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  <sheet state="visible" name="Hoja 2" sheetId="2" r:id="rId6"/>
    <sheet state="visible" name="Hoja 3" sheetId="3" r:id="rId7"/>
    <sheet state="visible" name="Hoja 4" sheetId="4" r:id="rId8"/>
  </sheets>
  <definedNames>
    <definedName hidden="1" localSheetId="0" name="_xlnm._FilterDatabase">'Hoja 1'!$A$1:$K$12408</definedName>
  </definedNames>
  <calcPr/>
</workbook>
</file>

<file path=xl/sharedStrings.xml><?xml version="1.0" encoding="utf-8"?>
<sst xmlns="http://schemas.openxmlformats.org/spreadsheetml/2006/main" count="125489" uniqueCount="62541">
  <si>
    <t>ID</t>
  </si>
  <si>
    <t>NOMBRE DE EMPRESA</t>
  </si>
  <si>
    <t>DIRECCION</t>
  </si>
  <si>
    <t>CP</t>
  </si>
  <si>
    <t>LOCALIDAD</t>
  </si>
  <si>
    <t>PROVINCIA</t>
  </si>
  <si>
    <t>TELEFONO1</t>
  </si>
  <si>
    <t>EMAIL</t>
  </si>
  <si>
    <t>SITIO WEB</t>
  </si>
  <si>
    <t>CLASIFICACION HOTEL</t>
  </si>
  <si>
    <t>NRO. HABITACIONES</t>
  </si>
  <si>
    <t>HOTEL NOVO CÁNDIDO S.L.</t>
  </si>
  <si>
    <t>CALLE SAN MIGUEL, 14</t>
  </si>
  <si>
    <t>32005</t>
  </si>
  <si>
    <t>OURENSE</t>
  </si>
  <si>
    <t>988989125</t>
  </si>
  <si>
    <t>info@hotelnovocándido.com</t>
  </si>
  <si>
    <t>hotelnovocandido.com</t>
  </si>
  <si>
    <t>2 *</t>
  </si>
  <si>
    <t>12</t>
  </si>
  <si>
    <t>A MORADA DO CIGARRÓN</t>
  </si>
  <si>
    <t>RUA VIRIATO, 1 119</t>
  </si>
  <si>
    <t>32600</t>
  </si>
  <si>
    <t>VERÍN</t>
  </si>
  <si>
    <t>988982148</t>
  </si>
  <si>
    <t>info@amoradadocigarron.com</t>
  </si>
  <si>
    <t>amoradadocigarron.com</t>
  </si>
  <si>
    <t>21</t>
  </si>
  <si>
    <t>HOTEL SAN CIBRAO S.L.</t>
  </si>
  <si>
    <t>RUA RICARDO MARTÍN ESPERANZA, 12</t>
  </si>
  <si>
    <t>32901</t>
  </si>
  <si>
    <t>SAN CIBRAO DAS VIÑAS</t>
  </si>
  <si>
    <t>988604140</t>
  </si>
  <si>
    <t>hotel@hotelsancibrao.com</t>
  </si>
  <si>
    <t>hotelsancibrao.com</t>
  </si>
  <si>
    <t>30</t>
  </si>
  <si>
    <t>NH OURENSE</t>
  </si>
  <si>
    <t>RUA CELSO EMILIO FERREIRO, 24 BAJO; HOTE LNHO</t>
  </si>
  <si>
    <t>32004</t>
  </si>
  <si>
    <t>988601111</t>
  </si>
  <si>
    <t>nhourense@nh-hotels.com</t>
  </si>
  <si>
    <t>nh-hotels.com</t>
  </si>
  <si>
    <t>-</t>
  </si>
  <si>
    <t>33</t>
  </si>
  <si>
    <t>HOTEL SPA VILAVELLA S.L.</t>
  </si>
  <si>
    <t>A VILAVELLA, S/N</t>
  </si>
  <si>
    <t>32549</t>
  </si>
  <si>
    <t>A MEZQUITA</t>
  </si>
  <si>
    <t>988594242</t>
  </si>
  <si>
    <t>comercial@hotelspavilavella.es</t>
  </si>
  <si>
    <t>hotelspavilavella.es</t>
  </si>
  <si>
    <t>1 *</t>
  </si>
  <si>
    <t>26</t>
  </si>
  <si>
    <t>HOTEL RESTAURANTE EL RELOJERO</t>
  </si>
  <si>
    <t>AVENIDA DEL BEATO SEBASTIÁN DE APARICIO, 15</t>
  </si>
  <si>
    <t>32540</t>
  </si>
  <si>
    <t>A GUDIÑA</t>
  </si>
  <si>
    <t>988594033</t>
  </si>
  <si>
    <t>hotelrestauranteelrelojero.com</t>
  </si>
  <si>
    <t>HOTEL RUSTICO A PALLEIRA</t>
  </si>
  <si>
    <t>LUGAR OUTEIRO DE ORRACA, 115 BAJO</t>
  </si>
  <si>
    <t>32664</t>
  </si>
  <si>
    <t>ALLARIZ</t>
  </si>
  <si>
    <t>988554015</t>
  </si>
  <si>
    <t>apalleira@apalleira.com</t>
  </si>
  <si>
    <t>apalleira.com</t>
  </si>
  <si>
    <t>5</t>
  </si>
  <si>
    <t>O LECER</t>
  </si>
  <si>
    <t>POLIGONO INSDUSTRIAL C DE UCEIRA, 9</t>
  </si>
  <si>
    <t>32500</t>
  </si>
  <si>
    <t>O CARBALLIÑO</t>
  </si>
  <si>
    <t>988531070</t>
  </si>
  <si>
    <t>cafe-restaurante-o.lecer@hotmail.com</t>
  </si>
  <si>
    <t>olecer.com</t>
  </si>
  <si>
    <t>14</t>
  </si>
  <si>
    <t>COMPLEJO HOSTELERO O LECER</t>
  </si>
  <si>
    <t>POLIGONO INSDUSTRIAL AL A DE UCEIRA, S/N VIAL 9</t>
  </si>
  <si>
    <t>988531067</t>
  </si>
  <si>
    <t>marisoldefmas@gmail.com</t>
  </si>
  <si>
    <t>complejohosteleroolecer.com</t>
  </si>
  <si>
    <t>O´XARDÍN</t>
  </si>
  <si>
    <t>CARRETERA N-541, KILOMETRO 28.80 BAJO</t>
  </si>
  <si>
    <t>988530208</t>
  </si>
  <si>
    <t>info@hoteloxardin.es</t>
  </si>
  <si>
    <t>hoteloxardin.es</t>
  </si>
  <si>
    <t>34</t>
  </si>
  <si>
    <t>EUROSTARS MONUMENTO MONASTERIO DE SAN CLODIO S.L.</t>
  </si>
  <si>
    <t>SAN CLODIO, S/N BAJO</t>
  </si>
  <si>
    <t>32420</t>
  </si>
  <si>
    <t>LEIRO</t>
  </si>
  <si>
    <t>988485601</t>
  </si>
  <si>
    <t>info@eurostarsmonumentomonasteriodenclodio.com</t>
  </si>
  <si>
    <t>monasteriodesanclodio.com</t>
  </si>
  <si>
    <t>4 *</t>
  </si>
  <si>
    <t>MONUMENTO CASTILLO DE MACEDA</t>
  </si>
  <si>
    <t>CASTELO, 1 BAJO</t>
  </si>
  <si>
    <t>32703</t>
  </si>
  <si>
    <t>MACEDA</t>
  </si>
  <si>
    <t>988463367</t>
  </si>
  <si>
    <t>info@hotelcastillodemaceda.com</t>
  </si>
  <si>
    <t>hotelcastillodemaceda.com</t>
  </si>
  <si>
    <t>XINZO S.L.</t>
  </si>
  <si>
    <t>DOUS DE MAIO, 31</t>
  </si>
  <si>
    <t>32630</t>
  </si>
  <si>
    <t>XINZO DE LIMIA</t>
  </si>
  <si>
    <t>988461202</t>
  </si>
  <si>
    <t>info@xinzo.com</t>
  </si>
  <si>
    <t>hotelxinzo.es</t>
  </si>
  <si>
    <t>3 *</t>
  </si>
  <si>
    <t>45</t>
  </si>
  <si>
    <t>HOTEL 2 DE MAYO 2</t>
  </si>
  <si>
    <t>RUA DOUS DE MAIO, 49</t>
  </si>
  <si>
    <t>988461125</t>
  </si>
  <si>
    <t>hoteldosdemayo2@hotmail.com</t>
  </si>
  <si>
    <t>hotel2demayo2.com</t>
  </si>
  <si>
    <t>13</t>
  </si>
  <si>
    <t>ORLY</t>
  </si>
  <si>
    <t>DOUS DE MAIO, 19 BAJO</t>
  </si>
  <si>
    <t>988460506</t>
  </si>
  <si>
    <t>orly.com</t>
  </si>
  <si>
    <t>BETANZOS S.L.</t>
  </si>
  <si>
    <t>CASTOR ELICES, 12 BAJO</t>
  </si>
  <si>
    <t>32800</t>
  </si>
  <si>
    <t>CELANOVA</t>
  </si>
  <si>
    <t>988451036</t>
  </si>
  <si>
    <t>betanzossl.com</t>
  </si>
  <si>
    <t>32</t>
  </si>
  <si>
    <t>LOBIOS CALDARIA</t>
  </si>
  <si>
    <t>CARRETERA RIOCALDO, S/N BAJO(BALNEARIO)</t>
  </si>
  <si>
    <t>32895</t>
  </si>
  <si>
    <t>LOBIOS</t>
  </si>
  <si>
    <t>988448191</t>
  </si>
  <si>
    <t>reservas@caldaria.es</t>
  </si>
  <si>
    <t>caldaria.es</t>
  </si>
  <si>
    <t>79</t>
  </si>
  <si>
    <t>LUSITANO</t>
  </si>
  <si>
    <t>ESTRADA PORTUGAL, 47 BAJO</t>
  </si>
  <si>
    <t>32870</t>
  </si>
  <si>
    <t>988448028</t>
  </si>
  <si>
    <t>lusitano@lusitanohotel.com</t>
  </si>
  <si>
    <t>lusitanohotel.com</t>
  </si>
  <si>
    <t>HOTEL O PORTELO RURAL</t>
  </si>
  <si>
    <t>CALLE PORTELO, 20 BAJO</t>
  </si>
  <si>
    <t>32660</t>
  </si>
  <si>
    <t>988440740</t>
  </si>
  <si>
    <t>reservas@hoteloportelorural.com</t>
  </si>
  <si>
    <t>hoteloportelorural.com</t>
  </si>
  <si>
    <t>HOSTAL - RESTAURANTE LIMIA</t>
  </si>
  <si>
    <t>ESTRADA N-525, KILOMETRO 216</t>
  </si>
  <si>
    <t>988440247</t>
  </si>
  <si>
    <t>limiaallariz@yahoo.es</t>
  </si>
  <si>
    <t>restaurantelimia.es</t>
  </si>
  <si>
    <t>7</t>
  </si>
  <si>
    <t>VENECIA S.L.</t>
  </si>
  <si>
    <t>ESTRADA N-525, KILOMETRO 226, 5</t>
  </si>
  <si>
    <t>32690</t>
  </si>
  <si>
    <t>TABOADELA</t>
  </si>
  <si>
    <t>988439068</t>
  </si>
  <si>
    <t>motelvenecia@gmail.com</t>
  </si>
  <si>
    <t>veneciasl.com</t>
  </si>
  <si>
    <t>22</t>
  </si>
  <si>
    <t>MOTEL MARNOS</t>
  </si>
  <si>
    <t>CARRETERA ZAMORA-SANTIAGO, KILOMETRO 222 BAJO(MOTEL MARNOS)</t>
  </si>
  <si>
    <t>988436778</t>
  </si>
  <si>
    <t>motelmarnos.com</t>
  </si>
  <si>
    <t>ROCK STAR</t>
  </si>
  <si>
    <t>ESTRADA N-525, KILOMETRO 222, 2 BAJO</t>
  </si>
  <si>
    <t>988436559</t>
  </si>
  <si>
    <t>reservas@hotelrockstar.es</t>
  </si>
  <si>
    <t>hotelrockstar.es</t>
  </si>
  <si>
    <t>15</t>
  </si>
  <si>
    <t>HOTEL CONDE</t>
  </si>
  <si>
    <t>CARRETERA MADRID, 226 N-525 KM226</t>
  </si>
  <si>
    <t>988436477</t>
  </si>
  <si>
    <t>reservas@hotelconde.com</t>
  </si>
  <si>
    <t>hotelconde.com</t>
  </si>
  <si>
    <t>69</t>
  </si>
  <si>
    <t>HOTEL BARCELONA S.L.</t>
  </si>
  <si>
    <t>CALLE FEIRA VELLA, 8 BAIXO</t>
  </si>
  <si>
    <t>32860</t>
  </si>
  <si>
    <t>ENTRIMO</t>
  </si>
  <si>
    <t>988434724</t>
  </si>
  <si>
    <t>rufinaalonso@clientesbeedigital.es</t>
  </si>
  <si>
    <t>hotelbarcelonasl.com</t>
  </si>
  <si>
    <t>24</t>
  </si>
  <si>
    <t>DON PEPE S.L.</t>
  </si>
  <si>
    <t>AVENIDA SANTA MARÍA LA REAL, 44 BAJO</t>
  </si>
  <si>
    <t>988434645</t>
  </si>
  <si>
    <t>donpepeisa@gmail.com</t>
  </si>
  <si>
    <t>donpepesl.com</t>
  </si>
  <si>
    <t>CALLE CELSO EMILIO FERREIRO, 7</t>
  </si>
  <si>
    <t>988431653</t>
  </si>
  <si>
    <t>reservas@hotelcelanova.com</t>
  </si>
  <si>
    <t>hotelcelanova.com</t>
  </si>
  <si>
    <t>BALNEARIO DE MOLGAS S.L.</t>
  </si>
  <si>
    <t>SAMUEL GONZÁLEZ MOVILLA, 26</t>
  </si>
  <si>
    <t>32701</t>
  </si>
  <si>
    <t>BAÑOS DE MOLGAS</t>
  </si>
  <si>
    <t>988430246</t>
  </si>
  <si>
    <t>info@balneariodemolgas.com</t>
  </si>
  <si>
    <t>balneariodemolgassl.com</t>
  </si>
  <si>
    <t>28</t>
  </si>
  <si>
    <t>MESÓN DE EROSA</t>
  </si>
  <si>
    <t>LUGAR MESÓN DE HEROSA, S/N</t>
  </si>
  <si>
    <t>32547</t>
  </si>
  <si>
    <t>988421309</t>
  </si>
  <si>
    <t>info@mesonerosa.com</t>
  </si>
  <si>
    <t>mesonerosa.com</t>
  </si>
  <si>
    <t>SUIZO 2</t>
  </si>
  <si>
    <t>AVENIDA BEATO SEBASTIÁN DE APARICIO, 4 4 4</t>
  </si>
  <si>
    <t>988421066</t>
  </si>
  <si>
    <t>suizo2.com</t>
  </si>
  <si>
    <t>19</t>
  </si>
  <si>
    <t>HOTEL BRASIL</t>
  </si>
  <si>
    <t>AVENIDA DE CASTILLA, 7 BAJO</t>
  </si>
  <si>
    <t>988410249</t>
  </si>
  <si>
    <t>restaurantebrasilverin@gmail.com</t>
  </si>
  <si>
    <t>restaurantebrasilverin.com</t>
  </si>
  <si>
    <t>23</t>
  </si>
  <si>
    <t>PAZO DE MONTERREI</t>
  </si>
  <si>
    <t>CARRETERA MONTERREI, KILOMETRO 1, 7 C.537</t>
  </si>
  <si>
    <t>32792</t>
  </si>
  <si>
    <t>O PEREIRO DE AGUIAR</t>
  </si>
  <si>
    <t>988405600</t>
  </si>
  <si>
    <t>info@pazodemonterrei.es</t>
  </si>
  <si>
    <t>pazodemonterrei.es</t>
  </si>
  <si>
    <t>VILAMOURE HOTEL DE NATURALEZA</t>
  </si>
  <si>
    <t>LUGAR VILAMOURE, S/N</t>
  </si>
  <si>
    <t>32456</t>
  </si>
  <si>
    <t>PUNXÍN</t>
  </si>
  <si>
    <t>988401154</t>
  </si>
  <si>
    <t>vilamourehoteldenaturaleza.com</t>
  </si>
  <si>
    <t>3 LLAVES</t>
  </si>
  <si>
    <t>6</t>
  </si>
  <si>
    <t>MOTEL CARIBE S.L.</t>
  </si>
  <si>
    <t>CARRETERA N-120, KILOMETRO 582, 800 BAJO; MOTEL CARIBE</t>
  </si>
  <si>
    <t>988400080</t>
  </si>
  <si>
    <t>motelcaribesl.com</t>
  </si>
  <si>
    <t>MIRAVALLE</t>
  </si>
  <si>
    <t>AUTOVIA A-52, KILOMETRO 217 BAJO</t>
  </si>
  <si>
    <t>32910</t>
  </si>
  <si>
    <t>988382818</t>
  </si>
  <si>
    <t>hotel@miravalle.es</t>
  </si>
  <si>
    <t>miravalle.es</t>
  </si>
  <si>
    <t>OS CARACOLES</t>
  </si>
  <si>
    <t>LA DERRASA, S/N BAJO(HOTEL LOS CARACOLES)</t>
  </si>
  <si>
    <t>988380165</t>
  </si>
  <si>
    <t>info@oscaracoles.com</t>
  </si>
  <si>
    <t>oscaracoles.com</t>
  </si>
  <si>
    <t>CARRIS CARDENAL QUEVEDO S.L.</t>
  </si>
  <si>
    <t>CARDENAL QUEVEDO, 28-30 BAJO</t>
  </si>
  <si>
    <t>988375523</t>
  </si>
  <si>
    <t>gdpr@grupocarris.com</t>
  </si>
  <si>
    <t>carrishoteles.com</t>
  </si>
  <si>
    <t>38</t>
  </si>
  <si>
    <t>SAN MARCOS</t>
  </si>
  <si>
    <t>BARXAS, 4 BAJO</t>
  </si>
  <si>
    <t>32103</t>
  </si>
  <si>
    <t>988374408</t>
  </si>
  <si>
    <t>sanmarcos.com</t>
  </si>
  <si>
    <t>11</t>
  </si>
  <si>
    <t>HOTEL ALTIANA S.L.</t>
  </si>
  <si>
    <t>CALLE ERVEDELO, 14 BAJO; HOTEL ALTIANA</t>
  </si>
  <si>
    <t>32003</t>
  </si>
  <si>
    <t>988370956</t>
  </si>
  <si>
    <t>hotelaltiana@hotmail.com</t>
  </si>
  <si>
    <t>hotelaltiana.com</t>
  </si>
  <si>
    <t>MOTEL CANCUN S.L.</t>
  </si>
  <si>
    <t>RUA A CIMADEVILA, KILOMETRO 4 BAJO</t>
  </si>
  <si>
    <t>32890</t>
  </si>
  <si>
    <t>BARBADÁS</t>
  </si>
  <si>
    <t>988360058</t>
  </si>
  <si>
    <t>motelcancunsl.com</t>
  </si>
  <si>
    <t>HOTEL EL CIERVO</t>
  </si>
  <si>
    <t>XARES, 128 BAJO</t>
  </si>
  <si>
    <t>32365</t>
  </si>
  <si>
    <t>A VEIGA</t>
  </si>
  <si>
    <t>988350210</t>
  </si>
  <si>
    <t>info@hotelelciervo.com</t>
  </si>
  <si>
    <t>hotelelciervo.com</t>
  </si>
  <si>
    <t>16</t>
  </si>
  <si>
    <t>AS CHAIRAS</t>
  </si>
  <si>
    <t>CARRETERA COVELO, S/N BAJO</t>
  </si>
  <si>
    <t>32360</t>
  </si>
  <si>
    <t>988350168</t>
  </si>
  <si>
    <t>aschairas@hotmail.es</t>
  </si>
  <si>
    <t>facebook.com/as-chairas-128525400562124</t>
  </si>
  <si>
    <t>PAZO DO CASTRO</t>
  </si>
  <si>
    <t>CASTRO, S/N 1</t>
  </si>
  <si>
    <t>32318</t>
  </si>
  <si>
    <t>O BARCO DE VALDEORRAS</t>
  </si>
  <si>
    <t>988347482</t>
  </si>
  <si>
    <t>info@pazodocastro.com</t>
  </si>
  <si>
    <t>pazodocastro.com</t>
  </si>
  <si>
    <t>20</t>
  </si>
  <si>
    <t>HOTEL PALADIUM</t>
  </si>
  <si>
    <t>URBANIZACIÓN VALDEGODOS, S/N BAJO</t>
  </si>
  <si>
    <t>32340</t>
  </si>
  <si>
    <t>VILAMARTÍN DE VALDEORRAS</t>
  </si>
  <si>
    <t>988336801</t>
  </si>
  <si>
    <t>hotelpaladium.com</t>
  </si>
  <si>
    <t>A LASTRIÑA</t>
  </si>
  <si>
    <t>AVENIDA OURENSE, 536</t>
  </si>
  <si>
    <t>32780</t>
  </si>
  <si>
    <t>A POBRA DE TRIVES</t>
  </si>
  <si>
    <t>988332474</t>
  </si>
  <si>
    <t>info@alastrina.es</t>
  </si>
  <si>
    <t>alastrina.es</t>
  </si>
  <si>
    <t>9</t>
  </si>
  <si>
    <t>AS MACEIRAS</t>
  </si>
  <si>
    <t>LUGAR MOSTEIRO, N° 14</t>
  </si>
  <si>
    <t>32788</t>
  </si>
  <si>
    <t>988330034</t>
  </si>
  <si>
    <t>asmaceirashotel@gmail.com</t>
  </si>
  <si>
    <t>asmaceiras.es</t>
  </si>
  <si>
    <t>A NOSA CASA HOTEL</t>
  </si>
  <si>
    <t>LIBERTADE, 2</t>
  </si>
  <si>
    <t>32550</t>
  </si>
  <si>
    <t>VIANA DO BOLO</t>
  </si>
  <si>
    <t>988329317</t>
  </si>
  <si>
    <t>anosacasahotel.com</t>
  </si>
  <si>
    <t>HOTEL OMARCOLONGO</t>
  </si>
  <si>
    <t>FACEIRA, 9 BAJO</t>
  </si>
  <si>
    <t>32557</t>
  </si>
  <si>
    <t>VILARIÑO DE CONSO</t>
  </si>
  <si>
    <t>988329200</t>
  </si>
  <si>
    <t>info@hotelomarcolongo.com</t>
  </si>
  <si>
    <t>omarcolongo.com</t>
  </si>
  <si>
    <t>OSIRI</t>
  </si>
  <si>
    <t>RUA LAROUCO (URBANIZACIÓN CERÁMICA), KILOMETRO 120 S/N BAJO (URB CERAMICA)</t>
  </si>
  <si>
    <t>32300</t>
  </si>
  <si>
    <t>988325674</t>
  </si>
  <si>
    <t>osiri.com</t>
  </si>
  <si>
    <t>ESPADA 2</t>
  </si>
  <si>
    <t>CARRETERA N-120, 120 KILOMETRO 455,</t>
  </si>
  <si>
    <t>988322686</t>
  </si>
  <si>
    <t>espadaobarco@hotmail.com</t>
  </si>
  <si>
    <t>espada2.com</t>
  </si>
  <si>
    <t>HOTEL BERNA</t>
  </si>
  <si>
    <t>ESTRADA N-120, 220</t>
  </si>
  <si>
    <t>32350</t>
  </si>
  <si>
    <t>A RÚA</t>
  </si>
  <si>
    <t>988310124</t>
  </si>
  <si>
    <t>hotelberna.com</t>
  </si>
  <si>
    <t>ESPADA</t>
  </si>
  <si>
    <t>RUA CAMPO GRANDE, 44 BAJO</t>
  </si>
  <si>
    <t>988310076</t>
  </si>
  <si>
    <t>joancarballo@hotmail.com</t>
  </si>
  <si>
    <t>espada.com</t>
  </si>
  <si>
    <t>HOTEL CALZADA S.L.</t>
  </si>
  <si>
    <t>CALZADA, 1</t>
  </si>
  <si>
    <t>32316</t>
  </si>
  <si>
    <t>988307734</t>
  </si>
  <si>
    <t>info@hotelcalzada.com</t>
  </si>
  <si>
    <t>hotelcalzada.com</t>
  </si>
  <si>
    <t>LA CASA GRANDE</t>
  </si>
  <si>
    <t>DADÍN, 53 BAJO</t>
  </si>
  <si>
    <t>32536</t>
  </si>
  <si>
    <t>O IRIXO</t>
  </si>
  <si>
    <t>988287303</t>
  </si>
  <si>
    <t>lacasagrande.com</t>
  </si>
  <si>
    <t>LAIAS CALDARIA</t>
  </si>
  <si>
    <t>ESTRADA LOGROÑO-VIGO (120), KILOMETRO 585, 8 BAJO(DEFI.VILA)</t>
  </si>
  <si>
    <t>32450</t>
  </si>
  <si>
    <t>CENLLE</t>
  </si>
  <si>
    <t>988280409</t>
  </si>
  <si>
    <t>balneatermal.com</t>
  </si>
  <si>
    <t>2 LLAVES</t>
  </si>
  <si>
    <t>99</t>
  </si>
  <si>
    <t>VILA TERMAL DE LOBIOS BALNEARIO</t>
  </si>
  <si>
    <t>URBANIZACIÓN VILA TERMAL, S/N</t>
  </si>
  <si>
    <t>32417</t>
  </si>
  <si>
    <t>A ARNOIA</t>
  </si>
  <si>
    <t>988280406</t>
  </si>
  <si>
    <t>recepcion.arnoia@praecisus.com</t>
  </si>
  <si>
    <t>50</t>
  </si>
  <si>
    <t>DERBY S.L.</t>
  </si>
  <si>
    <t>AVENIDA JULIO RODRÍGUEZ SOTO, 44</t>
  </si>
  <si>
    <t>988274740</t>
  </si>
  <si>
    <t>derbycarba@gmail.com</t>
  </si>
  <si>
    <t>derbysl.com</t>
  </si>
  <si>
    <t>82</t>
  </si>
  <si>
    <t>HOTEL LORENZO</t>
  </si>
  <si>
    <t>AVENIDA BALNEARIO, S/N 0 OURENSE</t>
  </si>
  <si>
    <t>988271202</t>
  </si>
  <si>
    <t>hotellorenzo@gmail.com</t>
  </si>
  <si>
    <t>hotellorenzo.com</t>
  </si>
  <si>
    <t>PRINCESS S.L.</t>
  </si>
  <si>
    <t>AVENIDA HABANA, 45</t>
  </si>
  <si>
    <t>988269538</t>
  </si>
  <si>
    <t>hprincess@hotelprincessorense.com</t>
  </si>
  <si>
    <t>hotelprincess.net</t>
  </si>
  <si>
    <t>HOSTAL RESTAURANTE CASA CONDE</t>
  </si>
  <si>
    <t>CARRETERA DE URROS, 10</t>
  </si>
  <si>
    <t>32830</t>
  </si>
  <si>
    <t>A MERCA</t>
  </si>
  <si>
    <t>988260010</t>
  </si>
  <si>
    <t>hostalrestaurantecasaconde.com</t>
  </si>
  <si>
    <t>SAN JAIME S.L.</t>
  </si>
  <si>
    <t>ALDEA A MURTEIRA (TIBIÁS), S/N</t>
  </si>
  <si>
    <t>32710</t>
  </si>
  <si>
    <t>988259731</t>
  </si>
  <si>
    <t>hrsjaime@hotmail.com</t>
  </si>
  <si>
    <t>sanjaimesl.com</t>
  </si>
  <si>
    <t>HOTEL AS TERMAS</t>
  </si>
  <si>
    <t>LUGAR SOBREIRAL, 21 N-120 KILOMETRO 577</t>
  </si>
  <si>
    <t>32990</t>
  </si>
  <si>
    <t>988258708</t>
  </si>
  <si>
    <t>hotel.termas@yahoo.es</t>
  </si>
  <si>
    <t>hotelastermas.com</t>
  </si>
  <si>
    <t>HOTEL BAMIO</t>
  </si>
  <si>
    <t>BAMIO, 13 MENDE</t>
  </si>
  <si>
    <t>988249653</t>
  </si>
  <si>
    <t>info@hotelbamio.com</t>
  </si>
  <si>
    <t>finishplay.com</t>
  </si>
  <si>
    <t>SAN ROSENDO</t>
  </si>
  <si>
    <t>CARRETERA N-525, KILOMETRO 235</t>
  </si>
  <si>
    <t>988248811</t>
  </si>
  <si>
    <t>info@hotelsanrosendo.es</t>
  </si>
  <si>
    <t>hotelsanrosendo.es</t>
  </si>
  <si>
    <t>40</t>
  </si>
  <si>
    <t>HOTEL FRANCISCO II S.L.</t>
  </si>
  <si>
    <t>CALLE BEDOYA, 17</t>
  </si>
  <si>
    <t>988242095</t>
  </si>
  <si>
    <t>hfranciscoii@gmail.com</t>
  </si>
  <si>
    <t>hotelfrancisco.net</t>
  </si>
  <si>
    <t>55</t>
  </si>
  <si>
    <t>EUROSTARS AURIENSE</t>
  </si>
  <si>
    <t>BARRIO ALTO DO CUMIAL, 12 BAJO</t>
  </si>
  <si>
    <t>32970</t>
  </si>
  <si>
    <t>988234900</t>
  </si>
  <si>
    <t>info@eurostarsauriense.com</t>
  </si>
  <si>
    <t>eurostarsauriense.com</t>
  </si>
  <si>
    <t>110</t>
  </si>
  <si>
    <t>EUROSTARS CATEDRAL</t>
  </si>
  <si>
    <t>CALLE CÁRCEL BAJA, 11</t>
  </si>
  <si>
    <t>18001</t>
  </si>
  <si>
    <t>GRANADA</t>
  </si>
  <si>
    <t>info@eurostarscatedral.com</t>
  </si>
  <si>
    <t>eurostarshotels.com</t>
  </si>
  <si>
    <t>PUENTE ROMANO S.L.</t>
  </si>
  <si>
    <t>CALLE RAMÓN PUGA, 56 BAJO; C.DIALISIS HOSPITAL</t>
  </si>
  <si>
    <t>988231520</t>
  </si>
  <si>
    <t>reservas@hotelpuenteromano.com</t>
  </si>
  <si>
    <t>hotelpuenteromano.com</t>
  </si>
  <si>
    <t>ZARAMPALLO</t>
  </si>
  <si>
    <t>SAN MIGUEL, 9</t>
  </si>
  <si>
    <t>988230008</t>
  </si>
  <si>
    <t>info@zarampallo.com</t>
  </si>
  <si>
    <t>zarampallo.com</t>
  </si>
  <si>
    <t>ZARAMPALLO S.L.</t>
  </si>
  <si>
    <t>CALLE HERMANOS VILLAR, 19 BAJO</t>
  </si>
  <si>
    <t>MABU S.L.</t>
  </si>
  <si>
    <t>CARRETERA OURENSE-VIGO, 39 BAJO; DUPLICADO 39-41</t>
  </si>
  <si>
    <t>32001</t>
  </si>
  <si>
    <t>988217842</t>
  </si>
  <si>
    <t>hotelmabu@yahoo.es</t>
  </si>
  <si>
    <t>mabusl.com</t>
  </si>
  <si>
    <t>RIO MIÑO</t>
  </si>
  <si>
    <t>RUA PAPA JUAN XXIII, 2 BAJO; ESQUINA CAPITAN ELOY</t>
  </si>
  <si>
    <t>988217594</t>
  </si>
  <si>
    <t>recepcion@hmourense.com</t>
  </si>
  <si>
    <t>hmourense.com</t>
  </si>
  <si>
    <t>5 *</t>
  </si>
  <si>
    <t>35</t>
  </si>
  <si>
    <t>HOTEL O CASINO DA RASA</t>
  </si>
  <si>
    <t>LUGAR A RASA, 63 BAJO; HOTEL</t>
  </si>
  <si>
    <t>32164</t>
  </si>
  <si>
    <t>NOGUEIRA DE RAMUÍN</t>
  </si>
  <si>
    <t>988215100</t>
  </si>
  <si>
    <t>hotelocasinodarasa.com</t>
  </si>
  <si>
    <t>PROPIEDADES RODRÍGUEZ MENDEZ S.L.</t>
  </si>
  <si>
    <t>PRAZA PRAZA EDUARDO BARREIROS, S/N BAJO</t>
  </si>
  <si>
    <t>988203184</t>
  </si>
  <si>
    <t>propiedadesrodrguezmendezsl.com</t>
  </si>
  <si>
    <t>ALCAZAR MILMANDA</t>
  </si>
  <si>
    <t>SEOANE, 1</t>
  </si>
  <si>
    <t>988109423</t>
  </si>
  <si>
    <t>alcazarmilmanda@gmail.com</t>
  </si>
  <si>
    <t>alcazarmilmanda.com</t>
  </si>
  <si>
    <t>PAZO CARBALLO</t>
  </si>
  <si>
    <t>CARRETERA VIEJA, 87 BAJO</t>
  </si>
  <si>
    <t>32418</t>
  </si>
  <si>
    <t>RIBADAVIA</t>
  </si>
  <si>
    <t>988107072</t>
  </si>
  <si>
    <t>pazocarballo@gmail.com</t>
  </si>
  <si>
    <t>pazocarballo.es</t>
  </si>
  <si>
    <t>CASTILLO DE MONTERREI</t>
  </si>
  <si>
    <t>CASTELO DE MONTERREI, S/N</t>
  </si>
  <si>
    <t>32618</t>
  </si>
  <si>
    <t>MONTERREI</t>
  </si>
  <si>
    <t>988029230</t>
  </si>
  <si>
    <t>monterrei@parador.es</t>
  </si>
  <si>
    <t>parador.es</t>
  </si>
  <si>
    <t>PARADOR DE SANTO ESTEVO LUINTRA</t>
  </si>
  <si>
    <t>SANTO ESTEVO, S/N</t>
  </si>
  <si>
    <t>988010110</t>
  </si>
  <si>
    <t>sto.estevo@parador.es</t>
  </si>
  <si>
    <t>77</t>
  </si>
  <si>
    <t>HOTEL SEVERINO</t>
  </si>
  <si>
    <t>RUA VALLE-INCLÁN, 9 9 9</t>
  </si>
  <si>
    <t>988 24 94 78</t>
  </si>
  <si>
    <t>alvarezcanedo@hotmail.com</t>
  </si>
  <si>
    <t>sites.google.com/view/hotel-severino/</t>
  </si>
  <si>
    <t>REITORAL DE PARADA</t>
  </si>
  <si>
    <t>RUA BARRIO, 3</t>
  </si>
  <si>
    <t>32740</t>
  </si>
  <si>
    <t>PARADA DE SIL</t>
  </si>
  <si>
    <t>988 208 232</t>
  </si>
  <si>
    <t>info@reitoraldeparada.com</t>
  </si>
  <si>
    <t>reitoraldeparada.com</t>
  </si>
  <si>
    <t>NH COLLECTION LEÓN PLAZA MAYOR</t>
  </si>
  <si>
    <t>PLAZA MAYOR, 15</t>
  </si>
  <si>
    <t>24003</t>
  </si>
  <si>
    <t>LEÓN</t>
  </si>
  <si>
    <t>987981670</t>
  </si>
  <si>
    <t>nhplazamayor@nh-hotels.com</t>
  </si>
  <si>
    <t>49</t>
  </si>
  <si>
    <t>TRYP LEON</t>
  </si>
  <si>
    <t>CALLE OBISPO VILAPLANA, 3 - 5 BAJO; DUPLICADO 3-5; HOTEL TRYP LEON</t>
  </si>
  <si>
    <t>24008</t>
  </si>
  <si>
    <t>987877100</t>
  </si>
  <si>
    <t>trypleon.com</t>
  </si>
  <si>
    <t>122</t>
  </si>
  <si>
    <t>HOTEL ABAD SAN ANTONIO</t>
  </si>
  <si>
    <t>CALLE ALTOS DE NAVA S/N. - COMPLEJO ASISTENCIAL DE LEÓN</t>
  </si>
  <si>
    <t>987875716</t>
  </si>
  <si>
    <t>info@hotelabadsanantonio.com</t>
  </si>
  <si>
    <t>arvahoteles.com</t>
  </si>
  <si>
    <t>91</t>
  </si>
  <si>
    <t>REAL COLEGIATA</t>
  </si>
  <si>
    <t>PLAZA SANTO MARTINO, 5 BAJO</t>
  </si>
  <si>
    <t>987875088</t>
  </si>
  <si>
    <t>info@realcolegiata.com</t>
  </si>
  <si>
    <t>hotelrealcolegiata.es</t>
  </si>
  <si>
    <t>APARTAHOTEL FC CATEDRAL S.L.</t>
  </si>
  <si>
    <t>CALLE CAYO JESÚS FERNÁNDEZ ESPINO, 2 BAJO; APARTHOTEL</t>
  </si>
  <si>
    <t>24007</t>
  </si>
  <si>
    <t>987875055</t>
  </si>
  <si>
    <t>info@fchoteles.com</t>
  </si>
  <si>
    <t>fchoteles.com</t>
  </si>
  <si>
    <t>CAMAROTE HOTEL</t>
  </si>
  <si>
    <t>CALLE DÁMASO MERINO, 1</t>
  </si>
  <si>
    <t>987798234</t>
  </si>
  <si>
    <t>hotelcamarote@hotelcamarote.com</t>
  </si>
  <si>
    <t>camarotehotel.es</t>
  </si>
  <si>
    <t>EL JARDIN DE LA HUERTA</t>
  </si>
  <si>
    <t>CAMINO MOLINO, S/N</t>
  </si>
  <si>
    <t>24329</t>
  </si>
  <si>
    <t>SAHAGÚN</t>
  </si>
  <si>
    <t>987785918</t>
  </si>
  <si>
    <t>hotellahuerta@gmail.com</t>
  </si>
  <si>
    <t>eljardindelahuerta.es</t>
  </si>
  <si>
    <t>8</t>
  </si>
  <si>
    <t>HOTEL SAN AGUSTIN</t>
  </si>
  <si>
    <t>CARRETERA GIJÓN-SEVILLA (N-630), KILOMETRO 198 BAJO</t>
  </si>
  <si>
    <t>24235</t>
  </si>
  <si>
    <t>VILLAQUEJIDA</t>
  </si>
  <si>
    <t>987774142</t>
  </si>
  <si>
    <t>hotelsanagustin.com</t>
  </si>
  <si>
    <t>VALJUNCO S.L.</t>
  </si>
  <si>
    <t>URBANIZACIÓN VALJUNCO, S/N BAJO</t>
  </si>
  <si>
    <t>24200</t>
  </si>
  <si>
    <t>VALENCIA DE DON JUAN</t>
  </si>
  <si>
    <t>987752450</t>
  </si>
  <si>
    <t>info@hotel-valjunco.com</t>
  </si>
  <si>
    <t>hotel-valjunco.com</t>
  </si>
  <si>
    <t>HOTEL RESIDENCIA VILLEGAS S.L.</t>
  </si>
  <si>
    <t>GUILLERMO DONCEL, 2 BAJO</t>
  </si>
  <si>
    <t>987750161</t>
  </si>
  <si>
    <t>hotelresidenciavillegassl.com</t>
  </si>
  <si>
    <t>CUMBRES VALDEON</t>
  </si>
  <si>
    <t>TRAVESIA SOTO, 6 KILOMETRO 14, 000</t>
  </si>
  <si>
    <t>24915</t>
  </si>
  <si>
    <t>POSADA DE VALDEÓN</t>
  </si>
  <si>
    <t>987742710</t>
  </si>
  <si>
    <t>cumbresvaldeon@turinet.net</t>
  </si>
  <si>
    <t>cumbresvaldeon.com</t>
  </si>
  <si>
    <t>17</t>
  </si>
  <si>
    <t>LA ERA</t>
  </si>
  <si>
    <t>CARRETERA GENERAL VEGAQUEMADA</t>
  </si>
  <si>
    <t>24152</t>
  </si>
  <si>
    <t>VEGAQUEMADA</t>
  </si>
  <si>
    <t>987742067</t>
  </si>
  <si>
    <t>laeravegaquemada@gmail.com</t>
  </si>
  <si>
    <t>laera.com</t>
  </si>
  <si>
    <t>HOTEL PRESA</t>
  </si>
  <si>
    <t>PLAZA RIAÑO, 1</t>
  </si>
  <si>
    <t>987740637</t>
  </si>
  <si>
    <t>info@hotelpresa.com</t>
  </si>
  <si>
    <t>hotelpresa.com</t>
  </si>
  <si>
    <t>HOTEL CASA CUEVAS</t>
  </si>
  <si>
    <t>MANUEL OCHARÁN, 20</t>
  </si>
  <si>
    <t>987740500</t>
  </si>
  <si>
    <t>info@casacuevas.es</t>
  </si>
  <si>
    <t>casacuevas.es</t>
  </si>
  <si>
    <t>HOTEL TIERRA DE LA REINA S.L.</t>
  </si>
  <si>
    <t>CARRETERA LEÓN-SANTANDER, 6 BAJO</t>
  </si>
  <si>
    <t>24911</t>
  </si>
  <si>
    <t>BOCA DE HUÉRGANO</t>
  </si>
  <si>
    <t>987740100</t>
  </si>
  <si>
    <t>correo@hoteltierradelareina.com</t>
  </si>
  <si>
    <t>hoteltierradelareina.com</t>
  </si>
  <si>
    <t>TIA CELESTINA S.L.</t>
  </si>
  <si>
    <t>CIMADEVILLA, S/N BAJO</t>
  </si>
  <si>
    <t>24855</t>
  </si>
  <si>
    <t>PUEBLA DE LILLO</t>
  </si>
  <si>
    <t>987731371</t>
  </si>
  <si>
    <t>tiacelestinasl.com</t>
  </si>
  <si>
    <t>LA MINA</t>
  </si>
  <si>
    <t>CARRETERA PUERTO SAN ISIDRO, KILOMETRO 32 LE331</t>
  </si>
  <si>
    <t>987731196</t>
  </si>
  <si>
    <t>lamina.com</t>
  </si>
  <si>
    <t>HUELDE</t>
  </si>
  <si>
    <t>JUAN GUEREÑO, 71 BAJO</t>
  </si>
  <si>
    <t>24980</t>
  </si>
  <si>
    <t>CRÉMENES</t>
  </si>
  <si>
    <t>987711005</t>
  </si>
  <si>
    <t>huelde.com</t>
  </si>
  <si>
    <t>HOTEL SPA PUERTA VADINIA S.L.</t>
  </si>
  <si>
    <t>CALLE ESTEBAN CORRAL, 9 BAJO; HOTEL RÝO ESLA</t>
  </si>
  <si>
    <t>24800</t>
  </si>
  <si>
    <t>CISTIERNA</t>
  </si>
  <si>
    <t>987701025</t>
  </si>
  <si>
    <t>info@hotelspapuertavadinia.com</t>
  </si>
  <si>
    <t>puertavadinia.es</t>
  </si>
  <si>
    <t>POSADA DEL AMANECER</t>
  </si>
  <si>
    <t>ERAS, S/N</t>
  </si>
  <si>
    <t>24414</t>
  </si>
  <si>
    <t>PONFERRADA</t>
  </si>
  <si>
    <t>987695439</t>
  </si>
  <si>
    <t>alojamientos.anabaz@gmail.com</t>
  </si>
  <si>
    <t>espinoso.org</t>
  </si>
  <si>
    <t>CASA COSCOLO</t>
  </si>
  <si>
    <t>CALLE LA MAGDALENA, 1</t>
  </si>
  <si>
    <t>24718</t>
  </si>
  <si>
    <t>ASTORGA</t>
  </si>
  <si>
    <t>987691984</t>
  </si>
  <si>
    <t>info@casacoscolo.com</t>
  </si>
  <si>
    <t>casacoscolo.com</t>
  </si>
  <si>
    <t>CUCA LA VAINA</t>
  </si>
  <si>
    <t>JARDÍN, S/N BAJO</t>
  </si>
  <si>
    <t>987691034</t>
  </si>
  <si>
    <t>informacion@cucalavaina.es</t>
  </si>
  <si>
    <t>cucalavaina.com</t>
  </si>
  <si>
    <t>LA MORA</t>
  </si>
  <si>
    <t>NUESTRA SEÑORA DE CARRASCONTE, S/N JUNTO LA ERMITA</t>
  </si>
  <si>
    <t>24100</t>
  </si>
  <si>
    <t>VILLABLINO</t>
  </si>
  <si>
    <t>987688069</t>
  </si>
  <si>
    <t>lamora.com</t>
  </si>
  <si>
    <t>AQUA LUNA SPA</t>
  </si>
  <si>
    <t>AVENIDA SAN JUAN BAUTISTA, 7 Q</t>
  </si>
  <si>
    <t>24273</t>
  </si>
  <si>
    <t>CIMANES DEL TEJAR</t>
  </si>
  <si>
    <t>987687234</t>
  </si>
  <si>
    <t>info@aqualunaspa.net</t>
  </si>
  <si>
    <t>aqualunaspa.net</t>
  </si>
  <si>
    <t>MONASTERIO DE ARA MADA</t>
  </si>
  <si>
    <t>CALLE REAL, 10</t>
  </si>
  <si>
    <t>24877</t>
  </si>
  <si>
    <t>LA ERCINA</t>
  </si>
  <si>
    <t>987686666</t>
  </si>
  <si>
    <t>info@hotelmonasteriodearamada.es</t>
  </si>
  <si>
    <t>hotelmonasteriodearamada.es</t>
  </si>
  <si>
    <t>CASA DO FERREIRO</t>
  </si>
  <si>
    <t>CALLE CAMINO DE SANTIAGO, 41</t>
  </si>
  <si>
    <t>24526</t>
  </si>
  <si>
    <t>VEGA DE VALCARCE</t>
  </si>
  <si>
    <t>987684903</t>
  </si>
  <si>
    <t>info@cadoferreiro.com</t>
  </si>
  <si>
    <t>casaferreiro.es</t>
  </si>
  <si>
    <t>MIRAVALLES</t>
  </si>
  <si>
    <t>CARRETERA, S/N BAJO</t>
  </si>
  <si>
    <t>24433</t>
  </si>
  <si>
    <t>CANDÍN</t>
  </si>
  <si>
    <t>987684155</t>
  </si>
  <si>
    <t>sonibf1@hotmail.com</t>
  </si>
  <si>
    <t>ctrmiravalles.com</t>
  </si>
  <si>
    <t>10</t>
  </si>
  <si>
    <t>FORNA</t>
  </si>
  <si>
    <t>ERMITA, 3 BAJO</t>
  </si>
  <si>
    <t>24746</t>
  </si>
  <si>
    <t>ENCINEDO</t>
  </si>
  <si>
    <t>987673113</t>
  </si>
  <si>
    <t>forna.com</t>
  </si>
  <si>
    <t>SEÑORÍO DE LOS BAZÁN</t>
  </si>
  <si>
    <t>VIA VÍA DE LA PLATA, 25 BAJO</t>
  </si>
  <si>
    <t>24764</t>
  </si>
  <si>
    <t>PALACIOS DE LA VALDUERNA</t>
  </si>
  <si>
    <t>987665628</t>
  </si>
  <si>
    <t>reservas@senoriodelosbazan.com</t>
  </si>
  <si>
    <t>senoriodelosbazan.com</t>
  </si>
  <si>
    <t>VALLE DEL ERIA HOTEL S.L.</t>
  </si>
  <si>
    <t>CALLE ANTONIO JUSTEL, 11</t>
  </si>
  <si>
    <t>24735</t>
  </si>
  <si>
    <t>CASTROCONTRIGO</t>
  </si>
  <si>
    <t>987660901</t>
  </si>
  <si>
    <t>info@valledeleriahotel.com</t>
  </si>
  <si>
    <t>valledeleriahotel.com</t>
  </si>
  <si>
    <t>LA HACIENDA</t>
  </si>
  <si>
    <t>AUTOVIA A-VI, KILOMETRO 303 BAJO</t>
  </si>
  <si>
    <t>24750</t>
  </si>
  <si>
    <t>LA BAÑEZA</t>
  </si>
  <si>
    <t>987656250</t>
  </si>
  <si>
    <t>info@lahacienda303.com</t>
  </si>
  <si>
    <t>lahacienda303.com</t>
  </si>
  <si>
    <t>INFANTA MERCEDES S.L.</t>
  </si>
  <si>
    <t>CARRETERA MADRID- A CORUÑA (N-VI), 125</t>
  </si>
  <si>
    <t>987656241</t>
  </si>
  <si>
    <t>infantamercedessl.com</t>
  </si>
  <si>
    <t>36</t>
  </si>
  <si>
    <t>MIRADOR DEL ERMITAGE S.L.</t>
  </si>
  <si>
    <t>CALLE CORTES, 6 BAJO; NUEVO CHALET</t>
  </si>
  <si>
    <t>987655664</t>
  </si>
  <si>
    <t>miradordelermitagesl.com</t>
  </si>
  <si>
    <t>BEDUNIA S.L.</t>
  </si>
  <si>
    <t>CALLE GENERAL BENAVIDES, 53 BAJO</t>
  </si>
  <si>
    <t>987640524</t>
  </si>
  <si>
    <t>bedunia@hotelbedunia.com</t>
  </si>
  <si>
    <t>hotelbedunia.com</t>
  </si>
  <si>
    <t>27</t>
  </si>
  <si>
    <t>LA POSADA DE GASPAR</t>
  </si>
  <si>
    <t>CALLE REAL, 27, - BAJO</t>
  </si>
  <si>
    <t>24722</t>
  </si>
  <si>
    <t>SANTA COLOMBA DE SOMOZA</t>
  </si>
  <si>
    <t>987631629</t>
  </si>
  <si>
    <t>laposadadegaspar@hotmail.com</t>
  </si>
  <si>
    <t>laposadadegaspar.com</t>
  </si>
  <si>
    <t>ALDA BARRIO HÚMEDO</t>
  </si>
  <si>
    <t>CALLE LAS CARBAJALAS, 4</t>
  </si>
  <si>
    <t>987620052</t>
  </si>
  <si>
    <t>barriohumedo@aldahotels.com</t>
  </si>
  <si>
    <t>aldabarriohumedo.es</t>
  </si>
  <si>
    <t>VÍA DE LA PLATA SPA</t>
  </si>
  <si>
    <t>CALLE PADRES REDENTORISTAS, 5</t>
  </si>
  <si>
    <t>24700</t>
  </si>
  <si>
    <t>987619071</t>
  </si>
  <si>
    <t>info@hotelviadelaplata.es</t>
  </si>
  <si>
    <t>hotelviadelaplata.es</t>
  </si>
  <si>
    <t>SPA VÍA DE LA PLATA</t>
  </si>
  <si>
    <t>PADRES REDENTORISTAS, 5</t>
  </si>
  <si>
    <t>987619000</t>
  </si>
  <si>
    <t>SPA CIUDAD DE ASTORGA S.L.</t>
  </si>
  <si>
    <t>CALLE SITIOS, 7 BAJO</t>
  </si>
  <si>
    <t>987618900</t>
  </si>
  <si>
    <t>reservas@hotelciudaddeastorga.com</t>
  </si>
  <si>
    <t>hotelciudaddeastorga.com</t>
  </si>
  <si>
    <t>HOTEL ASTUR PLAZA</t>
  </si>
  <si>
    <t>PLAZA ESPAÑA, 2</t>
  </si>
  <si>
    <t>987617665</t>
  </si>
  <si>
    <t>info@hotelasturplaza.es</t>
  </si>
  <si>
    <t>hotelasturplaza.es</t>
  </si>
  <si>
    <t>1 LLAVE</t>
  </si>
  <si>
    <t>37</t>
  </si>
  <si>
    <t>CARRETERA MADRID-LA CORUÑA, KILOMETRO 330 BAJO</t>
  </si>
  <si>
    <t>987617575</t>
  </si>
  <si>
    <t>info@hotelastorga.com</t>
  </si>
  <si>
    <t>hotelastorga.com</t>
  </si>
  <si>
    <t>TEMPLE PRADORREY</t>
  </si>
  <si>
    <t>CARRETERA N-VI, KILOMETRO 329 MADRID-CORUÑA</t>
  </si>
  <si>
    <t>987615729</t>
  </si>
  <si>
    <t>pradorrey@templehoteles.com</t>
  </si>
  <si>
    <t>hoteltemplepradorrey.com</t>
  </si>
  <si>
    <t>64</t>
  </si>
  <si>
    <t>GAUDÍ S.L.</t>
  </si>
  <si>
    <t>GLORIETA EDUARDO DE CASTRO, 6</t>
  </si>
  <si>
    <t>987615654</t>
  </si>
  <si>
    <t>reservas@gaudihotel.es</t>
  </si>
  <si>
    <t>gaudihotel.es</t>
  </si>
  <si>
    <t>ALVARO MARTINEZ MARTINEZ</t>
  </si>
  <si>
    <t>CARRETERA N-VI, KILOMETRO 333 PRADORREY</t>
  </si>
  <si>
    <t>987606611</t>
  </si>
  <si>
    <t>alvaromartinezmartinez.com</t>
  </si>
  <si>
    <t>ALVARO MARTÍNEZ MARTÍNEZ</t>
  </si>
  <si>
    <t>CARRETERA MADRID-LA CORUÑA (N-VI), KILOMETRO 333 PRADORREY</t>
  </si>
  <si>
    <t>24714</t>
  </si>
  <si>
    <t>BRAZUELO</t>
  </si>
  <si>
    <t>alvaromartnezmartnez.com</t>
  </si>
  <si>
    <t>MONTERREY</t>
  </si>
  <si>
    <t>info@monterrey.com</t>
  </si>
  <si>
    <t>hotel-monterrey.es</t>
  </si>
  <si>
    <t>25</t>
  </si>
  <si>
    <t>CONSERVAS NATURALES DE LEON S.L.</t>
  </si>
  <si>
    <t>AVENIDA BAÑEZA, S/N</t>
  </si>
  <si>
    <t>24794</t>
  </si>
  <si>
    <t>RIEGO DE LA VEGA</t>
  </si>
  <si>
    <t>987605902</t>
  </si>
  <si>
    <t>conservasnaturalesdeleonsl.com</t>
  </si>
  <si>
    <t>LA RUTA GALLEGA</t>
  </si>
  <si>
    <t>AVENIDA BAÑEZA, 24</t>
  </si>
  <si>
    <t>987605509</t>
  </si>
  <si>
    <t>larutagallega.com</t>
  </si>
  <si>
    <t>CASA DE TEPA</t>
  </si>
  <si>
    <t>SANTIAGO, 2 BAJO</t>
  </si>
  <si>
    <t>987603299</t>
  </si>
  <si>
    <t>casadetepa.com</t>
  </si>
  <si>
    <t>HOTEL GOLPEJAR</t>
  </si>
  <si>
    <t>CARRETERA N-630, S/N BAJO(HOTEL)</t>
  </si>
  <si>
    <t>24680</t>
  </si>
  <si>
    <t>VILLAMANÍN</t>
  </si>
  <si>
    <t>987598904</t>
  </si>
  <si>
    <t>rocio.golpejar@gmail.com</t>
  </si>
  <si>
    <t>facebook.com/hostal-restaurante-golpejar-130021610488982</t>
  </si>
  <si>
    <t>EL HOLANDES ERRANTE</t>
  </si>
  <si>
    <t>PLAZA ESTREMADORIO, 4</t>
  </si>
  <si>
    <t>24130</t>
  </si>
  <si>
    <t>MURIAS DE PAREDES</t>
  </si>
  <si>
    <t>987593200</t>
  </si>
  <si>
    <t>hans@elholandeserrante.com</t>
  </si>
  <si>
    <t>elholandeserrante.com</t>
  </si>
  <si>
    <t>HOTEL PANDORADO</t>
  </si>
  <si>
    <t>CARRETERA LEÓN-CABOALLES, S/N KILOMETRO 47, 50</t>
  </si>
  <si>
    <t>24124</t>
  </si>
  <si>
    <t>SOTO Y AMÍO</t>
  </si>
  <si>
    <t>987581806</t>
  </si>
  <si>
    <t>info@hotelpandorado.com</t>
  </si>
  <si>
    <t>hotelpandorado.com</t>
  </si>
  <si>
    <t>HOTEL SANTA LUCIA S.L.</t>
  </si>
  <si>
    <t>CALLE ESCUELA, 5 5 5</t>
  </si>
  <si>
    <t>24123</t>
  </si>
  <si>
    <t>CARROCERA</t>
  </si>
  <si>
    <t>987581437</t>
  </si>
  <si>
    <t>hotelsantalucia@hotelsl.e.telefonica.net</t>
  </si>
  <si>
    <t>hotelsantaluciasl.com</t>
  </si>
  <si>
    <t>EL ARRIERO</t>
  </si>
  <si>
    <t>AVENIDA CONSTITUCIÓN, 54</t>
  </si>
  <si>
    <t>24836</t>
  </si>
  <si>
    <t>MATALLANA DE TORÍO</t>
  </si>
  <si>
    <t>987578421</t>
  </si>
  <si>
    <t>info@elarriero.com</t>
  </si>
  <si>
    <t>elarriero.com</t>
  </si>
  <si>
    <t>EL PUENTE PEREGRINO</t>
  </si>
  <si>
    <t>CAMINO SANTIAGO, 153</t>
  </si>
  <si>
    <t>24522</t>
  </si>
  <si>
    <t>TRABADELO</t>
  </si>
  <si>
    <t>987566500</t>
  </si>
  <si>
    <t>elpuenteperegrino@yahoo.com</t>
  </si>
  <si>
    <t>elpuenteperegrino.com</t>
  </si>
  <si>
    <t>3</t>
  </si>
  <si>
    <t>PIÑERA</t>
  </si>
  <si>
    <t>CALLE CONCHERA, 24 BAJO; HOSTAL PIÑERA</t>
  </si>
  <si>
    <t>24430</t>
  </si>
  <si>
    <t>VEGA DE ESPINAREDA</t>
  </si>
  <si>
    <t>987564801</t>
  </si>
  <si>
    <t>restauranjardin@yahoo.es</t>
  </si>
  <si>
    <t>piera.com</t>
  </si>
  <si>
    <t>VALLE DE ANCARES</t>
  </si>
  <si>
    <t>CANCELAS, 4 BAJO</t>
  </si>
  <si>
    <t>987564284</t>
  </si>
  <si>
    <t>info@valledeancares.com</t>
  </si>
  <si>
    <t>valledeancares.com</t>
  </si>
  <si>
    <t>GESTIONES TURISTICAS DE CASTILLA Y LEON S.L.</t>
  </si>
  <si>
    <t>RODA, S/N BAJO</t>
  </si>
  <si>
    <t>24525</t>
  </si>
  <si>
    <t>BALBOA</t>
  </si>
  <si>
    <t>987563729</t>
  </si>
  <si>
    <t>info@gestionesturisticasdecastillayleon.com</t>
  </si>
  <si>
    <t>resthypandorado.es</t>
  </si>
  <si>
    <t>PRADA A TOPE - PALACIO DE CANEDO</t>
  </si>
  <si>
    <t>CALLE SAN MARTÍN, 3 BAJO OFICINA</t>
  </si>
  <si>
    <t>24546</t>
  </si>
  <si>
    <t>ARGANZA</t>
  </si>
  <si>
    <t>987563366</t>
  </si>
  <si>
    <t>info@pradaatope.es</t>
  </si>
  <si>
    <t>pradaatope.es/restaurante/</t>
  </si>
  <si>
    <t>HOTEL VILLAMARTIN</t>
  </si>
  <si>
    <t>CARRETERA N-VI, KILOMETRO 399 BAJO</t>
  </si>
  <si>
    <t>24550</t>
  </si>
  <si>
    <t>CARRACEDELO</t>
  </si>
  <si>
    <t>987562783</t>
  </si>
  <si>
    <t>hotelvillamartin.com</t>
  </si>
  <si>
    <t>VALCARCE CAMINO DE SANTIAGO</t>
  </si>
  <si>
    <t>CARRETERA MADRID-A CORUÑA, S/N BAJO</t>
  </si>
  <si>
    <t>24520</t>
  </si>
  <si>
    <t>987561334</t>
  </si>
  <si>
    <t>hotel@grupovalcarce.com</t>
  </si>
  <si>
    <t>valcarcehoteles.com</t>
  </si>
  <si>
    <t>VILLA DE CACABALOS S.L.</t>
  </si>
  <si>
    <t>AVENIDA CONSTITUCIÓN, 12 BAJO</t>
  </si>
  <si>
    <t>24540</t>
  </si>
  <si>
    <t>CACABELOS</t>
  </si>
  <si>
    <t>987548148</t>
  </si>
  <si>
    <t>info@villadecacabalos.com</t>
  </si>
  <si>
    <t>hotelvilladecacabelos.es</t>
  </si>
  <si>
    <t>MONCLOA DE SAN LÁZARO HOTEL</t>
  </si>
  <si>
    <t>CIMADEVILLA, 97</t>
  </si>
  <si>
    <t>987546101</t>
  </si>
  <si>
    <t>info@moncloadesanlazaro.com</t>
  </si>
  <si>
    <t>moncloadesanlazaro.com</t>
  </si>
  <si>
    <t>POSADA RURAL LAS DOÑAS DEL PORTAZGO S.L.</t>
  </si>
  <si>
    <t>RIBADEO, 2 BAJO</t>
  </si>
  <si>
    <t>24500</t>
  </si>
  <si>
    <t>VILLAFRANCA DEL BIERZO</t>
  </si>
  <si>
    <t>987542742</t>
  </si>
  <si>
    <t>info@elportazgo.es</t>
  </si>
  <si>
    <t>elportazgo.es</t>
  </si>
  <si>
    <t>SAN FRANCISCO</t>
  </si>
  <si>
    <t>PLAZA MAYOR, 6 BAJO</t>
  </si>
  <si>
    <t>987540465</t>
  </si>
  <si>
    <t>hotelsanfrancisco@hotmail.com</t>
  </si>
  <si>
    <t>hotelsanfrancisco.org</t>
  </si>
  <si>
    <t>PARADOR DE VILLAFRANCA DEL BIERZO</t>
  </si>
  <si>
    <t>AVENIDA CALVO SOTELO, 28 BAJO</t>
  </si>
  <si>
    <t>987540175</t>
  </si>
  <si>
    <t>villafranca@parador.es</t>
  </si>
  <si>
    <t>51</t>
  </si>
  <si>
    <t>LAS FONTANINAS</t>
  </si>
  <si>
    <t>CALLE ISIDRO ARIAS, 2 2 2</t>
  </si>
  <si>
    <t>24319</t>
  </si>
  <si>
    <t>NOCEDA DEL BIERZO</t>
  </si>
  <si>
    <t>987517251</t>
  </si>
  <si>
    <t>info@lasfontaninas.es</t>
  </si>
  <si>
    <t>lasfontaninas.es</t>
  </si>
  <si>
    <t>NRUTA PONFERRADA</t>
  </si>
  <si>
    <t>CAMINO REAL (POLIGONO INSDUSTRIAL BIERZO ALTO), 1</t>
  </si>
  <si>
    <t>24318</t>
  </si>
  <si>
    <t>BEMBIBRE</t>
  </si>
  <si>
    <t>987510216</t>
  </si>
  <si>
    <t>info@hotelnruta.com</t>
  </si>
  <si>
    <t>hotelnruta.com</t>
  </si>
  <si>
    <t>18</t>
  </si>
  <si>
    <t>CARMEN</t>
  </si>
  <si>
    <t>ELOY REIGADA, 59</t>
  </si>
  <si>
    <t>24300</t>
  </si>
  <si>
    <t>987510135</t>
  </si>
  <si>
    <t>hotel_carmen@hotmail.com</t>
  </si>
  <si>
    <t>carmen.com</t>
  </si>
  <si>
    <t>PALACETE COLONIAL</t>
  </si>
  <si>
    <t>AVENIDA ORDOÑO II, 24</t>
  </si>
  <si>
    <t>24001</t>
  </si>
  <si>
    <t>987499969</t>
  </si>
  <si>
    <t>reservas@palacetecolonial.com</t>
  </si>
  <si>
    <t>palacetecolonial.com</t>
  </si>
  <si>
    <t>APARTAHOTEL PORTAL DE LEÓN</t>
  </si>
  <si>
    <t>CARRETERA PONFERRADA-ESPINA, 98 BAJO</t>
  </si>
  <si>
    <t>24110</t>
  </si>
  <si>
    <t>987491085</t>
  </si>
  <si>
    <t>info@apartahotelportaldeleón.com</t>
  </si>
  <si>
    <t>apartahotelportaldeleon.es</t>
  </si>
  <si>
    <t>HOTEL ORQUIDEA REAL</t>
  </si>
  <si>
    <t>CALLE GARCÍA BUELTA, 9 BAJO; ASCENSOR</t>
  </si>
  <si>
    <t>987481137</t>
  </si>
  <si>
    <t>hotelorquideareal@gmail.com</t>
  </si>
  <si>
    <t>orquidearealhotel.com</t>
  </si>
  <si>
    <t>HOTEL LA BRAÑINA</t>
  </si>
  <si>
    <t>BRAÑINA, 20</t>
  </si>
  <si>
    <t>987480362</t>
  </si>
  <si>
    <t>branina20@hotmail.com</t>
  </si>
  <si>
    <t>hotellabraina.com</t>
  </si>
  <si>
    <t>39</t>
  </si>
  <si>
    <t>RESTAURANTE ASADOR MARGA S.L.</t>
  </si>
  <si>
    <t>CALLE SANTA LUCÍA, 2 BAJO</t>
  </si>
  <si>
    <t>987480173</t>
  </si>
  <si>
    <t>asadormarga@gmail.com</t>
  </si>
  <si>
    <t>hostalasadormarga.com</t>
  </si>
  <si>
    <t>LA PEÑA HOTEL</t>
  </si>
  <si>
    <t>CALLE LA PEÑA DE CONGOSTO, S/N 2</t>
  </si>
  <si>
    <t>24398</t>
  </si>
  <si>
    <t>CONGOSTO</t>
  </si>
  <si>
    <t>987467104</t>
  </si>
  <si>
    <t>lapeahotel.com</t>
  </si>
  <si>
    <t>ACROPOLIS</t>
  </si>
  <si>
    <t>CARRETERA MADRID-LA CORUÑA (A-6), S/N BAJO(ROTONDA AUTOVIA)</t>
  </si>
  <si>
    <t>24410</t>
  </si>
  <si>
    <t>CAMPONARAYA</t>
  </si>
  <si>
    <t>987464066</t>
  </si>
  <si>
    <t>info@motelacropolis.com</t>
  </si>
  <si>
    <t>motelacropolis.com</t>
  </si>
  <si>
    <t>EL CASTILLO S.A.</t>
  </si>
  <si>
    <t>AVENIDA CASTILLO, 115</t>
  </si>
  <si>
    <t>24401</t>
  </si>
  <si>
    <t>987456227</t>
  </si>
  <si>
    <t>info@hotel-elcastillo.com</t>
  </si>
  <si>
    <t>hotel-elcastillo.com</t>
  </si>
  <si>
    <t>48</t>
  </si>
  <si>
    <t>EL CAPRICHO DE JOSANA S.L.</t>
  </si>
  <si>
    <t>PLAZA SANTO CRISTO, 1</t>
  </si>
  <si>
    <t>24413</t>
  </si>
  <si>
    <t>MOLINASECA</t>
  </si>
  <si>
    <t>987453167</t>
  </si>
  <si>
    <t>elcaprichodejosanasl.com</t>
  </si>
  <si>
    <t>DE FLORIANA</t>
  </si>
  <si>
    <t>TRAVESIA MANUEL FRAGA, S/N BAJO</t>
  </si>
  <si>
    <t>987453146</t>
  </si>
  <si>
    <t>info@defloriana.com</t>
  </si>
  <si>
    <t>defloriana.com</t>
  </si>
  <si>
    <t>HOTEL MOLINA REAL S.L.</t>
  </si>
  <si>
    <t>REAL, 27 BAJO</t>
  </si>
  <si>
    <t>987453123</t>
  </si>
  <si>
    <t xml:space="preserve">info@hotelmolinareal.com    </t>
  </si>
  <si>
    <t>hotelmolinareal.com</t>
  </si>
  <si>
    <t>VALLE DEL SILENCIO</t>
  </si>
  <si>
    <t>CALLE CONDE, 3</t>
  </si>
  <si>
    <t>24415</t>
  </si>
  <si>
    <t>987452879</t>
  </si>
  <si>
    <t>valledelsilencio.com</t>
  </si>
  <si>
    <t>HOTEL RURAL THE GARDEN HOUSE 1975 - LA CASA DE LA PRADERA S.L.</t>
  </si>
  <si>
    <t>CALLE CAMPAZA, 60</t>
  </si>
  <si>
    <t>24270</t>
  </si>
  <si>
    <t>CARRIZO</t>
  </si>
  <si>
    <t>987445498</t>
  </si>
  <si>
    <t>hotelruralthegardenhouse1975lacasadelapraderasl.com</t>
  </si>
  <si>
    <t>HOTEL RURAL CAMINO MÉDULAS</t>
  </si>
  <si>
    <t>AVENIDA PORTUGAL, 359</t>
  </si>
  <si>
    <t>24403</t>
  </si>
  <si>
    <t>987426900</t>
  </si>
  <si>
    <t>caminomedulas@prestigehill.com</t>
  </si>
  <si>
    <t>hotelruralcaminomedulas.com</t>
  </si>
  <si>
    <t>NOVO</t>
  </si>
  <si>
    <t>CARRETERA MADRID-LA CORUÑA (N-VI), KILOMETRO 386 BAJO</t>
  </si>
  <si>
    <t>24404</t>
  </si>
  <si>
    <t>987424494</t>
  </si>
  <si>
    <t>novo.com</t>
  </si>
  <si>
    <t>60</t>
  </si>
  <si>
    <t>MEDULIO</t>
  </si>
  <si>
    <t>CALLE CARUCEDO, S/N 0 LEON</t>
  </si>
  <si>
    <t>24442</t>
  </si>
  <si>
    <t>CARUCEDO</t>
  </si>
  <si>
    <t>987422889</t>
  </si>
  <si>
    <t>recepcionmedulio@gmail.com</t>
  </si>
  <si>
    <t>hotel-medulio.com</t>
  </si>
  <si>
    <t>HOTEL EL ANCLA S.L.</t>
  </si>
  <si>
    <t>AVENIDA GALICIA, 57 BAJO</t>
  </si>
  <si>
    <t>987416954</t>
  </si>
  <si>
    <t>hotel_elancla@outlook.es</t>
  </si>
  <si>
    <t>hotelelanclasl.com</t>
  </si>
  <si>
    <t>41</t>
  </si>
  <si>
    <t>AS HOTELES PONFERRADA</t>
  </si>
  <si>
    <t>AUTOPISTA A-6, KILOMETRO 390</t>
  </si>
  <si>
    <t>24490</t>
  </si>
  <si>
    <t>987412324</t>
  </si>
  <si>
    <t>ponferrada.hostel@es.areasmail.com</t>
  </si>
  <si>
    <t>hotelashotelesponferrada.com</t>
  </si>
  <si>
    <t>MADRID BIERZO</t>
  </si>
  <si>
    <t>AVENIDA PUEBLA, 44 BAJO</t>
  </si>
  <si>
    <t>24402</t>
  </si>
  <si>
    <t>987411558</t>
  </si>
  <si>
    <t>info@madridbierzo.com</t>
  </si>
  <si>
    <t>hotelmadridbierzo.com</t>
  </si>
  <si>
    <t>ALDA CENTRO PONFERRADA</t>
  </si>
  <si>
    <t>AVENIDA PUEBLA, 44</t>
  </si>
  <si>
    <t>987411550</t>
  </si>
  <si>
    <t>centroponferrada@aldahotels.com</t>
  </si>
  <si>
    <t>aldahotels.es</t>
  </si>
  <si>
    <t>TEMPLE PONFERRADA</t>
  </si>
  <si>
    <t>AVENIDA PORTUGAL, 2 BAJO; HOTEL DEL TEMPLE</t>
  </si>
  <si>
    <t>987410058</t>
  </si>
  <si>
    <t>info@templeponferrada.com</t>
  </si>
  <si>
    <t>templehoteles.com</t>
  </si>
  <si>
    <t>111</t>
  </si>
  <si>
    <t>AC HOTEL PONFERRADA</t>
  </si>
  <si>
    <t>AVENIDA ASTORGA, 2</t>
  </si>
  <si>
    <t>987409973</t>
  </si>
  <si>
    <t>acponferrada@ac-hotels.com</t>
  </si>
  <si>
    <t>achotelponferrada.com</t>
  </si>
  <si>
    <t>AROI PONFERRADA</t>
  </si>
  <si>
    <t>CALLE MARCELO MACÍAS, 4 BAJO</t>
  </si>
  <si>
    <t>987409427</t>
  </si>
  <si>
    <t>ponferrada@aroihoteles.com</t>
  </si>
  <si>
    <t>aroihoteles.com</t>
  </si>
  <si>
    <t>HOTEL CELUISMA PONFERRADA</t>
  </si>
  <si>
    <t>RONDA DEL NORTE, 5</t>
  </si>
  <si>
    <t>987407102</t>
  </si>
  <si>
    <t>celuismaponferrada@celuisma.com</t>
  </si>
  <si>
    <t>hotelponferrada.com</t>
  </si>
  <si>
    <t>HOTEL PONFERRADA PLAZA</t>
  </si>
  <si>
    <t>AVENIDA ESCRITORES, 6 BAJO(HOTEL PONFERRADA PLAZA</t>
  </si>
  <si>
    <t>987406171</t>
  </si>
  <si>
    <t>reservas@hotelponferradaplaza.es</t>
  </si>
  <si>
    <t>hotelponferradaplaza.es</t>
  </si>
  <si>
    <t>REY JOFRA S.L.</t>
  </si>
  <si>
    <t>OBISPO MARCELO, 10</t>
  </si>
  <si>
    <t>987401478</t>
  </si>
  <si>
    <t>reyjofrasl.com</t>
  </si>
  <si>
    <t>JESÚS MARTÍNEZ BLANCO</t>
  </si>
  <si>
    <t>CALLE CASTILLO DE CORNATEL, 3 2; B</t>
  </si>
  <si>
    <t>987400408</t>
  </si>
  <si>
    <t>jessmartnezblanco.com</t>
  </si>
  <si>
    <t>AVENIDA III</t>
  </si>
  <si>
    <t>CARRETERA LEÓN-ASTORGA, KILOMETRO 17 M; 17</t>
  </si>
  <si>
    <t>24392</t>
  </si>
  <si>
    <t>VILLADANGOS DEL PÁRAMO</t>
  </si>
  <si>
    <t>987390081</t>
  </si>
  <si>
    <t>info@hotelavenidaiii.com</t>
  </si>
  <si>
    <t>hotelavenidaiii.com</t>
  </si>
  <si>
    <t>65</t>
  </si>
  <si>
    <t>EL CAMINERO</t>
  </si>
  <si>
    <t>SIERRA PAMBLEY, 56</t>
  </si>
  <si>
    <t>24286</t>
  </si>
  <si>
    <t>HOSPITAL DE ÓRBIGO</t>
  </si>
  <si>
    <t>987389020</t>
  </si>
  <si>
    <t>info@elcaminero.es</t>
  </si>
  <si>
    <t>elcaminero.es</t>
  </si>
  <si>
    <t>NUESTRA SEÑORA DE LOURDES</t>
  </si>
  <si>
    <t>SIERRA PAMBLEY, 40</t>
  </si>
  <si>
    <t>987388253</t>
  </si>
  <si>
    <t>nuestrasenoradelourdes@hotmail.com</t>
  </si>
  <si>
    <t>nuestrasenoradelourdes.es</t>
  </si>
  <si>
    <t>EL PASO HONROSO</t>
  </si>
  <si>
    <t>CARRETERA N-120, KILOMETRO 335</t>
  </si>
  <si>
    <t>987361010</t>
  </si>
  <si>
    <t>hotel@elpasohonroso.com</t>
  </si>
  <si>
    <t>elpasohonroso.com</t>
  </si>
  <si>
    <t>HOTEL EL PASO HONROSO ***</t>
  </si>
  <si>
    <t>CARRETERA NACIONAL 120</t>
  </si>
  <si>
    <t>REYES DE LEÓN</t>
  </si>
  <si>
    <t>CALLE FONDILLA, 17 BAJO; HOTEL REYES LEON</t>
  </si>
  <si>
    <t>24240</t>
  </si>
  <si>
    <t>SANTA MARÍA DEL PÁRAMO</t>
  </si>
  <si>
    <t>987351520</t>
  </si>
  <si>
    <t>info@leontermal.es</t>
  </si>
  <si>
    <t>hotelreyesdeleon.com</t>
  </si>
  <si>
    <t>HOTEL VALCARCE LEÓN</t>
  </si>
  <si>
    <t>CARRETERA LEÓN-BENAVENTE (N-630), KILOMETRO 153</t>
  </si>
  <si>
    <t>24231</t>
  </si>
  <si>
    <t>ONZONILLA</t>
  </si>
  <si>
    <t>987346010</t>
  </si>
  <si>
    <t>onzonilla@valcarcehoteles.com</t>
  </si>
  <si>
    <t>CASA EL CURA</t>
  </si>
  <si>
    <t>CARRETERA, 13</t>
  </si>
  <si>
    <t>24343</t>
  </si>
  <si>
    <t>EL BURGO RANERO</t>
  </si>
  <si>
    <t>987337647</t>
  </si>
  <si>
    <t>lacasaelcura@yahoo.es</t>
  </si>
  <si>
    <t>casaelcura.com</t>
  </si>
  <si>
    <t>HOTEL CASTILLO EL BURGO</t>
  </si>
  <si>
    <t>AUTOVIA A-231, KILOMETRO 34</t>
  </si>
  <si>
    <t>987330403</t>
  </si>
  <si>
    <t>info@castillogrupo.com</t>
  </si>
  <si>
    <t>castillogrupo.com</t>
  </si>
  <si>
    <t>MOTEL CANCÚN</t>
  </si>
  <si>
    <t>CARRETERA ARDÓN-VALDEVIMBRE, S/N</t>
  </si>
  <si>
    <t>24232</t>
  </si>
  <si>
    <t>ARDÓN</t>
  </si>
  <si>
    <t>987305201</t>
  </si>
  <si>
    <t>info@motelcancún.com</t>
  </si>
  <si>
    <t>motelcancun.es</t>
  </si>
  <si>
    <t>HOTEL VILLAPALOMA S.L.</t>
  </si>
  <si>
    <t>AVENIDA ASTORGA, 47 BAJO</t>
  </si>
  <si>
    <t>24198</t>
  </si>
  <si>
    <t>VALVERDE DE LA VIRGEN</t>
  </si>
  <si>
    <t>987300991</t>
  </si>
  <si>
    <t>hotelvillapalomasl.com</t>
  </si>
  <si>
    <t>44</t>
  </si>
  <si>
    <t>ERDELAND S.L.</t>
  </si>
  <si>
    <t>CARRETERA N-630, KILOMETRO 12 BAJO</t>
  </si>
  <si>
    <t>987282034</t>
  </si>
  <si>
    <t>info@erdeland.com</t>
  </si>
  <si>
    <t>erdeland.com</t>
  </si>
  <si>
    <t>LAS MORERAS S.L.</t>
  </si>
  <si>
    <t>CARRETERA CABOALLES, 110 BAJO</t>
  </si>
  <si>
    <t>24121</t>
  </si>
  <si>
    <t>SARIEGOS</t>
  </si>
  <si>
    <t>987280796</t>
  </si>
  <si>
    <t>info@lasmoreras.com</t>
  </si>
  <si>
    <t>hotellasmoreras.com</t>
  </si>
  <si>
    <t>HOTEL &amp; RESTAURANTE INFANTAS DE LEÓN</t>
  </si>
  <si>
    <t>CALLE GONZÁLEZ DE LAMA, 3 BAJO; HOTEL</t>
  </si>
  <si>
    <t>987272317</t>
  </si>
  <si>
    <t>reservas@hotelinfantasdeleon.com</t>
  </si>
  <si>
    <t>hotelinfantasdeleon.com</t>
  </si>
  <si>
    <t>56</t>
  </si>
  <si>
    <t>DEHESA LA CENIA</t>
  </si>
  <si>
    <t>CARRETERA N-601, S/N KILOMETRO 320, 5</t>
  </si>
  <si>
    <t>24227</t>
  </si>
  <si>
    <t>VALDEFRESNO</t>
  </si>
  <si>
    <t>987269999</t>
  </si>
  <si>
    <t>info@dehesalacenia.com</t>
  </si>
  <si>
    <t>dehesalacenia.com</t>
  </si>
  <si>
    <t>QH HOTELES</t>
  </si>
  <si>
    <t>AVENIDA CUBOS, 6 BAJO</t>
  </si>
  <si>
    <t>987256516</t>
  </si>
  <si>
    <t>qhhoteles.com</t>
  </si>
  <si>
    <t>SLOW LEÓN APARTAMENTOS</t>
  </si>
  <si>
    <t>CALLE PANADEROS, 14</t>
  </si>
  <si>
    <t>24006</t>
  </si>
  <si>
    <t>987251991</t>
  </si>
  <si>
    <t>slowleonapartahotel@gmail.com</t>
  </si>
  <si>
    <t>slowlenapartamentos.com</t>
  </si>
  <si>
    <t>HOTEL SANTIAGO LEÓN</t>
  </si>
  <si>
    <t>CARRETERA ASTURIAS KILOMETRO 1, 6</t>
  </si>
  <si>
    <t>24193</t>
  </si>
  <si>
    <t>VILLAQUILAMBRE</t>
  </si>
  <si>
    <t>987243200</t>
  </si>
  <si>
    <t>reservas@hotelsantiago.es</t>
  </si>
  <si>
    <t>140</t>
  </si>
  <si>
    <t>SANTIAGO</t>
  </si>
  <si>
    <t>CARRETERA ASTURIAS, 1.6 KILOMETRO</t>
  </si>
  <si>
    <t>reservas@hotelsantiagoleon.net</t>
  </si>
  <si>
    <t>hotelsantiagoleon.net</t>
  </si>
  <si>
    <t>HOTEL SPA PARÍS</t>
  </si>
  <si>
    <t>CALLE ANCHA, 18</t>
  </si>
  <si>
    <t>987238608</t>
  </si>
  <si>
    <t>hotel@hotelparisleon.com</t>
  </si>
  <si>
    <t>hotelparisleon.com</t>
  </si>
  <si>
    <t>HOTEL SPA PARIS</t>
  </si>
  <si>
    <t>987238600</t>
  </si>
  <si>
    <t>59</t>
  </si>
  <si>
    <t>PARADOR SAN MARCOS DE LEON</t>
  </si>
  <si>
    <t>PLAZA SAN MARCOS, 7</t>
  </si>
  <si>
    <t>987237300</t>
  </si>
  <si>
    <t>leon@parador.es</t>
  </si>
  <si>
    <t>210</t>
  </si>
  <si>
    <t>QUINDOS</t>
  </si>
  <si>
    <t>AVENIDA GRAN VÍA DE SAN MARCOS, 38 BAJO</t>
  </si>
  <si>
    <t>24002</t>
  </si>
  <si>
    <t>987236200</t>
  </si>
  <si>
    <t>info@quindos.com</t>
  </si>
  <si>
    <t>hotelquindos.com</t>
  </si>
  <si>
    <t>96</t>
  </si>
  <si>
    <t>ALFONSO V</t>
  </si>
  <si>
    <t>AVENIDA PADRE ISLA, 1 BAJO; HOTEL ALFONSO V</t>
  </si>
  <si>
    <t>987220900</t>
  </si>
  <si>
    <t>info@alfonsov.com</t>
  </si>
  <si>
    <t>hotelalfonsov.com</t>
  </si>
  <si>
    <t>57</t>
  </si>
  <si>
    <t>RESTAURANTE HOSPEDERÍA FERNANDO I S.L.</t>
  </si>
  <si>
    <t>AVENIDA DE LOS CUBOS, 32</t>
  </si>
  <si>
    <t>987220601</t>
  </si>
  <si>
    <t>info@restaurantehospederíafernandoi.com</t>
  </si>
  <si>
    <t>hospederiafernandoi.com</t>
  </si>
  <si>
    <t>SIGLO XXI S.L.</t>
  </si>
  <si>
    <t>MOISÉS DE LEÓN, 47 1</t>
  </si>
  <si>
    <t>987218874</t>
  </si>
  <si>
    <t>apartahotelsigloxxi@hotmail.com</t>
  </si>
  <si>
    <t>sigloxxisl.com</t>
  </si>
  <si>
    <t>HOTEL LUIS DE LEÓN S.L.</t>
  </si>
  <si>
    <t>CALLE FRAY LUIS DE LEÓN, 26</t>
  </si>
  <si>
    <t>24005</t>
  </si>
  <si>
    <t>987218820</t>
  </si>
  <si>
    <t>luisdeleon@hoteles-silken.com</t>
  </si>
  <si>
    <t>hotelluisdeleon.com</t>
  </si>
  <si>
    <t>113</t>
  </si>
  <si>
    <t>AC HOTEL LÉON SAN ANTONIO</t>
  </si>
  <si>
    <t>VELÁZQUEZ, 10</t>
  </si>
  <si>
    <t>987218444</t>
  </si>
  <si>
    <t>acleon@ac-hotels.com</t>
  </si>
  <si>
    <t>achotellonsanantonio.com</t>
  </si>
  <si>
    <t>83</t>
  </si>
  <si>
    <t>CAMINO REAL</t>
  </si>
  <si>
    <t>CARRETERA VALLADOLID, KILOMETRO 320 (N-601)</t>
  </si>
  <si>
    <t>987218134</t>
  </si>
  <si>
    <t>info@caminoreal.com</t>
  </si>
  <si>
    <t>hotelcaminoreal.com</t>
  </si>
  <si>
    <t>HOTEL TEMPLE RIOSOL</t>
  </si>
  <si>
    <t>AVENIDA PALENCIA, 3</t>
  </si>
  <si>
    <t>24009</t>
  </si>
  <si>
    <t>987216650</t>
  </si>
  <si>
    <t>riosol@templehoteles.com</t>
  </si>
  <si>
    <t>126</t>
  </si>
  <si>
    <t>LA POSADA REGIA</t>
  </si>
  <si>
    <t>REGIDORES, 9-11 BAJO</t>
  </si>
  <si>
    <t>987213173</t>
  </si>
  <si>
    <t>posada@regialeon.com</t>
  </si>
  <si>
    <t>regialeon.com</t>
  </si>
  <si>
    <t>HOTEL EUROSTARS LEÓN S.L.</t>
  </si>
  <si>
    <t>CALLE VELÁZQUEZ, 18 BAJO</t>
  </si>
  <si>
    <t>987208520</t>
  </si>
  <si>
    <t>info@hoteleurostarsleón.com</t>
  </si>
  <si>
    <t>eurostarsleon.com</t>
  </si>
  <si>
    <t>63</t>
  </si>
  <si>
    <t>EL CAPRICHO DE JOSANA</t>
  </si>
  <si>
    <t>CAMINO DE SANTIAGO, S/N</t>
  </si>
  <si>
    <t>987119300</t>
  </si>
  <si>
    <t>elcaprichodejosana.com</t>
  </si>
  <si>
    <t>HOSTERIA SPA LOFT BOÑAR S.L.</t>
  </si>
  <si>
    <t>JUAN ANTONIO FERNÁNDEZ, 28 BAJO</t>
  </si>
  <si>
    <t>24850</t>
  </si>
  <si>
    <t>BOÑAR</t>
  </si>
  <si>
    <t>987113310</t>
  </si>
  <si>
    <t>reservas@grupo-soto.com</t>
  </si>
  <si>
    <t>grupo-soto.com</t>
  </si>
  <si>
    <t>LE PETIT</t>
  </si>
  <si>
    <t>POZO, 2</t>
  </si>
  <si>
    <t>987075508</t>
  </si>
  <si>
    <t>lepetit.com</t>
  </si>
  <si>
    <t>RÍO CARES</t>
  </si>
  <si>
    <t>AVENIDA JOSÉ AGUADO, 12</t>
  </si>
  <si>
    <t>987070526</t>
  </si>
  <si>
    <t>info@rio-cares.com</t>
  </si>
  <si>
    <t>rio-cares.com</t>
  </si>
  <si>
    <t>C.T.R. CAVADAS</t>
  </si>
  <si>
    <t>HERRERÍA, 3</t>
  </si>
  <si>
    <t>987057919</t>
  </si>
  <si>
    <t>ctrcavadas.com</t>
  </si>
  <si>
    <t>VIKERA HOTEL RURAL</t>
  </si>
  <si>
    <t>CAMINO VIKERA, 6</t>
  </si>
  <si>
    <t>24491</t>
  </si>
  <si>
    <t>987057887</t>
  </si>
  <si>
    <t>info@eljardindevikera.com</t>
  </si>
  <si>
    <t>vikerahotelrural.com</t>
  </si>
  <si>
    <t>IMPRENTA MUSICAL ALOJAMIENTO</t>
  </si>
  <si>
    <t>CALLE LÓPEZ PELÁEZ, 6</t>
  </si>
  <si>
    <t>987045704</t>
  </si>
  <si>
    <t>hotelimprentamusical@gmail.com</t>
  </si>
  <si>
    <t>hotelimprentamusical.com</t>
  </si>
  <si>
    <t>LAS CAMPARES</t>
  </si>
  <si>
    <t>CALLE HOGAR, 8</t>
  </si>
  <si>
    <t>24277</t>
  </si>
  <si>
    <t>SANTA MARÍA DE ORDÁS</t>
  </si>
  <si>
    <t>987039249</t>
  </si>
  <si>
    <t>info@lascampares.com</t>
  </si>
  <si>
    <t>lascampares.com</t>
  </si>
  <si>
    <t>HOTEL VÍA LEÓN</t>
  </si>
  <si>
    <t>CALLE PASO, 5</t>
  </si>
  <si>
    <t>987035481</t>
  </si>
  <si>
    <t>info@hotelvialeon.com</t>
  </si>
  <si>
    <t>hotelvialeon.com</t>
  </si>
  <si>
    <t>CASONA DE BOÑAR</t>
  </si>
  <si>
    <t>CALLE LA VILIELLA, 8</t>
  </si>
  <si>
    <t>24858</t>
  </si>
  <si>
    <t>987 73 41 46</t>
  </si>
  <si>
    <t>info@casonadeboñar.com</t>
  </si>
  <si>
    <t>HOTEL RÍO CEA</t>
  </si>
  <si>
    <t>MÍSTER UNIVERSO JUAN FERRERO, 55 BAJO</t>
  </si>
  <si>
    <t>24880</t>
  </si>
  <si>
    <t>VALDERRUEDA</t>
  </si>
  <si>
    <t>987 703 521</t>
  </si>
  <si>
    <t>info@hotelriocea.com</t>
  </si>
  <si>
    <t>hotelriocea.com</t>
  </si>
  <si>
    <t>EL DESCANSO DE WENDY</t>
  </si>
  <si>
    <t>MATADERO VIEJO, 11</t>
  </si>
  <si>
    <t>987 617 854</t>
  </si>
  <si>
    <t>info@eldescansodewendy.com</t>
  </si>
  <si>
    <t>eldescansodewendy.com</t>
  </si>
  <si>
    <t>HOTEL RURAL PESCADORES</t>
  </si>
  <si>
    <t>CALLE REAL, S/N</t>
  </si>
  <si>
    <t>24567</t>
  </si>
  <si>
    <t>SOBRADO</t>
  </si>
  <si>
    <t>987 56 40 45</t>
  </si>
  <si>
    <t>info@sobradopescadores.com</t>
  </si>
  <si>
    <t>sobradopescadores.com</t>
  </si>
  <si>
    <t>CTR AMBASMESTAS</t>
  </si>
  <si>
    <t>CARRETERA N-VI, 29 BAJO</t>
  </si>
  <si>
    <t>24524</t>
  </si>
  <si>
    <t>987 54 32 47</t>
  </si>
  <si>
    <t>info@ctrambasmestas.com</t>
  </si>
  <si>
    <t>ctrambasmestas.com</t>
  </si>
  <si>
    <t>LA CASA DE LOS SOPORTALES</t>
  </si>
  <si>
    <t>PLAZA ARRABAL, 9</t>
  </si>
  <si>
    <t>24210</t>
  </si>
  <si>
    <t>MANSILLA DE LAS MULAS</t>
  </si>
  <si>
    <t>987 310 232</t>
  </si>
  <si>
    <t>olgabrez@yahoo.es</t>
  </si>
  <si>
    <t>albergueeljardindelcamino.com</t>
  </si>
  <si>
    <t>PENSIÓN O ESCONDIDINO</t>
  </si>
  <si>
    <t>CAMINO RÍO DA VEIGA, 6</t>
  </si>
  <si>
    <t>36300</t>
  </si>
  <si>
    <t>BAIONA</t>
  </si>
  <si>
    <t>PONTEVEDRA</t>
  </si>
  <si>
    <t>986963346</t>
  </si>
  <si>
    <t>oescondidino@gmail.com</t>
  </si>
  <si>
    <t>oescondidino.es</t>
  </si>
  <si>
    <t>LIBERTAD</t>
  </si>
  <si>
    <t>AVENIDA ALCALDE JOSÉ DEL RÍO, 2 BAJO</t>
  </si>
  <si>
    <t>36900</t>
  </si>
  <si>
    <t>MARÍN</t>
  </si>
  <si>
    <t>986892277</t>
  </si>
  <si>
    <t>libertad.com</t>
  </si>
  <si>
    <t>HOTEL VILLA DE MARÍN S.L.</t>
  </si>
  <si>
    <t>CONCEPCIÓN ARENAL, 37</t>
  </si>
  <si>
    <t>986892222</t>
  </si>
  <si>
    <t>informacion@hotelvillademarin.com</t>
  </si>
  <si>
    <t>hotelvillademarin.com</t>
  </si>
  <si>
    <t>HOTEL ALEJANDRINA</t>
  </si>
  <si>
    <t>CAMIÑO LIÑARES, 5 5 5</t>
  </si>
  <si>
    <t>36995</t>
  </si>
  <si>
    <t>POIO</t>
  </si>
  <si>
    <t>986873047</t>
  </si>
  <si>
    <t>hotelalejandrina.com</t>
  </si>
  <si>
    <t>PARIS</t>
  </si>
  <si>
    <t>ALBAR, 1 BAJO</t>
  </si>
  <si>
    <t>986873040</t>
  </si>
  <si>
    <t>paris.com</t>
  </si>
  <si>
    <t>52</t>
  </si>
  <si>
    <t>HOTEL DON PEPE</t>
  </si>
  <si>
    <t>AVENIDA A BARCA, 24 BAJO</t>
  </si>
  <si>
    <t>36163</t>
  </si>
  <si>
    <t>986872260</t>
  </si>
  <si>
    <t>info@hotel-donpepe.com</t>
  </si>
  <si>
    <t>hotel-donpepe.com</t>
  </si>
  <si>
    <t>LOS TULIPANES</t>
  </si>
  <si>
    <t>ANAFANS, 34 BAIXO</t>
  </si>
  <si>
    <t>986872061</t>
  </si>
  <si>
    <t>info@hoteltulipanes.com</t>
  </si>
  <si>
    <t>hoteltulipanes.com</t>
  </si>
  <si>
    <t>HOTEL MADRID S.L.</t>
  </si>
  <si>
    <t>ANDRÉS MELLADO, 5</t>
  </si>
  <si>
    <t>36001</t>
  </si>
  <si>
    <t>986865180</t>
  </si>
  <si>
    <t>hotelmadridsl.com</t>
  </si>
  <si>
    <t>HOTEL GALICIA PALACE S.A.</t>
  </si>
  <si>
    <t>AVENIDA DE VIGO, 3</t>
  </si>
  <si>
    <t>36003</t>
  </si>
  <si>
    <t>986864411</t>
  </si>
  <si>
    <t>reservas@galiciapalace.com</t>
  </si>
  <si>
    <t>hotelgaliciapalacesa.com</t>
  </si>
  <si>
    <t>80</t>
  </si>
  <si>
    <t>RUAS S.L.</t>
  </si>
  <si>
    <t>PADRE SARMIENTO, 20 BAJO</t>
  </si>
  <si>
    <t>36002</t>
  </si>
  <si>
    <t>986863944</t>
  </si>
  <si>
    <t>hotelruas@gmail.com</t>
  </si>
  <si>
    <t>ruassl.com</t>
  </si>
  <si>
    <t>MANUEL VENCE E HIJOS S.L.</t>
  </si>
  <si>
    <t>RUA EDUARDO PONDAL, 46 46</t>
  </si>
  <si>
    <t>986857784</t>
  </si>
  <si>
    <t>Reservas@avenidahotel.net</t>
  </si>
  <si>
    <t>hotelavenida.info</t>
  </si>
  <si>
    <t>43</t>
  </si>
  <si>
    <t>PARADOR DE PONTEVEDRA</t>
  </si>
  <si>
    <t>BARÓN, 19</t>
  </si>
  <si>
    <t>986855800</t>
  </si>
  <si>
    <t>pontevedra@parador.es</t>
  </si>
  <si>
    <t>47</t>
  </si>
  <si>
    <t>RÍAS BAJAS S.L.</t>
  </si>
  <si>
    <t>CALLE DANIEL DE LA SOTA, 7</t>
  </si>
  <si>
    <t>986855108</t>
  </si>
  <si>
    <t>contacto@hotelriasbajas.com</t>
  </si>
  <si>
    <t>hotelriasbajas.com</t>
  </si>
  <si>
    <t>100</t>
  </si>
  <si>
    <t>HOTEL COMERCIO</t>
  </si>
  <si>
    <t>CALLE AUGUSTO GONZÁLEZ BESADA, 3 BAJO</t>
  </si>
  <si>
    <t>986851217</t>
  </si>
  <si>
    <t>info@hcomercio.com</t>
  </si>
  <si>
    <t>hotelcomerciopontevedra.com</t>
  </si>
  <si>
    <t>42</t>
  </si>
  <si>
    <t>HOTEL VIRGEN DEL CAMINO S.L.</t>
  </si>
  <si>
    <t>VIRXE DO CAMIÑO, 53-55</t>
  </si>
  <si>
    <t>986850900</t>
  </si>
  <si>
    <t>reservas@hotelvirgendelcamino.com</t>
  </si>
  <si>
    <t>hotelvirgendelcamino.com</t>
  </si>
  <si>
    <t>HOTEL LA PALOMA</t>
  </si>
  <si>
    <t>RUA DA POMBA, 11 BAJO</t>
  </si>
  <si>
    <t>36162</t>
  </si>
  <si>
    <t>986844210</t>
  </si>
  <si>
    <t>hotellapalomapo@hotmail.com</t>
  </si>
  <si>
    <t>hotellapalomapo.es</t>
  </si>
  <si>
    <t>PAZO LOS ESCUDOS S.L.</t>
  </si>
  <si>
    <t>AVENIDA ATLÁNTIDA, 106 BAJO</t>
  </si>
  <si>
    <t>36208</t>
  </si>
  <si>
    <t>VIGO</t>
  </si>
  <si>
    <t>986820820</t>
  </si>
  <si>
    <t>reservas@pazolosescudos.com</t>
  </si>
  <si>
    <t>pazolosescudos.com</t>
  </si>
  <si>
    <t>54</t>
  </si>
  <si>
    <t>PONTIÑAS</t>
  </si>
  <si>
    <t>PONTE, 82 BAJO</t>
  </si>
  <si>
    <t>36500</t>
  </si>
  <si>
    <t>LALÍN</t>
  </si>
  <si>
    <t>986787147</t>
  </si>
  <si>
    <t>pontias.com</t>
  </si>
  <si>
    <t>VILLANUEVA</t>
  </si>
  <si>
    <t>RUA CORREDOIRA, 84</t>
  </si>
  <si>
    <t>986783000</t>
  </si>
  <si>
    <t>info@villanueva.com</t>
  </si>
  <si>
    <t>hotelvillanueva.com</t>
  </si>
  <si>
    <t>EL PALACIO S.L.</t>
  </si>
  <si>
    <t>MATEMÁTICO RODRÍGUEZ, 10 BAJO</t>
  </si>
  <si>
    <t>986780000</t>
  </si>
  <si>
    <t>hotel88palacio@yahoo.es</t>
  </si>
  <si>
    <t>elpalaciosl.com</t>
  </si>
  <si>
    <t>ROSALÍA DE CASTRO S.L.</t>
  </si>
  <si>
    <t>AVENIDA SAN XOÁN, 40</t>
  </si>
  <si>
    <t>986778018</t>
  </si>
  <si>
    <t>info@hotelrosaliadecastro.es</t>
  </si>
  <si>
    <t>rosaladecastrosl.com</t>
  </si>
  <si>
    <t>HOTEL GALICIA</t>
  </si>
  <si>
    <t>CAMINO O ZAPATEIRO, 26 BAJO</t>
  </si>
  <si>
    <t>986771094</t>
  </si>
  <si>
    <t>hotelgalicia@hotel-galicia.es</t>
  </si>
  <si>
    <t>hotel-galicia.es</t>
  </si>
  <si>
    <t>HOTEL STELLA MARIS</t>
  </si>
  <si>
    <t>AVENIDA CHANCELAS, 7 BAJO</t>
  </si>
  <si>
    <t>36993</t>
  </si>
  <si>
    <t>986770366</t>
  </si>
  <si>
    <t>info@hotel-stellamaris.com</t>
  </si>
  <si>
    <t>hotelstellamaris.com</t>
  </si>
  <si>
    <t>HOTEL SAN JUAN</t>
  </si>
  <si>
    <t>RUA CESTEIRO, 6</t>
  </si>
  <si>
    <t>986770170</t>
  </si>
  <si>
    <t>reservas@hotelessanjuan.com</t>
  </si>
  <si>
    <t>hotelessanjuan.es</t>
  </si>
  <si>
    <t>HOTEL SAN JUAN II</t>
  </si>
  <si>
    <t>AVENIDA DOCTOR JOSÉ MARTÍNEZ GARCÍA, 43 SAN JUAN DE POIO</t>
  </si>
  <si>
    <t>986770020</t>
  </si>
  <si>
    <t>AVENIDA DOCTOR JOSÉ MARTÍNEZ GARCÍA, 43</t>
  </si>
  <si>
    <t>VEIGA MARIÑA</t>
  </si>
  <si>
    <t>RASCADEIRA, 6 BAJO</t>
  </si>
  <si>
    <t>36120</t>
  </si>
  <si>
    <t>COTOBADE</t>
  </si>
  <si>
    <t>986763127</t>
  </si>
  <si>
    <t>info.veigahotel@gmail.com</t>
  </si>
  <si>
    <t>veigamaria.com</t>
  </si>
  <si>
    <t>4</t>
  </si>
  <si>
    <t>HOTEL CHOLA</t>
  </si>
  <si>
    <t>DORNA, 40 BAJO</t>
  </si>
  <si>
    <t>36121</t>
  </si>
  <si>
    <t>986762144</t>
  </si>
  <si>
    <t>info@hotelchola.com</t>
  </si>
  <si>
    <t>hotelchola.com</t>
  </si>
  <si>
    <t>HOTEL FORGA</t>
  </si>
  <si>
    <t>OURENSE, 17 BAJO</t>
  </si>
  <si>
    <t>36130</t>
  </si>
  <si>
    <t>CERDEDO</t>
  </si>
  <si>
    <t>986753038</t>
  </si>
  <si>
    <t>hotelforga@hotmail.com</t>
  </si>
  <si>
    <t>hotelforga.com</t>
  </si>
  <si>
    <t>QUINTA DE SAN AMARO</t>
  </si>
  <si>
    <t>SAN MAURO, 6 BAJO</t>
  </si>
  <si>
    <t>36968</t>
  </si>
  <si>
    <t>MEAÑO</t>
  </si>
  <si>
    <t>986748938</t>
  </si>
  <si>
    <t>info@quintadesanamaro.com</t>
  </si>
  <si>
    <t>quintadesanamaro.com</t>
  </si>
  <si>
    <t>RIA MAR</t>
  </si>
  <si>
    <t>ALTAMIRA, 9</t>
  </si>
  <si>
    <t>36967</t>
  </si>
  <si>
    <t>986746020</t>
  </si>
  <si>
    <t>hotelriamar@hotelriamar.com</t>
  </si>
  <si>
    <t>hotelriamar.com</t>
  </si>
  <si>
    <t>LA COSTERA HOTEL</t>
  </si>
  <si>
    <t>CARRETERA LA LANZADA, 126</t>
  </si>
  <si>
    <t>36990</t>
  </si>
  <si>
    <t>SANXENXO</t>
  </si>
  <si>
    <t>986745858</t>
  </si>
  <si>
    <t>informacion@hotellacostera.com</t>
  </si>
  <si>
    <t>hotellacostera.com</t>
  </si>
  <si>
    <t>MAROLA</t>
  </si>
  <si>
    <t>LUGAR A A LANZADA, 28 BAJO</t>
  </si>
  <si>
    <t>986745777</t>
  </si>
  <si>
    <t>hotelmarola@gmail.com</t>
  </si>
  <si>
    <t>hotelmarola.com</t>
  </si>
  <si>
    <t>HOTEL ESTRELLA DEL MAR</t>
  </si>
  <si>
    <t>LUGAR FOXOS, 6</t>
  </si>
  <si>
    <t>986745776</t>
  </si>
  <si>
    <t>info@hotelestrelladelmar.es</t>
  </si>
  <si>
    <t>hotelestrelladelmar.es</t>
  </si>
  <si>
    <t>ALEGRE</t>
  </si>
  <si>
    <t>SOUTULLO, 132 BAJO; HOSTAL ALEGRE-P.MAJ</t>
  </si>
  <si>
    <t>986745757</t>
  </si>
  <si>
    <t>info@alegre.com</t>
  </si>
  <si>
    <t>turgalicia.es/sit/ficha_datos.asp</t>
  </si>
  <si>
    <t>HOTEL JR</t>
  </si>
  <si>
    <t>EMPALME, 10 BAJO</t>
  </si>
  <si>
    <t>986745680</t>
  </si>
  <si>
    <t>hoteljr.com</t>
  </si>
  <si>
    <t>LA ASTURIANA</t>
  </si>
  <si>
    <t>GONDAR DE ABAIXO, 41 BAJO</t>
  </si>
  <si>
    <t>986745503</t>
  </si>
  <si>
    <t>laasturiana.com</t>
  </si>
  <si>
    <t>RIA TOXA</t>
  </si>
  <si>
    <t>REVOLTA, 70 BAJO</t>
  </si>
  <si>
    <t>986745493</t>
  </si>
  <si>
    <t>riatoxa.com</t>
  </si>
  <si>
    <t>HOTEL CARIBE</t>
  </si>
  <si>
    <t>FONTE DE ONS, 21 BAJO</t>
  </si>
  <si>
    <t>986745454</t>
  </si>
  <si>
    <t>info@hotelcaribe.es</t>
  </si>
  <si>
    <t>hotelcaribe.es</t>
  </si>
  <si>
    <t>HOTEL CARIBE SANXENXO</t>
  </si>
  <si>
    <t>REVOLTA, 21 BAJO</t>
  </si>
  <si>
    <t>CON D´ARBÓN</t>
  </si>
  <si>
    <t>LUGAR A LANZADA, S/N</t>
  </si>
  <si>
    <t>986745310</t>
  </si>
  <si>
    <t>reservas@hotelcondarbon.com</t>
  </si>
  <si>
    <t>hotelcondarbon.com</t>
  </si>
  <si>
    <t>128</t>
  </si>
  <si>
    <t>HOTEL DELFÍN AZUL</t>
  </si>
  <si>
    <t>LUGAR A A LANZADA, 118 BAJO</t>
  </si>
  <si>
    <t>986745166</t>
  </si>
  <si>
    <t>recepcion@hoteldelfinazul.com</t>
  </si>
  <si>
    <t>hoteldelfnazul.com</t>
  </si>
  <si>
    <t>88</t>
  </si>
  <si>
    <t>HOTEL DELFIN AZUL S.L.</t>
  </si>
  <si>
    <t>LUGAR A LANZADA, 118 BAJO</t>
  </si>
  <si>
    <t>hoteldelfinazulsl.com</t>
  </si>
  <si>
    <t>HOTEL MIRAMAR</t>
  </si>
  <si>
    <t>CALLE PLAYA LA LANZADA, 5</t>
  </si>
  <si>
    <t>36960</t>
  </si>
  <si>
    <t>986745152</t>
  </si>
  <si>
    <t>miramar9@hotmail.com</t>
  </si>
  <si>
    <t>hotelmiramarsanxenxo.com</t>
  </si>
  <si>
    <t>HOTEL PIÑEIRO</t>
  </si>
  <si>
    <t>LUGAR A A LANZADA, 104 BAJO</t>
  </si>
  <si>
    <t>986745105</t>
  </si>
  <si>
    <t>info@hotelpineiro.com</t>
  </si>
  <si>
    <t>hotelpineiro.com</t>
  </si>
  <si>
    <t>NUEVO LANZADA</t>
  </si>
  <si>
    <t>LUGAR A A LANZADA, 120 BAJO (NOALLA)</t>
  </si>
  <si>
    <t>986745039</t>
  </si>
  <si>
    <t>info@hoteleslanzada.com</t>
  </si>
  <si>
    <t>hoteleslanzada.com</t>
  </si>
  <si>
    <t>TORRES TOURIÑO</t>
  </si>
  <si>
    <t>LUGAR FONTE DE ONS (NOALLA), 22</t>
  </si>
  <si>
    <t>986744815</t>
  </si>
  <si>
    <t>info@torrestouriño.com</t>
  </si>
  <si>
    <t>torrestourino.com</t>
  </si>
  <si>
    <t>VILACOBIÑA</t>
  </si>
  <si>
    <t>CALLE PLAYA LA LANZADA, 63 BAJO</t>
  </si>
  <si>
    <t>986744481</t>
  </si>
  <si>
    <t>h_vilacobina@hotmail.com</t>
  </si>
  <si>
    <t>vilacobia.com</t>
  </si>
  <si>
    <t>HOTEL PEDRAMAR</t>
  </si>
  <si>
    <t>PLAYA MAYOR, 101</t>
  </si>
  <si>
    <t>986744430</t>
  </si>
  <si>
    <t>reservas@hotelpedramar.com</t>
  </si>
  <si>
    <t>hotelpedramar.com</t>
  </si>
  <si>
    <t>NATURA PETIT HOTEL</t>
  </si>
  <si>
    <t>LUGAR FONTE DE ONS (NOALLA), 9</t>
  </si>
  <si>
    <t>986744206</t>
  </si>
  <si>
    <t>info@naturapetithotel.com</t>
  </si>
  <si>
    <t>naturapetithotel.com</t>
  </si>
  <si>
    <t>CAMPO MAR</t>
  </si>
  <si>
    <t>MOURELOS, 69 BAJO</t>
  </si>
  <si>
    <t>986743460</t>
  </si>
  <si>
    <t>info@hotelcampomar.es</t>
  </si>
  <si>
    <t>campomar.com</t>
  </si>
  <si>
    <t>PARAIMO</t>
  </si>
  <si>
    <t>LUGAR A A LANZADA, 133 BAJO</t>
  </si>
  <si>
    <t>986743439</t>
  </si>
  <si>
    <t>info@hotelparaimo.com</t>
  </si>
  <si>
    <t>hotelparaimo.com</t>
  </si>
  <si>
    <t>HOTEL PINAR SANXENXO</t>
  </si>
  <si>
    <t>LUGAR GONDAR DE ABAIXO, 6 BAJO</t>
  </si>
  <si>
    <t>986743412</t>
  </si>
  <si>
    <t>info@hotelpinar.es</t>
  </si>
  <si>
    <t>hotelpinar.es</t>
  </si>
  <si>
    <t>124</t>
  </si>
  <si>
    <t>HOTEL BONAIRE</t>
  </si>
  <si>
    <t>CALLE FONTE DE ONS, 17, (A REVOLTA-NOALLA)</t>
  </si>
  <si>
    <t>986743395</t>
  </si>
  <si>
    <t>info@hotelbonaire.es</t>
  </si>
  <si>
    <t>hotelbonaire.es</t>
  </si>
  <si>
    <t>RIBAGO</t>
  </si>
  <si>
    <t>REBEL, 32 BAJO</t>
  </si>
  <si>
    <t>986743361</t>
  </si>
  <si>
    <t>ribago.com</t>
  </si>
  <si>
    <t>HOTEL CASA PORTUGUESA</t>
  </si>
  <si>
    <t>COIRÓN, 13</t>
  </si>
  <si>
    <t>986743355</t>
  </si>
  <si>
    <t>casaportuguesa@casaportuguesa.es</t>
  </si>
  <si>
    <t>hotelcasaportuguesa.es</t>
  </si>
  <si>
    <t>SANTOME S.L.</t>
  </si>
  <si>
    <t>GONDAR DE ABAIXO, 38 BAJO</t>
  </si>
  <si>
    <t>986743339</t>
  </si>
  <si>
    <t>info@hotelsantome.com</t>
  </si>
  <si>
    <t>santomesl.com</t>
  </si>
  <si>
    <t>73</t>
  </si>
  <si>
    <t>HOTEL MIRASOL</t>
  </si>
  <si>
    <t>SOUTULLO, 133 133 133</t>
  </si>
  <si>
    <t>986743333</t>
  </si>
  <si>
    <t>mirasolsanxenxo@gmail.com</t>
  </si>
  <si>
    <t>hotelmirasol.es</t>
  </si>
  <si>
    <t>HOTEL MAROLA</t>
  </si>
  <si>
    <t>LUGAR A LANZADA, 28 BAJO</t>
  </si>
  <si>
    <t>986743244</t>
  </si>
  <si>
    <t>LOS NARANJOS</t>
  </si>
  <si>
    <t>REVOLTA, 9 BAJO</t>
  </si>
  <si>
    <t>986743130</t>
  </si>
  <si>
    <t>info@hotelosnaranjos.com</t>
  </si>
  <si>
    <t>hotelosnaranjos.com</t>
  </si>
  <si>
    <t>81</t>
  </si>
  <si>
    <t>NUEVO ASTUR</t>
  </si>
  <si>
    <t>LUGAR GONDAR DE ABAIXO, 38 BAJO; BBAJO</t>
  </si>
  <si>
    <t>986743006</t>
  </si>
  <si>
    <t>reservas@nuevoastur.com</t>
  </si>
  <si>
    <t>nuevoastur.com</t>
  </si>
  <si>
    <t>143</t>
  </si>
  <si>
    <t>OSTRA MARINA</t>
  </si>
  <si>
    <t>TELLEIRO, 157 BAJO</t>
  </si>
  <si>
    <t>986742150</t>
  </si>
  <si>
    <t>ostramarina.com</t>
  </si>
  <si>
    <t>HOTEL CABO FESTIÑANZA</t>
  </si>
  <si>
    <t>PLAYA DE AREAS, 1 BAJO</t>
  </si>
  <si>
    <t>986741636</t>
  </si>
  <si>
    <t>info@hotelcabofestiñanza.com</t>
  </si>
  <si>
    <t>hotelcabofestinanza.com</t>
  </si>
  <si>
    <t>HOTEL ANCORA</t>
  </si>
  <si>
    <t>GRANXA, 2 BAJO</t>
  </si>
  <si>
    <t>36966</t>
  </si>
  <si>
    <t>986741390</t>
  </si>
  <si>
    <t>info@hotelancora.es</t>
  </si>
  <si>
    <t>hotelancora.es</t>
  </si>
  <si>
    <t>31</t>
  </si>
  <si>
    <t>RIVEIRO HOTELES - APARTAMENTOS S.L.</t>
  </si>
  <si>
    <t>AREAS, 26 BAJO; HOTEL RIVEIRO</t>
  </si>
  <si>
    <t>986741261</t>
  </si>
  <si>
    <t>info@hotelesriveiro.com</t>
  </si>
  <si>
    <t>hotelesriveiro.com</t>
  </si>
  <si>
    <t>HOTEL VILLA COVELO</t>
  </si>
  <si>
    <t>ESTRADA COVELO - RIODAMA, 37 (SAMIEIRA)</t>
  </si>
  <si>
    <t>36992</t>
  </si>
  <si>
    <t>986741121</t>
  </si>
  <si>
    <t>reservas@villacovelo.es</t>
  </si>
  <si>
    <t>villacovelo.es</t>
  </si>
  <si>
    <t>COVELO BAJO</t>
  </si>
  <si>
    <t>36826</t>
  </si>
  <si>
    <t>PONTE CALDELAS</t>
  </si>
  <si>
    <t>BAIXAMAR</t>
  </si>
  <si>
    <t>AREAS, 15 BAJO</t>
  </si>
  <si>
    <t>986741006</t>
  </si>
  <si>
    <t>hotelrestaurantebaixamar@hotmail.com</t>
  </si>
  <si>
    <t>baixamar.com</t>
  </si>
  <si>
    <t>HOTEL GRAN PROA</t>
  </si>
  <si>
    <t>RAMÓN ENCINAS, 4</t>
  </si>
  <si>
    <t>986740433</t>
  </si>
  <si>
    <t>reservas@hotelgranproa.com</t>
  </si>
  <si>
    <t>hotelgranproa.com</t>
  </si>
  <si>
    <t>CONDE NAVIO</t>
  </si>
  <si>
    <t>SEAR, S/N</t>
  </si>
  <si>
    <t>986740135</t>
  </si>
  <si>
    <t>info@condenavio.com</t>
  </si>
  <si>
    <t>condenavio.com</t>
  </si>
  <si>
    <t>NAUTILUS</t>
  </si>
  <si>
    <t>RAMÓN ENCINAS, 3 BAJO</t>
  </si>
  <si>
    <t>986740118</t>
  </si>
  <si>
    <t>correo@hotel-nautilus.es</t>
  </si>
  <si>
    <t>nautilus.com</t>
  </si>
  <si>
    <t>POUSADA A LANZADA</t>
  </si>
  <si>
    <t>ESTRADA PO-317, S/N</t>
  </si>
  <si>
    <t>36988</t>
  </si>
  <si>
    <t>O GROVE</t>
  </si>
  <si>
    <t>986739946</t>
  </si>
  <si>
    <t>reservas@pousadadealanzada.com</t>
  </si>
  <si>
    <t>pousadadealanzada.com</t>
  </si>
  <si>
    <t>HOTEL SAMAR</t>
  </si>
  <si>
    <t>ESTRADA SAN VICENTE DE LA LANZADA, 9 CARRETERA SAN VICENTE DO MAR</t>
  </si>
  <si>
    <t>986738378</t>
  </si>
  <si>
    <t>info@samarhotel.com</t>
  </si>
  <si>
    <t>samarhotel.com</t>
  </si>
  <si>
    <t>HOTEL AP CONS GARDA</t>
  </si>
  <si>
    <t>ÁREA, 33 BAJO</t>
  </si>
  <si>
    <t>986738287</t>
  </si>
  <si>
    <t>info@hotelconsdagarda.com</t>
  </si>
  <si>
    <t>hotelconsdagarda.com</t>
  </si>
  <si>
    <t>MAR DEL NORTE</t>
  </si>
  <si>
    <t>SAN VICENTE DO MAR, 54 BAJO</t>
  </si>
  <si>
    <t>986738143</t>
  </si>
  <si>
    <t>mardelnorte.com</t>
  </si>
  <si>
    <t>O CASTRO</t>
  </si>
  <si>
    <t>REBOREDO, 75 BAJO</t>
  </si>
  <si>
    <t>986733819</t>
  </si>
  <si>
    <t>ocastro@alojamientogallego.com</t>
  </si>
  <si>
    <t>hotelocastro.com</t>
  </si>
  <si>
    <t>HOTEL SPA NORAT O GROVE 3* SUPERIOR</t>
  </si>
  <si>
    <t>AVENIDA LUIS CASAIS, 22</t>
  </si>
  <si>
    <t>36980</t>
  </si>
  <si>
    <t>986733399</t>
  </si>
  <si>
    <t>hnorat@hotelesnorat.com</t>
  </si>
  <si>
    <t>hotelesnorat.com</t>
  </si>
  <si>
    <t>HOTEL SANMARTIN</t>
  </si>
  <si>
    <t>RUA CONRICADO, 4 BAJO</t>
  </si>
  <si>
    <t>986733355</t>
  </si>
  <si>
    <t>info@hotelnmartin.com</t>
  </si>
  <si>
    <t>hoteldominguez.com</t>
  </si>
  <si>
    <t>BAHIA</t>
  </si>
  <si>
    <t>BARRIO ARDÍA, 32 BAJO; ARDIA</t>
  </si>
  <si>
    <t>36989</t>
  </si>
  <si>
    <t>986732860</t>
  </si>
  <si>
    <t>bahia.com</t>
  </si>
  <si>
    <t>PADIN E HIJOS S.L.</t>
  </si>
  <si>
    <t>AVENIDA LUIS CASAIS, S/N 14</t>
  </si>
  <si>
    <t>986732795</t>
  </si>
  <si>
    <t>info@hotelmaruxia.com</t>
  </si>
  <si>
    <t>hotelmaruxia.com</t>
  </si>
  <si>
    <t>CASA CAMPAÑA</t>
  </si>
  <si>
    <t>RUA CASTELAO, 60 BAJO</t>
  </si>
  <si>
    <t>986732277</t>
  </si>
  <si>
    <t>casacampaa.com</t>
  </si>
  <si>
    <t>HOTEL PABELLON</t>
  </si>
  <si>
    <t>RUA MONTE DA VILA, 5</t>
  </si>
  <si>
    <t>986732239</t>
  </si>
  <si>
    <t>hotelpabellon.com</t>
  </si>
  <si>
    <t>SERANTES S.L.</t>
  </si>
  <si>
    <t>RUA CASTELAO, 40</t>
  </si>
  <si>
    <t>986732204</t>
  </si>
  <si>
    <t>hotelserantes@hotelsarantes.com</t>
  </si>
  <si>
    <t>hotelserantes.com</t>
  </si>
  <si>
    <t>EL PARAISO DEL MARISCO S.L.</t>
  </si>
  <si>
    <t>AVENIDA TENIENTE DOMÍNGUEZ, 52 BAJO</t>
  </si>
  <si>
    <t>986732153</t>
  </si>
  <si>
    <t>paraisodelmarisco@paraisodelmarisco.com</t>
  </si>
  <si>
    <t>elparaisodelmariscosl.com</t>
  </si>
  <si>
    <t>HOTEL AMANDI</t>
  </si>
  <si>
    <t>RUA CASTELAO, 94 BAJO</t>
  </si>
  <si>
    <t>986731942</t>
  </si>
  <si>
    <t>info@hotelamandi.com</t>
  </si>
  <si>
    <t>hotelamandi.com</t>
  </si>
  <si>
    <t>MIRADOR RIA DE AROSA S.L.</t>
  </si>
  <si>
    <t>REBOREDO, 110 BAJO</t>
  </si>
  <si>
    <t>986731899</t>
  </si>
  <si>
    <t>info@miradorriadearo.com</t>
  </si>
  <si>
    <t>miradorriadearosa.com</t>
  </si>
  <si>
    <t>GODAY</t>
  </si>
  <si>
    <t>AVENIDA TENIENTE DOMÍNGUEZ, 24 BAJO</t>
  </si>
  <si>
    <t>986731191</t>
  </si>
  <si>
    <t>goday.com</t>
  </si>
  <si>
    <t>HOTEL BOSQUE MAR S.L.</t>
  </si>
  <si>
    <t>CALLE REBOREDO, 93</t>
  </si>
  <si>
    <t>986731055</t>
  </si>
  <si>
    <t>info@bosquemar.com</t>
  </si>
  <si>
    <t>bosquemar.com</t>
  </si>
  <si>
    <t>HOTEL MABEL</t>
  </si>
  <si>
    <t>RUA ARDÍA, 72</t>
  </si>
  <si>
    <t>986730879</t>
  </si>
  <si>
    <t>info@hotelmabel.com</t>
  </si>
  <si>
    <t>hotelmabel.com</t>
  </si>
  <si>
    <t>HOTEL EL BESUGO</t>
  </si>
  <si>
    <t>RUA CASTELAO, 102</t>
  </si>
  <si>
    <t>986730787</t>
  </si>
  <si>
    <t>hotel_elbesugo@hotmail.com</t>
  </si>
  <si>
    <t>hotelelbesugo.com</t>
  </si>
  <si>
    <t>HOTEL MONTEMAR</t>
  </si>
  <si>
    <t>AVENIDA TENIENTE DOMÍNGUEZ, 6980 6980 6980 O GROVE, PONTEVEDRA</t>
  </si>
  <si>
    <t>986730735</t>
  </si>
  <si>
    <t>info@hotelmontemar.net</t>
  </si>
  <si>
    <t>hotelmontemar.net</t>
  </si>
  <si>
    <t>PUENTE DE LA TOJA S.L.</t>
  </si>
  <si>
    <t>RUA CASTELAO, 206 BAJO</t>
  </si>
  <si>
    <t>986730639</t>
  </si>
  <si>
    <t>puentedelatojasl.com</t>
  </si>
  <si>
    <t>ARGIBAY</t>
  </si>
  <si>
    <t>RUA CASTELAO, 200 BAJO</t>
  </si>
  <si>
    <t>986730449</t>
  </si>
  <si>
    <t>reservashotelargibay@gmail.com</t>
  </si>
  <si>
    <t>sites.google.com/site/hotelargibay</t>
  </si>
  <si>
    <t>TAMANACO S.L.</t>
  </si>
  <si>
    <t>RUA CASTELAO, 162-164 1</t>
  </si>
  <si>
    <t>986730446</t>
  </si>
  <si>
    <t>tamanacosl.com</t>
  </si>
  <si>
    <t>TOURIS</t>
  </si>
  <si>
    <t>BARRIO ARDÍA, 175 BAJO</t>
  </si>
  <si>
    <t>986730264</t>
  </si>
  <si>
    <t>info@hoteltouris.com</t>
  </si>
  <si>
    <t>touris.com</t>
  </si>
  <si>
    <t>HOTEL ISOLINO S.L.</t>
  </si>
  <si>
    <t>CALLE CASTELAO, 30</t>
  </si>
  <si>
    <t>986730236</t>
  </si>
  <si>
    <t>info@hotelisolino.com</t>
  </si>
  <si>
    <t>hotelisolino.com</t>
  </si>
  <si>
    <t>HOTEL DOMÍNGUEZ</t>
  </si>
  <si>
    <t>AVENIDA LUIS CASAIS, 6</t>
  </si>
  <si>
    <t>986730204</t>
  </si>
  <si>
    <t>info@hoteldomínguez.com</t>
  </si>
  <si>
    <t>TALASO HOTEL LOUXO - LA TOJA</t>
  </si>
  <si>
    <t>ILLA DA TOXA, 0, , S/N</t>
  </si>
  <si>
    <t>36991</t>
  </si>
  <si>
    <t>986730200</t>
  </si>
  <si>
    <t>reservas@louxolatoja.com</t>
  </si>
  <si>
    <t>louxolatoja.com</t>
  </si>
  <si>
    <t>GRAN HOTEL LA TOJA</t>
  </si>
  <si>
    <t>ILLA DA TOXA, S/N</t>
  </si>
  <si>
    <t>986730050</t>
  </si>
  <si>
    <t>info@granhotellatoja.com</t>
  </si>
  <si>
    <t>eurostarsgranhotellatoja.com</t>
  </si>
  <si>
    <t>170</t>
  </si>
  <si>
    <t>PLAYA PAXARIÑAS</t>
  </si>
  <si>
    <t>XESTEIRIÑA, 23 23 23</t>
  </si>
  <si>
    <t>36979</t>
  </si>
  <si>
    <t>986727892</t>
  </si>
  <si>
    <t>info@hotelplayapaxarinas.com</t>
  </si>
  <si>
    <t>hotelplayapaxarinas.com</t>
  </si>
  <si>
    <t>MARACAIBO</t>
  </si>
  <si>
    <t>ESTRADA LANZADA, 5</t>
  </si>
  <si>
    <t>986727098</t>
  </si>
  <si>
    <t>hotelmaracaibo@hotmail.com</t>
  </si>
  <si>
    <t>hotelmaracaibo.es</t>
  </si>
  <si>
    <t>PEREGRINA</t>
  </si>
  <si>
    <t>OUTEIRO, 1 BAJO</t>
  </si>
  <si>
    <t>986727069</t>
  </si>
  <si>
    <t>reservas@hotelperegrina.com</t>
  </si>
  <si>
    <t>hotelperegrina.com</t>
  </si>
  <si>
    <t>AUGUSTA SPA RESORT I</t>
  </si>
  <si>
    <t>PADRIÑÁN, S/N BAIXO</t>
  </si>
  <si>
    <t>36969</t>
  </si>
  <si>
    <t>986727060</t>
  </si>
  <si>
    <t>reservas@augustasanxenxo.com</t>
  </si>
  <si>
    <t>augustasparesort.com</t>
  </si>
  <si>
    <t>HOTEL CARLOS I SILGAR S.A.</t>
  </si>
  <si>
    <t>VIGO, S/N BAJO</t>
  </si>
  <si>
    <t>986727036</t>
  </si>
  <si>
    <t>info@hotelcarlos.es</t>
  </si>
  <si>
    <t>hotelcarlos.es</t>
  </si>
  <si>
    <t>130</t>
  </si>
  <si>
    <t>HOTEL MAR AZUL</t>
  </si>
  <si>
    <t>SOUTULLO, 180 180</t>
  </si>
  <si>
    <t>986727028</t>
  </si>
  <si>
    <t>info@hotelmarazul.com</t>
  </si>
  <si>
    <t>hotelmarazul.com</t>
  </si>
  <si>
    <t>OCA GALATEA</t>
  </si>
  <si>
    <t>LUGAR PAXARIÑAS, S/N BAJO</t>
  </si>
  <si>
    <t>986727027</t>
  </si>
  <si>
    <t>info@hotelgalatea.com</t>
  </si>
  <si>
    <t>ocagalatea.com</t>
  </si>
  <si>
    <t>ATALAYA I</t>
  </si>
  <si>
    <t>PROGRESO, 86</t>
  </si>
  <si>
    <t>36970</t>
  </si>
  <si>
    <t>986727012</t>
  </si>
  <si>
    <t>info@hotelesatalaya.com</t>
  </si>
  <si>
    <t>atalayai.com</t>
  </si>
  <si>
    <t>VEIGANOVA</t>
  </si>
  <si>
    <t>ESTRADA CIRCUNVALACIÓN, 8 BAJO; HOTEL VEGA NOVA</t>
  </si>
  <si>
    <t>986724504</t>
  </si>
  <si>
    <t>veiganova.com</t>
  </si>
  <si>
    <t>HOTEL TURIMAR ***</t>
  </si>
  <si>
    <t>CALLE VICHONA, 20 BAJO</t>
  </si>
  <si>
    <t>986724411</t>
  </si>
  <si>
    <t>info@hotelturimar.com</t>
  </si>
  <si>
    <t>hotelturimar.com</t>
  </si>
  <si>
    <t>FLORIDA MAR</t>
  </si>
  <si>
    <t>AVENIDA EMILIA PARDO BAZÁN, 3</t>
  </si>
  <si>
    <t>986724340</t>
  </si>
  <si>
    <t>info@hotelfloridamar.es</t>
  </si>
  <si>
    <t>hotelfloridamar.es</t>
  </si>
  <si>
    <t>HOTEL ARDORA</t>
  </si>
  <si>
    <t>AIOS, 155 BAIXO</t>
  </si>
  <si>
    <t>986724184</t>
  </si>
  <si>
    <t>info@ardora.es</t>
  </si>
  <si>
    <t>ardora.es</t>
  </si>
  <si>
    <t>HOTEL MARTÍNEZ</t>
  </si>
  <si>
    <t>ZONA XESTEIRIÑA, 11 BAJO</t>
  </si>
  <si>
    <t>986723758</t>
  </si>
  <si>
    <t>hotelmartinez11@hotmail.com</t>
  </si>
  <si>
    <t>hotelmartnez.com</t>
  </si>
  <si>
    <t>MARTINEZ HOTEL</t>
  </si>
  <si>
    <t>XESTEIRIÑA, 11 BAJO</t>
  </si>
  <si>
    <t>info@martinezhotel.com</t>
  </si>
  <si>
    <t>hotelmartinezsanxenxo.com</t>
  </si>
  <si>
    <t>PLAZA PORTONOVO</t>
  </si>
  <si>
    <t>CARRETERA LANZADA, 30 BAJO</t>
  </si>
  <si>
    <t>986723484</t>
  </si>
  <si>
    <t>info@plazaportonovo.com</t>
  </si>
  <si>
    <t>hotelplazaportonovo.com</t>
  </si>
  <si>
    <t>NUEVO CACHALOTE</t>
  </si>
  <si>
    <t>AVENIDA MARINA, 12</t>
  </si>
  <si>
    <t>986723420</t>
  </si>
  <si>
    <t>nuevocachalote@gmail.com</t>
  </si>
  <si>
    <t>hotelnuevocachalotesanxenxo.es</t>
  </si>
  <si>
    <t>TRONCOSO S.L.</t>
  </si>
  <si>
    <t>VICHONA, 3</t>
  </si>
  <si>
    <t>986723394</t>
  </si>
  <si>
    <t>info@hoteltroncoso.com</t>
  </si>
  <si>
    <t>hoteltroncoso.com</t>
  </si>
  <si>
    <t>HOTEL SIXTO</t>
  </si>
  <si>
    <t>LUGAR MONTALVO, 8 BAJO</t>
  </si>
  <si>
    <t>986723056</t>
  </si>
  <si>
    <t>info@hotelsixto.com</t>
  </si>
  <si>
    <t>facebook.com/hotel-sixto-1618310918407872</t>
  </si>
  <si>
    <t>HOTEL NUEVO VICHONA</t>
  </si>
  <si>
    <t>VICHONA, 5</t>
  </si>
  <si>
    <t>986723011</t>
  </si>
  <si>
    <t>info@nuevovichona.com</t>
  </si>
  <si>
    <t>nuevovichona.com</t>
  </si>
  <si>
    <t>ROYAL NAYEF</t>
  </si>
  <si>
    <t>CANELAS, 4</t>
  </si>
  <si>
    <t>986721313</t>
  </si>
  <si>
    <t>royalnayef@royalnayef.com</t>
  </si>
  <si>
    <t>royalnayef.com</t>
  </si>
  <si>
    <t>A BOTA</t>
  </si>
  <si>
    <t>VISTA ALEGRE, 10</t>
  </si>
  <si>
    <t>986721299</t>
  </si>
  <si>
    <t>info@hotelabota.es</t>
  </si>
  <si>
    <t>hotelabota.com</t>
  </si>
  <si>
    <t>INFFINIT S.L.</t>
  </si>
  <si>
    <t>PLAYA PLAYA DEL SILGAR, 15</t>
  </si>
  <si>
    <t>986721007</t>
  </si>
  <si>
    <t>recepcion@inffinitsanxenxo.com</t>
  </si>
  <si>
    <t>inffinitsanxenxo.com</t>
  </si>
  <si>
    <t>CANELAS</t>
  </si>
  <si>
    <t>CARRETERA LANZADA, 12</t>
  </si>
  <si>
    <t>986720867</t>
  </si>
  <si>
    <t>info@hotelcanelas.com</t>
  </si>
  <si>
    <t>hotelcanelas.com</t>
  </si>
  <si>
    <t>SOLYMAR</t>
  </si>
  <si>
    <t>OURENSE, 15</t>
  </si>
  <si>
    <t>986720848</t>
  </si>
  <si>
    <t>hotelsolymar@gmail.com</t>
  </si>
  <si>
    <t>solymarhotel.es</t>
  </si>
  <si>
    <t>HOTEL SIROCO</t>
  </si>
  <si>
    <t>AVENIDA PONTEVEDRA, 12</t>
  </si>
  <si>
    <t>986720843</t>
  </si>
  <si>
    <t>hotelsiroco@hotmail.es</t>
  </si>
  <si>
    <t>hotelsiroco.es</t>
  </si>
  <si>
    <t>29</t>
  </si>
  <si>
    <t>MARISCOS PORTONOVO HOTEL SIROCO S.L.</t>
  </si>
  <si>
    <t>ALTARIÑO</t>
  </si>
  <si>
    <t>AVENIDA PONTEVEDRA, 58</t>
  </si>
  <si>
    <t>986720835</t>
  </si>
  <si>
    <t>hotelaltarino@hotelaltarino.com</t>
  </si>
  <si>
    <t>hotelaltarino.es</t>
  </si>
  <si>
    <t>HOTEL GALAICO</t>
  </si>
  <si>
    <t>CALLE VIMBIEIRO, 32</t>
  </si>
  <si>
    <t>986720708</t>
  </si>
  <si>
    <t>hotelgalaico.com</t>
  </si>
  <si>
    <t>HOTEL CERVANTES</t>
  </si>
  <si>
    <t>RUA PROGRESO, 6960 6960 6960 SANXENXO, PONTEVEDRA</t>
  </si>
  <si>
    <t>986720700</t>
  </si>
  <si>
    <t>reservascervantes@gmail.com</t>
  </si>
  <si>
    <t>cervantessanxenxo.com</t>
  </si>
  <si>
    <t>HOTEL MARTÍN ESPERANZA</t>
  </si>
  <si>
    <t>AVENIDA PONTEVEDRA, 60 60</t>
  </si>
  <si>
    <t>986720521</t>
  </si>
  <si>
    <t>hotelmartinesperanza@hotmail.com</t>
  </si>
  <si>
    <t>hotelmartnesperanza.com</t>
  </si>
  <si>
    <t>VARADOIRO</t>
  </si>
  <si>
    <t>RUA MÉNDEZ NÚÑEZ, 11 11 11</t>
  </si>
  <si>
    <t>986720374</t>
  </si>
  <si>
    <t>hotelvaradoiro@hotmail.com</t>
  </si>
  <si>
    <t>varadoiro.com</t>
  </si>
  <si>
    <t>EL PUENTE S.L.</t>
  </si>
  <si>
    <t>AVENIDA LEÓN, 10</t>
  </si>
  <si>
    <t>986720373</t>
  </si>
  <si>
    <t>info@hotelelpuente.es</t>
  </si>
  <si>
    <t>hotelelpuente.es</t>
  </si>
  <si>
    <t>ATALAYA II</t>
  </si>
  <si>
    <t>PROGRESO, 91</t>
  </si>
  <si>
    <t>986720310</t>
  </si>
  <si>
    <t>atalayaii.com</t>
  </si>
  <si>
    <t>ROTILIO S.L.</t>
  </si>
  <si>
    <t>AVENIDA O PORTO, 7-9 BAJO</t>
  </si>
  <si>
    <t>986720201</t>
  </si>
  <si>
    <t>hotelrotilio@hotelrotilio.com</t>
  </si>
  <si>
    <t>hotelrotilio.com</t>
  </si>
  <si>
    <t>MINSO</t>
  </si>
  <si>
    <t>AVENIDA O PORTO, 1 BAJO</t>
  </si>
  <si>
    <t>986720151</t>
  </si>
  <si>
    <t>info@hotelminso.com</t>
  </si>
  <si>
    <t>hotelminso.com</t>
  </si>
  <si>
    <t>VENEZUELA</t>
  </si>
  <si>
    <t>CARLOS CASAS, 6 BAJO</t>
  </si>
  <si>
    <t>986720086</t>
  </si>
  <si>
    <t>info@hotelvenezuela.es</t>
  </si>
  <si>
    <t>hotelvenezuela.es</t>
  </si>
  <si>
    <t>MARYCIELO</t>
  </si>
  <si>
    <t>PASEO PRAIA DE SILGAR, 26 BAJO</t>
  </si>
  <si>
    <t>986720050</t>
  </si>
  <si>
    <t>marycielo1947@gmail.com</t>
  </si>
  <si>
    <t>hotelesmarycielo.com</t>
  </si>
  <si>
    <t>CASA ROMAN S.L.</t>
  </si>
  <si>
    <t>RUA CARLOS CASAS, 2 2</t>
  </si>
  <si>
    <t>986720031</t>
  </si>
  <si>
    <t>hotel@casaroman.com</t>
  </si>
  <si>
    <t>casaroman.com</t>
  </si>
  <si>
    <t>LA TERRAZA S.L.</t>
  </si>
  <si>
    <t>PROGRESO, 65-67 BAJO</t>
  </si>
  <si>
    <t>986720013</t>
  </si>
  <si>
    <t>hotelterraza@gmail.com</t>
  </si>
  <si>
    <t>laterrazahotel.com</t>
  </si>
  <si>
    <t>HOTEL SAN MARCOS</t>
  </si>
  <si>
    <t>RUA BARCA, 16 BAJO</t>
  </si>
  <si>
    <t>36638</t>
  </si>
  <si>
    <t>RIBADUMIA</t>
  </si>
  <si>
    <t>986718462</t>
  </si>
  <si>
    <t>reservas@hotel-sanmarcos.com</t>
  </si>
  <si>
    <t>hotel-sanmarcos.com</t>
  </si>
  <si>
    <t>MOTEL MONTECARLO</t>
  </si>
  <si>
    <t>CARRETERA PONTEVEDRA-VILAGARCÍA, 11</t>
  </si>
  <si>
    <t>36616</t>
  </si>
  <si>
    <t>MEIS</t>
  </si>
  <si>
    <t>986716909</t>
  </si>
  <si>
    <t>motelesgilydelafuente@clientesbeedigital.es</t>
  </si>
  <si>
    <t>motelmontecarlo.com</t>
  </si>
  <si>
    <t>VIALMAR</t>
  </si>
  <si>
    <t>SARAMAGOSO, S/N BAJO(EDIFICIO MOTEL VIALMAR)</t>
  </si>
  <si>
    <t>36637</t>
  </si>
  <si>
    <t>986716015</t>
  </si>
  <si>
    <t>info@vialmar.com</t>
  </si>
  <si>
    <t>complejovialmar.com</t>
  </si>
  <si>
    <t>INVERSIONES COMODIN S.L.</t>
  </si>
  <si>
    <t>BORRATEIROS, S/N BAJO</t>
  </si>
  <si>
    <t>36140</t>
  </si>
  <si>
    <t>VILABOA</t>
  </si>
  <si>
    <t>986708750</t>
  </si>
  <si>
    <t>inversionescomodinsl.com</t>
  </si>
  <si>
    <t>LAS ISLAS</t>
  </si>
  <si>
    <t>PAREDES, 31 BAJO</t>
  </si>
  <si>
    <t>36141</t>
  </si>
  <si>
    <t>986708484</t>
  </si>
  <si>
    <t>info@lasias.com</t>
  </si>
  <si>
    <t>hotellasislas.es</t>
  </si>
  <si>
    <t>SAN LUIS</t>
  </si>
  <si>
    <t>PAREDES, 34</t>
  </si>
  <si>
    <t>986708311</t>
  </si>
  <si>
    <t>reservas@hotel-sanluis.com</t>
  </si>
  <si>
    <t>hotel-sanluis.com</t>
  </si>
  <si>
    <t>ISAPE HOTEL</t>
  </si>
  <si>
    <t>ESTRADA SOUTOMAIOR, 36</t>
  </si>
  <si>
    <t>36690</t>
  </si>
  <si>
    <t>SOUTOMAIOR</t>
  </si>
  <si>
    <t>986700815</t>
  </si>
  <si>
    <t>isape1@hotmail.es</t>
  </si>
  <si>
    <t>hotel-isape.com</t>
  </si>
  <si>
    <t>HOTEL CASA ZULEMA</t>
  </si>
  <si>
    <t>LUGAR ARRA, S/N</t>
  </si>
  <si>
    <t>986691991</t>
  </si>
  <si>
    <t>info@casazulema.com</t>
  </si>
  <si>
    <t>casazulema.com</t>
  </si>
  <si>
    <t>HOTEL CABICASTRO</t>
  </si>
  <si>
    <t>CANELAS, 18 BAJO</t>
  </si>
  <si>
    <t>986691739</t>
  </si>
  <si>
    <t>info@cabicastro.com</t>
  </si>
  <si>
    <t>cabicastro.com</t>
  </si>
  <si>
    <t>NEVADA</t>
  </si>
  <si>
    <t>VINQUIÑO, 23</t>
  </si>
  <si>
    <t>986691514</t>
  </si>
  <si>
    <t>hnevada@hotmail.com</t>
  </si>
  <si>
    <t>nevada.com</t>
  </si>
  <si>
    <t>NANÍN PLAYA S.L.</t>
  </si>
  <si>
    <t>NANÍN, S/N BAJO</t>
  </si>
  <si>
    <t>986691500</t>
  </si>
  <si>
    <t>hotel@nanin.com</t>
  </si>
  <si>
    <t>nanin.com</t>
  </si>
  <si>
    <t>HOTEL PIRAMIDE</t>
  </si>
  <si>
    <t>CABICASTRO (ADINA), 16</t>
  </si>
  <si>
    <t>986691478</t>
  </si>
  <si>
    <t>contato@hotelpiramide.com.br</t>
  </si>
  <si>
    <t>sanxenxotur.com</t>
  </si>
  <si>
    <t>72</t>
  </si>
  <si>
    <t>LUGAR PAXARIÑAS, 16 BAJO</t>
  </si>
  <si>
    <t>info@hotelpiramide.es</t>
  </si>
  <si>
    <t>hotelpiramide.com</t>
  </si>
  <si>
    <t>GRUPO SANXENXO 2000 S.L.</t>
  </si>
  <si>
    <t>MADRID, 94 BAJO</t>
  </si>
  <si>
    <t>986691367</t>
  </si>
  <si>
    <t>gruposanxenxo2000sl.com</t>
  </si>
  <si>
    <t>GRAN TALASO HOTEL SANXENXO</t>
  </si>
  <si>
    <t>PASEO PRAIA DE SILGAR, 3-9 BAJO</t>
  </si>
  <si>
    <t>986691111</t>
  </si>
  <si>
    <t>direccion@hotelsanxenxo.com</t>
  </si>
  <si>
    <t>grantalasohotelsanxenxo.com</t>
  </si>
  <si>
    <t>92</t>
  </si>
  <si>
    <t>TALASO S.L.</t>
  </si>
  <si>
    <t>PASEO PRAIA DE SILGAR, 3</t>
  </si>
  <si>
    <t>talasosl.com</t>
  </si>
  <si>
    <t>TON</t>
  </si>
  <si>
    <t>ESTRADA CIRCUNVALACIÓN, 60 BAJO</t>
  </si>
  <si>
    <t>986691005</t>
  </si>
  <si>
    <t>info@hotelton.com</t>
  </si>
  <si>
    <t>ton.com</t>
  </si>
  <si>
    <t>HOTEL LUZ DE LUNA S.L.</t>
  </si>
  <si>
    <t>986690909</t>
  </si>
  <si>
    <t>info@hotelluzdeluna.com</t>
  </si>
  <si>
    <t>hotelluzdelunasl.com</t>
  </si>
  <si>
    <t>58</t>
  </si>
  <si>
    <t>PUNTA CABICASTRO</t>
  </si>
  <si>
    <t>986690848</t>
  </si>
  <si>
    <t>punta@cabicastro.com</t>
  </si>
  <si>
    <t>HOTEL JUSTO S.L.</t>
  </si>
  <si>
    <t>PLAYA PLAYA DEL SILGAR, 2</t>
  </si>
  <si>
    <t>986690750</t>
  </si>
  <si>
    <t>reservas@hoteljusto.es</t>
  </si>
  <si>
    <t>hoteljusto.com</t>
  </si>
  <si>
    <t>PUNTA SEAME</t>
  </si>
  <si>
    <t>AVENIDA LOUREIROS, 66 PLAYA DE CANELAS</t>
  </si>
  <si>
    <t>986690684</t>
  </si>
  <si>
    <t>info@hotelpuntaseame.com</t>
  </si>
  <si>
    <t>hotelpuntaseame.com</t>
  </si>
  <si>
    <t>HOTEL CACHADA</t>
  </si>
  <si>
    <t>CACHADA, 11</t>
  </si>
  <si>
    <t>986690645</t>
  </si>
  <si>
    <t>hotelcachada@gmail.com</t>
  </si>
  <si>
    <t>hotelcachada.com</t>
  </si>
  <si>
    <t>ALMAR</t>
  </si>
  <si>
    <t>PRAIA PRAGUEIRA, 168</t>
  </si>
  <si>
    <t>986690616</t>
  </si>
  <si>
    <t>aparthotelalmar@gmail.com</t>
  </si>
  <si>
    <t>sanxenxotour.com</t>
  </si>
  <si>
    <t>HOTEL O SON DO MAR</t>
  </si>
  <si>
    <t>MADRID, 32</t>
  </si>
  <si>
    <t>986690544</t>
  </si>
  <si>
    <t>info@hotelosondomar.com</t>
  </si>
  <si>
    <t>hotelosondomar.com</t>
  </si>
  <si>
    <t>DUKESS HABITACIONES</t>
  </si>
  <si>
    <t>LUGAR AIOS, 157</t>
  </si>
  <si>
    <t>986690429</t>
  </si>
  <si>
    <t>dukesrestaurante@gmail.com</t>
  </si>
  <si>
    <t>dukesshabitaciones.com</t>
  </si>
  <si>
    <t>CANELIÑAS S.L.</t>
  </si>
  <si>
    <t>AVENIDA PONTEVEDRA, 40 BAJO(HOTEL)</t>
  </si>
  <si>
    <t>986690363</t>
  </si>
  <si>
    <t>hotelcanelinas@hotmail.com</t>
  </si>
  <si>
    <t>lariadearosa.com</t>
  </si>
  <si>
    <t>XUNQUEIRA</t>
  </si>
  <si>
    <t>CARRETERA LANZADA, 34 D</t>
  </si>
  <si>
    <t>986690326</t>
  </si>
  <si>
    <t>info@hotelportonovo.com</t>
  </si>
  <si>
    <t>hotelportonovo.com</t>
  </si>
  <si>
    <t>RECTORAL DE COBRES 1729</t>
  </si>
  <si>
    <t>TOURAL, S/N 0</t>
  </si>
  <si>
    <t>986673810</t>
  </si>
  <si>
    <t>info@rectoral.com</t>
  </si>
  <si>
    <t>rectoraldecobres1729.com</t>
  </si>
  <si>
    <t>CEMAR HOTEL RESIDENCIA</t>
  </si>
  <si>
    <t>CARRETERA PONTEAREAS-MONDARÍZ, KILOMETRO 7 BAJO</t>
  </si>
  <si>
    <t>36890</t>
  </si>
  <si>
    <t>MONDARIZ-BALNEARIO</t>
  </si>
  <si>
    <t>986662377</t>
  </si>
  <si>
    <t>info@cemarhotelresidencia.com</t>
  </si>
  <si>
    <t>hotelcemar.com</t>
  </si>
  <si>
    <t>70</t>
  </si>
  <si>
    <t>CASA DAS BREAS</t>
  </si>
  <si>
    <t>PEDRAFURADA, 1 BAJO</t>
  </si>
  <si>
    <t>36457</t>
  </si>
  <si>
    <t>SALVATERRA DE MIÑO</t>
  </si>
  <si>
    <t>986658209</t>
  </si>
  <si>
    <t>casadasbreas@yahoo.es</t>
  </si>
  <si>
    <t>turismosalvaterra.com</t>
  </si>
  <si>
    <t>MONDARIZ</t>
  </si>
  <si>
    <t>AVENIDA E. PEINADOR, S/N</t>
  </si>
  <si>
    <t>986656200</t>
  </si>
  <si>
    <t>reservas@balneariodemondariz.com</t>
  </si>
  <si>
    <t>balneariomondariz.es</t>
  </si>
  <si>
    <t>187</t>
  </si>
  <si>
    <t>HOTEL LA CAÑIZA</t>
  </si>
  <si>
    <t>RUA ROSALÍA DE CASTRO, 43 43 43</t>
  </si>
  <si>
    <t>36880</t>
  </si>
  <si>
    <t>A CAÑIZA</t>
  </si>
  <si>
    <t>986651502</t>
  </si>
  <si>
    <t>hotellacaiza.com</t>
  </si>
  <si>
    <t>O´POZO</t>
  </si>
  <si>
    <t>CARRETERA N-120, 52 ENLACE</t>
  </si>
  <si>
    <t>36885</t>
  </si>
  <si>
    <t>986651051</t>
  </si>
  <si>
    <t>opozo.com</t>
  </si>
  <si>
    <t>OS DO POZO</t>
  </si>
  <si>
    <t>RUA PROGRESO, S/N BAJO</t>
  </si>
  <si>
    <t>986651050</t>
  </si>
  <si>
    <t>info@osdopozo.com</t>
  </si>
  <si>
    <t>hotelopozo.com</t>
  </si>
  <si>
    <t>HOTEL CONDADO</t>
  </si>
  <si>
    <t>RUA REAL, 62 BAJO; ASCENSOR</t>
  </si>
  <si>
    <t>36860</t>
  </si>
  <si>
    <t>PONTEAREAS</t>
  </si>
  <si>
    <t>986641310</t>
  </si>
  <si>
    <t>reservas@hotel-condado.es</t>
  </si>
  <si>
    <t>hotel-condado.es</t>
  </si>
  <si>
    <t>BALNEARIO DE CALDELAS S.L.</t>
  </si>
  <si>
    <t>BAÑOS, 65 BAJO</t>
  </si>
  <si>
    <t>36729</t>
  </si>
  <si>
    <t>TUI</t>
  </si>
  <si>
    <t>986629049</t>
  </si>
  <si>
    <t>info@balneariodecaldelas.com</t>
  </si>
  <si>
    <t>balneariodecaldelas.com</t>
  </si>
  <si>
    <t>HOTEL NOVO MUIÑO</t>
  </si>
  <si>
    <t>BAJADA PLAYA CAMPOSANCOS, S/N</t>
  </si>
  <si>
    <t>36788</t>
  </si>
  <si>
    <t>A GUARDA</t>
  </si>
  <si>
    <t>986627279</t>
  </si>
  <si>
    <t>correo@hoteleselmolino.com</t>
  </si>
  <si>
    <t>hoteleselmolino.com</t>
  </si>
  <si>
    <t>BAJADA A PRAIA CAMPOSANCOS</t>
  </si>
  <si>
    <t>986627233</t>
  </si>
  <si>
    <t>HOTEL NUEVA COLINA ** S.L.</t>
  </si>
  <si>
    <t>PRAZA SEIXO, 5</t>
  </si>
  <si>
    <t>36740</t>
  </si>
  <si>
    <t>TOMIÑO</t>
  </si>
  <si>
    <t>986622678</t>
  </si>
  <si>
    <t>hotel@nuevacolina.com</t>
  </si>
  <si>
    <t>nuevacolina.com</t>
  </si>
  <si>
    <t>HOTEL ELI-MAR</t>
  </si>
  <si>
    <t>CALLE VICENTE SOBRINO, 12</t>
  </si>
  <si>
    <t>36780</t>
  </si>
  <si>
    <t>986613000</t>
  </si>
  <si>
    <t>info@eli-marhotel.com</t>
  </si>
  <si>
    <t>hotelelimar.com</t>
  </si>
  <si>
    <t>BRISAMAR</t>
  </si>
  <si>
    <t>AVENIDA DONANTES DE SANGRE, 72 BAJO</t>
  </si>
  <si>
    <t>986611995</t>
  </si>
  <si>
    <t>brisamar.com</t>
  </si>
  <si>
    <t>CONVENTO DE SAN BENITO</t>
  </si>
  <si>
    <t>PRAZA SAN BIEITO, S/N</t>
  </si>
  <si>
    <t>986611517</t>
  </si>
  <si>
    <t>hotelsanbenito@hotmail.com</t>
  </si>
  <si>
    <t>hotelsanbenito.es</t>
  </si>
  <si>
    <t>VILA DA GUARDA</t>
  </si>
  <si>
    <t>CALLE PONTEVEDRA, 4 CALLE TOMIÑO N 8</t>
  </si>
  <si>
    <t>986611121</t>
  </si>
  <si>
    <t>contacto@hotelviladaguarda.com</t>
  </si>
  <si>
    <t>hotelviladaguarda.com</t>
  </si>
  <si>
    <t>HOTEL CELTA</t>
  </si>
  <si>
    <t>RUA AVENIDA GALICIA, 53 BAJO</t>
  </si>
  <si>
    <t>36789</t>
  </si>
  <si>
    <t>986610445</t>
  </si>
  <si>
    <t>senio80@hotmail.com</t>
  </si>
  <si>
    <t>hotelcelta.es</t>
  </si>
  <si>
    <t>HOTEL PAZO SANTA TECLA</t>
  </si>
  <si>
    <t>MONTES DE SANTA TECLA, S/N BAJO</t>
  </si>
  <si>
    <t>986610002</t>
  </si>
  <si>
    <t>info@hotelpazontatecla.com</t>
  </si>
  <si>
    <t>hotelpazo.com</t>
  </si>
  <si>
    <t>APARTHOTEL MAROUCO</t>
  </si>
  <si>
    <t>MAROUCO, 6</t>
  </si>
  <si>
    <t>986609139</t>
  </si>
  <si>
    <t>info@aparthotelmarouco.com</t>
  </si>
  <si>
    <t>aparthotelmarouco.com</t>
  </si>
  <si>
    <t>MARTINICA DORADA S.L.</t>
  </si>
  <si>
    <t>ALBELOS, 57 BAJO; LOCAL</t>
  </si>
  <si>
    <t>36720</t>
  </si>
  <si>
    <t>986607087</t>
  </si>
  <si>
    <t>motel-trebol@hotmail.com</t>
  </si>
  <si>
    <t>moteltrebol.com</t>
  </si>
  <si>
    <t>HOTEL ALFONSO I</t>
  </si>
  <si>
    <t>GÁNDARA, S/N BAIXO</t>
  </si>
  <si>
    <t>986607060</t>
  </si>
  <si>
    <t>reservas@hotelalfonsoprimero.com</t>
  </si>
  <si>
    <t>hotelalfonsoprimero.com</t>
  </si>
  <si>
    <t>VILLA BLANCA</t>
  </si>
  <si>
    <t>AUGUSTO GONZÁLEZ BESADA, 5</t>
  </si>
  <si>
    <t>36700</t>
  </si>
  <si>
    <t>986603525</t>
  </si>
  <si>
    <t>info@hotelvillablancatui.com</t>
  </si>
  <si>
    <t>facebook.com/hotelvillablancatui</t>
  </si>
  <si>
    <t>PARADOR DE TUI SAN TELMO</t>
  </si>
  <si>
    <t>AVENIDA PORTUGAL, S/N BAJO</t>
  </si>
  <si>
    <t>986600300</t>
  </si>
  <si>
    <t>tui@parador.es</t>
  </si>
  <si>
    <t>HOTEL COLON TUY S.L.</t>
  </si>
  <si>
    <t>COLÓN, 11</t>
  </si>
  <si>
    <t>986600223</t>
  </si>
  <si>
    <t>info@hotelcolontuy.com</t>
  </si>
  <si>
    <t>hotelcolontuysl.com</t>
  </si>
  <si>
    <t>HOTEL AMERICA</t>
  </si>
  <si>
    <t>CARRETERA SANTIAGO-ORENSE, KILOMETRO 317, 000 BAJO</t>
  </si>
  <si>
    <t>36680</t>
  </si>
  <si>
    <t>A ESTRADA</t>
  </si>
  <si>
    <t>986587450</t>
  </si>
  <si>
    <t>info@hotelrestauranteamerica.com</t>
  </si>
  <si>
    <t>hotelrestauranteamerica.com</t>
  </si>
  <si>
    <t>HOTEL VICTORINO S.L.</t>
  </si>
  <si>
    <t>ESTRADA SANTIAGO-OURENSE, 35</t>
  </si>
  <si>
    <t>36570</t>
  </si>
  <si>
    <t>SILLEDA</t>
  </si>
  <si>
    <t>986585330</t>
  </si>
  <si>
    <t>hotelvictorino@hotmail.es</t>
  </si>
  <si>
    <t>hotelvictorino.com</t>
  </si>
  <si>
    <t>BAÑOS DA BREA S.L.</t>
  </si>
  <si>
    <t>LUGAR PARADELA, 4 BAJO</t>
  </si>
  <si>
    <t>36580</t>
  </si>
  <si>
    <t>VILA DE CRUCES</t>
  </si>
  <si>
    <t>986583619</t>
  </si>
  <si>
    <t>correo@balneariodebrea.com</t>
  </si>
  <si>
    <t>balneariodebrea.com</t>
  </si>
  <si>
    <t>NOS</t>
  </si>
  <si>
    <t>LUGAR RIOCALVO (NEGREIROS), S/N BAJO</t>
  </si>
  <si>
    <t>36546</t>
  </si>
  <si>
    <t>986581595</t>
  </si>
  <si>
    <t>nos.com</t>
  </si>
  <si>
    <t>HOTEL RAMOS</t>
  </si>
  <si>
    <t>ANTÓN ALONSO RÍOS, 24 BAJO</t>
  </si>
  <si>
    <t>36540</t>
  </si>
  <si>
    <t>986581212</t>
  </si>
  <si>
    <t>recepcion@hotelramos.com</t>
  </si>
  <si>
    <t>hotelramos.com</t>
  </si>
  <si>
    <t>RAMOS S.L.</t>
  </si>
  <si>
    <t>ANTÓN ALONSO RÍOS, 24</t>
  </si>
  <si>
    <t>A PEDRA</t>
  </si>
  <si>
    <t>ESTRADA CODESEDA, 37</t>
  </si>
  <si>
    <t>986573800</t>
  </si>
  <si>
    <t>hotelrestauranteapedra@gmail.com</t>
  </si>
  <si>
    <t>apedra.com</t>
  </si>
  <si>
    <t>SUMMA A ESTRADA</t>
  </si>
  <si>
    <t>AVENIDA PONTEVEDRA, S/N</t>
  </si>
  <si>
    <t>986573537</t>
  </si>
  <si>
    <t>info@summaaestrada.com</t>
  </si>
  <si>
    <t>summahoteles.com</t>
  </si>
  <si>
    <t>HOTEL ALPINA **</t>
  </si>
  <si>
    <t>CALLE CORÓN 10 B</t>
  </si>
  <si>
    <t>36629</t>
  </si>
  <si>
    <t>VILANOVA DE AROUSA</t>
  </si>
  <si>
    <t>986561483</t>
  </si>
  <si>
    <t>clientes@hotelalpina.es</t>
  </si>
  <si>
    <t>hotelalpina.es</t>
  </si>
  <si>
    <t>HOTEL BRADOMIN S.L.</t>
  </si>
  <si>
    <t>AVENIDA JUAN CARLOS I, 29</t>
  </si>
  <si>
    <t>36620</t>
  </si>
  <si>
    <t>986561038</t>
  </si>
  <si>
    <t>hotelbradominvillanueva@hotmail.com</t>
  </si>
  <si>
    <t>hotelbradomin.com</t>
  </si>
  <si>
    <t>HOTEL MOSTEIRO</t>
  </si>
  <si>
    <t>AS CERNADAS, 1 BAJO</t>
  </si>
  <si>
    <t>36646</t>
  </si>
  <si>
    <t>VALGA</t>
  </si>
  <si>
    <t>986559120</t>
  </si>
  <si>
    <t>hotelmosteiro.com</t>
  </si>
  <si>
    <t>A CASA DO RIO</t>
  </si>
  <si>
    <t>VÍCTOR GARCÍA, 1 BAJO</t>
  </si>
  <si>
    <t>36640</t>
  </si>
  <si>
    <t>PONTECESURES</t>
  </si>
  <si>
    <t>986557575</t>
  </si>
  <si>
    <t>acasadorio@coronasgalicia.com</t>
  </si>
  <si>
    <t>hotelacasadorio.es</t>
  </si>
  <si>
    <t>CORONAS GALICIA</t>
  </si>
  <si>
    <t>A DEVESA, 28</t>
  </si>
  <si>
    <t>36647</t>
  </si>
  <si>
    <t>info@coronasgalicia.com</t>
  </si>
  <si>
    <t>hotelcoronadegalicia.com</t>
  </si>
  <si>
    <t>ARCO IRIS</t>
  </si>
  <si>
    <t>PRAIA TERRÓN, 12 BAJO</t>
  </si>
  <si>
    <t>986555444</t>
  </si>
  <si>
    <t>h_arcoiris@hotmail.com</t>
  </si>
  <si>
    <t>arcoirisweb.net</t>
  </si>
  <si>
    <t>PLAYA LAS SINAS</t>
  </si>
  <si>
    <t>PLAYA SINAS, 31</t>
  </si>
  <si>
    <t>986555173</t>
  </si>
  <si>
    <t>playalassinas.com</t>
  </si>
  <si>
    <t>DINAJAN</t>
  </si>
  <si>
    <t>O TERRÓN, 39 BAJO</t>
  </si>
  <si>
    <t>986554918</t>
  </si>
  <si>
    <t>info@dinajan.com</t>
  </si>
  <si>
    <t>hoteldinajan.com</t>
  </si>
  <si>
    <t>HOTEL HERMIDA 5000 S.L.</t>
  </si>
  <si>
    <t>CALEIRO, 84 BAJO</t>
  </si>
  <si>
    <t>986554397</t>
  </si>
  <si>
    <t>hotelhermida5000@hotmail.com</t>
  </si>
  <si>
    <t>hotelhermida5000sl.com</t>
  </si>
  <si>
    <t>LEAL LA SIRENA S.L.</t>
  </si>
  <si>
    <t>AVENIDA AS SINAS, 6 BAJO</t>
  </si>
  <si>
    <t>986554112</t>
  </si>
  <si>
    <t>info@hotel-leal.com</t>
  </si>
  <si>
    <t>hotel-leal.com</t>
  </si>
  <si>
    <t>BENALUA S.A.</t>
  </si>
  <si>
    <t>PRAZA REGUEIRO, 18 BAJO</t>
  </si>
  <si>
    <t>36626</t>
  </si>
  <si>
    <t>A ILLA DE AROUSA</t>
  </si>
  <si>
    <t>986551332</t>
  </si>
  <si>
    <t>hotelbenalua@hotmail.com</t>
  </si>
  <si>
    <t>benaluasa.com</t>
  </si>
  <si>
    <t>HOTEL RÙSTICO FONTEVERDE S.L.</t>
  </si>
  <si>
    <t>BERNARDO SAGASTA, 15 BAJO</t>
  </si>
  <si>
    <t>36670</t>
  </si>
  <si>
    <t>CUNTIS</t>
  </si>
  <si>
    <t>986548488</t>
  </si>
  <si>
    <t>info@hotelfonteverde.com</t>
  </si>
  <si>
    <t>hotelfonteverde.com</t>
  </si>
  <si>
    <t>ABALO</t>
  </si>
  <si>
    <t>CORES, S/N BAJO</t>
  </si>
  <si>
    <t>36612</t>
  </si>
  <si>
    <t>CATOIRA</t>
  </si>
  <si>
    <t>986546042</t>
  </si>
  <si>
    <r>
      <rPr>
        <color rgb="FF1155CC"/>
        <u/>
      </rPr>
      <t>info@motelabalo.com</t>
    </r>
  </si>
  <si>
    <t>motelabalo.com</t>
  </si>
  <si>
    <t>HOTEL RESIDENCIA EUROPA S.L.</t>
  </si>
  <si>
    <t>OURENSE, 12</t>
  </si>
  <si>
    <t>36630</t>
  </si>
  <si>
    <t>CAMBADOS</t>
  </si>
  <si>
    <t>986543725</t>
  </si>
  <si>
    <t>hotel.europa.cambados@hotmail.com</t>
  </si>
  <si>
    <t>hotelresidenciaeuropasl.com</t>
  </si>
  <si>
    <t>CASA ROSITA S.L.</t>
  </si>
  <si>
    <t>ALDEA RIBEIRO, 8</t>
  </si>
  <si>
    <t>36634</t>
  </si>
  <si>
    <t>986543477</t>
  </si>
  <si>
    <t>hrosita@hrosita.com</t>
  </si>
  <si>
    <t>hrosita.com</t>
  </si>
  <si>
    <t>53</t>
  </si>
  <si>
    <t>A MARIÑA S.L.</t>
  </si>
  <si>
    <t>RUA PAZOS, 6-8</t>
  </si>
  <si>
    <t>986543397</t>
  </si>
  <si>
    <t>info@amariña.com</t>
  </si>
  <si>
    <t>hotelamarina.com</t>
  </si>
  <si>
    <t>46</t>
  </si>
  <si>
    <t>CARISAN</t>
  </si>
  <si>
    <t>EDUARDO PONDAL, 3 BAJO</t>
  </si>
  <si>
    <t>carisan.com</t>
  </si>
  <si>
    <t>O LAR DA AVOA</t>
  </si>
  <si>
    <t>BOUZA, 77 CASTRELO</t>
  </si>
  <si>
    <t>36639</t>
  </si>
  <si>
    <t>986543367</t>
  </si>
  <si>
    <t>olardaavoa@olardaavoa.es</t>
  </si>
  <si>
    <t>olardaavoa.es</t>
  </si>
  <si>
    <t>EL DUENDE</t>
  </si>
  <si>
    <t>OURENSE, 10 BAJO</t>
  </si>
  <si>
    <t>986542900</t>
  </si>
  <si>
    <t>hotelduende@yahoo.es</t>
  </si>
  <si>
    <t>hotelelduende.com</t>
  </si>
  <si>
    <t>PARADOR DE CAMBADOS</t>
  </si>
  <si>
    <t>PASEO CALZADA, S/N BAJO; DUPLICADO 12-14</t>
  </si>
  <si>
    <t>986542250</t>
  </si>
  <si>
    <t>cambados@parador.es</t>
  </si>
  <si>
    <t>OS PAZOS S.L.</t>
  </si>
  <si>
    <t>EDUARDO PONDAL, 3</t>
  </si>
  <si>
    <t>986542020</t>
  </si>
  <si>
    <t>info@ospazos.com</t>
  </si>
  <si>
    <t>HOTEL O CRUCEIRO</t>
  </si>
  <si>
    <t>JUAN FUENTES ECHEVARRÍA, 40 BAJO</t>
  </si>
  <si>
    <t>36650</t>
  </si>
  <si>
    <t>CALDAS DE REIS</t>
  </si>
  <si>
    <t>986541149</t>
  </si>
  <si>
    <t>hotelcruceiro@yahoo.es</t>
  </si>
  <si>
    <t>hotelcruceiro.com</t>
  </si>
  <si>
    <t>HOTEL-RESTAURANTE LOTUS</t>
  </si>
  <si>
    <t>AVENIDA DOLORES MOSQUERA, 16 BAJO</t>
  </si>
  <si>
    <t>986540602</t>
  </si>
  <si>
    <t>marinauxio@hotmail.com</t>
  </si>
  <si>
    <t>hotelrestaurantelotus.com</t>
  </si>
  <si>
    <t>SENA</t>
  </si>
  <si>
    <t>CALLE JUAN FUENTES ECHEVARRÍA, 99 BAJO; ASCENSOR</t>
  </si>
  <si>
    <t>986540596</t>
  </si>
  <si>
    <t>hotelsena@hotelsena.com</t>
  </si>
  <si>
    <t>hotelsena.com</t>
  </si>
  <si>
    <t>CANO ALTO</t>
  </si>
  <si>
    <t>PARADELA, 72 BAJO</t>
  </si>
  <si>
    <t>36659</t>
  </si>
  <si>
    <t>986540526</t>
  </si>
  <si>
    <t>hotelcanoalto@yahoo.es</t>
  </si>
  <si>
    <t>hotelcanoalto.com</t>
  </si>
  <si>
    <t>HOTEL LA VIRGEN</t>
  </si>
  <si>
    <t>RUA BALNEARIO, 1</t>
  </si>
  <si>
    <t>986532525</t>
  </si>
  <si>
    <t>termas@termasdecuntis.com</t>
  </si>
  <si>
    <t>termasdecuntis.com</t>
  </si>
  <si>
    <t>84</t>
  </si>
  <si>
    <t>CASTRO DO BALNEARIO</t>
  </si>
  <si>
    <t>RUA BALNEARIO, 5 BAJO</t>
  </si>
  <si>
    <t>castrodobalneario.com</t>
  </si>
  <si>
    <t>MOTEL CALDAS S.L.</t>
  </si>
  <si>
    <t>FOLLENTE, S/N</t>
  </si>
  <si>
    <t>986530011</t>
  </si>
  <si>
    <t>motelcaldas@gmail.com</t>
  </si>
  <si>
    <t>motelcaldassl.com</t>
  </si>
  <si>
    <t>HERBIÑA S.L.</t>
  </si>
  <si>
    <t>AVENIDA VILARIÑO, 12 BAJO</t>
  </si>
  <si>
    <t>986526947</t>
  </si>
  <si>
    <t>hotelherbina@hotmail.com</t>
  </si>
  <si>
    <t>herbiasl.com</t>
  </si>
  <si>
    <t>HOTEL REAL CAMBADOS</t>
  </si>
  <si>
    <t>RUA REAL, 8</t>
  </si>
  <si>
    <t>986524404</t>
  </si>
  <si>
    <t>info@hotelrealribadomar.com</t>
  </si>
  <si>
    <t>hotelrealribadomar.com</t>
  </si>
  <si>
    <t>HOTEL O LAGAR</t>
  </si>
  <si>
    <t>PONTEVEDRA, 14 BAJO</t>
  </si>
  <si>
    <t>986520807</t>
  </si>
  <si>
    <t>info@hotelolagar.com</t>
  </si>
  <si>
    <t>hotelolagar.com</t>
  </si>
  <si>
    <t>CASTELAO</t>
  </si>
  <si>
    <t>ARCEBISPO LAGO, 5 BAJO</t>
  </si>
  <si>
    <t>36600</t>
  </si>
  <si>
    <t>VILAGARCÍA DE AROUSA</t>
  </si>
  <si>
    <t>986512426</t>
  </si>
  <si>
    <t>info@hcastelao.es</t>
  </si>
  <si>
    <t>hcastelao.es</t>
  </si>
  <si>
    <t>HOTEL CIPRÉS</t>
  </si>
  <si>
    <t>CARRETERA VILAGARCÍA A PONTEVEDRA, 0, S/N - GODOS</t>
  </si>
  <si>
    <t>36615</t>
  </si>
  <si>
    <t>986512000</t>
  </si>
  <si>
    <t>hotelcipres@domus-hoteles.es</t>
  </si>
  <si>
    <t>hotelcipres.com</t>
  </si>
  <si>
    <t>HOTEL CARRIL S.L.</t>
  </si>
  <si>
    <t>RUA LUCENA, 18</t>
  </si>
  <si>
    <t>36613</t>
  </si>
  <si>
    <t>986509612</t>
  </si>
  <si>
    <t>info@hotelcarril.com</t>
  </si>
  <si>
    <t>hotelcarril.com</t>
  </si>
  <si>
    <t>A PLAZA S.L.</t>
  </si>
  <si>
    <t>AVENIDA A MARIÑA, 16</t>
  </si>
  <si>
    <t>986507301</t>
  </si>
  <si>
    <t>hotelaplaza@gmail.com</t>
  </si>
  <si>
    <t>aplazasl.com</t>
  </si>
  <si>
    <t>PAZO O RIAL S.A.</t>
  </si>
  <si>
    <t>AVENIDA VILANOVA, 117 117 117</t>
  </si>
  <si>
    <t>36611</t>
  </si>
  <si>
    <t>986507011</t>
  </si>
  <si>
    <t>pazoorialsa.com</t>
  </si>
  <si>
    <t>PLAYA COMPOSTELA</t>
  </si>
  <si>
    <t>AVENIDA ROSALÍA DE CASTRO, 138</t>
  </si>
  <si>
    <t>986504010</t>
  </si>
  <si>
    <t>reservas@playacompostela.com</t>
  </si>
  <si>
    <t>playacompostela.com</t>
  </si>
  <si>
    <t>HOTEL ANTOLIN S.L.</t>
  </si>
  <si>
    <t>OUTEIRO DAS PENAS, 164</t>
  </si>
  <si>
    <t>36693</t>
  </si>
  <si>
    <t>REDONDELA</t>
  </si>
  <si>
    <t>986495409</t>
  </si>
  <si>
    <t>hotelantolinsl.com</t>
  </si>
  <si>
    <t>ENSEÑANZASA MEDIAS LAR S.L.</t>
  </si>
  <si>
    <t>AVENIDA PEINADOR, 20 BAJO</t>
  </si>
  <si>
    <t>36416</t>
  </si>
  <si>
    <t>MOS</t>
  </si>
  <si>
    <t>986486884</t>
  </si>
  <si>
    <t>enseanzasamediaslarsl.com</t>
  </si>
  <si>
    <t>MOTEL AEROPUERTO S.A.</t>
  </si>
  <si>
    <t>AVENIDA PEINADOR, 124 BAJO (HOTEL)</t>
  </si>
  <si>
    <t>986486494</t>
  </si>
  <si>
    <t>motel_aeropuerto@hotmail.com</t>
  </si>
  <si>
    <t>motelaeropuerto.com</t>
  </si>
  <si>
    <t>EL BOSQUE</t>
  </si>
  <si>
    <t>CARRETERA SAN XOAN PEINAOLOR, 86</t>
  </si>
  <si>
    <t>36417</t>
  </si>
  <si>
    <t>986486050</t>
  </si>
  <si>
    <t>info@hotelelbosque.es</t>
  </si>
  <si>
    <t>hotelelbosque.es</t>
  </si>
  <si>
    <t>SERCOTEL TRES LUCES</t>
  </si>
  <si>
    <t>RUA CUBA, 19 19 19</t>
  </si>
  <si>
    <t>36204</t>
  </si>
  <si>
    <t>986480250</t>
  </si>
  <si>
    <t>info@sercoteltresluces.com</t>
  </si>
  <si>
    <t>hotel3luces.com</t>
  </si>
  <si>
    <t>IPANEMA</t>
  </si>
  <si>
    <t>VÁZQUEZ VARELA, 31-33</t>
  </si>
  <si>
    <t>986471344</t>
  </si>
  <si>
    <t>reservas@hotelipanema.com</t>
  </si>
  <si>
    <t>ipanema.com</t>
  </si>
  <si>
    <t>HOTEL LUCERNA</t>
  </si>
  <si>
    <t>ESTRADA VAO, 130</t>
  </si>
  <si>
    <t>36331</t>
  </si>
  <si>
    <t>986460543</t>
  </si>
  <si>
    <t>angelitavigo@hotmail.es</t>
  </si>
  <si>
    <t>hotellucerna.com</t>
  </si>
  <si>
    <t>HOTEL LINO S.L.</t>
  </si>
  <si>
    <t>RUA LEPANTO, 26 26 26</t>
  </si>
  <si>
    <t>36201</t>
  </si>
  <si>
    <t>986447004</t>
  </si>
  <si>
    <t>info@hotellino.com</t>
  </si>
  <si>
    <t>hotel-lino.com</t>
  </si>
  <si>
    <t>HOTEL ARGENTINO</t>
  </si>
  <si>
    <t>RUA ROSALÍA DE CASTRO, 47 47 47</t>
  </si>
  <si>
    <t>986443247</t>
  </si>
  <si>
    <t>contacto@hotelargentino.es</t>
  </si>
  <si>
    <t>hotelargentino.es</t>
  </si>
  <si>
    <t>MARQUÉS DE VALLADARES, 8 BAJO</t>
  </si>
  <si>
    <t>986442224</t>
  </si>
  <si>
    <t>vigo.hotel@inffinit.com</t>
  </si>
  <si>
    <t>inffinit.com</t>
  </si>
  <si>
    <t>HOTEL PRINCESA VIGO S.L.</t>
  </si>
  <si>
    <t>FERMÍN PENZOL, 14 BAJO</t>
  </si>
  <si>
    <t>36202</t>
  </si>
  <si>
    <t>986442014</t>
  </si>
  <si>
    <t>hotelprincesa@gmail.com</t>
  </si>
  <si>
    <t>hotelprincesavigo.es</t>
  </si>
  <si>
    <t>AXIS VIGO</t>
  </si>
  <si>
    <t>MARÍA BERDIALES, 22</t>
  </si>
  <si>
    <t>36203</t>
  </si>
  <si>
    <t>986441112</t>
  </si>
  <si>
    <t>info@hotelaxisvigo.com</t>
  </si>
  <si>
    <t>hotelaxisvigo.com</t>
  </si>
  <si>
    <t>HOTEL RESIDENCIA AMERICA S.L.</t>
  </si>
  <si>
    <t>PABLO MORILLO, 6</t>
  </si>
  <si>
    <t>986438922</t>
  </si>
  <si>
    <t>reservas@hotelamerica-vigo.com</t>
  </si>
  <si>
    <t>hotelresidenciaamericasl.com</t>
  </si>
  <si>
    <t>B&amp;B HOSPITALITY ESPAÑA S.L.</t>
  </si>
  <si>
    <t>RUA ALFONSO XIII, 9 BAJO; ENSENADA</t>
  </si>
  <si>
    <t>986436870</t>
  </si>
  <si>
    <t>info@mtv.travel</t>
  </si>
  <si>
    <t>hotel-bb.com/es/hotel/madrid-pinar-las-rozas</t>
  </si>
  <si>
    <t>HOTEL DEL MAR</t>
  </si>
  <si>
    <t>RUA LUIS TABOADA, 34 34 34</t>
  </si>
  <si>
    <t>986436811</t>
  </si>
  <si>
    <t>info@hoteldelmarvigo.es</t>
  </si>
  <si>
    <t>hoteldelmarvigo.es</t>
  </si>
  <si>
    <t>JUNQUERA S.L.</t>
  </si>
  <si>
    <t>RUA URUGUAY, 19-21</t>
  </si>
  <si>
    <t>986434888</t>
  </si>
  <si>
    <t>info@hoteljunquera.com</t>
  </si>
  <si>
    <t>hoteljunquera.com</t>
  </si>
  <si>
    <t>NH COLLECTION VIGO S.L.</t>
  </si>
  <si>
    <t>RUA GARCÍA BARBÓN, 17-19</t>
  </si>
  <si>
    <t>986433643</t>
  </si>
  <si>
    <t>nhcollectionvigo@nh-hotels.com</t>
  </si>
  <si>
    <t>108</t>
  </si>
  <si>
    <t>MEXICO</t>
  </si>
  <si>
    <t>VIA NORTE, 10 BAJO</t>
  </si>
  <si>
    <t>986431666</t>
  </si>
  <si>
    <t>info@mexico.com</t>
  </si>
  <si>
    <t>mexicohotel.com</t>
  </si>
  <si>
    <t>104</t>
  </si>
  <si>
    <t>HOTEL ÁGUILA</t>
  </si>
  <si>
    <t>VICTORIA, 6 ESQUINA PLAZA DE COMPOSTELA</t>
  </si>
  <si>
    <t>986431398</t>
  </si>
  <si>
    <t>hotelguila.com</t>
  </si>
  <si>
    <t>CANAIMA S.L.</t>
  </si>
  <si>
    <t>RUA GARCÍA BARBÓN, 42-44</t>
  </si>
  <si>
    <t>986430934</t>
  </si>
  <si>
    <t>hotelcanaima@hotelcanaimavigo.es</t>
  </si>
  <si>
    <t>canaimasl.com</t>
  </si>
  <si>
    <t>ZENIT VIGO</t>
  </si>
  <si>
    <t>AVENIDA GRAN VÍA, 1 BAJO; HOTEL ZENIT LISBOA</t>
  </si>
  <si>
    <t>986423066</t>
  </si>
  <si>
    <t>vigo@zenithoteles.com</t>
  </si>
  <si>
    <t>zenithoteles.com</t>
  </si>
  <si>
    <t>98</t>
  </si>
  <si>
    <t>HOSTAL LOS TRES PAÍSES</t>
  </si>
  <si>
    <t>CALLE DE VENEZUELA, 61 BAJO</t>
  </si>
  <si>
    <t>986420477</t>
  </si>
  <si>
    <t>hostal3paises@hotmail.com</t>
  </si>
  <si>
    <t>hostallostrespaises.com</t>
  </si>
  <si>
    <t>HOTEL SOLPOR</t>
  </si>
  <si>
    <t>VIA NORTE, 9</t>
  </si>
  <si>
    <t>36206</t>
  </si>
  <si>
    <t>986416036</t>
  </si>
  <si>
    <t>novart9@yahoo.es</t>
  </si>
  <si>
    <t>hotelsolpor.com</t>
  </si>
  <si>
    <t>TRYP LOS GALEONES S.A.</t>
  </si>
  <si>
    <t>AVENIDA MADRID, 21 BAJO; HOTEL LOSGALEONES</t>
  </si>
  <si>
    <t>986415554</t>
  </si>
  <si>
    <t>info@tryplosgaleones.com</t>
  </si>
  <si>
    <t>galeones.com</t>
  </si>
  <si>
    <t>76</t>
  </si>
  <si>
    <t>CELTA S.L.</t>
  </si>
  <si>
    <t>MÉXICO, 22 BAJO</t>
  </si>
  <si>
    <t>986414699</t>
  </si>
  <si>
    <t>info@hotelceltavigo.es</t>
  </si>
  <si>
    <t>hotelceltavigo.es</t>
  </si>
  <si>
    <t>BIENESTAR MOAÑA S.L.</t>
  </si>
  <si>
    <t>D. DONATO BERNÁRDEZ SOTELO, S/N</t>
  </si>
  <si>
    <t>36959</t>
  </si>
  <si>
    <t>MOAÑA</t>
  </si>
  <si>
    <t>986393176</t>
  </si>
  <si>
    <t>hotel@bienestarmoana.com</t>
  </si>
  <si>
    <t>bienestarmoaasl.com</t>
  </si>
  <si>
    <t>ALDA BUEUMAR S.L.</t>
  </si>
  <si>
    <t>AVENIDA AGRELO, 10</t>
  </si>
  <si>
    <t>36930</t>
  </si>
  <si>
    <t>BUEU</t>
  </si>
  <si>
    <t>986390030</t>
  </si>
  <si>
    <t>aldabueumarsl.com</t>
  </si>
  <si>
    <t>HOTEL BUEUMAR</t>
  </si>
  <si>
    <t>AVENIDA AGRELO, 10 BAJO</t>
  </si>
  <si>
    <t>36938</t>
  </si>
  <si>
    <t>info@hotelbueumar.com</t>
  </si>
  <si>
    <t>bueumar.com</t>
  </si>
  <si>
    <t>INCAMAR S.L.</t>
  </si>
  <si>
    <t>CALLE MONTERO RÍOS, 207 207 207</t>
  </si>
  <si>
    <t>986390026</t>
  </si>
  <si>
    <t>info@hotelincamar.com</t>
  </si>
  <si>
    <t>hotelincamar.com</t>
  </si>
  <si>
    <t>ENTREROBLES</t>
  </si>
  <si>
    <t>AVENIDA O DOCTOR DON BENITO FARIÑA, 50</t>
  </si>
  <si>
    <t>36393</t>
  </si>
  <si>
    <t>986386985</t>
  </si>
  <si>
    <t>info@entrerobles.com</t>
  </si>
  <si>
    <t>hotelentrerobles.com</t>
  </si>
  <si>
    <t>ANA ISABEL</t>
  </si>
  <si>
    <t>AVENIDA JULIÁN VALVERDE, 40</t>
  </si>
  <si>
    <t>986386060</t>
  </si>
  <si>
    <t>contactus@hotelarce.com</t>
  </si>
  <si>
    <t>hotelarce.com</t>
  </si>
  <si>
    <t>TALASO ATLÁNTICO S.L.</t>
  </si>
  <si>
    <t>MARIÑAS, S/N CABO SILLEIRO</t>
  </si>
  <si>
    <t>36309</t>
  </si>
  <si>
    <t>OIA</t>
  </si>
  <si>
    <t>986385090</t>
  </si>
  <si>
    <t>talasoatlantico@talasoatlantico.com</t>
  </si>
  <si>
    <t>talasoatlantico.com</t>
  </si>
  <si>
    <t>PAZO DE MENDOZA</t>
  </si>
  <si>
    <t>CAMINO RÍO DA VEIGA, 6 6 6</t>
  </si>
  <si>
    <t>986385014</t>
  </si>
  <si>
    <t>pazodemendoza.com</t>
  </si>
  <si>
    <t>BAHÍA BAYONA</t>
  </si>
  <si>
    <t>CARRETERA SANTA MARTA, 13 BAJO; HOTEL BAHIA BAIONA</t>
  </si>
  <si>
    <t>36308</t>
  </si>
  <si>
    <t>986385004</t>
  </si>
  <si>
    <t>info@hotelbahiabayona.com</t>
  </si>
  <si>
    <t>bahabayona.com</t>
  </si>
  <si>
    <t>87</t>
  </si>
  <si>
    <t>HOTEL CRISTALEIRO</t>
  </si>
  <si>
    <t>CALLE MANUEL LOSADA, 8</t>
  </si>
  <si>
    <t>36380</t>
  </si>
  <si>
    <t>GONDOMAR</t>
  </si>
  <si>
    <t>986369017</t>
  </si>
  <si>
    <t>cristaleiro@yahoo.es</t>
  </si>
  <si>
    <t>hotelcristaleiro.com</t>
  </si>
  <si>
    <t>HOLIDAY</t>
  </si>
  <si>
    <t>AUTOVIA VIGO-BAIONA, 17 BAJO; PRAIA AMERICA</t>
  </si>
  <si>
    <t>36370</t>
  </si>
  <si>
    <t>NIGRÁN</t>
  </si>
  <si>
    <t>986366403</t>
  </si>
  <si>
    <t>hotelholidaynigran@yahoo.es</t>
  </si>
  <si>
    <t>hotel-holiday.es</t>
  </si>
  <si>
    <t>VINOTEL SIETE UVAS</t>
  </si>
  <si>
    <t>LAGOIÑA, 17</t>
  </si>
  <si>
    <t>36350</t>
  </si>
  <si>
    <t>986366326</t>
  </si>
  <si>
    <t>info@7uvas.es</t>
  </si>
  <si>
    <t>facebook.com/7-uvas-158211900918613</t>
  </si>
  <si>
    <t>HOTEL SOTOMAYOR S.L.</t>
  </si>
  <si>
    <t>ROSALÍA DE CASTRO, 6 BAJO</t>
  </si>
  <si>
    <t>986366101</t>
  </si>
  <si>
    <t>hotelsotomayorsl.com</t>
  </si>
  <si>
    <t>O PEÑASCO</t>
  </si>
  <si>
    <t>ESTRADA MOUGAS, 115</t>
  </si>
  <si>
    <t>986361565</t>
  </si>
  <si>
    <t>info@openasco.com</t>
  </si>
  <si>
    <t>openasco.com</t>
  </si>
  <si>
    <t>HOTEL CARABELA LA PINTA</t>
  </si>
  <si>
    <t>CARABELA LA PINTA, 21 1º CAMINO ENTREHORTAS</t>
  </si>
  <si>
    <t>986358042</t>
  </si>
  <si>
    <t>info@hotelcarabelapinta.com</t>
  </si>
  <si>
    <t>hotelcarabelapinta.com</t>
  </si>
  <si>
    <t>BAYONA SIAL S.L.</t>
  </si>
  <si>
    <t>RUA ELDUAYEN, 21 BAJO; KIOSKO</t>
  </si>
  <si>
    <t>986357257</t>
  </si>
  <si>
    <t>bayonasialsl.com</t>
  </si>
  <si>
    <t>PINZON</t>
  </si>
  <si>
    <t>ELDUAYEN, 21 BAJO</t>
  </si>
  <si>
    <t>986356500</t>
  </si>
  <si>
    <t>pinzon.com</t>
  </si>
  <si>
    <t>ANUNCIADA S.L.</t>
  </si>
  <si>
    <t>VENTURA MISA, 58 BAJO</t>
  </si>
  <si>
    <t>986356192</t>
  </si>
  <si>
    <t>reservas@hotel-anunciada.com</t>
  </si>
  <si>
    <t>hotel-anunciada.com</t>
  </si>
  <si>
    <t>SOREMMA</t>
  </si>
  <si>
    <t>LUGAR MARIÑAS, 15</t>
  </si>
  <si>
    <t>986356067</t>
  </si>
  <si>
    <t>affiliates@bluehost.com</t>
  </si>
  <si>
    <t>hotelsoremma.com</t>
  </si>
  <si>
    <t>HOTEL CAIS</t>
  </si>
  <si>
    <t>RUA ALFÉREZ BARREIRO, 3</t>
  </si>
  <si>
    <t>986355643</t>
  </si>
  <si>
    <t>hotelr.cais@gmail.com</t>
  </si>
  <si>
    <t>hotelcais.com</t>
  </si>
  <si>
    <t>HOTEL TRES CARABELAS S.L.</t>
  </si>
  <si>
    <t>RUA DE VENTURA MISA, 61 BAJO</t>
  </si>
  <si>
    <t>986355133</t>
  </si>
  <si>
    <t>info@hoteltrescarabelas.com</t>
  </si>
  <si>
    <t>hoteltrescarabelas.com</t>
  </si>
  <si>
    <t>PARADOR DE BAIONA</t>
  </si>
  <si>
    <t>ARQUITECTO JESÚS VALVERDE, 3</t>
  </si>
  <si>
    <t>986355000</t>
  </si>
  <si>
    <t>baiona@parador.es</t>
  </si>
  <si>
    <t>PARADORES DE TURISMO DE ESPAÑA S.M.E. S.A.</t>
  </si>
  <si>
    <t>AVENIDA MONTERREAL, S/N BAJO</t>
  </si>
  <si>
    <t>117</t>
  </si>
  <si>
    <t>QUEIMADA</t>
  </si>
  <si>
    <t>PRAZA PRAZA CARRASCA, 5 BAJO</t>
  </si>
  <si>
    <t>36379</t>
  </si>
  <si>
    <t>986350307</t>
  </si>
  <si>
    <t>info@queimada.com</t>
  </si>
  <si>
    <t>queimada.com</t>
  </si>
  <si>
    <t>MIRAMAR</t>
  </si>
  <si>
    <t>ESTRADA POLA VÍA-PRAIA AMÉRICA, 22 BAJO</t>
  </si>
  <si>
    <t>986350227</t>
  </si>
  <si>
    <t>info@miramarhoteles.es</t>
  </si>
  <si>
    <t>miramarhoteles.es</t>
  </si>
  <si>
    <t>EL VIEJO GALEÓN</t>
  </si>
  <si>
    <t>CALLE AREAS, 28 SABARIS</t>
  </si>
  <si>
    <t>986350207</t>
  </si>
  <si>
    <t>arturo1929@hotmail.es</t>
  </si>
  <si>
    <t>elviejogalen.com</t>
  </si>
  <si>
    <t>HOTEL PARQUE PORRIÑO</t>
  </si>
  <si>
    <t>PLAZA DEL CRISTO S/N</t>
  </si>
  <si>
    <t>36400</t>
  </si>
  <si>
    <t>O PORRIÑO</t>
  </si>
  <si>
    <t>986331604</t>
  </si>
  <si>
    <t>reservas@hotelparqueporrino.com</t>
  </si>
  <si>
    <t>hotelparqueporrino.es</t>
  </si>
  <si>
    <t>ACAPULPO</t>
  </si>
  <si>
    <t>RUA ANTONIO PALACIOS, 147</t>
  </si>
  <si>
    <t>986331507</t>
  </si>
  <si>
    <t>acapulpo.com</t>
  </si>
  <si>
    <t>HOTEL INTERNACIONAL S.L.</t>
  </si>
  <si>
    <t>RUA ANTONIO PALACIOS, 99 BAJO</t>
  </si>
  <si>
    <t>986330262</t>
  </si>
  <si>
    <t>hotel@hotelinternacionalsl.es</t>
  </si>
  <si>
    <t>hotelinternacionalsl.es</t>
  </si>
  <si>
    <t>HOTEL AZUL *</t>
  </si>
  <si>
    <t>CALLE RAMIRANES, 38 BAJO</t>
  </si>
  <si>
    <t>986330032</t>
  </si>
  <si>
    <t>hotelazulporrino@gmail.com</t>
  </si>
  <si>
    <t>hotelazul.es</t>
  </si>
  <si>
    <t>HOTEL DOADE</t>
  </si>
  <si>
    <t>CAMIÑO BAJADA PRAIA DE ARNELES, 1</t>
  </si>
  <si>
    <t>36940</t>
  </si>
  <si>
    <t>CANGAS</t>
  </si>
  <si>
    <t>986328302</t>
  </si>
  <si>
    <t>hoteldoade.com</t>
  </si>
  <si>
    <t>LOUREIRO</t>
  </si>
  <si>
    <t>LOUREIRO, 13 BAJO</t>
  </si>
  <si>
    <t>36939</t>
  </si>
  <si>
    <t>986322311</t>
  </si>
  <si>
    <t>restauranteloureiro@restauranteloureiro.com</t>
  </si>
  <si>
    <t>restauranteloureiro.com</t>
  </si>
  <si>
    <t>CASA HERMINIA</t>
  </si>
  <si>
    <t>CALLE COSTA DE FIGUEIRON, 15</t>
  </si>
  <si>
    <t>36937</t>
  </si>
  <si>
    <t>986321244</t>
  </si>
  <si>
    <t>salvadorpiedras1947@gmail.com</t>
  </si>
  <si>
    <t>casaherminia.com</t>
  </si>
  <si>
    <t>HOLLYWOOD S.L.</t>
  </si>
  <si>
    <t>AVENIDA MARÍN, 21 BAJO(CAFETERIA HOLLYWOOD)</t>
  </si>
  <si>
    <t>986305052</t>
  </si>
  <si>
    <t>lasvegascangas@hotmail.com</t>
  </si>
  <si>
    <t>hollywoodsl.com</t>
  </si>
  <si>
    <t>PEFREI S.L.</t>
  </si>
  <si>
    <t>AVENIDA PONTEVEDRA, S/N BAJO</t>
  </si>
  <si>
    <t>36949</t>
  </si>
  <si>
    <t>986304958</t>
  </si>
  <si>
    <t>pefreisl.com</t>
  </si>
  <si>
    <t>DON HOTEL</t>
  </si>
  <si>
    <t>TRAVESIA TOBAL, 12 12 12</t>
  </si>
  <si>
    <t>986304400</t>
  </si>
  <si>
    <t>info@donhotel.es</t>
  </si>
  <si>
    <t>donhotel.es</t>
  </si>
  <si>
    <t>HOTEL RESIDENCIA AIRIÑOS DO MAR S.L.</t>
  </si>
  <si>
    <t>AVENIDA EUGENIO SEQUEIROS, 30</t>
  </si>
  <si>
    <t>986304250</t>
  </si>
  <si>
    <t>airinos@airinos.com</t>
  </si>
  <si>
    <t>vigonet.com/hotelcangas</t>
  </si>
  <si>
    <t>JUCAMAR</t>
  </si>
  <si>
    <t>AVENIDA MARÍN, 5 BAJO</t>
  </si>
  <si>
    <t>986302251</t>
  </si>
  <si>
    <t>reservas@jucamar.es</t>
  </si>
  <si>
    <t>jucamar.es</t>
  </si>
  <si>
    <t>RODEIRAMAR 2A</t>
  </si>
  <si>
    <t>AVENIDA OURENSE, 76 -BL I; 1</t>
  </si>
  <si>
    <t>36947</t>
  </si>
  <si>
    <t>986301749</t>
  </si>
  <si>
    <t>info@rodeiramar2a.com</t>
  </si>
  <si>
    <t>rodeiramar2a.com</t>
  </si>
  <si>
    <t>PLAYA</t>
  </si>
  <si>
    <t>RUA PASEO MARÍTIMO, 78 PLAYA DE RODEIRA</t>
  </si>
  <si>
    <t>986301363</t>
  </si>
  <si>
    <t>reservas@hotel-playa.com</t>
  </si>
  <si>
    <t>hotel-playa.com</t>
  </si>
  <si>
    <t>HESPERIA VIGO</t>
  </si>
  <si>
    <t>AVENIDA FLORIDA, 60 BAJO; JOSE FELIX GONZALEZ GA</t>
  </si>
  <si>
    <t>36210</t>
  </si>
  <si>
    <t>986296600</t>
  </si>
  <si>
    <t>dataprotection@nh-hotels.com</t>
  </si>
  <si>
    <t>nh-hoteles.es</t>
  </si>
  <si>
    <t>GRAN HOTEL HLG SAMIL S.A.</t>
  </si>
  <si>
    <t>AVENIDA SAMIL, 15</t>
  </si>
  <si>
    <t>986248159</t>
  </si>
  <si>
    <t>granhotelhlgsamilsa.com</t>
  </si>
  <si>
    <t>135</t>
  </si>
  <si>
    <t>LA SUITE</t>
  </si>
  <si>
    <t>TOMÁS A. ALONSO, 245 BAJO</t>
  </si>
  <si>
    <t>986247664</t>
  </si>
  <si>
    <t>info@lasuite.com</t>
  </si>
  <si>
    <t>lasuitehotel.es</t>
  </si>
  <si>
    <t>MOTEL CARIBE</t>
  </si>
  <si>
    <t>CAÑIZA, 41 BAJO</t>
  </si>
  <si>
    <t>36213</t>
  </si>
  <si>
    <t>986238484</t>
  </si>
  <si>
    <t>ogando1968@hotmail.com</t>
  </si>
  <si>
    <t>motelcaribe.com</t>
  </si>
  <si>
    <t>HOTEL CHIPEN</t>
  </si>
  <si>
    <t>AVENIDA FLORIDA, 12 BAJO</t>
  </si>
  <si>
    <t>986231281</t>
  </si>
  <si>
    <t>info@hotelchipen.com</t>
  </si>
  <si>
    <t>hotelchipen.com</t>
  </si>
  <si>
    <t>HOTEL PUERTA GAMBOA S.L.</t>
  </si>
  <si>
    <t>RUA GAMBOA, 12 BAJO</t>
  </si>
  <si>
    <t>986228674</t>
  </si>
  <si>
    <t>info@hotelpuertagamboa.com</t>
  </si>
  <si>
    <t>hotelpuertagamboa.com</t>
  </si>
  <si>
    <t>HOTEL COMPOSTELA S.L.</t>
  </si>
  <si>
    <t>RUA GARCÍA OLLOQUI, 5 5 5</t>
  </si>
  <si>
    <t>986228227</t>
  </si>
  <si>
    <t>reservas@hcompostela.com</t>
  </si>
  <si>
    <t>hcompostela.com</t>
  </si>
  <si>
    <t>CIUDAD DE VIGO S.L.</t>
  </si>
  <si>
    <t>CONCEPCIÓN ARENAL, 5</t>
  </si>
  <si>
    <t>986227820</t>
  </si>
  <si>
    <t>info@ciudaddevigo.com</t>
  </si>
  <si>
    <t>ciudaddevigo.com</t>
  </si>
  <si>
    <t>BAHÍA DE VIGO APARTAMENTO</t>
  </si>
  <si>
    <t>CÁNOVAS DEL CASTILLO, 24</t>
  </si>
  <si>
    <t>986226700</t>
  </si>
  <si>
    <t>direccion@hotelbahiadevigo.es</t>
  </si>
  <si>
    <t>hotelbahiadevigo.com</t>
  </si>
  <si>
    <t>BAHÍA DE VIGO S.A.</t>
  </si>
  <si>
    <t>VIGO PLAZA S.L.</t>
  </si>
  <si>
    <t>PROGRESO, 13 BAJO</t>
  </si>
  <si>
    <t>986225877</t>
  </si>
  <si>
    <t>reservas@hotelvigoplaza.com</t>
  </si>
  <si>
    <t>hotelvigoplaza.com</t>
  </si>
  <si>
    <t>HOTEL PANTON S.L.</t>
  </si>
  <si>
    <t>RUA LEPANTO, 18 18 18</t>
  </si>
  <si>
    <t>986224270</t>
  </si>
  <si>
    <t>reservas@hotelpanton.com</t>
  </si>
  <si>
    <t>hotelpanton.com</t>
  </si>
  <si>
    <t>PUERTA DEL SOL</t>
  </si>
  <si>
    <t>PRAZA PORTA DO SOL, 14 1</t>
  </si>
  <si>
    <t>986222364</t>
  </si>
  <si>
    <t>comercial@aldahotels.com</t>
  </si>
  <si>
    <t>hotelpuertadelsol.es</t>
  </si>
  <si>
    <t>HOTEL OGALIA</t>
  </si>
  <si>
    <t>RUA LEPANTO, 10 10 10</t>
  </si>
  <si>
    <t>986222228</t>
  </si>
  <si>
    <t>contacto@hotelogalia.es</t>
  </si>
  <si>
    <t>hotelogalia.es</t>
  </si>
  <si>
    <t>HOTEL ATLÁNTICO VIGO</t>
  </si>
  <si>
    <t>RUA GARCÍA BARBÓN, 35 35 35</t>
  </si>
  <si>
    <t>986220530</t>
  </si>
  <si>
    <t>email@hotelatlanticovigo.com</t>
  </si>
  <si>
    <t>hotelatlanticovigo.com</t>
  </si>
  <si>
    <t>B&amp;B HOTEL VIGO</t>
  </si>
  <si>
    <t>ALFONSO XIII, 9</t>
  </si>
  <si>
    <t>986220220</t>
  </si>
  <si>
    <t>hotel.vigo@hotelbb.com</t>
  </si>
  <si>
    <t>posadasdeespana.com</t>
  </si>
  <si>
    <t>67</t>
  </si>
  <si>
    <t>CARRIS BEIRAMAR</t>
  </si>
  <si>
    <t>AVENIDA BEIRAMAR, 57 BAJO</t>
  </si>
  <si>
    <t>986214698</t>
  </si>
  <si>
    <t>beiramar@carrishoteles.com</t>
  </si>
  <si>
    <t>121</t>
  </si>
  <si>
    <t>HOTEL PLAYA SANTA BAIA S.L.</t>
  </si>
  <si>
    <t>AVENIDA ATLÁNTIDA, 121</t>
  </si>
  <si>
    <t>986214133</t>
  </si>
  <si>
    <t>reservashotelpsb@yahoo.es</t>
  </si>
  <si>
    <t>hotelplayasantabaiasl.com</t>
  </si>
  <si>
    <t>GRAN HOTEL NAGARI BOUTIQUE &amp; SPA</t>
  </si>
  <si>
    <t>PRAZA COMPOSTELA, 21 BAJO</t>
  </si>
  <si>
    <t>986211111</t>
  </si>
  <si>
    <t>info@granhotelnagari.com</t>
  </si>
  <si>
    <t>granhotelnagari.com</t>
  </si>
  <si>
    <t>PLAYA DE VIGO</t>
  </si>
  <si>
    <t>AVENIDA SAMIL, 95 BAJO</t>
  </si>
  <si>
    <t>36212</t>
  </si>
  <si>
    <t>986202020</t>
  </si>
  <si>
    <t>info@hotelplayadevigo.com</t>
  </si>
  <si>
    <t>hotelplayadevigo.com</t>
  </si>
  <si>
    <t>COIA HOTEL TUR S.A.</t>
  </si>
  <si>
    <t>RUA SANXENXO, 1 BAJO</t>
  </si>
  <si>
    <t>36209</t>
  </si>
  <si>
    <t>986201820</t>
  </si>
  <si>
    <t>info@hotelcoia.com</t>
  </si>
  <si>
    <t>hotelcoia.com</t>
  </si>
  <si>
    <t>PUNTA VICAÑO S.L.</t>
  </si>
  <si>
    <t>PASEO PRAIA DE SILGAR, 94 BAJO; HOTEL PUNTA VICA¦O</t>
  </si>
  <si>
    <t>986199788</t>
  </si>
  <si>
    <t>reservas@gruposanxenxo.com</t>
  </si>
  <si>
    <t>puntavicaosl.com</t>
  </si>
  <si>
    <t>HOTEL POUSADA REAL</t>
  </si>
  <si>
    <t>CALLE REAL, 58</t>
  </si>
  <si>
    <t>986189910</t>
  </si>
  <si>
    <t>recepcion@hotelpousadareal.com</t>
  </si>
  <si>
    <t>hotelpousadareal.com</t>
  </si>
  <si>
    <t>HOTEL VAL CONVENTION</t>
  </si>
  <si>
    <t>RUA ROSALÍA DE CASTRO, 6</t>
  </si>
  <si>
    <t>986127070</t>
  </si>
  <si>
    <t>info@hotelvalconvention.com</t>
  </si>
  <si>
    <t>hotelvalconvention.com</t>
  </si>
  <si>
    <t>NAUTICO S.A.</t>
  </si>
  <si>
    <t>LUIS TABOADA, 28</t>
  </si>
  <si>
    <t>986122440</t>
  </si>
  <si>
    <t>recepcion@hotelnautico.net</t>
  </si>
  <si>
    <t>hotelnautico.net</t>
  </si>
  <si>
    <t>PONTEVEDRA CONFORT</t>
  </si>
  <si>
    <t>CALLE DOCTOR LOUREIRO CRESPO, 81 BAJO</t>
  </si>
  <si>
    <t>36004</t>
  </si>
  <si>
    <t>986109499</t>
  </si>
  <si>
    <t>info@hotelpontevedra.es</t>
  </si>
  <si>
    <t>hotelpontevedra.es</t>
  </si>
  <si>
    <t>BOA VILA</t>
  </si>
  <si>
    <t>REAL, 4-6</t>
  </si>
  <si>
    <t>986105265</t>
  </si>
  <si>
    <t>info@hotelboavila.es</t>
  </si>
  <si>
    <t>hotelboavila.com</t>
  </si>
  <si>
    <t>HOTEL FOXOS</t>
  </si>
  <si>
    <t>LUGAR A A LANZADA, 2 LUGAR FOXOS</t>
  </si>
  <si>
    <t>986 743241</t>
  </si>
  <si>
    <t>info@hotelfoxos.com</t>
  </si>
  <si>
    <t>hotelfoxos.com</t>
  </si>
  <si>
    <t>HOTEL RURAL NOALLA</t>
  </si>
  <si>
    <t>LUGAR SALGUEIRO DO MATO (NOALLA), 6</t>
  </si>
  <si>
    <t>986 74 55 54</t>
  </si>
  <si>
    <t>ruralnoalla@gmail.com</t>
  </si>
  <si>
    <t>COSTA DE RODILES</t>
  </si>
  <si>
    <t>LUGAR SELORIO, S/N CARRETERA PLAYA DE RODILES</t>
  </si>
  <si>
    <t>33316</t>
  </si>
  <si>
    <t>VILLAVICIOSA</t>
  </si>
  <si>
    <t>ASTURIAS</t>
  </si>
  <si>
    <t>985996011</t>
  </si>
  <si>
    <t>info@costaderodiles.com</t>
  </si>
  <si>
    <t>hotelcostaderodiles.com</t>
  </si>
  <si>
    <t>AC HOTEL GIJÓN</t>
  </si>
  <si>
    <t>AVENIDA OVIEDO, 15 BAJO</t>
  </si>
  <si>
    <t>33211</t>
  </si>
  <si>
    <t>GIJÓN</t>
  </si>
  <si>
    <t>985990500</t>
  </si>
  <si>
    <t>acgijon@ac-hotels.com</t>
  </si>
  <si>
    <t>achotelgijn.com</t>
  </si>
  <si>
    <t>PRIDA</t>
  </si>
  <si>
    <t>SIETES, 37</t>
  </si>
  <si>
    <t>33311</t>
  </si>
  <si>
    <t>985976288</t>
  </si>
  <si>
    <t>prida.com</t>
  </si>
  <si>
    <t>MIRADOR DE MORIYON</t>
  </si>
  <si>
    <t>MORIYÓN, 2</t>
  </si>
  <si>
    <t>33317</t>
  </si>
  <si>
    <t>985974081</t>
  </si>
  <si>
    <t>info@miradordemoriyon.com</t>
  </si>
  <si>
    <t>miradordemoriyon.com</t>
  </si>
  <si>
    <t>CASA RURAL GENESTOSO</t>
  </si>
  <si>
    <t>GENESTOSO, 14</t>
  </si>
  <si>
    <t>33817</t>
  </si>
  <si>
    <t>CANGAS DEL NARCEA</t>
  </si>
  <si>
    <t>985973019</t>
  </si>
  <si>
    <t>info@caruralgenestoso.com</t>
  </si>
  <si>
    <t>genestoso.com</t>
  </si>
  <si>
    <t>AYRE HOTEL OVIEDO</t>
  </si>
  <si>
    <t>CALLE POLICARPO HERRERO, S/N</t>
  </si>
  <si>
    <t>33006</t>
  </si>
  <si>
    <t>OVIEDO</t>
  </si>
  <si>
    <t>985964777</t>
  </si>
  <si>
    <t>reservas.oviedo@ayrehoteles.com</t>
  </si>
  <si>
    <t>ayrehoteles.com</t>
  </si>
  <si>
    <t>150</t>
  </si>
  <si>
    <t>CASTILLO DEL BOSQUE LA ZOREDA</t>
  </si>
  <si>
    <t>CASTILLO BOSQUE DE LA ZOREDA (LA MANJOYA), S/N</t>
  </si>
  <si>
    <t>33196</t>
  </si>
  <si>
    <t>985963333</t>
  </si>
  <si>
    <t>castillodelbosquelazoreda.com</t>
  </si>
  <si>
    <t>HOTEL MONUMENTAL NARANCO</t>
  </si>
  <si>
    <t>MARCELINO SUÁREZ, 29 BAJO</t>
  </si>
  <si>
    <t>33012</t>
  </si>
  <si>
    <t>985963280</t>
  </si>
  <si>
    <t>reservas.naranco@hoteles-silken.com</t>
  </si>
  <si>
    <t>hotelmonumentalnaranco.com</t>
  </si>
  <si>
    <t>SILKEN SAAJ LAS PALMAS</t>
  </si>
  <si>
    <t>CALLE LEÓN Y CASTILLO, 329</t>
  </si>
  <si>
    <t>35006</t>
  </si>
  <si>
    <t>LAS PALMAS DE GRAN CANARIA</t>
  </si>
  <si>
    <t>LAS PALMAS</t>
  </si>
  <si>
    <t>silken@hoteles-silken.com</t>
  </si>
  <si>
    <t>hoteles-silken.com</t>
  </si>
  <si>
    <t>LA CASONA DE SOBREPIEDRA</t>
  </si>
  <si>
    <t>LUGAR SOBREPIEDRA, 9</t>
  </si>
  <si>
    <t>33559</t>
  </si>
  <si>
    <t>PARRES</t>
  </si>
  <si>
    <t>985947641</t>
  </si>
  <si>
    <t>casonadesobrepiedra@gmail.com</t>
  </si>
  <si>
    <t>lacasonadesobrepiedra.com</t>
  </si>
  <si>
    <t>EL CAPITAN</t>
  </si>
  <si>
    <t>LUGAR . VEGA DE LOS CASEROS, S/N BAJO</t>
  </si>
  <si>
    <t>985947302</t>
  </si>
  <si>
    <t>info@hotelpsanta.com</t>
  </si>
  <si>
    <t>hotelcapitan.com</t>
  </si>
  <si>
    <t>LOS ACEBOS CANGAS</t>
  </si>
  <si>
    <t>AVENIDA COVADONGA, 51-53</t>
  </si>
  <si>
    <t>33550</t>
  </si>
  <si>
    <t>CANGAS DE ONÍS</t>
  </si>
  <si>
    <t>985947183</t>
  </si>
  <si>
    <t>hoteleslosacebos@hoteleslosacebos.com</t>
  </si>
  <si>
    <t>hoteleslosacebos.com</t>
  </si>
  <si>
    <t>LOS ROBLES</t>
  </si>
  <si>
    <t>CALLE SAN PELAYO, 8 BAJO</t>
  </si>
  <si>
    <t>985947052</t>
  </si>
  <si>
    <t>info@losrobles.com</t>
  </si>
  <si>
    <t>losrobleshotel.com</t>
  </si>
  <si>
    <t>PEÑA CASTIL</t>
  </si>
  <si>
    <t>LUGAR SOTRES, S/N</t>
  </si>
  <si>
    <t>33554</t>
  </si>
  <si>
    <t>CABRALES</t>
  </si>
  <si>
    <t>985945049</t>
  </si>
  <si>
    <t>info@hotelpenacastil.com</t>
  </si>
  <si>
    <t>hotelpenacastil.com</t>
  </si>
  <si>
    <t>PUENTE VIDOSA Y APARTAMENTOS AGUASALI</t>
  </si>
  <si>
    <t>CARRETERA GENERAL, 625 KILOMETRO 134</t>
  </si>
  <si>
    <t>33558</t>
  </si>
  <si>
    <t>PONGA</t>
  </si>
  <si>
    <t>985944735</t>
  </si>
  <si>
    <t>reservas@puentevidosa.com</t>
  </si>
  <si>
    <t>puentevidosa.com</t>
  </si>
  <si>
    <t>LUGAR INTRIAGO, S/N BAJO</t>
  </si>
  <si>
    <t>33556</t>
  </si>
  <si>
    <t>985944208</t>
  </si>
  <si>
    <t>laercina.com</t>
  </si>
  <si>
    <t>LA CASONA</t>
  </si>
  <si>
    <t>MESTAS DE CON, 27 BAJO</t>
  </si>
  <si>
    <t>985944174</t>
  </si>
  <si>
    <t>lacasona.com</t>
  </si>
  <si>
    <t>LA RUTA DE CABRALES S.L.</t>
  </si>
  <si>
    <t>MESTAS DE CON, S/N BAJO</t>
  </si>
  <si>
    <t>985944142</t>
  </si>
  <si>
    <t>larutadecabralessl.com</t>
  </si>
  <si>
    <t>HOTEL &amp; SPA VILLA DE MESTAS</t>
  </si>
  <si>
    <t>CARRETERA GENERAL, S/N BAJO</t>
  </si>
  <si>
    <t>985944055</t>
  </si>
  <si>
    <t>reservas@villademestas.com</t>
  </si>
  <si>
    <t>villademestas.com</t>
  </si>
  <si>
    <t>LA HUERTA</t>
  </si>
  <si>
    <t>985944043</t>
  </si>
  <si>
    <t>info@lahuerta.com</t>
  </si>
  <si>
    <t>picosdeuropa.net/lahuerta</t>
  </si>
  <si>
    <t>CASA DE CAMPO</t>
  </si>
  <si>
    <t>LUGAR CELORIO, S/N BAJO; CªCOVADONGA</t>
  </si>
  <si>
    <t>33589</t>
  </si>
  <si>
    <t>985940279</t>
  </si>
  <si>
    <t>info@hotelcasadecampo.es</t>
  </si>
  <si>
    <t>hotelcasadecampo.es</t>
  </si>
  <si>
    <t>ENTREMONTES HOTEL</t>
  </si>
  <si>
    <t>CALLE CORAO BAJO</t>
  </si>
  <si>
    <t>985940260</t>
  </si>
  <si>
    <t>entremonteshotel.com</t>
  </si>
  <si>
    <t>ZAMEL Y DALMAU</t>
  </si>
  <si>
    <t>CORAO, 10 BAJO; SOBRECUEVA-ABAMIA</t>
  </si>
  <si>
    <t>985940255</t>
  </si>
  <si>
    <t>info@lacasonadeabamia.com</t>
  </si>
  <si>
    <t>lacasonadeabamia.com</t>
  </si>
  <si>
    <t>LA CASONA DE CARDES</t>
  </si>
  <si>
    <t>LUGAR CARDES, S/N BAJO</t>
  </si>
  <si>
    <t>985940243</t>
  </si>
  <si>
    <t>lacasonadecardes.com</t>
  </si>
  <si>
    <t>HOTEL EL ANGLIRU</t>
  </si>
  <si>
    <t>CALLE VENTA, S/N BAJO; RTE LA CASA FABA</t>
  </si>
  <si>
    <t>985940223</t>
  </si>
  <si>
    <t>central@hoteleslapasera.com</t>
  </si>
  <si>
    <t>hoteleslapasera.com</t>
  </si>
  <si>
    <t>HOTEL CERRO LA NINA</t>
  </si>
  <si>
    <t>BECEÑA, S/N</t>
  </si>
  <si>
    <t>reservas@cerrolanina.com</t>
  </si>
  <si>
    <t>cerrolanina.com</t>
  </si>
  <si>
    <t>HOTEL AZABACHE</t>
  </si>
  <si>
    <t>CALLE SUSIERRA-NARCIANDI, S/N</t>
  </si>
  <si>
    <t>985940215</t>
  </si>
  <si>
    <t>hotelazabachesusierra@gmail.com</t>
  </si>
  <si>
    <t>hotelazabache.com</t>
  </si>
  <si>
    <t>HOTEL SUEÑO DEL INDIANO</t>
  </si>
  <si>
    <t>CALLE VENTA</t>
  </si>
  <si>
    <t>985940167</t>
  </si>
  <si>
    <t>hoteldelindiano@gmail.com</t>
  </si>
  <si>
    <t>hotelsuenodelindiano.wordpress.com</t>
  </si>
  <si>
    <t>EL BRICIAL</t>
  </si>
  <si>
    <t>LUGAR SOTO DE CANGAS, S/N BAJO</t>
  </si>
  <si>
    <t>985940159</t>
  </si>
  <si>
    <t>info@elbricial.com</t>
  </si>
  <si>
    <t>picosdeuropa.net/bricial</t>
  </si>
  <si>
    <t>HOTEL RURAL EL MOLINO</t>
  </si>
  <si>
    <t>985940114</t>
  </si>
  <si>
    <t>info@hotelelmolinon.com.es</t>
  </si>
  <si>
    <t>hotelelmolino.com.es</t>
  </si>
  <si>
    <t>NAP CARTA PUEBLA</t>
  </si>
  <si>
    <t>CALLE CARTA PUEBLA, 6</t>
  </si>
  <si>
    <t>33009</t>
  </si>
  <si>
    <t>985931313</t>
  </si>
  <si>
    <t>cartapuebla@naphotel.es</t>
  </si>
  <si>
    <t>naphotel.es</t>
  </si>
  <si>
    <t>LOS JARDINES DE LA LLOSA</t>
  </si>
  <si>
    <t>LAS ROZAS, 54 BAJO</t>
  </si>
  <si>
    <t>985927721</t>
  </si>
  <si>
    <t>info@losjardinesdelallosa.es</t>
  </si>
  <si>
    <t>losjardinesdelallosa.es</t>
  </si>
  <si>
    <t>LA BRAÑA</t>
  </si>
  <si>
    <t>CARRETERA PUERTO DE SAN ISIDRO (AS-253), S/N</t>
  </si>
  <si>
    <t>33688</t>
  </si>
  <si>
    <t>ALLER</t>
  </si>
  <si>
    <t>985926212</t>
  </si>
  <si>
    <t>info@hrlabrana.com</t>
  </si>
  <si>
    <t>hrlabrana.com</t>
  </si>
  <si>
    <t>CAEACLAVELES</t>
  </si>
  <si>
    <t>LA PEREDA, S/N</t>
  </si>
  <si>
    <t>33509</t>
  </si>
  <si>
    <t>LLANES</t>
  </si>
  <si>
    <t>985925981</t>
  </si>
  <si>
    <t>hotel@caeaclaveles.com</t>
  </si>
  <si>
    <t>caeaclaveles.com</t>
  </si>
  <si>
    <t>ARREDONDO</t>
  </si>
  <si>
    <t>CELORIO, S/N CARRETERA DE PORRÚA</t>
  </si>
  <si>
    <t>33595</t>
  </si>
  <si>
    <t>985925627</t>
  </si>
  <si>
    <t>info@hotelrural-arredondo.com</t>
  </si>
  <si>
    <t>hotelrural-arredondo.com</t>
  </si>
  <si>
    <t>EL QUESAR DE GAMONEU</t>
  </si>
  <si>
    <t>LUGAR GAMONEDO, S/N BAJO (H. RURAL)</t>
  </si>
  <si>
    <t>ONÍS</t>
  </si>
  <si>
    <t>985922027</t>
  </si>
  <si>
    <t>info@elquesardegamoneo.com</t>
  </si>
  <si>
    <t>elquesardegamoneo.com</t>
  </si>
  <si>
    <t>HOTEL RURAL LA PISTA</t>
  </si>
  <si>
    <t>VEGA DE RENGOS, 47 BAJO</t>
  </si>
  <si>
    <t>33811</t>
  </si>
  <si>
    <t>985911004</t>
  </si>
  <si>
    <t>hotelrurallapista.com</t>
  </si>
  <si>
    <t>HOTEL PALACIO DE MERAS S.L.</t>
  </si>
  <si>
    <t>CALLE MAYOR, 25 25 25</t>
  </si>
  <si>
    <t>33870</t>
  </si>
  <si>
    <t>TINÉU</t>
  </si>
  <si>
    <t>985900111</t>
  </si>
  <si>
    <t>info@palaciodemeras.com</t>
  </si>
  <si>
    <t>palaciodemeras.com</t>
  </si>
  <si>
    <t>HOSTERIA DE TORAZO</t>
  </si>
  <si>
    <t>PLAZA SIENRA, 1</t>
  </si>
  <si>
    <t>33310</t>
  </si>
  <si>
    <t>CABRANES</t>
  </si>
  <si>
    <t>985898099</t>
  </si>
  <si>
    <t>reservas@hosteriadetorazo.com</t>
  </si>
  <si>
    <t>hosteriadetorazo.com</t>
  </si>
  <si>
    <t>SOMONTES</t>
  </si>
  <si>
    <t>LUGAR SANTA ANA, S/N CAMIN DEL MORENO Nº111</t>
  </si>
  <si>
    <t>33314</t>
  </si>
  <si>
    <t>985894888</t>
  </si>
  <si>
    <t>hotel@somonte.com</t>
  </si>
  <si>
    <t>somonte.com</t>
  </si>
  <si>
    <t>VILLA SAN REMO</t>
  </si>
  <si>
    <t>FRIUZ, 59 BAJO-B</t>
  </si>
  <si>
    <t>985894669</t>
  </si>
  <si>
    <t>villasanremo.com</t>
  </si>
  <si>
    <t>HOTEL RURAL LA COROLLA</t>
  </si>
  <si>
    <t>LUGAR COROLLA, 1 BAJO</t>
  </si>
  <si>
    <t>985894489</t>
  </si>
  <si>
    <t>info@lacorolladequintueles.com</t>
  </si>
  <si>
    <t>lacorolladequintueles.com</t>
  </si>
  <si>
    <t>SON DE MAR</t>
  </si>
  <si>
    <t>LUGAR COROLLA, 14</t>
  </si>
  <si>
    <t>985894448</t>
  </si>
  <si>
    <t>hotelsondemar@hotmail.com</t>
  </si>
  <si>
    <t>hotelsondemar.com</t>
  </si>
  <si>
    <t>LA CASONA DE AMANDI</t>
  </si>
  <si>
    <t>CALLE SAN JUAN, 6</t>
  </si>
  <si>
    <t>33300</t>
  </si>
  <si>
    <t>985893411</t>
  </si>
  <si>
    <t>hotelcasonadeamandi@outlook.com</t>
  </si>
  <si>
    <t>lacasonadeamandi.com</t>
  </si>
  <si>
    <t>AB MURIAS BLANCAS</t>
  </si>
  <si>
    <t>CALLE VÍCTOR GARCÍA DE LA CONCHA, 12, (HOTEL)</t>
  </si>
  <si>
    <t>985893366</t>
  </si>
  <si>
    <t>info@hotelabmuriasblancas.es</t>
  </si>
  <si>
    <t>hotelabmuriasblancas.weebly.com/</t>
  </si>
  <si>
    <t>CRISTAL VILLAVICIOSA</t>
  </si>
  <si>
    <t>CALLE VÍCTOR GARCÍA DE LA CONCHA, 32 BAJO</t>
  </si>
  <si>
    <t>985893338</t>
  </si>
  <si>
    <t>cristalvillaviciosa.com</t>
  </si>
  <si>
    <t>HOTEL CASA ESPAÑA S.L.</t>
  </si>
  <si>
    <t>PLAZA CARLOS I, 3 3</t>
  </si>
  <si>
    <t>985892030</t>
  </si>
  <si>
    <t>correo@hcasaespana.com</t>
  </si>
  <si>
    <t>hcasaespana.com</t>
  </si>
  <si>
    <t>LA RIA</t>
  </si>
  <si>
    <t>CALLE MARQUÉS DE VILLAVICIOSA, 5 BAJO</t>
  </si>
  <si>
    <t>985891555</t>
  </si>
  <si>
    <t>hotelria@asturweb.com</t>
  </si>
  <si>
    <t>laria.com</t>
  </si>
  <si>
    <t>NEPTUNO</t>
  </si>
  <si>
    <t>PLAZA OBDULIO FERNÁNDEZ, 8 BAJO</t>
  </si>
  <si>
    <t>985891302</t>
  </si>
  <si>
    <t>neptuno.com</t>
  </si>
  <si>
    <t>HOTEL ALAMEDA S.L.</t>
  </si>
  <si>
    <t>CALLE CARLOS CIAÑO CANTO, 25</t>
  </si>
  <si>
    <t>985890915</t>
  </si>
  <si>
    <t>hotelalamedasl.com</t>
  </si>
  <si>
    <t>ALAVERA</t>
  </si>
  <si>
    <t>ALDEA SAN MARTÍN, 3</t>
  </si>
  <si>
    <t>33315</t>
  </si>
  <si>
    <t>985890838</t>
  </si>
  <si>
    <t>alaverahotelvillaviciosa@gmail.com</t>
  </si>
  <si>
    <t>hotelalavera.com</t>
  </si>
  <si>
    <t>CARLOS I</t>
  </si>
  <si>
    <t>PLAZA CARLOS I, 4 BAJO</t>
  </si>
  <si>
    <t>985890121</t>
  </si>
  <si>
    <t>carlosi.com</t>
  </si>
  <si>
    <t>CASABLANCA</t>
  </si>
  <si>
    <t>LUGAR SELORIO, S/N</t>
  </si>
  <si>
    <t>casablanca.com</t>
  </si>
  <si>
    <t>HOTEL EL MANQUÍN</t>
  </si>
  <si>
    <t>CALLE SANTA CLARA, 2</t>
  </si>
  <si>
    <t>985890024</t>
  </si>
  <si>
    <t>hotel@hotelmanquin.com</t>
  </si>
  <si>
    <t>hotelmanquin.com</t>
  </si>
  <si>
    <t>PRINCIPADO DE ASTURIAS</t>
  </si>
  <si>
    <t>CALLE ESCULTOR ANTONIO RODRÍGUEZ, 28 BAJO</t>
  </si>
  <si>
    <t>33430</t>
  </si>
  <si>
    <t>CARREÑO</t>
  </si>
  <si>
    <t>985884838</t>
  </si>
  <si>
    <t>hotelprincipadodeasturias@gmail.com</t>
  </si>
  <si>
    <t>hotelprincipadodeasturias.es</t>
  </si>
  <si>
    <t>COSTA MAR</t>
  </si>
  <si>
    <t>BARRIO BALBÍN, S/N BAJO</t>
  </si>
  <si>
    <t>33440</t>
  </si>
  <si>
    <t>GOZÓN</t>
  </si>
  <si>
    <t>985883676</t>
  </si>
  <si>
    <t>info@cgcostamar.es</t>
  </si>
  <si>
    <t>hotelcostamar.es</t>
  </si>
  <si>
    <t>PLAYA DE LUANCO S.L.</t>
  </si>
  <si>
    <t>CALLE ALEJANDRO ARTIME, 10 BAJO; HOTEL PLAYA LUANCO</t>
  </si>
  <si>
    <t>985883555</t>
  </si>
  <si>
    <t>roberto.gonzalez@telefonica.net</t>
  </si>
  <si>
    <t>hotelplayadeluanco.com</t>
  </si>
  <si>
    <t>LA ESTACIÓN DE LUANCO</t>
  </si>
  <si>
    <t>CALLE GIJÓN, 10 BAJO</t>
  </si>
  <si>
    <t>985883516</t>
  </si>
  <si>
    <t>hotel.luanco@asociacion-chf.com</t>
  </si>
  <si>
    <t>asociacion-chf.com</t>
  </si>
  <si>
    <t>LOS LAURELES</t>
  </si>
  <si>
    <t>CALLE CARPINTEROS DE RIBERA, 5 URBANIZACIÓN LOS LAURELES</t>
  </si>
  <si>
    <t>985883128</t>
  </si>
  <si>
    <t>hloslaureles@gmail.com</t>
  </si>
  <si>
    <t>loslaureles-hotel.com</t>
  </si>
  <si>
    <t>HOTEL RURAL LA LLOSA DE FOMBONA</t>
  </si>
  <si>
    <t>LUGAR SUSACASA, S/N</t>
  </si>
  <si>
    <t>33448</t>
  </si>
  <si>
    <t>985882942</t>
  </si>
  <si>
    <t>lallosadefombona@gmail.com</t>
  </si>
  <si>
    <t>lallosadefombona.com</t>
  </si>
  <si>
    <t>HOTEL SAN PEDRO</t>
  </si>
  <si>
    <t>LUGAR EL CAÑAVERAL, S/N BAJO (ANTROMERO, CARROYO GENERAL</t>
  </si>
  <si>
    <t>33449</t>
  </si>
  <si>
    <t>985882417</t>
  </si>
  <si>
    <t>hotelsanpedro.com</t>
  </si>
  <si>
    <t>BRISAMAR S.L.</t>
  </si>
  <si>
    <t>LUGAR LA RIBERA, S/N BAJO</t>
  </si>
  <si>
    <t>985881266</t>
  </si>
  <si>
    <t>hotel.brisamar@gmail.com</t>
  </si>
  <si>
    <t>brisamarhotel.com</t>
  </si>
  <si>
    <t>HOTEL LA PLAZA</t>
  </si>
  <si>
    <t>CALLE LA RIBA</t>
  </si>
  <si>
    <t>985880879</t>
  </si>
  <si>
    <t>info@laplazahotel.net</t>
  </si>
  <si>
    <t>laplazahotel.net</t>
  </si>
  <si>
    <t>HOTEL PALACIO DE FIAME</t>
  </si>
  <si>
    <t>FIAME, S/N BAJO</t>
  </si>
  <si>
    <t>985878150</t>
  </si>
  <si>
    <t>hotelpalaciodefiame.com</t>
  </si>
  <si>
    <t>MARSOL S.L.</t>
  </si>
  <si>
    <t>CALLE ASTILLEROS, S/N BAJO</t>
  </si>
  <si>
    <t>985872527</t>
  </si>
  <si>
    <t>callcenter@farandahotels.com</t>
  </si>
  <si>
    <t>celuisma.com</t>
  </si>
  <si>
    <t>85</t>
  </si>
  <si>
    <t>HOTEL PUERTO DE CANDÁS</t>
  </si>
  <si>
    <t>CALLE RUFO RENDUELES, 10, - BAJO</t>
  </si>
  <si>
    <t>985872454</t>
  </si>
  <si>
    <t>hotelpuertodecandas@gmail.com</t>
  </si>
  <si>
    <t>hotelpuertodecandas.com</t>
  </si>
  <si>
    <t>LA CASINA</t>
  </si>
  <si>
    <t>SEVILLANO, S/N</t>
  </si>
  <si>
    <t>985871251</t>
  </si>
  <si>
    <t>lacasina.com</t>
  </si>
  <si>
    <t>PIEDRA</t>
  </si>
  <si>
    <t>ESPASA, 6 BAJO; HOTEL PIEDRA</t>
  </si>
  <si>
    <t>33439</t>
  </si>
  <si>
    <t>985870915</t>
  </si>
  <si>
    <t>hotelpiedra@telefonica.net</t>
  </si>
  <si>
    <t>piedra.com</t>
  </si>
  <si>
    <t>HOTEL EL CARMEN S.A.</t>
  </si>
  <si>
    <t>LA NOZALEDA, S/N BAJO</t>
  </si>
  <si>
    <t>33491</t>
  </si>
  <si>
    <t>985870314</t>
  </si>
  <si>
    <t>info@hoteleselcarmen.com</t>
  </si>
  <si>
    <t>hoteleselcarmen.com</t>
  </si>
  <si>
    <t>HOTEL ARGÜELLES</t>
  </si>
  <si>
    <t>CALLE EL SOL, 9 9 9</t>
  </si>
  <si>
    <t>33560</t>
  </si>
  <si>
    <t>RIBADESELLA</t>
  </si>
  <si>
    <t>985861810</t>
  </si>
  <si>
    <t>info@hotelargüelles.com</t>
  </si>
  <si>
    <t>hotelarguelles.com</t>
  </si>
  <si>
    <t>LA CALMA</t>
  </si>
  <si>
    <t>LUGAR ESCAYÓN, 8</t>
  </si>
  <si>
    <t>33569</t>
  </si>
  <si>
    <t>985861804</t>
  </si>
  <si>
    <t>info@la-calma.es</t>
  </si>
  <si>
    <t>la-calma.es</t>
  </si>
  <si>
    <t>VERDEMAR HOTEL S.L.</t>
  </si>
  <si>
    <t>CALLE ELÍAS PANDO, 19</t>
  </si>
  <si>
    <t>985861717</t>
  </si>
  <si>
    <t>hotelverdemarribadesella@gmail.com</t>
  </si>
  <si>
    <t>hotelverdemar.net</t>
  </si>
  <si>
    <t>TEREÑES COSTA</t>
  </si>
  <si>
    <t>LUGAR TEREÑES, 3</t>
  </si>
  <si>
    <t>33347</t>
  </si>
  <si>
    <t>985861706</t>
  </si>
  <si>
    <t>info@tereñescosta.com</t>
  </si>
  <si>
    <t>ribadesella.com/terenes</t>
  </si>
  <si>
    <t>FORONDA</t>
  </si>
  <si>
    <t>LUGAR PANDO, S/N BAJO(HOTEL FORONDA)</t>
  </si>
  <si>
    <t>33566</t>
  </si>
  <si>
    <t>985861537</t>
  </si>
  <si>
    <t>info@hotelforonda.com</t>
  </si>
  <si>
    <t>hotelforonda.com</t>
  </si>
  <si>
    <t>ALDEA DEL TRASGU</t>
  </si>
  <si>
    <t>MELUERDA, S/N S/N</t>
  </si>
  <si>
    <t>33568</t>
  </si>
  <si>
    <t>985861504</t>
  </si>
  <si>
    <t>info@aldeadeltrasgu.com</t>
  </si>
  <si>
    <t>asturiarural.com</t>
  </si>
  <si>
    <t>MIGUEL ANGEL PEREZ RODRIGUEZ</t>
  </si>
  <si>
    <t>LUGAR CAMANGO, 25 BAJO</t>
  </si>
  <si>
    <t>985861256</t>
  </si>
  <si>
    <t>elfradeturismorural@hotmail.com</t>
  </si>
  <si>
    <t>miguelangelperezrodriguez.com</t>
  </si>
  <si>
    <t>HOTEL RURAL LA CURVA</t>
  </si>
  <si>
    <t>LUGAR SAN MIGUEL DE UCIO, S/N 0 S/N</t>
  </si>
  <si>
    <t>985861214</t>
  </si>
  <si>
    <t>hotelrurallacurva.com</t>
  </si>
  <si>
    <t>BOSTON</t>
  </si>
  <si>
    <t>CALLE EL PICO, 7</t>
  </si>
  <si>
    <t>985860966</t>
  </si>
  <si>
    <t>boston.com</t>
  </si>
  <si>
    <t>LA PICONERA HOTEL &amp; SPA S.L.</t>
  </si>
  <si>
    <t>LUGAR PICONERA, S/N BAJO</t>
  </si>
  <si>
    <t>985860948</t>
  </si>
  <si>
    <t>info@lapiconerahotel.es</t>
  </si>
  <si>
    <t>lapiconerahotel.es</t>
  </si>
  <si>
    <t>EL JARDIN DE EUGENIA</t>
  </si>
  <si>
    <t>AVENIDA PALACIO VALDÉS, 22 BAJO</t>
  </si>
  <si>
    <t>985860805</t>
  </si>
  <si>
    <t>info@eljardindeeugenia.com</t>
  </si>
  <si>
    <t>eljardindeugenia.com</t>
  </si>
  <si>
    <t>HOTEL RIBADESELLA PLAYA S.L.</t>
  </si>
  <si>
    <t>PASEO PLAYA, S/N</t>
  </si>
  <si>
    <t>985860715</t>
  </si>
  <si>
    <t>info@hotelribadesellaplaya.com</t>
  </si>
  <si>
    <t>hotelribadesellaplaya.com</t>
  </si>
  <si>
    <t>RIBADESELLA PLAYA</t>
  </si>
  <si>
    <t>CALLE RICARDO CANGAS, 3 BAJO</t>
  </si>
  <si>
    <t>PARAJE DEL ASTURCON</t>
  </si>
  <si>
    <t>LUGAR JUNCO, S/N BAJO</t>
  </si>
  <si>
    <t>985860588</t>
  </si>
  <si>
    <t>reservas@hotelparajedelasturcon.com</t>
  </si>
  <si>
    <t>parajedelasturcon.com</t>
  </si>
  <si>
    <t>HOTEL LA CHOPERA</t>
  </si>
  <si>
    <t>LUGAR COLLERA, S/N</t>
  </si>
  <si>
    <t>985860445</t>
  </si>
  <si>
    <t>info@hotellachopera.es</t>
  </si>
  <si>
    <t>hotellachopera.com</t>
  </si>
  <si>
    <t>COVADONGA</t>
  </si>
  <si>
    <t>CALLE MANUEL CASO DE LA VILLA, 6 BAJO</t>
  </si>
  <si>
    <t>985860110</t>
  </si>
  <si>
    <t>hotelcovadonga@hotmail.es</t>
  </si>
  <si>
    <t>covadonga.com</t>
  </si>
  <si>
    <t>DERLI SELLA</t>
  </si>
  <si>
    <t>CALLE EL PICO, 24 BAJO</t>
  </si>
  <si>
    <t>985860092</t>
  </si>
  <si>
    <t>hotelderlisella@hotmail.com</t>
  </si>
  <si>
    <t>hotelderlisella.es</t>
  </si>
  <si>
    <t>HOTEL VILLA ROSARIO.</t>
  </si>
  <si>
    <t>CALLE DIONISIO RUIZSANCHEZ, 6</t>
  </si>
  <si>
    <t>985860090</t>
  </si>
  <si>
    <t>info@hotelvillarosario.com</t>
  </si>
  <si>
    <t>hotelvillarosario.com</t>
  </si>
  <si>
    <t>VILLA ROSARIO</t>
  </si>
  <si>
    <t>CALLE DIONISIO RUISÁNCHEZ, 6 BAJO(HOTEL VILLAROSA)</t>
  </si>
  <si>
    <t>LA MARINA</t>
  </si>
  <si>
    <t>CALLE GRAN VÍA, 36 BAJO</t>
  </si>
  <si>
    <t>985860050</t>
  </si>
  <si>
    <t>hotelmarinaribadesella@yahoo.es</t>
  </si>
  <si>
    <t>hotelmarinaribadesella.com</t>
  </si>
  <si>
    <t>HOTEL DON PEPE S.L.</t>
  </si>
  <si>
    <t>CALLE DE DIONISIO RUISÁNCHEZ, 12</t>
  </si>
  <si>
    <t>985857881</t>
  </si>
  <si>
    <t>reservas@hoteldonpepe.com</t>
  </si>
  <si>
    <t>hoteldonpepesl.com</t>
  </si>
  <si>
    <t>CAMANGU</t>
  </si>
  <si>
    <t>LUGAR CAMANGO, S/N</t>
  </si>
  <si>
    <t>985857765</t>
  </si>
  <si>
    <t>info@camangu.com</t>
  </si>
  <si>
    <t>carramartin.com</t>
  </si>
  <si>
    <t>HOTEL VILLADESELLA</t>
  </si>
  <si>
    <t>LUGAR PANDALES, S/N BAJO; H</t>
  </si>
  <si>
    <t>33567</t>
  </si>
  <si>
    <t>985857702</t>
  </si>
  <si>
    <t>info@hotelvilladesella.com</t>
  </si>
  <si>
    <t>hotelvilladesella.com</t>
  </si>
  <si>
    <t>HOTEL RIBADESELLA</t>
  </si>
  <si>
    <t>LUGAR SAN MIGUEL DE UCIO, S/N</t>
  </si>
  <si>
    <t>985857557</t>
  </si>
  <si>
    <t>info@hotel-ribadesella.es</t>
  </si>
  <si>
    <t>hotelribadesella.com</t>
  </si>
  <si>
    <t>EL FOYU S.L.</t>
  </si>
  <si>
    <t>CALLE HUERRES, S/N HUERRES - - SAN JUAN DE DUZ C</t>
  </si>
  <si>
    <t>33328</t>
  </si>
  <si>
    <t>COLUNGA</t>
  </si>
  <si>
    <t>985856699</t>
  </si>
  <si>
    <t>hotelelfoyu@hotmail.com</t>
  </si>
  <si>
    <t>hotelelfoyu.com</t>
  </si>
  <si>
    <t>HOTEL LAS VEGAS **</t>
  </si>
  <si>
    <t>AVENIDA ASTURIAS, 11</t>
  </si>
  <si>
    <t>33320</t>
  </si>
  <si>
    <t>985856025</t>
  </si>
  <si>
    <t>info@lasvegascolunga.com</t>
  </si>
  <si>
    <t>lasvegascolunga.com</t>
  </si>
  <si>
    <t>LA ISLA</t>
  </si>
  <si>
    <t>CALLE FRANCISCO CARRILLO, S/N</t>
  </si>
  <si>
    <t>33341</t>
  </si>
  <si>
    <t>985856001</t>
  </si>
  <si>
    <t>info@hotelaisla.com</t>
  </si>
  <si>
    <t>hotelaisla.com</t>
  </si>
  <si>
    <t>LA RAPOSERA</t>
  </si>
  <si>
    <t>RAPOSERA, S/N</t>
  </si>
  <si>
    <t>33969</t>
  </si>
  <si>
    <t>SAN MARTÍN DEL REY AURELIO</t>
  </si>
  <si>
    <t>985853047</t>
  </si>
  <si>
    <t>info@hotellaraposera.com</t>
  </si>
  <si>
    <t>hotellaraposera.com</t>
  </si>
  <si>
    <t>HOTEL CARAVIA</t>
  </si>
  <si>
    <t>CARRETERA GENERAL, 632</t>
  </si>
  <si>
    <t>33344</t>
  </si>
  <si>
    <t>SAN TISO D'ABRES</t>
  </si>
  <si>
    <t>985853014</t>
  </si>
  <si>
    <t>info@hotelcaravia.com</t>
  </si>
  <si>
    <t>hotelcaravia.com</t>
  </si>
  <si>
    <t>POSADA LA XUNGLAR</t>
  </si>
  <si>
    <t>ISLA, 14 BAJO</t>
  </si>
  <si>
    <t>985852741</t>
  </si>
  <si>
    <t>posadalaxunglar.com</t>
  </si>
  <si>
    <t>HOTEL ENTREVIÑES</t>
  </si>
  <si>
    <t>ENTREVIÑES, 5 5 5</t>
  </si>
  <si>
    <t>985852631</t>
  </si>
  <si>
    <t>info@hotelentreviñes.com</t>
  </si>
  <si>
    <t>hotelentrevines.es</t>
  </si>
  <si>
    <t>MAR DEL SUEVE</t>
  </si>
  <si>
    <t>AVENIDA ASTURIAS, 22 BAJO(ASCENSOR)</t>
  </si>
  <si>
    <t>985852160</t>
  </si>
  <si>
    <t>info@mardelsueve.com</t>
  </si>
  <si>
    <t>mardelsueve.com</t>
  </si>
  <si>
    <t>LOS CASPIOS</t>
  </si>
  <si>
    <t>ISLA, S/N BAJO(LAS CASPIO BUELA)</t>
  </si>
  <si>
    <t>985852098</t>
  </si>
  <si>
    <t>info@loscaspioshotel.es</t>
  </si>
  <si>
    <t>loscaspioshotel.es</t>
  </si>
  <si>
    <t>3ª CATEGORÍA</t>
  </si>
  <si>
    <t>HOTEL PALACIO DE LOS VALLADOS</t>
  </si>
  <si>
    <t>CALLE PEDRO VILLARTA, S/N BAJO</t>
  </si>
  <si>
    <t>33330</t>
  </si>
  <si>
    <t>985850509</t>
  </si>
  <si>
    <t>info@hotelpalaciodelosvallados.com</t>
  </si>
  <si>
    <t>netcom.es</t>
  </si>
  <si>
    <t>HOTEL PALACIO DE LUCES</t>
  </si>
  <si>
    <t>CARRETERA AS-257, S/N BAJO; EDIFICIO EL PALACIO-AS-257</t>
  </si>
  <si>
    <t>985850080</t>
  </si>
  <si>
    <t>reservas@palaciodeluces.com</t>
  </si>
  <si>
    <t>palaciodeluces.com</t>
  </si>
  <si>
    <t>NOCHENDI</t>
  </si>
  <si>
    <t>AVENIDA CONSTANTINO GONZÁLEZ, 4</t>
  </si>
  <si>
    <t>985849513</t>
  </si>
  <si>
    <t>info@hotelnochendi.com</t>
  </si>
  <si>
    <t>hotelnochendi.com</t>
  </si>
  <si>
    <t>HOTEL IMPERIÓN ****</t>
  </si>
  <si>
    <t>PUENTE ROMANO, S/N</t>
  </si>
  <si>
    <t>985849459</t>
  </si>
  <si>
    <t>reservas@hotelimperion.com</t>
  </si>
  <si>
    <t>hotelimperion.com</t>
  </si>
  <si>
    <t>CIUDAD DE CANGAS DE ONÍS S.L.</t>
  </si>
  <si>
    <t>AVENIDA CASTILLA, 36</t>
  </si>
  <si>
    <t>985849456</t>
  </si>
  <si>
    <t>reservas@hotelciudaddecangasdeonis.com</t>
  </si>
  <si>
    <t>hotelciudaddecangasdeonis.com</t>
  </si>
  <si>
    <t>LA CEPADA</t>
  </si>
  <si>
    <t>AVENIDA CONTRANQUIL, S/N BAJO</t>
  </si>
  <si>
    <t>985849445</t>
  </si>
  <si>
    <t>info@hotellacepada.com</t>
  </si>
  <si>
    <t>hotellacepada.com</t>
  </si>
  <si>
    <t>HOTEL GRANDA</t>
  </si>
  <si>
    <t>PRESTÍN, 12 BAJO</t>
  </si>
  <si>
    <t>985849442</t>
  </si>
  <si>
    <t>hg@hotelgranda.com</t>
  </si>
  <si>
    <t>hotelgranda.com</t>
  </si>
  <si>
    <t>AGUILA REAL S.L.</t>
  </si>
  <si>
    <t>BARRIO PEDRERA, 27</t>
  </si>
  <si>
    <t>985849418</t>
  </si>
  <si>
    <t>aguilarealsl.com</t>
  </si>
  <si>
    <t>HOTEL SANTA CRUZ</t>
  </si>
  <si>
    <t>AVENIDA CONTRANQUIL, 1</t>
  </si>
  <si>
    <t>985849417</t>
  </si>
  <si>
    <t>info@hotelsantacruz.net</t>
  </si>
  <si>
    <t>hotelsantacruz.net</t>
  </si>
  <si>
    <t>PARADOR DE CANGAS DE ONÍS</t>
  </si>
  <si>
    <t>LUGAR VILLANUEVA, S/N BAJO</t>
  </si>
  <si>
    <t>985849402</t>
  </si>
  <si>
    <t>cangas@parador.es</t>
  </si>
  <si>
    <t>HOTEL PUENTE ROMANO</t>
  </si>
  <si>
    <t>CALLE PUENTE ROMANO</t>
  </si>
  <si>
    <t>985849339</t>
  </si>
  <si>
    <t>reservaspuenteromano@hotelimperion.com</t>
  </si>
  <si>
    <t>hotelpuenteromanocangas.com</t>
  </si>
  <si>
    <t>HOTEL LOS LAGOS ATURE</t>
  </si>
  <si>
    <t>CALLE JARDINES DEL AYUNTAMIENTO, 3</t>
  </si>
  <si>
    <t>985849277</t>
  </si>
  <si>
    <t>loslagos@arceahoteles.com</t>
  </si>
  <si>
    <t>hotelloslagosature.com</t>
  </si>
  <si>
    <t>LA SALMONERA</t>
  </si>
  <si>
    <t>LUGAR CAÑO, 41 BAJO; LA SALMONERA</t>
  </si>
  <si>
    <t>33557</t>
  </si>
  <si>
    <t>985849213</t>
  </si>
  <si>
    <t>info@lalmonera.com</t>
  </si>
  <si>
    <t>picosdeuropa.net/salmonera</t>
  </si>
  <si>
    <t>LA VEGA</t>
  </si>
  <si>
    <t>LUGAR SOBREPIEDRA, 4 BAJO</t>
  </si>
  <si>
    <t>985848972</t>
  </si>
  <si>
    <t>eduvita5@hotmail.com</t>
  </si>
  <si>
    <t>lavega.com</t>
  </si>
  <si>
    <t>HOTEL PLAZA</t>
  </si>
  <si>
    <t>ROBERTO FRASSINELLI, 3</t>
  </si>
  <si>
    <t>985848308</t>
  </si>
  <si>
    <t>cangashotelplaza@yahoo.es</t>
  </si>
  <si>
    <t>hotelplazacangasdeonis.com</t>
  </si>
  <si>
    <t>HOTEL CANGAS DE ONIS CENTER</t>
  </si>
  <si>
    <t>CALZADA PONGA, 16</t>
  </si>
  <si>
    <t>985848184</t>
  </si>
  <si>
    <t>reservas@hotelcangasdeoniscenter.com</t>
  </si>
  <si>
    <t>hotelcangasdeoniscenter.com</t>
  </si>
  <si>
    <t>HOTEL COVADONGA</t>
  </si>
  <si>
    <t>AVENIDA CASTILLA, 38</t>
  </si>
  <si>
    <t>985848135</t>
  </si>
  <si>
    <t>info@hotelcovadonga.com</t>
  </si>
  <si>
    <t>hotel-covadonga.com</t>
  </si>
  <si>
    <t>HOTEL MONTEVERDE S.L.</t>
  </si>
  <si>
    <t>CALLE RAMÓN A PRADA VICENTE, 5 BAJO</t>
  </si>
  <si>
    <t>985848079</t>
  </si>
  <si>
    <t>hotelmonteverdesl.com</t>
  </si>
  <si>
    <t>ARCEA HOTEL EL SELLA</t>
  </si>
  <si>
    <t>CALLE TURISTA, 2</t>
  </si>
  <si>
    <t>985848011</t>
  </si>
  <si>
    <t>sella@arceahoteles.com</t>
  </si>
  <si>
    <t>arceahoteles.com</t>
  </si>
  <si>
    <t>HOTEL ELADIA</t>
  </si>
  <si>
    <t>AVENIDA COVADONGA, 14 14 14</t>
  </si>
  <si>
    <t>985848000</t>
  </si>
  <si>
    <t>reservas@hoteleladia.es</t>
  </si>
  <si>
    <t>hoteleladia.es</t>
  </si>
  <si>
    <t>ARENAS DE CABRALES</t>
  </si>
  <si>
    <t>CARRETERA GENERAL, S/N</t>
  </si>
  <si>
    <t>985846814</t>
  </si>
  <si>
    <t>info@hotelarenasdecabrales.com</t>
  </si>
  <si>
    <t>hotelarenasdecabrales.com</t>
  </si>
  <si>
    <t>LA CASA DE JUANSABELI</t>
  </si>
  <si>
    <t>CALLE LAS VEGAS, S/N BAJO</t>
  </si>
  <si>
    <t>985846790</t>
  </si>
  <si>
    <t>reservas@hoteljuansabeli.com</t>
  </si>
  <si>
    <t>hoteljuansabeli.com</t>
  </si>
  <si>
    <t>VILLA DE CABRALES</t>
  </si>
  <si>
    <t>985846719</t>
  </si>
  <si>
    <t>villacabrales@hotmail.com</t>
  </si>
  <si>
    <t>villadecabrales.com</t>
  </si>
  <si>
    <t>MIRADOR DE CABRALES S.L.</t>
  </si>
  <si>
    <t>CALLE PONCEBOS, S/N BAJO</t>
  </si>
  <si>
    <t>985846673</t>
  </si>
  <si>
    <t>lafranca@hotelmirador.com</t>
  </si>
  <si>
    <t>hotelmirador.com</t>
  </si>
  <si>
    <t>TORRECERREDO</t>
  </si>
  <si>
    <t>BARRIO VEGA, S/N</t>
  </si>
  <si>
    <t>985846640</t>
  </si>
  <si>
    <t>info@hoteltorrecerredo.com</t>
  </si>
  <si>
    <t>hoteltorrecerredo.com</t>
  </si>
  <si>
    <t>PICOS DE EUROPA</t>
  </si>
  <si>
    <t>985846603</t>
  </si>
  <si>
    <t>reservas@picosdeeuropa.com</t>
  </si>
  <si>
    <t>picosdeeuropa.com</t>
  </si>
  <si>
    <t>LA RIBERA</t>
  </si>
  <si>
    <t>BARRIO COTERÍN, S/N</t>
  </si>
  <si>
    <t>985846543</t>
  </si>
  <si>
    <t>info@laribera.com</t>
  </si>
  <si>
    <t>hotellarivera.com</t>
  </si>
  <si>
    <t>NARANJO DE BULNES</t>
  </si>
  <si>
    <t>985846519</t>
  </si>
  <si>
    <t>info@hotelnaranjodebulnes.com</t>
  </si>
  <si>
    <t>hotelnaranjodebulnes.com</t>
  </si>
  <si>
    <t>GARGANTA DEL CARES</t>
  </si>
  <si>
    <t>985846463</t>
  </si>
  <si>
    <t>info@gargantadelcares.com</t>
  </si>
  <si>
    <t>gargantadelcares.com</t>
  </si>
  <si>
    <t>EL COTERIN S.L.</t>
  </si>
  <si>
    <t>985846461</t>
  </si>
  <si>
    <t>elcoterinsl.com</t>
  </si>
  <si>
    <t>EL ARDINAL</t>
  </si>
  <si>
    <t>BARRIO RÍO, S/N BAJO; HOTEL EL ARDINAL</t>
  </si>
  <si>
    <t>985846434</t>
  </si>
  <si>
    <t>recepcionardinal@gmail.com</t>
  </si>
  <si>
    <t>picosdeuropa.net/ardinal</t>
  </si>
  <si>
    <t>EL TORREJON</t>
  </si>
  <si>
    <t>BARRIO TORREJÓN, 3 BAJO; HOTEL TORREJON</t>
  </si>
  <si>
    <t>985846428</t>
  </si>
  <si>
    <t>hoteleltorrejon@gmail.com</t>
  </si>
  <si>
    <t>hotelruraleltorrejon.com</t>
  </si>
  <si>
    <t>REPELAO</t>
  </si>
  <si>
    <t>EL REPELAO, S/N BAJO</t>
  </si>
  <si>
    <t>985846141</t>
  </si>
  <si>
    <t>repelao.com</t>
  </si>
  <si>
    <t>LOS TEXOS</t>
  </si>
  <si>
    <t>LA RIERA, S/N</t>
  </si>
  <si>
    <t>985846138</t>
  </si>
  <si>
    <t>lostexos.com</t>
  </si>
  <si>
    <t>HOTEL AUSEVA</t>
  </si>
  <si>
    <t>985846106</t>
  </si>
  <si>
    <t>hotelauseva.com</t>
  </si>
  <si>
    <t>GRAN HOTEL PELAYO</t>
  </si>
  <si>
    <t>LUGAR COVADONGA, S/N</t>
  </si>
  <si>
    <t>985846061</t>
  </si>
  <si>
    <t>direccion@granhotelpelayo.com</t>
  </si>
  <si>
    <t>granhotelpelayo.com</t>
  </si>
  <si>
    <t>LA CASONA DE LLERICES</t>
  </si>
  <si>
    <t>LUGAR LLERICES, S/N</t>
  </si>
  <si>
    <t>985846007</t>
  </si>
  <si>
    <t>lacasonadellerices.com</t>
  </si>
  <si>
    <t>CASA LUISA</t>
  </si>
  <si>
    <t>LUGAR PUERTAS, S/N BAJO</t>
  </si>
  <si>
    <t>33555</t>
  </si>
  <si>
    <t>985845217</t>
  </si>
  <si>
    <t>info@casaluisa.com</t>
  </si>
  <si>
    <t>casaluisa.com</t>
  </si>
  <si>
    <t>HOTEL PEÑA SANTA</t>
  </si>
  <si>
    <t>PLAZA, S/N BAJO; HOTEL PEÇA SANTA</t>
  </si>
  <si>
    <t>985844358</t>
  </si>
  <si>
    <t>hotelesenonis.com</t>
  </si>
  <si>
    <t>EL REXACU</t>
  </si>
  <si>
    <t>LUGAR BOBIA DE ARRIBA, S/N BAJO</t>
  </si>
  <si>
    <t>985844309</t>
  </si>
  <si>
    <t>hotel@elrexacu.com</t>
  </si>
  <si>
    <t>elrexacu.com</t>
  </si>
  <si>
    <t>MARÍA MANUELA</t>
  </si>
  <si>
    <t>BARRIO VEGA (BENIA), S/N BAJO</t>
  </si>
  <si>
    <t>985844141</t>
  </si>
  <si>
    <t>central@hotelmariamanuela.com</t>
  </si>
  <si>
    <t>hotelmariamanuela.com</t>
  </si>
  <si>
    <t>120</t>
  </si>
  <si>
    <t>CASA MORAN</t>
  </si>
  <si>
    <t>985844006</t>
  </si>
  <si>
    <t>casamoran.com</t>
  </si>
  <si>
    <t>HOTEL RURAL COVIELLA</t>
  </si>
  <si>
    <t>LUGAR COVIELLA, 53 BAJO(FINCA EL FOYU)</t>
  </si>
  <si>
    <t>33547</t>
  </si>
  <si>
    <t>985843757</t>
  </si>
  <si>
    <t>recepcion@hotelcoviella.com</t>
  </si>
  <si>
    <t>hotelcoviella.com</t>
  </si>
  <si>
    <t>LOS ACEBOS</t>
  </si>
  <si>
    <t>LUGAR SANTIANES DEL TERRÓN, S/N BAJO (URBANIZACIÓN SAUDOS)</t>
  </si>
  <si>
    <t>33540</t>
  </si>
  <si>
    <t>985843700</t>
  </si>
  <si>
    <t>LA GUINDAL</t>
  </si>
  <si>
    <t>CALLE EL TEXU, 5 BAJO</t>
  </si>
  <si>
    <t>985843636</t>
  </si>
  <si>
    <t>info@laguindalhotel.com</t>
  </si>
  <si>
    <t>laguindalhotel.com</t>
  </si>
  <si>
    <t>CALLE EL TEXU, 3</t>
  </si>
  <si>
    <t>RIBERA DEL CHICU</t>
  </si>
  <si>
    <t>AVENIDA CASTAÑÉU, 26 BAJO</t>
  </si>
  <si>
    <t>985841894</t>
  </si>
  <si>
    <t>hotelrestauranteriberadelchicu@gmail.com</t>
  </si>
  <si>
    <t>riberadelchicu.com</t>
  </si>
  <si>
    <t>EL TEXU</t>
  </si>
  <si>
    <t>LUGAR SANTIANES DEL TERRÓN, S/N BAJO(VALDELADUERNA)</t>
  </si>
  <si>
    <t>985841591</t>
  </si>
  <si>
    <t>info@eltexu.com</t>
  </si>
  <si>
    <t>eltexu.com</t>
  </si>
  <si>
    <t>LA ESTRADA</t>
  </si>
  <si>
    <t>CALLE INOCENCIO DEL VALLE, 1 BAJO</t>
  </si>
  <si>
    <t>985840767</t>
  </si>
  <si>
    <t>info@laestradahotel.com</t>
  </si>
  <si>
    <t>laestradahotel.com</t>
  </si>
  <si>
    <t>CASTAÑERA, 42</t>
  </si>
  <si>
    <t>985840648</t>
  </si>
  <si>
    <t>asturias.com</t>
  </si>
  <si>
    <t>HOTEL VEGA DEL SELLA</t>
  </si>
  <si>
    <t>CALLE MORRA, S/N BAJO(HOTEL)</t>
  </si>
  <si>
    <t>985840531</t>
  </si>
  <si>
    <t>info@hotelvegadelsella.com</t>
  </si>
  <si>
    <t>hotelvegadelsella.com</t>
  </si>
  <si>
    <t>CASONA DEL SELLA</t>
  </si>
  <si>
    <t>PLAZA VENANCIO PANDO, 4 BAJO; CASEBE</t>
  </si>
  <si>
    <t>985840171</t>
  </si>
  <si>
    <t>info@casonadelsella.com</t>
  </si>
  <si>
    <t>casonadelsella.com</t>
  </si>
  <si>
    <t>ESPAÑOL</t>
  </si>
  <si>
    <t>PLAZA VENANCIO PANDO, 9 BAJO</t>
  </si>
  <si>
    <t>985840010</t>
  </si>
  <si>
    <t>espaol.com</t>
  </si>
  <si>
    <t>PALACIO CONDE DE TORENO</t>
  </si>
  <si>
    <t>LA GRANJA, S/N BAJO(PALACIO C.TORENO)</t>
  </si>
  <si>
    <t>33866</t>
  </si>
  <si>
    <t>SALAS</t>
  </si>
  <si>
    <t>985835830</t>
  </si>
  <si>
    <t>palaciocondedetoreno.com</t>
  </si>
  <si>
    <t>LA FUENTE</t>
  </si>
  <si>
    <t>AVENIDA FERNÁNDEZ PELLO, 52 CRTRA GENERAL</t>
  </si>
  <si>
    <t>33850</t>
  </si>
  <si>
    <t>985834042</t>
  </si>
  <si>
    <t>lafuente.com</t>
  </si>
  <si>
    <t>QUINTANA DEL CALEYO</t>
  </si>
  <si>
    <t>CAMUÑO, S/N EL CALEYO - ( SL-3 KILOMETRO 1, 100)</t>
  </si>
  <si>
    <t>33860</t>
  </si>
  <si>
    <t>985830347</t>
  </si>
  <si>
    <t>info@quintanadelcaleyo.com</t>
  </si>
  <si>
    <t>quintanadelcaleyo.com</t>
  </si>
  <si>
    <t>CASTILLO DE VALDÉS</t>
  </si>
  <si>
    <t>PLAZA CAMPA, S/N</t>
  </si>
  <si>
    <t>985830173</t>
  </si>
  <si>
    <t>hotel@castillovaldesalas.com</t>
  </si>
  <si>
    <t>castillovaldessalas.es</t>
  </si>
  <si>
    <t>CASA SOTO</t>
  </si>
  <si>
    <t>CALLE ARZOBISPO VALDÉS (SALAS), 9 BAJO</t>
  </si>
  <si>
    <t>985830037</t>
  </si>
  <si>
    <t>info@hotelcasasoto.es</t>
  </si>
  <si>
    <t>hotelcasasoto.com</t>
  </si>
  <si>
    <t>MIRADOR DEL NALÓN</t>
  </si>
  <si>
    <t>33828</t>
  </si>
  <si>
    <t>CANDAMO/CANDAMU</t>
  </si>
  <si>
    <t>985828012</t>
  </si>
  <si>
    <t>miradordelnaln.com</t>
  </si>
  <si>
    <t>HOTEL LOS CATORCE</t>
  </si>
  <si>
    <t>CALLE ALOYAS, S/N</t>
  </si>
  <si>
    <t>33120</t>
  </si>
  <si>
    <t>PRAVIA</t>
  </si>
  <si>
    <t>985823737</t>
  </si>
  <si>
    <t>hotel-los14@telefonica.net</t>
  </si>
  <si>
    <t>hotellos14.es</t>
  </si>
  <si>
    <t>CASONA DEL BUSTO</t>
  </si>
  <si>
    <t>CALLE REY DON SILO, 1</t>
  </si>
  <si>
    <t>985820504</t>
  </si>
  <si>
    <t>casonadelbusto.com</t>
  </si>
  <si>
    <t>NÚCLEO RURAL TIXILEIRO</t>
  </si>
  <si>
    <t>33810</t>
  </si>
  <si>
    <t>IBIAS</t>
  </si>
  <si>
    <t>985818707</t>
  </si>
  <si>
    <t>reservas@tixileiro.com</t>
  </si>
  <si>
    <t>tixileiro.com</t>
  </si>
  <si>
    <t>VALLADO, 1 BAJO</t>
  </si>
  <si>
    <t>33818</t>
  </si>
  <si>
    <t>985813027</t>
  </si>
  <si>
    <t>info@hotelmiravalle.com</t>
  </si>
  <si>
    <t>hotelmiravalle.com</t>
  </si>
  <si>
    <t>EL MOLINON S.L.</t>
  </si>
  <si>
    <t>CALLE URÍA, 36 BAJO; DUPLICADO 36-38</t>
  </si>
  <si>
    <t>33800</t>
  </si>
  <si>
    <t>985812952</t>
  </si>
  <si>
    <t>info@hotelelmolinon.com</t>
  </si>
  <si>
    <t>hotelelmolinon.com</t>
  </si>
  <si>
    <t>LA CASILLA</t>
  </si>
  <si>
    <t>LIMÉS, 34 BAJO</t>
  </si>
  <si>
    <t>985812680</t>
  </si>
  <si>
    <t>enpluralpublicidad@gmail.com</t>
  </si>
  <si>
    <t>asturiasturismo.com</t>
  </si>
  <si>
    <t>PEÑA GRANDE</t>
  </si>
  <si>
    <t>CARRETERA LEITARIEGOS, 3</t>
  </si>
  <si>
    <t>985812066</t>
  </si>
  <si>
    <t>info@peñagrande.com</t>
  </si>
  <si>
    <t>turismodelnarcea.es</t>
  </si>
  <si>
    <t>LOS NOGALES</t>
  </si>
  <si>
    <t>AVENIDA BARRIO NUEVO, 11 BAJO</t>
  </si>
  <si>
    <t>985810665</t>
  </si>
  <si>
    <t>hotellosnogales11@hotmail.com</t>
  </si>
  <si>
    <t>facebook.com/hostallosnogales</t>
  </si>
  <si>
    <t>LA NUEVA ALLANDESA</t>
  </si>
  <si>
    <t>CALLE DONATO FERNÁNDEZ, 3 BAJO</t>
  </si>
  <si>
    <t>33880</t>
  </si>
  <si>
    <t>ALLANDE</t>
  </si>
  <si>
    <t>985807027</t>
  </si>
  <si>
    <t>info@lanuevaallande.com</t>
  </si>
  <si>
    <t>lanuevaallandesa.com</t>
  </si>
  <si>
    <t>LA CASONA DE SAN ANDRÉS</t>
  </si>
  <si>
    <t>SAN ANDRÉS, 27</t>
  </si>
  <si>
    <t>33874</t>
  </si>
  <si>
    <t>985804071</t>
  </si>
  <si>
    <t>lacasonadesanandrs.com</t>
  </si>
  <si>
    <t>CASA PIPO S.L.</t>
  </si>
  <si>
    <t>PLAZA PLAZA GENERAL RIEGO, 26</t>
  </si>
  <si>
    <t>33876</t>
  </si>
  <si>
    <t>985803756</t>
  </si>
  <si>
    <t>info@hotelrestaurantecasapipo.com</t>
  </si>
  <si>
    <t>hotelrestaurantecasapipo.es</t>
  </si>
  <si>
    <t>PERTIERRA</t>
  </si>
  <si>
    <t>CASARES, 10 BAJO</t>
  </si>
  <si>
    <t>985801613</t>
  </si>
  <si>
    <t>pertierra.com</t>
  </si>
  <si>
    <t>CASA LULA</t>
  </si>
  <si>
    <t>EL CRUCERO, 48</t>
  </si>
  <si>
    <t>33877</t>
  </si>
  <si>
    <t>985801600</t>
  </si>
  <si>
    <t>casa.lula@gmail.com</t>
  </si>
  <si>
    <t>casalula.com</t>
  </si>
  <si>
    <t>RINDION</t>
  </si>
  <si>
    <t>EL CRUCERO, 49</t>
  </si>
  <si>
    <t>985800872</t>
  </si>
  <si>
    <t>rindion.com</t>
  </si>
  <si>
    <t>DON MIGUEL S.L.</t>
  </si>
  <si>
    <t>AVENIDA OVIEDO, 6 BAJO</t>
  </si>
  <si>
    <t>985800325</t>
  </si>
  <si>
    <t>donmiguelsl.com</t>
  </si>
  <si>
    <t>GRAN HOTEL LAS CALDAS S.A.</t>
  </si>
  <si>
    <t>LAS CALDAS, S/N BAJO</t>
  </si>
  <si>
    <t>33174</t>
  </si>
  <si>
    <t>985798787</t>
  </si>
  <si>
    <t>info@lascaldas.com</t>
  </si>
  <si>
    <t>lascaldasvillatermal.com</t>
  </si>
  <si>
    <t>LOS ABEDULES</t>
  </si>
  <si>
    <t>CARRETERA COLLOTO-SANTANDER, 70</t>
  </si>
  <si>
    <t>33010</t>
  </si>
  <si>
    <t>985793998</t>
  </si>
  <si>
    <t>losabedulesmotel@gmail.com</t>
  </si>
  <si>
    <t>motellosabedules.com</t>
  </si>
  <si>
    <t>PALACIO DE LA VIÑONA</t>
  </si>
  <si>
    <t>JULIÁN CLAVERÍA, 14</t>
  </si>
  <si>
    <t>985793399</t>
  </si>
  <si>
    <t>info@palaciovinona.com</t>
  </si>
  <si>
    <t>palaciodelaviona.com</t>
  </si>
  <si>
    <t>ROYAL</t>
  </si>
  <si>
    <t>LA MIRANDA, 46 BAJO(RESTAURANTE)</t>
  </si>
  <si>
    <t>33422</t>
  </si>
  <si>
    <t>LLANERA</t>
  </si>
  <si>
    <t>985773530</t>
  </si>
  <si>
    <t>h.royal@hotmail.es</t>
  </si>
  <si>
    <t>hotelroyalasturias.com</t>
  </si>
  <si>
    <t>FUENTES DE LUCIA</t>
  </si>
  <si>
    <t>FAEDO, 25 BAJO</t>
  </si>
  <si>
    <t>33117</t>
  </si>
  <si>
    <t>QUIRÓS</t>
  </si>
  <si>
    <t>985768458</t>
  </si>
  <si>
    <t>hotelfuentesdelucia@gmail.com</t>
  </si>
  <si>
    <t>fuentesdelucia.es</t>
  </si>
  <si>
    <t>HOTEL RURAL ALESGA</t>
  </si>
  <si>
    <t>SAN SALVADOR, 18 BAJO</t>
  </si>
  <si>
    <t>33111</t>
  </si>
  <si>
    <t>TEVERGA</t>
  </si>
  <si>
    <t>985764433</t>
  </si>
  <si>
    <t>reservas@alesgahotelrural.com</t>
  </si>
  <si>
    <t>alesgahotelrural.com</t>
  </si>
  <si>
    <t>HOTEL CASTILLO DEL ALBA</t>
  </si>
  <si>
    <t>CALLE ÁLVARO FLÓREZ ESTRADA, S/N BAJO; FINCA LA POMARADA</t>
  </si>
  <si>
    <t>33840</t>
  </si>
  <si>
    <t>SOMIEDO</t>
  </si>
  <si>
    <t>985763996</t>
  </si>
  <si>
    <t>castillo.alba@infonegocio.com</t>
  </si>
  <si>
    <t>hotelcastillodelalba.com</t>
  </si>
  <si>
    <t>EL MEIREL</t>
  </si>
  <si>
    <t>CALLE FERNANDO ÁLVAREZ, 1</t>
  </si>
  <si>
    <t>985763993</t>
  </si>
  <si>
    <t>info@elmeirel.com</t>
  </si>
  <si>
    <t>elmeirel.com</t>
  </si>
  <si>
    <t>HOTEL RURAL SOMIEDO</t>
  </si>
  <si>
    <t>VALLE LAGO, S/N</t>
  </si>
  <si>
    <t>985763935</t>
  </si>
  <si>
    <t>info@hotelsomiedo.es</t>
  </si>
  <si>
    <t>hotelsomiedo.es</t>
  </si>
  <si>
    <t>L´ABLANA</t>
  </si>
  <si>
    <t>985763701</t>
  </si>
  <si>
    <t>lablana.com</t>
  </si>
  <si>
    <t>HOTEL EL CORONEL</t>
  </si>
  <si>
    <t>LUGAR EL PUERTO BAJO</t>
  </si>
  <si>
    <t>CASTRILLÓN</t>
  </si>
  <si>
    <t>985763700</t>
  </si>
  <si>
    <t>hotelcoronel@gmail.com</t>
  </si>
  <si>
    <t>hotelelcoronel.com</t>
  </si>
  <si>
    <t>EL MIRADOR DEL PARQUE</t>
  </si>
  <si>
    <t>GÚA, S/N</t>
  </si>
  <si>
    <t>985763629</t>
  </si>
  <si>
    <t>info@miradordelparque.com</t>
  </si>
  <si>
    <t>miradordelparque.com</t>
  </si>
  <si>
    <t>TORREVILLAR</t>
  </si>
  <si>
    <t>VILLAR DE VILDAS, S/N</t>
  </si>
  <si>
    <t>33842</t>
  </si>
  <si>
    <t>985763131</t>
  </si>
  <si>
    <t>lacortedevillar@gmail.com</t>
  </si>
  <si>
    <t>lacortesomiedo.com</t>
  </si>
  <si>
    <t>HOTEL LA PORNACAL</t>
  </si>
  <si>
    <t>985763030</t>
  </si>
  <si>
    <t>apartamentoslapornacal@gmail.com</t>
  </si>
  <si>
    <t>lapornacal.com</t>
  </si>
  <si>
    <t>GRAN HOTEL SELA</t>
  </si>
  <si>
    <t>AVENIDA CARRETERA DEL PUERTO, 24 BAJO</t>
  </si>
  <si>
    <t>33830</t>
  </si>
  <si>
    <t>BELMONTE DE MIRANDA</t>
  </si>
  <si>
    <t>985762493</t>
  </si>
  <si>
    <t>info@granhotelcela.com</t>
  </si>
  <si>
    <t>granhotelcela.com</t>
  </si>
  <si>
    <t>LAS MESTAS</t>
  </si>
  <si>
    <t>OVIÑANA, S/N BAJO</t>
  </si>
  <si>
    <t>33846</t>
  </si>
  <si>
    <t>985762267</t>
  </si>
  <si>
    <t>lasmestas.com</t>
  </si>
  <si>
    <t>LA CASONA DE REY</t>
  </si>
  <si>
    <t>EL MACHUCO, S/N</t>
  </si>
  <si>
    <t>985762022</t>
  </si>
  <si>
    <t>vicentemanuelrey@hotmail.com</t>
  </si>
  <si>
    <t>lacasonaderey.com</t>
  </si>
  <si>
    <t>RUBEN ALVAREZ ALVAREZ</t>
  </si>
  <si>
    <t>PLAZA, S/N</t>
  </si>
  <si>
    <t>33114</t>
  </si>
  <si>
    <t>PROAZA</t>
  </si>
  <si>
    <t>985761463</t>
  </si>
  <si>
    <t>rubenalvarezalvarez.com</t>
  </si>
  <si>
    <t>LA SINRIELLA</t>
  </si>
  <si>
    <t>BARRIO VILLAMEJÍN, 68</t>
  </si>
  <si>
    <t>985761224</t>
  </si>
  <si>
    <t>lasinriella.com</t>
  </si>
  <si>
    <t>TORREPALACIO</t>
  </si>
  <si>
    <t>PLAZA ABADÍA, S/N BAJO</t>
  </si>
  <si>
    <t>985761169</t>
  </si>
  <si>
    <t>hotel@torrepalacio.es</t>
  </si>
  <si>
    <t>torrepalacio.com</t>
  </si>
  <si>
    <t>LA CASONA DE DON SANTOS S.L.</t>
  </si>
  <si>
    <t>HEIN, 3 BAJO</t>
  </si>
  <si>
    <t>985761133</t>
  </si>
  <si>
    <t>lacasonadedonsantossl.com</t>
  </si>
  <si>
    <t>PLAZA LA ABADIA S.L.</t>
  </si>
  <si>
    <t>PLAZA ABADÍA, S/N BAJO; DCHO</t>
  </si>
  <si>
    <t>985761112</t>
  </si>
  <si>
    <t>plazalaabadia@gmail.com</t>
  </si>
  <si>
    <t>hotelplazalaabadia.com</t>
  </si>
  <si>
    <t>HOTEL VIELLA</t>
  </si>
  <si>
    <t>CARRETERA ESTACIÓN DE VIELLA, 10 CARRETERA COLLOTO-VIELLA</t>
  </si>
  <si>
    <t>33429</t>
  </si>
  <si>
    <t>SIERO</t>
  </si>
  <si>
    <t>985757035</t>
  </si>
  <si>
    <t>hotelviella.com</t>
  </si>
  <si>
    <t>HOTEL EL LACAYO DE SESTIELLO</t>
  </si>
  <si>
    <t>SESTIELLO, 1</t>
  </si>
  <si>
    <t>33829</t>
  </si>
  <si>
    <t>GRADO</t>
  </si>
  <si>
    <t>985753566</t>
  </si>
  <si>
    <t>info@ellacayodesestiello.com</t>
  </si>
  <si>
    <t>ellacayodesestiello.com</t>
  </si>
  <si>
    <t>RESTAURANTE AUTO BAR</t>
  </si>
  <si>
    <t>AVENIDA FLÓREZ ESTRADA, 29 BAJO</t>
  </si>
  <si>
    <t>33820</t>
  </si>
  <si>
    <t>985751127</t>
  </si>
  <si>
    <t>restauranteautobar.com</t>
  </si>
  <si>
    <t>HOTEL AUTO-BAR</t>
  </si>
  <si>
    <t>juangarrido10@hotmail.com</t>
  </si>
  <si>
    <t>hotelautobar.com</t>
  </si>
  <si>
    <t>HOTEL ARECES</t>
  </si>
  <si>
    <t>CALLE ALONSO DE GRADO, 20 18</t>
  </si>
  <si>
    <t>985750995</t>
  </si>
  <si>
    <t>hotelareces.com</t>
  </si>
  <si>
    <t>DOÑA NIEVES</t>
  </si>
  <si>
    <t>CALLE PÍO XII, 6</t>
  </si>
  <si>
    <t>33180</t>
  </si>
  <si>
    <t>NOREÑA</t>
  </si>
  <si>
    <t>985744747</t>
  </si>
  <si>
    <t>doanieves.com</t>
  </si>
  <si>
    <t>HOTEL CRISTINA ****</t>
  </si>
  <si>
    <t>CALLE LAS CABAÑAS S/N</t>
  </si>
  <si>
    <t>info@hotelcristina****.com</t>
  </si>
  <si>
    <t>bodashotelcristina.com/index.php</t>
  </si>
  <si>
    <t>HOTEL CN</t>
  </si>
  <si>
    <t>AVENIDA LANGREO, S/N</t>
  </si>
  <si>
    <t>985744143</t>
  </si>
  <si>
    <t>hotelcn.com</t>
  </si>
  <si>
    <t>DON ALBERTO</t>
  </si>
  <si>
    <t>AVENIDA FLÓREZ ESTRADA, 4 BAJO</t>
  </si>
  <si>
    <t>985742108</t>
  </si>
  <si>
    <t>donalberto.com</t>
  </si>
  <si>
    <t>DOÑA NIEVES S.L.</t>
  </si>
  <si>
    <t>CALLE PÍO XII, 4 BAJO</t>
  </si>
  <si>
    <t>985740274</t>
  </si>
  <si>
    <t>doanievessl.com</t>
  </si>
  <si>
    <t>HOTEL CABEZA</t>
  </si>
  <si>
    <t>CALLE JAVIER LAUZURICA, 4 BAJO; CENTRO DE SALUD</t>
  </si>
  <si>
    <t>hotelcabeza.com</t>
  </si>
  <si>
    <t>LA QUINTANA DE VALDES</t>
  </si>
  <si>
    <t>LUGAR TIROCO DE ARRIBA, 53 BAJO</t>
  </si>
  <si>
    <t>33938</t>
  </si>
  <si>
    <t>985735577</t>
  </si>
  <si>
    <t>info@laquintanadevaldes.com</t>
  </si>
  <si>
    <t>laquintanadevaldes.com</t>
  </si>
  <si>
    <t>EL MIRADOR DE ORDIALES</t>
  </si>
  <si>
    <t>ORDIALES, 11</t>
  </si>
  <si>
    <t>33519</t>
  </si>
  <si>
    <t>985721020</t>
  </si>
  <si>
    <t>consulta@elmiradordeordiales.com</t>
  </si>
  <si>
    <t>elmiradordeordiales.com</t>
  </si>
  <si>
    <t>SIDRERIA CASA MINO</t>
  </si>
  <si>
    <t>CALLE LAGUNA, S/N</t>
  </si>
  <si>
    <t>33520</t>
  </si>
  <si>
    <t>NAVA</t>
  </si>
  <si>
    <t>985716623</t>
  </si>
  <si>
    <t>sidreriacasamino.com</t>
  </si>
  <si>
    <t>HOTEL PILOÑÉS</t>
  </si>
  <si>
    <t>PLAZA MAYOR, 3</t>
  </si>
  <si>
    <t>33530</t>
  </si>
  <si>
    <t>PILOÑA</t>
  </si>
  <si>
    <t>985711391</t>
  </si>
  <si>
    <t>info@hotelpiloñés.com</t>
  </si>
  <si>
    <t>grupodenf.com</t>
  </si>
  <si>
    <t>HOTEL RURAL CASA CUETO</t>
  </si>
  <si>
    <t>CALLE VEGARRIONDA S/N</t>
  </si>
  <si>
    <t>33536</t>
  </si>
  <si>
    <t>985711330</t>
  </si>
  <si>
    <t>info@casacueto.com</t>
  </si>
  <si>
    <t>casacueto.com</t>
  </si>
  <si>
    <t>LA CASONA DEL VIAJANTE</t>
  </si>
  <si>
    <t>LUGAR LA VILLA BAXU, S/N 33</t>
  </si>
  <si>
    <t>985711177</t>
  </si>
  <si>
    <t>info@lacasonadelviajante.com</t>
  </si>
  <si>
    <t>lacasonadelviajante.com</t>
  </si>
  <si>
    <t>PILOÑES</t>
  </si>
  <si>
    <t>PLAZA MAYOR, S/N</t>
  </si>
  <si>
    <t>985710949</t>
  </si>
  <si>
    <t>piloes.com</t>
  </si>
  <si>
    <t>LA REBOIRA</t>
  </si>
  <si>
    <t>LUGAR REBORÍA, S/N</t>
  </si>
  <si>
    <t>33539</t>
  </si>
  <si>
    <t>985710506</t>
  </si>
  <si>
    <t>lareboira.com</t>
  </si>
  <si>
    <t>LA POSADA DE BARRO</t>
  </si>
  <si>
    <t>CALLE EL QUESU, 9 BAJO</t>
  </si>
  <si>
    <t>985710489</t>
  </si>
  <si>
    <t>laposadadebarro.com</t>
  </si>
  <si>
    <t>PALACIO DE CUTRE</t>
  </si>
  <si>
    <t>LA GOLETA, S/N BAJO(PALACIO)</t>
  </si>
  <si>
    <t>33583</t>
  </si>
  <si>
    <t>985708072</t>
  </si>
  <si>
    <t>hotel@palaciodecutre.com</t>
  </si>
  <si>
    <t>palaciodecutre.com</t>
  </si>
  <si>
    <t>LA RESERVA LODGE</t>
  </si>
  <si>
    <t>LUGAR BEZANES, S/N</t>
  </si>
  <si>
    <t>33996</t>
  </si>
  <si>
    <t>CASO</t>
  </si>
  <si>
    <t>985708019</t>
  </si>
  <si>
    <t>info@lareservalodge.com</t>
  </si>
  <si>
    <t>lareservalodge.com</t>
  </si>
  <si>
    <t>LA CRUZ DE PIENZU</t>
  </si>
  <si>
    <t>LUGAR CERECEDA, S/N</t>
  </si>
  <si>
    <t>985707657</t>
  </si>
  <si>
    <t>lacruzdepienzu.com</t>
  </si>
  <si>
    <t>HOTEL PALACIO DE RUBIANES S.L.</t>
  </si>
  <si>
    <t>LUGAR CERECEDA, S/N BAJO</t>
  </si>
  <si>
    <t>985707612</t>
  </si>
  <si>
    <t>reservas@palacioderubianes.com</t>
  </si>
  <si>
    <t>hotelpalacioderubianessl.com</t>
  </si>
  <si>
    <t>LA VIEJA POSADA</t>
  </si>
  <si>
    <t>AVENIDA LA CUEVA, S/N (JUNTO SANTUARIO)</t>
  </si>
  <si>
    <t>985707363</t>
  </si>
  <si>
    <t>laviejaposada.com</t>
  </si>
  <si>
    <t>LA POSADA DE ANTRIALGO C.B.</t>
  </si>
  <si>
    <t>LUGAR ANTRIALGO, S/N</t>
  </si>
  <si>
    <t>985707314</t>
  </si>
  <si>
    <t>info@lapodadeantrialgocb.com</t>
  </si>
  <si>
    <t>antrialgo.com</t>
  </si>
  <si>
    <t>PEÑA L´AGUA</t>
  </si>
  <si>
    <t>PAMPIEDRA, S/N</t>
  </si>
  <si>
    <t>33909</t>
  </si>
  <si>
    <t>LANGREO</t>
  </si>
  <si>
    <t>985694555</t>
  </si>
  <si>
    <t>info@peñal´agua.com</t>
  </si>
  <si>
    <t>penalagua.com</t>
  </si>
  <si>
    <t>SAN PEDRO</t>
  </si>
  <si>
    <t>CALLE MELQUIADES ALVAREZ, 81 BAJO</t>
  </si>
  <si>
    <t>33900</t>
  </si>
  <si>
    <t>985693357</t>
  </si>
  <si>
    <t>correo@hotelsanpedro.com</t>
  </si>
  <si>
    <t>HOTEL VAQUEROS</t>
  </si>
  <si>
    <t>CALLE DOLORES IBÁRRURI PASIONARIA - BAJO</t>
  </si>
  <si>
    <t>985692411</t>
  </si>
  <si>
    <t>hotelvaqueros@hotmail.com</t>
  </si>
  <si>
    <t>hotelvaqueros.com</t>
  </si>
  <si>
    <t>EL FAISAN</t>
  </si>
  <si>
    <t>AVENIDA LIBERTAD, 26 4º</t>
  </si>
  <si>
    <t>33960</t>
  </si>
  <si>
    <t>985676323</t>
  </si>
  <si>
    <t>elfaisan.com</t>
  </si>
  <si>
    <t>CRESPO´S</t>
  </si>
  <si>
    <t>PUERTO SAN ISIDRO, 12 BAJO</t>
  </si>
  <si>
    <t>985672588</t>
  </si>
  <si>
    <t>crespos.com</t>
  </si>
  <si>
    <t>ROBLEDO EXPRESS 2</t>
  </si>
  <si>
    <t>CALLE SANTA ROSA, A-66 KM-19</t>
  </si>
  <si>
    <t>33206</t>
  </si>
  <si>
    <t>985665620</t>
  </si>
  <si>
    <t>robledoexpress@robledoexpress.com</t>
  </si>
  <si>
    <t>robledoexpress.com</t>
  </si>
  <si>
    <t>HOTEL LA PARÁ</t>
  </si>
  <si>
    <t>AVENIDA DE LA CONSTITUCIÓN, 58 BAJO</t>
  </si>
  <si>
    <t>33950</t>
  </si>
  <si>
    <t>985657656</t>
  </si>
  <si>
    <t>jrcarcedo57@hotmail.com</t>
  </si>
  <si>
    <t>hotellapara.com/</t>
  </si>
  <si>
    <t>HOTEL CASA PETRONILA</t>
  </si>
  <si>
    <t>CARRETERA GENERAL, SN BAJO</t>
  </si>
  <si>
    <t>33775</t>
  </si>
  <si>
    <t>TARAMUNDI</t>
  </si>
  <si>
    <t>985646874</t>
  </si>
  <si>
    <t>attcliente@hotelpetronila.es</t>
  </si>
  <si>
    <t>hotelpetronila.es</t>
  </si>
  <si>
    <t>CASA PETRONILA</t>
  </si>
  <si>
    <t>CALLE MAYOR, 8 8 8</t>
  </si>
  <si>
    <t>info@capetronila.com</t>
  </si>
  <si>
    <t>casapetronila.com</t>
  </si>
  <si>
    <t>CALLE MAYOR, 8 BAJO</t>
  </si>
  <si>
    <t>985646861</t>
  </si>
  <si>
    <t>disfruta@hoteltaramundi.com</t>
  </si>
  <si>
    <t>hoteltaramundi.com</t>
  </si>
  <si>
    <t>HOTEL ASTUR REGAL</t>
  </si>
  <si>
    <t>CALLE DE MILLARES, 0, S/N (CAMINO DE LA REGALINA)</t>
  </si>
  <si>
    <t>33788</t>
  </si>
  <si>
    <t>VALDÉS</t>
  </si>
  <si>
    <t>985645777</t>
  </si>
  <si>
    <t>info@asturiashotelrural.com</t>
  </si>
  <si>
    <t>asturiashotelrural.com</t>
  </si>
  <si>
    <t>TORRE DE VILLADEMOROS</t>
  </si>
  <si>
    <t>VILLADEMOROS, S/N</t>
  </si>
  <si>
    <t>985645265</t>
  </si>
  <si>
    <t>correo@torrevillademoros.com</t>
  </si>
  <si>
    <t>torrevillademoros.com</t>
  </si>
  <si>
    <t>TORRE DE VILLADEMOROS S.L.</t>
  </si>
  <si>
    <t>VILLADEMOROS, S/N BAJO</t>
  </si>
  <si>
    <t>985645264</t>
  </si>
  <si>
    <t>EL ROCIO</t>
  </si>
  <si>
    <t>LUGAR OTUR, S/N BAJO</t>
  </si>
  <si>
    <t>33792</t>
  </si>
  <si>
    <t>985641527</t>
  </si>
  <si>
    <t>elrocio.com</t>
  </si>
  <si>
    <t>BALTICO</t>
  </si>
  <si>
    <t>PASEO MUELLE, 1 BAJO</t>
  </si>
  <si>
    <t>33700</t>
  </si>
  <si>
    <t>985640991</t>
  </si>
  <si>
    <t>baltico.com</t>
  </si>
  <si>
    <t>HOTEL OVIEDO</t>
  </si>
  <si>
    <t>CALLE CRUCERO, 3 BAJO</t>
  </si>
  <si>
    <t>985640906</t>
  </si>
  <si>
    <t>contacto@turismoycultura.asturias.es</t>
  </si>
  <si>
    <t>infoasturias.com</t>
  </si>
  <si>
    <t>LA COLMENA</t>
  </si>
  <si>
    <t>CALLE URÍA, 2 BAJO</t>
  </si>
  <si>
    <t>985640278</t>
  </si>
  <si>
    <t>info@lacolmena.com</t>
  </si>
  <si>
    <t>lacolmena.com</t>
  </si>
  <si>
    <t>HOTEL RURAL CASA XUSTO</t>
  </si>
  <si>
    <t>TRAVESIA PRENDONÉS, 8</t>
  </si>
  <si>
    <t>33750</t>
  </si>
  <si>
    <t>EL FRANCO</t>
  </si>
  <si>
    <t>985637989</t>
  </si>
  <si>
    <t>casaxusto@hotmail.com</t>
  </si>
  <si>
    <t>casaxusto.es</t>
  </si>
  <si>
    <t>PALACETE PEÑALBA</t>
  </si>
  <si>
    <t>LUGAR GRANDA, S/N BAJO</t>
  </si>
  <si>
    <t>33794</t>
  </si>
  <si>
    <t>CASTROPOL</t>
  </si>
  <si>
    <t>985636174</t>
  </si>
  <si>
    <t>palacetepenalba@gmail.com</t>
  </si>
  <si>
    <t>hotelpalacetepenalba.com</t>
  </si>
  <si>
    <t>PEÑA MAR S.L.</t>
  </si>
  <si>
    <t>33760</t>
  </si>
  <si>
    <t>985635481</t>
  </si>
  <si>
    <t>info@eosystem.es</t>
  </si>
  <si>
    <t>complejopenamar.com</t>
  </si>
  <si>
    <t>CASA VICENTE</t>
  </si>
  <si>
    <t>33769</t>
  </si>
  <si>
    <t>985635051</t>
  </si>
  <si>
    <t>info@cavicente.com</t>
  </si>
  <si>
    <t>restaurantecasavicente.com</t>
  </si>
  <si>
    <t>REY</t>
  </si>
  <si>
    <t>EL LLANO, S/N BAJO</t>
  </si>
  <si>
    <t>33774</t>
  </si>
  <si>
    <t>985634406</t>
  </si>
  <si>
    <t>rey.com</t>
  </si>
  <si>
    <t>LA BILBAÍNA S.L.</t>
  </si>
  <si>
    <t>PLAZA AYUNTAMIENTO, 6</t>
  </si>
  <si>
    <t>33770</t>
  </si>
  <si>
    <t>VEGADEO</t>
  </si>
  <si>
    <t>985634035</t>
  </si>
  <si>
    <t>labilbanasl.com</t>
  </si>
  <si>
    <t>HOTEL SPA BLANCO</t>
  </si>
  <si>
    <t>LUGAR COLORADA, S/N BAJO</t>
  </si>
  <si>
    <t>33719</t>
  </si>
  <si>
    <t>NAVIA</t>
  </si>
  <si>
    <t>985630775</t>
  </si>
  <si>
    <t>info@hotelblanco.es</t>
  </si>
  <si>
    <t>hotelblanco.es</t>
  </si>
  <si>
    <t>LA RUTA S.L.</t>
  </si>
  <si>
    <t>AVENIDA GALICIA, 4</t>
  </si>
  <si>
    <t>33740</t>
  </si>
  <si>
    <t>TAPIA</t>
  </si>
  <si>
    <t>985628138</t>
  </si>
  <si>
    <t>hotel@larutadetapia.com</t>
  </si>
  <si>
    <t>larutadetapia.com</t>
  </si>
  <si>
    <t>SAN ANTÓN</t>
  </si>
  <si>
    <t>PLAZA SAN BLAS, 3</t>
  </si>
  <si>
    <t>985628000</t>
  </si>
  <si>
    <t>hotel@hrsananton.com</t>
  </si>
  <si>
    <t>hrsananton.com</t>
  </si>
  <si>
    <t>LAS GRANDAS</t>
  </si>
  <si>
    <t>LUGAR VISTALEGRE, S/N BAJO</t>
  </si>
  <si>
    <t>33730</t>
  </si>
  <si>
    <t>GRANDAS DE SALIME</t>
  </si>
  <si>
    <t>985627299</t>
  </si>
  <si>
    <t>lasgrandas.com</t>
  </si>
  <si>
    <t>HOTEL LAS GRANDAS</t>
  </si>
  <si>
    <t>VISTALEGRE, S/N 0 ASTURIAS</t>
  </si>
  <si>
    <t>33948</t>
  </si>
  <si>
    <t>985627230</t>
  </si>
  <si>
    <t>hotellasgrandas@gmail.com</t>
  </si>
  <si>
    <t>hotellasgrandas.com</t>
  </si>
  <si>
    <t>AS CORTES</t>
  </si>
  <si>
    <t>LUGAR PESÓZ, S/N</t>
  </si>
  <si>
    <t>33735</t>
  </si>
  <si>
    <t>PESOZ</t>
  </si>
  <si>
    <t>985627029</t>
  </si>
  <si>
    <t>ascortes.com</t>
  </si>
  <si>
    <t>HOTEL RURAL CASA RODIL</t>
  </si>
  <si>
    <t>AS POCEIRAS, S/N BAJO</t>
  </si>
  <si>
    <t>33776</t>
  </si>
  <si>
    <t>SANTA EULALIA DE OSCOS</t>
  </si>
  <si>
    <t>985626185</t>
  </si>
  <si>
    <t>info@hotelruralcarodil.com</t>
  </si>
  <si>
    <t>casarodil.es</t>
  </si>
  <si>
    <t>OSCOS</t>
  </si>
  <si>
    <t>PLAZA ALCALDE MAYÍN, S/N S/N</t>
  </si>
  <si>
    <t>33777</t>
  </si>
  <si>
    <t>VILLANUEVA DE OSCOS</t>
  </si>
  <si>
    <t>985626083</t>
  </si>
  <si>
    <t>informacionhoteloscos@gmail.com</t>
  </si>
  <si>
    <t>oscos.com</t>
  </si>
  <si>
    <t>CASA ENRIQUE</t>
  </si>
  <si>
    <t>LUGAR BARRES, S/N BAJO</t>
  </si>
  <si>
    <t>985623953</t>
  </si>
  <si>
    <t>casaenrique.com</t>
  </si>
  <si>
    <t>CASA CACHÓN</t>
  </si>
  <si>
    <t>LUGAR TOL, S/N BAJO</t>
  </si>
  <si>
    <t>985623843</t>
  </si>
  <si>
    <t>info@casacachon.com</t>
  </si>
  <si>
    <t>hotelcasacachon.es</t>
  </si>
  <si>
    <t>PENARRONDA PLAYA</t>
  </si>
  <si>
    <t>LUGAR VILLADÚN, S/N</t>
  </si>
  <si>
    <t>985623191</t>
  </si>
  <si>
    <t>contacto@penarrondaplaya.es</t>
  </si>
  <si>
    <t>penarrondaplaya.es</t>
  </si>
  <si>
    <t>LA CASA DEL BURRERO</t>
  </si>
  <si>
    <t>LAS CAMPAS, S/N BAJO; LA CASA DEL BURRERO</t>
  </si>
  <si>
    <t>33768</t>
  </si>
  <si>
    <t>985623154</t>
  </si>
  <si>
    <t>informacion@lacasadelburrero.com</t>
  </si>
  <si>
    <t>lacasadelburrero.com</t>
  </si>
  <si>
    <t>PALACIO DE PRELO</t>
  </si>
  <si>
    <t>LUGAR PRELO, S/N BAJO; PALACIO DE PRELO</t>
  </si>
  <si>
    <t>33728</t>
  </si>
  <si>
    <t>BOAL</t>
  </si>
  <si>
    <t>985620718</t>
  </si>
  <si>
    <t>info@palaciodeprelo.com</t>
  </si>
  <si>
    <t>palaciodeprelo.com</t>
  </si>
  <si>
    <t>PRADO</t>
  </si>
  <si>
    <t>AVENIDA BUENOS AIRES, S/N BAJO</t>
  </si>
  <si>
    <t>33720</t>
  </si>
  <si>
    <t>985620473</t>
  </si>
  <si>
    <t>info@hotelrestauranteprado.es</t>
  </si>
  <si>
    <t>hotelrestauranteprado.es</t>
  </si>
  <si>
    <t>HOTEL EL ZÁNGANO</t>
  </si>
  <si>
    <t>CALLE LA GRANJA, S/N</t>
  </si>
  <si>
    <t>985620142</t>
  </si>
  <si>
    <t>informacion@hotelparrillaelzangano.com</t>
  </si>
  <si>
    <t>hotelparrillaelzangano.com</t>
  </si>
  <si>
    <t>CH HOTEL</t>
  </si>
  <si>
    <t>CARRETERA GENERAL, S/N BAJO (JUNTO GASOLINERA)</t>
  </si>
  <si>
    <t>33746</t>
  </si>
  <si>
    <t>985617107</t>
  </si>
  <si>
    <t>chhotel.com</t>
  </si>
  <si>
    <t>CASERÍA LA INFIESTA</t>
  </si>
  <si>
    <t>LUGAR INFIESTA, 10</t>
  </si>
  <si>
    <t>33995</t>
  </si>
  <si>
    <t>985612909</t>
  </si>
  <si>
    <t>caserialainfiesta@gmail.com</t>
  </si>
  <si>
    <t>caseralainfiesta.com</t>
  </si>
  <si>
    <t>POSADA CASA ZULIMA</t>
  </si>
  <si>
    <t>CALEAO, S/N</t>
  </si>
  <si>
    <t>985612834</t>
  </si>
  <si>
    <t>posadacasazulima.com</t>
  </si>
  <si>
    <t>LA CASONA DE RIOSECO</t>
  </si>
  <si>
    <t>CARRETERA GENERAL, 91 BAJO</t>
  </si>
  <si>
    <t>33993</t>
  </si>
  <si>
    <t>SOBRESCOBIO</t>
  </si>
  <si>
    <t>985609704</t>
  </si>
  <si>
    <t>lacasonaderioseco@hotmail.es</t>
  </si>
  <si>
    <t>facebook.com/lacasonaderioseco</t>
  </si>
  <si>
    <t>EL FONDÓN</t>
  </si>
  <si>
    <t>SOTO DE AGUES, 1 1-B</t>
  </si>
  <si>
    <t>985609019</t>
  </si>
  <si>
    <t>jvicentebf@gmail.com</t>
  </si>
  <si>
    <t>hotelruralelfondon.com</t>
  </si>
  <si>
    <t>HOTEL RESTAURANTE LA CARASCA</t>
  </si>
  <si>
    <t>CALLE ORLÉ, 2</t>
  </si>
  <si>
    <t>33990</t>
  </si>
  <si>
    <t>985608107</t>
  </si>
  <si>
    <t>hotelrestaurantelacarasca.com</t>
  </si>
  <si>
    <t>HOTEL RURAL LA LASTRA</t>
  </si>
  <si>
    <t>AVENIDA LASTRA, 32 32</t>
  </si>
  <si>
    <t>985608084</t>
  </si>
  <si>
    <t>reservashotellalastra@hotmail.com</t>
  </si>
  <si>
    <t>hotelrurallalastra.com</t>
  </si>
  <si>
    <t>HOTEL GASTRONÓMICO ARNICIO</t>
  </si>
  <si>
    <t>CALLE LAS HUERTAS, S/N BAJO</t>
  </si>
  <si>
    <t>985608078</t>
  </si>
  <si>
    <t>hotelgastronmicoarnicio.com</t>
  </si>
  <si>
    <t>LA PACHA</t>
  </si>
  <si>
    <t>CALLE CIMADEVILLA, 6</t>
  </si>
  <si>
    <t>33980</t>
  </si>
  <si>
    <t>LAVIANA</t>
  </si>
  <si>
    <t>985602191</t>
  </si>
  <si>
    <t>info@lapacha.es</t>
  </si>
  <si>
    <t>lapacha.es</t>
  </si>
  <si>
    <t>LA CASONA DE ENTRALGO</t>
  </si>
  <si>
    <t>ENTRALGO, 25 BAJO</t>
  </si>
  <si>
    <t>33987</t>
  </si>
  <si>
    <t>985601206</t>
  </si>
  <si>
    <t>info@lacasonadeentralgo.com</t>
  </si>
  <si>
    <t>lacasonadeentralgo.com</t>
  </si>
  <si>
    <t>CASA FERNANDO III</t>
  </si>
  <si>
    <t>CARRETERA GENERAL, KILOMETRO 445 AUTOVÍA DEL CANTÁBRICO</t>
  </si>
  <si>
    <t>33158</t>
  </si>
  <si>
    <t>CUDILLERO</t>
  </si>
  <si>
    <t>985598264</t>
  </si>
  <si>
    <t>info@cafernandoiii.com</t>
  </si>
  <si>
    <t>hotelcasafernando.com</t>
  </si>
  <si>
    <t>EL CHISCO S.L.</t>
  </si>
  <si>
    <t>CALLE SAN MARTÍN DE LUIÑA BRIEVES, KILOMETRO 2.5 BAJO</t>
  </si>
  <si>
    <t>33150</t>
  </si>
  <si>
    <t>985597321</t>
  </si>
  <si>
    <t>hotelelchisco@yahoo.com</t>
  </si>
  <si>
    <t>elchisco.com</t>
  </si>
  <si>
    <t>LA HORTONA</t>
  </si>
  <si>
    <t>PLAZA PRÍNCIPE DE ASTURIAS, S/N</t>
  </si>
  <si>
    <t>33156</t>
  </si>
  <si>
    <t>985596760</t>
  </si>
  <si>
    <t>info@lahortona.com</t>
  </si>
  <si>
    <t>lahortona.com</t>
  </si>
  <si>
    <t>HOTEL CASA VIEJA DEL SASTRE</t>
  </si>
  <si>
    <t>CARRETERA GENERAL, S/N BAJO; HOTEL</t>
  </si>
  <si>
    <t>985596328</t>
  </si>
  <si>
    <t>info@casaviejadelsastre.com</t>
  </si>
  <si>
    <t>casaviejadelsastre.com</t>
  </si>
  <si>
    <t>CASA FERNANDO I</t>
  </si>
  <si>
    <t>CARRETERA GENERAL, KILOMETRO 445 BAJO</t>
  </si>
  <si>
    <t>985596284</t>
  </si>
  <si>
    <t>info@casafernando.es</t>
  </si>
  <si>
    <t>casafernando.es</t>
  </si>
  <si>
    <t>VALLE LAS LUIÑAS</t>
  </si>
  <si>
    <t>CARRETERA GENERAL, S/N BAJO (LA CASONA)</t>
  </si>
  <si>
    <t>985596283</t>
  </si>
  <si>
    <t>hotelvalle@telefonica.net</t>
  </si>
  <si>
    <t>hotelvalle.org</t>
  </si>
  <si>
    <t>HOTEL CABO VIDÍO</t>
  </si>
  <si>
    <t>CARRETERA DESVÍO VALDREDO (A-8), S/N SALIDA 438</t>
  </si>
  <si>
    <t>33157</t>
  </si>
  <si>
    <t>985596112</t>
  </si>
  <si>
    <t>info@cabovidio.com</t>
  </si>
  <si>
    <t>cabovidio.com</t>
  </si>
  <si>
    <t>APARTHOTEL LA LULA</t>
  </si>
  <si>
    <t>CALLE SAN JOSÉ, 8 BAJO</t>
  </si>
  <si>
    <t>985591500</t>
  </si>
  <si>
    <t>aparthotellalula.com</t>
  </si>
  <si>
    <t>HOTEL CASA PRENDES</t>
  </si>
  <si>
    <t>CALLE SAN JOSÉ, 4 4</t>
  </si>
  <si>
    <t>hotelcasaprendes.com</t>
  </si>
  <si>
    <t>HOTEL CASA VITORIO</t>
  </si>
  <si>
    <t>AVENIDA SELGAS, S/N</t>
  </si>
  <si>
    <t>33154</t>
  </si>
  <si>
    <t>985591317</t>
  </si>
  <si>
    <t>info@hotelcavitorio.com</t>
  </si>
  <si>
    <t>casavitorio.com</t>
  </si>
  <si>
    <t>MONGALLAR S.L.</t>
  </si>
  <si>
    <t>LUGAR VILLANUEVA, S/N 0 S-N</t>
  </si>
  <si>
    <t>985591303</t>
  </si>
  <si>
    <t>hotel@casonadelapaca.com</t>
  </si>
  <si>
    <t>casonadelapaca.com</t>
  </si>
  <si>
    <t>HOLTEL ISABEL</t>
  </si>
  <si>
    <t>CALLE SUÁREZ INCLÁN, 36-38 BAJO</t>
  </si>
  <si>
    <t>985591155</t>
  </si>
  <si>
    <t>holtelisabel.com</t>
  </si>
  <si>
    <t>LA CASONA DE LUPA</t>
  </si>
  <si>
    <t>CARRETERA N-632, KILOMETRO 122</t>
  </si>
  <si>
    <t>985590973</t>
  </si>
  <si>
    <t>informacion@hoteleslupa.com</t>
  </si>
  <si>
    <t>hoteleslupa.com</t>
  </si>
  <si>
    <t>HOTEL RESTAURANTE EL PESCADOR</t>
  </si>
  <si>
    <t>CALLE TOLOMBREDO DE ARRIBA BAJO</t>
  </si>
  <si>
    <t>985590937</t>
  </si>
  <si>
    <t>cudilleroelpescador@yahoo.es</t>
  </si>
  <si>
    <t>hotelrestauranteelpescador.com</t>
  </si>
  <si>
    <t>HOTEL RURAL AGUILAR</t>
  </si>
  <si>
    <t>ARONCÉS, S/N CARRETERA AGUILAR</t>
  </si>
  <si>
    <t>985590582</t>
  </si>
  <si>
    <t>info@hotelruralaguilar.com</t>
  </si>
  <si>
    <t>hotelruralaguilar.com</t>
  </si>
  <si>
    <t>CASONA SELGAS</t>
  </si>
  <si>
    <t>AVENIDA SELGAS, S/N BAJO</t>
  </si>
  <si>
    <t>985590548</t>
  </si>
  <si>
    <t>caselgas@gmail.com</t>
  </si>
  <si>
    <t>casonaselgas.com</t>
  </si>
  <si>
    <t>CASA FERNANDO II</t>
  </si>
  <si>
    <t>CALLE EL RELLAYO, 0, S/N - SALIDA 431</t>
  </si>
  <si>
    <t>33155</t>
  </si>
  <si>
    <t>985590292</t>
  </si>
  <si>
    <t>info@cafernandoii.com</t>
  </si>
  <si>
    <t>casafernando2.com</t>
  </si>
  <si>
    <t>ÁLVARO</t>
  </si>
  <si>
    <t>985590204</t>
  </si>
  <si>
    <t>info@álvaro.com</t>
  </si>
  <si>
    <t>aldeadecerecedo.com</t>
  </si>
  <si>
    <t>MARIÑO</t>
  </si>
  <si>
    <t>CONCHA DE ARTEDO, S/N</t>
  </si>
  <si>
    <t>985590186</t>
  </si>
  <si>
    <t>info@mariño.com</t>
  </si>
  <si>
    <t>concha-artedo.com</t>
  </si>
  <si>
    <t>LUPA</t>
  </si>
  <si>
    <t>SAN JUAN PIÑERA, S/N</t>
  </si>
  <si>
    <t>33159</t>
  </si>
  <si>
    <t>985590063</t>
  </si>
  <si>
    <t>PALACIO DE LA MAGDALENA</t>
  </si>
  <si>
    <t>LA MAGDALENA, S/N BAJO</t>
  </si>
  <si>
    <t>33126</t>
  </si>
  <si>
    <t>SOTU'L BARCU</t>
  </si>
  <si>
    <t>985588899</t>
  </si>
  <si>
    <t>reservas@hotelpalaciodelamagdalena.com</t>
  </si>
  <si>
    <t>hotelpalaciodelamagdalena.com</t>
  </si>
  <si>
    <t>CASA TONA</t>
  </si>
  <si>
    <t>CALLE ALFREDO CARREÑO, S/N BAJO</t>
  </si>
  <si>
    <t>33125</t>
  </si>
  <si>
    <t>985586133</t>
  </si>
  <si>
    <t>hotelcasatona@yahoo.es</t>
  </si>
  <si>
    <t>casatona.com</t>
  </si>
  <si>
    <t>PLAYA DE LAS LLANAS</t>
  </si>
  <si>
    <t>CALLE REBORIO, 99 B</t>
  </si>
  <si>
    <t>33138</t>
  </si>
  <si>
    <t>MUROS DE NALÓN</t>
  </si>
  <si>
    <t>985583878</t>
  </si>
  <si>
    <t>info@playadelasllanas.com</t>
  </si>
  <si>
    <t>hotelplayadelasllanas.com</t>
  </si>
  <si>
    <t>HOTEL AZPIAZU S.L.</t>
  </si>
  <si>
    <t>PLAYA AGUILAR, S/N BAJO</t>
  </si>
  <si>
    <t>985583210</t>
  </si>
  <si>
    <t>hotel@azpiazu.com</t>
  </si>
  <si>
    <t>azpiazu.com</t>
  </si>
  <si>
    <t>CASA CARMINA HOSTEL</t>
  </si>
  <si>
    <t>AVENIDA RIEGO, 21-23</t>
  </si>
  <si>
    <t>985583137</t>
  </si>
  <si>
    <t>reservas@casacarminahostel.com</t>
  </si>
  <si>
    <t>casacarminahostel.com</t>
  </si>
  <si>
    <t>PLAYA DE AGUILAR</t>
  </si>
  <si>
    <t>VILLAR, 68 C</t>
  </si>
  <si>
    <t>985580141</t>
  </si>
  <si>
    <t>lalila@mrbit.es</t>
  </si>
  <si>
    <t>hotelplayadeaguilar.com</t>
  </si>
  <si>
    <t>LA POSADA DE OVERO</t>
  </si>
  <si>
    <t>OVERO, S/N</t>
  </si>
  <si>
    <t>33468</t>
  </si>
  <si>
    <t>CORVERA DE ASTURIAS</t>
  </si>
  <si>
    <t>985578664</t>
  </si>
  <si>
    <t>info@lapodadeovero.com</t>
  </si>
  <si>
    <t>laposadadeovero.es</t>
  </si>
  <si>
    <t>HOTEL VILLALEGRE</t>
  </si>
  <si>
    <t>CALLE SANTA APOLONIA, 60 BAJO</t>
  </si>
  <si>
    <t>33403</t>
  </si>
  <si>
    <t>AVILÉS</t>
  </si>
  <si>
    <t>985572728</t>
  </si>
  <si>
    <t>paulinoa@telecable.es</t>
  </si>
  <si>
    <t>hotelvillalegre.com</t>
  </si>
  <si>
    <t>LUZANA</t>
  </si>
  <si>
    <t>CALLE LA FRUTA, 9 BAJO; CENTRO SALUD EL QUIRINAL</t>
  </si>
  <si>
    <t>33402</t>
  </si>
  <si>
    <t>985565841</t>
  </si>
  <si>
    <t>info@domushoteles.com</t>
  </si>
  <si>
    <t>domus-hoteles.es</t>
  </si>
  <si>
    <t>HOTEL SAN FELIX</t>
  </si>
  <si>
    <t>AVENIDA TELARES, 48 BAJO</t>
  </si>
  <si>
    <t>33401</t>
  </si>
  <si>
    <t>985565146</t>
  </si>
  <si>
    <t>hotel.sanfelix@gmail.com</t>
  </si>
  <si>
    <t>hotelsanfelix.com</t>
  </si>
  <si>
    <t>EL BALCÓN S.L.</t>
  </si>
  <si>
    <t>AVENIDA LUGO, 81</t>
  </si>
  <si>
    <t>985564900</t>
  </si>
  <si>
    <t>hotel@hotelelbalcon.com</t>
  </si>
  <si>
    <t>hotelelbalcon.com</t>
  </si>
  <si>
    <t>MARIA JOSEFA MARTIN MATA</t>
  </si>
  <si>
    <t>AVENIDA LUGO, 124 BAJO</t>
  </si>
  <si>
    <t>985562199</t>
  </si>
  <si>
    <t>mariajosefamartinmata.com</t>
  </si>
  <si>
    <t>VILLA LA ARGENTINA</t>
  </si>
  <si>
    <t>PLAZA BARRERA, S/N BAJO</t>
  </si>
  <si>
    <t>985560021</t>
  </si>
  <si>
    <t>informacion@villalaargentina.com</t>
  </si>
  <si>
    <t>villalaargentina.com</t>
  </si>
  <si>
    <t>MOTEL CANCÚN AVILÉS</t>
  </si>
  <si>
    <t>CAMPO DE LA IGLESIA, S/N</t>
  </si>
  <si>
    <t>33418</t>
  </si>
  <si>
    <t>985558567</t>
  </si>
  <si>
    <t>moteldora2@outlook.com</t>
  </si>
  <si>
    <t>MONTESOMAO</t>
  </si>
  <si>
    <t>BARRIO CADUXOS, 245</t>
  </si>
  <si>
    <t>33139</t>
  </si>
  <si>
    <t>985556488</t>
  </si>
  <si>
    <t>info@montesomao.com</t>
  </si>
  <si>
    <t>montesomaohotel.com</t>
  </si>
  <si>
    <t>HOTEL NH COLECCION PALACIO DE AVILES S.L.</t>
  </si>
  <si>
    <t>PLAZA ESPAÑA, 9 BAJO; HOTEL PRINCIPADO</t>
  </si>
  <si>
    <t>985542479</t>
  </si>
  <si>
    <t>nhpalaciodeferrera@nh-hotels.com</t>
  </si>
  <si>
    <t>78</t>
  </si>
  <si>
    <t>ZEN BALAGARES</t>
  </si>
  <si>
    <t>AVENIDA BALAGARES, 34 BAJO</t>
  </si>
  <si>
    <t>33404</t>
  </si>
  <si>
    <t>985535157</t>
  </si>
  <si>
    <t>info.balagares@urh-hoteliers.com</t>
  </si>
  <si>
    <t>zenbalagares.com</t>
  </si>
  <si>
    <t>147</t>
  </si>
  <si>
    <t>SILKEN VILLA DE AVILÉS S.A.</t>
  </si>
  <si>
    <t>CALLE EL PRADO, 3 BAJO; EDIFICIO H.VILLA AVILE</t>
  </si>
  <si>
    <t>985526116</t>
  </si>
  <si>
    <t>info@silkenvilladeavilés.com</t>
  </si>
  <si>
    <t>hotelvilladeaviles.com</t>
  </si>
  <si>
    <t>68</t>
  </si>
  <si>
    <t>HOTEL 40 NUDOS S.L.</t>
  </si>
  <si>
    <t>CALLE LA FRUTA, 9 BAJO(HOTEL LUZANA)</t>
  </si>
  <si>
    <t>985525754</t>
  </si>
  <si>
    <t>reservas@hotel40nudos.es</t>
  </si>
  <si>
    <t>hotel40nudos.com</t>
  </si>
  <si>
    <t>HOTEL MARQUES DE LA MORAL</t>
  </si>
  <si>
    <t>AVENIDA FEDERICO FERNÁNDEZ TRAPA, 87 BAJO</t>
  </si>
  <si>
    <t>33457</t>
  </si>
  <si>
    <t>985519341</t>
  </si>
  <si>
    <t>info@marquesdelamoral.com</t>
  </si>
  <si>
    <t>marquesdelamoral.com</t>
  </si>
  <si>
    <t>HOTEL PARQUE ASTUR</t>
  </si>
  <si>
    <t>LUGAR EL PEDRERO, S/N</t>
  </si>
  <si>
    <t>985516030</t>
  </si>
  <si>
    <t>hotelparqueastur.com</t>
  </si>
  <si>
    <t>118</t>
  </si>
  <si>
    <t>PARQUE EMPRESARIAL</t>
  </si>
  <si>
    <t>AVENIDA DEL AVENIDA ZINC (PARQUE EMPRESARIAL PRINCIPADO DE ASTURIAS), 47 BAJO</t>
  </si>
  <si>
    <t>33490</t>
  </si>
  <si>
    <t>985515298</t>
  </si>
  <si>
    <t>info@hotelparqueempresarial.com</t>
  </si>
  <si>
    <t>parqueempresarial.com</t>
  </si>
  <si>
    <t>LA FRUTA</t>
  </si>
  <si>
    <t>CALLE LA FRUTA, 19</t>
  </si>
  <si>
    <t>985512288</t>
  </si>
  <si>
    <t>hotel@donpedro.com</t>
  </si>
  <si>
    <t>hdonpedro.com</t>
  </si>
  <si>
    <t>DON PEDRO HOTEL</t>
  </si>
  <si>
    <t>CALLE LA FRUTA, 22 BAJO</t>
  </si>
  <si>
    <t>info@hdonpedro.com</t>
  </si>
  <si>
    <t>PIEDRAS</t>
  </si>
  <si>
    <t>AVENIDA GALICIA, 24 BAJO</t>
  </si>
  <si>
    <t>33450</t>
  </si>
  <si>
    <t>985508310</t>
  </si>
  <si>
    <t>info@hotelpiedras.com</t>
  </si>
  <si>
    <t>hotelpiedras.com</t>
  </si>
  <si>
    <t>HOTEL CASTILLO DE GAUZÓN</t>
  </si>
  <si>
    <t>AVENIDA CAMPÓN, 22, - SALINAS (ASTURIAS)</t>
  </si>
  <si>
    <t>985502634</t>
  </si>
  <si>
    <t>info@hotelcastillodegauzon.es</t>
  </si>
  <si>
    <t>hotelcastillodegauzon.es</t>
  </si>
  <si>
    <t>RUTA DE LA PLATA S.L.</t>
  </si>
  <si>
    <t>CALLE VITAL AZA, 6 BAJO(HOTEL RUTA DE LA PLATA</t>
  </si>
  <si>
    <t>33630</t>
  </si>
  <si>
    <t>LENA</t>
  </si>
  <si>
    <t>985497701</t>
  </si>
  <si>
    <t>rutadelaplatasl.com</t>
  </si>
  <si>
    <t>HOTEL REUNDU</t>
  </si>
  <si>
    <t>EL REDONDO, S/N</t>
  </si>
  <si>
    <t>33629</t>
  </si>
  <si>
    <t>985496377</t>
  </si>
  <si>
    <t>hotelreundu.com</t>
  </si>
  <si>
    <t>CASONA DE EL CASTAÑIU</t>
  </si>
  <si>
    <t>LUGAR CASONA DE EL CASTAÑIU, 33</t>
  </si>
  <si>
    <t>33685</t>
  </si>
  <si>
    <t>985494267</t>
  </si>
  <si>
    <t>info@elcastaniu.com</t>
  </si>
  <si>
    <t>elcastaniu.com</t>
  </si>
  <si>
    <t>LA PAYARETA</t>
  </si>
  <si>
    <t>CALLE LUIS MENÉNDEZ PIDAL, 26</t>
  </si>
  <si>
    <t>985493975</t>
  </si>
  <si>
    <t>lapayareta.com</t>
  </si>
  <si>
    <t>HOTEL LENA</t>
  </si>
  <si>
    <t>CALLE LA PLAYA, 4 4</t>
  </si>
  <si>
    <t>985493234</t>
  </si>
  <si>
    <t>hotellena.com</t>
  </si>
  <si>
    <t>DOÑA GAUDIOSA</t>
  </si>
  <si>
    <t>MUÑÓN FONDERO, 39 BAJO</t>
  </si>
  <si>
    <t>33639</t>
  </si>
  <si>
    <t>985490625</t>
  </si>
  <si>
    <t>doagaudiosa.com</t>
  </si>
  <si>
    <t>EL PARADOR</t>
  </si>
  <si>
    <t>CARRETERA GENERAL, 4</t>
  </si>
  <si>
    <t>985487101</t>
  </si>
  <si>
    <t>info@hotelelparador.net</t>
  </si>
  <si>
    <t>hotelelparador.net</t>
  </si>
  <si>
    <t>CASA EL RÁPIDO</t>
  </si>
  <si>
    <t>CARRETERA GENERAL, 6</t>
  </si>
  <si>
    <t>33679</t>
  </si>
  <si>
    <t>985487051</t>
  </si>
  <si>
    <t>info@casaelrapido.com</t>
  </si>
  <si>
    <t>casaelrapido.com</t>
  </si>
  <si>
    <t>HOTEL DE TORRES</t>
  </si>
  <si>
    <t>CARRETERA GENERAL, 85 BAJO</t>
  </si>
  <si>
    <t>985487011</t>
  </si>
  <si>
    <t>hrdetorres@hotmail.com</t>
  </si>
  <si>
    <t>hrdetorres.com</t>
  </si>
  <si>
    <t>CASA DE CASTRO</t>
  </si>
  <si>
    <t>CARRETERA GENERAL (N-634), KILOMETRO 530</t>
  </si>
  <si>
    <t>CUAÑA</t>
  </si>
  <si>
    <t>985478790</t>
  </si>
  <si>
    <t>correo@casadecastro.es</t>
  </si>
  <si>
    <t>casadecastro.com</t>
  </si>
  <si>
    <t>LA RECTORAL DE SAN JUAN</t>
  </si>
  <si>
    <t>LUGAR SAN JUAN, S/N</t>
  </si>
  <si>
    <t>33759</t>
  </si>
  <si>
    <t>985478295</t>
  </si>
  <si>
    <t>info@larectoraldesanjuan.com</t>
  </si>
  <si>
    <t>larectoraldesanjuan.com</t>
  </si>
  <si>
    <t>HOTEL RESTAURANTE MAYCE</t>
  </si>
  <si>
    <t>CARRETERA NACIONAL 634 BAJO</t>
  </si>
  <si>
    <t>985478026</t>
  </si>
  <si>
    <t>contacto@hotelmayce.es</t>
  </si>
  <si>
    <t>hotelmayce.es</t>
  </si>
  <si>
    <t>LUGAR MIOU, S/N BAJO</t>
  </si>
  <si>
    <t>33779</t>
  </si>
  <si>
    <t>985476757</t>
  </si>
  <si>
    <t>hotel@casonatrabadelo.com</t>
  </si>
  <si>
    <t>casonatrabadelo.com</t>
  </si>
  <si>
    <t>VALLE DEL ESVA</t>
  </si>
  <si>
    <t>CASIELLAS, 10 BAJO</t>
  </si>
  <si>
    <t>33787</t>
  </si>
  <si>
    <t>985475719</t>
  </si>
  <si>
    <t>casillas2009@hotmail.com</t>
  </si>
  <si>
    <t>valledelesva.com</t>
  </si>
  <si>
    <t>HOTEL RURAL CABO BUSTOS</t>
  </si>
  <si>
    <t>BUSTO, S/N BAJO; CASA LOLO</t>
  </si>
  <si>
    <t>33785</t>
  </si>
  <si>
    <t>985475522</t>
  </si>
  <si>
    <t>joaquina@cabobusto.es</t>
  </si>
  <si>
    <t>cabobusto.com</t>
  </si>
  <si>
    <t>HACIENDA LLAMABUA S.A.</t>
  </si>
  <si>
    <t>ALDEA MABONA, 1 BAJO</t>
  </si>
  <si>
    <t>985474981</t>
  </si>
  <si>
    <t>reservas@haciendallamabua.es</t>
  </si>
  <si>
    <t>haciendallamabua.es</t>
  </si>
  <si>
    <t>CASONA NAVIEGA</t>
  </si>
  <si>
    <t>AVENIDA EMIGRANTES, 37 BAJO</t>
  </si>
  <si>
    <t>33710</t>
  </si>
  <si>
    <t>985474881</t>
  </si>
  <si>
    <t>info@casonanaviega.com</t>
  </si>
  <si>
    <t>casonanaviega.com</t>
  </si>
  <si>
    <t>HOTEL EL SALON DE ANDES</t>
  </si>
  <si>
    <t>CARRETERA ANDES-VILLALONGA, S/N BAJO</t>
  </si>
  <si>
    <t>985474684</t>
  </si>
  <si>
    <t>hotelelsalondeandes.com</t>
  </si>
  <si>
    <t>LA KABAÑA S.L.</t>
  </si>
  <si>
    <t>985474486</t>
  </si>
  <si>
    <t>lakabaasl.com</t>
  </si>
  <si>
    <t>PALACIO ARIAS S.A.</t>
  </si>
  <si>
    <t>AVENIDA EMIGRANTES, 11 BAJO; HOTEL PALACIO ARIAS</t>
  </si>
  <si>
    <t>985473671</t>
  </si>
  <si>
    <t>reservas@palacioarias.es</t>
  </si>
  <si>
    <t>palacioarias.es</t>
  </si>
  <si>
    <t>ARCO NAVIA</t>
  </si>
  <si>
    <t>CALLE SAN FRANCISCO, 2 1</t>
  </si>
  <si>
    <t>985473495</t>
  </si>
  <si>
    <t>info@destinonavia.com</t>
  </si>
  <si>
    <t>destinonavia.com</t>
  </si>
  <si>
    <t>VILLA AURISTELA</t>
  </si>
  <si>
    <t>VILLAPEDRE, S/N</t>
  </si>
  <si>
    <t>33793</t>
  </si>
  <si>
    <t>985472245</t>
  </si>
  <si>
    <t>villaauristela.com</t>
  </si>
  <si>
    <t>EL PINAR</t>
  </si>
  <si>
    <t>CARRETERA GENERAL, KILOMETRO 516</t>
  </si>
  <si>
    <t>985472005</t>
  </si>
  <si>
    <t>info@hotelelpinar.com</t>
  </si>
  <si>
    <t>hotelelpinar.com</t>
  </si>
  <si>
    <t>CASA CONSUELO</t>
  </si>
  <si>
    <t>985470767</t>
  </si>
  <si>
    <t>info@casaconsuelo.com</t>
  </si>
  <si>
    <t>casaconsuelo.com</t>
  </si>
  <si>
    <t>CASA XUSTO</t>
  </si>
  <si>
    <t>TRAVESIA PRENDONÉS, 8 BAJO</t>
  </si>
  <si>
    <t>985470703</t>
  </si>
  <si>
    <t>hotelluarca@yahoo.es</t>
  </si>
  <si>
    <t>casaxusto.com</t>
  </si>
  <si>
    <t>CASA MANOLI</t>
  </si>
  <si>
    <t>QUINTA DE ALMUÑA, S/N BAJO</t>
  </si>
  <si>
    <t xml:space="preserve">hotelluarca@yahoo.es </t>
  </si>
  <si>
    <t>hotelluarcarural.com</t>
  </si>
  <si>
    <t>HOTEL VILLA DE LUARCA</t>
  </si>
  <si>
    <t>AVENIDA ÁLVARO ALBORNOZ, 6 BAJO</t>
  </si>
  <si>
    <t>hotelvilladeluarca@yahoo.es</t>
  </si>
  <si>
    <t>hotelvilladeluarca.com</t>
  </si>
  <si>
    <t>CASONA EL GURUGU</t>
  </si>
  <si>
    <t>CALLE LA PEÑA, 93 93 93</t>
  </si>
  <si>
    <t>985470613</t>
  </si>
  <si>
    <t>info@casonaelgurugu.com</t>
  </si>
  <si>
    <t>casonaelgurugu.com</t>
  </si>
  <si>
    <t>RICO</t>
  </si>
  <si>
    <t>PLAZA ALFONSO X EL SABIO, 6 BAJO</t>
  </si>
  <si>
    <t>985470585</t>
  </si>
  <si>
    <t>rico.com</t>
  </si>
  <si>
    <t>FINCA PORTIZUELO</t>
  </si>
  <si>
    <t>CAMI PORTIZUELO, S/N 0 S/N</t>
  </si>
  <si>
    <t>985470511</t>
  </si>
  <si>
    <t>info@fincaportizuelo.com</t>
  </si>
  <si>
    <t>fincaportizuelo.com</t>
  </si>
  <si>
    <t>MIERES DEL CAMINO S.A.</t>
  </si>
  <si>
    <t>CALLE NUMA GUILHOU, 69 BAJO</t>
  </si>
  <si>
    <t>33600</t>
  </si>
  <si>
    <t>MIERES</t>
  </si>
  <si>
    <t>985453916</t>
  </si>
  <si>
    <t>info@mieresdelcamino.com</t>
  </si>
  <si>
    <t>hotelmieres.com</t>
  </si>
  <si>
    <t>CASA MIGIO</t>
  </si>
  <si>
    <t>ALTO URBIÉS, S/N</t>
  </si>
  <si>
    <t>33610</t>
  </si>
  <si>
    <t>985430183</t>
  </si>
  <si>
    <t>casamigio@casamigio.es</t>
  </si>
  <si>
    <t>casamigio.es</t>
  </si>
  <si>
    <t>RÍO CAUDAL S.L.</t>
  </si>
  <si>
    <t>33683</t>
  </si>
  <si>
    <t>985427711</t>
  </si>
  <si>
    <t>rocaudalsl.com</t>
  </si>
  <si>
    <t>CENERA HOTEL</t>
  </si>
  <si>
    <t>LUGAR CENERA, S/N BAJO</t>
  </si>
  <si>
    <t>33615</t>
  </si>
  <si>
    <t>985426350</t>
  </si>
  <si>
    <t>hotel@valledecenera.com</t>
  </si>
  <si>
    <t>valledecenera.com</t>
  </si>
  <si>
    <t>APARTAMENTOS DEL NORTE</t>
  </si>
  <si>
    <t>CALLE BADUGA, S/N (ANDRÍN)</t>
  </si>
  <si>
    <t>33596</t>
  </si>
  <si>
    <t>985417156</t>
  </si>
  <si>
    <t>apartamentosdelnorte@gmail.com</t>
  </si>
  <si>
    <t>apartamentosdelnorte.com</t>
  </si>
  <si>
    <t>LA BORIZA S.L.</t>
  </si>
  <si>
    <t>LUGAR ANDRÍN, S/N BAJO; CARRETERA PLAYA</t>
  </si>
  <si>
    <t>985417049</t>
  </si>
  <si>
    <t>reservas@laboriza.es</t>
  </si>
  <si>
    <t>hotellaboriza.es</t>
  </si>
  <si>
    <t>CASA JULIÁN</t>
  </si>
  <si>
    <t>CARRETERA AS-114 (PANES-CANGAS), S/N 0 KILOMETRO 45, 33578 ASTURIAS</t>
  </si>
  <si>
    <t>33576</t>
  </si>
  <si>
    <t>EL VALLE ALTU DE PEÑAMELLERA</t>
  </si>
  <si>
    <t>985415797</t>
  </si>
  <si>
    <t>hotel@casajulian.com</t>
  </si>
  <si>
    <t>casajulian.com</t>
  </si>
  <si>
    <t>CASA TORRES CARON - CASA CAN MADERUS</t>
  </si>
  <si>
    <t>ABÁNDAMES, S/N</t>
  </si>
  <si>
    <t>33579</t>
  </si>
  <si>
    <t>PEÑAMELLERA BAJA</t>
  </si>
  <si>
    <t>985414431</t>
  </si>
  <si>
    <t>info@torrescaron.com</t>
  </si>
  <si>
    <t>torrescaron.com</t>
  </si>
  <si>
    <t>VILLA ELENA</t>
  </si>
  <si>
    <t>CARRETERA GENERAL, 95</t>
  </si>
  <si>
    <t>33570</t>
  </si>
  <si>
    <t>985414333</t>
  </si>
  <si>
    <t>hrvillaelena@gmail.com</t>
  </si>
  <si>
    <t>villaelena.com</t>
  </si>
  <si>
    <t>CASONA D´ALEVIA</t>
  </si>
  <si>
    <t>ALEVIA, S/N BAJO</t>
  </si>
  <si>
    <t>985414176</t>
  </si>
  <si>
    <t>alevia@casonadalevia.com</t>
  </si>
  <si>
    <t>casonadalevia.com</t>
  </si>
  <si>
    <t>LA JOYA DE SIEJO</t>
  </si>
  <si>
    <t>LUGAR SIEJO, S/N BAJO</t>
  </si>
  <si>
    <t>985414127</t>
  </si>
  <si>
    <t>lajoyadesiejo@hotmail.com</t>
  </si>
  <si>
    <t>lajoyadesiejo.com</t>
  </si>
  <si>
    <t>HOTEL PALACIO DE CIMIANO</t>
  </si>
  <si>
    <t>CIMIANO, S/N APARTADO 14</t>
  </si>
  <si>
    <t>985414122</t>
  </si>
  <si>
    <t>alfonsotejeria@hotmail.com</t>
  </si>
  <si>
    <t>palaciodecimiano.com</t>
  </si>
  <si>
    <t>LA MOLINUCA</t>
  </si>
  <si>
    <t>MOLINUCA, S/N BAJO</t>
  </si>
  <si>
    <t>985414088</t>
  </si>
  <si>
    <t>lamolinuca.com</t>
  </si>
  <si>
    <t>CALLE PÍO VIRGILIO LINARES, S/N BAJO</t>
  </si>
  <si>
    <t>985414035</t>
  </si>
  <si>
    <t>info@hotelcovadonga.net</t>
  </si>
  <si>
    <t>hotelcovadonga.net</t>
  </si>
  <si>
    <t>HOTEL TRESPALACIOS</t>
  </si>
  <si>
    <t>MAYOR, S/N BAJO</t>
  </si>
  <si>
    <t>985414032</t>
  </si>
  <si>
    <t>hoteltrespalacios.com</t>
  </si>
  <si>
    <t>HOTEL LA MOLINUCA S.L.</t>
  </si>
  <si>
    <t>985414030</t>
  </si>
  <si>
    <t>hotellamolinuca@gmail.com</t>
  </si>
  <si>
    <t>hotellamolinucasl.com</t>
  </si>
  <si>
    <t>LA CASUCA DEL ESBARDU</t>
  </si>
  <si>
    <t>LUGAR CANTERÍA, 25 25</t>
  </si>
  <si>
    <t>RIBADEDEVA</t>
  </si>
  <si>
    <t>985413101</t>
  </si>
  <si>
    <t>hotel@lacasucadelesbardu.com</t>
  </si>
  <si>
    <t>lacasucadelesbardu.com</t>
  </si>
  <si>
    <t>LA QUINTA DE VILLANUEVA S.L.</t>
  </si>
  <si>
    <t>VILLANUEVA DE COLOMBRES, S/N BAJO</t>
  </si>
  <si>
    <t>33590</t>
  </si>
  <si>
    <t>985412804</t>
  </si>
  <si>
    <t>hotel@quintadevillanueva.com</t>
  </si>
  <si>
    <t>quintadevillanueva.com</t>
  </si>
  <si>
    <t>HOTEL CASA JUNCO S.L.</t>
  </si>
  <si>
    <t>EL PERAL, S/N BAJO</t>
  </si>
  <si>
    <t>985412243</t>
  </si>
  <si>
    <t>info@casajunco.es</t>
  </si>
  <si>
    <t>llaneshotelcasajunco.com</t>
  </si>
  <si>
    <t>LA PARRA</t>
  </si>
  <si>
    <t>CARRETERA GENERAL, KILOMETRO 285</t>
  </si>
  <si>
    <t>985412234</t>
  </si>
  <si>
    <t>laparra.com</t>
  </si>
  <si>
    <t>MIRADOR DE LA FRANCA S.L.</t>
  </si>
  <si>
    <t>LUGAR PLAYA, S/N</t>
  </si>
  <si>
    <t>985412145</t>
  </si>
  <si>
    <t>61</t>
  </si>
  <si>
    <t>SAN ÁNGEL S.L.</t>
  </si>
  <si>
    <t>985412001</t>
  </si>
  <si>
    <t>hsanangel@gmail.com</t>
  </si>
  <si>
    <t>sanngelsl.com</t>
  </si>
  <si>
    <t>BUFÓN DE ARENILLAS</t>
  </si>
  <si>
    <t>LUGAR RIEGO, 29 CARRETERA N-634 KILOMETRO 293</t>
  </si>
  <si>
    <t>33597</t>
  </si>
  <si>
    <t>985411345</t>
  </si>
  <si>
    <t>contacto@bufondearenillashotel.es</t>
  </si>
  <si>
    <t>bufondearenillashotel.es</t>
  </si>
  <si>
    <t>HOTEL PUERTA DEL ORIENTE</t>
  </si>
  <si>
    <t>LUGAR TRESGRANDAS, S/N</t>
  </si>
  <si>
    <t>985411289</t>
  </si>
  <si>
    <t>anamari_2120@hotmail.com</t>
  </si>
  <si>
    <t>puertadeloriente.com</t>
  </si>
  <si>
    <t>EL OTERO</t>
  </si>
  <si>
    <t>LA BORBOLLA, S/N BAJO (BARRIO CERECEU)</t>
  </si>
  <si>
    <t>985411009</t>
  </si>
  <si>
    <t>alojamientoselcereceu@gmail.com</t>
  </si>
  <si>
    <t>elotero.com</t>
  </si>
  <si>
    <t>HOTEL LA CASONA DE NUEVA</t>
  </si>
  <si>
    <t>BARRIO GRANDA, S/N BAJO</t>
  </si>
  <si>
    <t>33592</t>
  </si>
  <si>
    <t>985410707</t>
  </si>
  <si>
    <t>lacasonanueva@gmail.com</t>
  </si>
  <si>
    <t>casonadenueva.com</t>
  </si>
  <si>
    <t>EL BOSQUE DE CUEVAS</t>
  </si>
  <si>
    <t>LUGAR BOSQUE DE CUEVAS, S/N</t>
  </si>
  <si>
    <t>33591</t>
  </si>
  <si>
    <t>985410495</t>
  </si>
  <si>
    <t>hotelruralbosquedecuevas@gmail.com</t>
  </si>
  <si>
    <t>facebook.com/el-bosque-de-cuevas-1204153762944775</t>
  </si>
  <si>
    <t>HOTEL RURAL ALFOZ DE RONDIELLA</t>
  </si>
  <si>
    <t>CARRETERA SANTANDER-OVIEDO, 319 SALIDA</t>
  </si>
  <si>
    <t>simasp59@yahoo.es</t>
  </si>
  <si>
    <t>hotelruralalfoz.com</t>
  </si>
  <si>
    <t>CUEVAS DEL MAR</t>
  </si>
  <si>
    <t>PLAZA LAVERDE RUIZ, S/N BAJO</t>
  </si>
  <si>
    <t>985410377</t>
  </si>
  <si>
    <t>info@cuevasdelmar.com</t>
  </si>
  <si>
    <t>cuevasdelmar.com</t>
  </si>
  <si>
    <t>SAN JORGE</t>
  </si>
  <si>
    <t>BARRIO NOGALERA, S/N</t>
  </si>
  <si>
    <t>985410285</t>
  </si>
  <si>
    <t>info@hotelsanjorgellanes.com</t>
  </si>
  <si>
    <t>sanjorge.com</t>
  </si>
  <si>
    <t>L´ALLORU S.L.</t>
  </si>
  <si>
    <t>BARRIO TRIANA, 197 -B; BAJO</t>
  </si>
  <si>
    <t>985410175</t>
  </si>
  <si>
    <t>hotelruralalloru@gmail.com</t>
  </si>
  <si>
    <t>hotelruralalloru.com</t>
  </si>
  <si>
    <t>LA CASA DEL INDIANO DON TOMÁS</t>
  </si>
  <si>
    <t>PLAZA BLANCA, 1</t>
  </si>
  <si>
    <t>985410039</t>
  </si>
  <si>
    <t>casadeindianosdontomas@gmail.com</t>
  </si>
  <si>
    <t>lacasadelindianodontoms.com</t>
  </si>
  <si>
    <t>OVIO</t>
  </si>
  <si>
    <t>LUGAR OVIO, S/N BAJO</t>
  </si>
  <si>
    <t>985410005</t>
  </si>
  <si>
    <t>hotelovio@hotmail.com</t>
  </si>
  <si>
    <t>hotelovio.com</t>
  </si>
  <si>
    <t>HOTEL LA FONTE</t>
  </si>
  <si>
    <t>BARRIO SANTA ANA, S/N S/N 0 S/N</t>
  </si>
  <si>
    <t>33594</t>
  </si>
  <si>
    <t>985408696</t>
  </si>
  <si>
    <t>info@hotel-lafonte.es</t>
  </si>
  <si>
    <t>hotel-lafonte.es</t>
  </si>
  <si>
    <t>LLUVECES S.L.</t>
  </si>
  <si>
    <t>NIEMBRO, S/N BAJO</t>
  </si>
  <si>
    <t>985408654</t>
  </si>
  <si>
    <t>lluvecessl.com</t>
  </si>
  <si>
    <t>HOTEL HONTORIA</t>
  </si>
  <si>
    <t>LUGAR HONTORIA, S/N</t>
  </si>
  <si>
    <t>33593</t>
  </si>
  <si>
    <t>985407991</t>
  </si>
  <si>
    <t>hotelhontoria.com</t>
  </si>
  <si>
    <t>LA MONTAÑESA</t>
  </si>
  <si>
    <t>PLAZA GANADO, S/N BAJO; HOTEL</t>
  </si>
  <si>
    <t>985407988</t>
  </si>
  <si>
    <t>info@hotel-lamontanesa.com</t>
  </si>
  <si>
    <t>hotel-lamontanesa.com</t>
  </si>
  <si>
    <t>VILLA MARRÓN</t>
  </si>
  <si>
    <t>CARRETERA AS-263, S/N</t>
  </si>
  <si>
    <t>985407372</t>
  </si>
  <si>
    <t>info@hotelvillamarron.com</t>
  </si>
  <si>
    <t>hotelvillamarron.com</t>
  </si>
  <si>
    <t>DIANMULLE S.L.</t>
  </si>
  <si>
    <t>MESTAS, S/N 0 S N</t>
  </si>
  <si>
    <t>33507</t>
  </si>
  <si>
    <t>985406279</t>
  </si>
  <si>
    <t>hotelbenzua@gmail.com</t>
  </si>
  <si>
    <t>hotelbenzua.com</t>
  </si>
  <si>
    <t>VILLA DE LLANES</t>
  </si>
  <si>
    <t>LA PORTILLA, S/N BAJO</t>
  </si>
  <si>
    <t>985403784</t>
  </si>
  <si>
    <t>hotelvilladellanes@llanesnet.com</t>
  </si>
  <si>
    <t>hotelvilladellanes.com</t>
  </si>
  <si>
    <t>EL TEXEU</t>
  </si>
  <si>
    <t>LUGAR PARRES, S/N</t>
  </si>
  <si>
    <t>985403599</t>
  </si>
  <si>
    <t>reservas@eltexeu.com</t>
  </si>
  <si>
    <t>hotelruraleltexeu.com</t>
  </si>
  <si>
    <t>HOTEL LA HACIENDA DE DON JUAN S.L.</t>
  </si>
  <si>
    <t>CALLE LA CONCEPCIÓN, 5</t>
  </si>
  <si>
    <t>33500</t>
  </si>
  <si>
    <t>985403558</t>
  </si>
  <si>
    <t>hotel@haciendadedonjuan.com</t>
  </si>
  <si>
    <t>haciendadedonjuan.com</t>
  </si>
  <si>
    <t>ARPA DE HIERBA S.L.</t>
  </si>
  <si>
    <t>LA PEREDA, S/N BAJO; HOTEL ARPA DE HIERBA</t>
  </si>
  <si>
    <t>985403456</t>
  </si>
  <si>
    <t>info@arpadehierba.com</t>
  </si>
  <si>
    <t>arpadehierba.com</t>
  </si>
  <si>
    <t>FINCA LA MANSION</t>
  </si>
  <si>
    <t>LUGAR ARQUERA, S/N BAJO</t>
  </si>
  <si>
    <t>985403336</t>
  </si>
  <si>
    <t>info@fincalamansion.net</t>
  </si>
  <si>
    <t>fincalamansion.net</t>
  </si>
  <si>
    <t>LA LLURIGA</t>
  </si>
  <si>
    <t>BARRIO ORTIZ, S/N BAJO</t>
  </si>
  <si>
    <t>985403198</t>
  </si>
  <si>
    <t>info@hotellalluriga.com</t>
  </si>
  <si>
    <t>hotellalluriga.com</t>
  </si>
  <si>
    <t>HOTEL CANTÁRICO</t>
  </si>
  <si>
    <t>CALLE GUTIÉRREZ DE LA GÁNDARA, 10 BAJO</t>
  </si>
  <si>
    <t>985403069</t>
  </si>
  <si>
    <t>985402304@telefonica.net</t>
  </si>
  <si>
    <t>hotelcantrico.com</t>
  </si>
  <si>
    <t>LA PAZ</t>
  </si>
  <si>
    <t>AVENIDA PAZ, 7 BAJO</t>
  </si>
  <si>
    <t>985402911</t>
  </si>
  <si>
    <t>h-lapaz@infonegocio.com</t>
  </si>
  <si>
    <t>lapaz.com</t>
  </si>
  <si>
    <t>HOTEL MIRACIELOS</t>
  </si>
  <si>
    <t>CARRETERA PLAYA, S/N PLAYA DE MIRACIELOS</t>
  </si>
  <si>
    <t>985402585</t>
  </si>
  <si>
    <t>info@hotelmiracielos.com</t>
  </si>
  <si>
    <t>hotelmiracielos.com</t>
  </si>
  <si>
    <t>EL CANTÓN</t>
  </si>
  <si>
    <t>PANCAR, S/N BAJO</t>
  </si>
  <si>
    <t>985402550</t>
  </si>
  <si>
    <t>hotelelcanton@gmail.com</t>
  </si>
  <si>
    <t>hotelcanton.com</t>
  </si>
  <si>
    <t>EL HABANA</t>
  </si>
  <si>
    <t>LA PEREDA, S/N BAJO; EL PEDROSO</t>
  </si>
  <si>
    <t>985402526</t>
  </si>
  <si>
    <t>hotel@elhabanallanes.net</t>
  </si>
  <si>
    <t>elhabana.net</t>
  </si>
  <si>
    <t>LA POSADA DE BABEL S.L.</t>
  </si>
  <si>
    <t>LA PEREDA, S/N BAJO; LOS PASUCOS</t>
  </si>
  <si>
    <t>985402525</t>
  </si>
  <si>
    <t>info@laposadadebabel.com</t>
  </si>
  <si>
    <t>laposadadebabel.com</t>
  </si>
  <si>
    <t>HOTEL LAS ROCAS***</t>
  </si>
  <si>
    <t>CALLE MARQUÉS DE CANILLEJAS, 5 BAJO; EDIFICIO PRIMERO</t>
  </si>
  <si>
    <t>985402431</t>
  </si>
  <si>
    <t>info@hotelasrocas.com</t>
  </si>
  <si>
    <t>hotelasrocas.com</t>
  </si>
  <si>
    <t>LA ARQUERA</t>
  </si>
  <si>
    <t>985402424</t>
  </si>
  <si>
    <t>arquera@infonegocio.com</t>
  </si>
  <si>
    <t>hotelarquera.com</t>
  </si>
  <si>
    <t>GRAN HOTEL PARAÍISO</t>
  </si>
  <si>
    <t>CALLE PIDAL, 2 BAJO; HOTEL PARAISO</t>
  </si>
  <si>
    <t>985402325</t>
  </si>
  <si>
    <t>info@granhotelparaíiso.com</t>
  </si>
  <si>
    <t>hotelparaiso.net</t>
  </si>
  <si>
    <t>EL CAMÍN</t>
  </si>
  <si>
    <t>CARRETERA LLANES-MERE, S/N CARRETERA AS 263</t>
  </si>
  <si>
    <t>985402301</t>
  </si>
  <si>
    <t>reservas@elcamindellanes.es</t>
  </si>
  <si>
    <t>elcamindellanes.es</t>
  </si>
  <si>
    <t>EL PEDREGAL</t>
  </si>
  <si>
    <t>CARRETERA GENERAL, S/N LUGAR POO LLANES</t>
  </si>
  <si>
    <t>985402264</t>
  </si>
  <si>
    <t>elpedregal.com</t>
  </si>
  <si>
    <t>LA QUINTA</t>
  </si>
  <si>
    <t>BARRIO JUACO, S/N BAJO</t>
  </si>
  <si>
    <t>985402011</t>
  </si>
  <si>
    <t>reservas@laquintallanes.com</t>
  </si>
  <si>
    <t>laquintallanes.com</t>
  </si>
  <si>
    <t>SABLON</t>
  </si>
  <si>
    <t>AVENIDA SABLÓN, 1 BAJO; EDIFICIO SABLON. 2</t>
  </si>
  <si>
    <t>985401987</t>
  </si>
  <si>
    <t>info@hotelsablon.com</t>
  </si>
  <si>
    <t>hotelsablon.com</t>
  </si>
  <si>
    <t>CASA PANCHO</t>
  </si>
  <si>
    <t>LUGAR PORRÚA, S/N LA CONCHA</t>
  </si>
  <si>
    <t>985401906</t>
  </si>
  <si>
    <t>casapancho.com</t>
  </si>
  <si>
    <t>QUINTANA DE PANCAR S.L.</t>
  </si>
  <si>
    <t>LUGAR CARÚA, S/N BAJO</t>
  </si>
  <si>
    <t>985401844</t>
  </si>
  <si>
    <t>quintanadepancarsl.com</t>
  </si>
  <si>
    <t>HOTEL LA PALMA DE LLANES</t>
  </si>
  <si>
    <t>LUGAR ARQUERA, S/N</t>
  </si>
  <si>
    <t>985401726</t>
  </si>
  <si>
    <t>info@lapalmadellanes.com</t>
  </si>
  <si>
    <t>lapalmadellanes.com</t>
  </si>
  <si>
    <t>LA FAROLA DEL MAR</t>
  </si>
  <si>
    <t>LUGAR POO, S/N BAJO(POO)</t>
  </si>
  <si>
    <t>985401250</t>
  </si>
  <si>
    <t>reservas@hotellafarolallanes.com</t>
  </si>
  <si>
    <t>hotellafarolallanes.com</t>
  </si>
  <si>
    <t>ROCAMAR</t>
  </si>
  <si>
    <t>PLAYA, S/N BAJO</t>
  </si>
  <si>
    <t>985401213</t>
  </si>
  <si>
    <t>llaneshotelrocamar@gmail.com</t>
  </si>
  <si>
    <t>llaneshotelrocamar.com</t>
  </si>
  <si>
    <t>HOTEL MIGAL</t>
  </si>
  <si>
    <t>CALLE COTO HUESO, 119, (CUÉ)</t>
  </si>
  <si>
    <t>985401201</t>
  </si>
  <si>
    <t>recepcion@hotelmigal.com</t>
  </si>
  <si>
    <t>hotelmigal.com</t>
  </si>
  <si>
    <t>MORÁN PLAYA</t>
  </si>
  <si>
    <t>AVENIDA PLAYA, 1</t>
  </si>
  <si>
    <t>985401107</t>
  </si>
  <si>
    <t>moranplaya@hotmail.com</t>
  </si>
  <si>
    <t>facebook.com/moran-playa-539412389434177</t>
  </si>
  <si>
    <t>HOTEL RESTAURANTE PRAU RIU</t>
  </si>
  <si>
    <t>LA PORTILLA, S/N</t>
  </si>
  <si>
    <t>985401010</t>
  </si>
  <si>
    <t>hotelprauriu@hotmail.com</t>
  </si>
  <si>
    <t>hotelrestauranteprauriu.com</t>
  </si>
  <si>
    <t>KAYPE - QUINTAMAR</t>
  </si>
  <si>
    <t>LUGAR BARRO, 50 BAJO; EL PORTALON</t>
  </si>
  <si>
    <t>985400900</t>
  </si>
  <si>
    <t>dataprotectionoffice@booking.com</t>
  </si>
  <si>
    <t>hotelkaype.com</t>
  </si>
  <si>
    <t>MIRAOLAS S.L.</t>
  </si>
  <si>
    <t>CALLE SAN ANTÓN (EL FARO), 18 18</t>
  </si>
  <si>
    <t>985400828</t>
  </si>
  <si>
    <t>info@hotelmiraolas.com</t>
  </si>
  <si>
    <t>hotelmiraolas.com</t>
  </si>
  <si>
    <t>HOTEL GAVITU</t>
  </si>
  <si>
    <t>BARRIO ABAJO, S/N BAJO</t>
  </si>
  <si>
    <t>985400813</t>
  </si>
  <si>
    <t>hotelgavitu.com</t>
  </si>
  <si>
    <t>HOTEL SABLÓN S.L.</t>
  </si>
  <si>
    <t>CALLE LA MORÍA, S/N BAJO</t>
  </si>
  <si>
    <t>985400787</t>
  </si>
  <si>
    <t>HOSTAL DE LA PLAYA</t>
  </si>
  <si>
    <t>LUGAR BARRO, S/N BAJO</t>
  </si>
  <si>
    <t>985400766</t>
  </si>
  <si>
    <t>info@hostaldelaplaya.com</t>
  </si>
  <si>
    <t>facebook.com/hostaldelaplayabarro</t>
  </si>
  <si>
    <t>HOTEL LOS MOLINOS S.L.</t>
  </si>
  <si>
    <t>CALLE COTIELLO, 7 - BAJO</t>
  </si>
  <si>
    <t>985400707</t>
  </si>
  <si>
    <t>info@hotelpizzerialosmolinos.com</t>
  </si>
  <si>
    <t>hotelpizzerialosmolinos.com</t>
  </si>
  <si>
    <t>EL RINCÓN DEL CUERA</t>
  </si>
  <si>
    <t>LUGAR EL HOGU, S/N</t>
  </si>
  <si>
    <t>985400597</t>
  </si>
  <si>
    <t>info@elrincondelcuera.es</t>
  </si>
  <si>
    <t>elrincondelcuera.es</t>
  </si>
  <si>
    <t>GAVITU</t>
  </si>
  <si>
    <t>985400588</t>
  </si>
  <si>
    <t>gavitu.com</t>
  </si>
  <si>
    <t>LA ENCINA</t>
  </si>
  <si>
    <t>CELORIO, 54</t>
  </si>
  <si>
    <t>985400466</t>
  </si>
  <si>
    <t>laencina.com</t>
  </si>
  <si>
    <t>LAS CHIMENEAS</t>
  </si>
  <si>
    <t>LA CALLUCA, S/N BAJO (H. LAS CHIMENEAS)</t>
  </si>
  <si>
    <t>985400379</t>
  </si>
  <si>
    <t>laschimeneas.com</t>
  </si>
  <si>
    <t>HOTEL PEÑABLANCA S.L.</t>
  </si>
  <si>
    <t>CALLE PIDAL, S/N BAJO</t>
  </si>
  <si>
    <t>985400357</t>
  </si>
  <si>
    <t>hotelpenablanca@gmail.com</t>
  </si>
  <si>
    <t>ehotelesasturias.com/hotel_penablanca</t>
  </si>
  <si>
    <t>DON PACO</t>
  </si>
  <si>
    <t>CALLE COLEGIO DE LA ENCARNACIÓN, 1</t>
  </si>
  <si>
    <t>985400150</t>
  </si>
  <si>
    <t>info@hoteldonpacollanes.com</t>
  </si>
  <si>
    <t>hoteldonpacollanes.com</t>
  </si>
  <si>
    <t>MONTEMAR S.A.</t>
  </si>
  <si>
    <t>CALLE GENARO RIESTRA, 8</t>
  </si>
  <si>
    <t>985400100</t>
  </si>
  <si>
    <t>info@hotelesmontemar.com</t>
  </si>
  <si>
    <t>hotelmontemarllanes.com</t>
  </si>
  <si>
    <t>PARADOR MOLINO VIEJO DE GIJÓN</t>
  </si>
  <si>
    <t>AVENIDA TORCUATO FERNÁNDEZ MIRANDA, 15 BAJO</t>
  </si>
  <si>
    <t>33203</t>
  </si>
  <si>
    <t>985370511</t>
  </si>
  <si>
    <t>gijon@parador.es</t>
  </si>
  <si>
    <t>LEON</t>
  </si>
  <si>
    <t>AVENIDA COSTA, 45</t>
  </si>
  <si>
    <t>33201</t>
  </si>
  <si>
    <t>985370111</t>
  </si>
  <si>
    <t>leon.com</t>
  </si>
  <si>
    <t>156</t>
  </si>
  <si>
    <t>HOTEL PARIS</t>
  </si>
  <si>
    <t>CALLE MARQUÉS DE CASA VALDÉS, 65 1*</t>
  </si>
  <si>
    <t>33202</t>
  </si>
  <si>
    <t>985368111</t>
  </si>
  <si>
    <t>hotelparisgijon@gmail.com</t>
  </si>
  <si>
    <t>hotelparis.com</t>
  </si>
  <si>
    <t>PRINCIPE DE ASTURIAS</t>
  </si>
  <si>
    <t>CALLE MANSO, 2 BAJO</t>
  </si>
  <si>
    <t>985367111</t>
  </si>
  <si>
    <t>cha@hotelprincipeasturias.com</t>
  </si>
  <si>
    <t>hotelprincipeasturias.com</t>
  </si>
  <si>
    <t>LOS PERALES GIJÓN</t>
  </si>
  <si>
    <t>CAMINO PERALES, 271</t>
  </si>
  <si>
    <t>985361264</t>
  </si>
  <si>
    <t>info@losperalesgijon.com</t>
  </si>
  <si>
    <t>losperalesgijon.com</t>
  </si>
  <si>
    <t>HOTEL ALCOMAR*** S.A.</t>
  </si>
  <si>
    <t>CALLE DE CABRALES, 24 BAJO</t>
  </si>
  <si>
    <t>985357011</t>
  </si>
  <si>
    <t>info@hotelalcomar.com</t>
  </si>
  <si>
    <t>hotelalcomar.com</t>
  </si>
  <si>
    <t>HOTEL GIJON S.L.</t>
  </si>
  <si>
    <t>CALLE PEDRO DURO, 6 6 6</t>
  </si>
  <si>
    <t>985356036</t>
  </si>
  <si>
    <t>hotelgijon@hotelgijon.com</t>
  </si>
  <si>
    <t>hotelgijon.com</t>
  </si>
  <si>
    <t>HOTEL ROBLEDO</t>
  </si>
  <si>
    <t>CALLE ALFREDO TRUÁN, 2</t>
  </si>
  <si>
    <t>33205</t>
  </si>
  <si>
    <t>985355941</t>
  </si>
  <si>
    <t>hotelrobledo.com</t>
  </si>
  <si>
    <t>138</t>
  </si>
  <si>
    <t>HOTEL COSTA VERDE S.L.</t>
  </si>
  <si>
    <t>CALLE FUNDICIÓN, 5 BJ</t>
  </si>
  <si>
    <t>985354240</t>
  </si>
  <si>
    <t>hotelcostaverdesl.com</t>
  </si>
  <si>
    <t>ASTURIAS S.L.</t>
  </si>
  <si>
    <t>PLAZA MAYOR, 11 BAJO</t>
  </si>
  <si>
    <t>985350602</t>
  </si>
  <si>
    <t>info@hotelasturiasgijon.es</t>
  </si>
  <si>
    <t>hotelasturiasgijon.es</t>
  </si>
  <si>
    <t>86</t>
  </si>
  <si>
    <t>HOTEL CASTILLA **</t>
  </si>
  <si>
    <t>CALLE CORRIDA, 50 BAJO</t>
  </si>
  <si>
    <t>985346200</t>
  </si>
  <si>
    <t>info@hotelcastillagijon.com</t>
  </si>
  <si>
    <t>hotelcastillagijon.com</t>
  </si>
  <si>
    <t>PLAYA PONIENTE</t>
  </si>
  <si>
    <t>CALLE NUMA GUILHOU, 20 20 20</t>
  </si>
  <si>
    <t>985346063</t>
  </si>
  <si>
    <t>hotel@hotelplayaponiente.es</t>
  </si>
  <si>
    <t>playaponiente.com</t>
  </si>
  <si>
    <t>HERNAN CORTES S.A.</t>
  </si>
  <si>
    <t>CALLE FERNÁNDEZ VALLÍN, 5 BAJO; HOTEL HERNAN CORTES</t>
  </si>
  <si>
    <t>985346001</t>
  </si>
  <si>
    <t>info@hotelhernancortes.es</t>
  </si>
  <si>
    <t>hotelhernancortes.es</t>
  </si>
  <si>
    <t>HOTEL PASAJE S.A.</t>
  </si>
  <si>
    <t>CALLE MARQUÉS DE SAN ESTEBAN, 3 BAJO</t>
  </si>
  <si>
    <t>985342400</t>
  </si>
  <si>
    <t>hotelpasajesa.com</t>
  </si>
  <si>
    <t>LA CASONA DE JOVELLANOS S.L.</t>
  </si>
  <si>
    <t>PLAZOLETA JOVELLANOS, 1 BAJO</t>
  </si>
  <si>
    <t>985342024</t>
  </si>
  <si>
    <t>hotel@lacasonadejovellanos.com</t>
  </si>
  <si>
    <t>lacasonadejovellanos.com</t>
  </si>
  <si>
    <t>BAL HOTEL &amp; SPA</t>
  </si>
  <si>
    <t>CARRETERA N-632, KILOMETRO 59.6 QUINTUELES</t>
  </si>
  <si>
    <t>985341997</t>
  </si>
  <si>
    <t>balhotelspa.com</t>
  </si>
  <si>
    <t>SAN MIGUEL S.L.</t>
  </si>
  <si>
    <t>CALLE MARQUÉS DE CASA VALDÉS, 8</t>
  </si>
  <si>
    <t>985340025</t>
  </si>
  <si>
    <t>hsmiguel@hsanmiguel.com</t>
  </si>
  <si>
    <t>hsanmiguel.com</t>
  </si>
  <si>
    <t>ARENA S.L.</t>
  </si>
  <si>
    <t>CALLE DOCTOR AQUILINO HURLE, 31 1</t>
  </si>
  <si>
    <t>985339700</t>
  </si>
  <si>
    <t>hotelarena@hotelarena.es</t>
  </si>
  <si>
    <t>hotelarena.es</t>
  </si>
  <si>
    <t>CASONA DE CEFONTES</t>
  </si>
  <si>
    <t>CAMINO CARBAYERA, 564 564 564</t>
  </si>
  <si>
    <t>33394</t>
  </si>
  <si>
    <t>985338129</t>
  </si>
  <si>
    <t>info@casonadecefontes.com</t>
  </si>
  <si>
    <t>casonadecefontes.com</t>
  </si>
  <si>
    <t>BEGOÑA PLAYA</t>
  </si>
  <si>
    <t>CALLE EZCURDIA, 88</t>
  </si>
  <si>
    <t>985338111</t>
  </si>
  <si>
    <t>cbegona@hotelesbegona.com</t>
  </si>
  <si>
    <t>hotelesbegona.com</t>
  </si>
  <si>
    <t>FRANCISCO JAVIER TASCON TASCON</t>
  </si>
  <si>
    <t>CALLE EZCURDIA, 88 BAJO</t>
  </si>
  <si>
    <t>franciscojaviertascontascon.com</t>
  </si>
  <si>
    <t>HOTEL LA COLINA</t>
  </si>
  <si>
    <t>CAMINO DE LA COLINA DEL CUERVO, S/N BAJO; HOTEL</t>
  </si>
  <si>
    <t>985333889</t>
  </si>
  <si>
    <t>info@hotellacolina.es</t>
  </si>
  <si>
    <t>hotellacolina.com</t>
  </si>
  <si>
    <t>LA ERMITA DE DEVA</t>
  </si>
  <si>
    <t>SAN ANTONIO, S/N BAJO (LA TORRE)</t>
  </si>
  <si>
    <t>985333422</t>
  </si>
  <si>
    <t>reservas@laermitadeva.com</t>
  </si>
  <si>
    <t>laermitadeva.com</t>
  </si>
  <si>
    <t>HOTEL QUINTA DURO</t>
  </si>
  <si>
    <t>CAMINO QUINTAS, 384 BAJO(HOTEL QUINTA DURO)</t>
  </si>
  <si>
    <t>985330443</t>
  </si>
  <si>
    <t>info@hotelquintaduro.com</t>
  </si>
  <si>
    <t>hotelquintaduro.com</t>
  </si>
  <si>
    <t>ALBOR HOTEL</t>
  </si>
  <si>
    <t>PLAZA ESTACIÓN LANGREO, 2 BAJO</t>
  </si>
  <si>
    <t>985319111</t>
  </si>
  <si>
    <t>info@hotelalbor.com</t>
  </si>
  <si>
    <t>hotelalbor.com</t>
  </si>
  <si>
    <t>HOTEL 44 S.L.</t>
  </si>
  <si>
    <t>AVENIDA GALICIA, 44 BAJO(HOTEL ANDEYES)</t>
  </si>
  <si>
    <t>33212</t>
  </si>
  <si>
    <t>985309303</t>
  </si>
  <si>
    <t>reservas@hotel44.es</t>
  </si>
  <si>
    <t>hotel44.es</t>
  </si>
  <si>
    <t>HOTEL VALDÉS S.L.</t>
  </si>
  <si>
    <t>AVENIDA GALICIA, 1 1</t>
  </si>
  <si>
    <t>985301000</t>
  </si>
  <si>
    <t>hotelvaldes@gmail.com</t>
  </si>
  <si>
    <t>hotelvaldes.com</t>
  </si>
  <si>
    <t>LAS LOMAS</t>
  </si>
  <si>
    <t>CERDEÑO, 41 BAJO</t>
  </si>
  <si>
    <t>985282261</t>
  </si>
  <si>
    <t>hotel.lomas@celuisma.com</t>
  </si>
  <si>
    <t>102</t>
  </si>
  <si>
    <t>CARBAYON I</t>
  </si>
  <si>
    <t>AVENIDA MAR, 62 BAJO</t>
  </si>
  <si>
    <t>33011</t>
  </si>
  <si>
    <t>985282114</t>
  </si>
  <si>
    <t>info@hotelcarbayon.com</t>
  </si>
  <si>
    <t>hotelcarbayon.com</t>
  </si>
  <si>
    <t>HOTEL ISLA DE CUBA CAFETERIA</t>
  </si>
  <si>
    <t>ISLA DE CUBA, 7 1</t>
  </si>
  <si>
    <t>985280068</t>
  </si>
  <si>
    <t>hotelisladecubacafeteria.com</t>
  </si>
  <si>
    <t>ALFONSO II</t>
  </si>
  <si>
    <t>CALLE RAMIRO I, 30 BAJO; HOTEL</t>
  </si>
  <si>
    <t>985277660</t>
  </si>
  <si>
    <t>alfonso@ayrehoteles.com</t>
  </si>
  <si>
    <t>AYRE HOTEL ALFONSO II</t>
  </si>
  <si>
    <t>SANTA CRUZ II</t>
  </si>
  <si>
    <t>PÉREZ DE AYALA, 18 BAJO</t>
  </si>
  <si>
    <t>33007</t>
  </si>
  <si>
    <t>985276240</t>
  </si>
  <si>
    <t>hotel@santacruzoviedo.com</t>
  </si>
  <si>
    <t>santacruzoviedo.com</t>
  </si>
  <si>
    <t>DHYR HOTELES S.A.</t>
  </si>
  <si>
    <t>PLAZA LONGORIA (CARBAJAL), 1 5; ASIGNAR Nº ANTIGUO 985209</t>
  </si>
  <si>
    <t>33002</t>
  </si>
  <si>
    <t>985275151</t>
  </si>
  <si>
    <t>MOTEL LATINO</t>
  </si>
  <si>
    <t>CARRETERA LUGO LLANERA-LA CAMPANA (AS-241), 5</t>
  </si>
  <si>
    <t>33690</t>
  </si>
  <si>
    <t>985267478</t>
  </si>
  <si>
    <t>info@motellatino.com</t>
  </si>
  <si>
    <t>motellatino.com</t>
  </si>
  <si>
    <t>SILVOTA</t>
  </si>
  <si>
    <t>CALLE PEÑA SANTA (POLIGONO INSDUSTRIAL SILVOTA), S/N</t>
  </si>
  <si>
    <t>33192</t>
  </si>
  <si>
    <t>985267171</t>
  </si>
  <si>
    <t>info@hotelsilvota.es</t>
  </si>
  <si>
    <t>hotelsilvota.es</t>
  </si>
  <si>
    <t>H2 LOS FRESNOS</t>
  </si>
  <si>
    <t>CARRETERA LUGONES-SAMA, KILOMETRO 1, 000</t>
  </si>
  <si>
    <t>33420</t>
  </si>
  <si>
    <t>985265926</t>
  </si>
  <si>
    <t>hotel@venturesantcugat.com</t>
  </si>
  <si>
    <t>hoteles2.com</t>
  </si>
  <si>
    <t>MARUJA NOZANA</t>
  </si>
  <si>
    <t>CAMINO FUENTE NOZANA, 69 BAJO</t>
  </si>
  <si>
    <t>985265521</t>
  </si>
  <si>
    <t>info@marujanozana.com</t>
  </si>
  <si>
    <t>hotelmaruja.com</t>
  </si>
  <si>
    <t>LA CABAÑA</t>
  </si>
  <si>
    <t>CARRETERA VIELLA, 99 BAJO</t>
  </si>
  <si>
    <t>985264157</t>
  </si>
  <si>
    <t>lacabaa.com</t>
  </si>
  <si>
    <t>HOSTELERIA NOR S.L.</t>
  </si>
  <si>
    <t>CALLE LUIS BRAILLE, 13 13 13</t>
  </si>
  <si>
    <t>985263926</t>
  </si>
  <si>
    <t>hostelerianorsl.com</t>
  </si>
  <si>
    <t>HOTEL FAVILA</t>
  </si>
  <si>
    <t>URÍA, 37</t>
  </si>
  <si>
    <t>33003</t>
  </si>
  <si>
    <t>985259455</t>
  </si>
  <si>
    <t>hotelfavila.com</t>
  </si>
  <si>
    <t>FAVILA</t>
  </si>
  <si>
    <t>URÍA, 37 BAJO</t>
  </si>
  <si>
    <t>985253877</t>
  </si>
  <si>
    <t>hotelfavilaoviedo@hotmail.com</t>
  </si>
  <si>
    <t>hotelfavila.es</t>
  </si>
  <si>
    <t>LA GRUTA</t>
  </si>
  <si>
    <t>FUERTES ACEVEDO, 140 BAJO</t>
  </si>
  <si>
    <t>985253141</t>
  </si>
  <si>
    <t>info@lagruta.com</t>
  </si>
  <si>
    <t>lagruta.com</t>
  </si>
  <si>
    <t>105</t>
  </si>
  <si>
    <t>LOS PINOS DEL PRINCIPADO</t>
  </si>
  <si>
    <t>CARRETERA AS-18, KILOMETRO 6 BAJO</t>
  </si>
  <si>
    <t>985251302</t>
  </si>
  <si>
    <t>lospinosdelprincipado.com</t>
  </si>
  <si>
    <t>90</t>
  </si>
  <si>
    <t>ALTEZA</t>
  </si>
  <si>
    <t>URÍA, 25 2</t>
  </si>
  <si>
    <t>985240408</t>
  </si>
  <si>
    <t>alteza.com</t>
  </si>
  <si>
    <t>URÍA, 25</t>
  </si>
  <si>
    <t>985240404</t>
  </si>
  <si>
    <t>hotelalteza.com</t>
  </si>
  <si>
    <t>AYRE HOTEL RAMIRO I</t>
  </si>
  <si>
    <t>CALLE FEDERICO GARCÍA LORCA, 13 13 13</t>
  </si>
  <si>
    <t>985232850</t>
  </si>
  <si>
    <t>ramiro@ayrehoteles.com</t>
  </si>
  <si>
    <t>ROOM MATE MARCOS</t>
  </si>
  <si>
    <t>CAVEDA, 23 BAJO</t>
  </si>
  <si>
    <t>985227272</t>
  </si>
  <si>
    <t>marcos@room-matehotels.com</t>
  </si>
  <si>
    <t>marcos.room-matehotels.com</t>
  </si>
  <si>
    <t>HOTEL SANTA CRUZ S.L.</t>
  </si>
  <si>
    <t>CALLE DEL MARQUÉS DE SANTA CRUZ, 6</t>
  </si>
  <si>
    <t>985223711</t>
  </si>
  <si>
    <t>GRAN HOTEL REGENTE</t>
  </si>
  <si>
    <t>JOVELLANOS, 31</t>
  </si>
  <si>
    <t>985222343</t>
  </si>
  <si>
    <t>recepcionhgr@hotelgranregente.com</t>
  </si>
  <si>
    <t>granhotelregente.com</t>
  </si>
  <si>
    <t>95</t>
  </si>
  <si>
    <t>VETUSTA</t>
  </si>
  <si>
    <t>COVADONGA, 2 BAJO</t>
  </si>
  <si>
    <t>985222229</t>
  </si>
  <si>
    <t>info@hotelvetusta.com</t>
  </si>
  <si>
    <t>hotelvetusta.com</t>
  </si>
  <si>
    <t>CIUDAD DE OVIEDO</t>
  </si>
  <si>
    <t>GASCONA, 21 BAJO</t>
  </si>
  <si>
    <t>33001</t>
  </si>
  <si>
    <t>985222224</t>
  </si>
  <si>
    <t>info@ciudaddeoviedo.com</t>
  </si>
  <si>
    <t>hotelciudaddeoviedo.es</t>
  </si>
  <si>
    <t>HOTEL EL OVETENSE</t>
  </si>
  <si>
    <t>PLAZA ALFONSO II "EL CASTO", S/N S/N</t>
  </si>
  <si>
    <t>985220840</t>
  </si>
  <si>
    <t>info@hotelovetense.com</t>
  </si>
  <si>
    <t>hotelovetense.com</t>
  </si>
  <si>
    <t>HOTEL NH PRINCIPADO</t>
  </si>
  <si>
    <t>CALLE SAN FRANCISCO, 6 BAJO; ( NH OVIEDO</t>
  </si>
  <si>
    <t>985217792</t>
  </si>
  <si>
    <t>nhprincipado@nh-hotels.com</t>
  </si>
  <si>
    <t>HOTEL EL MAGISTRAL</t>
  </si>
  <si>
    <t>JOVELLANOS, 3 BAJO</t>
  </si>
  <si>
    <t>985215116</t>
  </si>
  <si>
    <t>info@hotelelmagistral.com</t>
  </si>
  <si>
    <t>elmagistral.com</t>
  </si>
  <si>
    <t>CAMPOAMOR S.L.</t>
  </si>
  <si>
    <t>ARGÜELLES, 23 BAJO</t>
  </si>
  <si>
    <t>985210720</t>
  </si>
  <si>
    <t>info@hotelcampoamoroviedo.com</t>
  </si>
  <si>
    <t>hotelcampoamoroviedo.com</t>
  </si>
  <si>
    <t>HOTEL CLARÍN S.L.</t>
  </si>
  <si>
    <t>CALLE CAVEDA, 23 BAJO</t>
  </si>
  <si>
    <t>985209597</t>
  </si>
  <si>
    <t>reservas@hotelclarin.es</t>
  </si>
  <si>
    <t>hotelclarin.es</t>
  </si>
  <si>
    <t>FRUELA</t>
  </si>
  <si>
    <t>FRUELA, 3</t>
  </si>
  <si>
    <t>985208120</t>
  </si>
  <si>
    <t>hotelfruela@fruelahoteles.com</t>
  </si>
  <si>
    <t>hotelfruela.com</t>
  </si>
  <si>
    <t>OCA SANTO DOMINGO PLAZA</t>
  </si>
  <si>
    <t>RONDA SUR, S/N BULEVAR</t>
  </si>
  <si>
    <t>985207880</t>
  </si>
  <si>
    <t>reservas.santodomingoplaza@ocahotels.es</t>
  </si>
  <si>
    <t>ocahotels.com</t>
  </si>
  <si>
    <t>HOTEL LONGORIA PLAZA</t>
  </si>
  <si>
    <t>COVADONGA, 13 BAJO</t>
  </si>
  <si>
    <t>985207847</t>
  </si>
  <si>
    <t>hotellongoriaplaza.com</t>
  </si>
  <si>
    <t>HOTEL ROSAL</t>
  </si>
  <si>
    <t>CALLE CABO NOVAL, 2</t>
  </si>
  <si>
    <t>985205328</t>
  </si>
  <si>
    <t>info@hotelrosal.es</t>
  </si>
  <si>
    <t>hotelrosal.es</t>
  </si>
  <si>
    <t>CITY EXPRESS COVADONGA</t>
  </si>
  <si>
    <t>CALLE COVADONGA, 7 BAJO; HOTELES ASTURGESTION</t>
  </si>
  <si>
    <t>985203232</t>
  </si>
  <si>
    <t>HOTEL ASTURES</t>
  </si>
  <si>
    <t>CAMPO CAMPO DE LOS PATOS, 7 BAJO; HOTEL ASTURES</t>
  </si>
  <si>
    <t>985200908</t>
  </si>
  <si>
    <t>hotelastures@gmail.com</t>
  </si>
  <si>
    <t>hotelastures.es</t>
  </si>
  <si>
    <t>TRYP REY PELAYO</t>
  </si>
  <si>
    <t>AVENIDA TORCUATO FERNÁNDEZ MIRANDA, 26 BAJO; EDIFICIO HOTEL</t>
  </si>
  <si>
    <t>985199800</t>
  </si>
  <si>
    <t>tryp.rey.pelayo@solmelia.com</t>
  </si>
  <si>
    <t>trypreypelayo.com</t>
  </si>
  <si>
    <t>HOTEL NH GIJÓN</t>
  </si>
  <si>
    <t>PASEO DOCTOR FLEMING, 71</t>
  </si>
  <si>
    <t>985195755</t>
  </si>
  <si>
    <t>nhgijon@nh-hotels.com</t>
  </si>
  <si>
    <t>CELUISMA PATHOS</t>
  </si>
  <si>
    <t>CALLE SANTA ELENA, 6 BAJO</t>
  </si>
  <si>
    <t>985176918</t>
  </si>
  <si>
    <t>SILKEN CIUDAD GIJÓN S.A.</t>
  </si>
  <si>
    <t>BOHEMIA, 1 BAJO</t>
  </si>
  <si>
    <t>33207</t>
  </si>
  <si>
    <t>985176112</t>
  </si>
  <si>
    <t>hotel.ciudadgijon@hoteles-silken.com</t>
  </si>
  <si>
    <t>hoteles-silken.com/hoteles/ciudad-gijon</t>
  </si>
  <si>
    <t>160</t>
  </si>
  <si>
    <t>HOTEL DON MANUEL</t>
  </si>
  <si>
    <t>CALLE LINARES RIVAS, 4</t>
  </si>
  <si>
    <t>985171313</t>
  </si>
  <si>
    <t>hoteldonmanuel@telecable.es</t>
  </si>
  <si>
    <t>hoteldonmanuel.es</t>
  </si>
  <si>
    <t>HOTEL LA BOROÑA</t>
  </si>
  <si>
    <t>GIJÓN (TRAC), S/N 0 ASTURIAS</t>
  </si>
  <si>
    <t>33392</t>
  </si>
  <si>
    <t>985166024</t>
  </si>
  <si>
    <t>reservas@laborona.com</t>
  </si>
  <si>
    <t>laborona.com</t>
  </si>
  <si>
    <t>AVENIDA LLANO, 44</t>
  </si>
  <si>
    <t>33209</t>
  </si>
  <si>
    <t>985163700</t>
  </si>
  <si>
    <t>comercial@hotelbahiagijon.es</t>
  </si>
  <si>
    <t>hotelbahiagijon.es</t>
  </si>
  <si>
    <t>HOTEL BEGOÑA S.A.</t>
  </si>
  <si>
    <t>AVENIDA COSTA, 44 BAJO</t>
  </si>
  <si>
    <t>985147211</t>
  </si>
  <si>
    <t>250</t>
  </si>
  <si>
    <t>NORTE</t>
  </si>
  <si>
    <t>CALLE JUAN MUÑIZ ZAPICO, 4 BAJO</t>
  </si>
  <si>
    <t>33210</t>
  </si>
  <si>
    <t>985146011</t>
  </si>
  <si>
    <t>hotelnorte@hotelnorte.es</t>
  </si>
  <si>
    <t>hotelnorte.es</t>
  </si>
  <si>
    <t>HOTEL AGÜERA</t>
  </si>
  <si>
    <t>AVENIDA HERMANOS FELGUEROSO, 28</t>
  </si>
  <si>
    <t>985140500</t>
  </si>
  <si>
    <t>hotelaguera@telecable.es</t>
  </si>
  <si>
    <t>hotelagera.com</t>
  </si>
  <si>
    <t>DOÑA MARÍA</t>
  </si>
  <si>
    <t>CARRETERA CARBONERA, 28</t>
  </si>
  <si>
    <t>985140150</t>
  </si>
  <si>
    <t>info@hoteldmaria.es</t>
  </si>
  <si>
    <t>hoteldmaria.es</t>
  </si>
  <si>
    <t>BEGOÑA PARK</t>
  </si>
  <si>
    <t>CARRETERA PROVIDENCIA-INFANZÓN, 566</t>
  </si>
  <si>
    <t>985133909</t>
  </si>
  <si>
    <t>begonapark@hotelesbegona.com</t>
  </si>
  <si>
    <t>ZALLE DON FERNANDO</t>
  </si>
  <si>
    <t>CARRETERA COLLOTO-SANTANDER, S/N BAJO; KILOMETRO 8</t>
  </si>
  <si>
    <t>985132587</t>
  </si>
  <si>
    <t>reservas@zalledonfernando.com</t>
  </si>
  <si>
    <t>zalledonfernando.com</t>
  </si>
  <si>
    <t>OCA HOTEL PALACIO DE LA LLOREA SPA</t>
  </si>
  <si>
    <t>CARRETERA GIJÓN-VILLAVICIOSA, S/N</t>
  </si>
  <si>
    <t>985131812</t>
  </si>
  <si>
    <t>reservas.palaciodelallorea@ocahotels.es</t>
  </si>
  <si>
    <t>62</t>
  </si>
  <si>
    <t>CARBAYON II S.L.</t>
  </si>
  <si>
    <t>AVENIDA ATENAS, 1 BAJO; HOTEL CARBAYON I</t>
  </si>
  <si>
    <t>985118786</t>
  </si>
  <si>
    <t>carbayoniisl.com</t>
  </si>
  <si>
    <t>HOTEL CARREÑO S.A.</t>
  </si>
  <si>
    <t>MONTE GAMONAL, 4 A</t>
  </si>
  <si>
    <t>985118622</t>
  </si>
  <si>
    <t>info@hotelcarreno.com</t>
  </si>
  <si>
    <t>hotelcarreosa.com</t>
  </si>
  <si>
    <t>CONFORT</t>
  </si>
  <si>
    <t>JOAQUINA BOBELA, 3 BAJO</t>
  </si>
  <si>
    <t>985118556</t>
  </si>
  <si>
    <t>hotelconfort@hotelconfort.net</t>
  </si>
  <si>
    <t>hotelconfort.net</t>
  </si>
  <si>
    <t>FENIX</t>
  </si>
  <si>
    <t>JESÚS SÁENZ DE MIERA, S/N BAJO</t>
  </si>
  <si>
    <t>985116969</t>
  </si>
  <si>
    <t>info@fenix.com</t>
  </si>
  <si>
    <t>hotelfenixoviedo.com</t>
  </si>
  <si>
    <t>HOTEL CASA CAMILA</t>
  </si>
  <si>
    <t>AVENIDA PANDO, 29 LUGAR FITORIA</t>
  </si>
  <si>
    <t>985113151</t>
  </si>
  <si>
    <t>info@casacamila.com</t>
  </si>
  <si>
    <t>casacamila.com</t>
  </si>
  <si>
    <t>HOTEL IDH ÁNGEL S.L.</t>
  </si>
  <si>
    <t>CALLE CORREDORIA, 70</t>
  </si>
  <si>
    <t>985110411</t>
  </si>
  <si>
    <t>hcangel@hcangel.com</t>
  </si>
  <si>
    <t>hcangel.com</t>
  </si>
  <si>
    <t>HOTEL CENTRAL</t>
  </si>
  <si>
    <t>PLAZA HUMEDAL, 4 4</t>
  </si>
  <si>
    <t>985098651</t>
  </si>
  <si>
    <t>info@hotelcentralasturias.com</t>
  </si>
  <si>
    <t>hotelcentralasturias.com</t>
  </si>
  <si>
    <t>ARBEYAL</t>
  </si>
  <si>
    <t>CALLE TOLEDO, 25</t>
  </si>
  <si>
    <t>33213</t>
  </si>
  <si>
    <t>985092828</t>
  </si>
  <si>
    <t>cuyfa@telecable.es</t>
  </si>
  <si>
    <t>hotelarbeyal.es</t>
  </si>
  <si>
    <t>MARQUES DE SAN ESTEBAN HOTEL</t>
  </si>
  <si>
    <t>CALLE MARQUÉS DE SAN ESTEBAN, 11 BAJO</t>
  </si>
  <si>
    <t>985090929</t>
  </si>
  <si>
    <t>contacto@bluehoteles.es</t>
  </si>
  <si>
    <t>bluehoteles.es</t>
  </si>
  <si>
    <t>SANTA CLARA S.L.</t>
  </si>
  <si>
    <t>SANTA CLARA, 1</t>
  </si>
  <si>
    <t>985087070</t>
  </si>
  <si>
    <t>info@hotel-santaclara.es</t>
  </si>
  <si>
    <t>hotel-santaclara.es</t>
  </si>
  <si>
    <t>POSADA DE ROCES</t>
  </si>
  <si>
    <t>CALLE ANTONIO GAUDÍ Y CORNET (POLIGONO INSDUSTRIAL ROCES), 154</t>
  </si>
  <si>
    <t>985086822</t>
  </si>
  <si>
    <t>laposadaderoces@gmail.com</t>
  </si>
  <si>
    <t>posadaderoces.com</t>
  </si>
  <si>
    <t>EL RETIRO DE CARDEA S.L.</t>
  </si>
  <si>
    <t>AVENIDA MAR, 62</t>
  </si>
  <si>
    <t>985082208</t>
  </si>
  <si>
    <t>info@hotelelretirodecardea.com</t>
  </si>
  <si>
    <t>hotelelretirodecardea.com</t>
  </si>
  <si>
    <t>HOTEL NATURE OVIEDO</t>
  </si>
  <si>
    <t>CALLE GLORIA FUERTES, 3</t>
  </si>
  <si>
    <t>33013</t>
  </si>
  <si>
    <t>985080430</t>
  </si>
  <si>
    <t>info@hotelnatureoviedo.com</t>
  </si>
  <si>
    <t>hotelnatureoviedo.com</t>
  </si>
  <si>
    <t>PARADOR DE CORIAS</t>
  </si>
  <si>
    <t>CORIAS, S/N BAJO; PARADOR NACIONAL DE</t>
  </si>
  <si>
    <t>33816</t>
  </si>
  <si>
    <t>985070000</t>
  </si>
  <si>
    <t>corias@parador.es</t>
  </si>
  <si>
    <t>71</t>
  </si>
  <si>
    <t>ABBA PLAYA GIJÓN HOTEL S.A.</t>
  </si>
  <si>
    <t>PASEO DOCTOR FLEMING, 37 BAJO</t>
  </si>
  <si>
    <t>985000000</t>
  </si>
  <si>
    <t>playagijon@abbahoteles.com</t>
  </si>
  <si>
    <t>abbahoteles.com</t>
  </si>
  <si>
    <t>LA ALDEA DEL ANGLIRU</t>
  </si>
  <si>
    <t>EL CORUJEDO, S/N</t>
  </si>
  <si>
    <t>33160</t>
  </si>
  <si>
    <t>RIOSA</t>
  </si>
  <si>
    <t>985 97 11 35</t>
  </si>
  <si>
    <t>info@laaldeadelangliru.com</t>
  </si>
  <si>
    <t>laaldeadelangliru.com</t>
  </si>
  <si>
    <t>HOTEL AVELINA</t>
  </si>
  <si>
    <t>CARRETERA COVADONGA, S/N</t>
  </si>
  <si>
    <t>985 94 71 71</t>
  </si>
  <si>
    <t>info@hotelavelina.es</t>
  </si>
  <si>
    <t>hotelavelina.es</t>
  </si>
  <si>
    <t>2800</t>
  </si>
  <si>
    <t>3 CABOS</t>
  </si>
  <si>
    <t>LUGAR EL VALLÍN, S/N KILOMETRO 4</t>
  </si>
  <si>
    <t>33791</t>
  </si>
  <si>
    <t>985 92 42 52</t>
  </si>
  <si>
    <t>recepcion@hotelrural3cabos.com</t>
  </si>
  <si>
    <t>hotelrural3cabos.com</t>
  </si>
  <si>
    <t>LA RECTORAL S.L.</t>
  </si>
  <si>
    <t>CUESTA RECTORAL, S/N BAJO</t>
  </si>
  <si>
    <t>985 646 760</t>
  </si>
  <si>
    <t>reservas@larectoral.com</t>
  </si>
  <si>
    <t>larectoral.com</t>
  </si>
  <si>
    <t>HOTEL RURAL CASA ROJA</t>
  </si>
  <si>
    <t>CARRETERA PLAYA, S/N</t>
  </si>
  <si>
    <t>985 645 768</t>
  </si>
  <si>
    <t>casarojarural@hotmail.com</t>
  </si>
  <si>
    <t>hotelcasaroja.com</t>
  </si>
  <si>
    <t>LAS CASAS DE ISU</t>
  </si>
  <si>
    <t>LUGAR CUELI, 16 16 16</t>
  </si>
  <si>
    <t>985 052 546</t>
  </si>
  <si>
    <t>info@lascasasdeisu.com</t>
  </si>
  <si>
    <t>lascasasdeisu.com</t>
  </si>
  <si>
    <t>CECOS</t>
  </si>
  <si>
    <t>LUGAR PLAZA, S/N</t>
  </si>
  <si>
    <t>984991000</t>
  </si>
  <si>
    <t>cecos.com</t>
  </si>
  <si>
    <t>RENER HOTEL LOS CAMPONES</t>
  </si>
  <si>
    <t>AVENIDA CAMPONES (TREMAÑES), 80</t>
  </si>
  <si>
    <t>984839381</t>
  </si>
  <si>
    <t>info@loscampones.com</t>
  </si>
  <si>
    <t>loscampones.com</t>
  </si>
  <si>
    <t>ANTIGUO CASINO HOTEL</t>
  </si>
  <si>
    <t>PLAZA CONDE GUADALHORCE, 1</t>
  </si>
  <si>
    <t>984838281</t>
  </si>
  <si>
    <t>info@antiguocasino.com</t>
  </si>
  <si>
    <t>antiguocasino.com</t>
  </si>
  <si>
    <t>ACEBOS AZABACHE</t>
  </si>
  <si>
    <t>CALLE ALFREDO TRUÁN, 2 BAJO</t>
  </si>
  <si>
    <t>984396921</t>
  </si>
  <si>
    <t>acebosazabache.com</t>
  </si>
  <si>
    <t>HOTEL ARCEA VILLAVICIOSA</t>
  </si>
  <si>
    <t>CALLE VÍCTOR GARCÍA DE LA CONCHA, 32</t>
  </si>
  <si>
    <t>984395769</t>
  </si>
  <si>
    <t>info@arceahoteles.com</t>
  </si>
  <si>
    <t>LA CASONA DEL CONDE</t>
  </si>
  <si>
    <t>AVENIDA FLÓREZ ESTRADA, 4</t>
  </si>
  <si>
    <t>984297662</t>
  </si>
  <si>
    <t>recepcion@lacasonadelconde.es</t>
  </si>
  <si>
    <t>lacasonadelconde.com</t>
  </si>
  <si>
    <t>HOTEL LA POLAR ** S.L.</t>
  </si>
  <si>
    <t>AVENIDA DE JUAN CARLOS I, 20</t>
  </si>
  <si>
    <t>984296403</t>
  </si>
  <si>
    <t>info@lapolarhotel.com</t>
  </si>
  <si>
    <t>lapolarhotel.com</t>
  </si>
  <si>
    <t>BALENAX PENSION</t>
  </si>
  <si>
    <t>CALLE CASIMIRO VELASCO, 18</t>
  </si>
  <si>
    <t>984294895</t>
  </si>
  <si>
    <t>hola@balenaxpension.com</t>
  </si>
  <si>
    <t>balenaxpension.com</t>
  </si>
  <si>
    <t>PRINCESA MUNIA</t>
  </si>
  <si>
    <t>FRUELA, 6</t>
  </si>
  <si>
    <t>984285580</t>
  </si>
  <si>
    <t>hotelmunia@fruelahoteles.com</t>
  </si>
  <si>
    <t>hotelprincesamunia.com</t>
  </si>
  <si>
    <t>HOTEL REY SILO</t>
  </si>
  <si>
    <t>PARQUE PARQUE SABINO MOUTAS, 2</t>
  </si>
  <si>
    <t>984280032</t>
  </si>
  <si>
    <t>info@hotelreysilo.com</t>
  </si>
  <si>
    <t>hotelreysilo.com</t>
  </si>
  <si>
    <t>MARAMAR APARTAMENTOS</t>
  </si>
  <si>
    <t>PUERTO VENTANA, 10</t>
  </si>
  <si>
    <t>984190643</t>
  </si>
  <si>
    <t>maramarapartamentos.com</t>
  </si>
  <si>
    <t>XANA CECOS</t>
  </si>
  <si>
    <t>984154084</t>
  </si>
  <si>
    <t>hotelruralxana@gmail.com</t>
  </si>
  <si>
    <t>xanahotelcecos.com</t>
  </si>
  <si>
    <t>HOTEL ALCIF</t>
  </si>
  <si>
    <t>CAMINO QUIÑONES-SOMIO, 513</t>
  </si>
  <si>
    <t>984117700</t>
  </si>
  <si>
    <t>hotelalcif.com</t>
  </si>
  <si>
    <t>GRAN HOTEL ESPAÑA S.L.</t>
  </si>
  <si>
    <t>JOVELLANOS, 2</t>
  </si>
  <si>
    <t>984114000</t>
  </si>
  <si>
    <t>recepcion@granhotelespana.es</t>
  </si>
  <si>
    <t>granhotelespaasl.com</t>
  </si>
  <si>
    <t>89</t>
  </si>
  <si>
    <t>PALACIO VALDÉS</t>
  </si>
  <si>
    <t>LLANO-PONTE, 4 BAJO</t>
  </si>
  <si>
    <t>984112111</t>
  </si>
  <si>
    <t>info@palaciovaldés.com</t>
  </si>
  <si>
    <t>hotelpalaciovaldes.com</t>
  </si>
  <si>
    <t>EL BUXU</t>
  </si>
  <si>
    <t>CALLE VENTA, S/N</t>
  </si>
  <si>
    <t>984112053</t>
  </si>
  <si>
    <t>apartamentos@elbuxu.es</t>
  </si>
  <si>
    <t>hotelelbuxu.es</t>
  </si>
  <si>
    <t>EL PALACETE SOÑADO</t>
  </si>
  <si>
    <t>LOS GONZÁLEZ, S/N</t>
  </si>
  <si>
    <t>33162</t>
  </si>
  <si>
    <t>MORCÍN</t>
  </si>
  <si>
    <t>984090831</t>
  </si>
  <si>
    <t>reservas@elpalacetedelaramo.com</t>
  </si>
  <si>
    <t>elpalacetedelaramo.com</t>
  </si>
  <si>
    <t>HOTEL CASTRO REAL S.L.</t>
  </si>
  <si>
    <t>BERMÚDEZ DE CASTRO, 82</t>
  </si>
  <si>
    <t>984081852</t>
  </si>
  <si>
    <t>recepcion@hotelcastroreal.com</t>
  </si>
  <si>
    <t>hotelcastroreal.com</t>
  </si>
  <si>
    <t>PUEBLOASTUR</t>
  </si>
  <si>
    <t>LUGAR COFIÑO, S/N BAJO</t>
  </si>
  <si>
    <t>33548</t>
  </si>
  <si>
    <t>984081818</t>
  </si>
  <si>
    <t>reservas@puebloastur.com</t>
  </si>
  <si>
    <t>puebloastur.com</t>
  </si>
  <si>
    <t>HOTEL CRUZ DE LA VICTORIA</t>
  </si>
  <si>
    <t>CALLE RODRIGO MUÑIZ FERNÁNDEZ, S/N</t>
  </si>
  <si>
    <t>33186</t>
  </si>
  <si>
    <t>984081188</t>
  </si>
  <si>
    <t>info@hotelcruzdelavictoria.com</t>
  </si>
  <si>
    <t>hotelcruzdelavictoria.com</t>
  </si>
  <si>
    <t>EL MÔDERNE HOTEL</t>
  </si>
  <si>
    <t>CALLE MARQUÉS DE SAN ESTEBAN, 27</t>
  </si>
  <si>
    <t>984080809</t>
  </si>
  <si>
    <t>info@elmodernehotel.com</t>
  </si>
  <si>
    <t>elmodernehotel.com</t>
  </si>
  <si>
    <t>EL CANTIL</t>
  </si>
  <si>
    <t>CALLE CUETO ALTO, 13</t>
  </si>
  <si>
    <t>984069230</t>
  </si>
  <si>
    <t>info@llaneselcantil.es</t>
  </si>
  <si>
    <t>llaneselcantil.es</t>
  </si>
  <si>
    <t>SIDRERÍA LA BARCA</t>
  </si>
  <si>
    <t>LUGAR CAÑO, N625</t>
  </si>
  <si>
    <t>984061680</t>
  </si>
  <si>
    <t>sidrerialabarca@gmail.com</t>
  </si>
  <si>
    <t>sidreralabarca.com</t>
  </si>
  <si>
    <t>HOTEL AM RIBERA DEL DUERO</t>
  </si>
  <si>
    <t>AVENIDA ESCALONA, 17</t>
  </si>
  <si>
    <t>47300</t>
  </si>
  <si>
    <t>PEÑAFIEL</t>
  </si>
  <si>
    <t>VALLADOLID</t>
  </si>
  <si>
    <t>983881616</t>
  </si>
  <si>
    <t>hotelamriberadelduero.com</t>
  </si>
  <si>
    <t>LA VIDA</t>
  </si>
  <si>
    <t>PLAZA MAYOR, 1 BAJO</t>
  </si>
  <si>
    <t>47313</t>
  </si>
  <si>
    <t>983881559</t>
  </si>
  <si>
    <t>info@lavida.com</t>
  </si>
  <si>
    <t>lavida.es</t>
  </si>
  <si>
    <t>AF PESQUERA S.L.</t>
  </si>
  <si>
    <t>PASEO ESTACIÓN, 1 BAJO</t>
  </si>
  <si>
    <t>983881212</t>
  </si>
  <si>
    <t>info@hotelpesquera.com</t>
  </si>
  <si>
    <t>hotelpesquera.com</t>
  </si>
  <si>
    <t>CASTILLO DE CURIEL</t>
  </si>
  <si>
    <t>CAMINO CASTILLO, S/N BAJO</t>
  </si>
  <si>
    <t>47316</t>
  </si>
  <si>
    <t>CURIEL DE DUERO</t>
  </si>
  <si>
    <t>983880401</t>
  </si>
  <si>
    <t>info@castillodecuriel.com</t>
  </si>
  <si>
    <t>castillodecuriel.com</t>
  </si>
  <si>
    <t>RESIDENCIA REAL DE CURIEL</t>
  </si>
  <si>
    <t>CAMINO CASTILLO, 1 BAJO</t>
  </si>
  <si>
    <t>HACIENDA ABASCAL</t>
  </si>
  <si>
    <t>CARRETERA VALLADOLID-SORIA, KILOMETRO 321</t>
  </si>
  <si>
    <t>47360</t>
  </si>
  <si>
    <t>QUINTANILLA DE ARRIBA</t>
  </si>
  <si>
    <t>983878700</t>
  </si>
  <si>
    <t>haciendaabascal.com</t>
  </si>
  <si>
    <t>HOTEL BALNEARIO CONVENTO LAS CLARAS</t>
  </si>
  <si>
    <t>PLAZA COMUNEROS, 1 BAJO</t>
  </si>
  <si>
    <t>983878168</t>
  </si>
  <si>
    <t>info@hotelconventolasclaras.com</t>
  </si>
  <si>
    <t>hotelconventolasclaras.com</t>
  </si>
  <si>
    <t>PALACIO DE LA ROSA</t>
  </si>
  <si>
    <t>CARRETERA MADRID-LA CORUÑA, KILOMETRO 147</t>
  </si>
  <si>
    <t>47493</t>
  </si>
  <si>
    <t>SAN VICENTE DEL PALACIO</t>
  </si>
  <si>
    <t>983825100</t>
  </si>
  <si>
    <t>margarcia658@yahoo.es</t>
  </si>
  <si>
    <t>palaciodelarosa.com</t>
  </si>
  <si>
    <t>LOS TOREROS DE TRABANCOS</t>
  </si>
  <si>
    <t>CARRETERA SALAMANCA, S/N BAJO</t>
  </si>
  <si>
    <t>47511</t>
  </si>
  <si>
    <t>SIETE IGLESIAS DE TRABANCOS</t>
  </si>
  <si>
    <t>983817105</t>
  </si>
  <si>
    <t>trabancos@hotellostoreros.com</t>
  </si>
  <si>
    <t>hotellostoreros.com</t>
  </si>
  <si>
    <t>REINA ISABEL HOTEL</t>
  </si>
  <si>
    <t>CALLE CLAUDIO MOYANO, 18 BAJO</t>
  </si>
  <si>
    <t>47400</t>
  </si>
  <si>
    <t>MEDINA DEL CAMPO</t>
  </si>
  <si>
    <t>983810457</t>
  </si>
  <si>
    <t>info@reinaibelhotel.com</t>
  </si>
  <si>
    <t>hotelreinaisabel.info</t>
  </si>
  <si>
    <t>PALACIO DE LAS SALINAS S.L.</t>
  </si>
  <si>
    <t>CARRETERA SALINAS, KILOMETRO 4.500 BAJO</t>
  </si>
  <si>
    <t>983802791</t>
  </si>
  <si>
    <t>reservas@balneariogranhotellassalinas.com</t>
  </si>
  <si>
    <t>palaciodelassalinas.es</t>
  </si>
  <si>
    <t>66</t>
  </si>
  <si>
    <t>VILLA DE FERIAS</t>
  </si>
  <si>
    <t>AVENIDA V CENTENARIO DE ISABEL LA CATÓLICA, 4</t>
  </si>
  <si>
    <t>983801656</t>
  </si>
  <si>
    <t>info@villadeferias.com</t>
  </si>
  <si>
    <t>villadeferias.com</t>
  </si>
  <si>
    <t>REINA ISABEL</t>
  </si>
  <si>
    <t>CALLE CLAUDIO MOYANO, 16-18</t>
  </si>
  <si>
    <t>983800341</t>
  </si>
  <si>
    <t>info@reinaibel.com</t>
  </si>
  <si>
    <t>3 ESPIGAS</t>
  </si>
  <si>
    <t>SAN ROQUE</t>
  </si>
  <si>
    <t>CARRETERA MADRID-LA CORUÑA, KILOMETRO 157 BAJO</t>
  </si>
  <si>
    <t>983800151</t>
  </si>
  <si>
    <t>reservas@hsanroque.es</t>
  </si>
  <si>
    <t>hsanroque.es</t>
  </si>
  <si>
    <t>EL TRATADO</t>
  </si>
  <si>
    <t>CALLE VALDEHUERTOS, 8</t>
  </si>
  <si>
    <t>47100</t>
  </si>
  <si>
    <t>TORDESILLAS</t>
  </si>
  <si>
    <t>983797778</t>
  </si>
  <si>
    <t>eltratado.com</t>
  </si>
  <si>
    <t>HOTEL REAL DE CASTILLA</t>
  </si>
  <si>
    <t>CALLE VISTA ALEGRE, 2</t>
  </si>
  <si>
    <t>983796163</t>
  </si>
  <si>
    <t>hotelrealdecastilla.com</t>
  </si>
  <si>
    <t>TORRE DE SILA S.L.</t>
  </si>
  <si>
    <t>CARRETERA MADRID-LA CORUÑA (N-VI), KILOMETRO 182, 000</t>
  </si>
  <si>
    <t>983795952</t>
  </si>
  <si>
    <t>hotel@torredesila.com</t>
  </si>
  <si>
    <t>torredesila.com</t>
  </si>
  <si>
    <t>HOTEL EL MONTICO S.L.</t>
  </si>
  <si>
    <t>CARRETERA BURGOS-PORTUGAL, KILOMETRO 147, 300 BAJO</t>
  </si>
  <si>
    <t>983795050</t>
  </si>
  <si>
    <t>hotelelmonticosl.com</t>
  </si>
  <si>
    <t>LA COLINA</t>
  </si>
  <si>
    <t>CARRETERA BURGOS-PORTUGAL, KILOMETRO 140 BAJO; VENTAS DE GERIA</t>
  </si>
  <si>
    <t>47131</t>
  </si>
  <si>
    <t>GERIA</t>
  </si>
  <si>
    <t>983791243</t>
  </si>
  <si>
    <t>info@lacolina.com</t>
  </si>
  <si>
    <t>lacolinahotel.com</t>
  </si>
  <si>
    <t>LA TORRE</t>
  </si>
  <si>
    <t>CARRETERA MADRID-LA CORUÑA, KILOMETRO 196, 000 BAJO</t>
  </si>
  <si>
    <t>47133</t>
  </si>
  <si>
    <t>VEGA DE VALDETRONCO</t>
  </si>
  <si>
    <t>983788127</t>
  </si>
  <si>
    <t>reservas@latorre-hotel.com</t>
  </si>
  <si>
    <t>latorre-hotel.com</t>
  </si>
  <si>
    <t>LOS TOREROS S.L.</t>
  </si>
  <si>
    <t>AVENIDA VALLADOLID, 26 BAJO</t>
  </si>
  <si>
    <t>983771900</t>
  </si>
  <si>
    <t>toreros@hotellostoreros.com</t>
  </si>
  <si>
    <t>POZO DE LA NIEVE</t>
  </si>
  <si>
    <t>CALLE VISTA ALEGRE, 1</t>
  </si>
  <si>
    <t>983771498</t>
  </si>
  <si>
    <t>hotelpozodelanieve@hotmail.com</t>
  </si>
  <si>
    <t>pozodelanieve.com</t>
  </si>
  <si>
    <t>DOÑA CARMEN</t>
  </si>
  <si>
    <t>CARRETERA SALAMANCA, S/N FRENTE A CRUZ ROJA</t>
  </si>
  <si>
    <t>983770112</t>
  </si>
  <si>
    <t>carmen@hotellostoreros.com</t>
  </si>
  <si>
    <t>PARADOR DE TORDESILLAS</t>
  </si>
  <si>
    <t>CARRETERA SALAMANCA, 5</t>
  </si>
  <si>
    <t>983770051</t>
  </si>
  <si>
    <t>tordesillas@parador.es</t>
  </si>
  <si>
    <t>LA TATA</t>
  </si>
  <si>
    <t>CALLE SAN PEDRO, 1</t>
  </si>
  <si>
    <t>47650</t>
  </si>
  <si>
    <t>CUENCA DE CAMPOS</t>
  </si>
  <si>
    <t>983761131</t>
  </si>
  <si>
    <t>info@latata.com</t>
  </si>
  <si>
    <t>ctrlatata.com</t>
  </si>
  <si>
    <t>RINCÓN DE DOÑA INES S.L.</t>
  </si>
  <si>
    <t>IGLESIA, 2 BAJO</t>
  </si>
  <si>
    <t>47608</t>
  </si>
  <si>
    <t>VILLANUEVA DE LA CONDESA</t>
  </si>
  <si>
    <t>983756067</t>
  </si>
  <si>
    <r>
      <rPr>
        <color rgb="FF1155CC"/>
        <u/>
      </rPr>
      <t>info@rinconines.com</t>
    </r>
  </si>
  <si>
    <t>rinconines.com</t>
  </si>
  <si>
    <t>HOTEL MADRILEÑO S.L.</t>
  </si>
  <si>
    <t>CARRETERA GENERAL, 23 - 25</t>
  </si>
  <si>
    <t>47680</t>
  </si>
  <si>
    <t>MAYORGA</t>
  </si>
  <si>
    <t>983751039</t>
  </si>
  <si>
    <t>info@hotelmadrileno.com</t>
  </si>
  <si>
    <t>hotelmadrileno.com</t>
  </si>
  <si>
    <t>VENTA DE ALÓN</t>
  </si>
  <si>
    <t>47600</t>
  </si>
  <si>
    <t>VILLALÓN DE CAMPOS</t>
  </si>
  <si>
    <t>983740952</t>
  </si>
  <si>
    <t>ventadelalon@ventadelalon.es</t>
  </si>
  <si>
    <t>ventadelalon.es</t>
  </si>
  <si>
    <t>ENCANTO MEDIEVAL</t>
  </si>
  <si>
    <t>CALLE SANTA MARÍA, S/N BAJO; PORTAL ENFRTE POSADA</t>
  </si>
  <si>
    <t>47816</t>
  </si>
  <si>
    <t>MONTEALEGRE DE CAMPOS</t>
  </si>
  <si>
    <t>983718264</t>
  </si>
  <si>
    <t>encantomedieval@hotmail.com</t>
  </si>
  <si>
    <t>encantomedieval.es</t>
  </si>
  <si>
    <t>DON AGUSTÍN S.A.</t>
  </si>
  <si>
    <t>CALLE MAYOR, 4 BAJO</t>
  </si>
  <si>
    <t>47830</t>
  </si>
  <si>
    <t>TORDEHUMOS</t>
  </si>
  <si>
    <t>983714580</t>
  </si>
  <si>
    <t>cdrsequillo@telefonica.net</t>
  </si>
  <si>
    <t>donagustnsa.com</t>
  </si>
  <si>
    <t>CASA RURAL LOS ABUELOS S.L.</t>
  </si>
  <si>
    <t>CALLE NAVAS, 9 BAJO</t>
  </si>
  <si>
    <t>47320</t>
  </si>
  <si>
    <t>MONTEMAYOR DE PILILLA</t>
  </si>
  <si>
    <t>983694395</t>
  </si>
  <si>
    <t>casarurallosabuelossl.com</t>
  </si>
  <si>
    <t>ARZUAGA</t>
  </si>
  <si>
    <t>CARRETERA ARANDA-VALLADOLID (N-112), KILOMETRO 325, 000</t>
  </si>
  <si>
    <t>47350</t>
  </si>
  <si>
    <t>QUINTANILLA DE ONÉSIMO</t>
  </si>
  <si>
    <t>983687004</t>
  </si>
  <si>
    <t>info@hotelarzuaga.com</t>
  </si>
  <si>
    <t>hotelarzuaga.com</t>
  </si>
  <si>
    <t>HOTEL &amp; SPA ARZUAGA</t>
  </si>
  <si>
    <t>CARRETERA ARANDA-VALLADOLID (N-112), KILOMETRO 325 BAJO</t>
  </si>
  <si>
    <t>93</t>
  </si>
  <si>
    <t>HOTEL RURAL EMINA</t>
  </si>
  <si>
    <t>CALLE LA ACEÑA, 6</t>
  </si>
  <si>
    <t>47359</t>
  </si>
  <si>
    <t>VALBUENA DE DUERO</t>
  </si>
  <si>
    <t>983683315</t>
  </si>
  <si>
    <t>hotelrural@emina.es</t>
  </si>
  <si>
    <t>hotelruralemina.com</t>
  </si>
  <si>
    <t>HOTEL AGUA DE VALBUENA S.L.</t>
  </si>
  <si>
    <t>MURALLAS, 1 BAJO</t>
  </si>
  <si>
    <t>983683055</t>
  </si>
  <si>
    <t>hotelaguadevalbuenasl.com</t>
  </si>
  <si>
    <t>CASTILLA TERMAL MONASTERIO DE VALBUENA</t>
  </si>
  <si>
    <t>MURALLAS, S/N</t>
  </si>
  <si>
    <t>983683040</t>
  </si>
  <si>
    <t>info@castillatermal.com</t>
  </si>
  <si>
    <t>castillatermal.com/hoteles/monasterio-de-valbuena</t>
  </si>
  <si>
    <t>FUENTE DE LA ACEÑA</t>
  </si>
  <si>
    <t>MOLINO, S/N BAJO</t>
  </si>
  <si>
    <t>983680910</t>
  </si>
  <si>
    <t>info@fuenteacena.es</t>
  </si>
  <si>
    <t>fuenteacena.com</t>
  </si>
  <si>
    <t>LA CASITA DE LA PLANTA</t>
  </si>
  <si>
    <t>CALLE ALONSO PESQUERA, 12 BAJO</t>
  </si>
  <si>
    <t>983680905</t>
  </si>
  <si>
    <t>lacasitadelaplanta.com</t>
  </si>
  <si>
    <t>ABADIA RETUERTA LE DOMAINE</t>
  </si>
  <si>
    <t>CARRETERA SORIA, KILOMETRO 332, 5 BAJO (BODEGA)</t>
  </si>
  <si>
    <t>47340</t>
  </si>
  <si>
    <t>SARDÓN DE DUERO</t>
  </si>
  <si>
    <t>983680314</t>
  </si>
  <si>
    <t>info@ledomaine.es</t>
  </si>
  <si>
    <t>ledomaine.es</t>
  </si>
  <si>
    <t>HOTEL PIEDRAS BLANCAS S.L.</t>
  </si>
  <si>
    <t>CARRETERA MADRID, KILOMETRO 148 BAJO</t>
  </si>
  <si>
    <t>47410</t>
  </si>
  <si>
    <t>OLMEDO</t>
  </si>
  <si>
    <t>983601206</t>
  </si>
  <si>
    <t>hotelpiedrasblancas@hotmail.com</t>
  </si>
  <si>
    <t>hotelpiedrasblancassl.com</t>
  </si>
  <si>
    <t>CASTILLA TERMAL BALNEARIO DE OLMEDO</t>
  </si>
  <si>
    <t>PAGO SANCTI SPIRITUS, S/N</t>
  </si>
  <si>
    <t>983600237</t>
  </si>
  <si>
    <t>castillatermal.com</t>
  </si>
  <si>
    <t>HOTEL PAGO DEL OLIVO S.L.</t>
  </si>
  <si>
    <t>CALLE ROBLADILLO, 10</t>
  </si>
  <si>
    <t>47130</t>
  </si>
  <si>
    <t>SIMANCAS</t>
  </si>
  <si>
    <t>983591752</t>
  </si>
  <si>
    <t>info@pagodelolivo.com</t>
  </si>
  <si>
    <t>pagodelolivo.com</t>
  </si>
  <si>
    <t>OLIMPO</t>
  </si>
  <si>
    <t>CARRETERA SALAMANCA, KILOMETRO 138 BAJO(S/N)</t>
  </si>
  <si>
    <t>983590946</t>
  </si>
  <si>
    <t>olimpo.com</t>
  </si>
  <si>
    <t>HOSTAL RUTA DE CAMPOS S.A.</t>
  </si>
  <si>
    <t>CARRETERA BURGOS - PORTUGAL BAJO</t>
  </si>
  <si>
    <t>983590375</t>
  </si>
  <si>
    <t>rutadecampo@yahoo.es</t>
  </si>
  <si>
    <t>hostalrutadecampossa.com</t>
  </si>
  <si>
    <t>HOTEL RESTAURANTE SIMANCAS S.L.</t>
  </si>
  <si>
    <t>CARRETERA BURGOS-PORTUGAL, 136 PANORAMA</t>
  </si>
  <si>
    <t>983590363</t>
  </si>
  <si>
    <t>info@hotelsimancas.com</t>
  </si>
  <si>
    <t>hotelsimancas.net</t>
  </si>
  <si>
    <t>AMARO COTA S.L.U.</t>
  </si>
  <si>
    <t>CARRETERA BURGOS, 112 BAJO; NAVE</t>
  </si>
  <si>
    <t>47281</t>
  </si>
  <si>
    <t>CORCOS</t>
  </si>
  <si>
    <t>983586210</t>
  </si>
  <si>
    <t>amarocotaslu.com</t>
  </si>
  <si>
    <t>BODEGA SANTAMARIA</t>
  </si>
  <si>
    <t>CALLE PONIENTE, 18</t>
  </si>
  <si>
    <t>47290</t>
  </si>
  <si>
    <t>CUBILLAS DE SANTA MARTA</t>
  </si>
  <si>
    <t>983585006</t>
  </si>
  <si>
    <t>INFO@BODEGA-SANTAMARIA.COM</t>
  </si>
  <si>
    <t>bodega-santamaria.com</t>
  </si>
  <si>
    <t>EMPORIO MIJ</t>
  </si>
  <si>
    <t>CARRETERA VALLADOLID-PALENCIA, KILOMETRO 112</t>
  </si>
  <si>
    <t>47260</t>
  </si>
  <si>
    <t>CABEZÓN DE PISUERGA</t>
  </si>
  <si>
    <t>983581034</t>
  </si>
  <si>
    <t>motelemporio@telefonica.net</t>
  </si>
  <si>
    <t>emporiomij.com</t>
  </si>
  <si>
    <t>MOTEL VENUS S.L.</t>
  </si>
  <si>
    <t>CARRETERA ADANERO-GIJÓN, KILOMETRO 202, 5 BAJO</t>
  </si>
  <si>
    <t>47620</t>
  </si>
  <si>
    <t>VILLANUBLA</t>
  </si>
  <si>
    <t>983561060</t>
  </si>
  <si>
    <t>info@motelvenus.com</t>
  </si>
  <si>
    <t>motelesvenus.com</t>
  </si>
  <si>
    <t>HOTEL ALBA S.L.</t>
  </si>
  <si>
    <t>CARRETERA ADANERO-GIJÓN, KILOMETRO 202 BAJO</t>
  </si>
  <si>
    <t>983560262</t>
  </si>
  <si>
    <t>hotelalbasl.com</t>
  </si>
  <si>
    <t>COMFORSUITE</t>
  </si>
  <si>
    <t>PASEO ZARCILLA, 6 BAJO</t>
  </si>
  <si>
    <t>47151</t>
  </si>
  <si>
    <t>BOECILLO</t>
  </si>
  <si>
    <t>983552984</t>
  </si>
  <si>
    <t>info@comforsuite.com</t>
  </si>
  <si>
    <t>comforsuite.com</t>
  </si>
  <si>
    <t>HOTEL PUERTA DEL ARCO</t>
  </si>
  <si>
    <t>AVENIDA VALLADOLID, 2</t>
  </si>
  <si>
    <t>TUDELA DE DUERO</t>
  </si>
  <si>
    <t>983521978</t>
  </si>
  <si>
    <t>hotelpuertadelarco@hotelpuertadelarco.com</t>
  </si>
  <si>
    <t>hotelpuertadelarco.com</t>
  </si>
  <si>
    <t>HOTEL RESTAURANTE JARAMIEL</t>
  </si>
  <si>
    <t>CARRETERA VALLADOLID-SORIA, 14 A11-1º ENTRADA TUDELA DE DUERO</t>
  </si>
  <si>
    <t>983520267</t>
  </si>
  <si>
    <t>hoteljaramiel@hotmail.com</t>
  </si>
  <si>
    <t>hoteljaramiel.es</t>
  </si>
  <si>
    <t>CONCEJO HOSPEDERÍA</t>
  </si>
  <si>
    <t>CALLE SACRAMENTO, 6</t>
  </si>
  <si>
    <t>47200</t>
  </si>
  <si>
    <t>VALORIA LA BUENA</t>
  </si>
  <si>
    <t>983502263</t>
  </si>
  <si>
    <t>info@concejohospederia.com</t>
  </si>
  <si>
    <t>concejohospederia.com</t>
  </si>
  <si>
    <t>NOVOTEL VALLADOLID</t>
  </si>
  <si>
    <t>DOCTOR SÁNCHEZ VILLARES, 6 BAJO</t>
  </si>
  <si>
    <t>47014</t>
  </si>
  <si>
    <t>983459595</t>
  </si>
  <si>
    <r>
      <rPr>
        <color rgb="FF1155CC"/>
        <u/>
      </rPr>
      <t>adhocvitae@adhochoteles.com</t>
    </r>
  </si>
  <si>
    <t>accorhoteles.com</t>
  </si>
  <si>
    <t>AC HOTEL PALACIO DE SANTA ANA</t>
  </si>
  <si>
    <t>CAMINO FLECHA, S/N BAJO; A31624190-AC HOTELES</t>
  </si>
  <si>
    <t>47195</t>
  </si>
  <si>
    <t>ARROYO DE LA ENCOMIENDA</t>
  </si>
  <si>
    <t>983409920</t>
  </si>
  <si>
    <t>psantaana@ac-hotels.com</t>
  </si>
  <si>
    <t>hotelacpalaciodesantaana.com</t>
  </si>
  <si>
    <t>CAMINO FLECHA, S/N A; BAJO; HOTEL PALAC.S.ANA</t>
  </si>
  <si>
    <t>achotelpalaciodesantaana.com</t>
  </si>
  <si>
    <t>EL JARDIN DE LA ABADIA</t>
  </si>
  <si>
    <t>SAN JOSÉ, 3-5 BAJO</t>
  </si>
  <si>
    <t>983409917</t>
  </si>
  <si>
    <t>hotel@jardindelaabadia.com</t>
  </si>
  <si>
    <t>jardindelaabadia.com</t>
  </si>
  <si>
    <t>HOTEL RUTA DEL DUERO S.L.</t>
  </si>
  <si>
    <t>AVENIDA ALAMOS, S/N BAJO</t>
  </si>
  <si>
    <t>47193</t>
  </si>
  <si>
    <t>CISTÉRNIGA</t>
  </si>
  <si>
    <t>983403131</t>
  </si>
  <si>
    <t>hotel@hotelrutadelduero.com</t>
  </si>
  <si>
    <t>hotelrutadelduero.com</t>
  </si>
  <si>
    <t>SAN CRISTOBAL S.L.</t>
  </si>
  <si>
    <t>CARRETERA SORIA, KILOMETRO 5'5</t>
  </si>
  <si>
    <t>983401017</t>
  </si>
  <si>
    <t>hotelsancristobal.v@gmail.com</t>
  </si>
  <si>
    <t>sancristobalsl.com</t>
  </si>
  <si>
    <t>WASHINGTON SUITES HOTEL</t>
  </si>
  <si>
    <t>CALLE MANUEL AZAÑA, 51 1</t>
  </si>
  <si>
    <t>983385147</t>
  </si>
  <si>
    <t>reservas@washingtonsuiteshotel.es</t>
  </si>
  <si>
    <t>washingtonsuiteshotel.es</t>
  </si>
  <si>
    <t>TRYP SOFIA PARQUESOL</t>
  </si>
  <si>
    <t>HERNANDO DE ACUÑA, 35 BAJO(SOL MELIA)</t>
  </si>
  <si>
    <t>983372893</t>
  </si>
  <si>
    <t>tryp.sofia.parquesol@solmelia.com</t>
  </si>
  <si>
    <t>trypsofiaparquesol.com</t>
  </si>
  <si>
    <t>IBIS VALLADOLID</t>
  </si>
  <si>
    <t>AVENIDA DEL EURO, 7</t>
  </si>
  <si>
    <t>47009</t>
  </si>
  <si>
    <t>983362111</t>
  </si>
  <si>
    <t>h3204@accor.com</t>
  </si>
  <si>
    <t>all.accor.com/hotel/3204/index.en.shtml</t>
  </si>
  <si>
    <t>MARQUÉS DE LA ENSENADA</t>
  </si>
  <si>
    <t>AVENIDA GIJÓN, 1 BAJO</t>
  </si>
  <si>
    <t>983361491</t>
  </si>
  <si>
    <t>info@marquésdelaensenada.com</t>
  </si>
  <si>
    <t>marquesdelaensenada.com</t>
  </si>
  <si>
    <t>AVENIDA GIJÓN, 1</t>
  </si>
  <si>
    <t>HOTEL OLID MELIÀ S.L.</t>
  </si>
  <si>
    <t>PLAZA SAN MIGUEL, 10 BAJO; HOTEL MELIA</t>
  </si>
  <si>
    <t>47003</t>
  </si>
  <si>
    <t>983357200</t>
  </si>
  <si>
    <t>hotelolidmelisl.com</t>
  </si>
  <si>
    <t>206</t>
  </si>
  <si>
    <t>HOTEL ROMA S.L.</t>
  </si>
  <si>
    <t>HEROES DE ALCANTARA, 8</t>
  </si>
  <si>
    <t>47001</t>
  </si>
  <si>
    <t>983354666</t>
  </si>
  <si>
    <t>hotel@hotelromavalladolid.com</t>
  </si>
  <si>
    <t>hotelromavalladolid.com</t>
  </si>
  <si>
    <t>NH CIUDAD DE VALLADOLID</t>
  </si>
  <si>
    <t>AVENIDA RAMÓN PRADERA, 10-12</t>
  </si>
  <si>
    <t>983351111</t>
  </si>
  <si>
    <t>nhciudaddevalladolid@nh-hotels.com</t>
  </si>
  <si>
    <t>HOTEL EL NOGAL</t>
  </si>
  <si>
    <t>CALLE CONDE ANSÚREZ, 12 BAJO</t>
  </si>
  <si>
    <t>983350433</t>
  </si>
  <si>
    <t>info@hotelelnogal.com</t>
  </si>
  <si>
    <t>hotelelnogal.com</t>
  </si>
  <si>
    <t>MELIA HOTELS INTERNATIONAL S.A.</t>
  </si>
  <si>
    <t>CALLE HERNANDO DE ACUÑA, 27 BAJO; DUPLICADO 27-29</t>
  </si>
  <si>
    <t>983346090</t>
  </si>
  <si>
    <t>meliahotelsinternationalsa.com</t>
  </si>
  <si>
    <t>RESTAURANTE EL NOGAL</t>
  </si>
  <si>
    <t>CALLE DEL CONDE ANSÚREZ, 12</t>
  </si>
  <si>
    <t>983340333</t>
  </si>
  <si>
    <t>HOTEL IMPERIAL S.L.</t>
  </si>
  <si>
    <t>CALLE PESO, 4</t>
  </si>
  <si>
    <t>983330300</t>
  </si>
  <si>
    <t>recepcion@himperial.com</t>
  </si>
  <si>
    <t>himperial.com</t>
  </si>
  <si>
    <t>CASTILLA TERMAL</t>
  </si>
  <si>
    <t>PASEO ARCO DE LADRILLO, 88 2; OFICINA 7</t>
  </si>
  <si>
    <t>47008</t>
  </si>
  <si>
    <t>983326395</t>
  </si>
  <si>
    <t>HOTEL FELIPE IV S.A.</t>
  </si>
  <si>
    <t>CALLE GAMAZO, 16 BAJO; HOTEL FELIPE IV</t>
  </si>
  <si>
    <t>47004</t>
  </si>
  <si>
    <t>983307000</t>
  </si>
  <si>
    <t>secretaria@hfelipeiv.com</t>
  </si>
  <si>
    <t>hfelipeiv.com</t>
  </si>
  <si>
    <t>125</t>
  </si>
  <si>
    <t>HOTEL RESIDENCIA ENARA S.L.</t>
  </si>
  <si>
    <t>PLAZA ESPAÑA, 5 MONTERO CALVO 30</t>
  </si>
  <si>
    <t>983300211</t>
  </si>
  <si>
    <t>rec.enara@elehoteles.es</t>
  </si>
  <si>
    <t>enarahotel.es</t>
  </si>
  <si>
    <t>ATH ENARA BOUTIQUE</t>
  </si>
  <si>
    <t>PLAZA ESPAÑA, 5 ENTRADA POR MONTERO CALVO</t>
  </si>
  <si>
    <t>reservas@ath-hoteles.com</t>
  </si>
  <si>
    <t>athenaraboutiquehotel.com</t>
  </si>
  <si>
    <t>HOTEL ENARA</t>
  </si>
  <si>
    <t>CALLE MANZANA, 6 6 6</t>
  </si>
  <si>
    <t>reservas@elehoteles.com</t>
  </si>
  <si>
    <t>BOUTIQUE CATEDRAL</t>
  </si>
  <si>
    <t>MONTERO CALVO, 13</t>
  </si>
  <si>
    <t>983298811</t>
  </si>
  <si>
    <t>reservascatedral@hotelesvalladolid.com</t>
  </si>
  <si>
    <t>hotelesvalladolid.com</t>
  </si>
  <si>
    <t>CATEDRAL</t>
  </si>
  <si>
    <t>CALLE NÚÑEZ DE ARCE, 11 BAJO</t>
  </si>
  <si>
    <t>47002</t>
  </si>
  <si>
    <t>HOTEL MOZART</t>
  </si>
  <si>
    <t>CALLE MENÉNDEZ PELAYO, 7</t>
  </si>
  <si>
    <t>983297777</t>
  </si>
  <si>
    <t>hotelmozart@hotelmozart.net</t>
  </si>
  <si>
    <t>hotelmozart.net</t>
  </si>
  <si>
    <t>RECONDO</t>
  </si>
  <si>
    <t>RECONDO, 8</t>
  </si>
  <si>
    <t>47007</t>
  </si>
  <si>
    <t>983274644</t>
  </si>
  <si>
    <t>info@recondo.com</t>
  </si>
  <si>
    <t>apartamentosrecondo.es</t>
  </si>
  <si>
    <t>VINCCI FRONTAURA</t>
  </si>
  <si>
    <t>PASEO ZORRILLA, 332-334</t>
  </si>
  <si>
    <t>983247540</t>
  </si>
  <si>
    <t>frontaura@vinccihoteles.com</t>
  </si>
  <si>
    <t>vinccihoteles.com</t>
  </si>
  <si>
    <t>94</t>
  </si>
  <si>
    <t>HOTEL LASA SPORT **** S.L.</t>
  </si>
  <si>
    <t>CARRETERA A RUEDA, 187 BAJO; HOTEL LASA SPORT</t>
  </si>
  <si>
    <t>983245444</t>
  </si>
  <si>
    <t>reservas@lasasporthotel.com</t>
  </si>
  <si>
    <t>lasasporthotel.com/</t>
  </si>
  <si>
    <t>ZENTRAL PARQUE S.L.</t>
  </si>
  <si>
    <t>PASEO HOSPITAL MILITAR, 17 BAJO(BIS)</t>
  </si>
  <si>
    <t>983220000</t>
  </si>
  <si>
    <t>reservas@hotelparque.com</t>
  </si>
  <si>
    <t>hotelzentralparque.com</t>
  </si>
  <si>
    <t>173</t>
  </si>
  <si>
    <t>AMADEUS S.L.</t>
  </si>
  <si>
    <t>CALLE MONTERO CALVO, 18 18 18</t>
  </si>
  <si>
    <t>983219444</t>
  </si>
  <si>
    <r>
      <rPr>
        <color rgb="FF1155CC"/>
        <u/>
      </rPr>
      <t>hotelamadeus@hotelamadeus.net</t>
    </r>
  </si>
  <si>
    <t>hotelamadeus.net</t>
  </si>
  <si>
    <t>HOTEL MELIA RECOLETOS BOUTIQUE</t>
  </si>
  <si>
    <t>ACERA RECOLETOS, 13 BAJO; HOTEL TRYP</t>
  </si>
  <si>
    <t>983216200</t>
  </si>
  <si>
    <t>hotelmeliarecoletosboutique.com</t>
  </si>
  <si>
    <t>HOTEL BOUTIQUE GAREUS</t>
  </si>
  <si>
    <t>CALLE COLMENARES, 2 70</t>
  </si>
  <si>
    <t>983214333</t>
  </si>
  <si>
    <t>gareus@hotelgareus.com</t>
  </si>
  <si>
    <t>hotelgareus.com</t>
  </si>
  <si>
    <t>NEXUS VALLADOLID</t>
  </si>
  <si>
    <t>SOLANILLA, 13</t>
  </si>
  <si>
    <t>983213756</t>
  </si>
  <si>
    <t>reservas@nexusvalladolid.es</t>
  </si>
  <si>
    <t>nexusvalladolid.es</t>
  </si>
  <si>
    <t>INDUSTRIAS HOSTELERAS SIMANCAS DUERO S.A.</t>
  </si>
  <si>
    <t>CALLE PEDRO BARRUECOS, 4 6-A</t>
  </si>
  <si>
    <t>983209447</t>
  </si>
  <si>
    <t>industriashostelerassimancasduerosa.com</t>
  </si>
  <si>
    <t>PREDIO 10 S.A.</t>
  </si>
  <si>
    <t>CALLE ZANFONA, 12 PISO 0, PUERTA B1</t>
  </si>
  <si>
    <t>47012</t>
  </si>
  <si>
    <t>983200203</t>
  </si>
  <si>
    <t>predio10sa.com</t>
  </si>
  <si>
    <t>RIO HORTEGA S.L.</t>
  </si>
  <si>
    <t>CALLE ZANFONA, 12 BAJO; NAVES HEUPREFEN</t>
  </si>
  <si>
    <t>reservas@hotelriohortega.com</t>
  </si>
  <si>
    <t>hotelriohortega.org</t>
  </si>
  <si>
    <t>THE BOOK FACTORY HOSTEL S.L.</t>
  </si>
  <si>
    <t>PARAÍSO, 8</t>
  </si>
  <si>
    <t>983181102</t>
  </si>
  <si>
    <t>reservas@thebookfactoryhostel.com</t>
  </si>
  <si>
    <t>thebookfactoryhostel.com</t>
  </si>
  <si>
    <t>ATRIO</t>
  </si>
  <si>
    <t>NÚÑEZ DE ARCE, 5 BAJO</t>
  </si>
  <si>
    <t>983150050</t>
  </si>
  <si>
    <t>atrio.com</t>
  </si>
  <si>
    <t>ATRIO S.L.</t>
  </si>
  <si>
    <t>NÚÑEZ DE ARCE, 5</t>
  </si>
  <si>
    <t>HOTEL COLÓN PLAZA</t>
  </si>
  <si>
    <t>ACERA RECOLETOS, 21</t>
  </si>
  <si>
    <t>983046804</t>
  </si>
  <si>
    <t>reservas@hotelesvalladolid.com</t>
  </si>
  <si>
    <t>SANTACATA S.L.</t>
  </si>
  <si>
    <t>PLAZA UNIVERSIDAD, 11</t>
  </si>
  <si>
    <t>983044035</t>
  </si>
  <si>
    <t>reservas@hotelelcoloquio.es</t>
  </si>
  <si>
    <t>hotelelcoloquio.es</t>
  </si>
  <si>
    <t>POZOLICO HOTEL TURISMO RURAL</t>
  </si>
  <si>
    <t>CALLE SANTO DOMINGO, 9 BIS</t>
  </si>
  <si>
    <t>47862</t>
  </si>
  <si>
    <t>URUEÑA</t>
  </si>
  <si>
    <t>983 71 74 81</t>
  </si>
  <si>
    <t>pedrovema22@gmail.com</t>
  </si>
  <si>
    <t>pozolico.com</t>
  </si>
  <si>
    <t>HOTEL BOUTIQUE LORIENTE S.L.</t>
  </si>
  <si>
    <t>PLAZA ESPAÑA, 15</t>
  </si>
  <si>
    <t>27700</t>
  </si>
  <si>
    <t>RIBADEO</t>
  </si>
  <si>
    <t>LUGO</t>
  </si>
  <si>
    <t>982990620</t>
  </si>
  <si>
    <t>administracion@hotelloriente.com</t>
  </si>
  <si>
    <t>hotelboutiquelorientesl.com</t>
  </si>
  <si>
    <t>HOTEL ESPAÑA</t>
  </si>
  <si>
    <t>RUA VILALBA, 2</t>
  </si>
  <si>
    <t>27002</t>
  </si>
  <si>
    <t>982816062</t>
  </si>
  <si>
    <t>hotelespanalugo@hotmail.com</t>
  </si>
  <si>
    <t>hotelespanalugo.com</t>
  </si>
  <si>
    <t>METROPOL BY CARRIS</t>
  </si>
  <si>
    <t>RUA MIGUEL DE CERVANTES, 58 BAJO</t>
  </si>
  <si>
    <t>27003</t>
  </si>
  <si>
    <t>982813352</t>
  </si>
  <si>
    <t>metropolbycarris.com</t>
  </si>
  <si>
    <t>HOTEL PALACETE REAL</t>
  </si>
  <si>
    <t>LUGAR EL CANEYU, S/N</t>
  </si>
  <si>
    <t>982707282</t>
  </si>
  <si>
    <t>info@palacetereal.es</t>
  </si>
  <si>
    <t>palacetereal.es</t>
  </si>
  <si>
    <t>HOTEL DUERMING CASA DE BARREIRA</t>
  </si>
  <si>
    <t>AVENIDA CAMILO JOSÉ CELA, 28</t>
  </si>
  <si>
    <t>27630</t>
  </si>
  <si>
    <t>TRIACASTELA</t>
  </si>
  <si>
    <t>982650061</t>
  </si>
  <si>
    <t>reservas.villadesarria@ocahotels.es</t>
  </si>
  <si>
    <t>OCA PLAYA DE FOZ HOTEL&amp;SPA</t>
  </si>
  <si>
    <t>AVENIDA CANTÁBRICO, 17</t>
  </si>
  <si>
    <t>27780</t>
  </si>
  <si>
    <t>FOZ</t>
  </si>
  <si>
    <t>982650060</t>
  </si>
  <si>
    <t>reservas.foz@ocahotels.es</t>
  </si>
  <si>
    <t>O VAL DO NASEIRO</t>
  </si>
  <si>
    <t>SAN PEDRO IGLESIA, S/N BAJO</t>
  </si>
  <si>
    <t>27866</t>
  </si>
  <si>
    <t>VIVEIRO</t>
  </si>
  <si>
    <t>982598434</t>
  </si>
  <si>
    <t>info@ovaldonaseiro.com</t>
  </si>
  <si>
    <t>valdonaseiro.com</t>
  </si>
  <si>
    <t>VAL DO NASEIRO</t>
  </si>
  <si>
    <t>GRANXAS, 13 BAJO(EDIFICIO PARQUEMAR)</t>
  </si>
  <si>
    <t>27861</t>
  </si>
  <si>
    <t>info@valdonaseiro.com</t>
  </si>
  <si>
    <t>apartamentosvaldonaseiro.com</t>
  </si>
  <si>
    <t>HOTEL O CASTELO</t>
  </si>
  <si>
    <t>AVENIDA LIEIRO, 3</t>
  </si>
  <si>
    <t>27890</t>
  </si>
  <si>
    <t>CERVO</t>
  </si>
  <si>
    <t>982594402</t>
  </si>
  <si>
    <t>attcliente@hotelocastelo.com</t>
  </si>
  <si>
    <t>hotelocastelo.com</t>
  </si>
  <si>
    <t>HOTEL VILASECO</t>
  </si>
  <si>
    <t>CARRETERA PENASILLÁS, S/N</t>
  </si>
  <si>
    <t>27512</t>
  </si>
  <si>
    <t>CHANTADA</t>
  </si>
  <si>
    <t>982587160</t>
  </si>
  <si>
    <r>
      <rPr>
        <color rgb="FF1155CC"/>
        <u/>
      </rPr>
      <t>info@hotelvilaseco.es</t>
    </r>
  </si>
  <si>
    <t>hotelvilaseco.es</t>
  </si>
  <si>
    <t>PALACIO DE CRISTAL S.L.</t>
  </si>
  <si>
    <t>AVENIDA ARCADIO PARDIÑAS, 154</t>
  </si>
  <si>
    <t>27880</t>
  </si>
  <si>
    <t>BURELA</t>
  </si>
  <si>
    <t>982585803</t>
  </si>
  <si>
    <t>hotelpalaciodecristal@hotmail.com</t>
  </si>
  <si>
    <t>hotelpalaciodecristal.es</t>
  </si>
  <si>
    <t>HOTEL SPA GALATEA BURELA</t>
  </si>
  <si>
    <t>TRAVESIA DO RÍO, 4</t>
  </si>
  <si>
    <t>982575186</t>
  </si>
  <si>
    <t>info@hotelgalateaburela.com</t>
  </si>
  <si>
    <t>hotelgalateaburela.com</t>
  </si>
  <si>
    <t>NORDÉS S.L.</t>
  </si>
  <si>
    <t>AVENIDA A MARIÑA, 57</t>
  </si>
  <si>
    <t>982575143</t>
  </si>
  <si>
    <t>info@hotelnordes.com</t>
  </si>
  <si>
    <t>hotelnordes.com</t>
  </si>
  <si>
    <t>VILA DO VAL</t>
  </si>
  <si>
    <t>PLAZA SANTA MARÍA, 2 BAJO</t>
  </si>
  <si>
    <t>27770</t>
  </si>
  <si>
    <t>O VALADOURO</t>
  </si>
  <si>
    <t>982571653</t>
  </si>
  <si>
    <t>info@hotelviladoval.com</t>
  </si>
  <si>
    <t>hotelviladoval.com</t>
  </si>
  <si>
    <t>Q VIVEIRO</t>
  </si>
  <si>
    <t>BARRIO VERXELES, 3 BAJO; GALERIA COMERCIAL</t>
  </si>
  <si>
    <t>27850</t>
  </si>
  <si>
    <t>982562431</t>
  </si>
  <si>
    <t>qviveiro@dhhoteles.com</t>
  </si>
  <si>
    <t>facebook.com/hotelqviveiro</t>
  </si>
  <si>
    <t>HOTEL GASTRONÓMICO BOA VISTA</t>
  </si>
  <si>
    <t>CARRETERA GENERAL, 32, CELEIRO</t>
  </si>
  <si>
    <t>27863</t>
  </si>
  <si>
    <t>982562290</t>
  </si>
  <si>
    <t>info@boavistahotel.com</t>
  </si>
  <si>
    <t>boavistahotel.com</t>
  </si>
  <si>
    <t>EGO</t>
  </si>
  <si>
    <t>PRAIA ÁREA, 1 BAJO</t>
  </si>
  <si>
    <t>982560987</t>
  </si>
  <si>
    <t>info@hotelego.es</t>
  </si>
  <si>
    <t>hotelego.es</t>
  </si>
  <si>
    <t>HOTEL AUGADOCE</t>
  </si>
  <si>
    <t>CARRETERA AREA, 17 28 28 28</t>
  </si>
  <si>
    <t>982560944</t>
  </si>
  <si>
    <t>info@hotelaugadoce.com</t>
  </si>
  <si>
    <t>hotellouzao.com</t>
  </si>
  <si>
    <t>HOTEL DOLUSA S.L.</t>
  </si>
  <si>
    <t>RUA SUASBARRAS, 14</t>
  </si>
  <si>
    <t>982560866</t>
  </si>
  <si>
    <t>hdolusa@gmail.com</t>
  </si>
  <si>
    <t>dolusahotel.com</t>
  </si>
  <si>
    <t>THALASSO CANTÁBRICO LAS SIRENAS</t>
  </si>
  <si>
    <t>CALLE SACIDO, S/N BAJO; HOTEL HTC</t>
  </si>
  <si>
    <t>982560200</t>
  </si>
  <si>
    <t>info@thalassocantábricolassirenas.com</t>
  </si>
  <si>
    <t>thalassocantabricolassirenas.com</t>
  </si>
  <si>
    <t>146</t>
  </si>
  <si>
    <t>HOTEL EL MILLON</t>
  </si>
  <si>
    <t>RUA SAN PEDRO IGLESIA, S/N S/N</t>
  </si>
  <si>
    <t>982551165</t>
  </si>
  <si>
    <t>reservas@hotelelmillon.es</t>
  </si>
  <si>
    <t>hotelelmillon.com</t>
  </si>
  <si>
    <t>COMPLEXO ALAMEDA S.L.L.</t>
  </si>
  <si>
    <t>BARRIO BRIEIRO, 67</t>
  </si>
  <si>
    <t>982551088</t>
  </si>
  <si>
    <t>reservas@complexoalameda.com</t>
  </si>
  <si>
    <t>complexoalameda.com</t>
  </si>
  <si>
    <t>HOTEL CELTA GALAICO</t>
  </si>
  <si>
    <t>CAMIÑO DA CRUZ, 20</t>
  </si>
  <si>
    <t>982550800</t>
  </si>
  <si>
    <t>hotelceltagalaico@gmail.com</t>
  </si>
  <si>
    <t>hotelceltagalaico.com</t>
  </si>
  <si>
    <t>HOTEL A VEIGA</t>
  </si>
  <si>
    <t>AVENIDA DE COMPOSTELA, 61 BAJO</t>
  </si>
  <si>
    <t>27620</t>
  </si>
  <si>
    <t>SAMOS</t>
  </si>
  <si>
    <t>982546113</t>
  </si>
  <si>
    <t>hotelaveiga@hotmail.com</t>
  </si>
  <si>
    <t>hotelaveiga.com</t>
  </si>
  <si>
    <t>HOTEL FERRAMENTEIRO</t>
  </si>
  <si>
    <t>AVENIDA CHANTADA, 3</t>
  </si>
  <si>
    <t>27170</t>
  </si>
  <si>
    <t>PORTOMARÍN</t>
  </si>
  <si>
    <t>982545361</t>
  </si>
  <si>
    <t>info@hotelferramenteiro.com</t>
  </si>
  <si>
    <t>hotelferramenteiro.com/</t>
  </si>
  <si>
    <t>HOTEL PAZO DE BERBETOROS S.L.</t>
  </si>
  <si>
    <t>LUGAR SAN PEDRO, S/N</t>
  </si>
  <si>
    <t>982545292</t>
  </si>
  <si>
    <t>info@pazodeberbetoros.com</t>
  </si>
  <si>
    <t>pazodeberbetoros.com</t>
  </si>
  <si>
    <t>HOTEL POUSADA DE PORTOMARIN S.L.</t>
  </si>
  <si>
    <t>AVENIDA DE SARRIA, 0, S/N</t>
  </si>
  <si>
    <t>982545200</t>
  </si>
  <si>
    <t>info@pousadadeportomarin.es</t>
  </si>
  <si>
    <t>hotelpousadadeportomarinsl.com</t>
  </si>
  <si>
    <t>VILLAJARDÍN</t>
  </si>
  <si>
    <t>RUA MIÑO, 14</t>
  </si>
  <si>
    <t>982545054</t>
  </si>
  <si>
    <t>reservas@hotelvillajardin.com</t>
  </si>
  <si>
    <t>hotelvillajardin.com</t>
  </si>
  <si>
    <t>HOTEL DO LOYO</t>
  </si>
  <si>
    <t>LUGAR LOIO, KILOMETRO 2</t>
  </si>
  <si>
    <t>27611</t>
  </si>
  <si>
    <t>PARADELA</t>
  </si>
  <si>
    <t>982545012</t>
  </si>
  <si>
    <t>mesondoloyo@hotmail.com</t>
  </si>
  <si>
    <t>mesondoloyo.com</t>
  </si>
  <si>
    <t>FIZ DE VILAPEDRE</t>
  </si>
  <si>
    <t>PACIO, S/N 0 LUGO</t>
  </si>
  <si>
    <t>27765</t>
  </si>
  <si>
    <t>TRABADA</t>
  </si>
  <si>
    <t>982534188</t>
  </si>
  <si>
    <t>fizdevilapedre.com</t>
  </si>
  <si>
    <t>VILLA DE SARRIA</t>
  </si>
  <si>
    <t>CALLE BENIGNO QUIROGA, 49 BAJO</t>
  </si>
  <si>
    <t>27600</t>
  </si>
  <si>
    <t>SARRIA</t>
  </si>
  <si>
    <t>982533874</t>
  </si>
  <si>
    <t>villadesarria.com</t>
  </si>
  <si>
    <t>HOTEL OCA VILLA DE SARRIA S.L.</t>
  </si>
  <si>
    <t>RUA IGREXA, 5 5 5</t>
  </si>
  <si>
    <t>27893</t>
  </si>
  <si>
    <t>982533873</t>
  </si>
  <si>
    <t>info@hotelocavilladerria.com</t>
  </si>
  <si>
    <t>ROMA HOTEL</t>
  </si>
  <si>
    <t>RUA CALVO SOTELO, 2 BAJO</t>
  </si>
  <si>
    <t>982532211</t>
  </si>
  <si>
    <t>correo@hotelroma1930.es</t>
  </si>
  <si>
    <t>hotelroma1930.es</t>
  </si>
  <si>
    <t>MAR DE PLATA</t>
  </si>
  <si>
    <t>CALLE FORMIGUEIROS, 5</t>
  </si>
  <si>
    <t>982530724</t>
  </si>
  <si>
    <t>reservas@hotelmardeplata.com</t>
  </si>
  <si>
    <t>hotelmardeplata.com</t>
  </si>
  <si>
    <t>PONTE RIBEIRA S.L.</t>
  </si>
  <si>
    <t>RUA PEREGRINO, 29 BAJO</t>
  </si>
  <si>
    <t>982530005</t>
  </si>
  <si>
    <t>info@alfonsoix.com</t>
  </si>
  <si>
    <t>alfonsoix.com</t>
  </si>
  <si>
    <t>HOTEL MONTERO S.L.</t>
  </si>
  <si>
    <t>AVENIDA ELADIO LORENZO, 7 BAJO; HOTEL-RESTAURANTE</t>
  </si>
  <si>
    <t>27740</t>
  </si>
  <si>
    <t>MONDOÑEDO</t>
  </si>
  <si>
    <t>982521751</t>
  </si>
  <si>
    <t>info@hrmontero.com</t>
  </si>
  <si>
    <t>hrmontero.com</t>
  </si>
  <si>
    <t>HOTEL SPA ATTICA 21</t>
  </si>
  <si>
    <t>CHARCA DO ALLIGAL, S/N</t>
  </si>
  <si>
    <t>27830</t>
  </si>
  <si>
    <t>VILALBA</t>
  </si>
  <si>
    <t>982515000</t>
  </si>
  <si>
    <t>info.spavillalba@attica21hotels.com</t>
  </si>
  <si>
    <t>attica21hotels.com</t>
  </si>
  <si>
    <t>AVENIDA TIERRA LLANA, S/N BAJO</t>
  </si>
  <si>
    <t>27800</t>
  </si>
  <si>
    <t>982511135</t>
  </si>
  <si>
    <t>info@hotelvillamartin.com</t>
  </si>
  <si>
    <t>PLAZA SUSO GAYOSO, 10 BAJO; BAR CRISTAL</t>
  </si>
  <si>
    <t>982510659</t>
  </si>
  <si>
    <t>info@hotel-venezuela.es</t>
  </si>
  <si>
    <t>venezuela.com</t>
  </si>
  <si>
    <t>PROFONT-98 S.L.</t>
  </si>
  <si>
    <t>RUA CAMPO DE PUENTE, 27 BAJO; DUPLICADO 27-29</t>
  </si>
  <si>
    <t>982510245</t>
  </si>
  <si>
    <t>hotelviladoalba@hotmail.com</t>
  </si>
  <si>
    <t>viladoalba.com</t>
  </si>
  <si>
    <t>PARADOR DE VILALBA</t>
  </si>
  <si>
    <t>CALLE VALERIANO VALDESUSO, S/N BAJO</t>
  </si>
  <si>
    <t>982510011</t>
  </si>
  <si>
    <t>vilalba@parador.es</t>
  </si>
  <si>
    <t>HOTEL RÍO BUBAL</t>
  </si>
  <si>
    <t>CARRETERA DE OURENSE S/N.</t>
  </si>
  <si>
    <t>27520</t>
  </si>
  <si>
    <t>OUROL</t>
  </si>
  <si>
    <t>982466428</t>
  </si>
  <si>
    <t>riobubal@hotmail.com</t>
  </si>
  <si>
    <t>facebook.com/hotel-rio-bubal-204046456442787</t>
  </si>
  <si>
    <t>CITADEL S.L.</t>
  </si>
  <si>
    <t>RUA ROSALÍA DE CASTRO, 37 BAJO</t>
  </si>
  <si>
    <t>27500</t>
  </si>
  <si>
    <t>982462026</t>
  </si>
  <si>
    <t>citadelsl.com</t>
  </si>
  <si>
    <t>RECTORAL DE CASTILLÓN</t>
  </si>
  <si>
    <t>CASTILLÓN, 37 BAJO</t>
  </si>
  <si>
    <t>27438</t>
  </si>
  <si>
    <t>PANTÓN</t>
  </si>
  <si>
    <t>982455436</t>
  </si>
  <si>
    <t>rectoraldecastillon@rectoraldecastillon.com</t>
  </si>
  <si>
    <t>rectoraldecastillon.com</t>
  </si>
  <si>
    <t>MOGAY S.L.</t>
  </si>
  <si>
    <t>RUA ANTONIO LORENZANA, 2 2</t>
  </si>
  <si>
    <t>982440847</t>
  </si>
  <si>
    <t>hotelmogay@mogay.com</t>
  </si>
  <si>
    <t>hotelmogay.com</t>
  </si>
  <si>
    <t>LAS VEGAS</t>
  </si>
  <si>
    <t>FERROCARRIL, 1 BAJO</t>
  </si>
  <si>
    <t>27310</t>
  </si>
  <si>
    <t>RIBAS DE SIL</t>
  </si>
  <si>
    <t>982428283</t>
  </si>
  <si>
    <t>hotel-lasvegas@hotmail.es</t>
  </si>
  <si>
    <t>facebook.com/c.b.lasvegas</t>
  </si>
  <si>
    <t>ARUME</t>
  </si>
  <si>
    <t>AVENIDA GALICIA, KILOMETRO 42, 2</t>
  </si>
  <si>
    <t>27350</t>
  </si>
  <si>
    <t>BÓVEDA</t>
  </si>
  <si>
    <t>982426005</t>
  </si>
  <si>
    <t>contacta@hotel-arume.com</t>
  </si>
  <si>
    <t>hotel-arume.com</t>
  </si>
  <si>
    <t>HERMIDA RURAL S.L.</t>
  </si>
  <si>
    <t>EIREXALBA, 2 BAJO</t>
  </si>
  <si>
    <t>27345</t>
  </si>
  <si>
    <t>O INCIO</t>
  </si>
  <si>
    <t>982420404</t>
  </si>
  <si>
    <t>reservas@hermidarural.com</t>
  </si>
  <si>
    <t>hermidarural.com</t>
  </si>
  <si>
    <t>PARADOR DE MONFORTE DE LEMOS MONASTERIO SAN VICENTE DO PINO</t>
  </si>
  <si>
    <t>PLAZA LUIS DE GÓNGORA Y ARGOTE, S/N</t>
  </si>
  <si>
    <t>27400</t>
  </si>
  <si>
    <t>MONFORTE DE LEMOS</t>
  </si>
  <si>
    <t>982418484</t>
  </si>
  <si>
    <t>monforte@parador.es</t>
  </si>
  <si>
    <t>HOTEL RIBEIRA SACRA S.L.</t>
  </si>
  <si>
    <t>CALLE CONDE, 17</t>
  </si>
  <si>
    <t>982411706</t>
  </si>
  <si>
    <t>info@hotelribeirasacra.es</t>
  </si>
  <si>
    <t>hotelribeirasacra.es/</t>
  </si>
  <si>
    <t>HOTEL PUENTE ROMANO S.L.</t>
  </si>
  <si>
    <t>PASEO MALECÓN, S/N BAJO</t>
  </si>
  <si>
    <t>982411167</t>
  </si>
  <si>
    <t>hpuenteromanomonforte@gmail.com</t>
  </si>
  <si>
    <t>hpuenteromano.com</t>
  </si>
  <si>
    <t>TERRA GALEGA</t>
  </si>
  <si>
    <t>ESTRADA CHANTADA, S/N BAJO</t>
  </si>
  <si>
    <t>982405090</t>
  </si>
  <si>
    <t>info@hotelterragalega.com</t>
  </si>
  <si>
    <t>hotelterragalega.com</t>
  </si>
  <si>
    <t>HOTEL CASA REBOIRO</t>
  </si>
  <si>
    <t>CALLE BERGAZOS, 4</t>
  </si>
  <si>
    <t>27410</t>
  </si>
  <si>
    <t>982400617</t>
  </si>
  <si>
    <t>info@casareboiro.com</t>
  </si>
  <si>
    <t>casareboiro.com</t>
  </si>
  <si>
    <t>HOTEL CONDES DE LEMOS</t>
  </si>
  <si>
    <t>PRAZA ESTACIÓN, 2</t>
  </si>
  <si>
    <t>982400319</t>
  </si>
  <si>
    <t>reserva_info@hotelcondesdelemos.com</t>
  </si>
  <si>
    <t>hotelcondesdelemos.com</t>
  </si>
  <si>
    <t>RUVA LUGO</t>
  </si>
  <si>
    <t>ESTRADA N-VI, KILOMETRO 514 BAJO</t>
  </si>
  <si>
    <t>27150</t>
  </si>
  <si>
    <t>OUTEIRO DE REI</t>
  </si>
  <si>
    <t>982393330</t>
  </si>
  <si>
    <t>info@motelparaiso.es</t>
  </si>
  <si>
    <t>motelparaiso.es</t>
  </si>
  <si>
    <t>1</t>
  </si>
  <si>
    <t>HOTEL COTO REAL S.L.</t>
  </si>
  <si>
    <t>AVENIDA A CORUÑA, 107 107</t>
  </si>
  <si>
    <t>27370</t>
  </si>
  <si>
    <t>RÁBADE</t>
  </si>
  <si>
    <t>982390012</t>
  </si>
  <si>
    <t>info@cotoreal.com</t>
  </si>
  <si>
    <t>cotoreal.com</t>
  </si>
  <si>
    <t>COMPLEJO LA CABAÑA</t>
  </si>
  <si>
    <t>DOCTOR PARDO OURO, 4 BAJO</t>
  </si>
  <si>
    <t>27200</t>
  </si>
  <si>
    <t>PALAS DE REI</t>
  </si>
  <si>
    <t>982380750</t>
  </si>
  <si>
    <t>complejolacabana@complejolacabana.com</t>
  </si>
  <si>
    <t>complejolacabana.com</t>
  </si>
  <si>
    <t>HOTEL CASA BENILDE</t>
  </si>
  <si>
    <t>CALLE DEL MERCADO ADO</t>
  </si>
  <si>
    <t>982380717</t>
  </si>
  <si>
    <t>info@hotelcasabenilde.com</t>
  </si>
  <si>
    <t>hotelcasabenilde.com</t>
  </si>
  <si>
    <t>CASA RURAL ARREBOL</t>
  </si>
  <si>
    <t>LUGAR O COVELO, 3</t>
  </si>
  <si>
    <t>27257</t>
  </si>
  <si>
    <t>CASTRO DE REI</t>
  </si>
  <si>
    <t>982373367</t>
  </si>
  <si>
    <t>casaruralarrebol@gmail.com</t>
  </si>
  <si>
    <t>casaruralrestaurantearrebol.com</t>
  </si>
  <si>
    <t>DA CABRA</t>
  </si>
  <si>
    <t>MESÓN DA CABRA, S/N BAJO</t>
  </si>
  <si>
    <t>27305</t>
  </si>
  <si>
    <t>GUITIRIZ</t>
  </si>
  <si>
    <t>982373102</t>
  </si>
  <si>
    <t>mesondacabra@gmail.com</t>
  </si>
  <si>
    <t>dacabra.com</t>
  </si>
  <si>
    <t>RIO ULLA HOTEL</t>
  </si>
  <si>
    <t>AVENIDA LUGO, 142 BAJO</t>
  </si>
  <si>
    <t>27560</t>
  </si>
  <si>
    <t>MONTERROSO</t>
  </si>
  <si>
    <t>982371750</t>
  </si>
  <si>
    <t>info@rioullahotel.com</t>
  </si>
  <si>
    <t>hrumonterroso.com</t>
  </si>
  <si>
    <t>CASA CAROLO</t>
  </si>
  <si>
    <t>CEBREIRO, 20 BAJO</t>
  </si>
  <si>
    <t>27671</t>
  </si>
  <si>
    <t>PEDRAFITA DO CEBREIRO</t>
  </si>
  <si>
    <t>982367168</t>
  </si>
  <si>
    <t>casacarolo.com</t>
  </si>
  <si>
    <t>HOTEL DE NATURALEZA SUARNA</t>
  </si>
  <si>
    <t>AVENIDA GALICIA, S/N</t>
  </si>
  <si>
    <t>27650</t>
  </si>
  <si>
    <t>NAVIA DE SUARNA</t>
  </si>
  <si>
    <t>982365266</t>
  </si>
  <si>
    <t>luissuarna@gmail.com</t>
  </si>
  <si>
    <t>casasuarna.com</t>
  </si>
  <si>
    <t>HOTEL MONEDA S.L.</t>
  </si>
  <si>
    <t>AVENIDA BARALLA, 46</t>
  </si>
  <si>
    <t>27130</t>
  </si>
  <si>
    <t>BALEIRA</t>
  </si>
  <si>
    <t>982355270</t>
  </si>
  <si>
    <t>info@hotelmoneda.com</t>
  </si>
  <si>
    <t>hotelmoneda.com</t>
  </si>
  <si>
    <t>CASA VIZCAIN</t>
  </si>
  <si>
    <t>NEGUEIRA, 31 BAJO</t>
  </si>
  <si>
    <t>27113</t>
  </si>
  <si>
    <t>NEGUEIRA DE MUÑIZ</t>
  </si>
  <si>
    <t>982353401</t>
  </si>
  <si>
    <t>casavizcain@hotmail.com</t>
  </si>
  <si>
    <t>casavizcain.com</t>
  </si>
  <si>
    <t>HOTEL SAN BRIZ S.L.</t>
  </si>
  <si>
    <t>RUA SAN BRIZ, S/N BAJO; HOTEL</t>
  </si>
  <si>
    <t>27720</t>
  </si>
  <si>
    <t>A PONTENOVA</t>
  </si>
  <si>
    <t>982342389</t>
  </si>
  <si>
    <t>hotel@hotelsanbriz.com</t>
  </si>
  <si>
    <t>hotelsanbriz.com</t>
  </si>
  <si>
    <t>HOTEL MIRADOR DE BARCIA</t>
  </si>
  <si>
    <t>CALLE BARCIA, 3 BAJO; HOTEL MIRADOR BARCIA</t>
  </si>
  <si>
    <t>27244</t>
  </si>
  <si>
    <t>RIBEIRA DE PIQUÍN</t>
  </si>
  <si>
    <t>982333634</t>
  </si>
  <si>
    <t>info@hotelmiradordebarcia.es</t>
  </si>
  <si>
    <t>hotelmiradordebarcia.es</t>
  </si>
  <si>
    <t>HOTEL NADELA</t>
  </si>
  <si>
    <t>NADELA, 50 BAJO</t>
  </si>
  <si>
    <t>27160</t>
  </si>
  <si>
    <t>982305940</t>
  </si>
  <si>
    <t>info@nadela.es</t>
  </si>
  <si>
    <t>nadela.es</t>
  </si>
  <si>
    <t>HOTEL TORRE DE NUÑEZ</t>
  </si>
  <si>
    <t>ESTRADA N-VI, KILOMETRO 497 BAJO</t>
  </si>
  <si>
    <t>982304040</t>
  </si>
  <si>
    <t>hotel@hoteltorredenunez.com</t>
  </si>
  <si>
    <t>hoteltorredenuez.com</t>
  </si>
  <si>
    <t>EUROSTARS PAZO DE SOBER</t>
  </si>
  <si>
    <t>CAMINO PALACIO, S/N</t>
  </si>
  <si>
    <t>27460</t>
  </si>
  <si>
    <t>SOBER</t>
  </si>
  <si>
    <t>982299189</t>
  </si>
  <si>
    <t>info@eurostarspazodesober.com</t>
  </si>
  <si>
    <t>AUGAS SANTAS</t>
  </si>
  <si>
    <t>PASEO ZONA OS BAÑOS, S/N</t>
  </si>
  <si>
    <t>27430</t>
  </si>
  <si>
    <t>982292800</t>
  </si>
  <si>
    <t>augassantas.com</t>
  </si>
  <si>
    <t>CIUDAD DE LUGO S.L.</t>
  </si>
  <si>
    <t>CARRIL HORTAS, 29</t>
  </si>
  <si>
    <t>982284707</t>
  </si>
  <si>
    <t>hotel@ciudaddelugo.com</t>
  </si>
  <si>
    <t>facebook.com/hotelapartamentos-ciudad-de-lugo-108950745834439</t>
  </si>
  <si>
    <t>HOTEL MURALLA S.L.</t>
  </si>
  <si>
    <t>RUA MIGUEL DE CERVANTES, 8 BAJO</t>
  </si>
  <si>
    <t>982254000</t>
  </si>
  <si>
    <t>info@hotelmuralla.es</t>
  </si>
  <si>
    <t>hotelmuralla.es</t>
  </si>
  <si>
    <t>HOTEL PAZO DE ORBAN E SANGRO S.L.</t>
  </si>
  <si>
    <t>TRAVESIA MIÑO, 6 BAJO</t>
  </si>
  <si>
    <t>27001</t>
  </si>
  <si>
    <t>982240217</t>
  </si>
  <si>
    <t>info@pazodeorban.es</t>
  </si>
  <si>
    <t>pazodeorban.es</t>
  </si>
  <si>
    <t>MÉNDEZ NUÑEZ S.L.</t>
  </si>
  <si>
    <t>RUA RAÍÑA, 1</t>
  </si>
  <si>
    <t>982230711</t>
  </si>
  <si>
    <t>hotel@hotelmendeznunez.com</t>
  </si>
  <si>
    <t>hotelmendeznunez.com</t>
  </si>
  <si>
    <t>EXE PUERTA DE SAN PEDRO</t>
  </si>
  <si>
    <t>RUA RÍO NEIRA, 29</t>
  </si>
  <si>
    <t>982222381</t>
  </si>
  <si>
    <t>info@exepuertadenpedro.com</t>
  </si>
  <si>
    <t>exepuertadesanpedro.com</t>
  </si>
  <si>
    <t>BALNEARIO DE LUGO S.L.</t>
  </si>
  <si>
    <t>BARRIO PUENTE, S/N</t>
  </si>
  <si>
    <t>27004</t>
  </si>
  <si>
    <t>982221228</t>
  </si>
  <si>
    <t>balneario@balneariodelugo.com</t>
  </si>
  <si>
    <t>balneariodelugo.com</t>
  </si>
  <si>
    <t>CEAO EXPRESS</t>
  </si>
  <si>
    <t>RUA OS CANTEIROS (POLIGONO INSDUSTRIAL O CEAO), S/N POLIGONO INDUSTRIAL DO CEAO</t>
  </si>
  <si>
    <t>982209999</t>
  </si>
  <si>
    <t>gasoleosceao@gasoleosceao.es</t>
  </si>
  <si>
    <t>gasoleosceao.es</t>
  </si>
  <si>
    <t>CEAO</t>
  </si>
  <si>
    <t>RUA OS CANTEIROS (POLIGONO INSDUSTRIAL O CEAO), S/N</t>
  </si>
  <si>
    <t>982209525</t>
  </si>
  <si>
    <t>hotelceao@hotelceao.es</t>
  </si>
  <si>
    <t>hotelceao.es</t>
  </si>
  <si>
    <t>MONTECARLO</t>
  </si>
  <si>
    <t>CARRETERA N-540, S/N BAJO</t>
  </si>
  <si>
    <t>27210</t>
  </si>
  <si>
    <t>982207941</t>
  </si>
  <si>
    <t>info@motelmontecarlo.es</t>
  </si>
  <si>
    <t>motelmontecarlo.es</t>
  </si>
  <si>
    <t>BAMBU</t>
  </si>
  <si>
    <t>CALLE SANTA EUFÉMIA DE ESPERANTE, 27 BAJO</t>
  </si>
  <si>
    <t>982207890</t>
  </si>
  <si>
    <t>info@bambu.com</t>
  </si>
  <si>
    <t>motelbambu.es</t>
  </si>
  <si>
    <t>LOS OLMOS S.L.</t>
  </si>
  <si>
    <t>CAMIÑO LIÑARES, 15 BAJO; HOSTAL GARABOLOS</t>
  </si>
  <si>
    <t>982200032</t>
  </si>
  <si>
    <t>reservas@hotellosolmos.com</t>
  </si>
  <si>
    <t>hotellosolmos.com</t>
  </si>
  <si>
    <t>CASA RURAL VENTORRILLO</t>
  </si>
  <si>
    <t>VENTORRILLO, S/N BAJO(VEGA DE LOGARES)</t>
  </si>
  <si>
    <t>27112</t>
  </si>
  <si>
    <t>A FONSAGRADA</t>
  </si>
  <si>
    <t>982184048</t>
  </si>
  <si>
    <t>oventorrillo@hotmail.com</t>
  </si>
  <si>
    <t>turismoruralenlugo.es</t>
  </si>
  <si>
    <t>BI TERRA</t>
  </si>
  <si>
    <t>A REGOELA, 2 (BAJO</t>
  </si>
  <si>
    <t>27228</t>
  </si>
  <si>
    <t>FRIOL</t>
  </si>
  <si>
    <t>982183746</t>
  </si>
  <si>
    <t>info@biterra.com</t>
  </si>
  <si>
    <t>biterra.es</t>
  </si>
  <si>
    <t>A ROXOA</t>
  </si>
  <si>
    <t>TUMBIADOIRA, 1 BAJO</t>
  </si>
  <si>
    <t>27117</t>
  </si>
  <si>
    <t>982180262</t>
  </si>
  <si>
    <t>aroxoa@hotmail.es</t>
  </si>
  <si>
    <t>aroxoa.com</t>
  </si>
  <si>
    <t>PIORNEDO</t>
  </si>
  <si>
    <t>RUA MIGUEL DE CERVANTES, 1 1 1</t>
  </si>
  <si>
    <t>982161587</t>
  </si>
  <si>
    <t>info@hotelpiornedo.com</t>
  </si>
  <si>
    <t>hotelpiornedo.com</t>
  </si>
  <si>
    <t>RÍO PAMBRE</t>
  </si>
  <si>
    <t>LUGAR VILARIÑO SAMBREIXO, S/N</t>
  </si>
  <si>
    <t>27203</t>
  </si>
  <si>
    <t>982153232</t>
  </si>
  <si>
    <t>info@balnearioriopambre.com</t>
  </si>
  <si>
    <t>balnearioriopambre.com</t>
  </si>
  <si>
    <t>HOTEL DE MONTAÑA Y NATURALEZA EL UROGALLO</t>
  </si>
  <si>
    <t>NOCEDA, 34 BAJO</t>
  </si>
  <si>
    <t>27675</t>
  </si>
  <si>
    <t>AS NOGAIS</t>
  </si>
  <si>
    <t>982151182</t>
  </si>
  <si>
    <t>hoteldemontaaynaturalezaelurogallo.com</t>
  </si>
  <si>
    <t>HOTEL REGO</t>
  </si>
  <si>
    <t>CALLE FIALLEGA, 4 4 4</t>
  </si>
  <si>
    <t>982141819</t>
  </si>
  <si>
    <t>info@hosteleriarego.com</t>
  </si>
  <si>
    <t>hosteleriarego.com</t>
  </si>
  <si>
    <t>LEYTON</t>
  </si>
  <si>
    <t>AVENIDA A MARIÑA, 6 1</t>
  </si>
  <si>
    <t>982140800</t>
  </si>
  <si>
    <t>informacion@hotelleyton.es</t>
  </si>
  <si>
    <t>hotelleyton.es</t>
  </si>
  <si>
    <t>A MARIÑA</t>
  </si>
  <si>
    <t>PRAIA REINANTE, S/N BAJO</t>
  </si>
  <si>
    <t>27794</t>
  </si>
  <si>
    <t>BARREIROS</t>
  </si>
  <si>
    <t>982134013</t>
  </si>
  <si>
    <t>conserje@hotelamadora.com</t>
  </si>
  <si>
    <t>hotelamadora.com</t>
  </si>
  <si>
    <t>HOTEL VILLA DE RIBADEO</t>
  </si>
  <si>
    <t>AVENIDA ASTURIAS, 8 10</t>
  </si>
  <si>
    <t>982131769</t>
  </si>
  <si>
    <t>reservas@hotelvilladeribadeo.com</t>
  </si>
  <si>
    <t>hotelvilladeribadeo.com</t>
  </si>
  <si>
    <t>VOAR</t>
  </si>
  <si>
    <t>AVENIDA RÍA DE RIBADEO, 2 KILOMETRO 554 63 4</t>
  </si>
  <si>
    <t>982130909</t>
  </si>
  <si>
    <t>info@hotelvoar.com</t>
  </si>
  <si>
    <t>hotelvoar.com</t>
  </si>
  <si>
    <t>SANTA CRUZ S.L.</t>
  </si>
  <si>
    <t>DIPUTACIÓN, 22-24 BAJO</t>
  </si>
  <si>
    <t>982130549</t>
  </si>
  <si>
    <t>info@santacruzribadeo.com</t>
  </si>
  <si>
    <t>santacruzribadeo.com</t>
  </si>
  <si>
    <t>HOTEL BOUZA</t>
  </si>
  <si>
    <t>JOSÉ VICENTE PÉREZ MARTÍNEZ, 13 BAJO</t>
  </si>
  <si>
    <t>982130084</t>
  </si>
  <si>
    <t>reservas@hotelbouza.com</t>
  </si>
  <si>
    <t>hotelbouza.com</t>
  </si>
  <si>
    <t>APARTAMENTOS ESCUDER S.L.</t>
  </si>
  <si>
    <t>CALLE AMANDO PÉREZ, 4 BAJO</t>
  </si>
  <si>
    <t>982129155</t>
  </si>
  <si>
    <t>info@apartamentosescuder.com</t>
  </si>
  <si>
    <t>apartamentosescuder.com</t>
  </si>
  <si>
    <t>CABLEUROPA S.A.U.</t>
  </si>
  <si>
    <t>AMADOR FERNÁNDEZ, 7 BAJO</t>
  </si>
  <si>
    <t>982128825</t>
  </si>
  <si>
    <t>datos.personales@parador.es</t>
  </si>
  <si>
    <t>PARADOR DE RIBADEO</t>
  </si>
  <si>
    <t>CALLE AMADOR FERNÁNDEZ, 7 BAJO</t>
  </si>
  <si>
    <t>ribadeo@parador.es</t>
  </si>
  <si>
    <t>HOTEL EO ***</t>
  </si>
  <si>
    <t>CALLE DE AMADOR FERNÁNDEZ, 5</t>
  </si>
  <si>
    <t>982128750</t>
  </si>
  <si>
    <t>hoteleo@hoteleo.es</t>
  </si>
  <si>
    <t>hoteleo.es</t>
  </si>
  <si>
    <t>O CABAZO</t>
  </si>
  <si>
    <t>CALLE RÍO DO AMALLO, 1 BAJO</t>
  </si>
  <si>
    <t>982128517</t>
  </si>
  <si>
    <t>info@ocabazo.com</t>
  </si>
  <si>
    <t>hotelrestauranteocabazo.com</t>
  </si>
  <si>
    <t>BALCÓN DE SAN BARTOLO</t>
  </si>
  <si>
    <t>AVENIDA CASIANO MORENO, 53 B</t>
  </si>
  <si>
    <t>27790</t>
  </si>
  <si>
    <t>982124226</t>
  </si>
  <si>
    <t>info@hotelbalcondesanbartolo.com</t>
  </si>
  <si>
    <t>hotelbalcondesanbartolo.com</t>
  </si>
  <si>
    <t>PORTO DE RINLO</t>
  </si>
  <si>
    <t>PLAZA SANTA CATALINA, 9</t>
  </si>
  <si>
    <t>27715</t>
  </si>
  <si>
    <t>982123137</t>
  </si>
  <si>
    <t>informacion@portoderinlo.es</t>
  </si>
  <si>
    <t>portoderinlo.es</t>
  </si>
  <si>
    <t>MI NORTE</t>
  </si>
  <si>
    <t>ESTRADA N-634, 634 KILOMETRO 559,</t>
  </si>
  <si>
    <t>27710</t>
  </si>
  <si>
    <t>982123034</t>
  </si>
  <si>
    <t>info@hotelminorte.com</t>
  </si>
  <si>
    <t>hotelminorte.com</t>
  </si>
  <si>
    <t>LA VILLA</t>
  </si>
  <si>
    <t>SAN JULIÁN, 18 BAJO</t>
  </si>
  <si>
    <t>27797</t>
  </si>
  <si>
    <t>982123001</t>
  </si>
  <si>
    <t>lavillaribadeo@hotmail.es</t>
  </si>
  <si>
    <t>lavilla.com</t>
  </si>
  <si>
    <t>HOTEL ROLLE</t>
  </si>
  <si>
    <t>INGENIERO SHULTZ, 6 BAJO</t>
  </si>
  <si>
    <t>982120670</t>
  </si>
  <si>
    <t>info@hotelrolle.com</t>
  </si>
  <si>
    <t>hotelrolle.com</t>
  </si>
  <si>
    <t>LA CASONA DE LAZÚRTEGUI S.L.</t>
  </si>
  <si>
    <t>JULIO LAZURTEGUI, 26-28 BAJO</t>
  </si>
  <si>
    <t>982120097</t>
  </si>
  <si>
    <t>reservas@hotelcasona.com</t>
  </si>
  <si>
    <t>hotelcasona.com</t>
  </si>
  <si>
    <t>CARDENAL</t>
  </si>
  <si>
    <t>RUA HUERTAS, 36 BAJO; DUPLICADO 36-38</t>
  </si>
  <si>
    <t>982090568</t>
  </si>
  <si>
    <t>reservas@hotelcardenal.es</t>
  </si>
  <si>
    <t>hotelcardenal.es</t>
  </si>
  <si>
    <t>HOTEL SANTIAGO SPA</t>
  </si>
  <si>
    <t>URBANIZACIÓN BELA VISTA (ESTRADA SANTIAGO), S/N</t>
  </si>
  <si>
    <t>982010101</t>
  </si>
  <si>
    <t>hotelsantiago@hotelsantiago-sl.es</t>
  </si>
  <si>
    <t>hotelsantiago-sl.es</t>
  </si>
  <si>
    <t>HOTEL JAVIER MONTERO</t>
  </si>
  <si>
    <t>CAMIÑO BARREIRAS, 14</t>
  </si>
  <si>
    <t>982 639 600</t>
  </si>
  <si>
    <t>info@hrjaviermontero.es</t>
  </si>
  <si>
    <t>hrjaviermontero.es/</t>
  </si>
  <si>
    <t>HOTEL O REMANSIÑO</t>
  </si>
  <si>
    <t>RICOBAO, S/N</t>
  </si>
  <si>
    <t>27320</t>
  </si>
  <si>
    <t>QUIROGA</t>
  </si>
  <si>
    <t>982 43 51 68</t>
  </si>
  <si>
    <t>info@hoteloremansiño.com</t>
  </si>
  <si>
    <t>TOC TOC ROOMS S.L.</t>
  </si>
  <si>
    <t>RUA MENDAÑA DE NEYRA, 28 28 28, PISO 2º I</t>
  </si>
  <si>
    <t>15008</t>
  </si>
  <si>
    <t>A CORUÑA</t>
  </si>
  <si>
    <t>981977295</t>
  </si>
  <si>
    <t>info@toctocrooms.com</t>
  </si>
  <si>
    <t>toctocrooms.com</t>
  </si>
  <si>
    <t>TORQUES HOTEL</t>
  </si>
  <si>
    <t>POLIGONO INSDUSTRIAL AL BERGONDO, S/N PARCELA B-48</t>
  </si>
  <si>
    <t>15165</t>
  </si>
  <si>
    <t>BERGONDO</t>
  </si>
  <si>
    <t>981970170</t>
  </si>
  <si>
    <t>hoteltorques@gmail.com</t>
  </si>
  <si>
    <t>hoteltorques.com</t>
  </si>
  <si>
    <t>HORREO</t>
  </si>
  <si>
    <t>RUA O HÓRREO, 40</t>
  </si>
  <si>
    <t>15701</t>
  </si>
  <si>
    <t>SANTIAGO DE COMPOSTELA</t>
  </si>
  <si>
    <t>981937761</t>
  </si>
  <si>
    <t>hotelhorreocompostela@gmail.com</t>
  </si>
  <si>
    <t>horreo.com</t>
  </si>
  <si>
    <t>HOTEL MOON</t>
  </si>
  <si>
    <t>RUA RAMÓN Y CAJAL, 47 BAJO (ASCENSOR)</t>
  </si>
  <si>
    <t>15006</t>
  </si>
  <si>
    <t>981919100</t>
  </si>
  <si>
    <t>info@mooncoruna.com</t>
  </si>
  <si>
    <t>mooncoruna.com</t>
  </si>
  <si>
    <t>HOTEL GARCAS</t>
  </si>
  <si>
    <t>LUGAR NOVAL, 2 2 2</t>
  </si>
  <si>
    <t>15820</t>
  </si>
  <si>
    <t>981888225</t>
  </si>
  <si>
    <t>info@hotelgarcas.com</t>
  </si>
  <si>
    <t>garcashotel.com</t>
  </si>
  <si>
    <t>HOTEL RUTA JACOBEA</t>
  </si>
  <si>
    <t>CARRETERA LAVACOLLA, 41 BAJO(SABUGUEIRA)</t>
  </si>
  <si>
    <t>981888217</t>
  </si>
  <si>
    <t>comercial@rjacobea.com</t>
  </si>
  <si>
    <t>rjacobea.com</t>
  </si>
  <si>
    <t>HOTEL CASTRO S.L.</t>
  </si>
  <si>
    <t>A SIONLLA DE ARRIBA, 8 BAJO</t>
  </si>
  <si>
    <t>15890</t>
  </si>
  <si>
    <t>981888122</t>
  </si>
  <si>
    <t>hotelcastrosl.com</t>
  </si>
  <si>
    <t>CASA ROSALIA</t>
  </si>
  <si>
    <t>SOIGREXA, 19 BAJO</t>
  </si>
  <si>
    <t>15280</t>
  </si>
  <si>
    <t>BRIÓN</t>
  </si>
  <si>
    <t>981887580</t>
  </si>
  <si>
    <t>casarosalia.com</t>
  </si>
  <si>
    <t>MILLÁN S.L.</t>
  </si>
  <si>
    <t>AVENIDA SANTIAGO, S/N</t>
  </si>
  <si>
    <t>15830</t>
  </si>
  <si>
    <t>NEGREIRA</t>
  </si>
  <si>
    <t>981885201</t>
  </si>
  <si>
    <t>millnsl.com</t>
  </si>
  <si>
    <t>XALLAS S.L.</t>
  </si>
  <si>
    <t>RUA NOVA, 18 BAJO</t>
  </si>
  <si>
    <t>15840</t>
  </si>
  <si>
    <t>SANTA COMBA</t>
  </si>
  <si>
    <t>981880708</t>
  </si>
  <si>
    <t>hxallas@hotmail.com</t>
  </si>
  <si>
    <t>hotelxallas.net</t>
  </si>
  <si>
    <t>COMPLEJO MARTINEZ Y TORRES S.L.</t>
  </si>
  <si>
    <t>MARIÑO DE RIVERA, S/N</t>
  </si>
  <si>
    <t>15960</t>
  </si>
  <si>
    <t>RIBEIRA</t>
  </si>
  <si>
    <t>981875461</t>
  </si>
  <si>
    <t>complejomartinezytorressl.com</t>
  </si>
  <si>
    <t>ANCORA S.A.</t>
  </si>
  <si>
    <t>ALCALDE FERNÁNDEZ BERMÚDEZ, 5 BAJO</t>
  </si>
  <si>
    <t>981874200</t>
  </si>
  <si>
    <t>ancorahotel@gmail.com</t>
  </si>
  <si>
    <t>hotelancora.org</t>
  </si>
  <si>
    <t>OFIUSA MARE S.L.</t>
  </si>
  <si>
    <t>PLAYA DE INSUELA, S/N</t>
  </si>
  <si>
    <t>15959</t>
  </si>
  <si>
    <t>981867212</t>
  </si>
  <si>
    <t>reservas@ofiusa.es</t>
  </si>
  <si>
    <t>ofiusa.es</t>
  </si>
  <si>
    <t>AS DUNAS</t>
  </si>
  <si>
    <t>BRETAL, 138 BAJO</t>
  </si>
  <si>
    <t>15969</t>
  </si>
  <si>
    <t>981865185</t>
  </si>
  <si>
    <t>asdunas.com</t>
  </si>
  <si>
    <t>HOTEL RURAL NEIXÓN</t>
  </si>
  <si>
    <t>CALLE NEIXÓN, 58, (CESPÓN)</t>
  </si>
  <si>
    <t>15990</t>
  </si>
  <si>
    <t>BOIRO</t>
  </si>
  <si>
    <t>981862456</t>
  </si>
  <si>
    <t>ruralneixon@gmail.com</t>
  </si>
  <si>
    <t>ruralneixon.com</t>
  </si>
  <si>
    <t>LA CASONA DEL ABUELO</t>
  </si>
  <si>
    <t>IGREXA, 21</t>
  </si>
  <si>
    <t>15293</t>
  </si>
  <si>
    <t>CARNOTA</t>
  </si>
  <si>
    <t>981857087</t>
  </si>
  <si>
    <t>info@lacasonadelabuelo.com</t>
  </si>
  <si>
    <t>lacasonadelabuelo.com</t>
  </si>
  <si>
    <t>PUNTA UIA</t>
  </si>
  <si>
    <t>CARRETERA MUROS, S/N 0 LA CORUÑA</t>
  </si>
  <si>
    <t>15250</t>
  </si>
  <si>
    <t>MUROS</t>
  </si>
  <si>
    <t>981855005</t>
  </si>
  <si>
    <t>puntauia.com</t>
  </si>
  <si>
    <t>VILLA DEL SON</t>
  </si>
  <si>
    <t>RUA TRINCHERPE, 11 BAJO</t>
  </si>
  <si>
    <t>15970</t>
  </si>
  <si>
    <t>PORTO DO SON</t>
  </si>
  <si>
    <t>981853437</t>
  </si>
  <si>
    <t>hotelvilladeson@yahoo.es</t>
  </si>
  <si>
    <t>hotelvilladelson.es</t>
  </si>
  <si>
    <t>CAMINO DE FINISTERRE</t>
  </si>
  <si>
    <t>RUA O CINE, 3</t>
  </si>
  <si>
    <t>15258</t>
  </si>
  <si>
    <t>MAZARICOS</t>
  </si>
  <si>
    <t>981852018</t>
  </si>
  <si>
    <t>info@caminodefinisterre.com</t>
  </si>
  <si>
    <t>apartamentoscaminodefinisterre.com</t>
  </si>
  <si>
    <t>CASA JURJO</t>
  </si>
  <si>
    <t>AVENIDA TRECE DE ABRIL, 91</t>
  </si>
  <si>
    <t>981852015</t>
  </si>
  <si>
    <t>casajurjo@yahoo.es</t>
  </si>
  <si>
    <t>casajurjo.com</t>
  </si>
  <si>
    <t>HOTEL MS BOIRO</t>
  </si>
  <si>
    <t>ESCARABOTE, 32</t>
  </si>
  <si>
    <t>15992</t>
  </si>
  <si>
    <t>981849922</t>
  </si>
  <si>
    <t>lamuralla1@hotmail.es</t>
  </si>
  <si>
    <t>hotelmsboiro.es</t>
  </si>
  <si>
    <t>JOPI</t>
  </si>
  <si>
    <t>VEINTISIETE, S/N BAIXO</t>
  </si>
  <si>
    <t>15930</t>
  </si>
  <si>
    <t>981847092</t>
  </si>
  <si>
    <t>jopi.com</t>
  </si>
  <si>
    <t>LOMBIÑA</t>
  </si>
  <si>
    <t>RUA XOBRE-COSTA, 74 BAJO</t>
  </si>
  <si>
    <t>15949</t>
  </si>
  <si>
    <t>A POBRA DO CARAMIÑAL</t>
  </si>
  <si>
    <t>981833910</t>
  </si>
  <si>
    <t>info@hotellombina.com</t>
  </si>
  <si>
    <t>hotellombina.com</t>
  </si>
  <si>
    <t>HOTEL CABÍO</t>
  </si>
  <si>
    <t>PRAIA LOMBIÑA</t>
  </si>
  <si>
    <t>981833032</t>
  </si>
  <si>
    <t>rafamb2006@gmail.com</t>
  </si>
  <si>
    <t>hotelcabio.com</t>
  </si>
  <si>
    <t>CASA BOA RIAL</t>
  </si>
  <si>
    <t>CARREIRA, 11</t>
  </si>
  <si>
    <t>15218</t>
  </si>
  <si>
    <t>NOIA</t>
  </si>
  <si>
    <t>981824621</t>
  </si>
  <si>
    <t>gonzaloperezpita@gmail.com</t>
  </si>
  <si>
    <t>casaboarial.com</t>
  </si>
  <si>
    <t>HOTEL PARK</t>
  </si>
  <si>
    <t>RUA RÍO DO PORTO, 25</t>
  </si>
  <si>
    <t>15210</t>
  </si>
  <si>
    <t>981823729</t>
  </si>
  <si>
    <t>reservas@hotelpark.es</t>
  </si>
  <si>
    <t>hotelpark.es</t>
  </si>
  <si>
    <t>HOTEL NOIA</t>
  </si>
  <si>
    <t>RUA CURROS ENRÍQUEZ, 27 BAJO</t>
  </si>
  <si>
    <t>15200</t>
  </si>
  <si>
    <t>981822552</t>
  </si>
  <si>
    <t>info@hotelnoia.com</t>
  </si>
  <si>
    <t>hotelnoia.com</t>
  </si>
  <si>
    <t>CASA MAR DA VILA</t>
  </si>
  <si>
    <t>PORTA DA VILA, 6</t>
  </si>
  <si>
    <t>981820564</t>
  </si>
  <si>
    <t>info@camardavila.com</t>
  </si>
  <si>
    <t>mardavila.com</t>
  </si>
  <si>
    <t>HOTEL ELISARDO</t>
  </si>
  <si>
    <t>COSTA DO FERRADOR, S/N</t>
  </si>
  <si>
    <t>981820130</t>
  </si>
  <si>
    <t>hotelelisardo@hotmail.com</t>
  </si>
  <si>
    <t>hotelelisardo.com</t>
  </si>
  <si>
    <t>CELUISMA LOS TILOS</t>
  </si>
  <si>
    <t>CARRETERA SANTIAGO-A ESTRADA (AC-841), KILOMETRO 2 BAJO(URBANIZACIÓN LOS TILOS)</t>
  </si>
  <si>
    <t>15883</t>
  </si>
  <si>
    <t>TEO</t>
  </si>
  <si>
    <t>981819198</t>
  </si>
  <si>
    <t>HOTEL CONGRESO</t>
  </si>
  <si>
    <t>CARRETERA RÚA DAS MAMOAS DE MONTOUTO (TEO), 4</t>
  </si>
  <si>
    <t>981819080</t>
  </si>
  <si>
    <t>direccion@hotelcongreso.com</t>
  </si>
  <si>
    <t>hotelcongreso.com</t>
  </si>
  <si>
    <t>101</t>
  </si>
  <si>
    <t>HOTEL O DESVIO S.C.</t>
  </si>
  <si>
    <t>MUROS, 81 BAJO</t>
  </si>
  <si>
    <t>15896</t>
  </si>
  <si>
    <t>981815994</t>
  </si>
  <si>
    <t>info@hotelodesvio.com</t>
  </si>
  <si>
    <t>hotelodesvio.com</t>
  </si>
  <si>
    <t>ROSALÍA S.L.</t>
  </si>
  <si>
    <t>RUA MARUXA VILLANUEVA (IRIA), S/N</t>
  </si>
  <si>
    <t>15900</t>
  </si>
  <si>
    <t>PADRÓN</t>
  </si>
  <si>
    <t>981812490</t>
  </si>
  <si>
    <t>reservas@hotelrosalia.es</t>
  </si>
  <si>
    <t>hotelrosalia.es</t>
  </si>
  <si>
    <t>A CASA ANTIGA DO MONTE S.L.</t>
  </si>
  <si>
    <t>CAMIÑO VELLO, 7 BAIXO</t>
  </si>
  <si>
    <t>15916</t>
  </si>
  <si>
    <t>981812400</t>
  </si>
  <si>
    <t>informacion@casaantiga.net</t>
  </si>
  <si>
    <t>casaantiga.com</t>
  </si>
  <si>
    <t>GRUPO HOTEL SCALA</t>
  </si>
  <si>
    <t>CARRETERA N-550, S/N LUGAR DE POUSA S/N PAZOS</t>
  </si>
  <si>
    <t>981811312</t>
  </si>
  <si>
    <t>direccion@hscala.com</t>
  </si>
  <si>
    <t>hscala.com</t>
  </si>
  <si>
    <t>158</t>
  </si>
  <si>
    <t>A CASA DA MEIXIDA S.L.</t>
  </si>
  <si>
    <t>MUIÑOS, S/N BAJO</t>
  </si>
  <si>
    <t>15980</t>
  </si>
  <si>
    <t>981811113</t>
  </si>
  <si>
    <t>info@acadameixida.com</t>
  </si>
  <si>
    <t>casadameixida.com</t>
  </si>
  <si>
    <t>CHEF RIVERA</t>
  </si>
  <si>
    <t>PARQUE, 7 BAJO</t>
  </si>
  <si>
    <t>981810413</t>
  </si>
  <si>
    <t>chefrivera@chefrivera.com</t>
  </si>
  <si>
    <t>chefrivera.com</t>
  </si>
  <si>
    <t>HOTEL CAMIÑO DO MAR</t>
  </si>
  <si>
    <t>LUGAR A CALLE, 18</t>
  </si>
  <si>
    <t>15281</t>
  </si>
  <si>
    <t>ROIS</t>
  </si>
  <si>
    <t>981800898</t>
  </si>
  <si>
    <t>info@caminodomar.com</t>
  </si>
  <si>
    <t>hotelcamiodomar.com</t>
  </si>
  <si>
    <t>MOTEL VENUS SANTIAGO S.L.</t>
  </si>
  <si>
    <t>PARAXÓ, 1 BAJO</t>
  </si>
  <si>
    <t>981800205</t>
  </si>
  <si>
    <t>santiago@motel-venus.com</t>
  </si>
  <si>
    <t>HOTEL OS OLIVOS</t>
  </si>
  <si>
    <t>VILAR, 4 4</t>
  </si>
  <si>
    <t>15640</t>
  </si>
  <si>
    <t>981795092</t>
  </si>
  <si>
    <t>info@hotelosolivos.com</t>
  </si>
  <si>
    <t>hotelosolivos.com</t>
  </si>
  <si>
    <t>BOS S.L.</t>
  </si>
  <si>
    <t>CARRETERA N-VI, KILOMETRO 580</t>
  </si>
  <si>
    <t>bossl.com</t>
  </si>
  <si>
    <t>HOTEL PARRILLADA TERRANOVA</t>
  </si>
  <si>
    <t>REGUEIRA, 10</t>
  </si>
  <si>
    <t>15387</t>
  </si>
  <si>
    <t>OZA DOS RIOS</t>
  </si>
  <si>
    <t>981792453</t>
  </si>
  <si>
    <t>adminterranova@telefonica.net</t>
  </si>
  <si>
    <t>facebook.com/parrilladaterranova</t>
  </si>
  <si>
    <t>PERLA DO MUIÑO</t>
  </si>
  <si>
    <t>AVENIDA SANTIAGO, 10 BAJO</t>
  </si>
  <si>
    <t>15310</t>
  </si>
  <si>
    <t>CURTIS</t>
  </si>
  <si>
    <t>981789515</t>
  </si>
  <si>
    <t>perladomuio.com</t>
  </si>
  <si>
    <t>CARBALLEIRA S.L.</t>
  </si>
  <si>
    <t>AVENIDA SANTIAGO, 1 BAJO</t>
  </si>
  <si>
    <t>981789111</t>
  </si>
  <si>
    <t>info@hrcarballeira.es</t>
  </si>
  <si>
    <t>carballeirasl.com</t>
  </si>
  <si>
    <t>SAN MARCUS</t>
  </si>
  <si>
    <t>PRAZA PRAZA PORTAL, 49 BAJO</t>
  </si>
  <si>
    <t>15813</t>
  </si>
  <si>
    <t>981787527</t>
  </si>
  <si>
    <t>hotelsanmarcus@hotmail.com</t>
  </si>
  <si>
    <t>sanmarcus.com</t>
  </si>
  <si>
    <t>CRISOL DE LAS RÍAS S.L.</t>
  </si>
  <si>
    <t>LOIOS, 53</t>
  </si>
  <si>
    <t>15630</t>
  </si>
  <si>
    <t>MIÑO</t>
  </si>
  <si>
    <t>981778895</t>
  </si>
  <si>
    <t>crisoldelasrassl.com</t>
  </si>
  <si>
    <t>HOTEL GARELOS BETANZOS S.L.</t>
  </si>
  <si>
    <t>PRAZA ALFONSO IX, 8 8</t>
  </si>
  <si>
    <t>15300</t>
  </si>
  <si>
    <t>BETANZOS</t>
  </si>
  <si>
    <t>981775930</t>
  </si>
  <si>
    <t>info@hotelgarelos.com</t>
  </si>
  <si>
    <t>hotelgarelos.com</t>
  </si>
  <si>
    <t>MORADA DA MOA</t>
  </si>
  <si>
    <t>LUGAR PINDO NORTE, 311</t>
  </si>
  <si>
    <t>15296</t>
  </si>
  <si>
    <t>981760085</t>
  </si>
  <si>
    <t>info@moradadamoa.com</t>
  </si>
  <si>
    <t>hotel.moradadamoa.com</t>
  </si>
  <si>
    <t>MAR DE QUEO</t>
  </si>
  <si>
    <t>QUEO DE ABAIXO, 46-A BAJO</t>
  </si>
  <si>
    <t>15108</t>
  </si>
  <si>
    <t>CARBALLO</t>
  </si>
  <si>
    <t>981757361</t>
  </si>
  <si>
    <t>mardequeo@mardequeo.com</t>
  </si>
  <si>
    <t>mardequeo.com</t>
  </si>
  <si>
    <t>APARTAHOTEL LOS MOLINOS</t>
  </si>
  <si>
    <t>MOLINOS, S/N BAJO</t>
  </si>
  <si>
    <t>15125</t>
  </si>
  <si>
    <t>MUXÍA</t>
  </si>
  <si>
    <t>981750612</t>
  </si>
  <si>
    <t>LA MARINA S.L.</t>
  </si>
  <si>
    <t>AVENIDA FERNANDO BLANCO, 26 BAJO</t>
  </si>
  <si>
    <t>15270</t>
  </si>
  <si>
    <t>CEE</t>
  </si>
  <si>
    <t>981747381</t>
  </si>
  <si>
    <t>info@hotellamarina.com</t>
  </si>
  <si>
    <t>hotellamarina.com</t>
  </si>
  <si>
    <t>ELARCA S.L.</t>
  </si>
  <si>
    <t>CALLE MAGDALENA, 8 8</t>
  </si>
  <si>
    <t>981746441</t>
  </si>
  <si>
    <t>info@hotellarry.com</t>
  </si>
  <si>
    <t>elarcasl.com</t>
  </si>
  <si>
    <t>A DE LOLÓ</t>
  </si>
  <si>
    <t>VIRXE DA BARCA, 37</t>
  </si>
  <si>
    <t>15124</t>
  </si>
  <si>
    <t>981742422</t>
  </si>
  <si>
    <t>info@hoteladelolo.com</t>
  </si>
  <si>
    <t>hoteladelolo.com</t>
  </si>
  <si>
    <t>HOTEL DUGIUM S.L.</t>
  </si>
  <si>
    <t>SAN SALVADOR, S/N BAJO</t>
  </si>
  <si>
    <t>15154</t>
  </si>
  <si>
    <t>FISTERRA</t>
  </si>
  <si>
    <t>981740780</t>
  </si>
  <si>
    <t>info@hoteldugium.com</t>
  </si>
  <si>
    <t>dugium.com</t>
  </si>
  <si>
    <t>ALÉN DO MAR</t>
  </si>
  <si>
    <t>RUA CALCOBA, S/N</t>
  </si>
  <si>
    <t>15155</t>
  </si>
  <si>
    <t>981740745</t>
  </si>
  <si>
    <t>info@hotelalendomar.com</t>
  </si>
  <si>
    <t>hotelalendomar.com</t>
  </si>
  <si>
    <t>PRADO DA VIÑA S.L.</t>
  </si>
  <si>
    <t>CAMIÑO BARCÍA, S/N</t>
  </si>
  <si>
    <t>981740326</t>
  </si>
  <si>
    <t>hotelruralpradodavina@gmail.com</t>
  </si>
  <si>
    <t>pradodaviasl.com</t>
  </si>
  <si>
    <t>FINISTERRE</t>
  </si>
  <si>
    <t>FEDERICO ÁVILA, 8 BAJO</t>
  </si>
  <si>
    <t>981740000</t>
  </si>
  <si>
    <t>hotel_finisterre@yahoo.es</t>
  </si>
  <si>
    <t>finisterrae.com</t>
  </si>
  <si>
    <t>HOTEL RUSTICO A TORRE DE LAXE</t>
  </si>
  <si>
    <t>A TORRE, S/N CH</t>
  </si>
  <si>
    <t>15118</t>
  </si>
  <si>
    <t>LAXE</t>
  </si>
  <si>
    <t>981739038</t>
  </si>
  <si>
    <t>info@atorredelaxe.com</t>
  </si>
  <si>
    <t>hotelrusticoatorredelaxe.com</t>
  </si>
  <si>
    <t>PLAYA DE LAXE</t>
  </si>
  <si>
    <t>AVENIDA CESÁREO PONDAL, 27</t>
  </si>
  <si>
    <t>15117</t>
  </si>
  <si>
    <t>981739001</t>
  </si>
  <si>
    <t>playadelaxe.com</t>
  </si>
  <si>
    <t>HOTEL PLAYA DE LAXE S.L.</t>
  </si>
  <si>
    <t>AVENIDA CESÁREO PONDAL, 27 BAJO</t>
  </si>
  <si>
    <t>981739000</t>
  </si>
  <si>
    <t>hotel@playadelaxe.com</t>
  </si>
  <si>
    <t>AVE DEL MAR</t>
  </si>
  <si>
    <t>CARME, 16</t>
  </si>
  <si>
    <t>15123</t>
  </si>
  <si>
    <t>CAMARIÑAS</t>
  </si>
  <si>
    <t>981737298</t>
  </si>
  <si>
    <t>hotelavedelmar@hotmail.com</t>
  </si>
  <si>
    <t>avedelmar.com</t>
  </si>
  <si>
    <t>HOTEL FONTE DO FRAILE S.L.</t>
  </si>
  <si>
    <t>PRAZA ANSELMO VILLAR AMIGO, 18 18 18</t>
  </si>
  <si>
    <t>15113</t>
  </si>
  <si>
    <t>MALPICA DE BERGANTIÑOS</t>
  </si>
  <si>
    <t>981720732</t>
  </si>
  <si>
    <t>info@hotelfontedofraile.com</t>
  </si>
  <si>
    <t>hotelfontedofrailesl.com</t>
  </si>
  <si>
    <t>COMPLEJO ALDEOLA</t>
  </si>
  <si>
    <t>LUGAR ALDEOLA, S/N</t>
  </si>
  <si>
    <t>15112</t>
  </si>
  <si>
    <t>981720006</t>
  </si>
  <si>
    <t>info@complejoaldeola.com</t>
  </si>
  <si>
    <t>aldeola.es</t>
  </si>
  <si>
    <t>CASA DO VENTO</t>
  </si>
  <si>
    <t>LUGAR CACHAROZA, 50</t>
  </si>
  <si>
    <t>15150</t>
  </si>
  <si>
    <t>ZAS</t>
  </si>
  <si>
    <t>981718059</t>
  </si>
  <si>
    <t>reservas@hcasadovento.com</t>
  </si>
  <si>
    <t>hcasadovento.com</t>
  </si>
  <si>
    <t>URBAN MONTE BLANCO BYEUROTELS</t>
  </si>
  <si>
    <t>ESTRADA BUÑO-LAXE, 60</t>
  </si>
  <si>
    <t>15115</t>
  </si>
  <si>
    <t>CABANA DE BERGANTIÑOS</t>
  </si>
  <si>
    <t>981714428</t>
  </si>
  <si>
    <t>urbanmonteblancobyeurotels.com</t>
  </si>
  <si>
    <t>COSTA VERDE</t>
  </si>
  <si>
    <t>BALADO, 65 BAJO</t>
  </si>
  <si>
    <t>981714003</t>
  </si>
  <si>
    <t>costaverde.com</t>
  </si>
  <si>
    <t>HOTEL TEMATICO DO BANCO AZUL S.L.</t>
  </si>
  <si>
    <t>PESCADORES, 1 BAJO</t>
  </si>
  <si>
    <t>981712391</t>
  </si>
  <si>
    <t>info@hoteldobancoazul.com</t>
  </si>
  <si>
    <t>hoteldobancoazul.com</t>
  </si>
  <si>
    <t>PLAYA LANGOSTEIRA S.L.</t>
  </si>
  <si>
    <t>ESCASELAS, 1 BAJO (HOTEL)</t>
  </si>
  <si>
    <t>981706831</t>
  </si>
  <si>
    <t>info@hotelplayalangosteira.com</t>
  </si>
  <si>
    <t>hotelplayalangosteira.com</t>
  </si>
  <si>
    <t>PRAIA DE QUENXE</t>
  </si>
  <si>
    <t>PRAIA QUENXE, 43 BAJO</t>
  </si>
  <si>
    <t>15130</t>
  </si>
  <si>
    <t>CORCUBIÓN</t>
  </si>
  <si>
    <t>981706457</t>
  </si>
  <si>
    <t>playaquenxe@gmail.com</t>
  </si>
  <si>
    <t>praiadequenxe.com</t>
  </si>
  <si>
    <t>HOTEL O PARRANDA S.L.</t>
  </si>
  <si>
    <t>RUA CARME, 14 14 14</t>
  </si>
  <si>
    <t>981705468</t>
  </si>
  <si>
    <t>insuarial@gmail.com</t>
  </si>
  <si>
    <t>oparranda.com</t>
  </si>
  <si>
    <t>HOTEL RESTAURANTE PUNTA DEL ESTE S.L.</t>
  </si>
  <si>
    <t>AVENIDA MALPICA, 125 BAJO</t>
  </si>
  <si>
    <t>15100</t>
  </si>
  <si>
    <t>981704281</t>
  </si>
  <si>
    <t>info@hotelpuntadeleste.es</t>
  </si>
  <si>
    <t>hotelpuntadeleste.es</t>
  </si>
  <si>
    <t>BAÑOS VIEJOS S.A.</t>
  </si>
  <si>
    <t>ESTRELLA, 10 SOTANO</t>
  </si>
  <si>
    <t>981703354</t>
  </si>
  <si>
    <t>info@balneariodecarballo.com</t>
  </si>
  <si>
    <t>balneariodecarballo.com</t>
  </si>
  <si>
    <t>HOTEL MONCARSOL S.L.</t>
  </si>
  <si>
    <t>AVENIDA FISTERRA, 9 BAJO</t>
  </si>
  <si>
    <t>981702490</t>
  </si>
  <si>
    <t>hotelmoncarsol@hotelmoncarsol.com</t>
  </si>
  <si>
    <t>hotelmoncarsol.com</t>
  </si>
  <si>
    <t>RANA 99 S.L.</t>
  </si>
  <si>
    <t>A TORRE DE MARANTES, 12</t>
  </si>
  <si>
    <t>15884</t>
  </si>
  <si>
    <t>981694571</t>
  </si>
  <si>
    <t>info@hotelsanvicente.com</t>
  </si>
  <si>
    <t>hotelsanvicente.com</t>
  </si>
  <si>
    <t>HOTEL RESTAURANTE SANTA CRUZ</t>
  </si>
  <si>
    <t>BARRIO SANTA CRUZ DE MONTAOS, 36 - BAJO</t>
  </si>
  <si>
    <t>15669</t>
  </si>
  <si>
    <t>ORDES</t>
  </si>
  <si>
    <t>981681452</t>
  </si>
  <si>
    <t>info@hotelrestaurantentacruz.com</t>
  </si>
  <si>
    <t>santacruzhotel.es</t>
  </si>
  <si>
    <t>LAR DA MOTA</t>
  </si>
  <si>
    <t>OUTEIRO, 3 BAJO</t>
  </si>
  <si>
    <t>15819</t>
  </si>
  <si>
    <t>ARZÚA</t>
  </si>
  <si>
    <t>981680630</t>
  </si>
  <si>
    <t>inf@lardamota.net</t>
  </si>
  <si>
    <t>lardamota.net</t>
  </si>
  <si>
    <t>HOTEL NOGALLAS</t>
  </si>
  <si>
    <t>RUA ALFONSO SENRA, 110 BAJO</t>
  </si>
  <si>
    <t>15680</t>
  </si>
  <si>
    <t>981680155</t>
  </si>
  <si>
    <t>hotelnogallas@gmail.com</t>
  </si>
  <si>
    <t>hotelnogallas.com</t>
  </si>
  <si>
    <t>JOSE MANUEL FERNANDEZ AGUIAR</t>
  </si>
  <si>
    <t>SOUTO DO VAL, S/N BAJO(DOVAL)</t>
  </si>
  <si>
    <t>15318</t>
  </si>
  <si>
    <t>ABEGONDO</t>
  </si>
  <si>
    <t>981669459</t>
  </si>
  <si>
    <t>josemanuelfernandezaguiar.com</t>
  </si>
  <si>
    <t>HOTEL A´MARISQUEIRA</t>
  </si>
  <si>
    <t>A BARCALA, 51 BAJO</t>
  </si>
  <si>
    <t>15176</t>
  </si>
  <si>
    <t>OLEIROS</t>
  </si>
  <si>
    <t>981664101</t>
  </si>
  <si>
    <t>hotelamarisqueira.com</t>
  </si>
  <si>
    <t>HOTEL A BARQUIÑA S.L.</t>
  </si>
  <si>
    <t>PLAZA SANTA GEMA, 7</t>
  </si>
  <si>
    <t>15174</t>
  </si>
  <si>
    <t>CULLEREDO</t>
  </si>
  <si>
    <t>981662402</t>
  </si>
  <si>
    <t>hotel@abarquina.es</t>
  </si>
  <si>
    <t>abarquina.es</t>
  </si>
  <si>
    <t>HOTEL CRUNIA</t>
  </si>
  <si>
    <t>AVENIDA FONTECULLER, 58 BAJO</t>
  </si>
  <si>
    <t>981650089</t>
  </si>
  <si>
    <t>info@hotelcrunia.com</t>
  </si>
  <si>
    <t>hotelcrunia.com</t>
  </si>
  <si>
    <t>ABC HOTEL</t>
  </si>
  <si>
    <t>AVENIDA DOCTOR LÓPEZ ASTRAY, 33-35</t>
  </si>
  <si>
    <t>15145</t>
  </si>
  <si>
    <t>A LARACHA</t>
  </si>
  <si>
    <t>981642102</t>
  </si>
  <si>
    <t>info@hotelabc.es</t>
  </si>
  <si>
    <t>hotelabc.es</t>
  </si>
  <si>
    <t>LAS CAMELIAS S.L.</t>
  </si>
  <si>
    <t>AVENIDA ALCALDE MANUEL PLATAS VARELA, 64</t>
  </si>
  <si>
    <t>15141</t>
  </si>
  <si>
    <t>ARTEIXO</t>
  </si>
  <si>
    <t>981640900</t>
  </si>
  <si>
    <t>info@hotelcamelias.com</t>
  </si>
  <si>
    <t>lascameliassl.com</t>
  </si>
  <si>
    <t>EUROPA</t>
  </si>
  <si>
    <t>AVENIDA FISTERRA, 31 BAJO</t>
  </si>
  <si>
    <t>15142</t>
  </si>
  <si>
    <t>981640444</t>
  </si>
  <si>
    <t>reservas@hoteleuropaarteixo.com</t>
  </si>
  <si>
    <t>hoteleuropaarteixo.com</t>
  </si>
  <si>
    <t>EL PESCADOR</t>
  </si>
  <si>
    <t>AVENIDA ERNESTO CHE GUEVARA, 81 C</t>
  </si>
  <si>
    <t>15172</t>
  </si>
  <si>
    <t>981639502</t>
  </si>
  <si>
    <t>hotel@hotelelpescador.net</t>
  </si>
  <si>
    <t>hotelelpescador.net</t>
  </si>
  <si>
    <t>SANTA CRISTINA</t>
  </si>
  <si>
    <t>AVENIDA AMÉRICAS, 51 PLAYA SANTA CRISTINA</t>
  </si>
  <si>
    <t>981638256</t>
  </si>
  <si>
    <t>info@santacristinahotel.com</t>
  </si>
  <si>
    <t>santacristinahotel.com</t>
  </si>
  <si>
    <t>PAZO DO RIO HOTEL MONUMENTO</t>
  </si>
  <si>
    <t>PAZO DO RÍO, 16 BAJO; MONTROVE</t>
  </si>
  <si>
    <t>981637512</t>
  </si>
  <si>
    <t>info@pazodorio.com</t>
  </si>
  <si>
    <t>pazodorio.com</t>
  </si>
  <si>
    <t>HOTEL CITY HOUSE RÍAS ALTAS S.L.</t>
  </si>
  <si>
    <t>AVENIDA AMÉRICAS, 57</t>
  </si>
  <si>
    <t>981635300</t>
  </si>
  <si>
    <t>info@hotelcityhouseríasaltas.com</t>
  </si>
  <si>
    <t>hotelriasaltas.com</t>
  </si>
  <si>
    <t>103</t>
  </si>
  <si>
    <t>HOTEL BRIAL</t>
  </si>
  <si>
    <t>AVENIDA ERNESTO CHE GUEVARA, 18</t>
  </si>
  <si>
    <t>981635237</t>
  </si>
  <si>
    <t>hotelbrial@hotmail.com</t>
  </si>
  <si>
    <t>hotelbrial.com</t>
  </si>
  <si>
    <t>FLORIDA</t>
  </si>
  <si>
    <t>AVENIDA FISTERRA, 19 BAJO</t>
  </si>
  <si>
    <t>981633084</t>
  </si>
  <si>
    <t>recepcion@hotelfloridaarteixo.com</t>
  </si>
  <si>
    <t>hotelfloridaarteixo.com</t>
  </si>
  <si>
    <t>MOTEL JARDÍN</t>
  </si>
  <si>
    <t>RUA FONTE DO OURO (POLIGONO COMERCIAL IÑAS), 49 BAJO</t>
  </si>
  <si>
    <t>15171</t>
  </si>
  <si>
    <t>981631721</t>
  </si>
  <si>
    <t>hotjarsa@yahoo.es</t>
  </si>
  <si>
    <t>motel-jardin.com</t>
  </si>
  <si>
    <t>HOTEL PORTOCOBO **** S.L.</t>
  </si>
  <si>
    <t>MARIÑA SOLIÑA, 2 BAJO</t>
  </si>
  <si>
    <t>15179</t>
  </si>
  <si>
    <t>981614100</t>
  </si>
  <si>
    <t>info@hotelportocobo.com</t>
  </si>
  <si>
    <t>hotelportocobosl.com</t>
  </si>
  <si>
    <t>PARRILLADA MAR Y TIERRA S.L.</t>
  </si>
  <si>
    <t>HUMBOLDT, S/N</t>
  </si>
  <si>
    <t>981614043</t>
  </si>
  <si>
    <t>parrilladamarytierrasl.com</t>
  </si>
  <si>
    <t>HOTEL AS RODAS</t>
  </si>
  <si>
    <t>CARRETERA N-VI, KILOMETRO 582 ESPIRITU SANTO 3</t>
  </si>
  <si>
    <t>15160</t>
  </si>
  <si>
    <t>SADA</t>
  </si>
  <si>
    <t>981611603</t>
  </si>
  <si>
    <t>hotelrestaurante@asrodas.es</t>
  </si>
  <si>
    <t>asrodas.es</t>
  </si>
  <si>
    <t>ARTEIXO HOTEL</t>
  </si>
  <si>
    <t>AVENIDA FISTERRA, 87 BAJO</t>
  </si>
  <si>
    <t>981601062</t>
  </si>
  <si>
    <t>LAS VIÑAS</t>
  </si>
  <si>
    <t>CALLE EUGENIO CARRE ALDAO, 6</t>
  </si>
  <si>
    <t>981600493</t>
  </si>
  <si>
    <t>reservas@hotelvinas.com</t>
  </si>
  <si>
    <t>hotelvinas.com</t>
  </si>
  <si>
    <t>B´NOR</t>
  </si>
  <si>
    <t>AVENIDA ROSALÍA DE CASTRO, 104 BAJO(HOTEL B-NOR)</t>
  </si>
  <si>
    <t>981596911</t>
  </si>
  <si>
    <t>info@b´nor.com</t>
  </si>
  <si>
    <t>hotelbnor.com</t>
  </si>
  <si>
    <t>HOTEL RESIDENCIA REY FERNANDO</t>
  </si>
  <si>
    <t>FERNANDO III O SANTO, 30 6</t>
  </si>
  <si>
    <t>981593508</t>
  </si>
  <si>
    <t>info@hotelreyfernando.com</t>
  </si>
  <si>
    <t>hotelreyfernando.com</t>
  </si>
  <si>
    <t>HOTEL WINDSOR</t>
  </si>
  <si>
    <t>REPÚBLICA DO SALVADOR, 16 BAJO</t>
  </si>
  <si>
    <t>981592822</t>
  </si>
  <si>
    <t>windsor@hotelwindsor.es</t>
  </si>
  <si>
    <t>hotelwindsor.es</t>
  </si>
  <si>
    <t>ARAGUANEY GRAN HOTEL S.A.</t>
  </si>
  <si>
    <t>RUA ALFREDO BRAÑAS, 5 BAJO; HOTEL ARAGUANEY</t>
  </si>
  <si>
    <t>981590287</t>
  </si>
  <si>
    <t>direccion@araguaney.com</t>
  </si>
  <si>
    <t>araguaney.com</t>
  </si>
  <si>
    <t>75</t>
  </si>
  <si>
    <t>HOTEL CONCHEIROS S.L.</t>
  </si>
  <si>
    <t>RUA OS CONCHEIROS, 46</t>
  </si>
  <si>
    <t>15703</t>
  </si>
  <si>
    <t>981588613</t>
  </si>
  <si>
    <t>reservas@hotelconcheiros.com</t>
  </si>
  <si>
    <t>hotelconcheiros.com</t>
  </si>
  <si>
    <t>ACIBECHE</t>
  </si>
  <si>
    <t>ACIBECHERÍA, 27 BAJO</t>
  </si>
  <si>
    <t>15704</t>
  </si>
  <si>
    <t>981587630</t>
  </si>
  <si>
    <t>pensionacibeche@gmail.com</t>
  </si>
  <si>
    <t>acibeche.com</t>
  </si>
  <si>
    <t>SAN CLEMENTE</t>
  </si>
  <si>
    <t>RUA SAN CLEMENTE, 28 BAJO</t>
  </si>
  <si>
    <t>15705</t>
  </si>
  <si>
    <t>981586925</t>
  </si>
  <si>
    <t>sclemente@pousadasdecompostela.com</t>
  </si>
  <si>
    <t>pousadasdecompostela.com</t>
  </si>
  <si>
    <t>UNIVERSAL</t>
  </si>
  <si>
    <t>PRAZA GALICIA, 2 BAJO; HOTEL PLAZA</t>
  </si>
  <si>
    <t>15702</t>
  </si>
  <si>
    <t>981585800</t>
  </si>
  <si>
    <t>recepcion.universal@4mhoteles.com</t>
  </si>
  <si>
    <t>hoteluniversalsantiago.com</t>
  </si>
  <si>
    <t>COMPOSTELA</t>
  </si>
  <si>
    <t>RUA O HÓRREO, 1</t>
  </si>
  <si>
    <t>981585700</t>
  </si>
  <si>
    <t>reservas@hotelcompostela.es</t>
  </si>
  <si>
    <t>hotelcompostela.es</t>
  </si>
  <si>
    <t>LA SALLE</t>
  </si>
  <si>
    <t>CALLE TRASERA SANTA CLARA, 2 BAJO</t>
  </si>
  <si>
    <t>981585667</t>
  </si>
  <si>
    <t>info@lalle.com</t>
  </si>
  <si>
    <t>hostallasalle.com</t>
  </si>
  <si>
    <t>PAZOS ALBA</t>
  </si>
  <si>
    <t>POMBAL, 22 1</t>
  </si>
  <si>
    <t>981585338</t>
  </si>
  <si>
    <t>reservas@pazosalba.com</t>
  </si>
  <si>
    <t>pazosalba.com</t>
  </si>
  <si>
    <t>RESIDENCIA ROSALEDA S.L.</t>
  </si>
  <si>
    <t>CALLE OURENSE, 7 6-B CHALET</t>
  </si>
  <si>
    <t>981584233</t>
  </si>
  <si>
    <t>info@residenciarosaleda.com</t>
  </si>
  <si>
    <t>residenciarosaleda.com/</t>
  </si>
  <si>
    <t>PARADOR DE SANTIAGO DE COMPOSTELA DOS REIS CATOLICOS</t>
  </si>
  <si>
    <t>PRAZA OBRADOIRO, 1 BAJO(PARADOR)</t>
  </si>
  <si>
    <t>981582200</t>
  </si>
  <si>
    <t>santiago@parador.es</t>
  </si>
  <si>
    <t>131</t>
  </si>
  <si>
    <t>SAN FRANCISCO HOTEL MONUMENTO</t>
  </si>
  <si>
    <t>RUA O CAMPIÑO DE SAN FRANCISCO, 3 BAJO</t>
  </si>
  <si>
    <t>981581634</t>
  </si>
  <si>
    <t>rrhh@sanfranciscohm.com</t>
  </si>
  <si>
    <t>sanfranciscohm.com</t>
  </si>
  <si>
    <t>AKELARRE S.L.</t>
  </si>
  <si>
    <t>AVENIDA SAN MARCOS, 37 BAJO</t>
  </si>
  <si>
    <t>981574069</t>
  </si>
  <si>
    <t>info@akelarrehotel.com</t>
  </si>
  <si>
    <t>akelarrehotel.com</t>
  </si>
  <si>
    <t>HOTEL SANTA CLARA</t>
  </si>
  <si>
    <t>RUA SANTA CLARA, 12 12 12</t>
  </si>
  <si>
    <t>981574003</t>
  </si>
  <si>
    <t>info@hotelsantaclarasantiago.com</t>
  </si>
  <si>
    <t>hotelsantaclarasantiago.com</t>
  </si>
  <si>
    <t>SAN BIEITO S.L.</t>
  </si>
  <si>
    <t>CANTÓN SAN BIEITO, 1 BAJO</t>
  </si>
  <si>
    <t>981572890</t>
  </si>
  <si>
    <t>compostelanethotels@gmail.com</t>
  </si>
  <si>
    <t>compostelanethotels.com</t>
  </si>
  <si>
    <t>HOTEL MONTENEGRO</t>
  </si>
  <si>
    <t>RUA XELMÍREZ, 18 BAJO</t>
  </si>
  <si>
    <t>981572542</t>
  </si>
  <si>
    <t>info@htmontenegro.com</t>
  </si>
  <si>
    <t>htmontenegro.com</t>
  </si>
  <si>
    <t>HERMANOS LIÑARES BAR Y OTROS S.C.</t>
  </si>
  <si>
    <t>RUA PORTA DA PENA, 17 17</t>
  </si>
  <si>
    <t>981569531</t>
  </si>
  <si>
    <t>hotelcostavella@costavella.com</t>
  </si>
  <si>
    <t>costavella.com</t>
  </si>
  <si>
    <t>PUERTA DEL CAMINO</t>
  </si>
  <si>
    <t>MIGUEL FERRO CAAVEIRO, S/N</t>
  </si>
  <si>
    <t>15707</t>
  </si>
  <si>
    <t>981569405</t>
  </si>
  <si>
    <t>info@puertadelcamino.com</t>
  </si>
  <si>
    <t>puertadelcamino.com</t>
  </si>
  <si>
    <t>151</t>
  </si>
  <si>
    <t>PAZO DE LESTROVE</t>
  </si>
  <si>
    <t>RUA FORTUNATO CRUCES, 1</t>
  </si>
  <si>
    <t>15981</t>
  </si>
  <si>
    <t>DODRO</t>
  </si>
  <si>
    <t>981569350</t>
  </si>
  <si>
    <t>lestrove@pousadasdecompostela.com</t>
  </si>
  <si>
    <t>AVENIDA HOTEL S.L.</t>
  </si>
  <si>
    <t>FONTE DE SANTO ANTONIO, 5 BAJO</t>
  </si>
  <si>
    <t>981568426</t>
  </si>
  <si>
    <t>info@hotelesavenida.com</t>
  </si>
  <si>
    <t>avenidahotelsl.com</t>
  </si>
  <si>
    <t>HOTEL ATALAIA B&amp;B S.L.</t>
  </si>
  <si>
    <t>RUA ALGALIA DE ARRIBA, 44</t>
  </si>
  <si>
    <t>981566373</t>
  </si>
  <si>
    <t>info@atalaiabnb.com</t>
  </si>
  <si>
    <t>atalaiahoteles.com</t>
  </si>
  <si>
    <t>CAPITOL HOTEL BOUTIQUE S.L.</t>
  </si>
  <si>
    <t>CONCEPCIÓN ARENAL, 7</t>
  </si>
  <si>
    <t>981563302</t>
  </si>
  <si>
    <t>info@hotelcapitol.es</t>
  </si>
  <si>
    <t>hotelcapitol.es</t>
  </si>
  <si>
    <t>NEST STYLE SANTIAGO</t>
  </si>
  <si>
    <t>DOCTOR TEIXEIRO, 15</t>
  </si>
  <si>
    <t>981563292</t>
  </si>
  <si>
    <t>booking@neststylehotels.com</t>
  </si>
  <si>
    <t>neststylehotels.com</t>
  </si>
  <si>
    <t>HOTEL CAPITAL DE GALICIA S.L.</t>
  </si>
  <si>
    <t>RUA MONTE DOS POSTES, 29 BAJO</t>
  </si>
  <si>
    <t>981562150</t>
  </si>
  <si>
    <t>hotelcapitaldegalicia@hotmail.com</t>
  </si>
  <si>
    <t>hotelcapitaldegalicia.com</t>
  </si>
  <si>
    <t>HOTEL SAN LORENZO S.L.</t>
  </si>
  <si>
    <t>RUA SAN LOURENZO, 2 BAJO; DUPLICADO 2-8</t>
  </si>
  <si>
    <t>981561550</t>
  </si>
  <si>
    <t>info@hsanlorenzo.com</t>
  </si>
  <si>
    <t>hsanlorenzo.com</t>
  </si>
  <si>
    <t>GELMIREZ</t>
  </si>
  <si>
    <t>RUA O HÓRREO, 92</t>
  </si>
  <si>
    <t>981561100</t>
  </si>
  <si>
    <t>reservas@hotelgelmirez.com</t>
  </si>
  <si>
    <t>hotelgelmirez.com</t>
  </si>
  <si>
    <t>132</t>
  </si>
  <si>
    <t>HOTEL SAN CARLOS</t>
  </si>
  <si>
    <t>CALLE HÓRREO, 106</t>
  </si>
  <si>
    <t>981560505</t>
  </si>
  <si>
    <t>hotelsancarlos.net</t>
  </si>
  <si>
    <t>HOSPEDERÍA SAN MARTÍN PINARIO</t>
  </si>
  <si>
    <t>PRAZA PRAZA INMACULADA, 3 BAJO; EDIFICIO S.MARTINPINARIO</t>
  </si>
  <si>
    <t>981560282</t>
  </si>
  <si>
    <t>reservas@sanmartinpinario.eu</t>
  </si>
  <si>
    <t>sanmartinpinario.eu</t>
  </si>
  <si>
    <t>EUROSTARS ARAGUANEY</t>
  </si>
  <si>
    <t>RUA ALFREDO BRAÑAS, 5</t>
  </si>
  <si>
    <t>981559600</t>
  </si>
  <si>
    <t>info@eurostarsaraguaney.com</t>
  </si>
  <si>
    <t>2ª CATEGORÍA</t>
  </si>
  <si>
    <t>MONTE DO GOZO</t>
  </si>
  <si>
    <t>MONTE GOZO, 18 BAJO</t>
  </si>
  <si>
    <t>981558946</t>
  </si>
  <si>
    <t>info@montedogozo.com</t>
  </si>
  <si>
    <t>cvacaciones-montedogozo.com</t>
  </si>
  <si>
    <t>508</t>
  </si>
  <si>
    <t>BONAVAL</t>
  </si>
  <si>
    <t>BONAVAL, 2-4</t>
  </si>
  <si>
    <t>981558883</t>
  </si>
  <si>
    <t>info@hotelbonaval.com</t>
  </si>
  <si>
    <t>hotelbonaval.com</t>
  </si>
  <si>
    <t>HOTEL ALTAMIRA S.L.</t>
  </si>
  <si>
    <t>ALTAMIRA, 18 BAJO</t>
  </si>
  <si>
    <t>981558542</t>
  </si>
  <si>
    <t>reservas@pazodealtamira.com</t>
  </si>
  <si>
    <t>pazodealtamira.com</t>
  </si>
  <si>
    <t>ALDA ALGALIA</t>
  </si>
  <si>
    <t>PRIERA ALGALIA DE ARRIBA, 5</t>
  </si>
  <si>
    <t>981558111</t>
  </si>
  <si>
    <t>aldaalgalia.es</t>
  </si>
  <si>
    <t>NH COLLECTION SANTIAGO</t>
  </si>
  <si>
    <t>AVENIDA BURGO DAS NACIÓNS, S/N BAJO</t>
  </si>
  <si>
    <t>981558070</t>
  </si>
  <si>
    <t>nhobradoiro@nh-hotels.com</t>
  </si>
  <si>
    <t>153</t>
  </si>
  <si>
    <t>SANTIAGO APÓSTOL</t>
  </si>
  <si>
    <t>COSTA COSTA SAN MARCOS, 1 BAJO</t>
  </si>
  <si>
    <t>15891</t>
  </si>
  <si>
    <t>981557155</t>
  </si>
  <si>
    <t>santiagoapostol@4mhoteles.com</t>
  </si>
  <si>
    <t>santiagoapostolhotel.com</t>
  </si>
  <si>
    <t>GRAN HOTEL LOS ABETOS</t>
  </si>
  <si>
    <t>RUA SAN LÁZARO, S/N BAJO</t>
  </si>
  <si>
    <t>981557026</t>
  </si>
  <si>
    <t>info@granhotellosabetos.com</t>
  </si>
  <si>
    <t>granhotellosabetos.com</t>
  </si>
  <si>
    <t>148</t>
  </si>
  <si>
    <t>CARRÍS CASA DE LA TROYA</t>
  </si>
  <si>
    <t>RUA ACIBECHERÍA, 14</t>
  </si>
  <si>
    <t>981555879</t>
  </si>
  <si>
    <t>SAN MIGUEL SANTIAGO S.L.</t>
  </si>
  <si>
    <t>PRAZA PRAZA SAN MIGUEL DOS AGROS, 9 BAJO</t>
  </si>
  <si>
    <t>981555779</t>
  </si>
  <si>
    <t>hotel@sanmiguelsantiago.com</t>
  </si>
  <si>
    <t>sanmiguelsantiago.com</t>
  </si>
  <si>
    <t>HOTEL ALTAIR S.L.</t>
  </si>
  <si>
    <t>RUA CALDEIRERÍA, 24 24 24</t>
  </si>
  <si>
    <t>981554712</t>
  </si>
  <si>
    <t>info@altairhotel.net</t>
  </si>
  <si>
    <t>altairhotel.net</t>
  </si>
  <si>
    <t>FONTE DE SAN ROQUE</t>
  </si>
  <si>
    <t>HOSPITALIÑO, 8</t>
  </si>
  <si>
    <t>981554447</t>
  </si>
  <si>
    <t>reservas@hotelfontedesanroque.com</t>
  </si>
  <si>
    <t>hotelfontedesanroque.com</t>
  </si>
  <si>
    <t>HOTEL MIRADOIRO DE BELVIS S.L.</t>
  </si>
  <si>
    <t>TROMPAS, 5 BAJO</t>
  </si>
  <si>
    <t>981554340</t>
  </si>
  <si>
    <t>rivasher@miradordebelvis.com</t>
  </si>
  <si>
    <t>miradordebelvis.com</t>
  </si>
  <si>
    <t>AC HOTEL MÁLAGA PALACIO S.A.</t>
  </si>
  <si>
    <t>CALLE CORTINA DEL MUELLE, 1 3</t>
  </si>
  <si>
    <t>29015</t>
  </si>
  <si>
    <t>MÁLAGA</t>
  </si>
  <si>
    <t>981552444</t>
  </si>
  <si>
    <t>mpalacio@ac-hotels.com</t>
  </si>
  <si>
    <t>marriott.com</t>
  </si>
  <si>
    <t>214</t>
  </si>
  <si>
    <t>AC HOTEL PALACIO DEL CARMEN AUTOGRAPH COLLECTION</t>
  </si>
  <si>
    <t>RUA OBLATAS, S/N</t>
  </si>
  <si>
    <t>pcarmen@ac-hotels.com</t>
  </si>
  <si>
    <t>palaciodelcarmen.com</t>
  </si>
  <si>
    <t>HERRADURA</t>
  </si>
  <si>
    <t>AVENIDA XOAN CARLOS I, 1</t>
  </si>
  <si>
    <t>981552340</t>
  </si>
  <si>
    <t>info@hotelherradura.es</t>
  </si>
  <si>
    <t>hotelherradura.es</t>
  </si>
  <si>
    <t>EXE AREA CENTRAL</t>
  </si>
  <si>
    <t>RUA PARÍS, 7 C; BAJO</t>
  </si>
  <si>
    <t>981552220</t>
  </si>
  <si>
    <t>reservas@exeareacentral.com</t>
  </si>
  <si>
    <t>exeareacentral.com</t>
  </si>
  <si>
    <t>EUROSTARS SAN LÁZARO</t>
  </si>
  <si>
    <t>AVENIDA FERNANDO DE CASAS NOVOA, S/N</t>
  </si>
  <si>
    <t>981551000</t>
  </si>
  <si>
    <t>info@eurostarsnlázaro.com</t>
  </si>
  <si>
    <t>SANTA LUCÍA</t>
  </si>
  <si>
    <t>ESTRADA SANTIAGO-ORENSE (N-525), KILOMETRO 2 BAJO (B° PIÑEIRO DO EIXO)</t>
  </si>
  <si>
    <t>15893</t>
  </si>
  <si>
    <t>981549494</t>
  </si>
  <si>
    <t>santaluciasantiago@yahoo.es</t>
  </si>
  <si>
    <t>hotelsantaluciasc.es</t>
  </si>
  <si>
    <t>MILLADOIRO S.L.</t>
  </si>
  <si>
    <t>RUA ANXÉRIZ, 12 BAJO</t>
  </si>
  <si>
    <t>15895</t>
  </si>
  <si>
    <t>AMES</t>
  </si>
  <si>
    <t>981536623</t>
  </si>
  <si>
    <t>milladoirosl.com</t>
  </si>
  <si>
    <t>A QUINTA DA AUGA S.L.</t>
  </si>
  <si>
    <t>PASEO AMAIA, 23 BAJO</t>
  </si>
  <si>
    <t>15706</t>
  </si>
  <si>
    <t>981534636</t>
  </si>
  <si>
    <t>administracion@aquintadaauga.com</t>
  </si>
  <si>
    <t>aquintadaauga.com</t>
  </si>
  <si>
    <t>GRAN HOTEL SANTIAGO</t>
  </si>
  <si>
    <t>AVENIDA MESTRE MATEO, 27</t>
  </si>
  <si>
    <t>981534223</t>
  </si>
  <si>
    <t>granhotelsantiago.com</t>
  </si>
  <si>
    <t>134</t>
  </si>
  <si>
    <t>ROSA ROSAE PR 3</t>
  </si>
  <si>
    <t>RUA A ROSA, 7 BAJO; HOTEL ROSA ROSAE</t>
  </si>
  <si>
    <t>981528300</t>
  </si>
  <si>
    <t>info@rosarosae.es</t>
  </si>
  <si>
    <t>rosarosae.es</t>
  </si>
  <si>
    <t>TRYP SANTIAGO</t>
  </si>
  <si>
    <t>RUA O RESTOLLAL, 24 BAJO</t>
  </si>
  <si>
    <t>981524566</t>
  </si>
  <si>
    <t>copyright.violations@wyndhamworldwide.com</t>
  </si>
  <si>
    <t>tryphotels.com</t>
  </si>
  <si>
    <t>HESPERIA PEREGRINO</t>
  </si>
  <si>
    <t>AVENIDA ROSALÍA DE CASTRO, S/N BAJO</t>
  </si>
  <si>
    <t>981521850</t>
  </si>
  <si>
    <t>141</t>
  </si>
  <si>
    <t>HOTEL RÚA VILLAR</t>
  </si>
  <si>
    <t>RUA O VILAR, 8-10 BAJO; DUPLICADO 8-10</t>
  </si>
  <si>
    <t>981519858</t>
  </si>
  <si>
    <t>info@hotelruavillar.com</t>
  </si>
  <si>
    <t>hotelruavillar.com</t>
  </si>
  <si>
    <t>PRAZA QUINTANA HOTEL</t>
  </si>
  <si>
    <t>RUA CONGA, 9</t>
  </si>
  <si>
    <t>981515749</t>
  </si>
  <si>
    <t>info@hotelprazaquintana.com</t>
  </si>
  <si>
    <t>PAZO DE GALEGOS</t>
  </si>
  <si>
    <t>GALEGOS, 6</t>
  </si>
  <si>
    <t>15880</t>
  </si>
  <si>
    <t>VEDRA</t>
  </si>
  <si>
    <t>981512217</t>
  </si>
  <si>
    <t>hotel@pazodegalegos.com</t>
  </si>
  <si>
    <t>pazodegalegos.com</t>
  </si>
  <si>
    <t>HOTEL O PINO</t>
  </si>
  <si>
    <t>RÚA, 9 BAJO</t>
  </si>
  <si>
    <t>15821</t>
  </si>
  <si>
    <t>O PINO</t>
  </si>
  <si>
    <t>981511148</t>
  </si>
  <si>
    <t>info@hotelopino.com</t>
  </si>
  <si>
    <t>hotelopino.com</t>
  </si>
  <si>
    <t>HOTEL BELLO</t>
  </si>
  <si>
    <t>CASTROFEITO, 15</t>
  </si>
  <si>
    <t>15823</t>
  </si>
  <si>
    <t>981511112</t>
  </si>
  <si>
    <t>hotelbello@hotelbello.es</t>
  </si>
  <si>
    <t>hotelbello.es</t>
  </si>
  <si>
    <t>HOTEL AMENAL S.L.</t>
  </si>
  <si>
    <t>AMENAL, 12 BAJO (EDIFICIO AMENAL)</t>
  </si>
  <si>
    <t>981510431</t>
  </si>
  <si>
    <t>hotelamenal@gmail.com</t>
  </si>
  <si>
    <t>hotelamenal.com</t>
  </si>
  <si>
    <t>HOTEL CASTRO</t>
  </si>
  <si>
    <t>FORMARÍS, 22-23</t>
  </si>
  <si>
    <t>981509304</t>
  </si>
  <si>
    <t>reservas@castrohotel.com</t>
  </si>
  <si>
    <t>castrohotel.com</t>
  </si>
  <si>
    <t>HOTEL CARLOS 96 S.L.</t>
  </si>
  <si>
    <t>RUA CANTÓN SAN ROQUE, 5 5 5</t>
  </si>
  <si>
    <t>15800</t>
  </si>
  <si>
    <t>MELIDE</t>
  </si>
  <si>
    <t>981507633</t>
  </si>
  <si>
    <t>gestion@hc96.com</t>
  </si>
  <si>
    <t>hc96.com</t>
  </si>
  <si>
    <t>XANEIRO</t>
  </si>
  <si>
    <t>AVENIDA HABANA, 43</t>
  </si>
  <si>
    <t>981506140</t>
  </si>
  <si>
    <t>hotel@xaneiro.com</t>
  </si>
  <si>
    <t>hotelxaneiro.com</t>
  </si>
  <si>
    <t>HOTEL THE WAY</t>
  </si>
  <si>
    <t>LUGAR BREA, 36</t>
  </si>
  <si>
    <t>981502990</t>
  </si>
  <si>
    <t>sbfraga83@hotmail.com</t>
  </si>
  <si>
    <t>hoteltheway.com</t>
  </si>
  <si>
    <t>HOTEL SUIZA</t>
  </si>
  <si>
    <t>CALLE RÍO VELLO, S/N</t>
  </si>
  <si>
    <t>15810</t>
  </si>
  <si>
    <t>981500908</t>
  </si>
  <si>
    <t>info@hotelsuiza.com</t>
  </si>
  <si>
    <t>hsuiza.com</t>
  </si>
  <si>
    <t>HOTEL HERBEIRA</t>
  </si>
  <si>
    <t>CALLE CORDOBELAS, 00, S/N</t>
  </si>
  <si>
    <t>15555</t>
  </si>
  <si>
    <t>CEDEIRA</t>
  </si>
  <si>
    <t>981492167</t>
  </si>
  <si>
    <t>info@hotelherbeira.com</t>
  </si>
  <si>
    <t>hotelherbeira.com</t>
  </si>
  <si>
    <t>HOTEL AVENIDA</t>
  </si>
  <si>
    <t>AVENIDA CASTELAO, 66 1</t>
  </si>
  <si>
    <t>15350</t>
  </si>
  <si>
    <t>981492112</t>
  </si>
  <si>
    <t>hotelavenida.com</t>
  </si>
  <si>
    <t>A RODA</t>
  </si>
  <si>
    <t>PLAYA MEIRÁS, S/N</t>
  </si>
  <si>
    <t>15552</t>
  </si>
  <si>
    <t>VALDOVIÑO</t>
  </si>
  <si>
    <t>981486263</t>
  </si>
  <si>
    <t>hotelarodasl@gmail.com</t>
  </si>
  <si>
    <t>hotelaroda.com</t>
  </si>
  <si>
    <t>HOTEL PONTES DO EUME S.L.</t>
  </si>
  <si>
    <t>CALLE RITA RIVERA CHAO, 10</t>
  </si>
  <si>
    <t>15320</t>
  </si>
  <si>
    <t>AS PONTES DE GARCÍA RODRÍGUEZ</t>
  </si>
  <si>
    <t>981453083</t>
  </si>
  <si>
    <t>reservas@hotelpontesdoeume.com</t>
  </si>
  <si>
    <t>hotelpontesdoeume.com</t>
  </si>
  <si>
    <t>EL HOTEL Y APARTAMENTOS SARGA S.L.</t>
  </si>
  <si>
    <t>ARENAL, 7 BAJO</t>
  </si>
  <si>
    <t>15621</t>
  </si>
  <si>
    <t>CABANAS</t>
  </si>
  <si>
    <t>981431000</t>
  </si>
  <si>
    <t>hotelsarga@sentirgalicia.com</t>
  </si>
  <si>
    <t>hotel-apartamentos-sarga-rias-altas.com</t>
  </si>
  <si>
    <t>HOTEL EUMESA</t>
  </si>
  <si>
    <t>AVENIDA A CORUÑA, S/N BAJO</t>
  </si>
  <si>
    <t>15600</t>
  </si>
  <si>
    <t>PONTEDEUME</t>
  </si>
  <si>
    <t>981430901</t>
  </si>
  <si>
    <t>reservas@hoteleumesa.es</t>
  </si>
  <si>
    <t>hoteleumesa.es</t>
  </si>
  <si>
    <t>IBERIA</t>
  </si>
  <si>
    <t>PRAIA PRAIA A MAGDALENA, S/N BAJO; URBANIZACIÓN ADEZA</t>
  </si>
  <si>
    <t>981430749</t>
  </si>
  <si>
    <t>iberiahotel@gmail.com</t>
  </si>
  <si>
    <t>iberia.com</t>
  </si>
  <si>
    <t>HOTEL APARTAMENTOS SARGA</t>
  </si>
  <si>
    <t>AVENIDA O AREAL, S/N BAJO</t>
  </si>
  <si>
    <t>981430678</t>
  </si>
  <si>
    <t>sentirgalicia.com</t>
  </si>
  <si>
    <t>PIEDRA, S/N BAJO</t>
  </si>
  <si>
    <t>15365</t>
  </si>
  <si>
    <t>CARIÑO</t>
  </si>
  <si>
    <t>981420308</t>
  </si>
  <si>
    <t>correo@hotelapedra.com</t>
  </si>
  <si>
    <t>hotelapedra.com</t>
  </si>
  <si>
    <t>VILLA DE CEDEIRA</t>
  </si>
  <si>
    <t>CAMPO DO HOSPITAL, S/N</t>
  </si>
  <si>
    <t>15359</t>
  </si>
  <si>
    <t>981411224</t>
  </si>
  <si>
    <t>villadecedeira.com</t>
  </si>
  <si>
    <t>HOTEL VIENTO DEL NORTE</t>
  </si>
  <si>
    <t>CARRETERA SAN JUAN ESPASANTE, 8 CARRETERA IGLESIA SAN JUAN</t>
  </si>
  <si>
    <t>15339</t>
  </si>
  <si>
    <t>ORTIGUEIRA</t>
  </si>
  <si>
    <t>981408182</t>
  </si>
  <si>
    <t>info@vientodelnorte.com</t>
  </si>
  <si>
    <t>vientodelnorte.com</t>
  </si>
  <si>
    <t>CARRETERA IGLESIA SAN JUAN, 8</t>
  </si>
  <si>
    <t>PENSIÓN CANTÁBRICO</t>
  </si>
  <si>
    <t>ROSALÍA DE CASTRO, 1</t>
  </si>
  <si>
    <t>15360</t>
  </si>
  <si>
    <t>981405373</t>
  </si>
  <si>
    <t>hotelcantabrico@hotmail.com</t>
  </si>
  <si>
    <t>hotelcantabrico.es</t>
  </si>
  <si>
    <t>EL CASTAÑO DORMILON</t>
  </si>
  <si>
    <t>O BALEO, 15 BAJO</t>
  </si>
  <si>
    <t>981400994</t>
  </si>
  <si>
    <t>hotel@elcastanodormilon.es</t>
  </si>
  <si>
    <t>elcastanodormilon.es</t>
  </si>
  <si>
    <t>HOSTAL LA PERLA</t>
  </si>
  <si>
    <t>CALLE DE LA PENELA</t>
  </si>
  <si>
    <t>15330</t>
  </si>
  <si>
    <t>981400150</t>
  </si>
  <si>
    <t>laperlaortigueira@gmail.com</t>
  </si>
  <si>
    <t>hostallaperla.com</t>
  </si>
  <si>
    <t>PALMERA</t>
  </si>
  <si>
    <t>ESTRADA CEDEIRA, KILOMETRO 3 BAJO</t>
  </si>
  <si>
    <t>15572</t>
  </si>
  <si>
    <t>NARÓN</t>
  </si>
  <si>
    <t>981397610</t>
  </si>
  <si>
    <t>motelpalmera@telefonica.net</t>
  </si>
  <si>
    <t>motelpalmera.es</t>
  </si>
  <si>
    <t>NARÓN S.L.</t>
  </si>
  <si>
    <t>AVENIDA GONZALO NAVARRO (POLIGONO INSDUSTRIAL RÍO DO POZO), 19 BAJO</t>
  </si>
  <si>
    <t>15573</t>
  </si>
  <si>
    <t>981389335</t>
  </si>
  <si>
    <t>hotel_naron@hotmail.com</t>
  </si>
  <si>
    <t>narnsl.com</t>
  </si>
  <si>
    <t>TIJUANA NARÓN</t>
  </si>
  <si>
    <t>RUA CARPINTEROS, 156</t>
  </si>
  <si>
    <t>15540</t>
  </si>
  <si>
    <t>981388972</t>
  </si>
  <si>
    <t>monicagonzapar@gmail.com</t>
  </si>
  <si>
    <t>facebook.com/pages/hostal-tijuana/405056116244898</t>
  </si>
  <si>
    <t>HOTEL KENSINGTON</t>
  </si>
  <si>
    <t>CARRETERA DE CASTILLA, 832</t>
  </si>
  <si>
    <t>981387326</t>
  </si>
  <si>
    <t>direccion@kensington-hotel.com</t>
  </si>
  <si>
    <t>kensington-hotel.com</t>
  </si>
  <si>
    <t>HOSTESINDO S.L.</t>
  </si>
  <si>
    <t>RUA VINTECINCO DE XULLO, 1 BJ 3</t>
  </si>
  <si>
    <t>15570</t>
  </si>
  <si>
    <t>981386995</t>
  </si>
  <si>
    <t>hostesindosl.com</t>
  </si>
  <si>
    <t>HUSA HOTEL ODEON</t>
  </si>
  <si>
    <t>ESTRADA CASTELAO, 17</t>
  </si>
  <si>
    <t>981372951</t>
  </si>
  <si>
    <t>husahotelodeon.com</t>
  </si>
  <si>
    <t>HOTEL VALENCIA S.L.</t>
  </si>
  <si>
    <t>ESTRADA CATABOIS, 384 BAJO</t>
  </si>
  <si>
    <t>15405</t>
  </si>
  <si>
    <t>FERROL</t>
  </si>
  <si>
    <t>981370352</t>
  </si>
  <si>
    <t>reservas@hotelvalenciaferrol.com</t>
  </si>
  <si>
    <t>hotelvalenciaferrol.com</t>
  </si>
  <si>
    <t>AMERICA</t>
  </si>
  <si>
    <t>SÁNCHEZ CALVIÑO, 70-76</t>
  </si>
  <si>
    <t>15404</t>
  </si>
  <si>
    <t>981370208</t>
  </si>
  <si>
    <t>info@hotelamericaferrol.es</t>
  </si>
  <si>
    <t>hotelamericaferrol.es</t>
  </si>
  <si>
    <t>ALMENDRA</t>
  </si>
  <si>
    <t>ALMENDRA, 4 BAJO(DUP 4-6; )</t>
  </si>
  <si>
    <t>15402</t>
  </si>
  <si>
    <t>981358190</t>
  </si>
  <si>
    <t>hotelalmendra@gmail.com</t>
  </si>
  <si>
    <t>hotel-brisa.es</t>
  </si>
  <si>
    <t>HOSTAL ALMENDRA</t>
  </si>
  <si>
    <t>ALMENDRA, 4-6 BAJO</t>
  </si>
  <si>
    <t>info@hotelalmendra.es</t>
  </si>
  <si>
    <t>hotelalmendra.es</t>
  </si>
  <si>
    <t>HOTEL REAL FERROL CITY EXPRESS</t>
  </si>
  <si>
    <t>CALLE DOLORES, 11</t>
  </si>
  <si>
    <t>981351586</t>
  </si>
  <si>
    <t>reservas@hotelrealferrol.com</t>
  </si>
  <si>
    <t>hotelrealferrol.com</t>
  </si>
  <si>
    <t>CARRÍS HOTELES ALMIRANTE</t>
  </si>
  <si>
    <t>RUA MARÍA, 2</t>
  </si>
  <si>
    <t>981333073</t>
  </si>
  <si>
    <t>almirante@carrishoteles.com</t>
  </si>
  <si>
    <t>GRAN HOTEL DE FERROL</t>
  </si>
  <si>
    <t>ESTRADA CASTELA, 75 1</t>
  </si>
  <si>
    <t>15407</t>
  </si>
  <si>
    <t>981330226</t>
  </si>
  <si>
    <t>reservas@granhoteldeferrol.com</t>
  </si>
  <si>
    <t>granhoteldeferrol.com</t>
  </si>
  <si>
    <t>HOTEL SILVA</t>
  </si>
  <si>
    <t>RUA RÍO CASTRO, 42</t>
  </si>
  <si>
    <t>981310552</t>
  </si>
  <si>
    <t>hotelsilva@hsilva.com</t>
  </si>
  <si>
    <t>hsilva.com</t>
  </si>
  <si>
    <t>RÍO CASTRO, 42 BAJO</t>
  </si>
  <si>
    <t>HOTEL EL SUIZO S.L.</t>
  </si>
  <si>
    <t>CALLE DE DOLORES, 67 BAJO</t>
  </si>
  <si>
    <t>981300400</t>
  </si>
  <si>
    <t>hotelsuizo.es</t>
  </si>
  <si>
    <t>AVENIDA FERNÁNDEZ LATORRE, 45 BAIXO</t>
  </si>
  <si>
    <t>981290111</t>
  </si>
  <si>
    <t>plaza@hotelplaza.es</t>
  </si>
  <si>
    <t>hotelplaza.es</t>
  </si>
  <si>
    <t>HOTEL DE MATOGRANDE S.L.</t>
  </si>
  <si>
    <t>RUA ENRIQUE MARIÑAS ROMERO (PERIODISTA), 21 BAJO</t>
  </si>
  <si>
    <t>15009</t>
  </si>
  <si>
    <t>981289221</t>
  </si>
  <si>
    <t>hoteldematograndesl.com</t>
  </si>
  <si>
    <t>RIBEIRA SACRA HOTELES S.A.</t>
  </si>
  <si>
    <t>RUA PRIMAVERA, 16 FUENTE CUATRO CAMINOS</t>
  </si>
  <si>
    <t>981286033</t>
  </si>
  <si>
    <t>hrsacra@gmail.com</t>
  </si>
  <si>
    <t>ribeirasacrahotelessa.com</t>
  </si>
  <si>
    <t>NICOSAREY S.L.</t>
  </si>
  <si>
    <t>CALLE GAITEIRA, S/N</t>
  </si>
  <si>
    <t>981283578</t>
  </si>
  <si>
    <t>nicosareysl.com</t>
  </si>
  <si>
    <t>HOTEL FRANCISCO JAVIER S.L.</t>
  </si>
  <si>
    <t>CALLE CANTÓN DE VISMA, 4 4 4</t>
  </si>
  <si>
    <t>15010</t>
  </si>
  <si>
    <t>981268850</t>
  </si>
  <si>
    <t>info@hotelfranciscojavier.com</t>
  </si>
  <si>
    <t>hotelfranciscojavier.com</t>
  </si>
  <si>
    <t>HOTEL NOGALLÁS *</t>
  </si>
  <si>
    <t>CALLE JULIO RODRÍGUEZ YORDI, 11 (FRENTE A LA TRIBUNA DEL ESTADIO DE RIAZOR)</t>
  </si>
  <si>
    <t>15011</t>
  </si>
  <si>
    <t>VAL DO DUBRA</t>
  </si>
  <si>
    <t>981262100</t>
  </si>
  <si>
    <t>nogallas@nogallas.com</t>
  </si>
  <si>
    <t>nogallas.com</t>
  </si>
  <si>
    <t>HOTEL CORUÑAMAR</t>
  </si>
  <si>
    <t>PASEO DE RONDA, 50 50 50</t>
  </si>
  <si>
    <t>981261327</t>
  </si>
  <si>
    <t>info@hotelcorunamar.es</t>
  </si>
  <si>
    <t>hotelcorunamar.es</t>
  </si>
  <si>
    <t>HOTEL MAR DEL PLATA S.L.</t>
  </si>
  <si>
    <t>PASEO RONDA, 58</t>
  </si>
  <si>
    <t>981257962</t>
  </si>
  <si>
    <t>info@hotelmardelplata.es</t>
  </si>
  <si>
    <t>hotelmardelplata.es</t>
  </si>
  <si>
    <t>RIAZOR CORUÑA S.L.</t>
  </si>
  <si>
    <t>AVENIDA PEDRO BARRIÉ DE LA MAZA, 29</t>
  </si>
  <si>
    <t>15004</t>
  </si>
  <si>
    <t>981253400</t>
  </si>
  <si>
    <t>reservas@riazorhotel.com</t>
  </si>
  <si>
    <t>riazorhotel.com</t>
  </si>
  <si>
    <t>174</t>
  </si>
  <si>
    <t>HOTEL ZENIT CORUÑA</t>
  </si>
  <si>
    <t>CALLE COMANDANTE FONTANES, 19</t>
  </si>
  <si>
    <t>15003</t>
  </si>
  <si>
    <t>981218484</t>
  </si>
  <si>
    <t>reservas@zenithoteles.com</t>
  </si>
  <si>
    <t>HOTEL ZENIT A CORUÑA</t>
  </si>
  <si>
    <t>981216591</t>
  </si>
  <si>
    <t>NIDO</t>
  </si>
  <si>
    <t>RUA SAN ANDRÉS, 146 BAJO ESQ(PERILLANA)</t>
  </si>
  <si>
    <t>981213201</t>
  </si>
  <si>
    <t>hotelnido@yahoo.es</t>
  </si>
  <si>
    <t>hotel-nido-coruna.com</t>
  </si>
  <si>
    <t>LOIS S.L.</t>
  </si>
  <si>
    <t>CALLE ESTRELLA, 40 BAJO</t>
  </si>
  <si>
    <t>981212269</t>
  </si>
  <si>
    <t>administracion@loisestrella.com</t>
  </si>
  <si>
    <t>loisestrella.com</t>
  </si>
  <si>
    <t>SOL</t>
  </si>
  <si>
    <t>CALLE SOL, 10 BAJO</t>
  </si>
  <si>
    <t>981210362</t>
  </si>
  <si>
    <t>administracion@hotelsolcoruna.com</t>
  </si>
  <si>
    <t>hotelsolcoruna.com</t>
  </si>
  <si>
    <t>MELIÁ MARÍA PITA</t>
  </si>
  <si>
    <t>AVENIDA PEDRO BARRIÉ DE LA MAZA, 3 BAJO; HOTEL M.PITA</t>
  </si>
  <si>
    <t>981205000</t>
  </si>
  <si>
    <t>melia.maria.pita@melia.com</t>
  </si>
  <si>
    <t>melia.com</t>
  </si>
  <si>
    <t>178</t>
  </si>
  <si>
    <t>RIALTA APARTHOTEL</t>
  </si>
  <si>
    <t>CALLE DE LAXE, 122 - 124</t>
  </si>
  <si>
    <t>981179500</t>
  </si>
  <si>
    <t>rialta@rialta.net</t>
  </si>
  <si>
    <t>rialta.net</t>
  </si>
  <si>
    <t>560</t>
  </si>
  <si>
    <t>HUSA CENTER</t>
  </si>
  <si>
    <t>CALLE COPÉRNICO, 5 5 5</t>
  </si>
  <si>
    <t>981160006</t>
  </si>
  <si>
    <t>husacenter.com</t>
  </si>
  <si>
    <t>TRYP CORUÑA</t>
  </si>
  <si>
    <t>RUA RAMÓN Y CAJAL, 53 BAJO; LOCAL 3 C C 4 CAMINOS</t>
  </si>
  <si>
    <t>981151544</t>
  </si>
  <si>
    <t>trypcorua.com</t>
  </si>
  <si>
    <t>175</t>
  </si>
  <si>
    <t>HOTEL CRISTAL 2</t>
  </si>
  <si>
    <t>AVENIDA SAN ROQUE DE AFUERA</t>
  </si>
  <si>
    <t>981148738</t>
  </si>
  <si>
    <t>reservas@hoteles-cristal.com</t>
  </si>
  <si>
    <t>hoteles-cristal.com</t>
  </si>
  <si>
    <t>LICEO LA PAZ S.C.</t>
  </si>
  <si>
    <t>CALLE SEBASTIÁN MARTÍNEZ RISCO (MATOGRANDE), 10</t>
  </si>
  <si>
    <t>981139591</t>
  </si>
  <si>
    <t>info@residencialoslagos.com</t>
  </si>
  <si>
    <t>residencialoslagos.com</t>
  </si>
  <si>
    <t>HOTEL RESIDENCIA PASTORIZA S.A.</t>
  </si>
  <si>
    <t>CARRETERA A CORUÑA-CARBALLO, KILOMETRO 4, 000</t>
  </si>
  <si>
    <t>981130143</t>
  </si>
  <si>
    <t>info@hotelresidenciapastoriza.com</t>
  </si>
  <si>
    <t>hotelpastoriza.es</t>
  </si>
  <si>
    <t>VÍA AETCAL</t>
  </si>
  <si>
    <t>RUA CASAS REAIS, 20</t>
  </si>
  <si>
    <t>981117575</t>
  </si>
  <si>
    <t>reservas@rchoteles.com</t>
  </si>
  <si>
    <t>hotelviaaetcal.com</t>
  </si>
  <si>
    <t>HOTEL BELA FISTERRA</t>
  </si>
  <si>
    <t>AVENIDA ANCHOA, 56</t>
  </si>
  <si>
    <t>981110311</t>
  </si>
  <si>
    <t>info@belafisterra.com</t>
  </si>
  <si>
    <t>belafisterra.com</t>
  </si>
  <si>
    <t>HOTEL SEMÁFORO DE FISTERRA</t>
  </si>
  <si>
    <t>CARRETERA FARO, S/N</t>
  </si>
  <si>
    <t>981110210</t>
  </si>
  <si>
    <t>info@hotelsemaforodefisterra.com</t>
  </si>
  <si>
    <t>hotelsemaforodefisterra.com</t>
  </si>
  <si>
    <t>HOTEL MURADANA</t>
  </si>
  <si>
    <t>AVENIDA CASTELAO, 99 BAJO</t>
  </si>
  <si>
    <t>981 82 68 85</t>
  </si>
  <si>
    <t>info@hotelmuradana.es</t>
  </si>
  <si>
    <t>hotelmuradana.es</t>
  </si>
  <si>
    <t>PALACETE DE BETANZOS</t>
  </si>
  <si>
    <t>CARRETERA CASTILLA, 38</t>
  </si>
  <si>
    <t>981 773 701</t>
  </si>
  <si>
    <t>reservas@hotelvilladebetanzos.com</t>
  </si>
  <si>
    <t>hotelvilladebetanzos.com/</t>
  </si>
  <si>
    <t>APARTHOTEL PORTO CABANA S.L.</t>
  </si>
  <si>
    <t>A CARBALLA, 10 BAJO</t>
  </si>
  <si>
    <t>981 75 40 20</t>
  </si>
  <si>
    <t>reservas@portocabana.com</t>
  </si>
  <si>
    <t>portocabana.com</t>
  </si>
  <si>
    <t>POMBAL</t>
  </si>
  <si>
    <t>POMBAL, 12 BAJO</t>
  </si>
  <si>
    <t>981 569 350</t>
  </si>
  <si>
    <t>pombal@pousadasdecompostela.com</t>
  </si>
  <si>
    <t>A CASA DA TORRE BRANCA</t>
  </si>
  <si>
    <t>LUGAR SENANDE, 45</t>
  </si>
  <si>
    <t>15892</t>
  </si>
  <si>
    <t>981 549 665</t>
  </si>
  <si>
    <t>reservas@acasadatorrebranca.com</t>
  </si>
  <si>
    <t>acasadatorrebranca.com</t>
  </si>
  <si>
    <t>HOTEL ARZÚA</t>
  </si>
  <si>
    <t>CALLE LUGO, 132</t>
  </si>
  <si>
    <t>981 500 681</t>
  </si>
  <si>
    <t>info@hotelarzua.com</t>
  </si>
  <si>
    <t>hotelarzua.com</t>
  </si>
  <si>
    <t>HOTEL VALDOVIÑO</t>
  </si>
  <si>
    <t>CRUCE ROBLES, S/N</t>
  </si>
  <si>
    <t xml:space="preserve">981 485 476  </t>
  </si>
  <si>
    <t>hotelvaldovino@valdovino.com</t>
  </si>
  <si>
    <t>hotelvaldovino.com</t>
  </si>
  <si>
    <t>VALBUSENDA</t>
  </si>
  <si>
    <t>CARRETERA TORO, S/N</t>
  </si>
  <si>
    <t>49880</t>
  </si>
  <si>
    <t>PELEAGONZALO</t>
  </si>
  <si>
    <t>ZAMORA</t>
  </si>
  <si>
    <t>980699573</t>
  </si>
  <si>
    <t>reservas@valbusenda.com</t>
  </si>
  <si>
    <t>valbusenda.com</t>
  </si>
  <si>
    <t>ZARAVENCIA HOTEL</t>
  </si>
  <si>
    <t>PLAZA MAYOR, 17 BAJO</t>
  </si>
  <si>
    <t>49836</t>
  </si>
  <si>
    <t>TORO</t>
  </si>
  <si>
    <t>980694998</t>
  </si>
  <si>
    <t>info@zaravenciahotel.com</t>
  </si>
  <si>
    <t>hotelzaravencia.es</t>
  </si>
  <si>
    <t>HOTEL MARIA DE MOLINA S.L.</t>
  </si>
  <si>
    <t>PLAZA DELHY TEJERO, 1 BAJO</t>
  </si>
  <si>
    <t>49800</t>
  </si>
  <si>
    <t>980691414</t>
  </si>
  <si>
    <t>h.molina@hotelmariademolina.com</t>
  </si>
  <si>
    <t>hotelmariademolina.com</t>
  </si>
  <si>
    <t>HOTEL JUAN II</t>
  </si>
  <si>
    <t>PASEO ESPOLÓN, 1</t>
  </si>
  <si>
    <t>980690301</t>
  </si>
  <si>
    <t>hoteljuanii.com</t>
  </si>
  <si>
    <t>HOTEL RURAL LA PRIMAVERA</t>
  </si>
  <si>
    <t>COLAGUITA, 8</t>
  </si>
  <si>
    <t>49516</t>
  </si>
  <si>
    <t>TRABAZOS</t>
  </si>
  <si>
    <t>980681394</t>
  </si>
  <si>
    <t>hotelrurallaprimavera@gmail.com</t>
  </si>
  <si>
    <t>casarurallaprimavera.es</t>
  </si>
  <si>
    <t>HOSTAL RESTAURANTE EL CRUCE</t>
  </si>
  <si>
    <t>CALLE MARTIN, 82 BAJO</t>
  </si>
  <si>
    <t>980681094</t>
  </si>
  <si>
    <t>hostalcrucetra@hotmail.com</t>
  </si>
  <si>
    <t>hostalrestauranteelcruce.com</t>
  </si>
  <si>
    <t>CAÑADA REAL S.L.</t>
  </si>
  <si>
    <t>CARRETERA MADRID-LA CORUÑA, KILOMETRO 232 BAJO</t>
  </si>
  <si>
    <t>49630</t>
  </si>
  <si>
    <t>VILLALPANDO</t>
  </si>
  <si>
    <t>980667001</t>
  </si>
  <si>
    <t>contacto@hotelcanadareal.com</t>
  </si>
  <si>
    <t>hotelcanadareal.com</t>
  </si>
  <si>
    <t>HOTEL RURAL REMESAL</t>
  </si>
  <si>
    <t>CALLE MEDIODÍA, 25</t>
  </si>
  <si>
    <t>49562</t>
  </si>
  <si>
    <t>VILLARDECIERVOS</t>
  </si>
  <si>
    <t>980654911</t>
  </si>
  <si>
    <t>remesalmj@hotmail.com</t>
  </si>
  <si>
    <t>hotelruralremesal.com/</t>
  </si>
  <si>
    <t>HOTEL RESTAURANTE JUAN MANUEL S.L.</t>
  </si>
  <si>
    <t>CALLE CARRETERA, 2</t>
  </si>
  <si>
    <t>49332</t>
  </si>
  <si>
    <t>CAMARZANA DE TERA</t>
  </si>
  <si>
    <t>980649019</t>
  </si>
  <si>
    <t>jlv.hoteljuanmanuel@hotmail.com</t>
  </si>
  <si>
    <t>hoteljuanmanuel.es</t>
  </si>
  <si>
    <t>ZAMUDIA BLAS FOLGADO</t>
  </si>
  <si>
    <t>CARRETERA BENAVENTE-ORENSE, KILOMETRO 15 BAJO</t>
  </si>
  <si>
    <t>49623</t>
  </si>
  <si>
    <t>QUIRUELAS DE VIDRIALES</t>
  </si>
  <si>
    <t>980646229</t>
  </si>
  <si>
    <t>zamudiablasfolgado.com</t>
  </si>
  <si>
    <t>HOTEL RESTAURANTE LA RUTA</t>
  </si>
  <si>
    <t>CARRETERA ZAMORA-SANTIAGO, KILOMETRO 57</t>
  </si>
  <si>
    <t>49310</t>
  </si>
  <si>
    <t>MOMBUEY</t>
  </si>
  <si>
    <t>980642730</t>
  </si>
  <si>
    <t>restaurantelaruta_123@hotmail.es</t>
  </si>
  <si>
    <t>hotellaruta.com</t>
  </si>
  <si>
    <t>TUDANCA BENAVENTE</t>
  </si>
  <si>
    <t>CARRETERA MADRID-LA CORUÑA (N-VI), KILOMETRO 268 BAJO</t>
  </si>
  <si>
    <t>49600</t>
  </si>
  <si>
    <t>BENAVENTE</t>
  </si>
  <si>
    <t>980636466</t>
  </si>
  <si>
    <t>info@tudancabenavente.com</t>
  </si>
  <si>
    <t>tudancabenavente.com</t>
  </si>
  <si>
    <t>HOTEL VILLA DE BENAVENTE</t>
  </si>
  <si>
    <t>AVENIDA AMÉRICAS BAJO; HOTEL</t>
  </si>
  <si>
    <t>980635094</t>
  </si>
  <si>
    <t>reservas@hotelvilladebenavente.com</t>
  </si>
  <si>
    <t>hotelvilladebenavente.com</t>
  </si>
  <si>
    <t>PARADOR DE BENAVENTE REY FERNANDO II DE LEON</t>
  </si>
  <si>
    <t>PASEO MOTA, S/N BAJO</t>
  </si>
  <si>
    <t>980630300</t>
  </si>
  <si>
    <t>benavente@parador.es</t>
  </si>
  <si>
    <t>paradordebenaventereyfernandoiideleon.com</t>
  </si>
  <si>
    <t>HOTEL ARENAS</t>
  </si>
  <si>
    <t>CARRETERA MADRID-LA CORUÑA (N-VI), KILOMETRO 261 BAJO</t>
  </si>
  <si>
    <t>980630238</t>
  </si>
  <si>
    <t>hotelarenas.com</t>
  </si>
  <si>
    <t>LA POSADA DE PEDREZALES</t>
  </si>
  <si>
    <t>BARRIO ABAJO, 56 BAJO(POSADA)</t>
  </si>
  <si>
    <t>49361</t>
  </si>
  <si>
    <t>GALENDE</t>
  </si>
  <si>
    <t>980626840</t>
  </si>
  <si>
    <t>laposadadepedrezales.com</t>
  </si>
  <si>
    <t>PORTO</t>
  </si>
  <si>
    <t>LAMELA, S/N BAJO</t>
  </si>
  <si>
    <t>49583</t>
  </si>
  <si>
    <t>980624090</t>
  </si>
  <si>
    <t>porto.com</t>
  </si>
  <si>
    <t>A CASA DO CURA</t>
  </si>
  <si>
    <t>CALLE LA ERA, 4</t>
  </si>
  <si>
    <t>49572</t>
  </si>
  <si>
    <t>HERMISENDE</t>
  </si>
  <si>
    <t>980623405</t>
  </si>
  <si>
    <t>info@acasadocura.com</t>
  </si>
  <si>
    <t>acasadocura.com</t>
  </si>
  <si>
    <t>LOS ROCHI ZAMORA</t>
  </si>
  <si>
    <t>CARRETERA ILANES, S/N</t>
  </si>
  <si>
    <t>49350</t>
  </si>
  <si>
    <t>980623024</t>
  </si>
  <si>
    <t>losrochizamora.com</t>
  </si>
  <si>
    <t>HOTEL MAITE</t>
  </si>
  <si>
    <t>AVENIDA JUAN SEISDEDOS, S/N BAJO</t>
  </si>
  <si>
    <t>49394</t>
  </si>
  <si>
    <t>REQUEJO</t>
  </si>
  <si>
    <t>980622509</t>
  </si>
  <si>
    <t>hotelmaite.com</t>
  </si>
  <si>
    <t>HOTEL MELEIROS</t>
  </si>
  <si>
    <t>CARRETERA N-525, KILOMETRO 84, 300 BAJO; HOTEL MELEIROS</t>
  </si>
  <si>
    <t>49300</t>
  </si>
  <si>
    <t>PUEBLA DE SANABRIA</t>
  </si>
  <si>
    <t>980620910</t>
  </si>
  <si>
    <t>reservas@hotelmeleiros.com</t>
  </si>
  <si>
    <t>hotelmeleiros.com</t>
  </si>
  <si>
    <t>LAS TREIXAS</t>
  </si>
  <si>
    <t>CALLE SAN BERNARDO, 11 DUPLICADO 11-13</t>
  </si>
  <si>
    <t>980620767</t>
  </si>
  <si>
    <t>hoteltreixas@hotmail.com</t>
  </si>
  <si>
    <t>treixas.com</t>
  </si>
  <si>
    <t>TRIBAL HOTEL</t>
  </si>
  <si>
    <t>MATADERO, 3 BAJO</t>
  </si>
  <si>
    <t>980620708</t>
  </si>
  <si>
    <t>tribalhotel.com</t>
  </si>
  <si>
    <t>LOS PERALES</t>
  </si>
  <si>
    <t>CARRETERA BENAVÉNTE-ORENSE, KILOMETRO 84, 000</t>
  </si>
  <si>
    <t>980620385</t>
  </si>
  <si>
    <t>losperales.com</t>
  </si>
  <si>
    <t>POSADA REAL LA YÉNSULA</t>
  </si>
  <si>
    <t>CALLE DEL CALLE RÍO TRUCHAS, 17, 17</t>
  </si>
  <si>
    <t>980620287</t>
  </si>
  <si>
    <t>reservas@layensula.es</t>
  </si>
  <si>
    <t>restaurantelachopera.es</t>
  </si>
  <si>
    <t>EL MINISTRO</t>
  </si>
  <si>
    <t>CARRETERA LAGO, S/N BAJO</t>
  </si>
  <si>
    <t>980620260</t>
  </si>
  <si>
    <t>info@elministro.com</t>
  </si>
  <si>
    <t>hotelministro.com</t>
  </si>
  <si>
    <t>HOTEL Y RESTAURANTE TIERRA DE LOBOS S.L.</t>
  </si>
  <si>
    <t>CALLE VICENTE SALGADO, 24</t>
  </si>
  <si>
    <t>980620049</t>
  </si>
  <si>
    <t>tierradelobos@live.com</t>
  </si>
  <si>
    <t>tierradelobos.es/</t>
  </si>
  <si>
    <t>HOTEL VICTORIA</t>
  </si>
  <si>
    <t>CALLE ÁNIMAS, 20</t>
  </si>
  <si>
    <t>980620012</t>
  </si>
  <si>
    <t>hotelvictoria.com</t>
  </si>
  <si>
    <t>PARADOR DE PUEBLA DE SANABRIA</t>
  </si>
  <si>
    <t>AVENIDA LAGO DE SANABRIA, 18 BAJO</t>
  </si>
  <si>
    <t>980620001</t>
  </si>
  <si>
    <t>puebla@parador.es</t>
  </si>
  <si>
    <t>J.ENRIMARY.</t>
  </si>
  <si>
    <t>CARRETERA N-525, KILOMETRO 83</t>
  </si>
  <si>
    <t>980620000</t>
  </si>
  <si>
    <t>hotel@grancasona.com</t>
  </si>
  <si>
    <t>enrimary.com</t>
  </si>
  <si>
    <t>EL PARAJE DE SAYAGO</t>
  </si>
  <si>
    <t>CALLE JOSÉ LUIS GUTIÉRREZ, 4 BAJO</t>
  </si>
  <si>
    <t>49212</t>
  </si>
  <si>
    <t>MUGA DE SAYAGO</t>
  </si>
  <si>
    <t>980617677</t>
  </si>
  <si>
    <t>elparajedesayago.com</t>
  </si>
  <si>
    <t>LAS ARRIBES</t>
  </si>
  <si>
    <t>CARRETERA TORREGAMONES, 5</t>
  </si>
  <si>
    <t>49253</t>
  </si>
  <si>
    <t>MORALINA</t>
  </si>
  <si>
    <t>980616077</t>
  </si>
  <si>
    <t>info@lasarribas.com</t>
  </si>
  <si>
    <t>losarribes.es</t>
  </si>
  <si>
    <t>LA VENTA DE LOS ARRIBES</t>
  </si>
  <si>
    <t>CARRETERA ZAMORA-FERMOSELLE, KILOMETRO 54.00</t>
  </si>
  <si>
    <t>49230</t>
  </si>
  <si>
    <t>VILLAR DEL BUEY</t>
  </si>
  <si>
    <t>980613536</t>
  </si>
  <si>
    <t>laventadelosarribes.com</t>
  </si>
  <si>
    <t>LISBOA</t>
  </si>
  <si>
    <t>AUTOVIA CASTILLA (A-62), KILOMETRO 195</t>
  </si>
  <si>
    <t>49419</t>
  </si>
  <si>
    <t>CASTRILLO DE LA GUAREÑA</t>
  </si>
  <si>
    <t>980605421</t>
  </si>
  <si>
    <t>paradoresdelnorte@gmail.com</t>
  </si>
  <si>
    <t>facebook.com/hotel.lisboa.7</t>
  </si>
  <si>
    <t>EL PERDIGÓN</t>
  </si>
  <si>
    <t>CALLE IGLESIA, 21 ESQUINA CALLE TORRE 1 - BIS</t>
  </si>
  <si>
    <t>49720</t>
  </si>
  <si>
    <t>980576027</t>
  </si>
  <si>
    <t>info@hotelruralelperdigon.com</t>
  </si>
  <si>
    <t>hotelruralelperdigon.com</t>
  </si>
  <si>
    <t>PADORNELO</t>
  </si>
  <si>
    <t>CARRETERA N-525, KILOMETRO 104 BAJO</t>
  </si>
  <si>
    <t>980567939</t>
  </si>
  <si>
    <t>pedripadornelo@hotmail.com</t>
  </si>
  <si>
    <t>hotelpadornelo.com</t>
  </si>
  <si>
    <t>EL CASERÓN</t>
  </si>
  <si>
    <t>CALLE ESTACIÓN, 2</t>
  </si>
  <si>
    <t>49593</t>
  </si>
  <si>
    <t>MANZANAL DE ARRIBA</t>
  </si>
  <si>
    <t>980567694</t>
  </si>
  <si>
    <t>elcaseron.linarejos@gmail.com</t>
  </si>
  <si>
    <t>elcaserondelinarejos.com</t>
  </si>
  <si>
    <t>CASA LUZDIVINA</t>
  </si>
  <si>
    <t>ADIL, 4 BAJO</t>
  </si>
  <si>
    <t>49574</t>
  </si>
  <si>
    <t>LUBIÁN</t>
  </si>
  <si>
    <t>980561100</t>
  </si>
  <si>
    <t>crguezhedroso@gmail.com</t>
  </si>
  <si>
    <t>casaluzdivina.com</t>
  </si>
  <si>
    <t>AC HOTEL ZAMORA</t>
  </si>
  <si>
    <t>AVENIDA PRÍNCIPE DE ASTURIAS, 43 BAJO</t>
  </si>
  <si>
    <t>49029</t>
  </si>
  <si>
    <t>980557940</t>
  </si>
  <si>
    <t>aczamora@ac-hotels.com</t>
  </si>
  <si>
    <t>achotelzamora.com</t>
  </si>
  <si>
    <t>ARES HOTEL</t>
  </si>
  <si>
    <t>PLAZA PUENTICA, 2 2</t>
  </si>
  <si>
    <t>49031</t>
  </si>
  <si>
    <t>980551983</t>
  </si>
  <si>
    <t>info@areszamora.com</t>
  </si>
  <si>
    <t>areshotel.com</t>
  </si>
  <si>
    <t>HOTEL CASA AURELIA</t>
  </si>
  <si>
    <t>CALLE EL RÍO, 52 BAJO; RESTAURANT CASA AURELIA</t>
  </si>
  <si>
    <t>49159</t>
  </si>
  <si>
    <t>980539626</t>
  </si>
  <si>
    <t>aurelia@casaaurelia.com</t>
  </si>
  <si>
    <t>casaaurelia.com</t>
  </si>
  <si>
    <t>SANTOS POYO S.L.</t>
  </si>
  <si>
    <t>CALLE HERREROS, 6 6</t>
  </si>
  <si>
    <t>49001</t>
  </si>
  <si>
    <t>980533267</t>
  </si>
  <si>
    <t>santospoyo@gmail.com</t>
  </si>
  <si>
    <t>hotelpuentedepiedra.com</t>
  </si>
  <si>
    <t>REY DON SANCHO</t>
  </si>
  <si>
    <t>980523400</t>
  </si>
  <si>
    <t>info@reydonncho.com</t>
  </si>
  <si>
    <t>reydonsancho.es</t>
  </si>
  <si>
    <t>PARADOR DE ZAMORA CONDES DE ALBA Y ALISTE</t>
  </si>
  <si>
    <t>PLAZA VIRIATO, 5 BAJO</t>
  </si>
  <si>
    <t>980514497</t>
  </si>
  <si>
    <t>zamora@parador.es</t>
  </si>
  <si>
    <t>JARAMA</t>
  </si>
  <si>
    <t>VILLALPANDO, 14 BAJO</t>
  </si>
  <si>
    <t>49005</t>
  </si>
  <si>
    <t>980513227</t>
  </si>
  <si>
    <t>jarama.com</t>
  </si>
  <si>
    <t>HOTEL ZENIT DOS INFANTAS S.L.</t>
  </si>
  <si>
    <t>CORTINAS SAN MIGUEL, 3</t>
  </si>
  <si>
    <t>49015</t>
  </si>
  <si>
    <t>980509898</t>
  </si>
  <si>
    <t>reservasdosinfantas@grupozenithoteles.com</t>
  </si>
  <si>
    <t>hoteldosinfantas.com</t>
  </si>
  <si>
    <t>TR3FACIO S.L.</t>
  </si>
  <si>
    <t>CALLE ALFONSO DE CASTRO, 7 BAJO</t>
  </si>
  <si>
    <t>49014</t>
  </si>
  <si>
    <t>980509104</t>
  </si>
  <si>
    <t>hotel@hoteltrefacio.com</t>
  </si>
  <si>
    <t>hoteltrefacio.com</t>
  </si>
  <si>
    <t>HORUS ZAMORA</t>
  </si>
  <si>
    <t>PLAZA MERCADO ADO, 20 BAJO</t>
  </si>
  <si>
    <t>49003</t>
  </si>
  <si>
    <t>980508282</t>
  </si>
  <si>
    <t>jefe.recepcion.zamora@hotelhorus.com</t>
  </si>
  <si>
    <t>horuszamora.com</t>
  </si>
  <si>
    <t>NH PALACIO DEL DUERO</t>
  </si>
  <si>
    <t>PLAZA HORTA, 1</t>
  </si>
  <si>
    <t>49002</t>
  </si>
  <si>
    <t>980508262</t>
  </si>
  <si>
    <t>nhpalaciodelduero@nh-hotels.com</t>
  </si>
  <si>
    <t>EL PALACIO DE MONFARRACINOS</t>
  </si>
  <si>
    <t>PLAZA GENERALÍSIMO, 14</t>
  </si>
  <si>
    <t>49121</t>
  </si>
  <si>
    <t>MONFARRACINOS</t>
  </si>
  <si>
    <t>980502475</t>
  </si>
  <si>
    <t>info@elpalaciodemonfarracinos.com</t>
  </si>
  <si>
    <t>elpalaciodemonfarracinos.es</t>
  </si>
  <si>
    <t>HOTEL CONVENTO I</t>
  </si>
  <si>
    <t>CARRETERA DE LA ESTACIÓN BAJO</t>
  </si>
  <si>
    <t>49530</t>
  </si>
  <si>
    <t>CORESES</t>
  </si>
  <si>
    <t>980500422</t>
  </si>
  <si>
    <t>info@hotel-convento.com</t>
  </si>
  <si>
    <t>hotelconvento.es</t>
  </si>
  <si>
    <t>DOÑA URRACA</t>
  </si>
  <si>
    <t>PUEBLA DE SANABRIA, 8 BAJO</t>
  </si>
  <si>
    <t>980168800</t>
  </si>
  <si>
    <t>recepcion@hoteldonaurraca.es</t>
  </si>
  <si>
    <t>hoteldonaurraca.com</t>
  </si>
  <si>
    <t>HOTEL VÍA DE LA PLATA</t>
  </si>
  <si>
    <t>AVENIDA CARDENAL CISNEROS, S/N</t>
  </si>
  <si>
    <t>49026</t>
  </si>
  <si>
    <t>980165816</t>
  </si>
  <si>
    <t>hotelvadelaplata.com</t>
  </si>
  <si>
    <t>EL MOLINO</t>
  </si>
  <si>
    <t>CAMINO PRESA, S/N</t>
  </si>
  <si>
    <t>49619</t>
  </si>
  <si>
    <t>AYOÓ DE VIDRIALES</t>
  </si>
  <si>
    <t>980054080</t>
  </si>
  <si>
    <t>ctr.elmolino@hotmail.com</t>
  </si>
  <si>
    <t>ctr-elmolino.es</t>
  </si>
  <si>
    <t>HOSTERIA REAL DE ZAMORA S.L.</t>
  </si>
  <si>
    <t>CUESTA PIZARRO, 7</t>
  </si>
  <si>
    <t>980045031</t>
  </si>
  <si>
    <t>hosteriarealzamora@gmail.com</t>
  </si>
  <si>
    <t>hosteriarealdezamora.com</t>
  </si>
  <si>
    <t>EL RINCÓN DE TREFACIO</t>
  </si>
  <si>
    <t>CARRETERA SAN CIPRIÁN (ZA-114), 2 BAJO</t>
  </si>
  <si>
    <t>49359</t>
  </si>
  <si>
    <t>TREFACIO</t>
  </si>
  <si>
    <t>980 628 300</t>
  </si>
  <si>
    <t>lagodesa@wol.es</t>
  </si>
  <si>
    <t>sanabriaturismo.com</t>
  </si>
  <si>
    <t>VILLA LUCERNA SPORTS &amp; HOTEL RESORT</t>
  </si>
  <si>
    <t>CARRETERA ZA-103, KILOMETRO 3 (VIGO DE SANABRIA)</t>
  </si>
  <si>
    <t>49360</t>
  </si>
  <si>
    <t>980 04 60 17</t>
  </si>
  <si>
    <t>hotel@villalucerna.com</t>
  </si>
  <si>
    <t>villalucerna.com</t>
  </si>
  <si>
    <t>HOSTERÍA MESÓN LA BRASA S.L.</t>
  </si>
  <si>
    <t>CALLE LUIS VIVES</t>
  </si>
  <si>
    <t>34100</t>
  </si>
  <si>
    <t>SALDAÑA</t>
  </si>
  <si>
    <t>PALENCIA</t>
  </si>
  <si>
    <t>979890126</t>
  </si>
  <si>
    <t>gerencia@hosterialabrasa.es</t>
  </si>
  <si>
    <t>hosterialabrasa.es</t>
  </si>
  <si>
    <t>REAL MONASTERIO SAN ZOILO</t>
  </si>
  <si>
    <t>CALLE SAN ZOILO, 23 BAJO; HOSPEDERIAS SAN ZOILO</t>
  </si>
  <si>
    <t>34120</t>
  </si>
  <si>
    <t>CARRIÓN DE LOS CONDES</t>
  </si>
  <si>
    <t>979880050</t>
  </si>
  <si>
    <t>hotel@sanzoilo.com</t>
  </si>
  <si>
    <t>sanzoilo.com</t>
  </si>
  <si>
    <t>OCÉANO VERDE</t>
  </si>
  <si>
    <t>34840</t>
  </si>
  <si>
    <t>CERVERA DE PISUERGA</t>
  </si>
  <si>
    <t>979879420</t>
  </si>
  <si>
    <t>jos23mar@gmail.com</t>
  </si>
  <si>
    <t>oceanoverde.com</t>
  </si>
  <si>
    <t>LA CAMARGA</t>
  </si>
  <si>
    <t>EL MONTE, S/N</t>
  </si>
  <si>
    <t>34844</t>
  </si>
  <si>
    <t>979878006</t>
  </si>
  <si>
    <t>lelilao@hotmail.com</t>
  </si>
  <si>
    <t>ctrlacamarga.com</t>
  </si>
  <si>
    <t>HOTEL EL ROBLE</t>
  </si>
  <si>
    <t>CALLE LABRADORES, 7 BAJO; CENTRO SALUD</t>
  </si>
  <si>
    <t>979874429</t>
  </si>
  <si>
    <t>info@hotelelroble.com</t>
  </si>
  <si>
    <t>hotelelroble.com</t>
  </si>
  <si>
    <t>HOTEL RURAL CASA MARÍA</t>
  </si>
  <si>
    <t>979870741</t>
  </si>
  <si>
    <t>casamariactr@hotmail.es</t>
  </si>
  <si>
    <t>hotelruralcasamaria.es</t>
  </si>
  <si>
    <t>PARADOR DE CERVERA DE PISUERGA</t>
  </si>
  <si>
    <t>CARRETERA RESOBA, KILOMETRO 2, 5 BAJO</t>
  </si>
  <si>
    <t>979870075</t>
  </si>
  <si>
    <t>cervera@parador.es</t>
  </si>
  <si>
    <t>paradordecerveradepisuerga.com</t>
  </si>
  <si>
    <t>EL CASERÓN DE FUENTES CARRIONAS</t>
  </si>
  <si>
    <t>BAJERA, 10 BAJO</t>
  </si>
  <si>
    <t>34888</t>
  </si>
  <si>
    <t>VELILLA DEL RÍO CARRIÓN</t>
  </si>
  <si>
    <t>979866502</t>
  </si>
  <si>
    <t>elcaseron.ctr@gmail.com</t>
  </si>
  <si>
    <t>elcaserndefuentescarrionas.com</t>
  </si>
  <si>
    <t>HOTEL MIRALBA</t>
  </si>
  <si>
    <t>CARRETERA, KILOMETRO 28, 5 CARRETERA DE LOS PANTANOS</t>
  </si>
  <si>
    <t>979866077</t>
  </si>
  <si>
    <t>hotelmiralba2019@gmail.com</t>
  </si>
  <si>
    <t>hotelmiralba.es</t>
  </si>
  <si>
    <t>HOTEL DON EDMUNDO</t>
  </si>
  <si>
    <t>IGLESIA, 29</t>
  </si>
  <si>
    <t>34880</t>
  </si>
  <si>
    <t>GUARDO</t>
  </si>
  <si>
    <t>979861010</t>
  </si>
  <si>
    <t>info@hoteldonedmundo.com</t>
  </si>
  <si>
    <t>casamauro.es</t>
  </si>
  <si>
    <t>MONTAÑA PALENTINA S.L.</t>
  </si>
  <si>
    <t>AVENIDA ASTURIAS, 150 BAJO; ASCENSOR</t>
  </si>
  <si>
    <t>979851520</t>
  </si>
  <si>
    <t>info@hotelmontanapalentina.es</t>
  </si>
  <si>
    <t>hotelmontanapalentina.es</t>
  </si>
  <si>
    <t>HOTEL EL TREMAZAL</t>
  </si>
  <si>
    <t>AVENIDA ASTURIAS, 113</t>
  </si>
  <si>
    <t>979850769</t>
  </si>
  <si>
    <r>
      <rPr>
        <color rgb="FF1155CC"/>
        <u/>
      </rPr>
      <t>reservas@hoteltremazal.com</t>
    </r>
  </si>
  <si>
    <t>hoteltremazal.com</t>
  </si>
  <si>
    <t>HOTEL EL SEÑORÍO</t>
  </si>
  <si>
    <t>PLAZA MAYOR, S/N BAJO</t>
  </si>
  <si>
    <t>34340</t>
  </si>
  <si>
    <t>VILLADA</t>
  </si>
  <si>
    <t>979844252</t>
  </si>
  <si>
    <t>info@hotelelseñorío.com</t>
  </si>
  <si>
    <t>elsenorio.es</t>
  </si>
  <si>
    <t>HOSTAL LA CÁRCEL S.A.</t>
  </si>
  <si>
    <t>PLAZA MAYOR, 6</t>
  </si>
  <si>
    <t>979844016</t>
  </si>
  <si>
    <t>hostallacrcelsa.com</t>
  </si>
  <si>
    <t>HOSTAL MAPRU</t>
  </si>
  <si>
    <t>CARRETERA PALENCIA-LEÓN, KILOMETRO 32 N-610</t>
  </si>
  <si>
    <t>34350</t>
  </si>
  <si>
    <t>VILLARRAMIEL</t>
  </si>
  <si>
    <t>979837030</t>
  </si>
  <si>
    <t>complejomapru@complejomapru.es</t>
  </si>
  <si>
    <t>complejomapru.es</t>
  </si>
  <si>
    <t>ESTRELLA DEL BAJO CARRION</t>
  </si>
  <si>
    <t>MAYOR, 32 BAJO</t>
  </si>
  <si>
    <t>34131</t>
  </si>
  <si>
    <t>VILLOLDO</t>
  </si>
  <si>
    <t>979827061</t>
  </si>
  <si>
    <t>info@estrellabajocarrion.com</t>
  </si>
  <si>
    <t>estrellabajocarrion.com</t>
  </si>
  <si>
    <t>HOTEL TIERRA DE CAMPOS</t>
  </si>
  <si>
    <t>CALLE LA FUENTE, 32</t>
  </si>
  <si>
    <t>34460</t>
  </si>
  <si>
    <t>OSORNO LA MAYOR</t>
  </si>
  <si>
    <t>979817216</t>
  </si>
  <si>
    <t>info@hoteltierradecampos.com</t>
  </si>
  <si>
    <t>hoteltierradecampos.com</t>
  </si>
  <si>
    <t>AMANECER EN CAMPOS</t>
  </si>
  <si>
    <t>FUENTE NUEVA, 5</t>
  </si>
  <si>
    <t>34449</t>
  </si>
  <si>
    <t>POBLACIÓN DE CAMPOS</t>
  </si>
  <si>
    <t>979811099</t>
  </si>
  <si>
    <t>info@hotelamanecerencampos.com</t>
  </si>
  <si>
    <t>hotelamanecerencampos.com</t>
  </si>
  <si>
    <t>DOÑA MAYOR</t>
  </si>
  <si>
    <t>CALLE FRANCESA, 31 PORTAL 8; BAJO</t>
  </si>
  <si>
    <t>34440</t>
  </si>
  <si>
    <t>FRÓMISTA</t>
  </si>
  <si>
    <t>979810588</t>
  </si>
  <si>
    <t>reservas@hoteldonamayor.com</t>
  </si>
  <si>
    <t>hoteldonamayor.com</t>
  </si>
  <si>
    <t>CASA RURAL LA SALAMANDRIJA</t>
  </si>
  <si>
    <t>PLAZA SAN HIPÓLITO EL REAL, S/N S/N</t>
  </si>
  <si>
    <t>34439</t>
  </si>
  <si>
    <t>TÁMARA DE CAMPOS</t>
  </si>
  <si>
    <t>979810492</t>
  </si>
  <si>
    <t>pesquisas@sanhipolito.com</t>
  </si>
  <si>
    <t>villamya.com</t>
  </si>
  <si>
    <t>HOTEL SAN MARTIN S.L.</t>
  </si>
  <si>
    <t>PLAZA SAN MARTÍN, 7 BAJO</t>
  </si>
  <si>
    <t>979810000</t>
  </si>
  <si>
    <t>hotelsanmartinsl.com</t>
  </si>
  <si>
    <t>EL CABALLERO DE MONZON</t>
  </si>
  <si>
    <t>CARRETERA SANTANDER, KILOMETRO 20 BAJO; KILOMETRO 21</t>
  </si>
  <si>
    <t>34410</t>
  </si>
  <si>
    <t>MONZÓN DE CAMPOS</t>
  </si>
  <si>
    <t>979808287</t>
  </si>
  <si>
    <t>elcaballerodemonzon.com</t>
  </si>
  <si>
    <t>VALDESACE DE INVERSIONES S.L.</t>
  </si>
  <si>
    <t>CARRETERA BURGOS-PORTUGAL, KILOMETRO 61 BAJO</t>
  </si>
  <si>
    <t>34230</t>
  </si>
  <si>
    <t>TORQUEMADA</t>
  </si>
  <si>
    <t>979800406</t>
  </si>
  <si>
    <t>valdesacedeinversionessl.com</t>
  </si>
  <si>
    <t>LAS LAGUNAS</t>
  </si>
  <si>
    <t>CARRETERA N-620, KILOMETRO 61 BAJO</t>
  </si>
  <si>
    <t>laslagunas@telefonica.net</t>
  </si>
  <si>
    <t>laslagunas.com</t>
  </si>
  <si>
    <t>HOTEL ÁREA QUINTANA</t>
  </si>
  <si>
    <t>AUTOVIA CASTILLA, KILOMETRO 54 (AUTOVIA A-62)</t>
  </si>
  <si>
    <t>34250</t>
  </si>
  <si>
    <t>QUINTANA DEL PUENTE</t>
  </si>
  <si>
    <t>979792408</t>
  </si>
  <si>
    <t>hotelareasuco@hotelessuco.com</t>
  </si>
  <si>
    <t>hotelessuco.com</t>
  </si>
  <si>
    <t>HOTEL ÁREA QUINTANA S.L.U.</t>
  </si>
  <si>
    <t>AUTOVIA A-62, KILOMETRO 54 BAJO</t>
  </si>
  <si>
    <t>979792111</t>
  </si>
  <si>
    <t>hotelreaquintanaslu.com</t>
  </si>
  <si>
    <t>HOTEL EUROPA CENTRO</t>
  </si>
  <si>
    <t>URBANIZACIÓN CASTILLO DE MAGAZ, S/N BAJO</t>
  </si>
  <si>
    <t>34220</t>
  </si>
  <si>
    <t>MAGAZ DE PISUERGA</t>
  </si>
  <si>
    <t>979784950</t>
  </si>
  <si>
    <t>hoteleuropa@hotelessuco.com</t>
  </si>
  <si>
    <t>EUROPA CENTRO</t>
  </si>
  <si>
    <t>CALLE CASTILLO DE MAGAZ, S/N BAJO</t>
  </si>
  <si>
    <t>979784000</t>
  </si>
  <si>
    <t>hoteleuropacentro.com</t>
  </si>
  <si>
    <t>APARTHOTEL PLATA</t>
  </si>
  <si>
    <t>AVENIDA BURGOS, 17</t>
  </si>
  <si>
    <t>34200</t>
  </si>
  <si>
    <t>VENTA DE BAÑOS</t>
  </si>
  <si>
    <t>979771211</t>
  </si>
  <si>
    <t>contacto@okhoteles.es</t>
  </si>
  <si>
    <t>okhoteles.es</t>
  </si>
  <si>
    <t>LA POSADA DE CAMPOS</t>
  </si>
  <si>
    <t>ARRABAL, S/N</t>
  </si>
  <si>
    <t>34170</t>
  </si>
  <si>
    <t>VILLAMARTÍN DE CAMPOS</t>
  </si>
  <si>
    <t>979769134</t>
  </si>
  <si>
    <t>info@lapodadecampos.com</t>
  </si>
  <si>
    <t>posadadecampos.com</t>
  </si>
  <si>
    <t>VILLA Y CORTE</t>
  </si>
  <si>
    <t>REOYO, 6 ESQUINA CALLE CANCHO</t>
  </si>
  <si>
    <t>34191</t>
  </si>
  <si>
    <t>AMPUDIA</t>
  </si>
  <si>
    <t>979768632</t>
  </si>
  <si>
    <t>villaycorte@villaycorte.com</t>
  </si>
  <si>
    <t>villaycorte.com</t>
  </si>
  <si>
    <t>LA CASA DEL ABAD</t>
  </si>
  <si>
    <t>PLAZA DON FRANCISCO MARTÍN GROMAZ, 12 BAJO</t>
  </si>
  <si>
    <t>979768008</t>
  </si>
  <si>
    <t>hotel@casadelabad.com</t>
  </si>
  <si>
    <t>casadelabad.com</t>
  </si>
  <si>
    <t>HOSTAL ZAMORANO</t>
  </si>
  <si>
    <t>CARRETERA BURGOS-PORTUGAL, KILOMETRO 96 SALIDA 96 (HOSTAL)</t>
  </si>
  <si>
    <t>34210</t>
  </si>
  <si>
    <t>DUEÑAS</t>
  </si>
  <si>
    <t>979761427</t>
  </si>
  <si>
    <t>hostalzamorano@hostalzamorano.com</t>
  </si>
  <si>
    <t>hostalzamorano.com</t>
  </si>
  <si>
    <t>HOTEL CASTILLA VIEJA</t>
  </si>
  <si>
    <t>PLAZA MAYOR, 1 1 1</t>
  </si>
  <si>
    <t>34001</t>
  </si>
  <si>
    <t>979749044</t>
  </si>
  <si>
    <t>castillaviejareservas@hotelessuco.com</t>
  </si>
  <si>
    <t>HOTEL CASTILLA VIEJA S.L.U.</t>
  </si>
  <si>
    <t>AVENIDA CASADO DEL ALISAL, 26</t>
  </si>
  <si>
    <t>hotelcastillaviejaslu.com</t>
  </si>
  <si>
    <t>HOTEL MONCLUS S.L.</t>
  </si>
  <si>
    <t>CALLE MENÉNDEZ PELAYO, 3 BAJO</t>
  </si>
  <si>
    <t>979744300</t>
  </si>
  <si>
    <t>hotelmonclus@hotmail.com</t>
  </si>
  <si>
    <t>hotelmonclus.com</t>
  </si>
  <si>
    <t>HOTEL ALDA CENTRO PALENCIA</t>
  </si>
  <si>
    <t>CALLE EDUARDO DATO, 2</t>
  </si>
  <si>
    <t>34005</t>
  </si>
  <si>
    <t>979742750</t>
  </si>
  <si>
    <t>aldacentropalencia@aldahotels.com</t>
  </si>
  <si>
    <t>aldacentropalencia.es</t>
  </si>
  <si>
    <t>HOTEL COLÓN S.L.</t>
  </si>
  <si>
    <t>COLÓN, 27</t>
  </si>
  <si>
    <t>34002</t>
  </si>
  <si>
    <t>979740700</t>
  </si>
  <si>
    <t>info@hotelcolón.com</t>
  </si>
  <si>
    <t>hotelcolon27.com</t>
  </si>
  <si>
    <t>HOTEL REY SANCHO****</t>
  </si>
  <si>
    <t>AVENIDA PONDE DE LEÓN</t>
  </si>
  <si>
    <t>979725300</t>
  </si>
  <si>
    <t>reservas@reysancho.com</t>
  </si>
  <si>
    <t>reysancho.com</t>
  </si>
  <si>
    <t>DON RODRIGO</t>
  </si>
  <si>
    <t>CALLE LOS GATOS, 1 BAJO</t>
  </si>
  <si>
    <t>979706281</t>
  </si>
  <si>
    <t>donrodrigo@hotelessuco.com</t>
  </si>
  <si>
    <t>hoteldonrodrigo.com</t>
  </si>
  <si>
    <t>HOTEL RURAL EL VALLE</t>
  </si>
  <si>
    <t>CALLE FRANCISCO MERINO BRAVO, 2</t>
  </si>
  <si>
    <t>34820</t>
  </si>
  <si>
    <t>BARRUELO DE SANTULLÁN</t>
  </si>
  <si>
    <t>979606475</t>
  </si>
  <si>
    <t>hruralelvalle@gmail.com</t>
  </si>
  <si>
    <t>hotelruralelvalle.net</t>
  </si>
  <si>
    <t>CTR PIEDRA ABIERTA S.L.L.</t>
  </si>
  <si>
    <t>BARCENILLA DE PISUERGA, S/N 0 PALENCIA</t>
  </si>
  <si>
    <t>34839</t>
  </si>
  <si>
    <t>979605871</t>
  </si>
  <si>
    <t>piedraabierta@hotmail.com</t>
  </si>
  <si>
    <t>piedraabierta.com</t>
  </si>
  <si>
    <t>OCEANO VERDE</t>
  </si>
  <si>
    <t>ÚNICA, S/N BAJO</t>
  </si>
  <si>
    <t>34846</t>
  </si>
  <si>
    <t>979184354</t>
  </si>
  <si>
    <t>ov55nc@gmail.com</t>
  </si>
  <si>
    <t>oceanoverde.es</t>
  </si>
  <si>
    <t>LA HORNERA DE BERNARDO</t>
  </si>
  <si>
    <t>CALLE LA PEÑA, S/N BAJO(CASA)</t>
  </si>
  <si>
    <t>979184048</t>
  </si>
  <si>
    <t>lahorneradebernardo@hotmail.com</t>
  </si>
  <si>
    <t>lahorneradebernardo.com</t>
  </si>
  <si>
    <t>HOSTEL GRIZZLY RESORT</t>
  </si>
  <si>
    <t>LUGAR POBLADO DE COMPUERTO, S/N</t>
  </si>
  <si>
    <t>34886</t>
  </si>
  <si>
    <t>979182988</t>
  </si>
  <si>
    <t>contact@elosopardo.com</t>
  </si>
  <si>
    <t>elosopardo.com</t>
  </si>
  <si>
    <t>SANMARTINA HOTEL</t>
  </si>
  <si>
    <t>CALLE MEDIO, 14 14</t>
  </si>
  <si>
    <t>34310</t>
  </si>
  <si>
    <t>BECERRIL DE CAMPOS</t>
  </si>
  <si>
    <t>979182895</t>
  </si>
  <si>
    <t>direccion@sanmartinahotel.com</t>
  </si>
  <si>
    <t>sanmartinahotel.com</t>
  </si>
  <si>
    <t>POSADA FUENTES CARRIONAS CAMASOBRES</t>
  </si>
  <si>
    <t>CALLE REAL, S/N CARRETERA CERVERA A POTES</t>
  </si>
  <si>
    <t>34849</t>
  </si>
  <si>
    <t>LA PERNÍA</t>
  </si>
  <si>
    <t>979182537</t>
  </si>
  <si>
    <t>gerencia.fuentescarrionas@gmail.com</t>
  </si>
  <si>
    <t>hotelposadafuentescarrionas.com</t>
  </si>
  <si>
    <t>AC HOTEL PALENCIA</t>
  </si>
  <si>
    <t>AVENIDA CUBA, 25 BAJO; EDIFICIO HOTEL</t>
  </si>
  <si>
    <t>34004</t>
  </si>
  <si>
    <t>979165701</t>
  </si>
  <si>
    <t>acpalencia@ac-hotels.com</t>
  </si>
  <si>
    <t>achotelpalencia.com</t>
  </si>
  <si>
    <t>EL CONVENTO DE MAVE</t>
  </si>
  <si>
    <t>SANTA MARÍA DE MAVE, S/N</t>
  </si>
  <si>
    <t>34492</t>
  </si>
  <si>
    <t>AGUILAR DE CAMPOO</t>
  </si>
  <si>
    <t>979123611</t>
  </si>
  <si>
    <t>info@elconventodemave.com</t>
  </si>
  <si>
    <t>elconventodemave.com</t>
  </si>
  <si>
    <t>DCERES ESTANCIAS</t>
  </si>
  <si>
    <t>CALLE MONASTERIO, S/N</t>
  </si>
  <si>
    <t>dceresestancias.com</t>
  </si>
  <si>
    <t>VILLA DE AGUILAR</t>
  </si>
  <si>
    <t>CALLE EL COMERCIO, 15 BAJO; HOTEL VILLA AGUILA</t>
  </si>
  <si>
    <t>34800</t>
  </si>
  <si>
    <t>979122225</t>
  </si>
  <si>
    <t>hotelvilladeaguilar@hotmail.com</t>
  </si>
  <si>
    <t>hotelvilladeaguilar.es/</t>
  </si>
  <si>
    <t>POSADA SANTA MARIA LA REAL</t>
  </si>
  <si>
    <t>PASEO EL MONASTERIO, S/N BAJO</t>
  </si>
  <si>
    <t>979122000</t>
  </si>
  <si>
    <t>posadasantamarialareal.com</t>
  </si>
  <si>
    <t>POSADA SANTA MARIA LA REAL S.L.</t>
  </si>
  <si>
    <t>TRAVESIA SANTA MARÍA LA REAL, S/N</t>
  </si>
  <si>
    <t>posadasantamarialarealsl.com</t>
  </si>
  <si>
    <t>EL MOLINO DE SALINAS S.L.</t>
  </si>
  <si>
    <t>PASEO MOLINO, S/N</t>
  </si>
  <si>
    <t>34830</t>
  </si>
  <si>
    <t>SALINAS DE PISUERGA</t>
  </si>
  <si>
    <t>979120135</t>
  </si>
  <si>
    <t>elmolinodesalinassl.com</t>
  </si>
  <si>
    <t>CASA DE LAS CAMPANAS</t>
  </si>
  <si>
    <t>AVENIDA CONSTITUCIÓN, 29 29</t>
  </si>
  <si>
    <t>979120074</t>
  </si>
  <si>
    <t>info@casadelascampanas-rural.com</t>
  </si>
  <si>
    <t>casadelascampanas-rural.com</t>
  </si>
  <si>
    <t>HOTEL PALACIO CONGRESOS S.L.</t>
  </si>
  <si>
    <t>CLARA CAMPOAMOR, 13</t>
  </si>
  <si>
    <t>34003</t>
  </si>
  <si>
    <t>979100761</t>
  </si>
  <si>
    <t>h.congresos@hotelpalaciocongresos.com</t>
  </si>
  <si>
    <t>hotelpalaciocongresos.com</t>
  </si>
  <si>
    <t>HOTEL ÁREA DE SERVICIO LOS CHOPOS</t>
  </si>
  <si>
    <t>AUTOVIA A231 LEÓN - BURGOS</t>
  </si>
  <si>
    <t>34469</t>
  </si>
  <si>
    <t>VILLAHERREROS</t>
  </si>
  <si>
    <t>979065981</t>
  </si>
  <si>
    <t>hotelreadeservicioloschopos.com</t>
  </si>
  <si>
    <t>ALBERGUE LA MORENA 1920 S.L.</t>
  </si>
  <si>
    <t>CALLE LA NAVA, S/N</t>
  </si>
  <si>
    <t>34192</t>
  </si>
  <si>
    <t>GRIJOTA</t>
  </si>
  <si>
    <t>979065052</t>
  </si>
  <si>
    <t>alberguelamorena1920sl.com</t>
  </si>
  <si>
    <t>EUROSTARS DIANA PALACE</t>
  </si>
  <si>
    <t>AVENIDA DE SANTANDER, 12</t>
  </si>
  <si>
    <t>979018050</t>
  </si>
  <si>
    <t>reservas@eurostarsdianapalace.com</t>
  </si>
  <si>
    <t>eurostarsdianapalace.com</t>
  </si>
  <si>
    <t>HOTEL RURAL VILLARROMANA</t>
  </si>
  <si>
    <t>CARRETERA GUARDO, 6 BAJO</t>
  </si>
  <si>
    <t>979 892 026</t>
  </si>
  <si>
    <t>info@hotelruralvillarromana.com</t>
  </si>
  <si>
    <t>villarromana.com</t>
  </si>
  <si>
    <t>HOTEL RURAL EN EL CAMINO</t>
  </si>
  <si>
    <t>CALLE ROSARIO, 1</t>
  </si>
  <si>
    <t>34468</t>
  </si>
  <si>
    <t>BOADILLA DEL CAMINO</t>
  </si>
  <si>
    <t>979 81 02 84</t>
  </si>
  <si>
    <t>albergue@boadilladelcamino.com</t>
  </si>
  <si>
    <t>boadilladelcamino.com</t>
  </si>
  <si>
    <t>4 ESPIGAS</t>
  </si>
  <si>
    <t>PORTAL DEL MATARRAÑA</t>
  </si>
  <si>
    <t>CALLE MAYOR, 2 BAJO</t>
  </si>
  <si>
    <t>44595</t>
  </si>
  <si>
    <t>VALJUNQUERA</t>
  </si>
  <si>
    <t>TERUEL</t>
  </si>
  <si>
    <t>978899052</t>
  </si>
  <si>
    <t>comercial@ruralium.com</t>
  </si>
  <si>
    <t>portaldelmatarraa.com</t>
  </si>
  <si>
    <t>HOTEL EL SALT S.L.</t>
  </si>
  <si>
    <t>CALLE ELVIRA HIDALGO, 14 BAJO; HOTEL</t>
  </si>
  <si>
    <t>44580</t>
  </si>
  <si>
    <t>VALDERROBRES</t>
  </si>
  <si>
    <t>978890865</t>
  </si>
  <si>
    <t>gerente@hotelelsalt.com</t>
  </si>
  <si>
    <t>hotelelsalt.com</t>
  </si>
  <si>
    <t>EL CASTELL</t>
  </si>
  <si>
    <t>CODO, 13 BAJO</t>
  </si>
  <si>
    <t>978890470</t>
  </si>
  <si>
    <t>reservas@hotel-elcastell.es</t>
  </si>
  <si>
    <t>hotel-elcastell.es</t>
  </si>
  <si>
    <t>HOTEL FUENTE DEL MIRÓ</t>
  </si>
  <si>
    <t>CARRETERA TORTOSA, 0, S/N</t>
  </si>
  <si>
    <t>978890195</t>
  </si>
  <si>
    <t>info@hotelfuentedelmiró.com</t>
  </si>
  <si>
    <t>hotelfuentedelmiro.com</t>
  </si>
  <si>
    <t>HOTEL CASTELLOTE S.L.</t>
  </si>
  <si>
    <t>PASEO MINA, 15 BAJO</t>
  </si>
  <si>
    <t>44560</t>
  </si>
  <si>
    <t>CASTELLOTE</t>
  </si>
  <si>
    <t>978887544</t>
  </si>
  <si>
    <t>recepcion@hotelcastellote.com</t>
  </si>
  <si>
    <t>hotelcastellote.com</t>
  </si>
  <si>
    <t>DON IÑIGO DE ARAGÓN S.L.</t>
  </si>
  <si>
    <t>MAYOR, 9 BAJO(HOTEL)</t>
  </si>
  <si>
    <t>44562</t>
  </si>
  <si>
    <t>978887486</t>
  </si>
  <si>
    <t>info@doninigodearagon.com</t>
  </si>
  <si>
    <t>doninigodearagon.com</t>
  </si>
  <si>
    <t>SANTA BÁRBARA</t>
  </si>
  <si>
    <t>HIJAR, S/N</t>
  </si>
  <si>
    <t>44500</t>
  </si>
  <si>
    <t>ANDORRA</t>
  </si>
  <si>
    <t>978880158</t>
  </si>
  <si>
    <t>info@hotelsantabarbara.es</t>
  </si>
  <si>
    <t>hotelsantabarbara.es</t>
  </si>
  <si>
    <t>EL AZAFRÁN</t>
  </si>
  <si>
    <t>AUTOVIA A-23, KILOMETRO 176 POLIGONO EL GANCHO</t>
  </si>
  <si>
    <t>44350</t>
  </si>
  <si>
    <t>CAMINREAL</t>
  </si>
  <si>
    <t>978862775</t>
  </si>
  <si>
    <t>elazafran176@gmail.com</t>
  </si>
  <si>
    <t>elazafrn.com</t>
  </si>
  <si>
    <t>MATARRAÑA LODGE S.L.</t>
  </si>
  <si>
    <t>CARRETERA ZARAGOZA, 232 232 KILOMETRO 96 COMARCA DEL</t>
  </si>
  <si>
    <t>44652</t>
  </si>
  <si>
    <t>MONROYO</t>
  </si>
  <si>
    <t>978856755</t>
  </si>
  <si>
    <t>info@consolacion.com.es</t>
  </si>
  <si>
    <t>consolacion.com.es</t>
  </si>
  <si>
    <t>LA ALQUERÍA</t>
  </si>
  <si>
    <t>PLAZA MAYOR, 9</t>
  </si>
  <si>
    <t>44589</t>
  </si>
  <si>
    <t>RÁFALES</t>
  </si>
  <si>
    <t>978856405</t>
  </si>
  <si>
    <t>info@lalqueria.net</t>
  </si>
  <si>
    <t>lalqueria.net</t>
  </si>
  <si>
    <t>EL CONVENT 1613</t>
  </si>
  <si>
    <t>CONVENTO, 1 BAJO; HOTEL EL CONVENT</t>
  </si>
  <si>
    <t>44596</t>
  </si>
  <si>
    <t>LA FRESNEDA</t>
  </si>
  <si>
    <t>978854852</t>
  </si>
  <si>
    <t>hotel@hotelelconvent.com</t>
  </si>
  <si>
    <t>hotelconvent.com</t>
  </si>
  <si>
    <t>HOTEL DEL SITJAR S.L.</t>
  </si>
  <si>
    <t>PLAZA ESPAÑA, 15 15</t>
  </si>
  <si>
    <t>44610</t>
  </si>
  <si>
    <t>CALACEITE</t>
  </si>
  <si>
    <t>978851114</t>
  </si>
  <si>
    <t>info@hoteldelsitjar.com</t>
  </si>
  <si>
    <t>hoteldelsitjar.com</t>
  </si>
  <si>
    <t>VILLA DE CRETAS HOTEL RURAL</t>
  </si>
  <si>
    <t>PLAZA ESPAÑA, 7 7 7</t>
  </si>
  <si>
    <t>44623</t>
  </si>
  <si>
    <t>CRETAS</t>
  </si>
  <si>
    <t>978850542</t>
  </si>
  <si>
    <t>info@villadecretashotelrural.com</t>
  </si>
  <si>
    <t>hotelvilladecretas.com</t>
  </si>
  <si>
    <t>HOTEL ANDORRA</t>
  </si>
  <si>
    <t>ALBALATE, 13</t>
  </si>
  <si>
    <t>978843096</t>
  </si>
  <si>
    <t>hotelandorra.com</t>
  </si>
  <si>
    <t>EL CASTILLO</t>
  </si>
  <si>
    <t>CASTILLO ALTA, 41</t>
  </si>
  <si>
    <t>44550</t>
  </si>
  <si>
    <t>ALCORISA</t>
  </si>
  <si>
    <t>978841169</t>
  </si>
  <si>
    <t>hostalcastillo@hotmail.es</t>
  </si>
  <si>
    <t>hostalcastillo.es</t>
  </si>
  <si>
    <t>ALCAÑIZ S.L.</t>
  </si>
  <si>
    <t>PLAZA SANTO DOMINGO, 6</t>
  </si>
  <si>
    <t>44600</t>
  </si>
  <si>
    <t>ALCAÑIZ</t>
  </si>
  <si>
    <t>978834340</t>
  </si>
  <si>
    <t>info@hostalalcaniz.com</t>
  </si>
  <si>
    <t>hostalalcaniz.com</t>
  </si>
  <si>
    <t>MESEGUER S.A.</t>
  </si>
  <si>
    <t>AVENIDA MAESTRAZGO, 9 BAJO</t>
  </si>
  <si>
    <t>978831002</t>
  </si>
  <si>
    <t>info@meseguer.com</t>
  </si>
  <si>
    <t>meseguer.info</t>
  </si>
  <si>
    <t>HOTEL GUADALOPE</t>
  </si>
  <si>
    <t>978830750</t>
  </si>
  <si>
    <t>recepcion@hotelguadalope.es</t>
  </si>
  <si>
    <t>hotelguadalope.es</t>
  </si>
  <si>
    <t>CIUDAD DE ALCAÑIZ</t>
  </si>
  <si>
    <t>AVENIDA ZARAGOZA, S/N BAJO</t>
  </si>
  <si>
    <t>978830732</t>
  </si>
  <si>
    <t>reserve@gargallo-hotels.com</t>
  </si>
  <si>
    <t>gargallo-hotels.com</t>
  </si>
  <si>
    <t>115</t>
  </si>
  <si>
    <t>PARADOR DE ALCAÑIZ</t>
  </si>
  <si>
    <t>CASTILLO CALATRAVOS, S/N BAJO</t>
  </si>
  <si>
    <t>978830400</t>
  </si>
  <si>
    <t>alcaniz@parador.es</t>
  </si>
  <si>
    <t>HOTEL MESON DE LA NIEVE</t>
  </si>
  <si>
    <t>URBANIZACIÓN MAJADAS, S/N</t>
  </si>
  <si>
    <t>44431</t>
  </si>
  <si>
    <t>ALCALÁ DE LA SELVA</t>
  </si>
  <si>
    <t>978808002</t>
  </si>
  <si>
    <t>hotelmesondelanieve.com</t>
  </si>
  <si>
    <t>LA TRUFA NEGRA</t>
  </si>
  <si>
    <t>AVENIDA IBÁÑEZ MARTÍN, 10 - 14 BAJO</t>
  </si>
  <si>
    <t>44400</t>
  </si>
  <si>
    <t>MORA DE RUBIELOS</t>
  </si>
  <si>
    <t>978807144</t>
  </si>
  <si>
    <t>info@latrufanegra.com</t>
  </si>
  <si>
    <t>latrufanegra.com</t>
  </si>
  <si>
    <t>MASÍA LA TORRE</t>
  </si>
  <si>
    <t>CARRETERA MORA-CABRA, KILOMETRO 21, 6</t>
  </si>
  <si>
    <t>978806312</t>
  </si>
  <si>
    <t>info@masialatorre.es</t>
  </si>
  <si>
    <t>masialatorre.es</t>
  </si>
  <si>
    <t>MONTENIEVE</t>
  </si>
  <si>
    <t>CARRETERA VENTA DEL AIRE, 1</t>
  </si>
  <si>
    <t>44410</t>
  </si>
  <si>
    <t>MOSQUERUELA</t>
  </si>
  <si>
    <t>978805123</t>
  </si>
  <si>
    <t>hotelmontenievemosqueruela@gmail.com</t>
  </si>
  <si>
    <t>hotelmontenieve.net</t>
  </si>
  <si>
    <t>PANESJUMAR S.L.</t>
  </si>
  <si>
    <t>PLAZA CARMEN, 2 BAJO</t>
  </si>
  <si>
    <t>44415</t>
  </si>
  <si>
    <t>RUBIELOS DE MORA</t>
  </si>
  <si>
    <t>978804640</t>
  </si>
  <si>
    <t>panesjumarsl.com</t>
  </si>
  <si>
    <t>RUBIELOS HOTEL DE MONTAÑA S.L.</t>
  </si>
  <si>
    <t>AVENIDA LOS MÁRTIRES, S/N BAJO</t>
  </si>
  <si>
    <t>978804080</t>
  </si>
  <si>
    <t>reservas@hotelrubielos.com</t>
  </si>
  <si>
    <t>hotelrubielos.com</t>
  </si>
  <si>
    <t>SELVA NEVADA</t>
  </si>
  <si>
    <t>CARRETERA ALCALÁ DE LA SELVA, S/N BAJO</t>
  </si>
  <si>
    <t>978801212</t>
  </si>
  <si>
    <t>info@selvanevada.es</t>
  </si>
  <si>
    <t>sierradegudar.com</t>
  </si>
  <si>
    <t>HOTEL RESTAURANTE ESTHER</t>
  </si>
  <si>
    <t>CALLE VIRGEN DE LA VEGA, 29 29 29</t>
  </si>
  <si>
    <t>44432</t>
  </si>
  <si>
    <t>978801040</t>
  </si>
  <si>
    <t>reservas@hotelesther.com</t>
  </si>
  <si>
    <t>hotelrestauranteesther.com</t>
  </si>
  <si>
    <t>LA VEGA S.L.</t>
  </si>
  <si>
    <t>CARRETERA VIRGEN DE LA VEGA, 1 BAJO</t>
  </si>
  <si>
    <t>978801006</t>
  </si>
  <si>
    <t>info@hotellavega.com</t>
  </si>
  <si>
    <t>hotellavega.com</t>
  </si>
  <si>
    <t>HOTEL LA RUEDA</t>
  </si>
  <si>
    <t>CARRETERA ALCALÁ DE LA SELVA, KILOMETRO 1</t>
  </si>
  <si>
    <t>978800350</t>
  </si>
  <si>
    <t>info@laruedamora.com</t>
  </si>
  <si>
    <t>laruedamora.com</t>
  </si>
  <si>
    <t>LA RUEDA</t>
  </si>
  <si>
    <t>CARRETERA ALCALÁ DE LA SELVA, KILOMETRO 0, 9</t>
  </si>
  <si>
    <t>978800225</t>
  </si>
  <si>
    <t>info@larueda.com</t>
  </si>
  <si>
    <t>hotellarueda.com</t>
  </si>
  <si>
    <t>MARTIN LABERN S.L.</t>
  </si>
  <si>
    <t>CALLE LA GUARDA, S/N</t>
  </si>
  <si>
    <t>44430</t>
  </si>
  <si>
    <t>VALBONA</t>
  </si>
  <si>
    <t>978800212</t>
  </si>
  <si>
    <t>martinlabernsl.com</t>
  </si>
  <si>
    <t>MORA HOTEL S.L.</t>
  </si>
  <si>
    <t>URBANIZACIÓN ESPINOSO, S/N BAJO; ASCENSOR</t>
  </si>
  <si>
    <t>978800177</t>
  </si>
  <si>
    <t>albarracin@gargallohotels.es</t>
  </si>
  <si>
    <t>gargallohotels.es</t>
  </si>
  <si>
    <t>LOS CENTENARES</t>
  </si>
  <si>
    <t>PARAJE CENTENARES, S/N</t>
  </si>
  <si>
    <t>46141</t>
  </si>
  <si>
    <t>CASTIELFABIB</t>
  </si>
  <si>
    <t>VALÉNCIA</t>
  </si>
  <si>
    <t>978783504</t>
  </si>
  <si>
    <t>loscentenares@gmail.com</t>
  </si>
  <si>
    <t>loscentenares.com</t>
  </si>
  <si>
    <t>EL PARAISO S.A.</t>
  </si>
  <si>
    <t>CARRETERA ABEJUELA, KILOMETRO 2, 000 BAJO; BALNEARIO PARAISO</t>
  </si>
  <si>
    <t>44420</t>
  </si>
  <si>
    <t>MANZANERA</t>
  </si>
  <si>
    <t>978781818</t>
  </si>
  <si>
    <t>info@elparaiso.com</t>
  </si>
  <si>
    <t>balneariomanzanera.com</t>
  </si>
  <si>
    <t>HOTEL ATALAYA</t>
  </si>
  <si>
    <t>FERNANDO LOZANO, S/N</t>
  </si>
  <si>
    <t>44460</t>
  </si>
  <si>
    <t>SARRIÓN</t>
  </si>
  <si>
    <t>978780459</t>
  </si>
  <si>
    <t>hotelrestauranteatalaya@gmail.com</t>
  </si>
  <si>
    <t>facebook.com/hotelatalayasarrion</t>
  </si>
  <si>
    <t>PALACIO DE IVÁN TARÍN</t>
  </si>
  <si>
    <t>BAJA, 3</t>
  </si>
  <si>
    <t>44146</t>
  </si>
  <si>
    <t>MONTEAGUDO DEL CASTILLO</t>
  </si>
  <si>
    <t>978774466</t>
  </si>
  <si>
    <t>info@palaciodeivantarin.es</t>
  </si>
  <si>
    <t>palaciodeivantarin.es</t>
  </si>
  <si>
    <t>CASA RAMIRO</t>
  </si>
  <si>
    <t>CALLE BASILISO MUÑOZ, 40 BAJO</t>
  </si>
  <si>
    <t>44147</t>
  </si>
  <si>
    <t>CEDRILLAS</t>
  </si>
  <si>
    <t>978774040</t>
  </si>
  <si>
    <t>info@casaramiro.com</t>
  </si>
  <si>
    <t>casaramiro.com</t>
  </si>
  <si>
    <t>CASA VALERO</t>
  </si>
  <si>
    <t>IGLESIA, 24</t>
  </si>
  <si>
    <t>44169</t>
  </si>
  <si>
    <t>JARQUE DE LA VAL</t>
  </si>
  <si>
    <t>978771197</t>
  </si>
  <si>
    <t>casavalero.com</t>
  </si>
  <si>
    <t>MAS DEL REI S.C.</t>
  </si>
  <si>
    <t>CARRETERA A-1413 (CRETAS), S/N BAJO(PARC 78-POL 14)</t>
  </si>
  <si>
    <t>978769250</t>
  </si>
  <si>
    <t>masdelreisc.com</t>
  </si>
  <si>
    <t>LA TORRE DEL VISCO S.L.</t>
  </si>
  <si>
    <t>PARTIDA TORRE DEL VISCO, S/N</t>
  </si>
  <si>
    <t>44587</t>
  </si>
  <si>
    <t>FUENTESPALDA</t>
  </si>
  <si>
    <t>978769015</t>
  </si>
  <si>
    <t>torredelvisco@torredelvisco.com</t>
  </si>
  <si>
    <t>torredelvisco.com</t>
  </si>
  <si>
    <t>EL ESPLIEGO</t>
  </si>
  <si>
    <t>CARRETERA, 17</t>
  </si>
  <si>
    <t>44706</t>
  </si>
  <si>
    <t>CASTEL DE CABRA</t>
  </si>
  <si>
    <t>978753015</t>
  </si>
  <si>
    <t>fondabarelespliego@gmail.com</t>
  </si>
  <si>
    <t>elespliego.com</t>
  </si>
  <si>
    <t>HOTEL VENTA LA PINTADA</t>
  </si>
  <si>
    <t>PLAZA FUENTE, 18 18 18</t>
  </si>
  <si>
    <t>44558</t>
  </si>
  <si>
    <t>GARGALLO</t>
  </si>
  <si>
    <t>978752463</t>
  </si>
  <si>
    <t>info@hotelventalapintada.com</t>
  </si>
  <si>
    <t>ventalapintada.com</t>
  </si>
  <si>
    <t>BALNEARIO DE SEGURA</t>
  </si>
  <si>
    <t>BAÑOS DE SEGURA, S/N PARTIDA</t>
  </si>
  <si>
    <t>44793</t>
  </si>
  <si>
    <t>SEGURA DE LOS BAÑOS</t>
  </si>
  <si>
    <t>978752241</t>
  </si>
  <si>
    <t>Info@balneariodesegura.com</t>
  </si>
  <si>
    <t>balneariodesegura.com</t>
  </si>
  <si>
    <t>HOTEL FIDALGO S.L.</t>
  </si>
  <si>
    <t>CARRETERA SAGUNTO - BURGOS BAJO; HOTEL</t>
  </si>
  <si>
    <t>44200</t>
  </si>
  <si>
    <t>CALAMOCHA</t>
  </si>
  <si>
    <t>978730357</t>
  </si>
  <si>
    <t>hotelfidalgo@hotelfidalgo.es</t>
  </si>
  <si>
    <t>hotelfidalgo.es</t>
  </si>
  <si>
    <t>CASERON DE LA FUENTE</t>
  </si>
  <si>
    <t>CARRERA HUERTOS, S/N</t>
  </si>
  <si>
    <t>44100</t>
  </si>
  <si>
    <t>ALBARRACÍN</t>
  </si>
  <si>
    <t>978710330</t>
  </si>
  <si>
    <t>caseronfuente@telefonica.net</t>
  </si>
  <si>
    <t>caserondelafuente.es</t>
  </si>
  <si>
    <t>CASONA DE ALJIMEZ S.L.</t>
  </si>
  <si>
    <t>SAN JUAN, 2 BAJO</t>
  </si>
  <si>
    <t>978710321</t>
  </si>
  <si>
    <t>hotel@casonadelajimez.com</t>
  </si>
  <si>
    <t>casonadealjimezsl.com</t>
  </si>
  <si>
    <t>HOTEL ARABIA</t>
  </si>
  <si>
    <t>CALLE BERNARDO ZAPATER, 2</t>
  </si>
  <si>
    <t>978710212</t>
  </si>
  <si>
    <t>reservas@montesuniversales.com</t>
  </si>
  <si>
    <t>hotelarabia.es</t>
  </si>
  <si>
    <t>LA CASA DEL TIO AMERICANO</t>
  </si>
  <si>
    <t>PALACIOS, 9</t>
  </si>
  <si>
    <t>978710125</t>
  </si>
  <si>
    <t>hotel@lacasadeltioamericano.com</t>
  </si>
  <si>
    <t>lacasadeltioamericano.com</t>
  </si>
  <si>
    <t>CASA CAUMA</t>
  </si>
  <si>
    <t>CAMINO SANTO CRISTO, 18</t>
  </si>
  <si>
    <t>978710086</t>
  </si>
  <si>
    <t>info@casacauma.es</t>
  </si>
  <si>
    <t>casacauma.es</t>
  </si>
  <si>
    <t>HABITACIONES VALDEVECAR S.L.</t>
  </si>
  <si>
    <t>CALLE VALDEVÉCAR, 4 BAJO</t>
  </si>
  <si>
    <t>978710071</t>
  </si>
  <si>
    <t>habitacionesvaldevecarsl.com</t>
  </si>
  <si>
    <t>GARGALLO ALBARRACÍN</t>
  </si>
  <si>
    <t>AZAGRA, S/N BAJO</t>
  </si>
  <si>
    <t>978710011</t>
  </si>
  <si>
    <t>hotelalbarracinteruel.com</t>
  </si>
  <si>
    <t>DOÑA BLANCA</t>
  </si>
  <si>
    <t>LLANO DEL ARRABAL, 10 BAJO</t>
  </si>
  <si>
    <t>978710001</t>
  </si>
  <si>
    <t>info@doñablanca.com</t>
  </si>
  <si>
    <t>albarracindonablanca.com</t>
  </si>
  <si>
    <t>CASA RURAL MARTINA</t>
  </si>
  <si>
    <t>CALLE TALEGA, 12 BAJO</t>
  </si>
  <si>
    <t>44115</t>
  </si>
  <si>
    <t>GUADALAVIAR</t>
  </si>
  <si>
    <t>978708114</t>
  </si>
  <si>
    <t>vercolar@hotmail.com</t>
  </si>
  <si>
    <t>casaruralmartina.com</t>
  </si>
  <si>
    <t>LA POSADA DE SANTA ANA</t>
  </si>
  <si>
    <t>ERAS, 1 BAJO</t>
  </si>
  <si>
    <t>44112</t>
  </si>
  <si>
    <t>TRAMACASTILLA</t>
  </si>
  <si>
    <t>978706112</t>
  </si>
  <si>
    <t>info@lapodadentaana.com</t>
  </si>
  <si>
    <t>laposadadesantaana.com</t>
  </si>
  <si>
    <t>HOSPEDERÍA EL BATÁN S.L.</t>
  </si>
  <si>
    <t>CARRETERA COMERCIAL A-1512, KILOMETRO 43 BAJO</t>
  </si>
  <si>
    <t>978706070</t>
  </si>
  <si>
    <t>contacto@elbatan.es</t>
  </si>
  <si>
    <t>elbatan.es</t>
  </si>
  <si>
    <t>ABUELO RULLO</t>
  </si>
  <si>
    <t>PLAZA PILAR, 10 BAJO</t>
  </si>
  <si>
    <t>44120</t>
  </si>
  <si>
    <t>TERRIENTE</t>
  </si>
  <si>
    <t>978704724</t>
  </si>
  <si>
    <t>abuelorullo@gmail.com</t>
  </si>
  <si>
    <t>abuelorullo.com</t>
  </si>
  <si>
    <t>HOTEL LA REALDA S.L.</t>
  </si>
  <si>
    <t>MAYOR, 17 BAJO</t>
  </si>
  <si>
    <t>44110</t>
  </si>
  <si>
    <t>GEA DE ALBARRACÍN</t>
  </si>
  <si>
    <t>978702232</t>
  </si>
  <si>
    <t>info@larealda.es</t>
  </si>
  <si>
    <t>larealda.es</t>
  </si>
  <si>
    <t>HOTEL LA CASA DEL ABUELO</t>
  </si>
  <si>
    <t>LLANO DEL ARRABAL, 22</t>
  </si>
  <si>
    <t>978700370</t>
  </si>
  <si>
    <t>hotellacasadelabuelo.com</t>
  </si>
  <si>
    <t>HOTEL PRADO DEL NAVAZO</t>
  </si>
  <si>
    <t>LLANO DEL ARRABAL, 6</t>
  </si>
  <si>
    <t>978700350</t>
  </si>
  <si>
    <t>hotelpradodelnavazo@hotmail.es</t>
  </si>
  <si>
    <t>hotelpradodelnavazo.com</t>
  </si>
  <si>
    <t>CASA DE SANTIAGO</t>
  </si>
  <si>
    <t>SUBIDA LAS TORRES, 11</t>
  </si>
  <si>
    <t>978700316</t>
  </si>
  <si>
    <t>casadesantiago.com</t>
  </si>
  <si>
    <t>EL MOLINO DE BEZAS</t>
  </si>
  <si>
    <t>HORTAL, S-N</t>
  </si>
  <si>
    <t>44121</t>
  </si>
  <si>
    <t>BEZAS</t>
  </si>
  <si>
    <t>978681015</t>
  </si>
  <si>
    <t>elmolinodebezas.com</t>
  </si>
  <si>
    <t>LA FONDA DE LA ESTACIÓN S.L.</t>
  </si>
  <si>
    <t>CARRETERA ESTACIÓN, S/N</t>
  </si>
  <si>
    <t>44450</t>
  </si>
  <si>
    <t>LA PUEBLA DE VALVERDE</t>
  </si>
  <si>
    <t>978670467</t>
  </si>
  <si>
    <t>informacion@lafondadelaestacion.com</t>
  </si>
  <si>
    <t>lafondadelaestacion.com</t>
  </si>
  <si>
    <t>HOTEL ÁREA JAVALAMBRE</t>
  </si>
  <si>
    <t>AUTOVIA MUDÉJAR, A-23 KILOMETRO 89</t>
  </si>
  <si>
    <t>978670017</t>
  </si>
  <si>
    <t>hotelpuertadejavalambre@hotelpuertadejavalambre.com</t>
  </si>
  <si>
    <t>hotelpuertadejavalambre.com</t>
  </si>
  <si>
    <t>HOTEL ** MOLINO BAJO</t>
  </si>
  <si>
    <t>MOLINO BAJO, S/N PASAJE MOLINO BAJO</t>
  </si>
  <si>
    <t>44300</t>
  </si>
  <si>
    <t>MONREAL DEL CAMPO</t>
  </si>
  <si>
    <t>978639700</t>
  </si>
  <si>
    <t>hotelmolinobajo@gmail.com</t>
  </si>
  <si>
    <t>hotelmolinobajo.com</t>
  </si>
  <si>
    <t>CLA HOSTELEROS S.C.</t>
  </si>
  <si>
    <t>MIGUEL IBÁÑEZ, S/N</t>
  </si>
  <si>
    <t>44003</t>
  </si>
  <si>
    <t>978624552</t>
  </si>
  <si>
    <t>clahostelerossc.com</t>
  </si>
  <si>
    <t>GRAN HOTEL BOTÁNICOS</t>
  </si>
  <si>
    <t>CAMINO ESTACIÓN, 27</t>
  </si>
  <si>
    <t>44001</t>
  </si>
  <si>
    <t>978623957</t>
  </si>
  <si>
    <t>info@granhotelbotanicos.com</t>
  </si>
  <si>
    <t>granhotelbotanicos.com</t>
  </si>
  <si>
    <t>MUDAYYAN</t>
  </si>
  <si>
    <t>PLAZA CATEDRAL, 3 3 3</t>
  </si>
  <si>
    <t>978623042</t>
  </si>
  <si>
    <t>info@elmudayyan.com</t>
  </si>
  <si>
    <t>elmudayyan.com</t>
  </si>
  <si>
    <t>ISABEL DE SEGURA</t>
  </si>
  <si>
    <t>RONDA RONDA TURIA, 1 BAJO</t>
  </si>
  <si>
    <t>44002</t>
  </si>
  <si>
    <t>978620751</t>
  </si>
  <si>
    <t>isabeldesegura@eurocatering.es</t>
  </si>
  <si>
    <t>hotelisabeldesegura.com</t>
  </si>
  <si>
    <t>HOTEL VIÑAS 17 S.L.</t>
  </si>
  <si>
    <t>CALLE SANTA AMALIA, 17 BAJO</t>
  </si>
  <si>
    <t>978618788</t>
  </si>
  <si>
    <t>info@hotelv17.es</t>
  </si>
  <si>
    <t>hotelvias17sl.com</t>
  </si>
  <si>
    <t>SPA HOTEL CIUDAD DE TERUEL</t>
  </si>
  <si>
    <t>AVENIDA HOSTALES, S/N (CARRETERA ZARAGOZA)</t>
  </si>
  <si>
    <t>44195</t>
  </si>
  <si>
    <t>978618618</t>
  </si>
  <si>
    <t>reservas@spahotel.es</t>
  </si>
  <si>
    <t>spahotel.es</t>
  </si>
  <si>
    <t>SUITE CAMARENA S.L.</t>
  </si>
  <si>
    <t>URBANIZACIÓN PINILLA, 40 ASCEN</t>
  </si>
  <si>
    <t>978609318</t>
  </si>
  <si>
    <t>suitecam@gmail.com</t>
  </si>
  <si>
    <t>hotelcamarena.com</t>
  </si>
  <si>
    <t>SERCOTEL TORICO PLAZA</t>
  </si>
  <si>
    <t>CALLE YAGÜE DE SALAS, 5 BAJO; HOTEL TORICO PLAZA</t>
  </si>
  <si>
    <t>978608655</t>
  </si>
  <si>
    <t>reservas@bacohoteles.com</t>
  </si>
  <si>
    <t>hoteltoricoplaza.com</t>
  </si>
  <si>
    <t>PLAZA BOULEVARD</t>
  </si>
  <si>
    <t>toricoplaza@sercotel.es</t>
  </si>
  <si>
    <t>bacohoteles.com</t>
  </si>
  <si>
    <t>REINA CRISTINA</t>
  </si>
  <si>
    <t>PASEO ÓVALO, 1</t>
  </si>
  <si>
    <t>978606860</t>
  </si>
  <si>
    <t>reserve@gargallohotels.es</t>
  </si>
  <si>
    <t>hotelreinacristinateruel.com</t>
  </si>
  <si>
    <t>CIVERA</t>
  </si>
  <si>
    <t>AVENIDA SAGUNTO, 37 BAJO; HOTEL CIVERA</t>
  </si>
  <si>
    <t>978602300</t>
  </si>
  <si>
    <t>civera@gargallohotels.es</t>
  </si>
  <si>
    <t>hotelciverateruel.com</t>
  </si>
  <si>
    <t>HOTEL CIVERA</t>
  </si>
  <si>
    <t>PARADOR DE TERUEL</t>
  </si>
  <si>
    <t>CARRETERA SAGUNTO-BURGOS (N-234), KILOMETRO 122.5 BAJO</t>
  </si>
  <si>
    <t>978601800</t>
  </si>
  <si>
    <t>teruel@parador.es</t>
  </si>
  <si>
    <t>CARRETERA SAGUNTO-BURGOS (N-234), KILOMETRO 122, 5</t>
  </si>
  <si>
    <t>HOTEL ORIENTE*** S.L.</t>
  </si>
  <si>
    <t>AVENIDA DE SAGUNTO, 7 BAJO</t>
  </si>
  <si>
    <t>978601550</t>
  </si>
  <si>
    <t>hotelorientedeteruel@gmail.com</t>
  </si>
  <si>
    <t>hotelorientedeteruel.com</t>
  </si>
  <si>
    <t>HOTEL CIVERA S.L.</t>
  </si>
  <si>
    <t>AVENIDA SAGUNTO, 34 BAJO; BB2311A</t>
  </si>
  <si>
    <t>978227318</t>
  </si>
  <si>
    <t>hotelciverasl.com</t>
  </si>
  <si>
    <t>MAS DE LA COSTA S.L.</t>
  </si>
  <si>
    <t>CARRETERA FUENTESPALDA, KILOMETRO 22 CAMINO A MANO DERECHA</t>
  </si>
  <si>
    <t>978092002</t>
  </si>
  <si>
    <t>info@mascosta.es</t>
  </si>
  <si>
    <t>masdelacosta.com</t>
  </si>
  <si>
    <t>HOTEL PALACIO BARON DE ANDILLA</t>
  </si>
  <si>
    <t>CALLE ESTUDIO, 2</t>
  </si>
  <si>
    <t>44594</t>
  </si>
  <si>
    <t>VALDEALGORFA</t>
  </si>
  <si>
    <t>978090261</t>
  </si>
  <si>
    <t>hotelpalaciobarondeandilla.com</t>
  </si>
  <si>
    <t>MOLÍ DE L´HEREU S.L.</t>
  </si>
  <si>
    <t>RABANELLA, S/N</t>
  </si>
  <si>
    <t>978079999</t>
  </si>
  <si>
    <t>info@molídel´hereu.com</t>
  </si>
  <si>
    <t>hotelmolidelhereu.es</t>
  </si>
  <si>
    <t>HOSTAL EL PAIRÓN</t>
  </si>
  <si>
    <t>CARRETERA VILLAHERMOSA, S/N</t>
  </si>
  <si>
    <t>44411</t>
  </si>
  <si>
    <t>PUERTOMINGALVO</t>
  </si>
  <si>
    <t>978075913</t>
  </si>
  <si>
    <t>info@hostalelpairón.com</t>
  </si>
  <si>
    <t>hostalelpairon.es.tl</t>
  </si>
  <si>
    <t>HOTEL VILLA MONTER - ALCAÑIZ</t>
  </si>
  <si>
    <t>CAMINO SIFONES, S/N</t>
  </si>
  <si>
    <t>978071712</t>
  </si>
  <si>
    <t>hotelvillamonteralcaiz.com</t>
  </si>
  <si>
    <t>PARADA DEL CARMEN</t>
  </si>
  <si>
    <t>CALLE CARMEN, S/N 24 A</t>
  </si>
  <si>
    <t>978 700 340</t>
  </si>
  <si>
    <t>elrodeno@gmail.com</t>
  </si>
  <si>
    <t>elrodeno.com</t>
  </si>
  <si>
    <t>SERCOTEL CUNIT SUITES &amp; SPA</t>
  </si>
  <si>
    <t>CARRER MAJOR, 34</t>
  </si>
  <si>
    <t>43881</t>
  </si>
  <si>
    <t>CUNIT</t>
  </si>
  <si>
    <t>TARRAGONA</t>
  </si>
  <si>
    <t>977976831</t>
  </si>
  <si>
    <t>reservas@sercotel.com</t>
  </si>
  <si>
    <t>sercotelhoteles.com</t>
  </si>
  <si>
    <t>SERCOTEL REUS PARK</t>
  </si>
  <si>
    <t>CARRER JAUME VIDAL I ALCOVER, 7</t>
  </si>
  <si>
    <t>43204</t>
  </si>
  <si>
    <t>REUS</t>
  </si>
  <si>
    <t>977958173</t>
  </si>
  <si>
    <t>CASA PAIRAL DE LA MARCA</t>
  </si>
  <si>
    <t>SARRAL, 4 BAJO</t>
  </si>
  <si>
    <t>43425</t>
  </si>
  <si>
    <t>SARRAL</t>
  </si>
  <si>
    <t>977898172</t>
  </si>
  <si>
    <t>casapairaldelamarca.com</t>
  </si>
  <si>
    <t>HOTEL BALNEARI DE VALLFOGONA DE RIUCORB S.A.</t>
  </si>
  <si>
    <t>CARRETERA DEL BALNEARI S/N</t>
  </si>
  <si>
    <t>43427</t>
  </si>
  <si>
    <t>VALLFOGONA DE RIUCORB</t>
  </si>
  <si>
    <t>977880025</t>
  </si>
  <si>
    <t>info@hotelbalneari.com</t>
  </si>
  <si>
    <t>hotelbalneari.com</t>
  </si>
  <si>
    <t>CAL MAGINET S.L.</t>
  </si>
  <si>
    <t>PLAZA CATALUNYA, 16 BAJO</t>
  </si>
  <si>
    <t>43490</t>
  </si>
  <si>
    <t>VILAVERD</t>
  </si>
  <si>
    <t>977876015</t>
  </si>
  <si>
    <t>info@calmaginet.cat</t>
  </si>
  <si>
    <t>calmaginet.cat</t>
  </si>
  <si>
    <t>HOTEL L´OCELL FRANCOLI</t>
  </si>
  <si>
    <t>PASSEIG CANYELLAS, 2-3</t>
  </si>
  <si>
    <t>43440</t>
  </si>
  <si>
    <t>L'ESPLUGA DE FRANCOLÍ</t>
  </si>
  <si>
    <t>977871216</t>
  </si>
  <si>
    <t>info@ocellfrancoli.com</t>
  </si>
  <si>
    <t>ocellfrancoli.com</t>
  </si>
  <si>
    <t>HOSPEDERÍA DE POBLET</t>
  </si>
  <si>
    <t>PLAÇA CORONA D'ARAGÓ, 11</t>
  </si>
  <si>
    <t>43448</t>
  </si>
  <si>
    <t>VIMBODÍ I POBLET</t>
  </si>
  <si>
    <t>977871201</t>
  </si>
  <si>
    <t>hostatgeria@poblet.cat</t>
  </si>
  <si>
    <t>hostatgeriadepoblet.cat</t>
  </si>
  <si>
    <t>MASIA DEL CADET</t>
  </si>
  <si>
    <t>CARRER MIG, 4 4 4</t>
  </si>
  <si>
    <t>977870869</t>
  </si>
  <si>
    <t>masiadelcadet@yahoo.es</t>
  </si>
  <si>
    <t>masiadelcadet.com</t>
  </si>
  <si>
    <t>VILLA ENGRACIA</t>
  </si>
  <si>
    <t>MASIES POBLET, S/N BAJO</t>
  </si>
  <si>
    <t>977870308</t>
  </si>
  <si>
    <t>info@villaengracia.com</t>
  </si>
  <si>
    <t>villaengracia.com</t>
  </si>
  <si>
    <t>LA BOTIGA</t>
  </si>
  <si>
    <t>PLAÇA MAJOR, 14 BAJO</t>
  </si>
  <si>
    <t>43364</t>
  </si>
  <si>
    <t>PRADES</t>
  </si>
  <si>
    <t>977868321</t>
  </si>
  <si>
    <t>labotigaprades@hotmail.com</t>
  </si>
  <si>
    <t>labotiga.com</t>
  </si>
  <si>
    <t>CAL BLASI</t>
  </si>
  <si>
    <t>CARRER ALENYÀ, 11 BAJO; DUPLICADO 11-13</t>
  </si>
  <si>
    <t>43400</t>
  </si>
  <si>
    <t>MONTBLANC</t>
  </si>
  <si>
    <t>977861336</t>
  </si>
  <si>
    <t>calblasi.com</t>
  </si>
  <si>
    <t>VIAURÉLIA</t>
  </si>
  <si>
    <t>BATLLE DIONÍS MESTRE, 3</t>
  </si>
  <si>
    <t>977861001</t>
  </si>
  <si>
    <t>info@hotelviaurelia.com</t>
  </si>
  <si>
    <t>hotelviaurelia.com</t>
  </si>
  <si>
    <t>NOU S.L.</t>
  </si>
  <si>
    <t>PASSEIG ESTACIÓ, 13</t>
  </si>
  <si>
    <t>43460</t>
  </si>
  <si>
    <t>ALCOVER</t>
  </si>
  <si>
    <t>977846182</t>
  </si>
  <si>
    <t>nousl.com</t>
  </si>
  <si>
    <t>BAIX CAMP HOTELS S.L.</t>
  </si>
  <si>
    <t>CAMI MOLINS, 10 BAJO(LOCAL)</t>
  </si>
  <si>
    <t>43470</t>
  </si>
  <si>
    <t>LA SELVA DEL CAMP</t>
  </si>
  <si>
    <t>977845837</t>
  </si>
  <si>
    <t>baixcamphotelssl.com</t>
  </si>
  <si>
    <t>SERCOTEL LA SELVA</t>
  </si>
  <si>
    <t>CAMI MOLINS, 10</t>
  </si>
  <si>
    <t>info@euromedtravel.com</t>
  </si>
  <si>
    <t>sercotellaselva.com</t>
  </si>
  <si>
    <t>HOTEL AVENIDA EL MORELL S.L.</t>
  </si>
  <si>
    <t>AVENIDA TARRAGONA, 7</t>
  </si>
  <si>
    <t>43760</t>
  </si>
  <si>
    <t>EL MORELL</t>
  </si>
  <si>
    <t>977841350</t>
  </si>
  <si>
    <t>info@hotelavenidaelmorell.com</t>
  </si>
  <si>
    <t>hotelavenidaelmorell.com</t>
  </si>
  <si>
    <t>RESTAURANT FONDA LA GRAVA S.L.</t>
  </si>
  <si>
    <t>AVENIDA TARRAGONA, 23 23 23</t>
  </si>
  <si>
    <t>977840618</t>
  </si>
  <si>
    <t>info@restaurantfondalagrava.com</t>
  </si>
  <si>
    <t>lagrava.com</t>
  </si>
  <si>
    <t>MORELL</t>
  </si>
  <si>
    <t>AVENIDA TARRAGONA, 23 BAJO</t>
  </si>
  <si>
    <t>977840499</t>
  </si>
  <si>
    <t>morell.com</t>
  </si>
  <si>
    <t>BUIL &amp; GINÉ</t>
  </si>
  <si>
    <t>CARRETERA GRATALLOPS-VILELLA BAIXA, KILOMETRO 11, 5</t>
  </si>
  <si>
    <t>43737</t>
  </si>
  <si>
    <t>GRATALLOPS</t>
  </si>
  <si>
    <t>977839810</t>
  </si>
  <si>
    <t>info@builgine.com</t>
  </si>
  <si>
    <t>builgine.com</t>
  </si>
  <si>
    <t>2</t>
  </si>
  <si>
    <t>CAL LLOP</t>
  </si>
  <si>
    <t>DALT, 21 BAJO</t>
  </si>
  <si>
    <t>977839023</t>
  </si>
  <si>
    <t>hotel@cal-llop.com</t>
  </si>
  <si>
    <t>cal-llop.com</t>
  </si>
  <si>
    <t>O.B.A. S.L.</t>
  </si>
  <si>
    <t>AVENIDA SANT JORDI, 29 BAJO</t>
  </si>
  <si>
    <t>43340</t>
  </si>
  <si>
    <t>MONTBRIÓ DEL CAMP</t>
  </si>
  <si>
    <t>977833129</t>
  </si>
  <si>
    <t>obasl.com</t>
  </si>
  <si>
    <t>CAL BARBER</t>
  </si>
  <si>
    <t>PLAZA ESGLÉSIA, 2 BAJO</t>
  </si>
  <si>
    <t>43772</t>
  </si>
  <si>
    <t>BOTARELL</t>
  </si>
  <si>
    <t>977833122</t>
  </si>
  <si>
    <t>info@calbarber.net</t>
  </si>
  <si>
    <t>calbarber.com</t>
  </si>
  <si>
    <t>HOSTAL SPORT S.L.</t>
  </si>
  <si>
    <t>CARRER MIQUEL BARCELÓ, 6 BAJO</t>
  </si>
  <si>
    <t>43730</t>
  </si>
  <si>
    <t>FALSET</t>
  </si>
  <si>
    <t>977830078</t>
  </si>
  <si>
    <t>hostalsportsl.com</t>
  </si>
  <si>
    <t>HOTEL BALCO DEL PRIORAT S.L.</t>
  </si>
  <si>
    <t>CARRER BONREPÒS, 18 18 18</t>
  </si>
  <si>
    <t>43361</t>
  </si>
  <si>
    <t>LA MORERA DE MONTSANT</t>
  </si>
  <si>
    <t>977827211</t>
  </si>
  <si>
    <t>info@hotelbalcodelpriorat.com</t>
  </si>
  <si>
    <t>balcodelpriorat.com</t>
  </si>
  <si>
    <t>SANT JORDI</t>
  </si>
  <si>
    <t>AVINGUDA SANT JORDI, 24 BAJO</t>
  </si>
  <si>
    <t>977826719</t>
  </si>
  <si>
    <t>info@ntjordi.com</t>
  </si>
  <si>
    <t>hotelstjordi.com</t>
  </si>
  <si>
    <t>MERIDIA MAR</t>
  </si>
  <si>
    <t>CÈSAR GIMENO, 29 BAJO</t>
  </si>
  <si>
    <t>43890</t>
  </si>
  <si>
    <t>VANDELLÒS I L'HOSPITALET DE L'INFANT</t>
  </si>
  <si>
    <t>977823297</t>
  </si>
  <si>
    <t>meridiamar@4rhotels.com</t>
  </si>
  <si>
    <t>4rhotels.com</t>
  </si>
  <si>
    <t>HOTEL LLORCA</t>
  </si>
  <si>
    <t>CARRER ROSSEC, 8 PLATJA L'ALMADRAVA</t>
  </si>
  <si>
    <t>977823109</t>
  </si>
  <si>
    <t>hotelllorca@hotelllorca.com</t>
  </si>
  <si>
    <t>hotelllorca.com</t>
  </si>
  <si>
    <t>LA SIURANELLA HOTEL</t>
  </si>
  <si>
    <t>RENTADORS, S/N BAJO</t>
  </si>
  <si>
    <t>43362</t>
  </si>
  <si>
    <t>CORNUDELLA DE MONTSANT</t>
  </si>
  <si>
    <t>977821145</t>
  </si>
  <si>
    <t>siuranella@siuranella.com</t>
  </si>
  <si>
    <t>siuranella.com</t>
  </si>
  <si>
    <t>SIURANELLA</t>
  </si>
  <si>
    <t>RENTADORS, S/N</t>
  </si>
  <si>
    <t>977821144</t>
  </si>
  <si>
    <t>TERMES MONTBRIO S.L.</t>
  </si>
  <si>
    <t>NOU, 38</t>
  </si>
  <si>
    <t>977814000</t>
  </si>
  <si>
    <t>termesmontbriosl.com</t>
  </si>
  <si>
    <t>CAN SALVADOR S.L.</t>
  </si>
  <si>
    <t>AVINGUDA BARCELONA, KILOMETRO 1131 BAJO</t>
  </si>
  <si>
    <t>43892</t>
  </si>
  <si>
    <t>MONT-ROIG DEL CAMP</t>
  </si>
  <si>
    <t>977810521</t>
  </si>
  <si>
    <t>recepcio@hotelcansalvador.net</t>
  </si>
  <si>
    <t>cansalvador.es</t>
  </si>
  <si>
    <t>HOTEL LA FONT DEL ROC</t>
  </si>
  <si>
    <t>AVINGUDA REINA FABIOLA, 35</t>
  </si>
  <si>
    <t>43883</t>
  </si>
  <si>
    <t>RODA DE BERÀ</t>
  </si>
  <si>
    <t>977800195</t>
  </si>
  <si>
    <t>info@hotellafontdelroc.com</t>
  </si>
  <si>
    <t>facebook.com/lafontdelroc</t>
  </si>
  <si>
    <t>4 LLAVES</t>
  </si>
  <si>
    <t>OLIMAR II</t>
  </si>
  <si>
    <t>CARRER MOSSÈN JOAN BATALLA, 1 1 1</t>
  </si>
  <si>
    <t>43850</t>
  </si>
  <si>
    <t>CAMBRILS</t>
  </si>
  <si>
    <t>977795566</t>
  </si>
  <si>
    <t>gruparbo@gruparbo.com</t>
  </si>
  <si>
    <t>gruparbo.com</t>
  </si>
  <si>
    <t>HOTEL MONICA S.L.</t>
  </si>
  <si>
    <t>CARRER GALCERAN MARQUET, 1 BAJO; DUPLICADO 1-3</t>
  </si>
  <si>
    <t>977791000</t>
  </si>
  <si>
    <t>hotelmonica@hotelmonica.com</t>
  </si>
  <si>
    <t>hotelmonica.com</t>
  </si>
  <si>
    <t>LA BOELLA</t>
  </si>
  <si>
    <t>AUTOVIA T-11, SALIDA 12, 0</t>
  </si>
  <si>
    <t>43110</t>
  </si>
  <si>
    <t>977771515</t>
  </si>
  <si>
    <t>ventas@laboella.com</t>
  </si>
  <si>
    <t>laboella.com</t>
  </si>
  <si>
    <t>AUTOVIA REUS (T-11), S/N SALIDA 12</t>
  </si>
  <si>
    <t>LA CANONJA</t>
  </si>
  <si>
    <t>QUALITY REUS S.L.</t>
  </si>
  <si>
    <t>PLAÇA SANT PERE, 1 1 1</t>
  </si>
  <si>
    <t>43201</t>
  </si>
  <si>
    <t>977752146</t>
  </si>
  <si>
    <t>qualityreussl.com</t>
  </si>
  <si>
    <t>HOTEL DEL PORT S.L.</t>
  </si>
  <si>
    <t>PASSEIG MARÍTIM, S/N 0 TARRAGONA</t>
  </si>
  <si>
    <t>43540</t>
  </si>
  <si>
    <t>SANT CARLES DE LA RÀPITA</t>
  </si>
  <si>
    <t>977746960</t>
  </si>
  <si>
    <t>info@hoteldelport.es</t>
  </si>
  <si>
    <t>hoteldelportsl.com</t>
  </si>
  <si>
    <t>HOTEL MIAMI MAR</t>
  </si>
  <si>
    <t>PASSEIG MARÍTIM, 18 18 18</t>
  </si>
  <si>
    <t>977745859</t>
  </si>
  <si>
    <t>mar@miamicanpons.com</t>
  </si>
  <si>
    <t>hotelmiamimar.com</t>
  </si>
  <si>
    <t>HOTEL ALGADIR</t>
  </si>
  <si>
    <t>RONDA PINS, 27</t>
  </si>
  <si>
    <t>43870</t>
  </si>
  <si>
    <t>AMPOSTA</t>
  </si>
  <si>
    <t>977744559</t>
  </si>
  <si>
    <t>gerencia@hotelalgadirdelta.com</t>
  </si>
  <si>
    <t>hotelalgadirdelta.com</t>
  </si>
  <si>
    <t>PLAÇA VELLA</t>
  </si>
  <si>
    <t>CARRER MARE DE DÉU DE LA RÀPITA, 1 BAJO</t>
  </si>
  <si>
    <t>977742453</t>
  </si>
  <si>
    <t>casaramon@casaramon.com</t>
  </si>
  <si>
    <t>casaramon.com</t>
  </si>
  <si>
    <t>JUANITO PLATJA</t>
  </si>
  <si>
    <t>PASSEIG MARÍTIM, S/N</t>
  </si>
  <si>
    <t>977740462</t>
  </si>
  <si>
    <t>hotel@juanitoplatja.com</t>
  </si>
  <si>
    <t>juanitoplatja.com</t>
  </si>
  <si>
    <t>HOTEL LLANSOLA S.L.</t>
  </si>
  <si>
    <t>SANT ISIDRE, 98 BAJO</t>
  </si>
  <si>
    <t>977740014</t>
  </si>
  <si>
    <t>hotelllansolasl.com</t>
  </si>
  <si>
    <t>TANCAT DE CODORNIU</t>
  </si>
  <si>
    <t>CARRER LEPANTO, S/N 0 TARRAGONA</t>
  </si>
  <si>
    <t>43569</t>
  </si>
  <si>
    <t>ALCANAR</t>
  </si>
  <si>
    <t>977737194</t>
  </si>
  <si>
    <t>info@tancatdecodorniu.com</t>
  </si>
  <si>
    <t>tancatdecodorniu.com</t>
  </si>
  <si>
    <t>HOTEL CARLOS III</t>
  </si>
  <si>
    <t>CARRETERA CARRETERA ANTIGA N-340, KILOMETRO 4 BAJO; HOTEL CARLOS III</t>
  </si>
  <si>
    <t>43530</t>
  </si>
  <si>
    <t>977737042</t>
  </si>
  <si>
    <t>hotel@carlostercero.com</t>
  </si>
  <si>
    <t>carlostercero.com</t>
  </si>
  <si>
    <t>HOTEL RESTAURANT DIEGO S.L.</t>
  </si>
  <si>
    <t>CARRETERA DE GALERA, S/N</t>
  </si>
  <si>
    <t>43570</t>
  </si>
  <si>
    <t>SANTA BÀRBARA</t>
  </si>
  <si>
    <t>977719017</t>
  </si>
  <si>
    <t>diego@hoteldiego.com</t>
  </si>
  <si>
    <t>hotelrestaurantdiego.com</t>
  </si>
  <si>
    <t>MONTSIA</t>
  </si>
  <si>
    <t>AVENIDA RÀPITA, 8 BAJO</t>
  </si>
  <si>
    <t>977701027</t>
  </si>
  <si>
    <t>montsia.com</t>
  </si>
  <si>
    <t>HOTEL APARTAMENTOS COSTA D´OR S.L.</t>
  </si>
  <si>
    <t>CARRER VILAMAR, 101 BAJO</t>
  </si>
  <si>
    <t>43820</t>
  </si>
  <si>
    <t>CALAFELL</t>
  </si>
  <si>
    <t>977699130</t>
  </si>
  <si>
    <t>info@hacostador.com</t>
  </si>
  <si>
    <t>hacostador.com</t>
  </si>
  <si>
    <t>BAIX PENEDÈS, 24 BAJO</t>
  </si>
  <si>
    <t>977694567</t>
  </si>
  <si>
    <t>elcastell.com</t>
  </si>
  <si>
    <t>LE MÉRIDIEN RA BEACH HOTEL &amp; SPA</t>
  </si>
  <si>
    <t>AVINGUDA SANATORI, 1 BAJO; CAMP. VENDRELL</t>
  </si>
  <si>
    <t>43700</t>
  </si>
  <si>
    <t>EL VENDRELL</t>
  </si>
  <si>
    <t>977694200</t>
  </si>
  <si>
    <t>identitymembership@cosmopolitanlasvegas.com</t>
  </si>
  <si>
    <t>lemeridienra.com</t>
  </si>
  <si>
    <t>CANADA PALACE S.L.</t>
  </si>
  <si>
    <t>AVINGUDA MOSSÈN JAUME SOLER, 44 BAJO; HOTEL CANADA PALACE</t>
  </si>
  <si>
    <t>977694007</t>
  </si>
  <si>
    <t>info@canadapalace.com</t>
  </si>
  <si>
    <t>hotelcanadapalace.com</t>
  </si>
  <si>
    <t>PLATJA MAR</t>
  </si>
  <si>
    <t>COSTA DAURADA, 9 BAJO(HOTEL)</t>
  </si>
  <si>
    <t>977693857</t>
  </si>
  <si>
    <t>info@hotelplatjamar.com</t>
  </si>
  <si>
    <t>hotelplatjamar.com</t>
  </si>
  <si>
    <t>CANADA PALACE</t>
  </si>
  <si>
    <t>977692375</t>
  </si>
  <si>
    <t>HOTEL KURSAAL</t>
  </si>
  <si>
    <t>CARRER MONTURIOL, 40 40 40</t>
  </si>
  <si>
    <t>977692300</t>
  </si>
  <si>
    <t>info@hotelkursaal.org</t>
  </si>
  <si>
    <t>hotelkursaalcalafell.com</t>
  </si>
  <si>
    <t>HOTEL APARTAMENTOS SOLIMAR S.L.</t>
  </si>
  <si>
    <t>CARRER VILAMAR, 79 BAJO; HOTEL SOL Y MAR</t>
  </si>
  <si>
    <t>977691930</t>
  </si>
  <si>
    <t>hotelapartamentossolimarsl.com</t>
  </si>
  <si>
    <t>ANTIGA</t>
  </si>
  <si>
    <t>PLAÇA CATALUNYA, 29 BAJO(HOTEL)</t>
  </si>
  <si>
    <t>977690638</t>
  </si>
  <si>
    <t>antiga@antiga.info</t>
  </si>
  <si>
    <t>antiga.info</t>
  </si>
  <si>
    <t>SALOME</t>
  </si>
  <si>
    <t>CARRER MONTURIOL, 19 BAJO</t>
  </si>
  <si>
    <t>977690100</t>
  </si>
  <si>
    <t>info@lome.com</t>
  </si>
  <si>
    <t>hotelsalome.com</t>
  </si>
  <si>
    <t>TERMA EUROPA PLAYA DE COMA RUGA</t>
  </si>
  <si>
    <t>AVINGUDA BALNEARI, 4-6</t>
  </si>
  <si>
    <t>43880</t>
  </si>
  <si>
    <t>977684808</t>
  </si>
  <si>
    <t>reservas@termaeuropa.com</t>
  </si>
  <si>
    <t>termaeuropaplayadecomaruga.com</t>
  </si>
  <si>
    <t>119</t>
  </si>
  <si>
    <t>GRAN HOTEL EUROPE</t>
  </si>
  <si>
    <t>AVINGUDA PALFURIANA, 107-109 BAJO; DUPLICADO 107-109</t>
  </si>
  <si>
    <t>977684200</t>
  </si>
  <si>
    <t>recepcion.granhotel@ohtels.es</t>
  </si>
  <si>
    <t>ohtels.es</t>
  </si>
  <si>
    <t>149</t>
  </si>
  <si>
    <t>EUROPE SANT SALVADOR</t>
  </si>
  <si>
    <t>CARRER LLOBREGAT, 11 BAJO; INVER GEST S.A.</t>
  </si>
  <si>
    <t>977684041</t>
  </si>
  <si>
    <t>europesantsalvador.com</t>
  </si>
  <si>
    <t>155</t>
  </si>
  <si>
    <t>HOTELES COMARRUGA S.A.</t>
  </si>
  <si>
    <t>AVENIDA BRISAMAR, 44 BAJO(DUP 44-50; )</t>
  </si>
  <si>
    <t>977682239</t>
  </si>
  <si>
    <t>hotelescomarrugasa.com</t>
  </si>
  <si>
    <t>TOMASA RAMOS RAMOS</t>
  </si>
  <si>
    <t>SANTA ISABEL (URBANIZACIÓN NIRVANA), 46 CH</t>
  </si>
  <si>
    <t>977681642</t>
  </si>
  <si>
    <t>tomasaramosramos.com</t>
  </si>
  <si>
    <t>HOTEL NATURA PARK ****</t>
  </si>
  <si>
    <t>CALLE VILA FRANCA, 10, 14 (COMA - RUGA)</t>
  </si>
  <si>
    <t>977680111</t>
  </si>
  <si>
    <t>naturapark@medsur-hoteles.com</t>
  </si>
  <si>
    <t>medsur-hoteles.com</t>
  </si>
  <si>
    <t>220</t>
  </si>
  <si>
    <t>NATURA PARK</t>
  </si>
  <si>
    <t>VILAFRANCA, 10-14 BAJO</t>
  </si>
  <si>
    <t>977680081</t>
  </si>
  <si>
    <t>hotelnaturapark.es</t>
  </si>
  <si>
    <t>HOTEL SANT JORDI</t>
  </si>
  <si>
    <t>XUQUER, 24 BAJO</t>
  </si>
  <si>
    <t>43882</t>
  </si>
  <si>
    <t>977673085</t>
  </si>
  <si>
    <t>hotelsantjordi.com</t>
  </si>
  <si>
    <t>HOTEL RESTAURANT EL BOSC</t>
  </si>
  <si>
    <t>AVINGUDA MARTA MATA, 77 BAJO</t>
  </si>
  <si>
    <t>43711</t>
  </si>
  <si>
    <t>BANYERES DEL PENEDÈS</t>
  </si>
  <si>
    <t>977671871</t>
  </si>
  <si>
    <t>info@elbosc.com</t>
  </si>
  <si>
    <t>elbosc.com</t>
  </si>
  <si>
    <t>HOTEL ORENETA S.L.</t>
  </si>
  <si>
    <t>CARRER BOTIGUES DE MAR, 1 1 1</t>
  </si>
  <si>
    <t>43893</t>
  </si>
  <si>
    <t>ALTAFULLA</t>
  </si>
  <si>
    <t>977652360</t>
  </si>
  <si>
    <t>hoteloreneta@hotmail.com</t>
  </si>
  <si>
    <t>hotelorenetasl.com</t>
  </si>
  <si>
    <t>GRAN CLAUSTRE</t>
  </si>
  <si>
    <t>CUP, 2 BAJO</t>
  </si>
  <si>
    <t>977651557</t>
  </si>
  <si>
    <t>reservas@granclaustre.com</t>
  </si>
  <si>
    <t>spagranclaustre.com</t>
  </si>
  <si>
    <t>HOTEL RESTAURANT YOLA</t>
  </si>
  <si>
    <t>CALLE DE LA VÍA AUGUSTA, 50 BAJO</t>
  </si>
  <si>
    <t>977650283</t>
  </si>
  <si>
    <t>info@hotelyola.com</t>
  </si>
  <si>
    <t>hotelyola.com</t>
  </si>
  <si>
    <t>LA TORRETA</t>
  </si>
  <si>
    <t>CAMI PRAT, 40-42</t>
  </si>
  <si>
    <t>977650156</t>
  </si>
  <si>
    <t>info@latorreta.com</t>
  </si>
  <si>
    <t>hotellatorreta.com</t>
  </si>
  <si>
    <t>PARADÍS</t>
  </si>
  <si>
    <t>CAMI EL MORO, 65 BAJO</t>
  </si>
  <si>
    <t>43830</t>
  </si>
  <si>
    <t>TORREDEMBARRA</t>
  </si>
  <si>
    <t>977640637</t>
  </si>
  <si>
    <t>info@hotelparadis.es</t>
  </si>
  <si>
    <t>hotelparadis.es</t>
  </si>
  <si>
    <t>MAS BORONAT HOTEL</t>
  </si>
  <si>
    <t>FLANDES, S/N BAJO</t>
  </si>
  <si>
    <t>43885</t>
  </si>
  <si>
    <t>SALOMÓ</t>
  </si>
  <si>
    <t>977629158</t>
  </si>
  <si>
    <t>reservas@masboronat.es</t>
  </si>
  <si>
    <t>masboronat.es</t>
  </si>
  <si>
    <t>CLASS VALLS</t>
  </si>
  <si>
    <t>PASSEIG PRESIDENT TARRADELLAS, S/N BAJO</t>
  </si>
  <si>
    <t>43800</t>
  </si>
  <si>
    <t>VALLS</t>
  </si>
  <si>
    <t>977608090</t>
  </si>
  <si>
    <t>info@hotelclassvalls.com</t>
  </si>
  <si>
    <t>hotelclassvalls.com</t>
  </si>
  <si>
    <t>HOTEL FELIX</t>
  </si>
  <si>
    <t>CARRETERA N-240, KILOMETRO 17 BAJO(HOTEL FELIX)</t>
  </si>
  <si>
    <t>977604870</t>
  </si>
  <si>
    <t>hotel@felixhotel.net</t>
  </si>
  <si>
    <t>felixhotel.net</t>
  </si>
  <si>
    <t>FLAMINGO</t>
  </si>
  <si>
    <t>RONDA MAR, 58 BAJO</t>
  </si>
  <si>
    <t>43895</t>
  </si>
  <si>
    <t>L'AMPOLLA</t>
  </si>
  <si>
    <t>977593816</t>
  </si>
  <si>
    <t>reservas@hotelflamingo.cat</t>
  </si>
  <si>
    <t>hotelflamingo.cat</t>
  </si>
  <si>
    <t>SB HOTEL CORONA TORTOSA</t>
  </si>
  <si>
    <t>PLAÇA CORONA D'ARAGÓ, 1 BAJO</t>
  </si>
  <si>
    <t>43500</t>
  </si>
  <si>
    <t>TORTOSA</t>
  </si>
  <si>
    <t>977580433</t>
  </si>
  <si>
    <t>corona@sbhotels.es</t>
  </si>
  <si>
    <t>hotelcoronatortosa.com</t>
  </si>
  <si>
    <t>TARRACO PARK</t>
  </si>
  <si>
    <t>CARRETERA VALÈNCIA, 206 BAJO</t>
  </si>
  <si>
    <t>43006</t>
  </si>
  <si>
    <t>977556773</t>
  </si>
  <si>
    <t>info@hoteltarracopark.com</t>
  </si>
  <si>
    <t>hoteltarracopark.com</t>
  </si>
  <si>
    <t>HOTEL CANADÁ</t>
  </si>
  <si>
    <t>CARRETERA VALÈNCIA, 211 BAJO</t>
  </si>
  <si>
    <t>977541633</t>
  </si>
  <si>
    <t>hotel@hotelcanadatarragona.es</t>
  </si>
  <si>
    <t>hotelcanada.es</t>
  </si>
  <si>
    <t>HOTEL MR</t>
  </si>
  <si>
    <t>CARRER FRANCOLÍ, 57-59</t>
  </si>
  <si>
    <t>977540011</t>
  </si>
  <si>
    <t>restaurantehotelmr@gmail.com</t>
  </si>
  <si>
    <t>hotelmr.com</t>
  </si>
  <si>
    <t>OHTELS LES OLIVERES</t>
  </si>
  <si>
    <t>CARRER GARBÍ, S/N 0 S/N, 43895 TARRAGONA</t>
  </si>
  <si>
    <t>977519000</t>
  </si>
  <si>
    <t>comercial@ohtels.es</t>
  </si>
  <si>
    <t>ohtelslesoliveres.es</t>
  </si>
  <si>
    <t>TRADE CENTER TARRAGONA S.L.</t>
  </si>
  <si>
    <t>TRAVESIA CARRETERA VALENCIA, 206 BAJO</t>
  </si>
  <si>
    <t>977505381</t>
  </si>
  <si>
    <t>tradecentertarragonasl.com</t>
  </si>
  <si>
    <t>L´ALGUER S.A.</t>
  </si>
  <si>
    <t>CARRER MAR, 20 BAJO; HOTEL ALGUER</t>
  </si>
  <si>
    <t>43860</t>
  </si>
  <si>
    <t>L'AMETLLA DE MAR</t>
  </si>
  <si>
    <t>977493372</t>
  </si>
  <si>
    <t>info@hotelalguer.net</t>
  </si>
  <si>
    <t>hotelalguer.net</t>
  </si>
  <si>
    <t>HOTEL RULL</t>
  </si>
  <si>
    <t>AVINGUDA ESPORTIVA, 155 BAJO; HOTEL</t>
  </si>
  <si>
    <t>43580</t>
  </si>
  <si>
    <t>DELTEBRE</t>
  </si>
  <si>
    <t>977487728</t>
  </si>
  <si>
    <t>info@hotelrull.com</t>
  </si>
  <si>
    <t>hotelrull.com</t>
  </si>
  <si>
    <t>DELTA</t>
  </si>
  <si>
    <t>AVENIDA CANAL, S/N CAMI DE LA ILLETA</t>
  </si>
  <si>
    <t>977480046</t>
  </si>
  <si>
    <t>reserves@deltahotel.net</t>
  </si>
  <si>
    <t>deltahotel.net</t>
  </si>
  <si>
    <t>MEDITERRANI BLAU</t>
  </si>
  <si>
    <t>EUCALIPTUS, 1 URBANIZACIÓN EUCALIPTUS</t>
  </si>
  <si>
    <t>977479310</t>
  </si>
  <si>
    <t>info@mediterraniblau.com</t>
  </si>
  <si>
    <t>mediterraniblau.com</t>
  </si>
  <si>
    <t>PANXAMPLA S.L.</t>
  </si>
  <si>
    <t>CARRETERA ALFARA A TORTOSA, KILOMETRO 7</t>
  </si>
  <si>
    <t>43527</t>
  </si>
  <si>
    <t>977474135</t>
  </si>
  <si>
    <t>panxamplasl.com</t>
  </si>
  <si>
    <t>HOTEL VILLARETIRO S.L.</t>
  </si>
  <si>
    <t>CAMI MOLINS, 2</t>
  </si>
  <si>
    <t>43592</t>
  </si>
  <si>
    <t>XERTA</t>
  </si>
  <si>
    <t>977473810</t>
  </si>
  <si>
    <t>reservas@hotelvillaretiro.com</t>
  </si>
  <si>
    <t>hotelvillaretiro.com</t>
  </si>
  <si>
    <t>CASA CEREMINES</t>
  </si>
  <si>
    <t>SANTA TERESA, 14 BAJO</t>
  </si>
  <si>
    <t>977473664</t>
  </si>
  <si>
    <t>info@casaceremines.cat</t>
  </si>
  <si>
    <t>casaceremines.cat</t>
  </si>
  <si>
    <t>LA ROCA PLANA</t>
  </si>
  <si>
    <t>AVINGUDA MARÍTIMA RAMÓN POUS, 32 BAJO</t>
  </si>
  <si>
    <t>977460098</t>
  </si>
  <si>
    <t>info@rocaplana.com</t>
  </si>
  <si>
    <t>rocaplana.com</t>
  </si>
  <si>
    <t>AMPOLLA SOL</t>
  </si>
  <si>
    <t>AVINGUDA MARÍTIMA RAMÓN POUS, 16</t>
  </si>
  <si>
    <t>977460008</t>
  </si>
  <si>
    <t>informacio@hotelampollasol.es</t>
  </si>
  <si>
    <t>hotelampollasol.es</t>
  </si>
  <si>
    <t>AMETLLA MAR HOTEL</t>
  </si>
  <si>
    <t>URBANIZACIÓN ROQUES DAURADES, S/N BAJO</t>
  </si>
  <si>
    <t>977457791</t>
  </si>
  <si>
    <t>recepcion@hotelametllamar.com</t>
  </si>
  <si>
    <t>hotelametllamar.com</t>
  </si>
  <si>
    <t>240</t>
  </si>
  <si>
    <t>CAN QUIMET S.L.</t>
  </si>
  <si>
    <t>AVINGUDA CATALUNYA, 328-330 BAJO</t>
  </si>
  <si>
    <t>43896</t>
  </si>
  <si>
    <t>L'ALDEA</t>
  </si>
  <si>
    <t>977450925</t>
  </si>
  <si>
    <t>canquimetsl.com</t>
  </si>
  <si>
    <t>HOTEL BERENGUER IV</t>
  </si>
  <si>
    <t>AVINGUDA JESÚS, S/N 0 TARRAGONA</t>
  </si>
  <si>
    <t>43590</t>
  </si>
  <si>
    <t>977449580</t>
  </si>
  <si>
    <t>berenguer@key-hotels.com</t>
  </si>
  <si>
    <t>hotelberenguer.com</t>
  </si>
  <si>
    <t>TORTOSA PARC</t>
  </si>
  <si>
    <t>CARRER CASTELL DE LA SUDA, 1 1 1</t>
  </si>
  <si>
    <t>977446112</t>
  </si>
  <si>
    <t>reservas@hoteltortosaparc.com</t>
  </si>
  <si>
    <t>hoteltortosaparc.com</t>
  </si>
  <si>
    <t>HOTEL BERENGUER IV S.A.</t>
  </si>
  <si>
    <t>MIGUEL DE CERVANTES, 23 BAJO(HOTEL BERENGUER)</t>
  </si>
  <si>
    <t>977445211</t>
  </si>
  <si>
    <t>hotelberenguerivsa.com</t>
  </si>
  <si>
    <t>PARADOR DE TORTOSA</t>
  </si>
  <si>
    <t>CASTELL DE LA SUDA, S/N BAJO</t>
  </si>
  <si>
    <t>977444450</t>
  </si>
  <si>
    <t>tortosa@parador.es</t>
  </si>
  <si>
    <t>paradordetortosa.com</t>
  </si>
  <si>
    <t>HOTEL NOU MODERNO</t>
  </si>
  <si>
    <t>CARRER SANT LLORENÇ, 17 ASCEN</t>
  </si>
  <si>
    <t>43782</t>
  </si>
  <si>
    <t>VILALBA DELS ARCS</t>
  </si>
  <si>
    <t>977438201</t>
  </si>
  <si>
    <t>info@noumoderno.com</t>
  </si>
  <si>
    <t>noumoderno.com</t>
  </si>
  <si>
    <t>VILAR RURAL DE ARNÉS</t>
  </si>
  <si>
    <t>CAMI ELS PORTS, S/N BAJO</t>
  </si>
  <si>
    <t>43597</t>
  </si>
  <si>
    <t>ARNES</t>
  </si>
  <si>
    <t>977435737</t>
  </si>
  <si>
    <t>info@pymelegal.es</t>
  </si>
  <si>
    <t>vilarsrurals.com/hoteles/vilar-rural-arnes</t>
  </si>
  <si>
    <t>HOTEL MIRALLES S.L.</t>
  </si>
  <si>
    <t>AVENIDA GENERALITAT, 19-21</t>
  </si>
  <si>
    <t>43596</t>
  </si>
  <si>
    <t>HORTA DE SANT JOAN</t>
  </si>
  <si>
    <t>977435555</t>
  </si>
  <si>
    <t>info@hotelmiralles.com</t>
  </si>
  <si>
    <t>hotelmiralles.com</t>
  </si>
  <si>
    <t>CAN JOSEP</t>
  </si>
  <si>
    <t>AVENIDA CATALUNYA, 34 LOCAL</t>
  </si>
  <si>
    <t>43785</t>
  </si>
  <si>
    <t>BOT</t>
  </si>
  <si>
    <t>977428345</t>
  </si>
  <si>
    <t>info@canjosep.com</t>
  </si>
  <si>
    <t>canjosep.com</t>
  </si>
  <si>
    <t>CA L´ANGEL ALLOTJAMENTS</t>
  </si>
  <si>
    <t>CARRER POU DE LA NEU, 16</t>
  </si>
  <si>
    <t>43594</t>
  </si>
  <si>
    <t>EL PINELL DE BRAI</t>
  </si>
  <si>
    <t>977426157</t>
  </si>
  <si>
    <t>info@calangel.info</t>
  </si>
  <si>
    <t>calangel.info</t>
  </si>
  <si>
    <t>HOTEL - RESTAURANTE PIQUÉ S.L.</t>
  </si>
  <si>
    <t>AVENIDA VÍA CATALUNYA, 68, BAIXOS</t>
  </si>
  <si>
    <t>43780</t>
  </si>
  <si>
    <t>GANDESA</t>
  </si>
  <si>
    <t>977420068</t>
  </si>
  <si>
    <t>info@hotelpique.com</t>
  </si>
  <si>
    <t>hotelpique.com</t>
  </si>
  <si>
    <t>HISENDA PEPITO</t>
  </si>
  <si>
    <t>ERES, 35 BAJO</t>
  </si>
  <si>
    <t>43790</t>
  </si>
  <si>
    <t>RIBA-ROJA D'EBRE</t>
  </si>
  <si>
    <t>977416526</t>
  </si>
  <si>
    <t>hisendapepito.com</t>
  </si>
  <si>
    <t>HOTEL NOU CASINO</t>
  </si>
  <si>
    <t>CARRER DOCTOR STROOF, 1 1 1</t>
  </si>
  <si>
    <t>43750</t>
  </si>
  <si>
    <t>FLIX</t>
  </si>
  <si>
    <t>977410751</t>
  </si>
  <si>
    <t>hotelnoucasino.com</t>
  </si>
  <si>
    <t>MAS TANIET</t>
  </si>
  <si>
    <t>CAMI MORA, 14 BAJO</t>
  </si>
  <si>
    <t>43747</t>
  </si>
  <si>
    <t>BENISSANET</t>
  </si>
  <si>
    <t>977407604</t>
  </si>
  <si>
    <t>info@mastaniet.com</t>
  </si>
  <si>
    <t>mastaniet.com</t>
  </si>
  <si>
    <t>MORA PARK S.L.</t>
  </si>
  <si>
    <t>CARRETERA MÓRA LA NOVA-TIVISSA, S/N BAJO</t>
  </si>
  <si>
    <t>43770</t>
  </si>
  <si>
    <t>MÓRA LA NOVA</t>
  </si>
  <si>
    <t>977400954</t>
  </si>
  <si>
    <t>moraparksl.com</t>
  </si>
  <si>
    <t>APARTHOTEL ATENEA AVENTURA</t>
  </si>
  <si>
    <t>AVINGUDA RAMON D'OLZINA, 52 BAJO; APARTHOTEL ATENEA AVEN</t>
  </si>
  <si>
    <t>43480</t>
  </si>
  <si>
    <t>VILA-SECA</t>
  </si>
  <si>
    <t>977396278</t>
  </si>
  <si>
    <t>aventura@cityhotels.es</t>
  </si>
  <si>
    <t>cityhotels.es</t>
  </si>
  <si>
    <t>RAVAL DE LA MAR</t>
  </si>
  <si>
    <t>CARRER VERGE DE LA PINEDA, 21 21 21</t>
  </si>
  <si>
    <t>977396124</t>
  </si>
  <si>
    <t>reservas@palaspineda.com</t>
  </si>
  <si>
    <t>hotelravaldelamar.com</t>
  </si>
  <si>
    <t>H10 SALAURIS PALACE</t>
  </si>
  <si>
    <t>AVENIDA PAÏSOS CATALANS, S/N BAJO (LADO HOTEL BELLVEDE</t>
  </si>
  <si>
    <t>43840</t>
  </si>
  <si>
    <t>SALOU</t>
  </si>
  <si>
    <t>977388908</t>
  </si>
  <si>
    <t>h10.salauris.palace@h10hotels.com</t>
  </si>
  <si>
    <t>h10hotels.com</t>
  </si>
  <si>
    <t>351</t>
  </si>
  <si>
    <t>APARTAHOTEL CYE HOLIDAY CENTRE</t>
  </si>
  <si>
    <t>PARÍS, 21 BAJO(EDIFICIO CYE HOLLIDAY)</t>
  </si>
  <si>
    <t>977388668</t>
  </si>
  <si>
    <t>info@cyesalou.com</t>
  </si>
  <si>
    <t>cyesalou.com</t>
  </si>
  <si>
    <t>APARTAMENTOS CYE SALOU</t>
  </si>
  <si>
    <t>PLAÇA EUROPA, 2 BAJO; BLOQUE APARTHOTEL CYE</t>
  </si>
  <si>
    <t>JAIME PRIMERO S.A.</t>
  </si>
  <si>
    <t>LOGRONYO, 16-20 BAJO</t>
  </si>
  <si>
    <t>977388392</t>
  </si>
  <si>
    <t>reserves@hoteljaimeprimero.com</t>
  </si>
  <si>
    <t>hoteljaimeprimero.com</t>
  </si>
  <si>
    <t>779</t>
  </si>
  <si>
    <t>GOLDEN AVENIDA SUITES</t>
  </si>
  <si>
    <t>CARRER POMPEU FABRA, 26 BAJO; CASETA DE OBRAS ESQUINA</t>
  </si>
  <si>
    <t>977385929</t>
  </si>
  <si>
    <t>central@goldenhotels.com</t>
  </si>
  <si>
    <t>goldenhotels.com</t>
  </si>
  <si>
    <t>HOTEL H10 PLAYA MARGARITA S.A.</t>
  </si>
  <si>
    <t>AMPOSTA, 4 BAJO</t>
  </si>
  <si>
    <t>977385353</t>
  </si>
  <si>
    <t>dpo@h10hotels.com</t>
  </si>
  <si>
    <t>h10.es</t>
  </si>
  <si>
    <t>162</t>
  </si>
  <si>
    <t>CASPEL S.L.</t>
  </si>
  <si>
    <t>ALFONS V EL MAGNÀNIM, 9 BAJO(HOTEL)</t>
  </si>
  <si>
    <t>977385324</t>
  </si>
  <si>
    <t>info@caspel.com</t>
  </si>
  <si>
    <t>hotel-caspel.com</t>
  </si>
  <si>
    <t>HOTEL BEST MICHELANGELO</t>
  </si>
  <si>
    <t>MAJOR, 55 BAJO(APTO 1215 EDIFICIO MICHEL</t>
  </si>
  <si>
    <t>977385214</t>
  </si>
  <si>
    <t>michelangelo@besthotels.es</t>
  </si>
  <si>
    <t>besthotels.es</t>
  </si>
  <si>
    <t>MEDPLAYA HOTEL CALYPSO</t>
  </si>
  <si>
    <t>POMPEU FABRA, 54-62 BAJO</t>
  </si>
  <si>
    <t>977384900</t>
  </si>
  <si>
    <t>calypso@medplaya.com</t>
  </si>
  <si>
    <t>medplaya.com</t>
  </si>
  <si>
    <t>514</t>
  </si>
  <si>
    <t>MARINADA</t>
  </si>
  <si>
    <t>FRA JUNÍPER SERRA, 4</t>
  </si>
  <si>
    <t>977383243</t>
  </si>
  <si>
    <t>hmarinada@publintur.es</t>
  </si>
  <si>
    <t>hotelmarinada.com</t>
  </si>
  <si>
    <t>228</t>
  </si>
  <si>
    <t>GOLDEN PORT SALOU &amp; SPA</t>
  </si>
  <si>
    <t>CARRER POMPEU FABRA, 32 BAJO; ESQUINA PAU VILA</t>
  </si>
  <si>
    <t>977382709</t>
  </si>
  <si>
    <t>346</t>
  </si>
  <si>
    <t>H10 SALOU PRINCESS</t>
  </si>
  <si>
    <t>AVINGUDA PRINCIPAT D'ANDORRA, 15 BAJO</t>
  </si>
  <si>
    <t>977382201</t>
  </si>
  <si>
    <t>h10.salou.princess@h10hotels.com</t>
  </si>
  <si>
    <t>327</t>
  </si>
  <si>
    <t>BEST OASIS PARK</t>
  </si>
  <si>
    <t>AVENIDA CARLES BUIGAS, 46-48</t>
  </si>
  <si>
    <t>977381983</t>
  </si>
  <si>
    <t>oasis@besthotels.es</t>
  </si>
  <si>
    <t>390</t>
  </si>
  <si>
    <t>MEDPLAYA ALBATROS FAMILY</t>
  </si>
  <si>
    <t>CALLE BRUSELAS, S/N S/N</t>
  </si>
  <si>
    <t>43841</t>
  </si>
  <si>
    <t>977381902</t>
  </si>
  <si>
    <t>contact@medplaya.com</t>
  </si>
  <si>
    <t>SAN DIEGO</t>
  </si>
  <si>
    <t>PENEDÈS, 23-27 BAJO(DUP 23-27; HOTEL)</t>
  </si>
  <si>
    <t>977381900</t>
  </si>
  <si>
    <t>sandiego@besthotels.es</t>
  </si>
  <si>
    <t>252</t>
  </si>
  <si>
    <t>CESAR AUGUSTUS</t>
  </si>
  <si>
    <t>AVENIDA DIPUTACIÓN, 195 BAJO</t>
  </si>
  <si>
    <t>977381808</t>
  </si>
  <si>
    <t>cesaraugustus.com</t>
  </si>
  <si>
    <t>SARHOTEL S.L.</t>
  </si>
  <si>
    <t>MAJOR, S/N</t>
  </si>
  <si>
    <t>977381750</t>
  </si>
  <si>
    <t>sarhotelsl.com</t>
  </si>
  <si>
    <t>SANTA MONICA PLAYA</t>
  </si>
  <si>
    <t>FALSET, 1</t>
  </si>
  <si>
    <t>sara@saragrup.com</t>
  </si>
  <si>
    <t>saragrup.com</t>
  </si>
  <si>
    <t>LOS ANGELES</t>
  </si>
  <si>
    <t>FALSET, 9-17</t>
  </si>
  <si>
    <t>977381462</t>
  </si>
  <si>
    <t>losangeles@besthotels.es</t>
  </si>
  <si>
    <t>264</t>
  </si>
  <si>
    <t>H10 VINTAGE SALOU</t>
  </si>
  <si>
    <t>BIRMINGHAM, 3 BAJO; HOTEL H10 EUROPA PARK</t>
  </si>
  <si>
    <t>977381400</t>
  </si>
  <si>
    <t>h10.vintage.salou@h10hotels.com</t>
  </si>
  <si>
    <t>323</t>
  </si>
  <si>
    <t>TOLOSA S.L.</t>
  </si>
  <si>
    <t>VIA VIA AUGUSTA, 18 BAJO</t>
  </si>
  <si>
    <t>977381353</t>
  </si>
  <si>
    <t>info@hoteltolosa.com</t>
  </si>
  <si>
    <t>hoteltolosa.com</t>
  </si>
  <si>
    <t>ONA CLUB NOVELTY</t>
  </si>
  <si>
    <t>CARRER BERLÍN, 5 LOCAL 8</t>
  </si>
  <si>
    <t>977381245</t>
  </si>
  <si>
    <t>info@onagrup.net</t>
  </si>
  <si>
    <t>onagrup.net</t>
  </si>
  <si>
    <t>HOTEL AUGUSTUS I</t>
  </si>
  <si>
    <t>AVENIDA DIPUTACIÓN, 190 BAJO; HOTEL AUGUSTUS</t>
  </si>
  <si>
    <t>977381154</t>
  </si>
  <si>
    <t>lluisvila@hotelaugustus.es</t>
  </si>
  <si>
    <t>hotelaugustusi.com</t>
  </si>
  <si>
    <t>324</t>
  </si>
  <si>
    <t>CALIFORNIA GARDEN</t>
  </si>
  <si>
    <t>AUTOVIA SALOU-TARRAGONA, 13 BAJO</t>
  </si>
  <si>
    <t>977381100</t>
  </si>
  <si>
    <t>info@hotelescaliforniasalou.com</t>
  </si>
  <si>
    <t>hotelescaliforniasalou.com</t>
  </si>
  <si>
    <t>469</t>
  </si>
  <si>
    <t>HOTEL PLAYA PARK</t>
  </si>
  <si>
    <t>CARRER VENDRELL, 1-3 BAJO; DUPLICADO 1-5</t>
  </si>
  <si>
    <t>977380909</t>
  </si>
  <si>
    <t>info@hotelplayapark.com</t>
  </si>
  <si>
    <t>hotelplayapark.com</t>
  </si>
  <si>
    <t>315</t>
  </si>
  <si>
    <t>DORADA PALACE HOTEL - APARTAHOTEL ****</t>
  </si>
  <si>
    <t>CAMI PASQUALES, 6 BAJO</t>
  </si>
  <si>
    <t>977380890</t>
  </si>
  <si>
    <t>info@doradapalace.com</t>
  </si>
  <si>
    <t>doradapalace.com</t>
  </si>
  <si>
    <t>360</t>
  </si>
  <si>
    <t>SAN FRANCISCO S.L.</t>
  </si>
  <si>
    <t>AMPOSTA, 5 BAJO</t>
  </si>
  <si>
    <t>977380666</t>
  </si>
  <si>
    <t>sanfrancisco@besthotels.es</t>
  </si>
  <si>
    <t>225</t>
  </si>
  <si>
    <t>LAS VEGAS S.A.</t>
  </si>
  <si>
    <t>CARRER ALFONS V EL MAGNÀNIM, 7 BAJO; HOTEL LAS VEGAS</t>
  </si>
  <si>
    <t>977380654</t>
  </si>
  <si>
    <t>info@hotel-terramar.com</t>
  </si>
  <si>
    <t>hotellasvegassalou.com</t>
  </si>
  <si>
    <t>281</t>
  </si>
  <si>
    <t>H10 DELFÍN S.A.</t>
  </si>
  <si>
    <t>CARRER LA RIOJA, 4 BAJO(DUP 4-6)</t>
  </si>
  <si>
    <t>977380308</t>
  </si>
  <si>
    <t>h10.delfin.park@h10hotels.com</t>
  </si>
  <si>
    <t>242</t>
  </si>
  <si>
    <t>HOTEL ACQUA S.L.</t>
  </si>
  <si>
    <t>977380207</t>
  </si>
  <si>
    <t>hotelacquasl.com</t>
  </si>
  <si>
    <t>HOTEL MONACO S.L.</t>
  </si>
  <si>
    <t>BARCELONA, 8 BAJO</t>
  </si>
  <si>
    <t>977380154</t>
  </si>
  <si>
    <t>hotelmonacosl.com</t>
  </si>
  <si>
    <t>HOTEL PLANAS S.A.</t>
  </si>
  <si>
    <t>PLAZA BONET, 3 BAJO</t>
  </si>
  <si>
    <t>977380128</t>
  </si>
  <si>
    <t>hotelplanas@hotelplanas.net</t>
  </si>
  <si>
    <t>hotelplanassa.com</t>
  </si>
  <si>
    <t>CASABLANCA PLAYA S.A.</t>
  </si>
  <si>
    <t>PASSEIG MIRAMAR, 12 BAJO</t>
  </si>
  <si>
    <t>977380107</t>
  </si>
  <si>
    <t>reservas@casablancaplayahotelsalou.com</t>
  </si>
  <si>
    <t>casablancaplayasa.com</t>
  </si>
  <si>
    <t>LA HACIENDA GRAN HOTEL</t>
  </si>
  <si>
    <t>AVINGUDA PAU CASALS, 139 BAJO; HOTEL HACIENDA</t>
  </si>
  <si>
    <t>43481</t>
  </si>
  <si>
    <t>977373111</t>
  </si>
  <si>
    <t>lahaciendagranhotel.com</t>
  </si>
  <si>
    <t>256</t>
  </si>
  <si>
    <t>SUNCLUB</t>
  </si>
  <si>
    <t>CARRER LA GINESTA, 3 BAJO; HOTEL SUNCLUB</t>
  </si>
  <si>
    <t>977373032</t>
  </si>
  <si>
    <t>reserves@sunclubsalou.com</t>
  </si>
  <si>
    <t>sunclubsalou.com</t>
  </si>
  <si>
    <t>H10 MEDITERRANEAN VILLAGE</t>
  </si>
  <si>
    <t>CARRER LA GINESTA, S/N BAJO; H. H10 MEDITERRANEAN</t>
  </si>
  <si>
    <t>977373011</t>
  </si>
  <si>
    <t>h10.mediterranean.village@h10.es</t>
  </si>
  <si>
    <t>199</t>
  </si>
  <si>
    <t>CAP SALOU</t>
  </si>
  <si>
    <t>CALA DE LA FONT, 1 BAJO(REGALS MARIMAR)</t>
  </si>
  <si>
    <t>977371985</t>
  </si>
  <si>
    <t>capsalou@besthotels.es</t>
  </si>
  <si>
    <t>495</t>
  </si>
  <si>
    <t>ESTIVAL PARK SALOU</t>
  </si>
  <si>
    <t>CARRER CAMI RACÓ, 15-17 BAJO</t>
  </si>
  <si>
    <t>977371810</t>
  </si>
  <si>
    <t>reservas@estivalpark.es</t>
  </si>
  <si>
    <t>estivalpark.es</t>
  </si>
  <si>
    <t>960</t>
  </si>
  <si>
    <t>CALA FONT S.L.</t>
  </si>
  <si>
    <t>CARRER DUNES, 2 BAJO</t>
  </si>
  <si>
    <t>977371804</t>
  </si>
  <si>
    <t>info@calafonthotel.com</t>
  </si>
  <si>
    <t>calafonthotel.com</t>
  </si>
  <si>
    <t>307</t>
  </si>
  <si>
    <t>MOLINOS PARK</t>
  </si>
  <si>
    <t>BOSC DEL QUEC, 1-9</t>
  </si>
  <si>
    <t>977371654</t>
  </si>
  <si>
    <t>online@htophotels.com</t>
  </si>
  <si>
    <t>htophotels.com</t>
  </si>
  <si>
    <t>254</t>
  </si>
  <si>
    <t>FESTIVAL VILLAGE SALOU</t>
  </si>
  <si>
    <t>CARRETERA COSTA, 61 BAJO; APARTAMENTO FESTIVALVILLAJE</t>
  </si>
  <si>
    <t>977371378</t>
  </si>
  <si>
    <t>info@festivalsalou.com</t>
  </si>
  <si>
    <t>festivalsalou.com</t>
  </si>
  <si>
    <t>114</t>
  </si>
  <si>
    <t>SOL D´OR S.L.</t>
  </si>
  <si>
    <t>CAMI EL RACÓ, S/N BAJO(HOTEL TENERIFE PRINCES</t>
  </si>
  <si>
    <t>977371000</t>
  </si>
  <si>
    <t>soldor@besthotels.es</t>
  </si>
  <si>
    <t>princess-hotels.com</t>
  </si>
  <si>
    <t>325</t>
  </si>
  <si>
    <t>PALAS PINEDA</t>
  </si>
  <si>
    <t>CARRER MUNTANYALS, 5</t>
  </si>
  <si>
    <t>977370808</t>
  </si>
  <si>
    <t>palaspineda.com</t>
  </si>
  <si>
    <t>452</t>
  </si>
  <si>
    <t>BEST PUNTA DORADA S.A.</t>
  </si>
  <si>
    <t>CARRER REPLANELLS, 12-14 BAJO; DUPLICADO 12-14</t>
  </si>
  <si>
    <t>977370658</t>
  </si>
  <si>
    <t>info@besthotels.es</t>
  </si>
  <si>
    <t>BEST NEGRESCO</t>
  </si>
  <si>
    <t>CARRER REPLANELLS, 12 14; BAJO; HOTEL NEGRESCO PRINCIPAL</t>
  </si>
  <si>
    <t>977370392</t>
  </si>
  <si>
    <t>of.central@princess-hotels.com</t>
  </si>
  <si>
    <t>400</t>
  </si>
  <si>
    <t>CARABELA ROC</t>
  </si>
  <si>
    <t>AVINGUDA PAU CASALS, 108</t>
  </si>
  <si>
    <t>977370166</t>
  </si>
  <si>
    <t>HOTEL TERRAMARINA</t>
  </si>
  <si>
    <t>PASSEIG PAU CASALS, 81 BAJO</t>
  </si>
  <si>
    <t>hotelterramarina.com</t>
  </si>
  <si>
    <t>VILAMAR S.L.</t>
  </si>
  <si>
    <t>PAÍS BASC, 10 BAJO</t>
  </si>
  <si>
    <t>977369600</t>
  </si>
  <si>
    <t>hotelvilamar@ya.com</t>
  </si>
  <si>
    <t>vilamarsl.com</t>
  </si>
  <si>
    <t>HOTEL MARINADA</t>
  </si>
  <si>
    <t>TARRAGONA, 2 BAJO</t>
  </si>
  <si>
    <t>977368062</t>
  </si>
  <si>
    <t>reservas@hotelmarinadacambrils.com</t>
  </si>
  <si>
    <t>hotelmarinadacambrils.com</t>
  </si>
  <si>
    <t>PORT EUGENI</t>
  </si>
  <si>
    <t>PLAÇA ARAGÓ, 49 BAJO; HOTEL PORTAL EUGENI</t>
  </si>
  <si>
    <t>977365261</t>
  </si>
  <si>
    <t>L´HOTELET</t>
  </si>
  <si>
    <t>AUTOVIA A-7, KILOMETRO 1148 BAJO</t>
  </si>
  <si>
    <t>977364400</t>
  </si>
  <si>
    <t>comunicacion@hotelet.com</t>
  </si>
  <si>
    <t>hotelet.com</t>
  </si>
  <si>
    <t>BEST CAMBRILS</t>
  </si>
  <si>
    <t>977364283</t>
  </si>
  <si>
    <t>bestcambrils@besthotels.es</t>
  </si>
  <si>
    <t>princeshotel.com</t>
  </si>
  <si>
    <t>CAMBRILS PLAYA</t>
  </si>
  <si>
    <t>AVENIDA DIPUTACIÓN, 7</t>
  </si>
  <si>
    <t>977363515</t>
  </si>
  <si>
    <t>h10.cambrils.playa@h10hotels.com</t>
  </si>
  <si>
    <t>h10hotels.com/es/hoteles-cambrils/h10-cambrils-playa/galeria</t>
  </si>
  <si>
    <t>CASA DIEGO´S S.L.</t>
  </si>
  <si>
    <t>ROCA I CORNET, 20 BAJO</t>
  </si>
  <si>
    <t>977362439</t>
  </si>
  <si>
    <t>information@hoteldiegos.com</t>
  </si>
  <si>
    <t>hoteldiegos.com</t>
  </si>
  <si>
    <t>H10 CAMBRILS PLAYA</t>
  </si>
  <si>
    <t>AVENIDA DIPUTACIÓN, 77</t>
  </si>
  <si>
    <t>977362051</t>
  </si>
  <si>
    <t>hotelh10cambrilsplaya.com</t>
  </si>
  <si>
    <t>259</t>
  </si>
  <si>
    <t>VORAMAR</t>
  </si>
  <si>
    <t>AVENIDA DIPUTACIÓN, 67 PARTADO CORREOS 127</t>
  </si>
  <si>
    <t>977361517</t>
  </si>
  <si>
    <t>voramar@gruparbo.com</t>
  </si>
  <si>
    <t>188</t>
  </si>
  <si>
    <t>ESTIVAL CENTURIÓN PLAYA S.L.</t>
  </si>
  <si>
    <t>AVENIDA DIPUTACIÓN, 70 BAJO</t>
  </si>
  <si>
    <t>977361454</t>
  </si>
  <si>
    <t>reservas@hesperia.com</t>
  </si>
  <si>
    <t>estivalcenturinplayasl.com</t>
  </si>
  <si>
    <t>211</t>
  </si>
  <si>
    <t>EL DORADO RESORT</t>
  </si>
  <si>
    <t>DOPPLER, 1</t>
  </si>
  <si>
    <t>977361190</t>
  </si>
  <si>
    <t>reservas@estivaleldorado.com</t>
  </si>
  <si>
    <t>doradoplaya.com</t>
  </si>
  <si>
    <t>HOTEL ROVIRA</t>
  </si>
  <si>
    <t>AVENIDA DIPUTACIÓN, 6 BAJO</t>
  </si>
  <si>
    <t>977360900</t>
  </si>
  <si>
    <t>info@hotelrovira.com</t>
  </si>
  <si>
    <t>hotelrovira.com</t>
  </si>
  <si>
    <t>MAS GALLAU</t>
  </si>
  <si>
    <t>CARRETERA N-340, KILOMETRO 235</t>
  </si>
  <si>
    <t>977360588</t>
  </si>
  <si>
    <t>masgallau@telefonica.net</t>
  </si>
  <si>
    <t>hotelmasgallau.com</t>
  </si>
  <si>
    <t>HOTEL EL CAMI</t>
  </si>
  <si>
    <t>MOSSÈN JACINT VERDAGUER, 17</t>
  </si>
  <si>
    <t>977360302</t>
  </si>
  <si>
    <t>hotelelcami@fondaelcami.com</t>
  </si>
  <si>
    <t>fondaelcami.com</t>
  </si>
  <si>
    <t>HOTEL CAN SOLÉ</t>
  </si>
  <si>
    <t>CALLE RAMÓN LLULL (CAMBRILS), 19</t>
  </si>
  <si>
    <t>977360236</t>
  </si>
  <si>
    <t>info@hotelcansolé.com</t>
  </si>
  <si>
    <t>hotelcansole.com</t>
  </si>
  <si>
    <t>DAURADA PARK</t>
  </si>
  <si>
    <t>977360150</t>
  </si>
  <si>
    <t>info@dauradapark.com</t>
  </si>
  <si>
    <t>dauradapark.com</t>
  </si>
  <si>
    <t>PIRAMIDE SALOU</t>
  </si>
  <si>
    <t>CARRER VILADOMAT, 9</t>
  </si>
  <si>
    <t>977358700</t>
  </si>
  <si>
    <t>piramide@medplaya.com</t>
  </si>
  <si>
    <t>medplaya.es</t>
  </si>
  <si>
    <t>TRYP PORT CAMBRILS S.L.</t>
  </si>
  <si>
    <t>977358600</t>
  </si>
  <si>
    <t>tryp.port.cambrils@melia.com</t>
  </si>
  <si>
    <t>152</t>
  </si>
  <si>
    <t>HOTEL SALOU AVENTURA S.L.</t>
  </si>
  <si>
    <t>977354299</t>
  </si>
  <si>
    <t>hotelsalouaventurasl.com</t>
  </si>
  <si>
    <t>OHTELS PLAYA DE ORO</t>
  </si>
  <si>
    <t>CARRER VENDRELL, 9 9</t>
  </si>
  <si>
    <t>977353978</t>
  </si>
  <si>
    <t>recepcion.playadeoro@ohtels.es</t>
  </si>
  <si>
    <t>ohtelsplayadeoro.com</t>
  </si>
  <si>
    <t>LAS ACACIAS APARTAMENTOS</t>
  </si>
  <si>
    <t>PASEO JAIME I, 10</t>
  </si>
  <si>
    <t>977353788</t>
  </si>
  <si>
    <t>reservas@acaciasapartamentossalou.com</t>
  </si>
  <si>
    <t>acaciasapartamentossalou.com</t>
  </si>
  <si>
    <t>CALIFORNIA PALACE</t>
  </si>
  <si>
    <t>CARRER LA CIUTAT DE REUS, 7 BAJO; HOTEL</t>
  </si>
  <si>
    <t>977353380</t>
  </si>
  <si>
    <t>info@californiapalace.com</t>
  </si>
  <si>
    <t>hotelcaliforniagarden.com</t>
  </si>
  <si>
    <t>163</t>
  </si>
  <si>
    <t>VIL·LA ROMANA</t>
  </si>
  <si>
    <t>AVINGUDA PAÏSOS CATALANS, 9 BAJO; HOTEL VILA-ROMA</t>
  </si>
  <si>
    <t>977353338</t>
  </si>
  <si>
    <t>430</t>
  </si>
  <si>
    <t>IBERSOL 93 S.L.</t>
  </si>
  <si>
    <t>CARRER PRIORAT, 19</t>
  </si>
  <si>
    <t>977352769</t>
  </si>
  <si>
    <t>ibersol93sl.com</t>
  </si>
  <si>
    <t>OHTELS</t>
  </si>
  <si>
    <t>CARRER TERRER, 13 13 13, LOCAL 1</t>
  </si>
  <si>
    <t>977352325</t>
  </si>
  <si>
    <t>administracion@ohtels.es</t>
  </si>
  <si>
    <t>BEST MEDITERRÁNEO</t>
  </si>
  <si>
    <t>VENDRELL, 23 BAJO (HOTEL MEDITERRANEO)</t>
  </si>
  <si>
    <t>977352137</t>
  </si>
  <si>
    <t>267</t>
  </si>
  <si>
    <t>CRISTHER SALOU S.L.</t>
  </si>
  <si>
    <t>CARRER SALVADOR DALÍ, 10 BAJO; URBANIZACIÓN COBAMAR</t>
  </si>
  <si>
    <t>977352024</t>
  </si>
  <si>
    <t>cristhersalousl.com</t>
  </si>
  <si>
    <t>BELVEDERE</t>
  </si>
  <si>
    <t>CARRER TERRER, 7</t>
  </si>
  <si>
    <t>977352015</t>
  </si>
  <si>
    <t>clientesweb@ohtels.es</t>
  </si>
  <si>
    <t>ohtelsbelvedere.es</t>
  </si>
  <si>
    <t>HOTEL REGENTE ARAGÓN S.L.</t>
  </si>
  <si>
    <t>LLEVANT, 5 BAJO</t>
  </si>
  <si>
    <t>977352002</t>
  </si>
  <si>
    <t>hotel@hotelregentearagon.com</t>
  </si>
  <si>
    <t>hotelregentearagon.com</t>
  </si>
  <si>
    <t>MAGNOLIA HOTEL</t>
  </si>
  <si>
    <t>CARRER DE MADRID, 8</t>
  </si>
  <si>
    <t>977351717</t>
  </si>
  <si>
    <t>recepcion@magnoliahotelsalou.com</t>
  </si>
  <si>
    <t>magnoliahotelsalou.com/</t>
  </si>
  <si>
    <t>LES DÀLIES APARTAMENTOS SALOU</t>
  </si>
  <si>
    <t>AUTOVIA REUS - SALOU, 3</t>
  </si>
  <si>
    <t>977351199</t>
  </si>
  <si>
    <t>lesdliesapartamentossalou.com</t>
  </si>
  <si>
    <t>VILLAMARINA CLUB S.L.</t>
  </si>
  <si>
    <t>CARRER LA CIUTAT DE REUS, 42</t>
  </si>
  <si>
    <t>977351193</t>
  </si>
  <si>
    <t>info@hotel-villamarina.com</t>
  </si>
  <si>
    <t>hotel-villamarina.com</t>
  </si>
  <si>
    <t>HOTEL PRESIDENT S.L.</t>
  </si>
  <si>
    <t>CARRER PONENT, 1 BAJO; LOCAL 4</t>
  </si>
  <si>
    <t>977351114</t>
  </si>
  <si>
    <t>hotelpresidentsl.com</t>
  </si>
  <si>
    <t>HOTEL EUROSALOU S.L.</t>
  </si>
  <si>
    <t>CARRER BILBAO, 3 3 3</t>
  </si>
  <si>
    <t>977351050</t>
  </si>
  <si>
    <t>info@hoteleurolou.com</t>
  </si>
  <si>
    <t>hoteleurosalou.com</t>
  </si>
  <si>
    <t>294</t>
  </si>
  <si>
    <t>HOTEL BEST DA VINCI ROYAL S.L.</t>
  </si>
  <si>
    <t>MAJOR, 53-55</t>
  </si>
  <si>
    <t>977350639</t>
  </si>
  <si>
    <t>davinci@besthotels.es</t>
  </si>
  <si>
    <t>hotelbestdavinciroyalsl.com</t>
  </si>
  <si>
    <t>227</t>
  </si>
  <si>
    <t>BLAUMAR HOTEL SALOU ****</t>
  </si>
  <si>
    <t>PASEO JAIME I, 0</t>
  </si>
  <si>
    <t>977350444</t>
  </si>
  <si>
    <t>recepcion@blaumarhotel.com</t>
  </si>
  <si>
    <t>blaumarhotel.com</t>
  </si>
  <si>
    <t>SALOU PARK</t>
  </si>
  <si>
    <t>AMPOSTA, 2 BAJO(ESQUINA CALLE BRUSSEL.LES, 41)</t>
  </si>
  <si>
    <t>977350333</t>
  </si>
  <si>
    <t>reservas@saloupark.com</t>
  </si>
  <si>
    <t>costa-daurada.com</t>
  </si>
  <si>
    <t>212</t>
  </si>
  <si>
    <t>ROTONDA</t>
  </si>
  <si>
    <t>PLAÇA MOSSÈN MUNTANYOLA, 4 BAJO; EDIFICIO LARESMAN</t>
  </si>
  <si>
    <t>977350174</t>
  </si>
  <si>
    <t>rotonda.com</t>
  </si>
  <si>
    <t>HOTEL BLAUMAR ****</t>
  </si>
  <si>
    <t>PASEIG JAUME I, 0</t>
  </si>
  <si>
    <t>977350048</t>
  </si>
  <si>
    <t>reservas@blaumarhotel.com</t>
  </si>
  <si>
    <t>GAUDI</t>
  </si>
  <si>
    <t>RAVAL ROBUSTER, 49 BAJO; HOTEL GAUDI</t>
  </si>
  <si>
    <t>977345546</t>
  </si>
  <si>
    <t>NH CIUTAT DE REUS</t>
  </si>
  <si>
    <t>AVINGUDA MARIÀ FORTUNY, 85</t>
  </si>
  <si>
    <t>43203</t>
  </si>
  <si>
    <t>977345110</t>
  </si>
  <si>
    <t>nhciutatdereus@nh-hotels.com</t>
  </si>
  <si>
    <t>BREA´S</t>
  </si>
  <si>
    <t>ESTANISLAU MATEU VALLS, 2</t>
  </si>
  <si>
    <t>43206</t>
  </si>
  <si>
    <t>977301046</t>
  </si>
  <si>
    <t>reservas@breashotel.es</t>
  </si>
  <si>
    <t>breashotel.es</t>
  </si>
  <si>
    <t>H</t>
  </si>
  <si>
    <t>VIA VÍA SUPORT A LA CARRETERA N-340, KILOMETRO 1178</t>
  </si>
  <si>
    <t>977265402</t>
  </si>
  <si>
    <t>h.com</t>
  </si>
  <si>
    <t>RIU DE BAIX S.L.</t>
  </si>
  <si>
    <t>AFORES, S/N</t>
  </si>
  <si>
    <t>977265253</t>
  </si>
  <si>
    <t>hotel@vilarriudebaix.com</t>
  </si>
  <si>
    <t>vilarriudebaix.com</t>
  </si>
  <si>
    <t>MAS MARIASSA</t>
  </si>
  <si>
    <t>CARRETERA TIVISSA (T-311), S/N</t>
  </si>
  <si>
    <t>43320</t>
  </si>
  <si>
    <t>PRATDIP</t>
  </si>
  <si>
    <t>977262601</t>
  </si>
  <si>
    <t>reserves@masmariassa.com</t>
  </si>
  <si>
    <t>masmariassa.com</t>
  </si>
  <si>
    <t>HOTEL MAS DEL SORD</t>
  </si>
  <si>
    <t>MAS D'EL SORD, 1</t>
  </si>
  <si>
    <t>977261156</t>
  </si>
  <si>
    <t>masdelsord@gmail.com</t>
  </si>
  <si>
    <t>masdelsord.com</t>
  </si>
  <si>
    <t>MAS CAN ROS</t>
  </si>
  <si>
    <t>AFORES, S/N BAJO(CAL ROS)</t>
  </si>
  <si>
    <t>43714</t>
  </si>
  <si>
    <t>AIGUAMÚRCIA</t>
  </si>
  <si>
    <t>977260029</t>
  </si>
  <si>
    <t>mascanros.com</t>
  </si>
  <si>
    <t>CIUTAT DE TARRAGONA</t>
  </si>
  <si>
    <t>PLAÇA IMPERIAL TÀRRACO, 5 BAJO; HOTEL CIUTAT TARRAGONA</t>
  </si>
  <si>
    <t>43005</t>
  </si>
  <si>
    <t>977250999</t>
  </si>
  <si>
    <t>hoteltgn@sbgrup.com</t>
  </si>
  <si>
    <t>hotelciutatdetarragona.com</t>
  </si>
  <si>
    <t>168</t>
  </si>
  <si>
    <t>AC HOTEL TARRAGONA</t>
  </si>
  <si>
    <t>AVINGUDA ROMA, 8 BAJO; HOTEL AC.TARRAGONA</t>
  </si>
  <si>
    <t>977247105</t>
  </si>
  <si>
    <t>actarragona@ac-hotels.com</t>
  </si>
  <si>
    <t>achoteltarragona.com</t>
  </si>
  <si>
    <t>HOTEL PLAÇA LA FONT S.L.</t>
  </si>
  <si>
    <t>PLAÇA FONT, 26 BAJO; ASCENSOR</t>
  </si>
  <si>
    <t>43003</t>
  </si>
  <si>
    <t>977246134</t>
  </si>
  <si>
    <t>reserves@hotelpdelafont.com</t>
  </si>
  <si>
    <t>hotelpdelafont.com</t>
  </si>
  <si>
    <t>HOTEL COSMOS S.L.</t>
  </si>
  <si>
    <t>AVINGUDA ESTANISLAU FIGUERES, 57</t>
  </si>
  <si>
    <t>43002</t>
  </si>
  <si>
    <t>977243987</t>
  </si>
  <si>
    <t>info@hotelcosmos.com</t>
  </si>
  <si>
    <t>hotelcosmostarragona.com</t>
  </si>
  <si>
    <t>HOTEL ASTARI S.L.</t>
  </si>
  <si>
    <t>VIA VIA AUGUSTA, 97 BAJO; HOTEL ASTARI</t>
  </si>
  <si>
    <t>977243832</t>
  </si>
  <si>
    <t>hotelastarisl.com</t>
  </si>
  <si>
    <t>HOTEL URBIS</t>
  </si>
  <si>
    <t>CARRER REDING, 20 BAJO; HOTEL URBIS</t>
  </si>
  <si>
    <t>43001</t>
  </si>
  <si>
    <t>977240116</t>
  </si>
  <si>
    <t>eclubitalia@hotelbb.com</t>
  </si>
  <si>
    <t>hotelurbiscentre.com</t>
  </si>
  <si>
    <t>B&amp;B HOTEL TARRAGONA CENTRO URBIS</t>
  </si>
  <si>
    <t>PLAÇA CORSINI, 10</t>
  </si>
  <si>
    <t>hotel.tarragonacentrourbis@hotelbb.com</t>
  </si>
  <si>
    <t>hotel-bb.com/es/hotel/tarragona-centro-urbis</t>
  </si>
  <si>
    <t>URBIS CENTRE</t>
  </si>
  <si>
    <t>PLAZA CORSINI, 10</t>
  </si>
  <si>
    <t>urbis@sercotel.es</t>
  </si>
  <si>
    <t>HOTEL ASTARI</t>
  </si>
  <si>
    <t>VIA VIA AUGUSTA, 95 - 97 BAJO</t>
  </si>
  <si>
    <t>977236900</t>
  </si>
  <si>
    <t>astari@key-hotels.com</t>
  </si>
  <si>
    <t>hotelastari.com</t>
  </si>
  <si>
    <t>HOTEL LAURIA</t>
  </si>
  <si>
    <t>RAMBLA NOVA, 20 BAJO; RESTAURANT R4ESTAURANTE</t>
  </si>
  <si>
    <t>43004</t>
  </si>
  <si>
    <t>977236712</t>
  </si>
  <si>
    <t>reservas@hotel-lauria.com</t>
  </si>
  <si>
    <t>hotel-lauria.com</t>
  </si>
  <si>
    <t>NURIA</t>
  </si>
  <si>
    <t>VIA VIA AUGUSTA, 145 BIS</t>
  </si>
  <si>
    <t>43007</t>
  </si>
  <si>
    <t>977235007</t>
  </si>
  <si>
    <t>info@hotelconventosandiego.com</t>
  </si>
  <si>
    <t>hotelnuria.com</t>
  </si>
  <si>
    <t>SB EXPRESS TARRAGONA</t>
  </si>
  <si>
    <t>PLAÇA CORTS CATALANES, 4 BAJO; HOTEL SB EXPRESS</t>
  </si>
  <si>
    <t>977221050</t>
  </si>
  <si>
    <t>expresstgn@sbgrup.com</t>
  </si>
  <si>
    <t>sbhotels.es</t>
  </si>
  <si>
    <t>CATALUNYA EXPRESS</t>
  </si>
  <si>
    <t>CARRER GENERAL CONTRERAS, 16 BAJO; HOTEL</t>
  </si>
  <si>
    <t>977219119</t>
  </si>
  <si>
    <t>reservas@hcatalunyaexpress.com</t>
  </si>
  <si>
    <t>hcatalunyaexpress.com</t>
  </si>
  <si>
    <t>HOSTAL 977</t>
  </si>
  <si>
    <t>CARRER CAVALLERS, 4 BIS</t>
  </si>
  <si>
    <t>977216651</t>
  </si>
  <si>
    <t>info@hostal977.com</t>
  </si>
  <si>
    <t>hostal977.com</t>
  </si>
  <si>
    <t>HOTEL SANT JORDI S.L.</t>
  </si>
  <si>
    <t>VIA VIA AUGUSTA, 185 BAJO; HOTEL S. JORDI</t>
  </si>
  <si>
    <t>977207515</t>
  </si>
  <si>
    <t>reservas@hotelsantjordi.info</t>
  </si>
  <si>
    <t>hotelsantjordi.info</t>
  </si>
  <si>
    <t>HOTEL SANT MARTI</t>
  </si>
  <si>
    <t>MAR, 7</t>
  </si>
  <si>
    <t>977200038</t>
  </si>
  <si>
    <t>info@solocomo.es</t>
  </si>
  <si>
    <t>solocomo.es</t>
  </si>
  <si>
    <t>HOTEL SECRETS PRIORAT</t>
  </si>
  <si>
    <t>PLAÇA QUARTERA, 23</t>
  </si>
  <si>
    <t>977174784</t>
  </si>
  <si>
    <t>secrets@secretspriorat.com</t>
  </si>
  <si>
    <t>secretspriorat.com</t>
  </si>
  <si>
    <t>HOTEL PLAZA MIAMI</t>
  </si>
  <si>
    <t>AVINGUDA MARIA CRISTINA, 21</t>
  </si>
  <si>
    <t>977170355</t>
  </si>
  <si>
    <t>info@hotelplazamiami.es</t>
  </si>
  <si>
    <t>hotelplazamiami.es</t>
  </si>
  <si>
    <t>HOTEL DON PELAYO</t>
  </si>
  <si>
    <t>AVINGUDA MOSSÈN JACINT VERDAGUER, 3 BAJO</t>
  </si>
  <si>
    <t>43720</t>
  </si>
  <si>
    <t>L'ARBOÇ</t>
  </si>
  <si>
    <t>977167089</t>
  </si>
  <si>
    <t>reservas@donpelayohotel.com</t>
  </si>
  <si>
    <t>donpelayohotel.com</t>
  </si>
  <si>
    <t>HOTEL ADIA CUNIT PLAYA</t>
  </si>
  <si>
    <t>AVENIDA TARRAGONA, 2</t>
  </si>
  <si>
    <t>977161280</t>
  </si>
  <si>
    <t>info@adiahotel.com</t>
  </si>
  <si>
    <t>adiahotel.com</t>
  </si>
  <si>
    <t>ESTIVALPARK SALOU S.A.</t>
  </si>
  <si>
    <t>CARRER CAMI RACÓ, S/N BAJO(HOTEL ESTIVAL PARK)</t>
  </si>
  <si>
    <t>977129010</t>
  </si>
  <si>
    <t>estivalparksalousa.com</t>
  </si>
  <si>
    <t>HOTEL CENTRE REUS S.L.</t>
  </si>
  <si>
    <t>CARRER L'HOSPITAL, 6-8 BAJO</t>
  </si>
  <si>
    <t>977126414</t>
  </si>
  <si>
    <t>vesnapromociones@gmail.com</t>
  </si>
  <si>
    <t>hotelcentrereus.com</t>
  </si>
  <si>
    <t>GOLD RIVER</t>
  </si>
  <si>
    <t>AUTOVIA VILA-SECA, S/N</t>
  </si>
  <si>
    <t>977123400</t>
  </si>
  <si>
    <t>portaventura@portaventura.es</t>
  </si>
  <si>
    <t>portaventura.es</t>
  </si>
  <si>
    <t>502</t>
  </si>
  <si>
    <t>LA FIGUEROLA RESORT &amp; SPA</t>
  </si>
  <si>
    <t>CARRETERA MÓRA, KILOMETRO 11, 4 CRTRIERA C44</t>
  </si>
  <si>
    <t>977100122</t>
  </si>
  <si>
    <t>support@dan.com</t>
  </si>
  <si>
    <t>figuerolaresort.com</t>
  </si>
  <si>
    <t>AVENIDA CONSTITUCIÓ, 8</t>
  </si>
  <si>
    <t>977071658</t>
  </si>
  <si>
    <t>recepcion@nourocamar.com</t>
  </si>
  <si>
    <t>nourocamar.com</t>
  </si>
  <si>
    <t>MAS PRADES HOTEL</t>
  </si>
  <si>
    <t>CARRETERA T-340, KILOMETRO 8</t>
  </si>
  <si>
    <t>977059084</t>
  </si>
  <si>
    <t>maspradeshotel.com</t>
  </si>
  <si>
    <t>HOTEL REGINA &amp; SPA</t>
  </si>
  <si>
    <t>CARRETERA BALNEARI, KILOMETRO 13</t>
  </si>
  <si>
    <t>977058003</t>
  </si>
  <si>
    <t>hotelreginaspa.com</t>
  </si>
  <si>
    <t>HOTEL NOVA SENIA</t>
  </si>
  <si>
    <t>CARRETERA SANTA BÀRBARA, KILOMETRO 21, 400 BAIXOS</t>
  </si>
  <si>
    <t>43560</t>
  </si>
  <si>
    <t>LA SÉNIA</t>
  </si>
  <si>
    <t>977050309</t>
  </si>
  <si>
    <t>hotelnovasenia.com</t>
  </si>
  <si>
    <t>HOTEL PERALTA</t>
  </si>
  <si>
    <t>CAMI EN RULL, S/N</t>
  </si>
  <si>
    <t>43886</t>
  </si>
  <si>
    <t>RENAU</t>
  </si>
  <si>
    <t>977050279</t>
  </si>
  <si>
    <t>reservas@hotelperalta.com</t>
  </si>
  <si>
    <t>hotelperalta.com</t>
  </si>
  <si>
    <t>SOL COSTA DAURADA S.L.</t>
  </si>
  <si>
    <t>AVENIDA PAÏSOS CATALANS, S/N</t>
  </si>
  <si>
    <t>977011400</t>
  </si>
  <si>
    <t>reservas@solcostadaurada.com</t>
  </si>
  <si>
    <t>300</t>
  </si>
  <si>
    <t>PIGAL</t>
  </si>
  <si>
    <t>CARRER CARDENAL CERVANTES, 6</t>
  </si>
  <si>
    <t>977 50 68 18</t>
  </si>
  <si>
    <t>info@hotelpigal.com</t>
  </si>
  <si>
    <t>hotelpigal.com/</t>
  </si>
  <si>
    <t>L´HORT DE FORTUNYO</t>
  </si>
  <si>
    <t>MASÍA HORT DE FORTUNYO, S/N</t>
  </si>
  <si>
    <t>977 41 43 06</t>
  </si>
  <si>
    <t>hortdefortunyo@gmail.com</t>
  </si>
  <si>
    <t>hortdefortunyo.com/</t>
  </si>
  <si>
    <t>IBIS BUDGET ZARAGOZA</t>
  </si>
  <si>
    <t>CALLE MARÍA PILAR DE LAS HERAS DOPEREIRO, 3</t>
  </si>
  <si>
    <t>50014</t>
  </si>
  <si>
    <t>ZARAGOZA</t>
  </si>
  <si>
    <t>976979028</t>
  </si>
  <si>
    <t>h6918@accor.com</t>
  </si>
  <si>
    <t>accorhotels.com</t>
  </si>
  <si>
    <t>EL REYNO DE SALLENT S.L.</t>
  </si>
  <si>
    <t>CALLE FRANCISCO DE VITORIA, 10 3; 3</t>
  </si>
  <si>
    <t>50008</t>
  </si>
  <si>
    <t>976957651</t>
  </si>
  <si>
    <t>correo@hotelelreyno.com</t>
  </si>
  <si>
    <t>hotelelreyno.com</t>
  </si>
  <si>
    <t>HOSTAL MILMARCOS</t>
  </si>
  <si>
    <t>CALLE MADRE SACRAMENTO, 40</t>
  </si>
  <si>
    <t>50004</t>
  </si>
  <si>
    <t>976957010</t>
  </si>
  <si>
    <t>hostalmilmarcos.com</t>
  </si>
  <si>
    <t>APARTAMENTOS Y SERVICIOS S.L.</t>
  </si>
  <si>
    <t>CARRETERA LOGROÑO (N-232), S/N BAJO; KILOMETRO 13.HOTEL AGUILA</t>
  </si>
  <si>
    <t>50180</t>
  </si>
  <si>
    <t>UTEBO</t>
  </si>
  <si>
    <t>976950989</t>
  </si>
  <si>
    <t>apartamentosyserviciossl.com</t>
  </si>
  <si>
    <t>OLEUM</t>
  </si>
  <si>
    <t>CALLE SAN RAMÓN, S/N BAJO</t>
  </si>
  <si>
    <t>50130</t>
  </si>
  <si>
    <t>BELCHITE</t>
  </si>
  <si>
    <t>976911011</t>
  </si>
  <si>
    <t>oleum.com</t>
  </si>
  <si>
    <t>PARACUELLOS DE JILOCA S.L.</t>
  </si>
  <si>
    <t>CARRETERA SAGUNTO-BURGOS, 17 BAJO(AVENIDA VALENCIA 17)</t>
  </si>
  <si>
    <t>50342</t>
  </si>
  <si>
    <t>PARACUELLOS DE JILOCA</t>
  </si>
  <si>
    <t>976895512</t>
  </si>
  <si>
    <t>info@balneariodeparacuellos.com</t>
  </si>
  <si>
    <t>balneariodeparacuellos.com</t>
  </si>
  <si>
    <t>LA CASONA DEL SOLANAR</t>
  </si>
  <si>
    <t>MÁRTIRES, 19</t>
  </si>
  <si>
    <t>50219</t>
  </si>
  <si>
    <t>MUNÉBREGA</t>
  </si>
  <si>
    <t>976895121</t>
  </si>
  <si>
    <t>lacasonadelsolanar.com</t>
  </si>
  <si>
    <t>MONASTERIO BENEDICTINO</t>
  </si>
  <si>
    <t>PASEO SAN NICOLÁS DE FRANCIA, 5 PLAZA SAN BENITO 1</t>
  </si>
  <si>
    <t>50300</t>
  </si>
  <si>
    <t>CALATAYUD</t>
  </si>
  <si>
    <t>976891500</t>
  </si>
  <si>
    <t>administracion@hotelmonasteriobenedictino.com</t>
  </si>
  <si>
    <t>hotelmonasteriobenedictino.com</t>
  </si>
  <si>
    <t>HOSPEDERÍA EL PILAR</t>
  </si>
  <si>
    <t>BALTASAR GRACIÁN, 15 BAJO</t>
  </si>
  <si>
    <t>976891314</t>
  </si>
  <si>
    <t>reservas@hospederiaelpilar.com</t>
  </si>
  <si>
    <t>hospederiaelpilar.com</t>
  </si>
  <si>
    <t>HOTEL FORNOS S.L.</t>
  </si>
  <si>
    <t>PASEO CORTES DE ARAGÓN, 5 LOCAL</t>
  </si>
  <si>
    <t>976887880</t>
  </si>
  <si>
    <t>info@hotelfornoscalatayud.com</t>
  </si>
  <si>
    <t>hotelfornoscalatayud.com</t>
  </si>
  <si>
    <t>POSADA ARCO DE SAN MIGUEL</t>
  </si>
  <si>
    <t>CALLE SAN MIGUEL, 18 BAJO; HOTEL</t>
  </si>
  <si>
    <t>976887272</t>
  </si>
  <si>
    <t>hotelarcodesanmiguel@arcodesanmiguel.com</t>
  </si>
  <si>
    <t>arcodesanmiguel.com</t>
  </si>
  <si>
    <t>HOTEL PUERTA TERRER S.L.</t>
  </si>
  <si>
    <t>PLAZA JOLEA, 7</t>
  </si>
  <si>
    <t>976882050</t>
  </si>
  <si>
    <t>info@hotelpuertaterrer.com</t>
  </si>
  <si>
    <t>hotelpuertaterrer.es</t>
  </si>
  <si>
    <t>MARIVELLA</t>
  </si>
  <si>
    <t>CARRETERA MADRID, KILOMETRO 242 BAJO</t>
  </si>
  <si>
    <t>976881237</t>
  </si>
  <si>
    <t>hotel@marivella.com</t>
  </si>
  <si>
    <t>marivella.com</t>
  </si>
  <si>
    <t>HOTEL BALNEARIO ALAMA DE ARAGON S.L.</t>
  </si>
  <si>
    <t>SAN ROQUE, 1 BAJO</t>
  </si>
  <si>
    <t>50230</t>
  </si>
  <si>
    <t>ALHAMA DE ARAGÓN</t>
  </si>
  <si>
    <t>976879239</t>
  </si>
  <si>
    <t>reservas@hotelbalnearioalhamadearagon.com</t>
  </si>
  <si>
    <t>hotelbalnearioalhamadearagon.com</t>
  </si>
  <si>
    <t>EVENTOS QUININ S.L.</t>
  </si>
  <si>
    <t>CALLE TOMASO ALBINONI, 2 BAJO; D</t>
  </si>
  <si>
    <t>50012</t>
  </si>
  <si>
    <t>976875062</t>
  </si>
  <si>
    <t>eventosquininsl.com</t>
  </si>
  <si>
    <t>EL COLONO</t>
  </si>
  <si>
    <t>CONSTITUCIÓN, 13</t>
  </si>
  <si>
    <t>50650</t>
  </si>
  <si>
    <t>GALLUR</t>
  </si>
  <si>
    <t>976864275</t>
  </si>
  <si>
    <t>info@elcolono.com</t>
  </si>
  <si>
    <t>elcolonogallur.com</t>
  </si>
  <si>
    <t>EL PORTAL DEL MONCAYO</t>
  </si>
  <si>
    <t>CARRETERA N-122, KILOMETRO 61 BAJO</t>
  </si>
  <si>
    <t>50549</t>
  </si>
  <si>
    <t>ALBETA</t>
  </si>
  <si>
    <t>976853036</t>
  </si>
  <si>
    <t>elportaldelmoncayo.com</t>
  </si>
  <si>
    <t>LAS TRUCHAS</t>
  </si>
  <si>
    <t>50210</t>
  </si>
  <si>
    <t>NUÉVALOS</t>
  </si>
  <si>
    <t>976849040</t>
  </si>
  <si>
    <t>lastruchas.com</t>
  </si>
  <si>
    <t>HOTEL RIO PIEDRA S.L.</t>
  </si>
  <si>
    <t>TRAVESIA MONASTERIO DE PIEDRA, S/N BAJO</t>
  </si>
  <si>
    <t>976849007</t>
  </si>
  <si>
    <t>info@hotelriopiedra.com</t>
  </si>
  <si>
    <t>hotelriopiedra.com</t>
  </si>
  <si>
    <t>BALNEARIO SERÓN</t>
  </si>
  <si>
    <t>CALLE SAN ANTÓN, S/N</t>
  </si>
  <si>
    <t>50237</t>
  </si>
  <si>
    <t>JARABA</t>
  </si>
  <si>
    <t>976848071</t>
  </si>
  <si>
    <t>info@balnearioseron.com</t>
  </si>
  <si>
    <t>balnearioseron.com</t>
  </si>
  <si>
    <t>BALNEARIO SICILIA S.L.</t>
  </si>
  <si>
    <t>CARRETERA CALMARZA, KILOMETRO 1</t>
  </si>
  <si>
    <t>976848011</t>
  </si>
  <si>
    <t>info@balneariosicilia.com</t>
  </si>
  <si>
    <t>balneariosiciliasl.com</t>
  </si>
  <si>
    <t>HOTEL CIUDAD ARCÓBRIGA</t>
  </si>
  <si>
    <t>AUTOVIA NORDESTE, KILOMETRO 186 BAJO</t>
  </si>
  <si>
    <t>50291</t>
  </si>
  <si>
    <t>MONREAL DE ARIZA</t>
  </si>
  <si>
    <t>976846018</t>
  </si>
  <si>
    <t>hotel@arcobriga.com</t>
  </si>
  <si>
    <t>arcobriga.com</t>
  </si>
  <si>
    <t>LA CADIERA</t>
  </si>
  <si>
    <t>AUTOVIA MADRID-BARCELONA (A-2), KILOMETRO 197, 2 BAJO</t>
  </si>
  <si>
    <t>50220</t>
  </si>
  <si>
    <t>ARIZA</t>
  </si>
  <si>
    <t>976845736</t>
  </si>
  <si>
    <t>lacadiera.com</t>
  </si>
  <si>
    <t>EL ARAL</t>
  </si>
  <si>
    <t>AUTOVIA MADRID-BARCELONA (A-2), KILOMETRO 197, 100</t>
  </si>
  <si>
    <t>976845154</t>
  </si>
  <si>
    <t>elaral.com</t>
  </si>
  <si>
    <t>VILLA PACHITA S.L.</t>
  </si>
  <si>
    <t>CONSTITUCIÓN, 26 BAJO</t>
  </si>
  <si>
    <t>976840152</t>
  </si>
  <si>
    <t>reservas@turismoruralvillapachita.com</t>
  </si>
  <si>
    <t>turismoruralvillapachita.com</t>
  </si>
  <si>
    <t>HOTEL CARRASCO</t>
  </si>
  <si>
    <t>SAN FRONTONIO, 57</t>
  </si>
  <si>
    <t>50290</t>
  </si>
  <si>
    <t>ÉPILA</t>
  </si>
  <si>
    <t>976817418</t>
  </si>
  <si>
    <t>hotelcarrasco@hotelcarrasco.es</t>
  </si>
  <si>
    <t>hotelcarrasco.es</t>
  </si>
  <si>
    <t>LA BODEGA</t>
  </si>
  <si>
    <t>CARRERA RICLA, KILOMETRO 43, 00</t>
  </si>
  <si>
    <t>50100</t>
  </si>
  <si>
    <t>LA ALMUNIA DE DOÑA GODINA</t>
  </si>
  <si>
    <t>976812696</t>
  </si>
  <si>
    <t>info@hotelbodega.es</t>
  </si>
  <si>
    <t>hotelbodega.es</t>
  </si>
  <si>
    <t>POSADA DEL ALMUDI S.A.L.</t>
  </si>
  <si>
    <t>CALLE GRAJERA, 7 BAJO; ASCENSOR</t>
  </si>
  <si>
    <t>50360</t>
  </si>
  <si>
    <t>DAROCA</t>
  </si>
  <si>
    <t>976800606</t>
  </si>
  <si>
    <t>info@posadadelalmudi.es</t>
  </si>
  <si>
    <t>posadadelalmudi.es</t>
  </si>
  <si>
    <t>CASA LAS ALDEAS S.L.</t>
  </si>
  <si>
    <t>PEDRO CIRUELO, 1 BAJO</t>
  </si>
  <si>
    <t>976800086</t>
  </si>
  <si>
    <t>info@casalasaldeas.com</t>
  </si>
  <si>
    <t>casalasaldeas.com</t>
  </si>
  <si>
    <t>CIUDAD DE PONCE, 4</t>
  </si>
  <si>
    <t>976792900</t>
  </si>
  <si>
    <t>info@europa.com</t>
  </si>
  <si>
    <t>srhoteles.es</t>
  </si>
  <si>
    <t>EL ÁGUILA</t>
  </si>
  <si>
    <t>RUMANÍA, 1</t>
  </si>
  <si>
    <t>976771100</t>
  </si>
  <si>
    <t>recepcion@hotelelaguila.com</t>
  </si>
  <si>
    <t>hotelelaguila.com</t>
  </si>
  <si>
    <t>EXE ZARAGOZA WTC</t>
  </si>
  <si>
    <t>CALLE MARÍA ZAMBRANO, 31</t>
  </si>
  <si>
    <t>50018</t>
  </si>
  <si>
    <t>976738340</t>
  </si>
  <si>
    <t>info@exezaragozawtc.com</t>
  </si>
  <si>
    <t>exehotels.com</t>
  </si>
  <si>
    <t>SILKEN ZENTRO ZARAGOZA</t>
  </si>
  <si>
    <t>COSO, 86</t>
  </si>
  <si>
    <t>50001</t>
  </si>
  <si>
    <t>976703300</t>
  </si>
  <si>
    <t>LAS GALIAS S.A.</t>
  </si>
  <si>
    <t>CARRETERA ZARAGOZA-HUESCA, KILOMETRO 527, 000 BAJO</t>
  </si>
  <si>
    <t>50800</t>
  </si>
  <si>
    <t>ZUERA</t>
  </si>
  <si>
    <t>976680224</t>
  </si>
  <si>
    <t>lasgaliassa.com</t>
  </si>
  <si>
    <t>CIUDAD DE EJEA</t>
  </si>
  <si>
    <t>PASEO MURO, 10 BAJO</t>
  </si>
  <si>
    <t>50600</t>
  </si>
  <si>
    <t>EJEA DE LOS CABALLEROS</t>
  </si>
  <si>
    <t>976677989</t>
  </si>
  <si>
    <t>recepcion@hotelciudadejea.com</t>
  </si>
  <si>
    <t>ciudaddeejea.com</t>
  </si>
  <si>
    <t>A CORONA DEL REINO</t>
  </si>
  <si>
    <t>AISLADAS, 8</t>
  </si>
  <si>
    <t>976677102</t>
  </si>
  <si>
    <t>achavo8@hotmail.com</t>
  </si>
  <si>
    <t>acoronadelreino.com</t>
  </si>
  <si>
    <t>HOSPEDERÍA SÁDABA</t>
  </si>
  <si>
    <t>CALLE MAYOR, 18</t>
  </si>
  <si>
    <t>50679</t>
  </si>
  <si>
    <t>SÁDABA</t>
  </si>
  <si>
    <t>976675352</t>
  </si>
  <si>
    <t>reservas@hospederiadesadaba.es</t>
  </si>
  <si>
    <t>hospederiadesadaba.es</t>
  </si>
  <si>
    <t>EL ENCANTO DEL MONCAYO</t>
  </si>
  <si>
    <t>GENERAL MOLA, 3</t>
  </si>
  <si>
    <t>42107</t>
  </si>
  <si>
    <t>VOZMEDIANO</t>
  </si>
  <si>
    <t>SORIA</t>
  </si>
  <si>
    <t>976647256</t>
  </si>
  <si>
    <t>info@elencantodelmoncayo.com</t>
  </si>
  <si>
    <t>elencantodelmoncayo.com</t>
  </si>
  <si>
    <t>HOTEL MAR DE ARAGON</t>
  </si>
  <si>
    <t>PLAZA OBISPO CUBELES, 4</t>
  </si>
  <si>
    <t>50700</t>
  </si>
  <si>
    <t>CASPE</t>
  </si>
  <si>
    <t>976639051</t>
  </si>
  <si>
    <t>hotelmardearagon.com</t>
  </si>
  <si>
    <t>VISIT HOTEL S.L.</t>
  </si>
  <si>
    <t>AVENIDA AVENIDA CHIPRANA, 9</t>
  </si>
  <si>
    <t>976630055</t>
  </si>
  <si>
    <t>info@visithotel.com</t>
  </si>
  <si>
    <t>visithotel.es</t>
  </si>
  <si>
    <t>HOTEL CARIMEÑA **</t>
  </si>
  <si>
    <t>CARRETERA ZARAGOZA-VALENCIA (N-330), KILOMETRO 449</t>
  </si>
  <si>
    <t>50400</t>
  </si>
  <si>
    <t>CARIÑENA</t>
  </si>
  <si>
    <t>976620250</t>
  </si>
  <si>
    <t>info@hotelcarinena.com</t>
  </si>
  <si>
    <t>hotelcarinena.com</t>
  </si>
  <si>
    <t>HOTEL CASTILLO BONAVIA</t>
  </si>
  <si>
    <t>CARRETERA LOGROÑO (N-232), KILOMETRO 271, 2 7 (CASA)</t>
  </si>
  <si>
    <t>50690</t>
  </si>
  <si>
    <t>PEDROLA</t>
  </si>
  <si>
    <t>976619000</t>
  </si>
  <si>
    <t>reservas@castillobonavia.com</t>
  </si>
  <si>
    <t>castillobonavia.es</t>
  </si>
  <si>
    <t>HOSTAL LOS ANGELES S.L.</t>
  </si>
  <si>
    <t>PLAZA ALHÓNDIGA, 4 BAJO</t>
  </si>
  <si>
    <t>50630</t>
  </si>
  <si>
    <t>ALAGÓN</t>
  </si>
  <si>
    <t>976611072</t>
  </si>
  <si>
    <t>info@hotellosangeles.eu</t>
  </si>
  <si>
    <t>hotellosangeles.eu</t>
  </si>
  <si>
    <t>EL PATIO</t>
  </si>
  <si>
    <t>AVENIDA MADRID, 6 BAJO</t>
  </si>
  <si>
    <t>976600563</t>
  </si>
  <si>
    <t>reservas@hotelelpatio.es</t>
  </si>
  <si>
    <t>hotelelpatio.es</t>
  </si>
  <si>
    <t>280 HOTEL S.L.</t>
  </si>
  <si>
    <t>CARRETERA MADRID-BARCELONA, 280 BAJO</t>
  </si>
  <si>
    <t>50280</t>
  </si>
  <si>
    <t>CALATORAO</t>
  </si>
  <si>
    <t>976600463</t>
  </si>
  <si>
    <t>reservas@280hotel.com</t>
  </si>
  <si>
    <t>280hotel.com</t>
  </si>
  <si>
    <t>EUROSTARS BOSTON</t>
  </si>
  <si>
    <t>CAMINO TORRES, 28</t>
  </si>
  <si>
    <t>50002</t>
  </si>
  <si>
    <t>976599192</t>
  </si>
  <si>
    <t>info@eurostarsboston.com</t>
  </si>
  <si>
    <t>eurostarsboston.com</t>
  </si>
  <si>
    <t>VILLA GOMA</t>
  </si>
  <si>
    <t>PADRE ARRUPE, 1</t>
  </si>
  <si>
    <t>50009</t>
  </si>
  <si>
    <t>976567460</t>
  </si>
  <si>
    <t>reservas@hotelvillagoma.es</t>
  </si>
  <si>
    <t>hotelvillagoma.es</t>
  </si>
  <si>
    <t>CASA GRANDE</t>
  </si>
  <si>
    <t>GASCA, 64</t>
  </si>
  <si>
    <t>50310</t>
  </si>
  <si>
    <t>VILLARROYA DE LA SIERRA</t>
  </si>
  <si>
    <t>976564398</t>
  </si>
  <si>
    <t>acaballe@unizar.es</t>
  </si>
  <si>
    <t>alojamientoruralcasagrande.com</t>
  </si>
  <si>
    <t>HOTEL CIENBALCONES</t>
  </si>
  <si>
    <t>MAYOR, 88</t>
  </si>
  <si>
    <t>976545071</t>
  </si>
  <si>
    <t>recepcion@cienbalcones.com</t>
  </si>
  <si>
    <t>cienbalcones.com</t>
  </si>
  <si>
    <t>B&amp;B HOTEL ZARAGOZA LOS ENLACES ESTACIÓN</t>
  </si>
  <si>
    <t>CALLE PILAR MIRÓ, 1 BAJO; AC HOTEL LOS ENLACES</t>
  </si>
  <si>
    <t>50011</t>
  </si>
  <si>
    <t>976489222</t>
  </si>
  <si>
    <t>hotel.zaragozaestacion@hotelbb.com</t>
  </si>
  <si>
    <t>hotel-bb.es</t>
  </si>
  <si>
    <t>COGULLADA S.L.</t>
  </si>
  <si>
    <t>ALBERT EINSTEIN, 3</t>
  </si>
  <si>
    <t>976470250</t>
  </si>
  <si>
    <t>reservas@hotelcogullada.com</t>
  </si>
  <si>
    <t>hotelcogullada.com</t>
  </si>
  <si>
    <t>LOS GIRASOLES</t>
  </si>
  <si>
    <t>AVENIDA CÉSAR AUGUSTO, 27 BAJO</t>
  </si>
  <si>
    <t>976469200</t>
  </si>
  <si>
    <t>informacion@losgirasoles.info</t>
  </si>
  <si>
    <t>losgirasoles.info</t>
  </si>
  <si>
    <t>ESTACIÓN INVERNAL DEL VALLE DE ASTÚN S.A.</t>
  </si>
  <si>
    <t>PASEO INDEPENDENCIA, 19 3</t>
  </si>
  <si>
    <t>976468589</t>
  </si>
  <si>
    <t>eivasa@astun.com</t>
  </si>
  <si>
    <t>astun.com</t>
  </si>
  <si>
    <t>SILKEN REINO DE ARAGON</t>
  </si>
  <si>
    <t>976468200</t>
  </si>
  <si>
    <t>info@silkenreinodearagon.com</t>
  </si>
  <si>
    <t>hotelreinodearagon.com</t>
  </si>
  <si>
    <t>HOTEL &amp; SPA REAL CIUDAD DE ZARAGOZA</t>
  </si>
  <si>
    <t>CARRETERA HUESCA (CIUDAD DEL TRANSPORTE), KILOMETRO 7</t>
  </si>
  <si>
    <t>50820</t>
  </si>
  <si>
    <t>976459295</t>
  </si>
  <si>
    <t>recepcion@hotelrcz.com</t>
  </si>
  <si>
    <t>hotelrcz.com</t>
  </si>
  <si>
    <t>HOTEL AVENIDA S.L.</t>
  </si>
  <si>
    <t>AVENIDA CÉSAR AUGUSTO, 55</t>
  </si>
  <si>
    <t>50003</t>
  </si>
  <si>
    <t>976439300</t>
  </si>
  <si>
    <t>info@hotelavenida-zaragoza.com</t>
  </si>
  <si>
    <t>hotelavenida-zaragoza.com</t>
  </si>
  <si>
    <t>INNSIDE ZARAGOZA S.L.</t>
  </si>
  <si>
    <t>AVENIDA CÉSAR AUGUSTO, 13 LOCAL</t>
  </si>
  <si>
    <t>976430100</t>
  </si>
  <si>
    <t>info@innsidezaragoza.com</t>
  </si>
  <si>
    <t>203</t>
  </si>
  <si>
    <t>MELIÁ</t>
  </si>
  <si>
    <t>AVENIDA CÉSAR AUGUSTO, 13 BAJO; HOTEL MELIA ZARAGOZA</t>
  </si>
  <si>
    <t>melia.zaragoza@melia.com</t>
  </si>
  <si>
    <t>200</t>
  </si>
  <si>
    <t>HOTEL RÍO ARGA</t>
  </si>
  <si>
    <t>CALLE CONTAMINA, 20 20 20</t>
  </si>
  <si>
    <t>976399065</t>
  </si>
  <si>
    <t>hotelrioarga@hotelrioarga.es</t>
  </si>
  <si>
    <t>hotelrioarga.es</t>
  </si>
  <si>
    <t>MAYOR, 4 1º</t>
  </si>
  <si>
    <t>976397462</t>
  </si>
  <si>
    <t>jose@elpequenocatalan.com</t>
  </si>
  <si>
    <t>zaragoza-ciudad.com</t>
  </si>
  <si>
    <t>HOTEL PILAR PLAZA</t>
  </si>
  <si>
    <t>PLAZA NUESTRA SEÑORA DEL PILAR, 11 PRINCIPAL</t>
  </si>
  <si>
    <t>976394250</t>
  </si>
  <si>
    <t>administracion@hotelpilarplaza.es</t>
  </si>
  <si>
    <t>hotelpilarplaza.es</t>
  </si>
  <si>
    <t>HOTEL INCA</t>
  </si>
  <si>
    <t>MANIFESTACIÓN, 17</t>
  </si>
  <si>
    <t>976390118</t>
  </si>
  <si>
    <t>reservas@hoteltibur.com</t>
  </si>
  <si>
    <t>hotelinca.com</t>
  </si>
  <si>
    <t>ILUNION ROMAREDA</t>
  </si>
  <si>
    <t>CALLE ASÍN Y PALACIOS, 11 BAJO</t>
  </si>
  <si>
    <t>976351100</t>
  </si>
  <si>
    <t>reservasromareda@ilunionhotels.com</t>
  </si>
  <si>
    <t>ilunionromareda.com</t>
  </si>
  <si>
    <t>EUROSTARS PLAZA DELICIAS S.L.</t>
  </si>
  <si>
    <t>CALLE LOS FAYOS, 11 BAJO(ESQUINA RAMIRO I ARAGON)</t>
  </si>
  <si>
    <t>50017</t>
  </si>
  <si>
    <t>976340440</t>
  </si>
  <si>
    <t>info@eurostarsplazadelicias.com</t>
  </si>
  <si>
    <t>EL CISNE S.L.</t>
  </si>
  <si>
    <t>CARRETERA MADRID (A-II), KILOMETRO 308</t>
  </si>
  <si>
    <t>976332000</t>
  </si>
  <si>
    <t>info@hotelcisne.com</t>
  </si>
  <si>
    <t>hotelcisne.com</t>
  </si>
  <si>
    <t>S.R. EXPLOTACION Y GESTION DE HOTELES S.L.</t>
  </si>
  <si>
    <t>CARRETERA MADRID (A-II), S/N BAJO; KM38</t>
  </si>
  <si>
    <t>976321060</t>
  </si>
  <si>
    <t>srexplotacionygestiondehotelessl.com</t>
  </si>
  <si>
    <t>NH SPORT</t>
  </si>
  <si>
    <t>CALLE MONCAYO, 5 BAJO; NH HOTELES</t>
  </si>
  <si>
    <t>50010</t>
  </si>
  <si>
    <t>976311114</t>
  </si>
  <si>
    <t>nhsport@nh-hotels.com</t>
  </si>
  <si>
    <t>HOTEL RAMIRO I S.A.</t>
  </si>
  <si>
    <t>CALLE COSO, 123 BAJO; HOTEL RAMIRO I</t>
  </si>
  <si>
    <t>976298200</t>
  </si>
  <si>
    <t>hotelramiro@pretur.com</t>
  </si>
  <si>
    <t>hotelramiroisa.com</t>
  </si>
  <si>
    <t>HOTEL ZENTRAL AVE</t>
  </si>
  <si>
    <t>AVENIDA FRANCIA, 4-6</t>
  </si>
  <si>
    <t>976287950</t>
  </si>
  <si>
    <t>maria.rubio@melia.com</t>
  </si>
  <si>
    <t>159</t>
  </si>
  <si>
    <t>EUROSTARS ZARAGOZA</t>
  </si>
  <si>
    <t>CALLE MIQUEL ROCA I JUNYENT, 5 BAJO; ESTACIÓN AVE ZARAG.</t>
  </si>
  <si>
    <t>976287260</t>
  </si>
  <si>
    <t>info@eurostarszaragoza.com</t>
  </si>
  <si>
    <t>eurostarszaragoza.com</t>
  </si>
  <si>
    <t>HOTEL HISPANIA</t>
  </si>
  <si>
    <t>AVENIDA CÉSAR AUGUSTO, 95 95 95</t>
  </si>
  <si>
    <t>976284928</t>
  </si>
  <si>
    <t>myb.alojamientos@gmail.com</t>
  </si>
  <si>
    <t>hotelhispania.com</t>
  </si>
  <si>
    <t>HESPERIA ZARAGOZA</t>
  </si>
  <si>
    <t>CONDE DE ARANDA, 48</t>
  </si>
  <si>
    <t>976284500</t>
  </si>
  <si>
    <t>HOTEL CESARAUGUSTA S.A.</t>
  </si>
  <si>
    <t>CALLE JOSÉ ANSELMO CLAVÉ, 45 BAJO</t>
  </si>
  <si>
    <t>976282727</t>
  </si>
  <si>
    <t>recepcion@hotelcesaraugusta.com</t>
  </si>
  <si>
    <t>hotelcesaraugusta.com</t>
  </si>
  <si>
    <t>HOTEL PALAFOX</t>
  </si>
  <si>
    <t>CALLE MARQUÉS CASA JIMÉNEZ, S/N BAJO</t>
  </si>
  <si>
    <t>976237700</t>
  </si>
  <si>
    <t>hotelpalafox@palafoxhoteles.com</t>
  </si>
  <si>
    <t>palafoxhoteles.com</t>
  </si>
  <si>
    <t>183</t>
  </si>
  <si>
    <t>HOTEL GOYA</t>
  </si>
  <si>
    <t>CALLE CINCO DE MARZO, 5 BAJO; HOTEL GOYA</t>
  </si>
  <si>
    <t>976229331</t>
  </si>
  <si>
    <t>hotelgoya@palafoxhoteles.com</t>
  </si>
  <si>
    <t>HOTEL MAZA</t>
  </si>
  <si>
    <t>PLAZA ESPAÑA, 7 1</t>
  </si>
  <si>
    <t>976229261</t>
  </si>
  <si>
    <t>hotelmaza.com</t>
  </si>
  <si>
    <t>HOTEL GRAN VIA</t>
  </si>
  <si>
    <t>GRAN VÍA, 38 BAJO</t>
  </si>
  <si>
    <t>50005</t>
  </si>
  <si>
    <t>976229213</t>
  </si>
  <si>
    <t>hotelgranvia.com</t>
  </si>
  <si>
    <t>HOTEL ZENIT DON YO</t>
  </si>
  <si>
    <t>PASEO ECHEGARAY Y CABALLERO, 148 148 148</t>
  </si>
  <si>
    <t>976226741</t>
  </si>
  <si>
    <t>HOTEL GRAN VIA S.L.</t>
  </si>
  <si>
    <t>976221103</t>
  </si>
  <si>
    <t>info@granviahotel.com</t>
  </si>
  <si>
    <t>granviahotel.com</t>
  </si>
  <si>
    <t>JOFER SIGLO XXI S.L.</t>
  </si>
  <si>
    <t>EDUARDO DATO, S/N</t>
  </si>
  <si>
    <t>976215864</t>
  </si>
  <si>
    <t>jofersigloxxisl.com</t>
  </si>
  <si>
    <t>HOTEL ZARAGOZA ROYAL</t>
  </si>
  <si>
    <t>CALLE ARZOBISPO DOMÉNECH, 4 4 4</t>
  </si>
  <si>
    <t>50006</t>
  </si>
  <si>
    <t>976214600</t>
  </si>
  <si>
    <t>recepcion.royal@aa-hoteles.com</t>
  </si>
  <si>
    <t>aa-hoteles.com</t>
  </si>
  <si>
    <t>LAS VENTAS</t>
  </si>
  <si>
    <t>AUTOVIA ZARAGOZA-LOGROÑO, KILOMETRO 10, 5 BAJO</t>
  </si>
  <si>
    <t>976211200</t>
  </si>
  <si>
    <t>recursoshumanos@conzerta.es</t>
  </si>
  <si>
    <t>hotellasventas.com</t>
  </si>
  <si>
    <t>CATALONIA EL PILAR</t>
  </si>
  <si>
    <t>CALLE MANIFESTACIÓN, 16 BAJO; H. CATALONIA ZARAGOZA</t>
  </si>
  <si>
    <t>976205858</t>
  </si>
  <si>
    <t>elpilar@hoteles-catalonia.es</t>
  </si>
  <si>
    <t>hoteles-catalonia.es</t>
  </si>
  <si>
    <t>IBIS ZARAGOZA CENTRO</t>
  </si>
  <si>
    <t>AVENIDA JOTA, 2 BAJO</t>
  </si>
  <si>
    <t>976205320</t>
  </si>
  <si>
    <t>h3317@accor.com</t>
  </si>
  <si>
    <t>HOTEL SAUCE</t>
  </si>
  <si>
    <t>ESPOZ Y MINA, 33</t>
  </si>
  <si>
    <t>976205050</t>
  </si>
  <si>
    <t>reservas@hotelsauce.com</t>
  </si>
  <si>
    <t>hotelsauce.com</t>
  </si>
  <si>
    <t>TIBUR S.L.</t>
  </si>
  <si>
    <t>PLAZA SEO, 2-3</t>
  </si>
  <si>
    <t>976202000</t>
  </si>
  <si>
    <t>tibursl.com</t>
  </si>
  <si>
    <t>LA MERCED DE LA CONCORDIA S.L.</t>
  </si>
  <si>
    <t>PLAZA MERCADO ED, 2</t>
  </si>
  <si>
    <t>50500</t>
  </si>
  <si>
    <t>TARAZONA</t>
  </si>
  <si>
    <t>976199344</t>
  </si>
  <si>
    <t>hotel@lamerced.info</t>
  </si>
  <si>
    <t>lamerced.info</t>
  </si>
  <si>
    <t>AYUNTAMIENTO DE AÑON</t>
  </si>
  <si>
    <t>SAN FRANCISCO, S/N BAJOS(HOTEL)</t>
  </si>
  <si>
    <t>50590</t>
  </si>
  <si>
    <t>AÑÓN DE MONCAYO</t>
  </si>
  <si>
    <t>976198805</t>
  </si>
  <si>
    <t>ayuntamientodeaon.com</t>
  </si>
  <si>
    <t>LA CORRALA S.L.</t>
  </si>
  <si>
    <t>AVENIDA MONCAYO, 10 10 10</t>
  </si>
  <si>
    <t>50584</t>
  </si>
  <si>
    <t>SAN MARTÍN DE LA VIRGEN DE MONCAYO</t>
  </si>
  <si>
    <t>976192101</t>
  </si>
  <si>
    <t>gomar@hotelgomar.com</t>
  </si>
  <si>
    <t>alojamientoslacorrala.es</t>
  </si>
  <si>
    <t>GOMAR S.L.</t>
  </si>
  <si>
    <t>CAMINO GAYATA, S/N BAJO</t>
  </si>
  <si>
    <t>gomarsl.com</t>
  </si>
  <si>
    <t>EULOGIO OSCÁRIZ, 6</t>
  </si>
  <si>
    <t>50830</t>
  </si>
  <si>
    <t>VILLANUEVA DE GÁLLEGO</t>
  </si>
  <si>
    <t>976185262</t>
  </si>
  <si>
    <t>info@nortehotel.es</t>
  </si>
  <si>
    <t>nortehotel.es</t>
  </si>
  <si>
    <t>HOSTAL LOS MONEGROS III</t>
  </si>
  <si>
    <t>CALLE LUNA, 7</t>
  </si>
  <si>
    <t>50177</t>
  </si>
  <si>
    <t>BUJARALOZ</t>
  </si>
  <si>
    <t>976173547</t>
  </si>
  <si>
    <t>hostalmonegros3@hotmail.com</t>
  </si>
  <si>
    <t>hostallosmonegros.es</t>
  </si>
  <si>
    <t>LA ESTANCIA S.L.</t>
  </si>
  <si>
    <t>RÍO FLUMEN, 3</t>
  </si>
  <si>
    <t>50196</t>
  </si>
  <si>
    <t>LA MUELA</t>
  </si>
  <si>
    <t>976146716</t>
  </si>
  <si>
    <t>laestanciasl.com</t>
  </si>
  <si>
    <t>NEXH</t>
  </si>
  <si>
    <t>CAMINO MOLINOS, 42 BAJO</t>
  </si>
  <si>
    <t>50015</t>
  </si>
  <si>
    <t>976106700</t>
  </si>
  <si>
    <t>recepcion@hotelnexh.com</t>
  </si>
  <si>
    <t>hotelnexh.com</t>
  </si>
  <si>
    <t>PEPA HOTEL</t>
  </si>
  <si>
    <t>CARRETERA N-II, KILOMETRO 347 BAJO; HOTEL PEPA</t>
  </si>
  <si>
    <t>50172</t>
  </si>
  <si>
    <t>ALFAJARÍN</t>
  </si>
  <si>
    <t>976100151</t>
  </si>
  <si>
    <t>hotelpepa@hotelpepa.es</t>
  </si>
  <si>
    <t>hotelpepa.es</t>
  </si>
  <si>
    <t>HOTEL RAUSAN S.A.</t>
  </si>
  <si>
    <t>CARRETERA NACIONAL II BAJO</t>
  </si>
  <si>
    <t>976100002</t>
  </si>
  <si>
    <t>hotelrausan@hotelrausan.com</t>
  </si>
  <si>
    <t>hotelrausan.com</t>
  </si>
  <si>
    <t>VILLA DE ZARAGOZA</t>
  </si>
  <si>
    <t>AVENIDA LOGROÑO, 40 BAJO(FRELAY)</t>
  </si>
  <si>
    <t>50620</t>
  </si>
  <si>
    <t>976 46 20 99</t>
  </si>
  <si>
    <t>info@hotelvilladezaragoza.com</t>
  </si>
  <si>
    <t>hotelvilladezaragoza.com</t>
  </si>
  <si>
    <t>RIO GRIO HOTEL</t>
  </si>
  <si>
    <t>CARRETERA MADRID, KILOMETRO 263, 000 BAJO</t>
  </si>
  <si>
    <r>
      <rPr>
        <rFont val="Calibri"/>
        <color rgb="FF1155CC"/>
        <sz val="11.0"/>
        <u/>
      </rPr>
      <t>976 399065</t>
    </r>
  </si>
  <si>
    <r>
      <rPr>
        <color rgb="FF1155CC"/>
        <u/>
      </rPr>
      <t>hotelrioarga@hotelrioarga.es</t>
    </r>
  </si>
  <si>
    <t>hotelrioarga.es/</t>
  </si>
  <si>
    <t>LA POSADA DE NUMANCIA</t>
  </si>
  <si>
    <t>RAMÓN BENITO ACEÑA, 34</t>
  </si>
  <si>
    <t>42162</t>
  </si>
  <si>
    <t>GARRAY</t>
  </si>
  <si>
    <t>975670545</t>
  </si>
  <si>
    <t>hotellaposadadenumancia@gmail.com</t>
  </si>
  <si>
    <t>laposadadenumancia.com</t>
  </si>
  <si>
    <t>HOTEL VIRGINIA RH CONFORT</t>
  </si>
  <si>
    <t>CALLE LAGUNA NEGRA, 1 1 1</t>
  </si>
  <si>
    <t>42150</t>
  </si>
  <si>
    <t>VINUESA</t>
  </si>
  <si>
    <t>975378555</t>
  </si>
  <si>
    <t>reservas@virginiarh.net</t>
  </si>
  <si>
    <t>hotelvirginiarhconfort.com</t>
  </si>
  <si>
    <t>HOSTAL LAS NIEVES S.L.</t>
  </si>
  <si>
    <t>CALLE RAFAEL GARCÍA, 20 BAJO</t>
  </si>
  <si>
    <t>42156</t>
  </si>
  <si>
    <t>SALDUERO</t>
  </si>
  <si>
    <t>975378417</t>
  </si>
  <si>
    <t>info@hostallasnieves.com</t>
  </si>
  <si>
    <t>hostallasnieves.com</t>
  </si>
  <si>
    <t>LA RESERVA DE SAN LEONARDO</t>
  </si>
  <si>
    <t>CARRETERA BURGOS, KILOMETRO 401 BAJO(CARRETERA NAC.-KILOMETRO 401)</t>
  </si>
  <si>
    <t>42140</t>
  </si>
  <si>
    <t>SAN LEONARDO DE YAGÜE</t>
  </si>
  <si>
    <t>975376909</t>
  </si>
  <si>
    <t>lareservadesanleonardo.com</t>
  </si>
  <si>
    <t>HOTEL MANRIQUE DE LARA S.L.</t>
  </si>
  <si>
    <t>CARRETERA BURGO DE OSMA BAJO</t>
  </si>
  <si>
    <t>reservas@hotelmanriquedelara.com</t>
  </si>
  <si>
    <t>hotelmanriquedelara.com</t>
  </si>
  <si>
    <t>HOTEL LA RESERVA DE SAN LEONARDO</t>
  </si>
  <si>
    <t>CARRETERA BURGOS, KILOMETRO 401 BAJO</t>
  </si>
  <si>
    <t>975376908</t>
  </si>
  <si>
    <t>info@hotellareservadenleonardo.com</t>
  </si>
  <si>
    <t>hotellareserva.com</t>
  </si>
  <si>
    <t>HOTEL RURAL DE PINARES</t>
  </si>
  <si>
    <t>CALLE CAMPO, 2 BIS</t>
  </si>
  <si>
    <t>42149</t>
  </si>
  <si>
    <t>NAVALENO</t>
  </si>
  <si>
    <t>975374193</t>
  </si>
  <si>
    <t>mfagotn@hotmail.com</t>
  </si>
  <si>
    <t>hotelruraldepinares.com</t>
  </si>
  <si>
    <t>LA HOSTERÍA DE CASTROVIEJO</t>
  </si>
  <si>
    <t>CALLE LA PEÑA, 12</t>
  </si>
  <si>
    <t>42158</t>
  </si>
  <si>
    <t>DURUELO DE LA SIERRA</t>
  </si>
  <si>
    <t>975371424</t>
  </si>
  <si>
    <t>reservas@castroviejo.net</t>
  </si>
  <si>
    <t>castroviejo.net</t>
  </si>
  <si>
    <t>RIO UCERO</t>
  </si>
  <si>
    <t>CARRETERA VALLADOLID, S/N BAJO; H. RIO UCERO</t>
  </si>
  <si>
    <t>42300</t>
  </si>
  <si>
    <t>BURGO DE OSMA-CIUDAD DE OSMA</t>
  </si>
  <si>
    <t>975360763</t>
  </si>
  <si>
    <t>rioucero@hotelrioucero.com</t>
  </si>
  <si>
    <t>hotelrioucero.com</t>
  </si>
  <si>
    <t>VENTA DE CORPES</t>
  </si>
  <si>
    <t>CALLE REAL, 39 BAJO</t>
  </si>
  <si>
    <t>42328</t>
  </si>
  <si>
    <t>CASTILLEJO DE ROBLEDO</t>
  </si>
  <si>
    <t>975355066</t>
  </si>
  <si>
    <t>ventadecorpes@gmail.com</t>
  </si>
  <si>
    <t>ventadecorpes.com</t>
  </si>
  <si>
    <t>CASA DE LA ABUELA</t>
  </si>
  <si>
    <t>CAMINO TORRESUSO, 41</t>
  </si>
  <si>
    <t>42344</t>
  </si>
  <si>
    <t>MONTEJO DE TIERMES</t>
  </si>
  <si>
    <t>975352003</t>
  </si>
  <si>
    <t>crlaabuela@gmail.com</t>
  </si>
  <si>
    <t>casarurallaabuela.es</t>
  </si>
  <si>
    <t>EL ALQUERQUE S.L.</t>
  </si>
  <si>
    <t>PLAZA SAN ESTEBAN, 25 BAJO</t>
  </si>
  <si>
    <t>42330</t>
  </si>
  <si>
    <t>SAN ESTEBAN DE GORMAZ</t>
  </si>
  <si>
    <t>975351377</t>
  </si>
  <si>
    <t>info@elalquerque.com</t>
  </si>
  <si>
    <t>elalquerque.com</t>
  </si>
  <si>
    <t>SAN BAUDELIO</t>
  </si>
  <si>
    <t>ARROYO, 10</t>
  </si>
  <si>
    <t>42367</t>
  </si>
  <si>
    <t>CALTOJAR</t>
  </si>
  <si>
    <t>975345514</t>
  </si>
  <si>
    <t>info@sanbaudelio.com</t>
  </si>
  <si>
    <t>sanbaudelio.com</t>
  </si>
  <si>
    <t>HOTEL FRAY TOMÁS</t>
  </si>
  <si>
    <t>CALLE REAL, 16</t>
  </si>
  <si>
    <t>42360</t>
  </si>
  <si>
    <t>BERLANGA DE DUERO</t>
  </si>
  <si>
    <t>975343136</t>
  </si>
  <si>
    <t>info@casavallecas.com</t>
  </si>
  <si>
    <t>hotelfraytoms.com</t>
  </si>
  <si>
    <t>HOTEL FRAY TOMÁS S.L.</t>
  </si>
  <si>
    <t>hotelfraytomssl.com</t>
  </si>
  <si>
    <t>CASTILLA TERMAL BURGO DE OSMA</t>
  </si>
  <si>
    <t>UNIVERSIDAD, 5</t>
  </si>
  <si>
    <t>975341419</t>
  </si>
  <si>
    <t>reservas@castillatermal.com</t>
  </si>
  <si>
    <t>castillatermal.com/hoteles/burgo-de-osma</t>
  </si>
  <si>
    <t>HOTEL BURGO DE OSMA S.A.</t>
  </si>
  <si>
    <t>UNIVERSIDAD, 5 BAJO</t>
  </si>
  <si>
    <t>975341344</t>
  </si>
  <si>
    <t>HOTEL VIRREY PALAFOX ****</t>
  </si>
  <si>
    <t>CALLE MAYOR, 2</t>
  </si>
  <si>
    <t>975341311</t>
  </si>
  <si>
    <t>info@virreypalafox.com</t>
  </si>
  <si>
    <t>virreypalafox.com/</t>
  </si>
  <si>
    <t>CARRETERA N-122, 214 BAJO</t>
  </si>
  <si>
    <t>975341278</t>
  </si>
  <si>
    <t>RIO UCERO S.A.</t>
  </si>
  <si>
    <t>AVENIDA JUAN CARLOS I, S/N BAJO</t>
  </si>
  <si>
    <t>975340819</t>
  </si>
  <si>
    <t>rioucerosa.com</t>
  </si>
  <si>
    <t>MEDINASALIM S.L.</t>
  </si>
  <si>
    <t>BARRANCO, 15</t>
  </si>
  <si>
    <t>42240</t>
  </si>
  <si>
    <t>MEDINACELI</t>
  </si>
  <si>
    <t>975326974</t>
  </si>
  <si>
    <t>recepcion@hotelmedinasalim.com</t>
  </si>
  <si>
    <t>hotelmedinasalim.com</t>
  </si>
  <si>
    <t>BAVIECA S.L.</t>
  </si>
  <si>
    <t>CAMPO DE SAN NICOLÁS, 6 BAJO</t>
  </si>
  <si>
    <t>975326106</t>
  </si>
  <si>
    <t>info@bavieca.net</t>
  </si>
  <si>
    <t>bavieca.net</t>
  </si>
  <si>
    <t>NICO</t>
  </si>
  <si>
    <t>CARRETERA N-II, KILOMETRO 151 BAJO</t>
  </si>
  <si>
    <t>975326036</t>
  </si>
  <si>
    <t>info@hotelnicomedinaceli.com</t>
  </si>
  <si>
    <t>nico.com</t>
  </si>
  <si>
    <t>SOÑOS DEL JALON</t>
  </si>
  <si>
    <t>CARRO DE MEDINA, 1 ANTIGUA CALLE REAL 13</t>
  </si>
  <si>
    <t>42230</t>
  </si>
  <si>
    <t>975323601</t>
  </si>
  <si>
    <t>soosdeljalon.com</t>
  </si>
  <si>
    <t>ARCO JALÓN</t>
  </si>
  <si>
    <t>CARRETERA N-II, KILOMETRO 167, 000</t>
  </si>
  <si>
    <t>42250</t>
  </si>
  <si>
    <t>ARCOS DE JALÓN</t>
  </si>
  <si>
    <t>975320788</t>
  </si>
  <si>
    <t>hotelarcojalon@yahoo.com</t>
  </si>
  <si>
    <t>arcojaln.com</t>
  </si>
  <si>
    <t>HOTEL RURAL LA ESTACIÓN DEL ALMA</t>
  </si>
  <si>
    <t>PARAJE DEHESA, S/N</t>
  </si>
  <si>
    <t>42200</t>
  </si>
  <si>
    <t>ALMAZÁN</t>
  </si>
  <si>
    <t>975310310</t>
  </si>
  <si>
    <t>info@estacionalma.com</t>
  </si>
  <si>
    <t>estacionalma.com</t>
  </si>
  <si>
    <t>HOTEL ANTONIO</t>
  </si>
  <si>
    <t>AVENIDA SORIA, 13 BAJO</t>
  </si>
  <si>
    <t>975300711</t>
  </si>
  <si>
    <t>hotel@hotelantonio.net</t>
  </si>
  <si>
    <t>hotelantonio.net</t>
  </si>
  <si>
    <t>HOTEL VILLA DE ALMAZAN S.L.</t>
  </si>
  <si>
    <t>AVENIDA SORIA, 29 BAJO; HOTEL VILLA ALMAZAN</t>
  </si>
  <si>
    <t>975300611</t>
  </si>
  <si>
    <t>recepcion@hotelvilladealmazan.com</t>
  </si>
  <si>
    <t>hotelvilladealmazan.com</t>
  </si>
  <si>
    <t>INMOBILIARIA REINA</t>
  </si>
  <si>
    <t>CALLE EL COLLADO, 38 38 38</t>
  </si>
  <si>
    <t>42002</t>
  </si>
  <si>
    <t>975273942</t>
  </si>
  <si>
    <t>info@remansodelriorazon.com</t>
  </si>
  <si>
    <t>reinainmobiliaria.es</t>
  </si>
  <si>
    <t>ENCLAVE SORIA</t>
  </si>
  <si>
    <t>SAN ROQUE, 22</t>
  </si>
  <si>
    <t>42145</t>
  </si>
  <si>
    <t>CIDONES</t>
  </si>
  <si>
    <t>975270471</t>
  </si>
  <si>
    <t>reservas@enclavesoria.es</t>
  </si>
  <si>
    <t>enclavesoria.es</t>
  </si>
  <si>
    <t>LOS 12 LINAJES</t>
  </si>
  <si>
    <t>975270423</t>
  </si>
  <si>
    <t>los12linajes.com</t>
  </si>
  <si>
    <t>DOÑA PAULA</t>
  </si>
  <si>
    <t>CALLE RAMÓN BENITO ACEÑA, 3</t>
  </si>
  <si>
    <t>975252070</t>
  </si>
  <si>
    <t>reservas@hoteldonapaula.com</t>
  </si>
  <si>
    <t>hoteldonapaula.com</t>
  </si>
  <si>
    <t>HOTEL SORIA PLAZA MAYOR</t>
  </si>
  <si>
    <t>PLAZA MARIANO GRANADOS, 4 4 4</t>
  </si>
  <si>
    <t>975240864</t>
  </si>
  <si>
    <t>info@hotelsoriaplazamayor.com</t>
  </si>
  <si>
    <t>hotelsoriaplazamayor.com</t>
  </si>
  <si>
    <t>PARADOR DE SORIA</t>
  </si>
  <si>
    <t>PARQUE CASTILLO, S/N BAJO</t>
  </si>
  <si>
    <t>42004</t>
  </si>
  <si>
    <t>975240800</t>
  </si>
  <si>
    <t>soria@parador.es</t>
  </si>
  <si>
    <t>HOSTAL LÁZARO</t>
  </si>
  <si>
    <t>CAMINO ALTO, 4</t>
  </si>
  <si>
    <t>42190</t>
  </si>
  <si>
    <t>GOLMAYO</t>
  </si>
  <si>
    <t>975240580</t>
  </si>
  <si>
    <t>info@hostallazaro.com</t>
  </si>
  <si>
    <t>hostallazaro.com</t>
  </si>
  <si>
    <t>HOTEL LEONOR CENTRO</t>
  </si>
  <si>
    <t>PLAZA RAMÓN Y CAJAL, 5 BAJO</t>
  </si>
  <si>
    <t>975239303</t>
  </si>
  <si>
    <t>info@hotelleonorcentro.com</t>
  </si>
  <si>
    <t>hotel-leonor.com</t>
  </si>
  <si>
    <t>HOTEL APOLONIA</t>
  </si>
  <si>
    <t>PUERTAS DE PRO, 5</t>
  </si>
  <si>
    <t>975239056</t>
  </si>
  <si>
    <t>info@hotelapolonia.com</t>
  </si>
  <si>
    <t>hotelapoloniasoria.com</t>
  </si>
  <si>
    <t>HOTEL ALBA</t>
  </si>
  <si>
    <t>PASEO SANTA BÁRBARA, 13</t>
  </si>
  <si>
    <t>42005</t>
  </si>
  <si>
    <t>975232421</t>
  </si>
  <si>
    <t>alba@soriadormir.com</t>
  </si>
  <si>
    <t>soriadormir.com</t>
  </si>
  <si>
    <t>BOUTIQUE HOTEL CASTILLA</t>
  </si>
  <si>
    <t>CALLE CLAUSTRILLA, 5 81 81 B</t>
  </si>
  <si>
    <t>975231245</t>
  </si>
  <si>
    <t>wifredo@soriadormir.com</t>
  </si>
  <si>
    <t>HOTEL ALFONSO VIII S.A.</t>
  </si>
  <si>
    <t>ALFONSO VIII, 10 BAJO</t>
  </si>
  <si>
    <t>42003</t>
  </si>
  <si>
    <t>975226211</t>
  </si>
  <si>
    <t>reservas@hotelalfonsosoria.com</t>
  </si>
  <si>
    <t>hotelalfonsosoria.com</t>
  </si>
  <si>
    <t>HOTEL LEONOR MIRÓN S.L.</t>
  </si>
  <si>
    <t>PASEO DEL MIRÓN</t>
  </si>
  <si>
    <t>975220250</t>
  </si>
  <si>
    <t>hleonor@hotel-leonor.com</t>
  </si>
  <si>
    <t>hotelleonormiron.com</t>
  </si>
  <si>
    <t>HOTELES LEONOR</t>
  </si>
  <si>
    <t>CALLE FORTÚN LÓPEZ, S/N S/N</t>
  </si>
  <si>
    <t>info@hotelesleonor.com</t>
  </si>
  <si>
    <t>CADOSA</t>
  </si>
  <si>
    <t>CARRETERA ZARAGOZA, KILOMETRO 146</t>
  </si>
  <si>
    <t>975213143</t>
  </si>
  <si>
    <t>reservas@hotelcadosa.es</t>
  </si>
  <si>
    <t>hotelcadosa.es</t>
  </si>
  <si>
    <t>CASA RURAL CALLE REAL</t>
  </si>
  <si>
    <t>CALLE REAL, 56</t>
  </si>
  <si>
    <t>42342</t>
  </si>
  <si>
    <t>975186289</t>
  </si>
  <si>
    <t>info@callereal.es</t>
  </si>
  <si>
    <t>callereal.es</t>
  </si>
  <si>
    <t>LA SABINA</t>
  </si>
  <si>
    <t>CALLE DOÑA GREGORIA, 6 BAJO</t>
  </si>
  <si>
    <t>975186080</t>
  </si>
  <si>
    <t>lasabinactr@gmail.com</t>
  </si>
  <si>
    <t>lasabinactr.com</t>
  </si>
  <si>
    <t>LA FUNDACIÓN</t>
  </si>
  <si>
    <t>PEÑA, 15</t>
  </si>
  <si>
    <t>42173</t>
  </si>
  <si>
    <t>VILLAR DEL RÍO</t>
  </si>
  <si>
    <t>975185299</t>
  </si>
  <si>
    <t>fundacionvicentemarin@gmail.com</t>
  </si>
  <si>
    <t>fundacionvicentemarin.com</t>
  </si>
  <si>
    <t>VALONSADERO</t>
  </si>
  <si>
    <t>CARRETERA N-234, KILOMETRO 359</t>
  </si>
  <si>
    <t>975180101</t>
  </si>
  <si>
    <t>info@hotelvalonsadero.com</t>
  </si>
  <si>
    <t>hotelvalonsadero.com</t>
  </si>
  <si>
    <t>ALDA CIUDAD DE SORIA</t>
  </si>
  <si>
    <t>CALLE ZARAGOZA, 34 BAJO; HOTEL CIUDAD DE SORI</t>
  </si>
  <si>
    <t>975090376</t>
  </si>
  <si>
    <t>ciudadsoria@aldahotels.com</t>
  </si>
  <si>
    <t>hotelciudaddesoria.com</t>
  </si>
  <si>
    <t>VALDELINARES</t>
  </si>
  <si>
    <t>IGLESIA, 40</t>
  </si>
  <si>
    <t>42318</t>
  </si>
  <si>
    <t>VALDEMALUQUE</t>
  </si>
  <si>
    <t>975055996</t>
  </si>
  <si>
    <t>info@valdelinar.es</t>
  </si>
  <si>
    <t>valdelinar.es</t>
  </si>
  <si>
    <t>HOSTAL CASONA DE LA MESTA</t>
  </si>
  <si>
    <t>CAMINO DE CANOS, 4</t>
  </si>
  <si>
    <t>42180</t>
  </si>
  <si>
    <t>ALMAJANO</t>
  </si>
  <si>
    <t>975052907</t>
  </si>
  <si>
    <t>puertadelamesta@yahoo.es</t>
  </si>
  <si>
    <t>facebook.com/casona-de-la-mesta-429053077120935</t>
  </si>
  <si>
    <t>SANTA INES</t>
  </si>
  <si>
    <t>CARRETERA LAGUNA NEGRA, KILOMETRO 05 BAJO</t>
  </si>
  <si>
    <t>975 378 126</t>
  </si>
  <si>
    <t>info@hotelenvinuesa.com</t>
  </si>
  <si>
    <t>hotelenvinuesa.com/</t>
  </si>
  <si>
    <t>VIÑAS DE LÁRREDE S.L.</t>
  </si>
  <si>
    <t>CALLE SAN JUAN DE BUSA, 12</t>
  </si>
  <si>
    <t>22666</t>
  </si>
  <si>
    <t>SABIÑÁNIGO</t>
  </si>
  <si>
    <t>HUESCA</t>
  </si>
  <si>
    <t>974948000</t>
  </si>
  <si>
    <t>info@hotelvinasdelarrede.es</t>
  </si>
  <si>
    <t>hotelvinasdelarrede.es</t>
  </si>
  <si>
    <t>PIEDRAFITA MOUNTAIN</t>
  </si>
  <si>
    <t>CALLE ÚNICA, S/N</t>
  </si>
  <si>
    <t>22665</t>
  </si>
  <si>
    <t>BIESCAS</t>
  </si>
  <si>
    <t>974947874</t>
  </si>
  <si>
    <t>info@piedrafitamountain.com</t>
  </si>
  <si>
    <t>piedrafitamountain.com</t>
  </si>
  <si>
    <t>CASTILLO</t>
  </si>
  <si>
    <t>PEDRO ARNAL CAVERO, 11</t>
  </si>
  <si>
    <t>22145</t>
  </si>
  <si>
    <t>ALQUÉZAR</t>
  </si>
  <si>
    <t>974942565</t>
  </si>
  <si>
    <t>info@hotelcastilloalquezar.com</t>
  </si>
  <si>
    <t>hotelcastilloalquezar.com</t>
  </si>
  <si>
    <t>RESTAURANTE HOTEL CASA FUMANAL</t>
  </si>
  <si>
    <t>CALLE AFUERAS, S/N</t>
  </si>
  <si>
    <t>22392</t>
  </si>
  <si>
    <t>ABIZANDA</t>
  </si>
  <si>
    <t>974942500</t>
  </si>
  <si>
    <t>info@casafumanal.com</t>
  </si>
  <si>
    <t>restaurantehotelcasafumanal.com</t>
  </si>
  <si>
    <t>TIERRA BUXO S.L.</t>
  </si>
  <si>
    <t>CALLE SAN ESTEBAN, 14</t>
  </si>
  <si>
    <t>22149</t>
  </si>
  <si>
    <t>AÍNSA-SOBRARBE</t>
  </si>
  <si>
    <t>974941131</t>
  </si>
  <si>
    <t>info@hoteltierrabuxo.com</t>
  </si>
  <si>
    <t>facebook.com/hoteltierrabuxo</t>
  </si>
  <si>
    <t>HOTEL POSADA AL VENT</t>
  </si>
  <si>
    <t>CALLE ARCO, 1</t>
  </si>
  <si>
    <t>22395</t>
  </si>
  <si>
    <t>974941064</t>
  </si>
  <si>
    <t>info@posadaalvent.com</t>
  </si>
  <si>
    <t>posadaalvent.com</t>
  </si>
  <si>
    <t>MAPA XXI</t>
  </si>
  <si>
    <t>AVENIDA HUESCA, 57 BAJO</t>
  </si>
  <si>
    <t>22230</t>
  </si>
  <si>
    <t>974578266</t>
  </si>
  <si>
    <t>mapaxxi.com</t>
  </si>
  <si>
    <t>HOTEL SARIÑENA S.L.</t>
  </si>
  <si>
    <t>PLAZA CONSTITUCIÓN, 6 6</t>
  </si>
  <si>
    <t>22002</t>
  </si>
  <si>
    <t>974570711</t>
  </si>
  <si>
    <t>hotelsarinena@hotelsarinena.com</t>
  </si>
  <si>
    <t>hotelsarinena.com</t>
  </si>
  <si>
    <t>HOTEL DIAMO S.L.</t>
  </si>
  <si>
    <t>CALLE LA ROQUETA, 4 4 4</t>
  </si>
  <si>
    <t>22466</t>
  </si>
  <si>
    <t>CASTEJÓN DE SOS</t>
  </si>
  <si>
    <t>974553990</t>
  </si>
  <si>
    <t>info@hoteldiamo.com</t>
  </si>
  <si>
    <t>hoteldiamo.com</t>
  </si>
  <si>
    <t>APARTAHOTEL CASTENJOS DE SOS S.L.</t>
  </si>
  <si>
    <t>CALLE LA ROQUETA, 4 BAJO</t>
  </si>
  <si>
    <t>974553271</t>
  </si>
  <si>
    <t>ahcs@apartahotelcastejondesos.com</t>
  </si>
  <si>
    <t>apartahotelcastejondesos.com</t>
  </si>
  <si>
    <t>BARRAU</t>
  </si>
  <si>
    <t>CARRETERA BENASQUE, S/N</t>
  </si>
  <si>
    <t>22467</t>
  </si>
  <si>
    <t>VILLANOVA</t>
  </si>
  <si>
    <t>974553265</t>
  </si>
  <si>
    <t>info@barrau.es</t>
  </si>
  <si>
    <t>barrau.es</t>
  </si>
  <si>
    <t>HOTEL PIRINEOS S.L.</t>
  </si>
  <si>
    <t>AVENIDA EL RAL, 38</t>
  </si>
  <si>
    <t>974553251</t>
  </si>
  <si>
    <t>info@hotelpirineos.es</t>
  </si>
  <si>
    <t>hotelpirineos.es</t>
  </si>
  <si>
    <t>CASA CHULDIAN S.L.</t>
  </si>
  <si>
    <t>CARRETERA, A-139 BAJO(KILOMETRO 54, 600)</t>
  </si>
  <si>
    <t>22468</t>
  </si>
  <si>
    <t>SAHÚN</t>
  </si>
  <si>
    <t>974552967</t>
  </si>
  <si>
    <t>info@hotelcasachuldian.com</t>
  </si>
  <si>
    <t>hotelsahun.com</t>
  </si>
  <si>
    <t>HG CERLER</t>
  </si>
  <si>
    <t>CARRETERA ESTACIÓN DE CERLER, S/N F1 - PARCELA 60</t>
  </si>
  <si>
    <t>22449</t>
  </si>
  <si>
    <t>BENASQUE</t>
  </si>
  <si>
    <t>974552955</t>
  </si>
  <si>
    <t>hgcerler@grupohg.com</t>
  </si>
  <si>
    <t>hgcerler.com</t>
  </si>
  <si>
    <t>HOTELES DE ALTA MONTAÑA S.A.</t>
  </si>
  <si>
    <t>URBANIZACIÓN ESTACIÓN ESQUÍ, S/N PARCELA 1 2; BAJO</t>
  </si>
  <si>
    <t>974552849</t>
  </si>
  <si>
    <t>hotelesdealtamontaasa.com</t>
  </si>
  <si>
    <t>GRAN HOTEL BENASQUE</t>
  </si>
  <si>
    <t>CARRETERA ANCILES, S/N BAJOS(GRAN HOTEL BENASQ</t>
  </si>
  <si>
    <t>22440</t>
  </si>
  <si>
    <t>974552801</t>
  </si>
  <si>
    <t>info@hotelesvalero.com</t>
  </si>
  <si>
    <t>hoteles-valero.com</t>
  </si>
  <si>
    <t>HOTEL LA NEU</t>
  </si>
  <si>
    <t>CALLE VILLACAMPA, 6</t>
  </si>
  <si>
    <t>974552119</t>
  </si>
  <si>
    <t>info@laneuhotel.com</t>
  </si>
  <si>
    <t>laneuhotel.com</t>
  </si>
  <si>
    <t>HOTEL SELBA D´ANSILS ***</t>
  </si>
  <si>
    <t>CARRETERA DE ANCILES KILOMETRO 1, 5</t>
  </si>
  <si>
    <t>974552054</t>
  </si>
  <si>
    <t>rafael@hotelselbadansils.com</t>
  </si>
  <si>
    <t>hotelselbadansils.com</t>
  </si>
  <si>
    <t>HOTEL HOSPITAL DE BENASQUE</t>
  </si>
  <si>
    <t>AVENIDA TILOS, 1 1 1</t>
  </si>
  <si>
    <t>974552012</t>
  </si>
  <si>
    <t>info@llanosdelhospital.com</t>
  </si>
  <si>
    <t>llanosdelhospital.es</t>
  </si>
  <si>
    <t>AREULO</t>
  </si>
  <si>
    <t>FUENTE, 5 BAJO</t>
  </si>
  <si>
    <t>974551748</t>
  </si>
  <si>
    <t>info@areulo.com</t>
  </si>
  <si>
    <t>areulo.com</t>
  </si>
  <si>
    <t>HOTEL ARAGÜELLS **</t>
  </si>
  <si>
    <t>AVENIDA LOS TILOS, 1</t>
  </si>
  <si>
    <t>974551619</t>
  </si>
  <si>
    <t>info@hotelaraguells.com</t>
  </si>
  <si>
    <t>hotelaraguells.com</t>
  </si>
  <si>
    <t>CIRIA S.L.</t>
  </si>
  <si>
    <t>AVENIDA TILOS, 4 BAJO</t>
  </si>
  <si>
    <t>974551612</t>
  </si>
  <si>
    <t>hotelciria@hotelciria.com</t>
  </si>
  <si>
    <t>hotelciria.com</t>
  </si>
  <si>
    <t>PASEO ERISTE, S/N</t>
  </si>
  <si>
    <t>974551611</t>
  </si>
  <si>
    <t>sanantn.com</t>
  </si>
  <si>
    <t>APART-HOTEL SAN MARCIAL</t>
  </si>
  <si>
    <t>CARRETERA FRANCIA, 63 ASCEN</t>
  </si>
  <si>
    <t>974551564</t>
  </si>
  <si>
    <t>info@apart-hotelnmarcial.com</t>
  </si>
  <si>
    <t>sanmarcial.com</t>
  </si>
  <si>
    <t>GARUZ Y SANMARTINET S.L.</t>
  </si>
  <si>
    <t>CARRETERA FRANCIA, 75 BAJO</t>
  </si>
  <si>
    <t>info@garuzynmartinet.com</t>
  </si>
  <si>
    <t>EL PILAR</t>
  </si>
  <si>
    <t>CARRETERA FRANCIA, 65 BAJO</t>
  </si>
  <si>
    <t>974551277</t>
  </si>
  <si>
    <t>elpilar@hotelesvalero.com</t>
  </si>
  <si>
    <t>hotelesvalero.com</t>
  </si>
  <si>
    <t>CERLER EDELWEISS S.L.</t>
  </si>
  <si>
    <t>URBANIZACIÓN CERLER, S/N ESTACIÓN DE ESQUINA</t>
  </si>
  <si>
    <t>974551242</t>
  </si>
  <si>
    <t>info@cerleredelweiss.com</t>
  </si>
  <si>
    <t>cerler-edelweiss.com</t>
  </si>
  <si>
    <t>HOTEL EVENIA MONTE ALBA</t>
  </si>
  <si>
    <t>URBANIZACIÓN ESTACIÓN ESQUÍ, 12 PARCELA 12; BAJO</t>
  </si>
  <si>
    <t>974551112</t>
  </si>
  <si>
    <t>hoteleveniamontealba.com</t>
  </si>
  <si>
    <t>CASA CORNEL</t>
  </si>
  <si>
    <t>OBISPO, 11 BAJO</t>
  </si>
  <si>
    <t>974551102</t>
  </si>
  <si>
    <t>info@casacornel.com</t>
  </si>
  <si>
    <t>casacornel.com</t>
  </si>
  <si>
    <t>ANETO</t>
  </si>
  <si>
    <t>CARRETERA FRANCIA, 4 BAJO</t>
  </si>
  <si>
    <t>974551061</t>
  </si>
  <si>
    <t>reservas@hotelelpilarbenasque.com</t>
  </si>
  <si>
    <t>GRAN HOTEL BENASQUE SPA S.L.</t>
  </si>
  <si>
    <t>CARRETERA ANCILES, 5 BAJO</t>
  </si>
  <si>
    <t>974551011</t>
  </si>
  <si>
    <t>balneario@hotelesvalero.com</t>
  </si>
  <si>
    <t>HOTEL COTIELLA</t>
  </si>
  <si>
    <t>CALLE SAN ANTONIO, 0, S/N</t>
  </si>
  <si>
    <t>22450</t>
  </si>
  <si>
    <t>CAMPO</t>
  </si>
  <si>
    <t>974550303</t>
  </si>
  <si>
    <t>hcotiella@gmail.com</t>
  </si>
  <si>
    <t>hotelcotiella.com</t>
  </si>
  <si>
    <t>BALNEARIO VILAS DEL TURBÓN S.L.</t>
  </si>
  <si>
    <t>CALLE ÚNICA BAJO</t>
  </si>
  <si>
    <t>22451</t>
  </si>
  <si>
    <t>TORRE LA RIBERA</t>
  </si>
  <si>
    <t>974550111</t>
  </si>
  <si>
    <t>recepcion@balneariovilasdelturbon.com</t>
  </si>
  <si>
    <t>balneariovilasdelturbon.com</t>
  </si>
  <si>
    <t>PALACIO DEL OBISPO</t>
  </si>
  <si>
    <t>PLAZA CORECHE, 2 BAJO</t>
  </si>
  <si>
    <t>22430</t>
  </si>
  <si>
    <t>GRAUS</t>
  </si>
  <si>
    <t>974545900</t>
  </si>
  <si>
    <t>reservas@palaciodelobispograus.com</t>
  </si>
  <si>
    <t>palaciodelobispograus.com</t>
  </si>
  <si>
    <t>MIGUEL ESPUÑA BARRABES</t>
  </si>
  <si>
    <t>CARRETERA GRAUS-VIELLA, 1 BAJO</t>
  </si>
  <si>
    <t>22482</t>
  </si>
  <si>
    <t>ISÁBENA</t>
  </si>
  <si>
    <t>974544414</t>
  </si>
  <si>
    <t>info@casacustodio.com</t>
  </si>
  <si>
    <t>casacustodio.com</t>
  </si>
  <si>
    <t>HOSTAL MARS BENABARRE</t>
  </si>
  <si>
    <t>CALLE VICENTE PINIÉS, 22 BAJO</t>
  </si>
  <si>
    <t>22580</t>
  </si>
  <si>
    <t>BENABARRE</t>
  </si>
  <si>
    <t>974543166</t>
  </si>
  <si>
    <t>casacarmen-mars@hotmail.com</t>
  </si>
  <si>
    <t>hotelcasacarmen-mars.com</t>
  </si>
  <si>
    <t>HOTEL CASA CARMEN</t>
  </si>
  <si>
    <t>CALLE FRANCISCO ABAD, 9</t>
  </si>
  <si>
    <t>HOTEL APARTAMENTOS DOMENC</t>
  </si>
  <si>
    <t>PLAZA LA IGLESIA, S/N</t>
  </si>
  <si>
    <t>22583</t>
  </si>
  <si>
    <t>ARÉN</t>
  </si>
  <si>
    <t>974542239</t>
  </si>
  <si>
    <t>casadomenc@staragon.com</t>
  </si>
  <si>
    <t>casadomenc.com</t>
  </si>
  <si>
    <t>BODEGAS DE ARNÉS</t>
  </si>
  <si>
    <t>CARRETERA PANILLO, S/N BAJO</t>
  </si>
  <si>
    <t>974540300</t>
  </si>
  <si>
    <t>info@bodegasdearnes.com</t>
  </si>
  <si>
    <t>bodegasdearnes.com</t>
  </si>
  <si>
    <t>PEÑA MONTAÑESA S.L.</t>
  </si>
  <si>
    <t>CARRETERA AÍNSA-BIELSA, KILOMETRO 2</t>
  </si>
  <si>
    <t>22330</t>
  </si>
  <si>
    <t>974510051</t>
  </si>
  <si>
    <t>hotel@penamontanesa.com</t>
  </si>
  <si>
    <t>hotelpenamontanesa.com</t>
  </si>
  <si>
    <t>CASA PUYUELO</t>
  </si>
  <si>
    <t>FUENTE, S/N</t>
  </si>
  <si>
    <t>22336</t>
  </si>
  <si>
    <t>LA FUEVA</t>
  </si>
  <si>
    <t>974507028</t>
  </si>
  <si>
    <t>hola@hotelruralcasapuyuelo.com</t>
  </si>
  <si>
    <t>hotelruralcasapuyuelo.com</t>
  </si>
  <si>
    <t>CASA ANITA</t>
  </si>
  <si>
    <t>ALTA, S/N BAJO</t>
  </si>
  <si>
    <t>22367</t>
  </si>
  <si>
    <t>SAN JUAN DE PLAN</t>
  </si>
  <si>
    <t>974506237</t>
  </si>
  <si>
    <t>info@hotelcasaanita.com</t>
  </si>
  <si>
    <t>hotelcasaanita.com</t>
  </si>
  <si>
    <t>HOTEL ARNAL S.L.</t>
  </si>
  <si>
    <t>AVENIDA PINETA, S/N</t>
  </si>
  <si>
    <t>22363</t>
  </si>
  <si>
    <t>PUÉRTOLAS</t>
  </si>
  <si>
    <t>974505207</t>
  </si>
  <si>
    <t>info@hotelarnal.com</t>
  </si>
  <si>
    <t>hotelarnal.com</t>
  </si>
  <si>
    <t>HOTEL ARNAL</t>
  </si>
  <si>
    <t>AVENIDA PINETA, S/N BAJO</t>
  </si>
  <si>
    <t>974505085</t>
  </si>
  <si>
    <t>HOTEL BADAIN</t>
  </si>
  <si>
    <t>AVENIDA AINSA, 9</t>
  </si>
  <si>
    <t>22364</t>
  </si>
  <si>
    <t>TELLA-SIN</t>
  </si>
  <si>
    <t>974504006</t>
  </si>
  <si>
    <t>info@hotelbadain.com</t>
  </si>
  <si>
    <t>hotelbadain.com</t>
  </si>
  <si>
    <t>HOTEL MESÓN DE SALINAS</t>
  </si>
  <si>
    <t>CARRETERA AINSA - FRANCIA</t>
  </si>
  <si>
    <t>22365</t>
  </si>
  <si>
    <t>974504001</t>
  </si>
  <si>
    <t>info@mesondesalinas.com</t>
  </si>
  <si>
    <t>mesondesalinas.com</t>
  </si>
  <si>
    <t>L´ABADIA</t>
  </si>
  <si>
    <t>22349</t>
  </si>
  <si>
    <t>BOLTAÑA</t>
  </si>
  <si>
    <t>974502227</t>
  </si>
  <si>
    <t>reservas@laabadiadesieste.com</t>
  </si>
  <si>
    <t>laabadiadesieste.com</t>
  </si>
  <si>
    <t>HOTEL BOLTAÑA</t>
  </si>
  <si>
    <t>AVENIDA ORDESA, 39 BAJO</t>
  </si>
  <si>
    <t>22340</t>
  </si>
  <si>
    <t>974502001</t>
  </si>
  <si>
    <t>hotelboltaa.com</t>
  </si>
  <si>
    <t>HOTEL CAMPING BIELSA - COMPLEJO TURÍSTICO</t>
  </si>
  <si>
    <t>CARRETERA A -138 KILOMETRO 79, 5</t>
  </si>
  <si>
    <t>22350</t>
  </si>
  <si>
    <t>BIELSA</t>
  </si>
  <si>
    <t>974501220</t>
  </si>
  <si>
    <t>info@campingbielsa.com</t>
  </si>
  <si>
    <t>campingbielsa.com</t>
  </si>
  <si>
    <t>HOTEL BIELSA S.L.</t>
  </si>
  <si>
    <t>PLAZA MAYOR, S/N 0 HUESCA</t>
  </si>
  <si>
    <t>974501008</t>
  </si>
  <si>
    <t>info@hotelbielsa.com</t>
  </si>
  <si>
    <t>hotelbielsa.com</t>
  </si>
  <si>
    <t>POSADA REAL</t>
  </si>
  <si>
    <t>974500977</t>
  </si>
  <si>
    <t>posadareal@telefonica.net</t>
  </si>
  <si>
    <t>posadareal.com</t>
  </si>
  <si>
    <t>HOTEL DOS RIOS</t>
  </si>
  <si>
    <t>AVENIDA CENTRAL, 4 7</t>
  </si>
  <si>
    <t>974500961</t>
  </si>
  <si>
    <t>info@hoteldosrios.com</t>
  </si>
  <si>
    <t>hoteldosrios.com</t>
  </si>
  <si>
    <t>HOTEL APOLO S.L.</t>
  </si>
  <si>
    <t>AVENIDA PINETA, 4 BAJO</t>
  </si>
  <si>
    <t>974500888</t>
  </si>
  <si>
    <t>info@hotelapolo.com</t>
  </si>
  <si>
    <t>hotelapolo.com</t>
  </si>
  <si>
    <t>TURMO S.L.</t>
  </si>
  <si>
    <t>AVENIDA PIRENAICA, 1 BAJO; HOTEL TURMO</t>
  </si>
  <si>
    <t>22360</t>
  </si>
  <si>
    <t>LABUERDA</t>
  </si>
  <si>
    <t>974500832</t>
  </si>
  <si>
    <t>info@hotelturmo.com</t>
  </si>
  <si>
    <t>hotelturmo.com</t>
  </si>
  <si>
    <t>CASA BROTO</t>
  </si>
  <si>
    <t>AUTOVIA A-138, KILOMETRO 28 LIGÜERRE DE CINCA</t>
  </si>
  <si>
    <t>974500800</t>
  </si>
  <si>
    <t>info@liguerredecinca.com</t>
  </si>
  <si>
    <t>liguerredecinca.com</t>
  </si>
  <si>
    <t>CASA SEBASTIÁN</t>
  </si>
  <si>
    <t>VILLA ROMÁNICA</t>
  </si>
  <si>
    <t>CALLE SANTA CRUZ, 21-23 BAJO; DUPLICADO 21-23</t>
  </si>
  <si>
    <t>974500750</t>
  </si>
  <si>
    <t>info@hotelvillaromanica.com</t>
  </si>
  <si>
    <t>hotelvillaromanica.com</t>
  </si>
  <si>
    <t>MESON DE L´AINSA</t>
  </si>
  <si>
    <t>AVENIDA SOBRARBE, 12 BAJO</t>
  </si>
  <si>
    <t>974500733</t>
  </si>
  <si>
    <t>meson@pirineo.com</t>
  </si>
  <si>
    <t>pirineo.com/meson</t>
  </si>
  <si>
    <t>HOTEL SANCHEZ S.L.</t>
  </si>
  <si>
    <t>AVENIDA SOBRARBE, 10 BAJO; HOTEL SANCHEZ</t>
  </si>
  <si>
    <t>974500086</t>
  </si>
  <si>
    <t>infopirineo@gmail.com</t>
  </si>
  <si>
    <t>pirineo.com</t>
  </si>
  <si>
    <t>EXE LAS MARGAS GOLF</t>
  </si>
  <si>
    <t>CALLE MIRADOR DEL VALLE, S/N</t>
  </si>
  <si>
    <t>22613</t>
  </si>
  <si>
    <t>974499499</t>
  </si>
  <si>
    <t>exelasmargasgolf.com</t>
  </si>
  <si>
    <t>LOS JARDINES</t>
  </si>
  <si>
    <t>RAMÓN Y CAJAL, 16 BAJO</t>
  </si>
  <si>
    <t>22630</t>
  </si>
  <si>
    <t>974495555</t>
  </si>
  <si>
    <t>info@losjardines.com</t>
  </si>
  <si>
    <t>losjardines.info</t>
  </si>
  <si>
    <t>HG ALTO ARAGON</t>
  </si>
  <si>
    <t>URBANIZACIÓN FORMIGAL, S/N BAJO</t>
  </si>
  <si>
    <t>22640</t>
  </si>
  <si>
    <t>SALLENT DE GÁLLEGO</t>
  </si>
  <si>
    <t>974490505</t>
  </si>
  <si>
    <t>hgcitysuites@hghoteles.com</t>
  </si>
  <si>
    <t>hghoteles.com</t>
  </si>
  <si>
    <t>HOTEL TIROL</t>
  </si>
  <si>
    <t>974490377</t>
  </si>
  <si>
    <t>tirolformigal@gmail.com</t>
  </si>
  <si>
    <t>tirolformigal.com</t>
  </si>
  <si>
    <t>ARAGON HILLS</t>
  </si>
  <si>
    <t>SAN SEBASTIÁN, S/N BAJO (URBANIZACIÓN FORMIGAL)</t>
  </si>
  <si>
    <t>974490292</t>
  </si>
  <si>
    <t>info@aragonhills.com</t>
  </si>
  <si>
    <t>aragonhills.es</t>
  </si>
  <si>
    <t>YOY VILLA DE SALLENT</t>
  </si>
  <si>
    <t>AVENIDA PIRINEOS, S/N</t>
  </si>
  <si>
    <t>974490223</t>
  </si>
  <si>
    <t>reservas@snovilladesallent.com</t>
  </si>
  <si>
    <t>snovilladesallent.com/?utm_medium=organic&amp;utm_source=google&amp;utm_campaign=google-my-business&amp;utm_term=google-local</t>
  </si>
  <si>
    <t>HOTEL ABBA FORMIGAL S.L.</t>
  </si>
  <si>
    <t>974490030</t>
  </si>
  <si>
    <t>formigal@abbahoteles.com</t>
  </si>
  <si>
    <t>abbaformigalhotel.com</t>
  </si>
  <si>
    <t>CALLE FRANCIA, 77 BAJO</t>
  </si>
  <si>
    <t>974488805</t>
  </si>
  <si>
    <t>BOCALÉ</t>
  </si>
  <si>
    <t>PUENTE GÁLLEGO, 29 (CARRETERA ANTIGUA A FORMIGAL)</t>
  </si>
  <si>
    <t>22660</t>
  </si>
  <si>
    <t>974488555</t>
  </si>
  <si>
    <t>hotel@bocale.com</t>
  </si>
  <si>
    <t>bocal.com</t>
  </si>
  <si>
    <t>TRES QUIÑONES</t>
  </si>
  <si>
    <t>PUENTE GÁLLEGO, 11</t>
  </si>
  <si>
    <t>974488531</t>
  </si>
  <si>
    <t>info@apartahotelsallent.com</t>
  </si>
  <si>
    <t>apartahotelsallent.com</t>
  </si>
  <si>
    <t>APARTHOTEL SARRATO S.L.</t>
  </si>
  <si>
    <t>FRANCIA, 67 BAJO(HOTEL)</t>
  </si>
  <si>
    <t>974488511</t>
  </si>
  <si>
    <t>info@sarrato.es</t>
  </si>
  <si>
    <t>sarrato.es</t>
  </si>
  <si>
    <t>VALLE DE IZAS S.L.</t>
  </si>
  <si>
    <t>CARRETERA FRANCIA, 26 BAJO; HOTEL</t>
  </si>
  <si>
    <t>974488443</t>
  </si>
  <si>
    <t>hotelvalledeizas@hotelvalledeizas.com</t>
  </si>
  <si>
    <t>hotelvalledeizas.com</t>
  </si>
  <si>
    <t>HOTEL CASA SOCOTOR S.L.</t>
  </si>
  <si>
    <t>CALLE VICO, 9 BAJO</t>
  </si>
  <si>
    <t>974488240</t>
  </si>
  <si>
    <t>socotor@lospirineos.com</t>
  </si>
  <si>
    <t>valledetena.com</t>
  </si>
  <si>
    <t>EL REYNO</t>
  </si>
  <si>
    <t>FRANCIA, 6 BAJO</t>
  </si>
  <si>
    <t>974488152</t>
  </si>
  <si>
    <t>MAXIMINA</t>
  </si>
  <si>
    <t>IGLESIA, 1 BAJO</t>
  </si>
  <si>
    <t>974488125</t>
  </si>
  <si>
    <t>contacto@maximinasallent.com</t>
  </si>
  <si>
    <t>maximinasallent.com</t>
  </si>
  <si>
    <t>BUBAL</t>
  </si>
  <si>
    <t>CARRETERA BIESCAS, KILOMETRO 11 A-136</t>
  </si>
  <si>
    <t>22661</t>
  </si>
  <si>
    <t>PANTICOSA</t>
  </si>
  <si>
    <t>974487715</t>
  </si>
  <si>
    <t>info@aparthotelbubal.com</t>
  </si>
  <si>
    <t>aparthotelbubal.com</t>
  </si>
  <si>
    <t>HOTEL MARIANA</t>
  </si>
  <si>
    <t>CALLE LA IGLESIA, 9 BAJO</t>
  </si>
  <si>
    <t>974487625</t>
  </si>
  <si>
    <t>info@hotelmariana.com</t>
  </si>
  <si>
    <t>hotelmariana.com</t>
  </si>
  <si>
    <t>HOTEL VICENTE</t>
  </si>
  <si>
    <t>CARRETERA BALNEARIO, 12</t>
  </si>
  <si>
    <t>974487617</t>
  </si>
  <si>
    <t>hotelvicente@hotelvicente.com</t>
  </si>
  <si>
    <t>hotelvicente.com</t>
  </si>
  <si>
    <t>BALNEARIO DE PANTICOSA</t>
  </si>
  <si>
    <t>CARRETERA BALNEARIO, KILOMETRO 10</t>
  </si>
  <si>
    <t>974487616</t>
  </si>
  <si>
    <t>centraldereservas@panticosa.com</t>
  </si>
  <si>
    <t>balneariodepanticosa.com</t>
  </si>
  <si>
    <t>APARTAHOTEL PEÑA TELERA RESORT</t>
  </si>
  <si>
    <t>CALLE LA LIANA, BAJO</t>
  </si>
  <si>
    <t>22662</t>
  </si>
  <si>
    <t>974487575</t>
  </si>
  <si>
    <t>info@teleraresort.com</t>
  </si>
  <si>
    <t>teleraresort.com</t>
  </si>
  <si>
    <t>HOTEL SABOCOS S.L.</t>
  </si>
  <si>
    <t>CALLE FONDÓN, 1 BAJO</t>
  </si>
  <si>
    <t>974487488</t>
  </si>
  <si>
    <t>hotelsabocossl.com</t>
  </si>
  <si>
    <t>LUIS GUILLEN CALVO</t>
  </si>
  <si>
    <t>CALLE LA CRUZ, 2 BAJO</t>
  </si>
  <si>
    <t>974487436</t>
  </si>
  <si>
    <t>hotel@hotelescalar.com</t>
  </si>
  <si>
    <t>hotelescalar.com</t>
  </si>
  <si>
    <t>CASA PELENTOS</t>
  </si>
  <si>
    <t>CALLE EL MEDIO, 6</t>
  </si>
  <si>
    <t>22664</t>
  </si>
  <si>
    <t>974487365</t>
  </si>
  <si>
    <t>casapelentos.com</t>
  </si>
  <si>
    <t>NAVARRO</t>
  </si>
  <si>
    <t>SAN MIGUEL, 12 BAJO</t>
  </si>
  <si>
    <t>974487181</t>
  </si>
  <si>
    <t>navarro.com</t>
  </si>
  <si>
    <t>CASA FERRANDO PANTICOSA S.L.</t>
  </si>
  <si>
    <t>CAMPANERO, S/N</t>
  </si>
  <si>
    <t>974487172</t>
  </si>
  <si>
    <t>casaferrandopanticosasl.com</t>
  </si>
  <si>
    <t>GRAN HOTEL</t>
  </si>
  <si>
    <t>BALNEARIO DE PANTICOSA, S/N</t>
  </si>
  <si>
    <t>22650</t>
  </si>
  <si>
    <t>974487161</t>
  </si>
  <si>
    <t>admistracion@panticosa.com</t>
  </si>
  <si>
    <t>granhotel.com</t>
  </si>
  <si>
    <t>SARAO</t>
  </si>
  <si>
    <t>CARRETERA FRANCIA, 10 BAJO</t>
  </si>
  <si>
    <t>974487065</t>
  </si>
  <si>
    <t>info@rao.com</t>
  </si>
  <si>
    <t>cartaymenu.es/hotelrestaurantesarao</t>
  </si>
  <si>
    <t>CASA MORLANS</t>
  </si>
  <si>
    <t>SAN MIGUEL, S/N</t>
  </si>
  <si>
    <t>974487057</t>
  </si>
  <si>
    <t>info@camorlans.com</t>
  </si>
  <si>
    <t>casamorlans.com</t>
  </si>
  <si>
    <t>HOTEL ARRUEBO S.L.</t>
  </si>
  <si>
    <t>CALLE LA CRUZ, 10</t>
  </si>
  <si>
    <t>974487052</t>
  </si>
  <si>
    <t>info@hotelarruebo.net</t>
  </si>
  <si>
    <t>hotelarruebo.net</t>
  </si>
  <si>
    <t>APARTHOTEL SANTA CRUZ S.L.</t>
  </si>
  <si>
    <t>SANTA CRUZ, 29 BAJO</t>
  </si>
  <si>
    <t>22370</t>
  </si>
  <si>
    <t>BROTO</t>
  </si>
  <si>
    <t>974486703</t>
  </si>
  <si>
    <t>belenssolano@gmail.com</t>
  </si>
  <si>
    <t>aparthotelsantacruzsl.com</t>
  </si>
  <si>
    <t>HOTEL ABETOS</t>
  </si>
  <si>
    <t>AVENIDA DE ORDESA, S/N BAJO</t>
  </si>
  <si>
    <t>22376</t>
  </si>
  <si>
    <t>TORLA-ORDESA</t>
  </si>
  <si>
    <t>974486448</t>
  </si>
  <si>
    <t>soporte@infopirineo.es</t>
  </si>
  <si>
    <t>pirineo.com/hotel.bujaruelo</t>
  </si>
  <si>
    <t>CAMPING VIU</t>
  </si>
  <si>
    <t>CARRETERA N-260, KILOMETRO 484</t>
  </si>
  <si>
    <t>22378</t>
  </si>
  <si>
    <t>974486301</t>
  </si>
  <si>
    <t>info@campingviu.com</t>
  </si>
  <si>
    <t>campingviu.com</t>
  </si>
  <si>
    <t>HOTEL EL MIRADOR</t>
  </si>
  <si>
    <t>CARRETERA BROTO-OTO, S/N</t>
  </si>
  <si>
    <t>974486177</t>
  </si>
  <si>
    <t>reservas@miradorhotel.es</t>
  </si>
  <si>
    <t>miradorhotel.es</t>
  </si>
  <si>
    <t>EDELWEISS</t>
  </si>
  <si>
    <t>AVENIDA ORDESA, 1 BAJO</t>
  </si>
  <si>
    <t>974486173</t>
  </si>
  <si>
    <t>edelweiss.com</t>
  </si>
  <si>
    <t>HOSTAL ALTO ARAGON</t>
  </si>
  <si>
    <t>CALLE CAPUVITA, 2 BAJO</t>
  </si>
  <si>
    <t>974486172</t>
  </si>
  <si>
    <t>hotelballarin@gmail.com</t>
  </si>
  <si>
    <t>hostalaltoaragon.com</t>
  </si>
  <si>
    <t>HOTEL BALLARÍN</t>
  </si>
  <si>
    <t>CALLE CAPUVITA, 11 BAJO</t>
  </si>
  <si>
    <t>974486155</t>
  </si>
  <si>
    <t>hotelballarn.com</t>
  </si>
  <si>
    <t>BELLAVISTA ORDESA</t>
  </si>
  <si>
    <t>AVENIDA ORDESA, 10</t>
  </si>
  <si>
    <t>974486153</t>
  </si>
  <si>
    <t>info@hotelbellavistaordesa.com</t>
  </si>
  <si>
    <t>hotelbellavistaordesa.com/?fbclid=IwY2xjawP74wdleHRuA2FlbQIxMABzcnRjBmFwcF9pZBAyMjIwMzkxNzg4MjAwODkyAAEenMoxRejZp579LHMD02nUdsCXdBc4H2b9YTp01VfqT9-lC4ax13zaoDQ_Y-Y_aem_UTXtmVgmEwBG3uWuG6se2g</t>
  </si>
  <si>
    <t>HOTEL GABARRE</t>
  </si>
  <si>
    <t>AVENIDA ORDESA, 6 BAJO; ASCENSOR</t>
  </si>
  <si>
    <t>974486052</t>
  </si>
  <si>
    <t>contacto@espana-hoteles.es</t>
  </si>
  <si>
    <t>espana-hoteles.es</t>
  </si>
  <si>
    <t>PRADAS ORDESA</t>
  </si>
  <si>
    <t>AVENIDA DE AVENIDA ORDESA, 7</t>
  </si>
  <si>
    <t>974486004</t>
  </si>
  <si>
    <t>info@hotelpradas.com</t>
  </si>
  <si>
    <t>hotelpradasordesa.com</t>
  </si>
  <si>
    <t>TIERRA DE BIESCAS</t>
  </si>
  <si>
    <t>PASEO CANAL, S/N CRUCE CON AVENIDA ALEJANDRO OLIVAN</t>
  </si>
  <si>
    <t>974485483</t>
  </si>
  <si>
    <t>reservas@hoteltierradebiescas.com</t>
  </si>
  <si>
    <t>hoteltierradebiescas.com</t>
  </si>
  <si>
    <t>HOTEL GIRAL</t>
  </si>
  <si>
    <t>974485273</t>
  </si>
  <si>
    <t>info@hotelgiral.es</t>
  </si>
  <si>
    <t>hotelgiral.es</t>
  </si>
  <si>
    <t>HOTEL LA RAMBLA</t>
  </si>
  <si>
    <t>RAMBLA SAN PEDRO, 7 BAJO</t>
  </si>
  <si>
    <t>974485211</t>
  </si>
  <si>
    <t>hotellarambla.com</t>
  </si>
  <si>
    <t>CARRETERA BIESCAS, S/N BAJO</t>
  </si>
  <si>
    <t>22639</t>
  </si>
  <si>
    <t>974485166</t>
  </si>
  <si>
    <t>purtolas.com</t>
  </si>
  <si>
    <t>HOTEL GAVIN</t>
  </si>
  <si>
    <t>AVENIDA ORDESA, 3 BAJO</t>
  </si>
  <si>
    <t>974485158</t>
  </si>
  <si>
    <t>hotelgavin.com</t>
  </si>
  <si>
    <t>CASA RUBA</t>
  </si>
  <si>
    <t>CALLE ESPERANZA, 18 BAJO</t>
  </si>
  <si>
    <t>974485000</t>
  </si>
  <si>
    <t>reservas@hotelcasaruba.com</t>
  </si>
  <si>
    <t>casaruba.com</t>
  </si>
  <si>
    <t>VILLA VIRGINIA S.L.</t>
  </si>
  <si>
    <t>AVENIDA EL EJÉRCITO, 25</t>
  </si>
  <si>
    <t>22600</t>
  </si>
  <si>
    <t>974484191</t>
  </si>
  <si>
    <r>
      <rPr>
        <color rgb="FF1155CC"/>
        <u/>
      </rPr>
      <t>info@hotelvillavirginia.com</t>
    </r>
  </si>
  <si>
    <t>hotelvillavirginia.com</t>
  </si>
  <si>
    <t>HOTEL MI CASA S.L.</t>
  </si>
  <si>
    <t>AVENIDA EJÉRCITO, 32 BAJO</t>
  </si>
  <si>
    <t>974480400</t>
  </si>
  <si>
    <r>
      <rPr>
        <color rgb="FF1155CC"/>
        <u/>
      </rPr>
      <t>hotelmicasa@hotelmicasa.info</t>
    </r>
  </si>
  <si>
    <t>hotelmicasa.info</t>
  </si>
  <si>
    <t>LA PARDINA S.A.</t>
  </si>
  <si>
    <t>SANTA OROSIA, 36 BAJO</t>
  </si>
  <si>
    <t>974480228</t>
  </si>
  <si>
    <t>info@lapardina.com</t>
  </si>
  <si>
    <t>lapardina.es</t>
  </si>
  <si>
    <t>CASANOVA</t>
  </si>
  <si>
    <t>AVENIDA MADRID, 54 BAJO</t>
  </si>
  <si>
    <t>22520</t>
  </si>
  <si>
    <t>FRAGA</t>
  </si>
  <si>
    <t>974471990</t>
  </si>
  <si>
    <t>HOTEL CASANOVA S.A.</t>
  </si>
  <si>
    <t>AVENIDA MADRID, 54</t>
  </si>
  <si>
    <t>hotelcasanovahuesca.com</t>
  </si>
  <si>
    <t>HOSTAL RESTAURANTE EL PORTAL S.L.</t>
  </si>
  <si>
    <t>AVENIDA DE LA CONSTITUCIÓN, 83</t>
  </si>
  <si>
    <t>22410</t>
  </si>
  <si>
    <t>ALCOLEA DE CINCA</t>
  </si>
  <si>
    <t>974469091</t>
  </si>
  <si>
    <t>heportal@hotmail.com</t>
  </si>
  <si>
    <t>hostalrestauranteelportalsl.com</t>
  </si>
  <si>
    <t>HOTEL SISKETS</t>
  </si>
  <si>
    <t>CALLE CARRETERA, 78</t>
  </si>
  <si>
    <t>22590</t>
  </si>
  <si>
    <t>TORRENTE DE CINCA</t>
  </si>
  <si>
    <t>974467590</t>
  </si>
  <si>
    <t>info@siskets.com</t>
  </si>
  <si>
    <t>siskets.com</t>
  </si>
  <si>
    <t>CASA RURAL ALBANO</t>
  </si>
  <si>
    <t>CALLE DEL MEDIO, 3 -5-7</t>
  </si>
  <si>
    <t>22571</t>
  </si>
  <si>
    <t>BALDELLOU</t>
  </si>
  <si>
    <t>974433392</t>
  </si>
  <si>
    <t>alberguecasaalbano@hotmail.com</t>
  </si>
  <si>
    <t>casaruralalbano.com</t>
  </si>
  <si>
    <t>AVENIDA ARAGÓN, 30</t>
  </si>
  <si>
    <t>22500</t>
  </si>
  <si>
    <t>BINÉFAR</t>
  </si>
  <si>
    <t>974428604</t>
  </si>
  <si>
    <t>reservas@hotelciudaddebinefar.com</t>
  </si>
  <si>
    <t>hotelapaz.com</t>
  </si>
  <si>
    <t>HOTEL &amp; SPA CIUDAD DE BINEFÁR</t>
  </si>
  <si>
    <t>974428600</t>
  </si>
  <si>
    <t>hotelciudaddebinefar.com</t>
  </si>
  <si>
    <t>VILLA DE BAENA</t>
  </si>
  <si>
    <t>CALLE MAYOR, 3</t>
  </si>
  <si>
    <t>22413</t>
  </si>
  <si>
    <t>SAN MIGUEL DEL CINCA</t>
  </si>
  <si>
    <t>974413329</t>
  </si>
  <si>
    <t>villadebaena.com</t>
  </si>
  <si>
    <t>MASMONZON</t>
  </si>
  <si>
    <t>PASEO SAN JUAN BOSCO, 10 BAJO</t>
  </si>
  <si>
    <t>22400</t>
  </si>
  <si>
    <t>MONZÓN</t>
  </si>
  <si>
    <t>974404322</t>
  </si>
  <si>
    <t>reservas@hotelmasmonzon.com</t>
  </si>
  <si>
    <t>hotelmasmonzon.com</t>
  </si>
  <si>
    <t>HOTEL RESTAURANTE VIANETTO, S.L.</t>
  </si>
  <si>
    <t>AVENIDA LÉRIDA, S/N</t>
  </si>
  <si>
    <t>974401900</t>
  </si>
  <si>
    <t>hotelrestaurantevianettosl.com</t>
  </si>
  <si>
    <t>H CON ENCANTO</t>
  </si>
  <si>
    <t>CARRETERA TARRAGONA-SAN SEBASTIÁN (N-240), KILOMETRO 137, 5</t>
  </si>
  <si>
    <t>974400506</t>
  </si>
  <si>
    <t>comercial@hconencanto.com</t>
  </si>
  <si>
    <t>hconencanto.com</t>
  </si>
  <si>
    <t>HOTEL 4 HERMANOS S.L.</t>
  </si>
  <si>
    <t>JOAQUÍN COSTA, 47 BAJO</t>
  </si>
  <si>
    <t>22260</t>
  </si>
  <si>
    <t>GRAÑÉN</t>
  </si>
  <si>
    <t>974390018</t>
  </si>
  <si>
    <t>info@hotel4hermanos.com</t>
  </si>
  <si>
    <t>hotel4hermanos.com</t>
  </si>
  <si>
    <t>REAL POSADA DE LIENA</t>
  </si>
  <si>
    <t>VIRGEN DE LA LIENA, 10</t>
  </si>
  <si>
    <t>22808</t>
  </si>
  <si>
    <t>MURILLO DE GÁLLEGO</t>
  </si>
  <si>
    <t>974383189</t>
  </si>
  <si>
    <t>posadadeliena@telefonica.net</t>
  </si>
  <si>
    <t>realposadadeliena.com</t>
  </si>
  <si>
    <t>AGUAS DE LOS MALLOS</t>
  </si>
  <si>
    <t>CARRETERA HUESCA-JACA, KILOMETRO 37</t>
  </si>
  <si>
    <t>974383132</t>
  </si>
  <si>
    <t>reservas@hotelaguasdelosmallos.com</t>
  </si>
  <si>
    <t>hotelaguasdelosmallos.com</t>
  </si>
  <si>
    <t>LA POSADA DE VILLALANGUA</t>
  </si>
  <si>
    <t>BAJA, 4</t>
  </si>
  <si>
    <t>22822</t>
  </si>
  <si>
    <t>LAS PEÑAS DE RIGLOS</t>
  </si>
  <si>
    <t>974382876</t>
  </si>
  <si>
    <t>laposadadevillalangua@gmail.com</t>
  </si>
  <si>
    <t>laposadadevillalangua.com</t>
  </si>
  <si>
    <t>HOSPEDERÍA DE LOARRE</t>
  </si>
  <si>
    <t>PLAZA MOYA, 7 BAJO</t>
  </si>
  <si>
    <t>22809</t>
  </si>
  <si>
    <t>LOARRE</t>
  </si>
  <si>
    <t>974382706</t>
  </si>
  <si>
    <t>ruralium.com</t>
  </si>
  <si>
    <t>HOTEL VILLA DE AYERBE*** S.L.</t>
  </si>
  <si>
    <t>CALLE DUQUE DE BIVONA, 15 BAJO</t>
  </si>
  <si>
    <t>22800</t>
  </si>
  <si>
    <t>AYERBE</t>
  </si>
  <si>
    <t>974380080</t>
  </si>
  <si>
    <t>contacto@hotelayerbe.com</t>
  </si>
  <si>
    <t>hotelayerbe.com</t>
  </si>
  <si>
    <t>HOTEL ANAYA S.L.</t>
  </si>
  <si>
    <t>CARRETERA NACIONAL 240</t>
  </si>
  <si>
    <t>22753</t>
  </si>
  <si>
    <t>PUENTE LA REINA DE JACA</t>
  </si>
  <si>
    <t>974377411</t>
  </si>
  <si>
    <t>info@hotelanaya.com</t>
  </si>
  <si>
    <t>hotelanaya.com</t>
  </si>
  <si>
    <t>HOTEL ARAGON S.L.</t>
  </si>
  <si>
    <t>CARRETERA PUENTE LA REINA-JACA, S/N BAJO</t>
  </si>
  <si>
    <t>22792</t>
  </si>
  <si>
    <t>SANTA CRUZ DE LA SERÓS</t>
  </si>
  <si>
    <t>974377112</t>
  </si>
  <si>
    <t>hotelaragonsl.com</t>
  </si>
  <si>
    <t>LA PORTADA DEL MEDIEVO S.L.</t>
  </si>
  <si>
    <t>ALTA, 6</t>
  </si>
  <si>
    <t>22750</t>
  </si>
  <si>
    <t>974377055</t>
  </si>
  <si>
    <t>info@laportadadelmedievo.es</t>
  </si>
  <si>
    <t>laportadadelmedievo.es</t>
  </si>
  <si>
    <t>CASTILLO D´ACHER</t>
  </si>
  <si>
    <t>CALLE VALLE DE HECHO, 1 0 HUESCA</t>
  </si>
  <si>
    <t>22006</t>
  </si>
  <si>
    <t>974375313</t>
  </si>
  <si>
    <t>hotel@castillodacher.com</t>
  </si>
  <si>
    <t>castillodacher.com</t>
  </si>
  <si>
    <t>HOSTAL LO FORATON</t>
  </si>
  <si>
    <t>CALLE CRUZ ALTA, S/N BAJO</t>
  </si>
  <si>
    <t>22720</t>
  </si>
  <si>
    <t>VALLE DE HECHO</t>
  </si>
  <si>
    <t>974375311</t>
  </si>
  <si>
    <t>hostalloforaton.com</t>
  </si>
  <si>
    <t>LO FORATON</t>
  </si>
  <si>
    <t>CRUZ ALTA, S/N</t>
  </si>
  <si>
    <t>loforaton.com</t>
  </si>
  <si>
    <t>HOTEL CANDANCHU</t>
  </si>
  <si>
    <t>HOTEL CANDANCHÚ, S/N BAJO</t>
  </si>
  <si>
    <t>22889</t>
  </si>
  <si>
    <t>AISA</t>
  </si>
  <si>
    <t>974373410</t>
  </si>
  <si>
    <t>reservas@hotelcandanchu.com</t>
  </si>
  <si>
    <t>hotelcandanchu.com</t>
  </si>
  <si>
    <t>HOTEL EUROPA</t>
  </si>
  <si>
    <t>HOTEL EUROPA (ÚNICA C. TURÍSTICO), 6 BAJO; RTE. COTA 2000</t>
  </si>
  <si>
    <t>JACA</t>
  </si>
  <si>
    <t>974373312</t>
  </si>
  <si>
    <t>hoteleuropa@astun.com</t>
  </si>
  <si>
    <t>CARRETERA ASTÚN-CANDANCHÚ, KILOMETRO 669</t>
  </si>
  <si>
    <t>22880</t>
  </si>
  <si>
    <t>CANFRANC</t>
  </si>
  <si>
    <t>974373300</t>
  </si>
  <si>
    <t>info@santacristina.es</t>
  </si>
  <si>
    <t>santacristina.es</t>
  </si>
  <si>
    <t>HOTEL EDELWEISS</t>
  </si>
  <si>
    <t>ESTACIÓN CANDANCHÚ, S/N BAJO</t>
  </si>
  <si>
    <t>974373175</t>
  </si>
  <si>
    <t>reservas@edelweisscandanchu.com</t>
  </si>
  <si>
    <t>edelweisscandanchu.com</t>
  </si>
  <si>
    <t>VILLA DE CANFRANC S.L.</t>
  </si>
  <si>
    <t>AVENIDA FERNANDO EL CATÓLICO, 17 BAJO</t>
  </si>
  <si>
    <t>974372012</t>
  </si>
  <si>
    <t>reservas@villadecanfranc.com</t>
  </si>
  <si>
    <t>villadecanfranc.com</t>
  </si>
  <si>
    <t>APARTAHOTEL Y SPA JASETANIA</t>
  </si>
  <si>
    <t>DOCTOR MARAÑÓN, 5 BAJO</t>
  </si>
  <si>
    <t>22700</t>
  </si>
  <si>
    <t>974365420</t>
  </si>
  <si>
    <t>reservas@ahjacetania.es</t>
  </si>
  <si>
    <t>apartahotelspajacetania.es</t>
  </si>
  <si>
    <t>EUROSTARS REINA FELICIA</t>
  </si>
  <si>
    <t>PASEO CAMINO DE SANTIAGO, 16 BAJO</t>
  </si>
  <si>
    <t>974365333</t>
  </si>
  <si>
    <t>info@eurostarsreinafelicia.com</t>
  </si>
  <si>
    <t>eurostarsreinafelicia.com</t>
  </si>
  <si>
    <t>HOTEL CIUDAD DE JACA</t>
  </si>
  <si>
    <t>CALLE SANCHO RAMÍREZ, 15 BAJOS</t>
  </si>
  <si>
    <t>974364311</t>
  </si>
  <si>
    <t>contacto@hotelciudaddejaca.com</t>
  </si>
  <si>
    <t>hotelciudaddejaca.com</t>
  </si>
  <si>
    <t>A BOIRA</t>
  </si>
  <si>
    <t>CALLE VALLE DE ANSÓ, 3 BAJO</t>
  </si>
  <si>
    <t>974363848</t>
  </si>
  <si>
    <t>info@hotelaboira.com</t>
  </si>
  <si>
    <t>aboira.com</t>
  </si>
  <si>
    <t>EL ACEBO</t>
  </si>
  <si>
    <t>ECHEGARAY, 11</t>
  </si>
  <si>
    <t>974363410</t>
  </si>
  <si>
    <t>reservas@elacebo.net</t>
  </si>
  <si>
    <t>elacebo.net</t>
  </si>
  <si>
    <t>REAL</t>
  </si>
  <si>
    <t>MEMBRILLERAS, 7 BAJO</t>
  </si>
  <si>
    <t>974363008</t>
  </si>
  <si>
    <t>info@hotelrealjaca.com</t>
  </si>
  <si>
    <t>hotelrealjaca.com</t>
  </si>
  <si>
    <t>APARTAMENTOS TURISTICOS SOL Y NIEVE</t>
  </si>
  <si>
    <t>PASEO CONSTITUCIÓN, 31 BAJO</t>
  </si>
  <si>
    <t>974362456</t>
  </si>
  <si>
    <t>recepcion@hotelmur.com</t>
  </si>
  <si>
    <t>apartamentosolynieve.com</t>
  </si>
  <si>
    <t>OROEL S.A.</t>
  </si>
  <si>
    <t>AVENIDA FRANCIA, S/N</t>
  </si>
  <si>
    <t>974362411</t>
  </si>
  <si>
    <t>oroel@inturmark.es</t>
  </si>
  <si>
    <t>inturmark.es</t>
  </si>
  <si>
    <t>HOTEL A NIEU</t>
  </si>
  <si>
    <t>AVENIDA ZARAGOZA, 22 BAJO</t>
  </si>
  <si>
    <t>974361679</t>
  </si>
  <si>
    <t>informacion@hotel-anieu.com</t>
  </si>
  <si>
    <t>hotel-anieu.com</t>
  </si>
  <si>
    <t>HOTEL RAMIRO I</t>
  </si>
  <si>
    <t>CALLE EL CARMEN, 23 BAJO</t>
  </si>
  <si>
    <t>974361516</t>
  </si>
  <si>
    <t>hotelramiroi.com</t>
  </si>
  <si>
    <t>HOTEL JOLIO JACA</t>
  </si>
  <si>
    <t>974361367</t>
  </si>
  <si>
    <t>info@hoteljoliojaca.com</t>
  </si>
  <si>
    <t>joliojaca.com</t>
  </si>
  <si>
    <t>CONDE AZNAR</t>
  </si>
  <si>
    <t>PASEO CONSTITUCIÓN, 3</t>
  </si>
  <si>
    <t>974361050</t>
  </si>
  <si>
    <t>conde.aznar@condeaznar.com</t>
  </si>
  <si>
    <t>condeaznar.com</t>
  </si>
  <si>
    <t>HOTEL BAROSSE</t>
  </si>
  <si>
    <t>ESTIRAS, 4</t>
  </si>
  <si>
    <t>22712</t>
  </si>
  <si>
    <t>974360582</t>
  </si>
  <si>
    <t>info@barosse.com</t>
  </si>
  <si>
    <t>barosse.com</t>
  </si>
  <si>
    <t>HOTEL CHALET PUIGDEFÁBREGAS</t>
  </si>
  <si>
    <t>PICO COLLARADA, 59 CHALET-B</t>
  </si>
  <si>
    <t>974360174</t>
  </si>
  <si>
    <t xml:space="preserve">hotelchaletpuigdefabregas.com </t>
  </si>
  <si>
    <t>hotelchaletpuigdefabregas.com</t>
  </si>
  <si>
    <t>HOTEL REAL GOLF &amp; SPA</t>
  </si>
  <si>
    <t>CALLE LA PAUL (URBANIZACIÓN LOMAS DE BADAGUÁS), 2</t>
  </si>
  <si>
    <t>22714</t>
  </si>
  <si>
    <t>974358200</t>
  </si>
  <si>
    <t>recepcion@hotelrealjacabadaguas.com</t>
  </si>
  <si>
    <t>hotelrealjacabadaguas.com</t>
  </si>
  <si>
    <t>74</t>
  </si>
  <si>
    <t>HOTEL JAQUÉS</t>
  </si>
  <si>
    <t>CALLE UNIÓN JAQUESA, 4</t>
  </si>
  <si>
    <t>974356424</t>
  </si>
  <si>
    <t>hoteljaques@hoteljaques.com</t>
  </si>
  <si>
    <t>hoteljaques.com</t>
  </si>
  <si>
    <t>EL MIRADOR DE LOS PIRINEOS</t>
  </si>
  <si>
    <t>CALLE ORDANA, 8</t>
  </si>
  <si>
    <t>974355593</t>
  </si>
  <si>
    <t>info@elmiradordelospirineos.com</t>
  </si>
  <si>
    <t>elmiradordelospirineos.com</t>
  </si>
  <si>
    <t>CAMPING BELLAVISTA</t>
  </si>
  <si>
    <t>CARRETERA DE GRAUS, 23</t>
  </si>
  <si>
    <t>22435</t>
  </si>
  <si>
    <t>LA PUEBLA DE CASTRO</t>
  </si>
  <si>
    <t>974347070</t>
  </si>
  <si>
    <t>info@hotelcampingbellavista.com</t>
  </si>
  <si>
    <t>hotelcampingbellavista.com</t>
  </si>
  <si>
    <t>HOTEL TURPI</t>
  </si>
  <si>
    <t>CARRETERA FRANCIA, KILOMETRO 69, 500 LLANO DE LOS BAÑOS</t>
  </si>
  <si>
    <t>974344002</t>
  </si>
  <si>
    <t>info@turpi.net</t>
  </si>
  <si>
    <t>turpi.net</t>
  </si>
  <si>
    <t>ERA CONTE</t>
  </si>
  <si>
    <t>ORIENTE, S/N</t>
  </si>
  <si>
    <t>22144</t>
  </si>
  <si>
    <t>BIERGE</t>
  </si>
  <si>
    <t>974343410</t>
  </si>
  <si>
    <t>info@eraconte.com</t>
  </si>
  <si>
    <t>hotelsomontano.com</t>
  </si>
  <si>
    <t>HOTEL DE MONTAÑA LAMIANA</t>
  </si>
  <si>
    <t>CARRETERA REVILLA, S/N BAJOS</t>
  </si>
  <si>
    <t>974341066</t>
  </si>
  <si>
    <t>hoteldemontaalamiana.com</t>
  </si>
  <si>
    <t>SABIÑANIGO CAMP &amp; HOTEL</t>
  </si>
  <si>
    <t>CARRETERA N-330, S/N</t>
  </si>
  <si>
    <t>974338860</t>
  </si>
  <si>
    <t>info@sabinanigocamp.com</t>
  </si>
  <si>
    <t>hotelcampingsabinanigo.com</t>
  </si>
  <si>
    <t>APARTA HOTEL PIEDRAFITA LODGE</t>
  </si>
  <si>
    <t>CARRETERA, S/N BAJO(LAS LAGUNAS)</t>
  </si>
  <si>
    <t>974337789</t>
  </si>
  <si>
    <t>team@chaletowners.com</t>
  </si>
  <si>
    <t>piedrafitalodge.com</t>
  </si>
  <si>
    <t>HOTEL MARIBEL</t>
  </si>
  <si>
    <t>974318979</t>
  </si>
  <si>
    <t>info@hotelmaribel.com</t>
  </si>
  <si>
    <t>hotelmaribel.es</t>
  </si>
  <si>
    <t>VALLE DE RODELLAR S.L.</t>
  </si>
  <si>
    <t>CARRETERA BIERGE BAJO; CAMP.</t>
  </si>
  <si>
    <t>974318637</t>
  </si>
  <si>
    <t>info@vallederodellar.com</t>
  </si>
  <si>
    <t>vallederodellar.com</t>
  </si>
  <si>
    <t>SANTA MARÍA S.L.</t>
  </si>
  <si>
    <t>ARRABAL, S/N BAJO</t>
  </si>
  <si>
    <t>974318436</t>
  </si>
  <si>
    <t>info@hotel-santamaria.com</t>
  </si>
  <si>
    <t>hotel-santamaria.com</t>
  </si>
  <si>
    <t>HOTEL VILLA ALQUÉZAR</t>
  </si>
  <si>
    <t>CALLE PEDRO ARNAL CAVERO, 20</t>
  </si>
  <si>
    <t>974318416</t>
  </si>
  <si>
    <t>info@villadealquezar.com</t>
  </si>
  <si>
    <t>villadealquezar.com</t>
  </si>
  <si>
    <t>HOSTERÍA SIERRA DE GUADA S.L.L.</t>
  </si>
  <si>
    <t>CALLE ORIENTE, 2 BAJO</t>
  </si>
  <si>
    <t>974318379</t>
  </si>
  <si>
    <t>info@hosteriadeguara.com</t>
  </si>
  <si>
    <t>hosteriadeguara.com</t>
  </si>
  <si>
    <t>HOTEL SAN RAMÓN DEL SOMONTANO</t>
  </si>
  <si>
    <t>CALLE DE LA ACADEMIA CERBUNA, 2</t>
  </si>
  <si>
    <t>22300</t>
  </si>
  <si>
    <t>BARBASTRO</t>
  </si>
  <si>
    <t>974312825</t>
  </si>
  <si>
    <t>restaurante@hotelsanramonsomontano.com</t>
  </si>
  <si>
    <t>hotelsanramonsomontano.com</t>
  </si>
  <si>
    <t>CLEMENTE S.L.</t>
  </si>
  <si>
    <t>CALLE CORONA DE ARAGÓN, 5 BAJO; EDIFICIO</t>
  </si>
  <si>
    <t>974310186</t>
  </si>
  <si>
    <t>info@hotelclemente.com</t>
  </si>
  <si>
    <t>clementesl.com</t>
  </si>
  <si>
    <t>HOTEL MI CASA EN BARBASTRO</t>
  </si>
  <si>
    <t>AVENIDA PIRINEOS, 12 BAJO; NAVE</t>
  </si>
  <si>
    <t>974308884</t>
  </si>
  <si>
    <t>hotelmicasaenbarbastro@gmail.com</t>
  </si>
  <si>
    <t>hotelmicasaenbarbastro.com</t>
  </si>
  <si>
    <t>REY MARTIN C.B.</t>
  </si>
  <si>
    <t>CARRETERA TARRAGONA-SAN SEBASTIÁN (N-240), KILOMETRO 162, 7</t>
  </si>
  <si>
    <t>974308344</t>
  </si>
  <si>
    <t>reservas@hotelreysanchoramirez.es</t>
  </si>
  <si>
    <t>hotelreysanchoramirez.com</t>
  </si>
  <si>
    <t>HOTEL TRES CAMINOS</t>
  </si>
  <si>
    <t>BARRIO DE LA CINCA, 17</t>
  </si>
  <si>
    <t>22390</t>
  </si>
  <si>
    <t>EL GRADO</t>
  </si>
  <si>
    <t>974304051</t>
  </si>
  <si>
    <t>info@trescaminos.com</t>
  </si>
  <si>
    <t>trescaminos.com</t>
  </si>
  <si>
    <t>LAS ACACIAS S.L.</t>
  </si>
  <si>
    <t>BARRIO CINCA, 16</t>
  </si>
  <si>
    <t>974304035</t>
  </si>
  <si>
    <t>info@lasacacias.com</t>
  </si>
  <si>
    <t>lasacacias.com</t>
  </si>
  <si>
    <t>HOSTERIA EL TOZAL S.L.</t>
  </si>
  <si>
    <t>CARRETERA ARTASONA, S/N BAJO</t>
  </si>
  <si>
    <t>974304000</t>
  </si>
  <si>
    <t>hosteriaeltozalsl.com</t>
  </si>
  <si>
    <t>LA ABADIA SOMONTANO S.L.</t>
  </si>
  <si>
    <t>RIERA PLAZA, 1</t>
  </si>
  <si>
    <t>22313</t>
  </si>
  <si>
    <t>CASTILLAZUELO</t>
  </si>
  <si>
    <t>974302366</t>
  </si>
  <si>
    <t>laabadiasomontanosl.com</t>
  </si>
  <si>
    <t>APARTHOTEL CASA ARNAL</t>
  </si>
  <si>
    <t>CALLE LA PAÚL, 7 BAJO</t>
  </si>
  <si>
    <t>22132</t>
  </si>
  <si>
    <t>TORRES DE ALCANADRE</t>
  </si>
  <si>
    <t>974301444</t>
  </si>
  <si>
    <t>info@aparthotelcaarnal.com</t>
  </si>
  <si>
    <t>casaarnal.com</t>
  </si>
  <si>
    <t>ABBA HUESCA</t>
  </si>
  <si>
    <t>TARBES, 14 BAJO</t>
  </si>
  <si>
    <t>22005</t>
  </si>
  <si>
    <t>974292900</t>
  </si>
  <si>
    <t>huesca@abbahoteles.com</t>
  </si>
  <si>
    <t>abbahuescahotel.com</t>
  </si>
  <si>
    <t>EL CAPRICHO DE ARGUIS S.L.</t>
  </si>
  <si>
    <t>CARRETERA HUESCA-SABIÑÁNIGO, KILOMETRO 121</t>
  </si>
  <si>
    <t>22150</t>
  </si>
  <si>
    <t>ARGUIS</t>
  </si>
  <si>
    <t>974272069</t>
  </si>
  <si>
    <t>elcaprichodearguis@gmail.com</t>
  </si>
  <si>
    <t>facebook.com/hotel-el-capricho-de-arguis-366017153914008</t>
  </si>
  <si>
    <t>HOTEL FETRA</t>
  </si>
  <si>
    <t>CARRETERA HUESCA-SABIÑÁNIGO, KILOMETRO 5, 600 BAJO</t>
  </si>
  <si>
    <t>22193</t>
  </si>
  <si>
    <t>IGRIÉS</t>
  </si>
  <si>
    <t>974271187</t>
  </si>
  <si>
    <t>recepcion@hotelfetra.com</t>
  </si>
  <si>
    <t>hotelfetra.com</t>
  </si>
  <si>
    <t>REQUITOS</t>
  </si>
  <si>
    <t>MAYOR, 93</t>
  </si>
  <si>
    <t>22270</t>
  </si>
  <si>
    <t>ALMUDÉVAR</t>
  </si>
  <si>
    <t>974250969</t>
  </si>
  <si>
    <t>restauranterequitos@gmail.com</t>
  </si>
  <si>
    <t>requitos.com</t>
  </si>
  <si>
    <t>HOSTAL JOAQUIN COSTA</t>
  </si>
  <si>
    <t>JOAQUÍN COSTA, 20 -BIS; 1</t>
  </si>
  <si>
    <t>22003</t>
  </si>
  <si>
    <t>974241774</t>
  </si>
  <si>
    <t>recepcion@posadadelaluna.com</t>
  </si>
  <si>
    <t>posadadelaluna.com</t>
  </si>
  <si>
    <t>LA POSADA DE LA LUNA</t>
  </si>
  <si>
    <t>JOAQUÍN COSTA, 10 BAJO(HOTEL)</t>
  </si>
  <si>
    <t>974241738</t>
  </si>
  <si>
    <t>APARTHOTEL HUESCA</t>
  </si>
  <si>
    <t>CALLE JOSÉ GIL CAVEZ, 10 BAJO; ESTACIÓN AUTOBUSES</t>
  </si>
  <si>
    <t>974239945</t>
  </si>
  <si>
    <t>aparthotelhuesca@sercotel.es</t>
  </si>
  <si>
    <t>aparthotelhuesca.com</t>
  </si>
  <si>
    <t>HOTEL MONTEARAGÓN</t>
  </si>
  <si>
    <t>CARRETERA TARRAGONA-SAN SEBASTIÁN, KILOMETRO 208 BAJO, N-240</t>
  </si>
  <si>
    <t>22191</t>
  </si>
  <si>
    <t>974222350</t>
  </si>
  <si>
    <t>reservas@hmontearagon.com</t>
  </si>
  <si>
    <t>hotelmontearagn.com</t>
  </si>
  <si>
    <t>HOTEL SANCHO ABARCA</t>
  </si>
  <si>
    <t>COSO ALTO, 52 BAJO</t>
  </si>
  <si>
    <t>974220650</t>
  </si>
  <si>
    <t>hotelsanchoabarca.com</t>
  </si>
  <si>
    <t>HOTEL PEDRO I DE ARAGON S.L.</t>
  </si>
  <si>
    <t>AVENIDA PARQUE, 34 BAJO; HOTEL PEDRO I DE ARAG¾</t>
  </si>
  <si>
    <t>974220300</t>
  </si>
  <si>
    <t>pedroi@gargallo-hotels.com</t>
  </si>
  <si>
    <t>hotelpedroidearagonsl.com</t>
  </si>
  <si>
    <t>129</t>
  </si>
  <si>
    <t>LA CASA DEL RÍO</t>
  </si>
  <si>
    <t>CARRETERA BENASQUE, KILOMETRO 49, 9</t>
  </si>
  <si>
    <t>974111200</t>
  </si>
  <si>
    <t>info@lacasadelrio.com</t>
  </si>
  <si>
    <t>lacasadelrio.com</t>
  </si>
  <si>
    <t>YELY NORIEGA GARCIA</t>
  </si>
  <si>
    <t>AVENIDA LOS PIRINEOS, 8</t>
  </si>
  <si>
    <t>22004</t>
  </si>
  <si>
    <t>974000144</t>
  </si>
  <si>
    <t>noriegay32@gmail.com</t>
  </si>
  <si>
    <t>yelynoriegagarcia.com</t>
  </si>
  <si>
    <t>COSTALAZ PLAZA</t>
  </si>
  <si>
    <t>RAMÓN Y CAJAL, 1 BAJO</t>
  </si>
  <si>
    <t>22254</t>
  </si>
  <si>
    <t>TORRALBA DE ARAGÓN</t>
  </si>
  <si>
    <t>974 94 50 59</t>
  </si>
  <si>
    <t>info@costalazplaza.com</t>
  </si>
  <si>
    <t>SESUÉ S.L.</t>
  </si>
  <si>
    <t>CAMINO MOLINO, 2</t>
  </si>
  <si>
    <t>SESUÉ</t>
  </si>
  <si>
    <t>974 553 310</t>
  </si>
  <si>
    <t>edmontse@yahoo.es</t>
  </si>
  <si>
    <t>hotelsesue.com</t>
  </si>
  <si>
    <t>CASA RAFELETA HOTEL</t>
  </si>
  <si>
    <t>PLAN</t>
  </si>
  <si>
    <t>974 506 448</t>
  </si>
  <si>
    <t>eva@casarafeleta.com</t>
  </si>
  <si>
    <t>casarafeleta.com</t>
  </si>
  <si>
    <t>HOTEL CASBAS</t>
  </si>
  <si>
    <t>CARRETERA BIESCAS, S/N</t>
  </si>
  <si>
    <t>974 480 149</t>
  </si>
  <si>
    <t>hotel-restaurante@casbas.com</t>
  </si>
  <si>
    <t>hotelcasbas.es</t>
  </si>
  <si>
    <t>RESIDENCIAL BÚBAL</t>
  </si>
  <si>
    <t>CARRETERA BIESCAS-FORMIGAL (A-136), KILOMETRO 6 BAJO</t>
  </si>
  <si>
    <t>974 48 74 53</t>
  </si>
  <si>
    <t>reservas@residencialbubal.com</t>
  </si>
  <si>
    <t>residencialbubal.com</t>
  </si>
  <si>
    <t>HOTEL DOMUS FONTANA</t>
  </si>
  <si>
    <t>22422</t>
  </si>
  <si>
    <t>FONZ</t>
  </si>
  <si>
    <t>974 41 23 22</t>
  </si>
  <si>
    <t>info@hoteldomusfontana.com</t>
  </si>
  <si>
    <t>SANSI PARK</t>
  </si>
  <si>
    <t>AVINGUDA ALCALDE PORQUERES, 4-6 BAJO</t>
  </si>
  <si>
    <t>25008</t>
  </si>
  <si>
    <t>LLEIDA</t>
  </si>
  <si>
    <t>973836393</t>
  </si>
  <si>
    <t>sansipark.com</t>
  </si>
  <si>
    <t>HOTEL CASA MIQUEL S.L.</t>
  </si>
  <si>
    <t>CARRETERA VALLMANYA, 0, KILOMETRO 2</t>
  </si>
  <si>
    <t>25180</t>
  </si>
  <si>
    <t>ALCARRÀS</t>
  </si>
  <si>
    <t>973791627</t>
  </si>
  <si>
    <t>info@hotelmiquel.com</t>
  </si>
  <si>
    <t>hotelmiquel.com</t>
  </si>
  <si>
    <t>LA ROSALEDA</t>
  </si>
  <si>
    <t>AVENIDA PRESIDENT MACIÀ, 9 BAJO</t>
  </si>
  <si>
    <t>25244</t>
  </si>
  <si>
    <t>FONDARELLA</t>
  </si>
  <si>
    <t>973710815</t>
  </si>
  <si>
    <t>larosaleda.com</t>
  </si>
  <si>
    <t>HOTEL FONDA MAS</t>
  </si>
  <si>
    <t>AVENIDA PROGRÉS, 2</t>
  </si>
  <si>
    <t>25552</t>
  </si>
  <si>
    <t>VILALLER</t>
  </si>
  <si>
    <t>973698009</t>
  </si>
  <si>
    <t>hotelfondamas.com</t>
  </si>
  <si>
    <t>MONTSANT S.A.</t>
  </si>
  <si>
    <t>CARRETERA N-230, KILOMETRO 131, 000 BAJO</t>
  </si>
  <si>
    <t>973697006</t>
  </si>
  <si>
    <t>montsant@infonegocio.com</t>
  </si>
  <si>
    <t>hotelmontsant.com</t>
  </si>
  <si>
    <t>HOTEL ROMÀNIC</t>
  </si>
  <si>
    <t>URBANITZACIO PLA DE L'ERMITA, S/N</t>
  </si>
  <si>
    <t>25528</t>
  </si>
  <si>
    <t>LA VALL DE BOÍ</t>
  </si>
  <si>
    <t>973696264</t>
  </si>
  <si>
    <t>reservas@boitaullresort.com</t>
  </si>
  <si>
    <t>hotelromnic.com</t>
  </si>
  <si>
    <t>HOTEL TAÜLL</t>
  </si>
  <si>
    <t>hoteltall.com</t>
  </si>
  <si>
    <t>CALDAS</t>
  </si>
  <si>
    <t>AFORES, S/N BAJO</t>
  </si>
  <si>
    <t>973696230</t>
  </si>
  <si>
    <t>info@caldesdeboi.com</t>
  </si>
  <si>
    <t>caldesdeboi.com</t>
  </si>
  <si>
    <t>EL BOUQUET</t>
  </si>
  <si>
    <t>CARRETERA TAÜLL, S/N 1-1(URBANIZACIÓN PLA LA ERMITA)</t>
  </si>
  <si>
    <t>973696218</t>
  </si>
  <si>
    <t>elbouquet@elbouquet.com</t>
  </si>
  <si>
    <t>elbouquet.com</t>
  </si>
  <si>
    <t>HOTEL MANANTIAL</t>
  </si>
  <si>
    <t>973696210</t>
  </si>
  <si>
    <t>EL RANTINER</t>
  </si>
  <si>
    <t>TRESTAULL, 5 BAJO(TRES T)</t>
  </si>
  <si>
    <t>973696184</t>
  </si>
  <si>
    <t>info@hotelelrantiner.com</t>
  </si>
  <si>
    <t>hotelelrantiner.com</t>
  </si>
  <si>
    <t>HOTEL FARRE D´AVAL</t>
  </si>
  <si>
    <t>CARRER MAJOR, 10 BAJO; HOTEL FARRE D'AVALL</t>
  </si>
  <si>
    <t>25527</t>
  </si>
  <si>
    <t>973694166</t>
  </si>
  <si>
    <t>hotelfarredaval.com</t>
  </si>
  <si>
    <t>HOTEL MESTRE S.L.</t>
  </si>
  <si>
    <t>PLAÇA MERCADO ADAL, 8 8 8</t>
  </si>
  <si>
    <t>25520</t>
  </si>
  <si>
    <t>EL PONT DE SUERT</t>
  </si>
  <si>
    <t>973690306</t>
  </si>
  <si>
    <t>hotelmestre@telefonica.net</t>
  </si>
  <si>
    <t>hotelmestresl.com</t>
  </si>
  <si>
    <t>LA FAIADA</t>
  </si>
  <si>
    <t>VENTOLÀ, S/N</t>
  </si>
  <si>
    <t>973690202</t>
  </si>
  <si>
    <t>info@lafaiada.com</t>
  </si>
  <si>
    <t>lafaiada.com</t>
  </si>
  <si>
    <t>APARTHOTEL SOLÉ</t>
  </si>
  <si>
    <t>AVINGUDA ESTACIÓ, 44-48 BAJO</t>
  </si>
  <si>
    <t>25500</t>
  </si>
  <si>
    <t>LA POBLA DE SEGUR</t>
  </si>
  <si>
    <t>973680452</t>
  </si>
  <si>
    <t>info@hotelsole.es</t>
  </si>
  <si>
    <t>hotelsole.es</t>
  </si>
  <si>
    <t>SOLÉ</t>
  </si>
  <si>
    <t>MONTSENY</t>
  </si>
  <si>
    <t>PLAZA AJUNTAMENT, S/N BAJO</t>
  </si>
  <si>
    <t>25515</t>
  </si>
  <si>
    <t>LA TORRE DE CABDELLA</t>
  </si>
  <si>
    <t>973663060</t>
  </si>
  <si>
    <t>info@hotelmontseny.com</t>
  </si>
  <si>
    <t>hotelmontseny.com</t>
  </si>
  <si>
    <t>FONDA FARRÉ</t>
  </si>
  <si>
    <t>CARRETERA SORT, S/N</t>
  </si>
  <si>
    <t>25593</t>
  </si>
  <si>
    <t>SORIGUERA</t>
  </si>
  <si>
    <t>973662035</t>
  </si>
  <si>
    <t>info@fondafarre.com</t>
  </si>
  <si>
    <t>fondafarre.com</t>
  </si>
  <si>
    <t>HOTEL ARTURO</t>
  </si>
  <si>
    <t>MAJOR, 21 BAJO</t>
  </si>
  <si>
    <t>25513</t>
  </si>
  <si>
    <t>973661828</t>
  </si>
  <si>
    <t>hotelarturo@gmail.com</t>
  </si>
  <si>
    <t>hotelarturo.com</t>
  </si>
  <si>
    <t>LA FABRICA</t>
  </si>
  <si>
    <t>AVENIDA BEDOGA, S/N BAJO</t>
  </si>
  <si>
    <t>25514</t>
  </si>
  <si>
    <t>SENTERADA</t>
  </si>
  <si>
    <t>973661756</t>
  </si>
  <si>
    <t>lafabrica.com</t>
  </si>
  <si>
    <t>HOTEL TERRADETS</t>
  </si>
  <si>
    <t>CARRETERA C-13, KILOMETRO 75, 000 BALAGUER-TREMP</t>
  </si>
  <si>
    <t>25631</t>
  </si>
  <si>
    <t>CASTELL DE MUR</t>
  </si>
  <si>
    <t>973651120</t>
  </si>
  <si>
    <t>info@hotelterradets.com</t>
  </si>
  <si>
    <t>hotelterradets.com</t>
  </si>
  <si>
    <t>HOTEL ALEGRET S.L.</t>
  </si>
  <si>
    <t>CARRER PAU CASALS, 11 11 11</t>
  </si>
  <si>
    <t>25620</t>
  </si>
  <si>
    <t>TREMP</t>
  </si>
  <si>
    <t>973650100</t>
  </si>
  <si>
    <t>info@hotelalegret.com</t>
  </si>
  <si>
    <t>hotelalegret.com</t>
  </si>
  <si>
    <t>HOTEL SEGLE XX</t>
  </si>
  <si>
    <t>PLAZA CREU, 8 BAJO</t>
  </si>
  <si>
    <t>973650001</t>
  </si>
  <si>
    <t>info@hotelseglexx.info</t>
  </si>
  <si>
    <t>hotelseglexx.info</t>
  </si>
  <si>
    <t>HOTEL RESTAURANTE GARONA BOSSOST</t>
  </si>
  <si>
    <t>AVENIDA EDUARD AUNÓS, 1</t>
  </si>
  <si>
    <t>25550</t>
  </si>
  <si>
    <t>BOSSÒST</t>
  </si>
  <si>
    <t>973648246</t>
  </si>
  <si>
    <t>info@hotelgarona.com</t>
  </si>
  <si>
    <t>hotelrestaurantegaronabossost.com</t>
  </si>
  <si>
    <t>HOSTERÍA CATALANA</t>
  </si>
  <si>
    <t>CARRER PIETAT, 34</t>
  </si>
  <si>
    <t>973648202</t>
  </si>
  <si>
    <t>reservas@hosteriacatalana.com</t>
  </si>
  <si>
    <t>hosteracatalana.com</t>
  </si>
  <si>
    <t>HOTEL RESTAURANT BATALLA</t>
  </si>
  <si>
    <t>URBANIZACIÓN SOL DEL VALL, S/N BAJO</t>
  </si>
  <si>
    <t>973648199</t>
  </si>
  <si>
    <t>info@hotelrestaurantbatalla.com</t>
  </si>
  <si>
    <t>hotelbatalla.com</t>
  </si>
  <si>
    <t>HOTEL CANEJAN ** S.L.</t>
  </si>
  <si>
    <t>BARRIADA SANT JAUME, 27 BAJO</t>
  </si>
  <si>
    <t>25540</t>
  </si>
  <si>
    <t>LES</t>
  </si>
  <si>
    <t>973648031</t>
  </si>
  <si>
    <t>info@hotelcanejan.com</t>
  </si>
  <si>
    <t>hotelcanejan.com</t>
  </si>
  <si>
    <t>HOTEL TALABART</t>
  </si>
  <si>
    <t>BANYS, 1 BAJO</t>
  </si>
  <si>
    <t>973648011</t>
  </si>
  <si>
    <t>hoteltalabart.com</t>
  </si>
  <si>
    <t>RVHOTELS ORRI</t>
  </si>
  <si>
    <t>CARRER SENTERO, 1</t>
  </si>
  <si>
    <t>25598</t>
  </si>
  <si>
    <t>NAUT ARAN</t>
  </si>
  <si>
    <t>973646086</t>
  </si>
  <si>
    <t>reservas@hotelorri.com</t>
  </si>
  <si>
    <t>hotelorri.com</t>
  </si>
  <si>
    <t>AC BAQUEIRA SKI RESORT</t>
  </si>
  <si>
    <t>PERIMETRAU, S/N URBANIZACIÓN VAL DE RUDA</t>
  </si>
  <si>
    <t>973645961</t>
  </si>
  <si>
    <t>acbaqueira@ac-hotels.com</t>
  </si>
  <si>
    <t>acbaqueiraskiresort.com</t>
  </si>
  <si>
    <t>MONT ROMIES</t>
  </si>
  <si>
    <t>PLAÇA MAJOR, S/N</t>
  </si>
  <si>
    <t>973645816</t>
  </si>
  <si>
    <t>montromies.com</t>
  </si>
  <si>
    <t>VAL DE RUDA</t>
  </si>
  <si>
    <t>ESTACIO BAQUEIRA BERET, S/N BAJO</t>
  </si>
  <si>
    <t>973645811</t>
  </si>
  <si>
    <t>hotel@valderuda.com</t>
  </si>
  <si>
    <t>hotelvalderudabaqueira.com</t>
  </si>
  <si>
    <t>ES DE DON JOAN</t>
  </si>
  <si>
    <t>MAJOR, 33 BAJO(APARTHOTEL)</t>
  </si>
  <si>
    <t>973645751</t>
  </si>
  <si>
    <t>esdedonjoan.com</t>
  </si>
  <si>
    <t>LA PLETA</t>
  </si>
  <si>
    <t>BAQUEIRA BERET, S/N BAJO</t>
  </si>
  <si>
    <t>973645550</t>
  </si>
  <si>
    <t>reservas.lapleta@rafaelhoteles.com</t>
  </si>
  <si>
    <t>lapleta.com</t>
  </si>
  <si>
    <t>EIRA SKI LODGE</t>
  </si>
  <si>
    <t>CARRETERA PLA DE BERET, S/N 1700M</t>
  </si>
  <si>
    <t>973645112</t>
  </si>
  <si>
    <t>info@eiraskilodge.com</t>
  </si>
  <si>
    <t>eiraskilodge.com</t>
  </si>
  <si>
    <t>EIRA STYLE</t>
  </si>
  <si>
    <t>CARRETERA PLA DE BERET, S/N URBANIZACION TANAU</t>
  </si>
  <si>
    <t>LA CUMA</t>
  </si>
  <si>
    <t>CARRER ESTUDIS, 5-7 BAJO; DUPLICADO 5-7; HOSTAL</t>
  </si>
  <si>
    <t>973645017</t>
  </si>
  <si>
    <t>lacuma.com</t>
  </si>
  <si>
    <t>SASTRADA MIRO S.L.</t>
  </si>
  <si>
    <t>CARRETERA BAQUEIRA, S/N BAJO</t>
  </si>
  <si>
    <t>973644562</t>
  </si>
  <si>
    <t>sastradamirosl.com</t>
  </si>
  <si>
    <t>COLOMERS S.L.</t>
  </si>
  <si>
    <t>MOLA (DERA), 8 BAJO</t>
  </si>
  <si>
    <t>973644556</t>
  </si>
  <si>
    <t>reservas@hotelcolomers.com</t>
  </si>
  <si>
    <t>hotelcolomers.es</t>
  </si>
  <si>
    <t>ETH SAUETH</t>
  </si>
  <si>
    <t>SANTA MARIA, 7</t>
  </si>
  <si>
    <t>973644511</t>
  </si>
  <si>
    <t>info@ethueth.com</t>
  </si>
  <si>
    <t>hotelsaueth.com</t>
  </si>
  <si>
    <t>MELIA ROYAL TANAU S.A.</t>
  </si>
  <si>
    <t>BAQUEIRA BERET, S/N BAJO; NAUT ARAN</t>
  </si>
  <si>
    <t>973644446</t>
  </si>
  <si>
    <t>montarto@baqueira.es</t>
  </si>
  <si>
    <t>hotelmontarto.es</t>
  </si>
  <si>
    <t>CARRETERA BAQUÈIRA, 13 BAJO</t>
  </si>
  <si>
    <t>25599</t>
  </si>
  <si>
    <t>973644423</t>
  </si>
  <si>
    <t>info@edelweissarties.com</t>
  </si>
  <si>
    <t>edelweissarties.com</t>
  </si>
  <si>
    <t>CASA IRENE S.A.</t>
  </si>
  <si>
    <t>MAJOR, 3 BAJO</t>
  </si>
  <si>
    <t>973644364</t>
  </si>
  <si>
    <t>info@hotelcasairene.com</t>
  </si>
  <si>
    <t>hotelcasairene.com</t>
  </si>
  <si>
    <t>TUC BLANC</t>
  </si>
  <si>
    <t>CARRETERA DETH PORT, 20 BAJO</t>
  </si>
  <si>
    <t>973644350</t>
  </si>
  <si>
    <t>info@hoteltucblanc.com</t>
  </si>
  <si>
    <t>hoteltucblanc.com</t>
  </si>
  <si>
    <t>157</t>
  </si>
  <si>
    <t>AGS DE MULTIPROPIEDAD S.L.</t>
  </si>
  <si>
    <t>EDIFICI SOLNEU, S/N BAJO</t>
  </si>
  <si>
    <t>973644274</t>
  </si>
  <si>
    <t>solneu@solneubaqueira.com</t>
  </si>
  <si>
    <t>solneubaqueira.com</t>
  </si>
  <si>
    <t>HOTEL DE TREDOS</t>
  </si>
  <si>
    <t>CARRETERA BAQUEIRA, 2 BAJO</t>
  </si>
  <si>
    <t>973644014</t>
  </si>
  <si>
    <t>hoteldetredos.com</t>
  </si>
  <si>
    <t>PEIRA BLANCA</t>
  </si>
  <si>
    <t>SOLEI, 1 BAJO</t>
  </si>
  <si>
    <t>25539</t>
  </si>
  <si>
    <t>973643636</t>
  </si>
  <si>
    <t>reservas@peirablanca.com</t>
  </si>
  <si>
    <t>peirablanca.com</t>
  </si>
  <si>
    <t>ACEVI VAL D´ARAN</t>
  </si>
  <si>
    <t>AVENIDA ALCALDE CALBETÓ BARRA, 20 BAJO</t>
  </si>
  <si>
    <t>25530</t>
  </si>
  <si>
    <t>VIELHA E MIJARAN</t>
  </si>
  <si>
    <t>973643233</t>
  </si>
  <si>
    <t>valdaran@acevihotels.com</t>
  </si>
  <si>
    <t>acevi-valdaran.hotel-baqueira.com</t>
  </si>
  <si>
    <t>AVENIDA ALCALDE CALBETÓ BARRA, 20</t>
  </si>
  <si>
    <t>APARTHOTEL ETH PALAI</t>
  </si>
  <si>
    <t>AVINGUDA GARONA, 7 BAJO</t>
  </si>
  <si>
    <t>973643220</t>
  </si>
  <si>
    <t>recepcion@ethpalai.com</t>
  </si>
  <si>
    <t>ethpalai.com</t>
  </si>
  <si>
    <t>ES PRADETS S.L.</t>
  </si>
  <si>
    <t>PRADET, 9 BAJO</t>
  </si>
  <si>
    <t>973643098</t>
  </si>
  <si>
    <t>pradets@hotmail.com</t>
  </si>
  <si>
    <t>espradetssl.com</t>
  </si>
  <si>
    <t>APARTHOTEL LA VALL BLANCA</t>
  </si>
  <si>
    <t>ANETO, 7 7 7</t>
  </si>
  <si>
    <t>973643024</t>
  </si>
  <si>
    <t>reservas@lavallblancavielha.com</t>
  </si>
  <si>
    <t>lavallblancavielha.com</t>
  </si>
  <si>
    <t>ETH REFUGI D´ARAN</t>
  </si>
  <si>
    <t>AVENIDA GARONA, 27</t>
  </si>
  <si>
    <t>973643002</t>
  </si>
  <si>
    <t>info@elrefugiodearan.com</t>
  </si>
  <si>
    <t>elrefugiodearan.com</t>
  </si>
  <si>
    <t>HOTEL ANGLADA</t>
  </si>
  <si>
    <t>ANGLADA, 11 BAJO</t>
  </si>
  <si>
    <t>973642527</t>
  </si>
  <si>
    <t>hotelanglada.com</t>
  </si>
  <si>
    <t>ORLA</t>
  </si>
  <si>
    <t>AVINGUDA CASTIERO, 3 BAJO</t>
  </si>
  <si>
    <t>973642406</t>
  </si>
  <si>
    <t>info@hotelorla.com</t>
  </si>
  <si>
    <t>hotelorla.com</t>
  </si>
  <si>
    <t>LARPIMA 98 S.L.</t>
  </si>
  <si>
    <t>AVINGUDA CASTIERO, S/N</t>
  </si>
  <si>
    <t>973642261</t>
  </si>
  <si>
    <t>larpima98sl.com</t>
  </si>
  <si>
    <t>RIBAETA</t>
  </si>
  <si>
    <t>SARRIULERA, 5 BAJO</t>
  </si>
  <si>
    <t>973642036</t>
  </si>
  <si>
    <t>hotelribaeta@gmail.com</t>
  </si>
  <si>
    <t>ribaeta.com</t>
  </si>
  <si>
    <t>PETIT HOTEL DES ARTS</t>
  </si>
  <si>
    <t>PRADET, 15</t>
  </si>
  <si>
    <t>973641738</t>
  </si>
  <si>
    <t>petithoteldesarts.com</t>
  </si>
  <si>
    <t>ÇO DE PIERRA S.L.</t>
  </si>
  <si>
    <t>CARRER MAJOR, 25</t>
  </si>
  <si>
    <t>973641334</t>
  </si>
  <si>
    <t>odepierrasl.com</t>
  </si>
  <si>
    <t>NOU VIELHA</t>
  </si>
  <si>
    <t>AVENIDA ALCALDE CALBETÓ BARRA, 8</t>
  </si>
  <si>
    <t>973641324</t>
  </si>
  <si>
    <t>reservas.valencia@hulothoteles.com</t>
  </si>
  <si>
    <t>hulothoteles.com</t>
  </si>
  <si>
    <t>VILAGAROS</t>
  </si>
  <si>
    <t>TRAVESIA CARRETERA, S/N BAJO</t>
  </si>
  <si>
    <t>973641250</t>
  </si>
  <si>
    <t>direccion@hotelvilagaros.com</t>
  </si>
  <si>
    <t>hotelvilagaros.com</t>
  </si>
  <si>
    <t>TRAVESIA CARRETERA, KILOMETRO 5 BAJO</t>
  </si>
  <si>
    <t>GRAN CHALET HOTEL &amp; PETIT SPA</t>
  </si>
  <si>
    <t>PLAÇA CAL, 3</t>
  </si>
  <si>
    <t>973640952</t>
  </si>
  <si>
    <t>info@hotelgranchalet.com</t>
  </si>
  <si>
    <t>hotelgranchalet.com</t>
  </si>
  <si>
    <t>HOTEL HIPIC</t>
  </si>
  <si>
    <t>CARRETERA FRANÇA, S/N 22</t>
  </si>
  <si>
    <t>973640888</t>
  </si>
  <si>
    <t>hotelhipico@gmail.com</t>
  </si>
  <si>
    <t>hotelhipic.com</t>
  </si>
  <si>
    <t>PEÑA S.L.</t>
  </si>
  <si>
    <t>CARRETERA N-230, KILOMETRO 169 BAJO</t>
  </si>
  <si>
    <t>25537</t>
  </si>
  <si>
    <t>973640886</t>
  </si>
  <si>
    <t>info@hotelpenha.com</t>
  </si>
  <si>
    <t>hotelpenha.com</t>
  </si>
  <si>
    <t>PARADOR DE ARTIÉS</t>
  </si>
  <si>
    <t>SAN JUAN, 1 CARRETERA BAQUEIRA</t>
  </si>
  <si>
    <t>973640801</t>
  </si>
  <si>
    <t>arties@parador.es</t>
  </si>
  <si>
    <t>IRISSA</t>
  </si>
  <si>
    <t>PLAZA SANT ORENÇ, 1 BAJO</t>
  </si>
  <si>
    <t>973640709</t>
  </si>
  <si>
    <t>irissa.com</t>
  </si>
  <si>
    <t>HUSA TUCA</t>
  </si>
  <si>
    <t>CARRETERA BAQUEIRA, 25 BAJO</t>
  </si>
  <si>
    <t>973640700</t>
  </si>
  <si>
    <t>husatuca.com</t>
  </si>
  <si>
    <t>BERET S.L.</t>
  </si>
  <si>
    <t>CARRER ROSER, 3</t>
  </si>
  <si>
    <t>973640535</t>
  </si>
  <si>
    <t>beretsl.com</t>
  </si>
  <si>
    <t>HOTEL FONFREDA ***</t>
  </si>
  <si>
    <t>PASSEIG LIBERTAT, 18 BAJO</t>
  </si>
  <si>
    <t>973640488</t>
  </si>
  <si>
    <t>info@hotelfonfreda.com</t>
  </si>
  <si>
    <t>hotelfonfreda.com</t>
  </si>
  <si>
    <t>PETITE VERNEDA</t>
  </si>
  <si>
    <t>SAUQUER, 6</t>
  </si>
  <si>
    <t>25538</t>
  </si>
  <si>
    <t>973640430</t>
  </si>
  <si>
    <t>info@petiteverneda.com</t>
  </si>
  <si>
    <t>funandroomshotels.com</t>
  </si>
  <si>
    <t>OSTAU ERA NHEUADA</t>
  </si>
  <si>
    <t>CARRETERA FRANÇA, 230 KILOMETRO 167</t>
  </si>
  <si>
    <t>973640369</t>
  </si>
  <si>
    <t>nheuada@hotmail.com</t>
  </si>
  <si>
    <t>eracasanheuada.com</t>
  </si>
  <si>
    <t>BARRADOS HOTEL</t>
  </si>
  <si>
    <t>CARRETERA FRANÇA, S/N BAJO</t>
  </si>
  <si>
    <t>973640309</t>
  </si>
  <si>
    <t>barradoshotel.com</t>
  </si>
  <si>
    <t>VIELLA S.L.</t>
  </si>
  <si>
    <t>CARRETERA GAUSAC, 18 BAJO</t>
  </si>
  <si>
    <t>973640275</t>
  </si>
  <si>
    <t>reservas@hotelviella.com</t>
  </si>
  <si>
    <t>ETH SOLAN S.L.</t>
  </si>
  <si>
    <t>AVENIDA ALCALDE CALBETÓ BARRA, 14</t>
  </si>
  <si>
    <t>973640204</t>
  </si>
  <si>
    <t>hotel@hotelethsolanvielha.com</t>
  </si>
  <si>
    <t>hotelethsolanvielha.com</t>
  </si>
  <si>
    <t>HOTEL DELAVALL</t>
  </si>
  <si>
    <t>AVENIDA PAS D´ARRÓ, 38</t>
  </si>
  <si>
    <t>973640200</t>
  </si>
  <si>
    <t>hoteldelavall.com</t>
  </si>
  <si>
    <t>CALLE SANT ORENÇ, 3, - BAJO</t>
  </si>
  <si>
    <t>973640165</t>
  </si>
  <si>
    <t>info@hotelelciervo.net</t>
  </si>
  <si>
    <t>hotelelciervo.net</t>
  </si>
  <si>
    <t>HUSA RIU NERE</t>
  </si>
  <si>
    <t>MAJOR, 4 BAJO</t>
  </si>
  <si>
    <t>973640150</t>
  </si>
  <si>
    <t>info@hotelriunere.com</t>
  </si>
  <si>
    <t>hotelriunere.com</t>
  </si>
  <si>
    <t>PARADOR DE VIELHA</t>
  </si>
  <si>
    <t>CARRETERA TÚNEL, S/N BAJO</t>
  </si>
  <si>
    <t>973640100</t>
  </si>
  <si>
    <t>viella@parador.es</t>
  </si>
  <si>
    <t>HOTEL ALBARES</t>
  </si>
  <si>
    <t>PASSEIG LIBERTAT, 11 11 11</t>
  </si>
  <si>
    <t>973640081</t>
  </si>
  <si>
    <t>reservas@hotelalbares.com</t>
  </si>
  <si>
    <t>hotelalbares.com</t>
  </si>
  <si>
    <t>LAC VIELHA</t>
  </si>
  <si>
    <t>CARRETERA TÚNEL, S/N</t>
  </si>
  <si>
    <t>973640075</t>
  </si>
  <si>
    <t>lacvielha.com</t>
  </si>
  <si>
    <t>ARAN LA ABUELA</t>
  </si>
  <si>
    <t>AVINGUDA CASTIERO, 1 BAJO; 1</t>
  </si>
  <si>
    <t>973640050</t>
  </si>
  <si>
    <t>hotelaran@hotelaran.net</t>
  </si>
  <si>
    <t>hotelaran.net</t>
  </si>
  <si>
    <t>CASA ESTAMPA</t>
  </si>
  <si>
    <t>PLAZA SORTAUS, 9 BAJO</t>
  </si>
  <si>
    <t>973640048</t>
  </si>
  <si>
    <t>info@hotelcasaestampa.com</t>
  </si>
  <si>
    <t>hotelcasaestampa.com</t>
  </si>
  <si>
    <t>HOTEL UROGALLO ** S.L.</t>
  </si>
  <si>
    <t>AVINGUDA CASTIERA, 7</t>
  </si>
  <si>
    <t>973640000</t>
  </si>
  <si>
    <t>urogallo@aranweb.com</t>
  </si>
  <si>
    <t>hotelurogallosl.com</t>
  </si>
  <si>
    <t>MONTARTO</t>
  </si>
  <si>
    <t>ESTACION BAQUEIRA BERET, 2 BAIXOS</t>
  </si>
  <si>
    <t>973639001</t>
  </si>
  <si>
    <t>montarto.com</t>
  </si>
  <si>
    <t>SOL VIELHA</t>
  </si>
  <si>
    <t>ANETO, 1 BAJO</t>
  </si>
  <si>
    <t>973638000</t>
  </si>
  <si>
    <t>solvielha.com</t>
  </si>
  <si>
    <t>VAL DE NEU</t>
  </si>
  <si>
    <t>PERIMETRAU, S/N BAJO</t>
  </si>
  <si>
    <t>973635003</t>
  </si>
  <si>
    <t>hotelvaldeneu@h-santos.es</t>
  </si>
  <si>
    <t>hotelbaqueiravaldeneu.com</t>
  </si>
  <si>
    <t>H. SANTOS D. S.L.</t>
  </si>
  <si>
    <t>CARRER PERIMETRAU, S/N BAJO</t>
  </si>
  <si>
    <t>973635000</t>
  </si>
  <si>
    <t>comercial@h-santos.es</t>
  </si>
  <si>
    <t>h-santos.es</t>
  </si>
  <si>
    <t>HOTEL PORT AINÉ 2000</t>
  </si>
  <si>
    <t>CARRETERA SORT-RIALP, S/N</t>
  </si>
  <si>
    <t>25560</t>
  </si>
  <si>
    <t>SORT</t>
  </si>
  <si>
    <t>973627627</t>
  </si>
  <si>
    <t>dpd@fgc.cat</t>
  </si>
  <si>
    <t>portaine.cat</t>
  </si>
  <si>
    <t>ESTERRI PARK</t>
  </si>
  <si>
    <t>MAJOR, 69 BAJO(HOTEL ESTERRIPARK)</t>
  </si>
  <si>
    <t>25580</t>
  </si>
  <si>
    <t>ESTERRI D'ÀNEU</t>
  </si>
  <si>
    <t>973626389</t>
  </si>
  <si>
    <t>esterripark.com</t>
  </si>
  <si>
    <t>HOTEL BRUNA S.L.</t>
  </si>
  <si>
    <t>CARRER MAJOR, 46 46 46</t>
  </si>
  <si>
    <t>973626336</t>
  </si>
  <si>
    <t>hotelbruna@gmail.com</t>
  </si>
  <si>
    <t>hotelbruna.es</t>
  </si>
  <si>
    <t>FONT TABERNERA S.L.</t>
  </si>
  <si>
    <t>ISAVARRE, 3</t>
  </si>
  <si>
    <t>973626208</t>
  </si>
  <si>
    <t>fonttabernerasl.com</t>
  </si>
  <si>
    <t>HA TRAINERA S.L.</t>
  </si>
  <si>
    <t>MAJOR, 54 BAJO</t>
  </si>
  <si>
    <t>973626177</t>
  </si>
  <si>
    <t>info@hoteltrainera.com</t>
  </si>
  <si>
    <t>hoteltrainera.com</t>
  </si>
  <si>
    <t>HOTEL ELS PUIS</t>
  </si>
  <si>
    <t>AVENIDA JOAQUIM MORELLÓ, 13</t>
  </si>
  <si>
    <t>973626160</t>
  </si>
  <si>
    <t>elspuis@gmail.com</t>
  </si>
  <si>
    <t>hotelelspuis.com</t>
  </si>
  <si>
    <t>HOTEL EL PALLER DEL SISCO S.L.</t>
  </si>
  <si>
    <t>AVINGUDA PORTAL DE LA BONAIGUA, 9 9 9</t>
  </si>
  <si>
    <t>25587</t>
  </si>
  <si>
    <t>ALT ÀNEU</t>
  </si>
  <si>
    <t>973626129</t>
  </si>
  <si>
    <t>lopaller@hotmail.com</t>
  </si>
  <si>
    <t>lotaller.com</t>
  </si>
  <si>
    <t>LA MORERA</t>
  </si>
  <si>
    <t>CARRETERA BONAIGUA, S/N BAJO</t>
  </si>
  <si>
    <t>973626124</t>
  </si>
  <si>
    <t>info@hotel-lamorera.com</t>
  </si>
  <si>
    <t>hotel-lamorera.com</t>
  </si>
  <si>
    <t>VALL FERRERA</t>
  </si>
  <si>
    <t>MARTÍ, 1 BAJO</t>
  </si>
  <si>
    <t>25575</t>
  </si>
  <si>
    <t>ALINS</t>
  </si>
  <si>
    <t>973624413</t>
  </si>
  <si>
    <t>info@hotelvallferrera.com</t>
  </si>
  <si>
    <t>hotelvallferrera.com</t>
  </si>
  <si>
    <t>CASA XICOT</t>
  </si>
  <si>
    <t>CARRETERA DE TOR BAJO</t>
  </si>
  <si>
    <t>25574</t>
  </si>
  <si>
    <t>973624348</t>
  </si>
  <si>
    <t>monicapicart@hotmail.com</t>
  </si>
  <si>
    <t>casaxicot.com</t>
  </si>
  <si>
    <t>HOTEL SALORIA S.L.</t>
  </si>
  <si>
    <t>PLAÇA MAJOR 1</t>
  </si>
  <si>
    <t>973624341</t>
  </si>
  <si>
    <t>info@hotelloria.com</t>
  </si>
  <si>
    <t>hotelsaloria.es</t>
  </si>
  <si>
    <t>SAURAT</t>
  </si>
  <si>
    <t>PLAZA SANT MARTÍ, 2 BAJO</t>
  </si>
  <si>
    <t>25597</t>
  </si>
  <si>
    <t>ESPOT</t>
  </si>
  <si>
    <t>973624162</t>
  </si>
  <si>
    <t>info@hotelsaurat.com</t>
  </si>
  <si>
    <t>hotelsaurat.com</t>
  </si>
  <si>
    <t>ELS ENCANTATS HOTEL</t>
  </si>
  <si>
    <t>CARRETERA ESPOT, S/N BAJO</t>
  </si>
  <si>
    <t>973624138</t>
  </si>
  <si>
    <t>elsencantatshotel.com</t>
  </si>
  <si>
    <t>ELS ENCANTATS S.L.</t>
  </si>
  <si>
    <t>CARRETERA SANT MAURICI, S/N</t>
  </si>
  <si>
    <t>973624115</t>
  </si>
  <si>
    <t>elsencantatssl.com</t>
  </si>
  <si>
    <t>HOTEL LLACS DE CARDÓS</t>
  </si>
  <si>
    <t>CALLE UNICA, 1 - S/N</t>
  </si>
  <si>
    <t>25577</t>
  </si>
  <si>
    <t>LLADORRE</t>
  </si>
  <si>
    <t>973623178</t>
  </si>
  <si>
    <t>info@llacscardos.com</t>
  </si>
  <si>
    <t>hotelestanysblaus.com</t>
  </si>
  <si>
    <t>MARXANT</t>
  </si>
  <si>
    <t>973623151</t>
  </si>
  <si>
    <t>info@hotelmarxant.com</t>
  </si>
  <si>
    <t>hotelmarxant.com</t>
  </si>
  <si>
    <t>HOTEL ESTANYS BLAUS</t>
  </si>
  <si>
    <t>CARRETERA TAVASCAN, S/N 0 LÉRIDA</t>
  </si>
  <si>
    <t>973623146</t>
  </si>
  <si>
    <t>ESTANYS BLAUS</t>
  </si>
  <si>
    <t>973623126</t>
  </si>
  <si>
    <t>llacscardos.com</t>
  </si>
  <si>
    <t>HOTEL LA RIBERA *** S.L.</t>
  </si>
  <si>
    <t>AVENIDA HUG ROGER III, 16</t>
  </si>
  <si>
    <t>25570</t>
  </si>
  <si>
    <t>VALL DE CARDÓS</t>
  </si>
  <si>
    <t>973623109</t>
  </si>
  <si>
    <t>info@hotellaribera.com</t>
  </si>
  <si>
    <t>hotellariberasl.com</t>
  </si>
  <si>
    <t>HOTEL PUITAVACA</t>
  </si>
  <si>
    <t>ÚNIC, S/N BAJO</t>
  </si>
  <si>
    <t>25571</t>
  </si>
  <si>
    <t>973623078</t>
  </si>
  <si>
    <t>info@hotelpuitavaca.com</t>
  </si>
  <si>
    <t>hotelpuitavaca.com</t>
  </si>
  <si>
    <t>CASTELLARNAU</t>
  </si>
  <si>
    <t>AVENIDA BURGAL, 1 BAJO</t>
  </si>
  <si>
    <t>25596</t>
  </si>
  <si>
    <t>LA GUINGUETA D'ÀNEU</t>
  </si>
  <si>
    <t>973622378</t>
  </si>
  <si>
    <t>info@hotelcastellarnau.com</t>
  </si>
  <si>
    <t>hotelcastellarnau.com</t>
  </si>
  <si>
    <t>EL PALLER DE ROC</t>
  </si>
  <si>
    <t>CARRER ÚNIC, S/N</t>
  </si>
  <si>
    <t>25595</t>
  </si>
  <si>
    <t>FARRERA</t>
  </si>
  <si>
    <t>973622306</t>
  </si>
  <si>
    <t>info@elpallerderoc.com</t>
  </si>
  <si>
    <t>lopallerderoc.com</t>
  </si>
  <si>
    <t>AVENIDA BURGAL, 1</t>
  </si>
  <si>
    <t>973622063</t>
  </si>
  <si>
    <t>RIBERIES</t>
  </si>
  <si>
    <t>CAMI RIBERIES, S/N BAJOS</t>
  </si>
  <si>
    <t>LLAVORSÍ</t>
  </si>
  <si>
    <t>973622051</t>
  </si>
  <si>
    <t>riberies.com</t>
  </si>
  <si>
    <t>ROCH</t>
  </si>
  <si>
    <t>FONT, 4 BAJO</t>
  </si>
  <si>
    <t>25567</t>
  </si>
  <si>
    <t>973621759</t>
  </si>
  <si>
    <t>info@rochhotel.com</t>
  </si>
  <si>
    <t>rochhotel.com</t>
  </si>
  <si>
    <t>L´ ALCOVA</t>
  </si>
  <si>
    <t>PLAZA MAJOR, S/N BAJO (HOTEL)</t>
  </si>
  <si>
    <t>973621127</t>
  </si>
  <si>
    <t>info@hotelalcova.com</t>
  </si>
  <si>
    <t>hotelalcova.com</t>
  </si>
  <si>
    <t>L´ALCOVA</t>
  </si>
  <si>
    <t>RIBERA DE MONTARDIT, 13</t>
  </si>
  <si>
    <t>25569</t>
  </si>
  <si>
    <t>HOTEL LES BRASES***</t>
  </si>
  <si>
    <t>AVINGUDA GENERALITAT DE CATALUNYA, 27 BAJO</t>
  </si>
  <si>
    <t>973621071</t>
  </si>
  <si>
    <t>info@hotellesbrases.com</t>
  </si>
  <si>
    <t>hotellesbrases.com/</t>
  </si>
  <si>
    <t>HOTEL JARDÍ S.L.</t>
  </si>
  <si>
    <t>PLAZA ESTACIÓ, 2</t>
  </si>
  <si>
    <t>25230</t>
  </si>
  <si>
    <t>MOLLERUSSA</t>
  </si>
  <si>
    <t>973600191</t>
  </si>
  <si>
    <t>info@hoteljardi.com</t>
  </si>
  <si>
    <t>hoteljardi.com</t>
  </si>
  <si>
    <t>SH</t>
  </si>
  <si>
    <t>AUTOVIA A-2, KILOMETRO 512</t>
  </si>
  <si>
    <t>25218</t>
  </si>
  <si>
    <t>GRANYANELLA</t>
  </si>
  <si>
    <t>973533700</t>
  </si>
  <si>
    <t>recepcio@sommelierhostelera.es</t>
  </si>
  <si>
    <t>sommelierhostelera.es</t>
  </si>
  <si>
    <t>HOTEL FONDA DOMINGO</t>
  </si>
  <si>
    <t>CARRER TRAVESSERA, 10</t>
  </si>
  <si>
    <t>25726</t>
  </si>
  <si>
    <t>LLES DE CERDANYA</t>
  </si>
  <si>
    <t>973515349</t>
  </si>
  <si>
    <t>lafondadomingo@gmail.com</t>
  </si>
  <si>
    <t>fondadomingo.org</t>
  </si>
  <si>
    <t>HOTEL MIRADOR S.L.</t>
  </si>
  <si>
    <t>PLAÇA DE SANT PERE, 4 BAJO</t>
  </si>
  <si>
    <t>973515075</t>
  </si>
  <si>
    <t>mirador@lles.net</t>
  </si>
  <si>
    <t>hotelmirador.cat</t>
  </si>
  <si>
    <t>CERDANYA RESORT ****</t>
  </si>
  <si>
    <t>CARRER PUIG, 3 BAJO</t>
  </si>
  <si>
    <t>25727</t>
  </si>
  <si>
    <t>PRULLANS</t>
  </si>
  <si>
    <t>973510260</t>
  </si>
  <si>
    <t>info@cerdanyaecoresort.com</t>
  </si>
  <si>
    <t>prullans.net</t>
  </si>
  <si>
    <t>APARTHOTEL CA L´AURÈN S.L.</t>
  </si>
  <si>
    <t>PUIG, 4</t>
  </si>
  <si>
    <t>muntanya@prullans.net</t>
  </si>
  <si>
    <t>HOTEL BELLAVISTA S.L.</t>
  </si>
  <si>
    <t>CARRETERA PUIGCERDÀ, 43 - 45 BAJO(HOTEL BELLAVISTA)</t>
  </si>
  <si>
    <t>25720</t>
  </si>
  <si>
    <t>BELLVER DE CERDANYA</t>
  </si>
  <si>
    <t>973510000</t>
  </si>
  <si>
    <t>anna@spainmountains.com</t>
  </si>
  <si>
    <t>spainmountains.com/hbellavista</t>
  </si>
  <si>
    <t>PINTOR MARSA</t>
  </si>
  <si>
    <t>AVENIDA CATALUNYA, 112 BAJO</t>
  </si>
  <si>
    <t>25300</t>
  </si>
  <si>
    <t>TÀRREGA</t>
  </si>
  <si>
    <t>973501516</t>
  </si>
  <si>
    <t>info@hostaldelcarme.com</t>
  </si>
  <si>
    <t>hostaldelcarme.com</t>
  </si>
  <si>
    <t>HOTEL FONTS DEL CARDENER S.L.</t>
  </si>
  <si>
    <t>CARRETERA TUIXENT, S/N BAJO</t>
  </si>
  <si>
    <t>25284</t>
  </si>
  <si>
    <t>LA COMA I LA PEDRA</t>
  </si>
  <si>
    <t>973492377</t>
  </si>
  <si>
    <t>info@hotelfontsdelcardener.com</t>
  </si>
  <si>
    <t>hotelfontsdelcardener.com</t>
  </si>
  <si>
    <t>MONEGAL</t>
  </si>
  <si>
    <t>MONEGAL, S/N</t>
  </si>
  <si>
    <t>25282</t>
  </si>
  <si>
    <t>GUIXERS</t>
  </si>
  <si>
    <t>973492369</t>
  </si>
  <si>
    <t>info@monegal.com</t>
  </si>
  <si>
    <t>monegal.com</t>
  </si>
  <si>
    <t>SERHS SKI PORT DEL COMTE</t>
  </si>
  <si>
    <t>URBANITZACIO PORTAL DEL COMTE, S/N</t>
  </si>
  <si>
    <t>973492333</t>
  </si>
  <si>
    <t>info@serhsskiportdelcomte.com</t>
  </si>
  <si>
    <t>hotelserhsskiportdelcomte.com</t>
  </si>
  <si>
    <t>LA FREIXERA</t>
  </si>
  <si>
    <t>CARRER SANTA LLÚCIA, 19</t>
  </si>
  <si>
    <t>25280</t>
  </si>
  <si>
    <t>SOLSONA</t>
  </si>
  <si>
    <t>973484262</t>
  </si>
  <si>
    <t>info@lafreixera.com</t>
  </si>
  <si>
    <t>lafreixera.com</t>
  </si>
  <si>
    <t>COMPLEX TURISTIC CAN PUIG</t>
  </si>
  <si>
    <t>CARRETERA MANRESA-SOLSONA, KILOMETRO 76</t>
  </si>
  <si>
    <t>25290</t>
  </si>
  <si>
    <t>CLARIANA DE CARDENER</t>
  </si>
  <si>
    <t>973482410</t>
  </si>
  <si>
    <t>info@hotelcanpuig.es</t>
  </si>
  <si>
    <t>hotelcanpuig.com</t>
  </si>
  <si>
    <t>GRAN SOL S.L.</t>
  </si>
  <si>
    <t>CARRETERA MANRESA, S/N</t>
  </si>
  <si>
    <t>973480975</t>
  </si>
  <si>
    <t>info@hotelgransolsolsona.com</t>
  </si>
  <si>
    <t>hotelgransolsolsona.com</t>
  </si>
  <si>
    <t>HOTEL EL PI</t>
  </si>
  <si>
    <t>CARRER SANT JUST JOVAL, 3 BAJO</t>
  </si>
  <si>
    <t>OLIUS</t>
  </si>
  <si>
    <t>973480804</t>
  </si>
  <si>
    <t>info@hotelrestelpi.com</t>
  </si>
  <si>
    <t>hotelrestelpi.com</t>
  </si>
  <si>
    <t>GRAN SOL S.A.</t>
  </si>
  <si>
    <t>CARRETERA MANRESA, S/N BAJO</t>
  </si>
  <si>
    <t>973480530</t>
  </si>
  <si>
    <t>gransolsa.com</t>
  </si>
  <si>
    <t>SANT ROC</t>
  </si>
  <si>
    <t>PLAZA SANT ROC, S/N</t>
  </si>
  <si>
    <t>973480006</t>
  </si>
  <si>
    <t>info@hotelsantroc.com</t>
  </si>
  <si>
    <t>hotelsantroc.com</t>
  </si>
  <si>
    <t>FRANCISCO JAVIER ESTEVE PUJOL</t>
  </si>
  <si>
    <t>CARRETERA, KILOMETRO 84, 0 BAJO</t>
  </si>
  <si>
    <t>25790</t>
  </si>
  <si>
    <t>OLIANA</t>
  </si>
  <si>
    <t>973470449</t>
  </si>
  <si>
    <t>info@hotelcalpetit.es</t>
  </si>
  <si>
    <t>hotelcalpetit.es</t>
  </si>
  <si>
    <t>CASA CAN BOIX</t>
  </si>
  <si>
    <t>CARRER CAN BOIX, S/N</t>
  </si>
  <si>
    <t>PERAMOLA</t>
  </si>
  <si>
    <t>973470266</t>
  </si>
  <si>
    <t>hotel@canboix.cat</t>
  </si>
  <si>
    <t>canboix.cat</t>
  </si>
  <si>
    <t>VILLAPOTNS DE SERVEIS S.A.</t>
  </si>
  <si>
    <t>PLAZA SANT CRISTÒFOL, 1 BAIXOS (PLA DE LA CERDERA)</t>
  </si>
  <si>
    <t>25740</t>
  </si>
  <si>
    <t>PONTS</t>
  </si>
  <si>
    <t>973461002</t>
  </si>
  <si>
    <t>villapotnsdeserveissa.com</t>
  </si>
  <si>
    <t>HOTEL PEDRA NEGRA S.L.</t>
  </si>
  <si>
    <t>CARRETERA SEU D'URGELL, 108 BAJO</t>
  </si>
  <si>
    <t>973460100</t>
  </si>
  <si>
    <t>pedranegrasl@hotmail.com</t>
  </si>
  <si>
    <t>hotelpedranegrasl.com</t>
  </si>
  <si>
    <t>HOTEL SANTUARI</t>
  </si>
  <si>
    <t>PARCELA REIAL, S/N</t>
  </si>
  <si>
    <t>25600</t>
  </si>
  <si>
    <t>BALAGUER</t>
  </si>
  <si>
    <t>973443839</t>
  </si>
  <si>
    <t>info@hotelsantuari.cat</t>
  </si>
  <si>
    <t>hotelsantuari.com</t>
  </si>
  <si>
    <t>MONESTIR DE LES AVELLANES</t>
  </si>
  <si>
    <t>CARRETERA C-12, KILOMETRO 181 BAJO</t>
  </si>
  <si>
    <t>25610</t>
  </si>
  <si>
    <t>OS DE BALAGUER</t>
  </si>
  <si>
    <t>973438006</t>
  </si>
  <si>
    <t>fch.dpd@maristes.cat</t>
  </si>
  <si>
    <t>monestirdelesavellanes.com</t>
  </si>
  <si>
    <t>FONT DEL GENIL S.L.</t>
  </si>
  <si>
    <t>DOCTOR LLANGORT, 5 5</t>
  </si>
  <si>
    <t>25722</t>
  </si>
  <si>
    <t>ARSÈGUEL</t>
  </si>
  <si>
    <t>973384146</t>
  </si>
  <si>
    <t>info@fontdelgenil.com</t>
  </si>
  <si>
    <t>fontdelgenil.com</t>
  </si>
  <si>
    <t>ELS BANYS DE SANT VIÇENS S.L.</t>
  </si>
  <si>
    <t>CARRETERA PUIGCERDÀ, S/N 1</t>
  </si>
  <si>
    <t>EL PONT DE BAR</t>
  </si>
  <si>
    <t>973384010</t>
  </si>
  <si>
    <t>reserves@hotelsantvicenc.com</t>
  </si>
  <si>
    <t>hotelsantvicenc.com</t>
  </si>
  <si>
    <t>CAL TONARRO S.L.</t>
  </si>
  <si>
    <t>PLAÇA HOMILIES, 8</t>
  </si>
  <si>
    <t>25794</t>
  </si>
  <si>
    <t>ORGANYÀ</t>
  </si>
  <si>
    <t>973383322</t>
  </si>
  <si>
    <t>info@caltonarro.cat</t>
  </si>
  <si>
    <t>caltonarro.cat</t>
  </si>
  <si>
    <t>BETRIU</t>
  </si>
  <si>
    <t>CARRETERA C-14, 156400</t>
  </si>
  <si>
    <t>25793</t>
  </si>
  <si>
    <t>COLL DE NARGÓ</t>
  </si>
  <si>
    <t>973383264</t>
  </si>
  <si>
    <t>esbetriu@hotmail.com</t>
  </si>
  <si>
    <t>betriu.com</t>
  </si>
  <si>
    <t>HOTEL DOLCET</t>
  </si>
  <si>
    <t>MAJOR, 45</t>
  </si>
  <si>
    <t>25718</t>
  </si>
  <si>
    <t>ALÀS I CERC</t>
  </si>
  <si>
    <t>973361349</t>
  </si>
  <si>
    <t>dolcethotel@hotmail.com</t>
  </si>
  <si>
    <t>dolcethotel.com</t>
  </si>
  <si>
    <t>SETUT S.L.</t>
  </si>
  <si>
    <t>MAJOR, 45 BAJO</t>
  </si>
  <si>
    <t>setutsl.com</t>
  </si>
  <si>
    <t>ALTO SEGRE S.L.</t>
  </si>
  <si>
    <t>CARRETERA LLEIDA-PUIGCERDÀ, KILOMETRO 130 BAJO</t>
  </si>
  <si>
    <t>25711</t>
  </si>
  <si>
    <t>MONTFERRER I CASTELLBÒ</t>
  </si>
  <si>
    <t>973353394</t>
  </si>
  <si>
    <t>altosegresl.com</t>
  </si>
  <si>
    <t>SAO HOTEL</t>
  </si>
  <si>
    <t>CARRER CARRETERA, S/N ALMIRANTE</t>
  </si>
  <si>
    <t>25719</t>
  </si>
  <si>
    <t>LES VALLS DE VALIRA</t>
  </si>
  <si>
    <t>973352609</t>
  </si>
  <si>
    <t>saohotel.com</t>
  </si>
  <si>
    <t>HOTEL LA SEU S.L.</t>
  </si>
  <si>
    <t>CARRER SANT DOMÈNEC, 6 6 6</t>
  </si>
  <si>
    <t>25700</t>
  </si>
  <si>
    <t>LA SEU D'URGELL</t>
  </si>
  <si>
    <t>973352400</t>
  </si>
  <si>
    <t>hotel@hotellaseu.com</t>
  </si>
  <si>
    <t>hotellaseu.com</t>
  </si>
  <si>
    <t>NICE</t>
  </si>
  <si>
    <t>AVINGUDA PAU CLARIS, 4 BAJO</t>
  </si>
  <si>
    <t>973352100</t>
  </si>
  <si>
    <t>nice@hotelnice.net</t>
  </si>
  <si>
    <t>hotelnice.net</t>
  </si>
  <si>
    <t>LA SEU D´URGELL</t>
  </si>
  <si>
    <t>CARRER SANT DOMÈNEC, 6</t>
  </si>
  <si>
    <t>973352000</t>
  </si>
  <si>
    <t>seo@parador.es</t>
  </si>
  <si>
    <t>MAS D´EN ROQUETA</t>
  </si>
  <si>
    <t>MAS D'EN ROQUETA, S/N BAJO</t>
  </si>
  <si>
    <t>25712</t>
  </si>
  <si>
    <t>973351995</t>
  </si>
  <si>
    <t>info@masdenroqueta.com</t>
  </si>
  <si>
    <t>masdenroqueta.com</t>
  </si>
  <si>
    <t>ALTO SEGRE</t>
  </si>
  <si>
    <t>CARRETERA N-260, KILOMETRO 231</t>
  </si>
  <si>
    <t>973351208</t>
  </si>
  <si>
    <t>info@altosegre.com</t>
  </si>
  <si>
    <t>hotelaltosegre.com</t>
  </si>
  <si>
    <t>ANDRIA</t>
  </si>
  <si>
    <t>PASSEIG JOAN BRUDIEU, 24 1</t>
  </si>
  <si>
    <t>973350300</t>
  </si>
  <si>
    <t>info@hotelandria.com</t>
  </si>
  <si>
    <t>hotelandria.com</t>
  </si>
  <si>
    <t>AVENIDA</t>
  </si>
  <si>
    <t>AVINGUDA PAU CLARIS, 24 BAJO</t>
  </si>
  <si>
    <t>973350104</t>
  </si>
  <si>
    <t>reserves@avenhotel.com</t>
  </si>
  <si>
    <t>avenhotel.com</t>
  </si>
  <si>
    <t>EL CASTELL DE CIUTAT</t>
  </si>
  <si>
    <t>CARRETERA N-260, KILOMETRO 229 BAJO</t>
  </si>
  <si>
    <t>973350000</t>
  </si>
  <si>
    <t>elcastell@hotelelcastell.com</t>
  </si>
  <si>
    <t>hotelelcastell.com</t>
  </si>
  <si>
    <t>OCA ROCALLAURA</t>
  </si>
  <si>
    <t>25268</t>
  </si>
  <si>
    <t>VALLBONA DE LES MONGES</t>
  </si>
  <si>
    <t>973330632</t>
  </si>
  <si>
    <t>reservas.rocallaura@ocahotels.es</t>
  </si>
  <si>
    <t>L´AVET</t>
  </si>
  <si>
    <t>URBANIZACIÓN PORTAL DEL COMTE, S/N CALLE AVET 13-15</t>
  </si>
  <si>
    <t>973299395</t>
  </si>
  <si>
    <t>info@hotelavet.com</t>
  </si>
  <si>
    <t>hotelavet.com</t>
  </si>
  <si>
    <t>LA VELLA FARGA</t>
  </si>
  <si>
    <t>CARRETERA LV-4241B, S/N</t>
  </si>
  <si>
    <t>25283</t>
  </si>
  <si>
    <t>LLADURS</t>
  </si>
  <si>
    <t>973299212</t>
  </si>
  <si>
    <t>frontdesk@hotelvellafarga.com</t>
  </si>
  <si>
    <t>hotelvellafarga.com</t>
  </si>
  <si>
    <t>DOM HOTEL</t>
  </si>
  <si>
    <t>CARRETERA SEU D'URGELL (C-14), 56 BAJO</t>
  </si>
  <si>
    <t>973295760</t>
  </si>
  <si>
    <t>info@hoteldom.es</t>
  </si>
  <si>
    <t>hoteldom.es</t>
  </si>
  <si>
    <t>D´ELLER</t>
  </si>
  <si>
    <t>FONT, S/N</t>
  </si>
  <si>
    <t>25721</t>
  </si>
  <si>
    <t>973293021</t>
  </si>
  <si>
    <t>info@d´eller.com</t>
  </si>
  <si>
    <t>hostaleller.com</t>
  </si>
  <si>
    <t>NH PIRINEOS</t>
  </si>
  <si>
    <t>PASSEIG GRAN PASSEIG DE RONDA, 63</t>
  </si>
  <si>
    <t>25006</t>
  </si>
  <si>
    <t>973273199</t>
  </si>
  <si>
    <t>nhpirineos@nh-hotels.com</t>
  </si>
  <si>
    <t>HOTEL GOYA * S.L.</t>
  </si>
  <si>
    <t>CARRER ALCALDE COSTA, 9</t>
  </si>
  <si>
    <t>25002</t>
  </si>
  <si>
    <t>973266788</t>
  </si>
  <si>
    <t>hotelgoya@hotmail.es</t>
  </si>
  <si>
    <t>hotelgoyasl.com</t>
  </si>
  <si>
    <t>FINCA PRATS HOTEL GOLF &amp; SPA</t>
  </si>
  <si>
    <t>CARRETERA N-240, KILOMETRO 102.5</t>
  </si>
  <si>
    <t>25005</t>
  </si>
  <si>
    <t>973254814</t>
  </si>
  <si>
    <t>reserves@fincaprats.com</t>
  </si>
  <si>
    <t>fincaprats.com</t>
  </si>
  <si>
    <t>MAS VINYALS</t>
  </si>
  <si>
    <t>ÚNIC, S/N</t>
  </si>
  <si>
    <t>25555</t>
  </si>
  <si>
    <t>SARROCA DE BELLERA</t>
  </si>
  <si>
    <t>973252361</t>
  </si>
  <si>
    <t>masvinyals.com</t>
  </si>
  <si>
    <t>NASTASI HOTEL &amp; SPA</t>
  </si>
  <si>
    <t>AVINGUDA ALCALDE ROVIRA ROURE, 214</t>
  </si>
  <si>
    <t>25198</t>
  </si>
  <si>
    <t>973249222</t>
  </si>
  <si>
    <t>hotelnastasi@hotelnastasi.com</t>
  </si>
  <si>
    <t>hotelnastasi.com</t>
  </si>
  <si>
    <t>HOTEL REAL</t>
  </si>
  <si>
    <t>AVINGUDA BLONDEL, 22-24</t>
  </si>
  <si>
    <t>973239405</t>
  </si>
  <si>
    <t>info@hotelreallleida.com</t>
  </si>
  <si>
    <t>hotelreallleida.com</t>
  </si>
  <si>
    <t>HOTEL RAMÓN BERENGUER IV</t>
  </si>
  <si>
    <t>PLAZA RAMÓN BERENGUER IV, 2, (JUNTO A ESTACIÓN DE RENFE)</t>
  </si>
  <si>
    <t>25007</t>
  </si>
  <si>
    <t>973237345</t>
  </si>
  <si>
    <t>reservas@hotelramonberenguerlleida.com</t>
  </si>
  <si>
    <t>hotelramonberenguerlleida.com</t>
  </si>
  <si>
    <t>CATALONIA TRANSIT</t>
  </si>
  <si>
    <t>PLAÇA RAMON BERENGUER IV, S/N BAJO(H. CATALONIA TRANSIT</t>
  </si>
  <si>
    <t>973230049</t>
  </si>
  <si>
    <t>info@cataloniatransit.com</t>
  </si>
  <si>
    <t>hoteles-catalonia.com</t>
  </si>
  <si>
    <t>HOTEL ZENIT LLEIDA</t>
  </si>
  <si>
    <t>CARRER GENERAL BRITO, 21 BAJO</t>
  </si>
  <si>
    <t>973229191</t>
  </si>
  <si>
    <t>lleida@zenithoteles.com</t>
  </si>
  <si>
    <t>HOTEL PICNIC S.L.</t>
  </si>
  <si>
    <t>CARRETERA PUIGCERDÀ, 27 BAJO</t>
  </si>
  <si>
    <t>25690</t>
  </si>
  <si>
    <t>VILANOVA DE LA BARCA</t>
  </si>
  <si>
    <t>973190026</t>
  </si>
  <si>
    <t>hotelpicnic.vilanova@gmail.com</t>
  </si>
  <si>
    <t>hotelpicnicsl.com</t>
  </si>
  <si>
    <t>LA CASA DELS PEIXOS</t>
  </si>
  <si>
    <t>25747</t>
  </si>
  <si>
    <t>LA BARONIA DE RIALB</t>
  </si>
  <si>
    <t>973090903</t>
  </si>
  <si>
    <t>info@lacadelspeixos.com</t>
  </si>
  <si>
    <t>lacasadelspeixos.com</t>
  </si>
  <si>
    <t>TIERRAS DE ARAN</t>
  </si>
  <si>
    <t>SACORREGES, 5</t>
  </si>
  <si>
    <t>973086030</t>
  </si>
  <si>
    <t>contacto@tierrasdearan.com</t>
  </si>
  <si>
    <t>tierrasdearan.com</t>
  </si>
  <si>
    <t>HOTEL NADAL</t>
  </si>
  <si>
    <t>PASSEIG SEGON DE RONDA, 23</t>
  </si>
  <si>
    <t>25004</t>
  </si>
  <si>
    <t>973070799</t>
  </si>
  <si>
    <t>hotelnadal@hotelnadal.es</t>
  </si>
  <si>
    <t>hotelnadal.es</t>
  </si>
  <si>
    <t>VILLARÓ DEL BOSC</t>
  </si>
  <si>
    <t>MÁS VILLARÓ DEL BOSC, S/N</t>
  </si>
  <si>
    <t>RINER</t>
  </si>
  <si>
    <t>973059090</t>
  </si>
  <si>
    <t>hotelvillarodelbosc@gmail.com</t>
  </si>
  <si>
    <t>hotelvillarodelbosc.com</t>
  </si>
  <si>
    <t>CASA ALBETS</t>
  </si>
  <si>
    <t>DISSEMINAT CASA ALBETS, S/N</t>
  </si>
  <si>
    <t>25288</t>
  </si>
  <si>
    <t>973059024</t>
  </si>
  <si>
    <t>info@casaalbets.cat</t>
  </si>
  <si>
    <t>casaalbets.cat</t>
  </si>
  <si>
    <t>PARC D´OS</t>
  </si>
  <si>
    <t>25788</t>
  </si>
  <si>
    <t>973058997</t>
  </si>
  <si>
    <t>parcdos.com</t>
  </si>
  <si>
    <t>CASA VILASPASA</t>
  </si>
  <si>
    <t>25529</t>
  </si>
  <si>
    <t>973057012</t>
  </si>
  <si>
    <t>casavilaspasa.com</t>
  </si>
  <si>
    <t>PARADOR CONVENT DEL ROSER</t>
  </si>
  <si>
    <t>CARRER CAVALLERS, 15 BAJO</t>
  </si>
  <si>
    <t>973004866</t>
  </si>
  <si>
    <t>lleida@parador.es</t>
  </si>
  <si>
    <t>HOTEL MAUBERME S.L.</t>
  </si>
  <si>
    <t>CARRETERA BAGERGUE, 3</t>
  </si>
  <si>
    <t>973 64 55 17</t>
  </si>
  <si>
    <t>info@hotelmauberme.com</t>
  </si>
  <si>
    <t>hotelmauberme.com</t>
  </si>
  <si>
    <t>POLDO</t>
  </si>
  <si>
    <t>973 62 60 80</t>
  </si>
  <si>
    <t>hotelpoldo3@gmail.com</t>
  </si>
  <si>
    <t>hotelpoldo.com</t>
  </si>
  <si>
    <t>OYO HOSTAL NOBADIS</t>
  </si>
  <si>
    <t>AVINGUDA MIL.LENARI DE CATALUNYA, 63</t>
  </si>
  <si>
    <t>25200</t>
  </si>
  <si>
    <t>CERVERA</t>
  </si>
  <si>
    <t>973 530325</t>
  </si>
  <si>
    <t>admin@nobadis.cat</t>
  </si>
  <si>
    <t>nobadis.cat/reserves#/booking/search</t>
  </si>
  <si>
    <t>ECOSPACE</t>
  </si>
  <si>
    <t>PARTIDA BALÀFIA, 119</t>
  </si>
  <si>
    <t>25196</t>
  </si>
  <si>
    <t>973 33 78 78</t>
  </si>
  <si>
    <t>info@ecospace.com</t>
  </si>
  <si>
    <t>CARMEN ROSES</t>
  </si>
  <si>
    <t>CARRER TRINITAT, 41</t>
  </si>
  <si>
    <t>17480</t>
  </si>
  <si>
    <t>ROSES</t>
  </si>
  <si>
    <t>GIRONA</t>
  </si>
  <si>
    <t>972989800</t>
  </si>
  <si>
    <t>info@hotelcarmen.es</t>
  </si>
  <si>
    <t>hotelcarmen.es</t>
  </si>
  <si>
    <t>ARRELS D´ EMPORDÀ</t>
  </si>
  <si>
    <t>CARRER TORROELLA, 3</t>
  </si>
  <si>
    <t>17200</t>
  </si>
  <si>
    <t>PALAFRUGELL</t>
  </si>
  <si>
    <t>972981920</t>
  </si>
  <si>
    <t>info@arrelsd´empordà.com</t>
  </si>
  <si>
    <t>arrelsdemporda.com</t>
  </si>
  <si>
    <t>MEDITERRANEAN SAND</t>
  </si>
  <si>
    <t>AVINGUDA PAU CASALS, 5</t>
  </si>
  <si>
    <t>17310</t>
  </si>
  <si>
    <t>LLORET DE MAR</t>
  </si>
  <si>
    <t>972968314</t>
  </si>
  <si>
    <t>info@mediterraneannd.com</t>
  </si>
  <si>
    <t>mediterraneansand.com</t>
  </si>
  <si>
    <t>HOTEL MARINER</t>
  </si>
  <si>
    <t>972905592</t>
  </si>
  <si>
    <t>reservas@hotelmariner.net</t>
  </si>
  <si>
    <t>hotelmariner.es</t>
  </si>
  <si>
    <t>SUN VILLAGE S.L.</t>
  </si>
  <si>
    <t>CARRER TURÓ DE L'ESTELAT, 5</t>
  </si>
  <si>
    <t>972900228</t>
  </si>
  <si>
    <t>sunvillagesl.com</t>
  </si>
  <si>
    <t>HOTEL BEAUTY LLIVIA</t>
  </si>
  <si>
    <t>CARRER ESPORT, 2</t>
  </si>
  <si>
    <t>17527</t>
  </si>
  <si>
    <t>LLÍVIA</t>
  </si>
  <si>
    <t>972896513</t>
  </si>
  <si>
    <t>hello@eatatbeauty.com</t>
  </si>
  <si>
    <t>beautyllivia.com</t>
  </si>
  <si>
    <t>L´ESQUIROL</t>
  </si>
  <si>
    <t>AVINGUDA CATALUNYA, 56-58 BAJO</t>
  </si>
  <si>
    <t>972896303</t>
  </si>
  <si>
    <t>recepcio@hotelesquirol.net</t>
  </si>
  <si>
    <t>hotelesquirol.net</t>
  </si>
  <si>
    <t>HOTEL EL JAÇ</t>
  </si>
  <si>
    <t>CALLE ANDREU XANDRI BAJO</t>
  </si>
  <si>
    <t>17539</t>
  </si>
  <si>
    <t>GER</t>
  </si>
  <si>
    <t>972894291</t>
  </si>
  <si>
    <t>info@grupturistic.com</t>
  </si>
  <si>
    <t>grupturistic.com</t>
  </si>
  <si>
    <t>HG LA MOLINA</t>
  </si>
  <si>
    <t>CAMI PISTA LLARGA, 1 BAJO</t>
  </si>
  <si>
    <t>17537</t>
  </si>
  <si>
    <t>ALP</t>
  </si>
  <si>
    <t>972892975</t>
  </si>
  <si>
    <t>rrhh@grupohg.com</t>
  </si>
  <si>
    <t>grupohg.com</t>
  </si>
  <si>
    <t>APARTHOTEL GUITART LA MOLINA &amp; SPA</t>
  </si>
  <si>
    <t>PLAZA PISTA LLARGA, 7 - BLOQUE 2 (LA MOLINA)</t>
  </si>
  <si>
    <t>972892770</t>
  </si>
  <si>
    <t>rglm@guitarthotels.com</t>
  </si>
  <si>
    <t>guitarthotels.com</t>
  </si>
  <si>
    <t>SOLINEU SPORT</t>
  </si>
  <si>
    <t>AVENIDA SUPERMOLINA, 7 BAJO; HOTEL</t>
  </si>
  <si>
    <t>972892222</t>
  </si>
  <si>
    <t>solineusport.com</t>
  </si>
  <si>
    <t>ADSERÁ S.L.</t>
  </si>
  <si>
    <t>PERE ADSERA, S/N BAJO</t>
  </si>
  <si>
    <t>972892195</t>
  </si>
  <si>
    <t>hotel@hoteladsera.com</t>
  </si>
  <si>
    <t>hoteladsera.com</t>
  </si>
  <si>
    <t>LA MOLINA S.L.</t>
  </si>
  <si>
    <t>AFORES, S/N BAIXOS</t>
  </si>
  <si>
    <t>972892042</t>
  </si>
  <si>
    <t>lamolinasl.com</t>
  </si>
  <si>
    <t>PLA DEL PI S.L.</t>
  </si>
  <si>
    <t>CARRETERA ALP-BELLVER, S/N BAJO; PARCELA 338-B</t>
  </si>
  <si>
    <t>PRATS I SANSOR</t>
  </si>
  <si>
    <t>972891703</t>
  </si>
  <si>
    <t>info@hotelpladelpi.cat</t>
  </si>
  <si>
    <t>hotelpladelpi.cat</t>
  </si>
  <si>
    <t>AERO HOTEL CERDANYA CA L´EUDALD</t>
  </si>
  <si>
    <t>PASSEIG AGNÈS FABRA, 4 BAJO</t>
  </si>
  <si>
    <t>17538</t>
  </si>
  <si>
    <t>972890354</t>
  </si>
  <si>
    <t>aerohotelcerdanyacaleudald.com</t>
  </si>
  <si>
    <t>MOIXERÓ</t>
  </si>
  <si>
    <t>URBANIZACIÓN PRATS I SANSOR, S/N</t>
  </si>
  <si>
    <t>972890238</t>
  </si>
  <si>
    <t>hotelmoixero@hotmail.com</t>
  </si>
  <si>
    <t>moixer.com</t>
  </si>
  <si>
    <t>FONTANALS GOLF</t>
  </si>
  <si>
    <t>FONTANALS, 2 BAJO(HOTEL)</t>
  </si>
  <si>
    <t>FONTANALS DE CERDANYA</t>
  </si>
  <si>
    <t>972890048</t>
  </si>
  <si>
    <t>hotelfontanals@cchoteles.es</t>
  </si>
  <si>
    <t>fontanalsgolf.com</t>
  </si>
  <si>
    <t>HOTEL JAUME S.L.</t>
  </si>
  <si>
    <t>CARRER CENTRAL, 30 BAJO</t>
  </si>
  <si>
    <t>972890016</t>
  </si>
  <si>
    <t>info@hoteljaume.com</t>
  </si>
  <si>
    <t>hoteljaumesl.com</t>
  </si>
  <si>
    <t>VILLA PAULITA S.L.</t>
  </si>
  <si>
    <t>AVINGUDA PONS I GASCH, 15 BAJO</t>
  </si>
  <si>
    <t>17520</t>
  </si>
  <si>
    <t>PUIGCERDÀ</t>
  </si>
  <si>
    <t>972884622</t>
  </si>
  <si>
    <t>recepcion@villapaulitahotel.com</t>
  </si>
  <si>
    <t>villapaulitahotel.com</t>
  </si>
  <si>
    <t>CHALET DEL GOLF</t>
  </si>
  <si>
    <t>URBANITZACIO DEVESA DEL GOLF, S/N</t>
  </si>
  <si>
    <t>BOLVIR</t>
  </si>
  <si>
    <t>972884320</t>
  </si>
  <si>
    <t>reservas@chaletdelgolf.com</t>
  </si>
  <si>
    <t>chaletdelgolf.com</t>
  </si>
  <si>
    <t>SALTEGAT 2006 S.L.</t>
  </si>
  <si>
    <t>CARRER RAMON COSP, 7 BAJO</t>
  </si>
  <si>
    <t>972883576</t>
  </si>
  <si>
    <t>saltegat2006sl.com</t>
  </si>
  <si>
    <t>PUIGCERDA S.L.</t>
  </si>
  <si>
    <t>AVINGUDA CATALUNYA, 42 BAJO</t>
  </si>
  <si>
    <t>972882181</t>
  </si>
  <si>
    <t>info@puigcerda.com</t>
  </si>
  <si>
    <t>esmorer.com</t>
  </si>
  <si>
    <t>CAL PASCUAL</t>
  </si>
  <si>
    <t>CARRER MAJOR, 1 BAJO</t>
  </si>
  <si>
    <t>972881061</t>
  </si>
  <si>
    <t>calpascual.com</t>
  </si>
  <si>
    <t>HOTEL DEL LAGO S.L.</t>
  </si>
  <si>
    <t>AVINGUDA DOCTOR PIGUILLEM, 7</t>
  </si>
  <si>
    <t>972881000</t>
  </si>
  <si>
    <t>info@hotellago.com</t>
  </si>
  <si>
    <t>hotellago.com</t>
  </si>
  <si>
    <t>HOTEL PUIGCERDA PARK S.L.</t>
  </si>
  <si>
    <t>CARRETERA BARCELONA, S/N BAJO</t>
  </si>
  <si>
    <t>972880750</t>
  </si>
  <si>
    <t>info@hotelparkpuigcerda.com</t>
  </si>
  <si>
    <t>hotelparkpuigcerda.com</t>
  </si>
  <si>
    <t>HOTEL DEL PRADO</t>
  </si>
  <si>
    <t>CARRETERA DE LLÍVIA, 1 BAJO</t>
  </si>
  <si>
    <t>972880400</t>
  </si>
  <si>
    <t>reserves@hoteldelprado.cat</t>
  </si>
  <si>
    <t>hoteldelprado.cat</t>
  </si>
  <si>
    <t>HOSTAL DE L´ESTACIÓ S.C.</t>
  </si>
  <si>
    <t>PLAÇA ESTACIÓ, 2, - BAIXOS</t>
  </si>
  <si>
    <t>972880350</t>
  </si>
  <si>
    <t>hostalestacio@hotmail.com</t>
  </si>
  <si>
    <t>hostaldelestacisc.com</t>
  </si>
  <si>
    <t>CAN BORRELL</t>
  </si>
  <si>
    <t>CARRER RETORN, 3</t>
  </si>
  <si>
    <t>MERANGES</t>
  </si>
  <si>
    <t>972880033</t>
  </si>
  <si>
    <t>info@canborrell.com</t>
  </si>
  <si>
    <t>canborrell.com</t>
  </si>
  <si>
    <t>VILAR RURAL DE SANT HILARI</t>
  </si>
  <si>
    <t>CAMI REIXACH, S/N BAJO</t>
  </si>
  <si>
    <t>17403</t>
  </si>
  <si>
    <t>SANT HILARI SACALM</t>
  </si>
  <si>
    <t>972872820</t>
  </si>
  <si>
    <t>reserves.santhilari@vilarsrurals.com</t>
  </si>
  <si>
    <t>vilarsrurals.com</t>
  </si>
  <si>
    <t>BALNEARI FONT VELLA S.L.</t>
  </si>
  <si>
    <t>PASSEIG FONT VELLA, 57 BAJO</t>
  </si>
  <si>
    <t>972868305</t>
  </si>
  <si>
    <t>info@balnearifontvella.cat</t>
  </si>
  <si>
    <t>balnearifontvella.cat</t>
  </si>
  <si>
    <t>HOTEL RESTAURANT RIPOLL S.L.</t>
  </si>
  <si>
    <t>CARRETERA VIC, 26 BAJO</t>
  </si>
  <si>
    <t>972868025</t>
  </si>
  <si>
    <t>info@hotelripoll.cat</t>
  </si>
  <si>
    <t>hotelripoll.cat</t>
  </si>
  <si>
    <t>HOTEL MASIA RITZ</t>
  </si>
  <si>
    <t>CARRER SANT JOAN, 995 (URBANIZACIÓN MONT BARBAT)</t>
  </si>
  <si>
    <t>17412</t>
  </si>
  <si>
    <t>MAÇANET DE LA SELVA</t>
  </si>
  <si>
    <t>972867133</t>
  </si>
  <si>
    <t>info@masia-ritz.com</t>
  </si>
  <si>
    <t>masia-ritz.com</t>
  </si>
  <si>
    <t>HOTEL TORRES</t>
  </si>
  <si>
    <t>FRANCESC CAMPRODON, S/N S/N</t>
  </si>
  <si>
    <t>17401</t>
  </si>
  <si>
    <t>ARBÚCIES</t>
  </si>
  <si>
    <t>972861460</t>
  </si>
  <si>
    <t>hoteltorres@cantorres.com</t>
  </si>
  <si>
    <t>cantorres.com</t>
  </si>
  <si>
    <t>HOTEL LA BRASA S.L.</t>
  </si>
  <si>
    <t>CARRER SANTA COLOMA, 21</t>
  </si>
  <si>
    <t>17421</t>
  </si>
  <si>
    <t>RIUDARENES</t>
  </si>
  <si>
    <t>972856017</t>
  </si>
  <si>
    <t>info@labrasa.com</t>
  </si>
  <si>
    <t>labrasa.com</t>
  </si>
  <si>
    <t>MASSOLA</t>
  </si>
  <si>
    <t>CARRETERA SILS, KILOMETRO 2</t>
  </si>
  <si>
    <t>17430</t>
  </si>
  <si>
    <t>SANTA COLOMA DE FARNERS</t>
  </si>
  <si>
    <t>972840848</t>
  </si>
  <si>
    <t>massola@massola.com</t>
  </si>
  <si>
    <t>massola.com</t>
  </si>
  <si>
    <t>PINXO S.L.</t>
  </si>
  <si>
    <t>CARRER HOSPITAL, 1 BAJO</t>
  </si>
  <si>
    <t>972840124</t>
  </si>
  <si>
    <t>info@hotelpinxo.com</t>
  </si>
  <si>
    <t>hotelpinxo.com</t>
  </si>
  <si>
    <t>TERMES ORION S.L.</t>
  </si>
  <si>
    <t>LLOC VEÏNAT DE VALL, S/N BAIXO</t>
  </si>
  <si>
    <t>972840065</t>
  </si>
  <si>
    <r>
      <rPr>
        <color rgb="FF1155CC"/>
        <u/>
      </rPr>
      <t>info@termesorion.cat</t>
    </r>
  </si>
  <si>
    <t>termesorion.cat</t>
  </si>
  <si>
    <t>FONDA JOAN</t>
  </si>
  <si>
    <t>CARRER PRAT, 9</t>
  </si>
  <si>
    <t>972840006</t>
  </si>
  <si>
    <t>info@fondajoan.com</t>
  </si>
  <si>
    <t>fondajoan.com</t>
  </si>
  <si>
    <t>GOLF COSTA BRAVA S.L.</t>
  </si>
  <si>
    <t>URBANITZACIO GOLF COSTA BRAVA, S/N BAJO</t>
  </si>
  <si>
    <t>17246</t>
  </si>
  <si>
    <t>SANTA CRISTINA D'ARO</t>
  </si>
  <si>
    <t>972837588</t>
  </si>
  <si>
    <t>reservas@golfcostabrava.com</t>
  </si>
  <si>
    <t>golfcostabrava.com</t>
  </si>
  <si>
    <t>HOTEL MAS TORRELLAS</t>
  </si>
  <si>
    <t>CARRETERA PLATJA D'ARO, KILOMETRO 1, 712 BAJO</t>
  </si>
  <si>
    <t>972837526</t>
  </si>
  <si>
    <t>info@mastorrellas.com</t>
  </si>
  <si>
    <t>mastorrellas.com</t>
  </si>
  <si>
    <t>CASA SANTA ELENA</t>
  </si>
  <si>
    <t>BARRI SOLIUS, S/N</t>
  </si>
  <si>
    <t>972837021</t>
  </si>
  <si>
    <t>casa.solius@irsjg.org</t>
  </si>
  <si>
    <t>casa-santa-elena.org</t>
  </si>
  <si>
    <t>MAS TAPIOLAS</t>
  </si>
  <si>
    <t>CARRETERA C-65, KILOMETRO 7 BAJO</t>
  </si>
  <si>
    <t>972837017</t>
  </si>
  <si>
    <t>hotelmt@salleshotels.com</t>
  </si>
  <si>
    <t>hotelmastapiolas.es</t>
  </si>
  <si>
    <t>CARRETERA C-65, KILOMETRO 7</t>
  </si>
  <si>
    <t>hotelmastapiolas.com</t>
  </si>
  <si>
    <t>HOTEL CASA MAS GRAN</t>
  </si>
  <si>
    <t>URBANITZACIO VALL REPÒS, 316 BAJO</t>
  </si>
  <si>
    <t>17245</t>
  </si>
  <si>
    <t>972833011</t>
  </si>
  <si>
    <t>hotelcasamasgran@gmail.com</t>
  </si>
  <si>
    <t>hotelcasamasgran.com</t>
  </si>
  <si>
    <t>HTOP CALETA PALACE</t>
  </si>
  <si>
    <t>AVINGUDA EL CAVALL BERNAT, 122 BAJO</t>
  </si>
  <si>
    <t>17250</t>
  </si>
  <si>
    <t>CASTELL-PLATJA D'ARO</t>
  </si>
  <si>
    <t>972829810</t>
  </si>
  <si>
    <t>CAVETA SALAS</t>
  </si>
  <si>
    <t>972829807</t>
  </si>
  <si>
    <t>208</t>
  </si>
  <si>
    <t>SALLES HOTEL CALA DEL PI</t>
  </si>
  <si>
    <t>AVINGUDA EL CAVALL BERNAT, 160 BAJO</t>
  </si>
  <si>
    <t>972828429</t>
  </si>
  <si>
    <t>info@salleshotels.com</t>
  </si>
  <si>
    <t>hotelcaladelpi.es</t>
  </si>
  <si>
    <t>HOTEL CLARAMAR</t>
  </si>
  <si>
    <t>CARRER PINEDA DE MAR, 29</t>
  </si>
  <si>
    <t>972827265</t>
  </si>
  <si>
    <t>claramar@mediumhoteles.com</t>
  </si>
  <si>
    <t>hotelclaramar.com</t>
  </si>
  <si>
    <t>PANAMA</t>
  </si>
  <si>
    <t>AVINGUDA S'AGARÓ, 132 BAJO</t>
  </si>
  <si>
    <t>972826308</t>
  </si>
  <si>
    <t>info@panama.com</t>
  </si>
  <si>
    <t>hotel-panama.com</t>
  </si>
  <si>
    <t>NM SUITES</t>
  </si>
  <si>
    <t>CARRER ONZE DE SETEMBRE, 70</t>
  </si>
  <si>
    <t>972825770</t>
  </si>
  <si>
    <t>nm-suites@nm-suites.com</t>
  </si>
  <si>
    <t>nm-suites.com</t>
  </si>
  <si>
    <t>APARTHOTEL XIC</t>
  </si>
  <si>
    <t>NOSTRA SENYORA DEL CARME, 37 37 37</t>
  </si>
  <si>
    <t>972825070</t>
  </si>
  <si>
    <t>info@aparthotelxic.com</t>
  </si>
  <si>
    <t>aparthotelxic.com</t>
  </si>
  <si>
    <t>BELLEVUE</t>
  </si>
  <si>
    <t>CARRER SANT ELM, S/N BAJO</t>
  </si>
  <si>
    <t>17220</t>
  </si>
  <si>
    <t>SANT FELIU DE GUÍXOLS</t>
  </si>
  <si>
    <t>972822536</t>
  </si>
  <si>
    <t>bellevue@caproig.com</t>
  </si>
  <si>
    <t>bellevue.com</t>
  </si>
  <si>
    <t>HOTEL CALENDULA BEACH</t>
  </si>
  <si>
    <t>AVINGUDA JULI GARRETA, 17</t>
  </si>
  <si>
    <t>972822387</t>
  </si>
  <si>
    <t>hotelcalendula@hotelcalendula.es</t>
  </si>
  <si>
    <t>hotelcalendula.com</t>
  </si>
  <si>
    <t>CORAL</t>
  </si>
  <si>
    <t>CARRER GIRONA, 26-28 BAIXO</t>
  </si>
  <si>
    <t>972820200</t>
  </si>
  <si>
    <t>coral.com</t>
  </si>
  <si>
    <t>MEDPLAYA HOTEL MONTERREY</t>
  </si>
  <si>
    <t>PASSATGE BOLÍVAR, 3 BAJO</t>
  </si>
  <si>
    <t>972819613</t>
  </si>
  <si>
    <t>112</t>
  </si>
  <si>
    <t>PASSATGE BOLÍVAR, 3</t>
  </si>
  <si>
    <t>monterrey@medplaya.com</t>
  </si>
  <si>
    <t>CLIPPER</t>
  </si>
  <si>
    <t>AVINGUDA S'AGARÓ, 2 LOCAL (H. LOCAL SEPARADO)</t>
  </si>
  <si>
    <t>972819388</t>
  </si>
  <si>
    <t>clipper.com</t>
  </si>
  <si>
    <t>ROSA PARK</t>
  </si>
  <si>
    <t>AVINGUDA ESTRASBURG, S/N</t>
  </si>
  <si>
    <t>972819350</t>
  </si>
  <si>
    <t>info@ropark.com</t>
  </si>
  <si>
    <t>euro-mar.com</t>
  </si>
  <si>
    <t>LA TERRASSA</t>
  </si>
  <si>
    <t>AVINGUDA CASTELL D'ARO, 2 BAJO; LC.6</t>
  </si>
  <si>
    <t>972818100</t>
  </si>
  <si>
    <t>info@hotellaterrassa.com</t>
  </si>
  <si>
    <t>hotellaterrassa.com</t>
  </si>
  <si>
    <t>HOTEL COLUMBUS S.L.</t>
  </si>
  <si>
    <t>PASSEIG MARÍTIM, 100 BAJO; BXS.</t>
  </si>
  <si>
    <t>972817503</t>
  </si>
  <si>
    <t>hotelcolumbussl.com</t>
  </si>
  <si>
    <t>HOTEL ROSAMAR S.L.</t>
  </si>
  <si>
    <t>972817304</t>
  </si>
  <si>
    <t>albertpalagos@yahoo.es</t>
  </si>
  <si>
    <t>hotelrosamarsl.com</t>
  </si>
  <si>
    <t>HOTEL ELS PINS*** S.L.</t>
  </si>
  <si>
    <t>CALLE PINEDA DE MAR, 31 BAJO</t>
  </si>
  <si>
    <t>972817219</t>
  </si>
  <si>
    <t>info@hotelelspins.com</t>
  </si>
  <si>
    <t>hotelelspins.com</t>
  </si>
  <si>
    <t>PLANAMAR</t>
  </si>
  <si>
    <t>AVINGUDA PAU, 1 BAJO</t>
  </si>
  <si>
    <t>972817177</t>
  </si>
  <si>
    <t>info@planamar.com</t>
  </si>
  <si>
    <t>planamar.com</t>
  </si>
  <si>
    <t>S´AGOITA S.L.</t>
  </si>
  <si>
    <t>CARRER ESGLÉSIA, 47</t>
  </si>
  <si>
    <t>972817154</t>
  </si>
  <si>
    <t>info@hotelsagoita.com</t>
  </si>
  <si>
    <t>hotelsagoita.com</t>
  </si>
  <si>
    <t>HOTEL BELL REPÒS</t>
  </si>
  <si>
    <t>NOSTRA SENYORA DEL CARME, 18 BAJO</t>
  </si>
  <si>
    <t>972817100</t>
  </si>
  <si>
    <t>info@hotelbellrepos.com</t>
  </si>
  <si>
    <t>hotelbellreps.com</t>
  </si>
  <si>
    <t>PINAR DEL MAR</t>
  </si>
  <si>
    <t>AVINGUDA S'AGARÓ, 157 BAJO</t>
  </si>
  <si>
    <t>972817067</t>
  </si>
  <si>
    <t>info@pinardelmar.com</t>
  </si>
  <si>
    <t>pinardelmar.com</t>
  </si>
  <si>
    <t>AROMAR</t>
  </si>
  <si>
    <t>PASSEIG MARÍTIM, 106 BAJO; HOTEL AROMAR</t>
  </si>
  <si>
    <t>972817054</t>
  </si>
  <si>
    <t>info@hotelaromar.com</t>
  </si>
  <si>
    <t>hotelaromar.com</t>
  </si>
  <si>
    <t>154</t>
  </si>
  <si>
    <t>COSMOPOLITA S.A.</t>
  </si>
  <si>
    <t>CARRER PINEDA DEL MAR, 30 BAJO; H.COSMOPOLITAN</t>
  </si>
  <si>
    <t>972816333</t>
  </si>
  <si>
    <t>info@cosmopolita-hotel.com</t>
  </si>
  <si>
    <t>cosmopolita-hotel.com</t>
  </si>
  <si>
    <t>APARTHOTEL COMTAT SANT JORDI</t>
  </si>
  <si>
    <t>TRAVESSERA GINEBRO, 2 2 2</t>
  </si>
  <si>
    <t>972816061</t>
  </si>
  <si>
    <t>reservas@aparthotel-santjordi.com</t>
  </si>
  <si>
    <t>aparthotel-santjordi.com</t>
  </si>
  <si>
    <t>167</t>
  </si>
  <si>
    <t>FLOMAPA S.A.</t>
  </si>
  <si>
    <t>AFORES, S/N BAJO; MAS BOADA</t>
  </si>
  <si>
    <t>17240</t>
  </si>
  <si>
    <t>LLAGOSTERA</t>
  </si>
  <si>
    <t>972805776</t>
  </si>
  <si>
    <t>flomapasa.com</t>
  </si>
  <si>
    <t>LES HAMAQUES</t>
  </si>
  <si>
    <t>CARRER ALBONS, 6</t>
  </si>
  <si>
    <t>17137</t>
  </si>
  <si>
    <t>VILADAMAT</t>
  </si>
  <si>
    <t>972788458</t>
  </si>
  <si>
    <t>info@leshamaques.com</t>
  </si>
  <si>
    <t>leshamaques.com</t>
  </si>
  <si>
    <t>CAN DISPÈS</t>
  </si>
  <si>
    <t>CARRETERA FIGUERES, 11</t>
  </si>
  <si>
    <t>972788055</t>
  </si>
  <si>
    <t>hola@candispes.com</t>
  </si>
  <si>
    <t>candispes.com</t>
  </si>
  <si>
    <t>JARDI DE PEDRA</t>
  </si>
  <si>
    <t>CARRER MIG, 3</t>
  </si>
  <si>
    <t>17130</t>
  </si>
  <si>
    <t>L'ESCALA</t>
  </si>
  <si>
    <t>972776750</t>
  </si>
  <si>
    <t>info@jardidepedra.com</t>
  </si>
  <si>
    <t>jardidepedra.com</t>
  </si>
  <si>
    <t>TAVERNA DE LA S.A.L. BOUTIQUE HOTEL</t>
  </si>
  <si>
    <t>CARRER SANTA MÀXIMA, 7 BAJO</t>
  </si>
  <si>
    <t>972776278</t>
  </si>
  <si>
    <t>info@tavernadelasal.com</t>
  </si>
  <si>
    <t>tavernadelasal.com</t>
  </si>
  <si>
    <t>HOTEL EL MOLÍ DE L´ESCALA</t>
  </si>
  <si>
    <t>CARRER LES CORTS, S/N</t>
  </si>
  <si>
    <t>972774727</t>
  </si>
  <si>
    <t>info@molidelescala.com</t>
  </si>
  <si>
    <t>molidelescala.com</t>
  </si>
  <si>
    <t>HOTEL CAN MIQUEL</t>
  </si>
  <si>
    <t>PLATJA DE MONTGÓ, S/N</t>
  </si>
  <si>
    <t>972771452</t>
  </si>
  <si>
    <t>info@canmiquel.com</t>
  </si>
  <si>
    <t>canmiquel.com</t>
  </si>
  <si>
    <t>CAN CATALÁ</t>
  </si>
  <si>
    <t>PLAÇA LES ESCOLES, 1 BAJO</t>
  </si>
  <si>
    <t>972770443</t>
  </si>
  <si>
    <t>mcatala@hotelcancatala.com</t>
  </si>
  <si>
    <t>hotelcancatala.com</t>
  </si>
  <si>
    <t>HOTEL RIOMAR</t>
  </si>
  <si>
    <t>PASSATGE RIUET, 17 BAJO</t>
  </si>
  <si>
    <t>972770362</t>
  </si>
  <si>
    <t>riomar@riomarhotel.com</t>
  </si>
  <si>
    <t>riomarhotel.com</t>
  </si>
  <si>
    <t>HOTEL RALLYE</t>
  </si>
  <si>
    <t>PORTAL DE L'ESCALA, S/N 0 GIRONA</t>
  </si>
  <si>
    <t>972770245</t>
  </si>
  <si>
    <t>info@rallyehotel.es</t>
  </si>
  <si>
    <t>rallyehotel.es</t>
  </si>
  <si>
    <t>HOTEL PICASSO</t>
  </si>
  <si>
    <t>CARRETERA GOLA, S/N BAIX</t>
  </si>
  <si>
    <t>17257</t>
  </si>
  <si>
    <t>TORROELLA DE MONTGRÍ</t>
  </si>
  <si>
    <t>972761818</t>
  </si>
  <si>
    <t>info@hotelpicasso.net</t>
  </si>
  <si>
    <t>hotelpicasso.net</t>
  </si>
  <si>
    <t>VILA BELLA</t>
  </si>
  <si>
    <t>CARRER L'ESGLÉSIA, 20</t>
  </si>
  <si>
    <t>972760689</t>
  </si>
  <si>
    <t>vilabella.com</t>
  </si>
  <si>
    <t>HOTEL COLL S.L.</t>
  </si>
  <si>
    <t>CARRER FÀTIMA, 2 BAJO (ESQUINA CARRETERA ESTARTIT</t>
  </si>
  <si>
    <t>972758512</t>
  </si>
  <si>
    <t>hotelcollsl.com</t>
  </si>
  <si>
    <t>PALAU LO MIRADOR</t>
  </si>
  <si>
    <t>PASSEIG ESGLÉSIA, 1 BAJO</t>
  </si>
  <si>
    <t>972758246</t>
  </si>
  <si>
    <t>info@palaulomirador.com</t>
  </si>
  <si>
    <t>palaulomirador.com</t>
  </si>
  <si>
    <t>HOTEL EL FORT DE ULLASTRET</t>
  </si>
  <si>
    <t>CARRER PRESÓ, 4 BAJO</t>
  </si>
  <si>
    <t>17114</t>
  </si>
  <si>
    <t>ULLASTRET</t>
  </si>
  <si>
    <t>972757773</t>
  </si>
  <si>
    <t>info@hotelelfortdeullastret.com</t>
  </si>
  <si>
    <t>hotelelfort.com</t>
  </si>
  <si>
    <t>URH MOLÍ DEL MIG</t>
  </si>
  <si>
    <t>CAMI MOLÍ DEL MIG, S/N BAJO</t>
  </si>
  <si>
    <t>972755396</t>
  </si>
  <si>
    <t>hotel@molidelmig.com</t>
  </si>
  <si>
    <t>molidelmig.com</t>
  </si>
  <si>
    <t>HOTEL CIMS DE CAMPRODON</t>
  </si>
  <si>
    <t>PLAÇA SANTA MARIA, 9</t>
  </si>
  <si>
    <t>17867</t>
  </si>
  <si>
    <t>CAMPRODON</t>
  </si>
  <si>
    <t>972753092</t>
  </si>
  <si>
    <t>reserves@hotelterminus.net</t>
  </si>
  <si>
    <t>hotelcimscamprodon.com</t>
  </si>
  <si>
    <t>APARTAMENTOS FESTAMAR</t>
  </si>
  <si>
    <t>AVINGUDA COSTA BRAVA, 34 34 34</t>
  </si>
  <si>
    <t>17258</t>
  </si>
  <si>
    <t>972751361</t>
  </si>
  <si>
    <t>apartamentosfestamar.com</t>
  </si>
  <si>
    <t>SANTA ANNA</t>
  </si>
  <si>
    <t>CARRER PORT, 46-48 BAJO; DUPLICADO 46-48; HOTEL SANTA ANN</t>
  </si>
  <si>
    <t>972751326</t>
  </si>
  <si>
    <t>info@hotelsantaanna.com</t>
  </si>
  <si>
    <t>hotelsantaanna.com</t>
  </si>
  <si>
    <t>HOTEL LES ILLES S.A.</t>
  </si>
  <si>
    <t>CARRER ILLES, 55 BAJO</t>
  </si>
  <si>
    <t>972751239</t>
  </si>
  <si>
    <t>info@hotellesilles.com</t>
  </si>
  <si>
    <t>hotellesilles.com</t>
  </si>
  <si>
    <t>SOCIEDAD DE EXPLOTACION TURISTICA PIERRE &amp; VACANCES ESPANA S.L.</t>
  </si>
  <si>
    <t>CARRER L'ESGLÉSIA, 44 BAJO</t>
  </si>
  <si>
    <t>972751218</t>
  </si>
  <si>
    <t>sociedaddeexplotacionturisticapierrevacancesespanasl.com</t>
  </si>
  <si>
    <t>HOTEL PANORAMA ESTARTIT</t>
  </si>
  <si>
    <t>AVINGUDA DE GRÈCIA, 5</t>
  </si>
  <si>
    <t>972751092</t>
  </si>
  <si>
    <t>info@hotelpanoramaestartit.com</t>
  </si>
  <si>
    <t>hotelpanoramaestartit.cat</t>
  </si>
  <si>
    <t>LA MASIA HOTEL</t>
  </si>
  <si>
    <t>CARRETERA DE TORROELLA, 154 BAJO; HOTEL LA MASIA</t>
  </si>
  <si>
    <t>972751000</t>
  </si>
  <si>
    <r>
      <rPr>
        <color rgb="FF1155CC"/>
        <u/>
      </rPr>
      <t>infoh@masia.com</t>
    </r>
  </si>
  <si>
    <t>masia.com</t>
  </si>
  <si>
    <t>CARRER L'ESGLÉSIA, 112 BAJO</t>
  </si>
  <si>
    <t>972750927</t>
  </si>
  <si>
    <t>info@flamingohotel.cat</t>
  </si>
  <si>
    <t>flamingohotel.cat</t>
  </si>
  <si>
    <t>MEDES II S.L.</t>
  </si>
  <si>
    <t>CARRER GUILLEM DE MONTGRÍ, 38 BAJO; HOTEL MEDES II</t>
  </si>
  <si>
    <t>972750880</t>
  </si>
  <si>
    <t>info@hotelmedes.com</t>
  </si>
  <si>
    <t>hotelmedes.com</t>
  </si>
  <si>
    <t>NEREIDA</t>
  </si>
  <si>
    <t>AVINGUDA GRÈCIA, 61 BAJO; HOTEL NEREIDA</t>
  </si>
  <si>
    <t>972750775</t>
  </si>
  <si>
    <t>info@hotelnereida.com</t>
  </si>
  <si>
    <t>hotelnereida.com</t>
  </si>
  <si>
    <t>LA MASIA APARTAMENTS</t>
  </si>
  <si>
    <t>CARRETERA TORROELLA, 129 BAJO</t>
  </si>
  <si>
    <t>972750074</t>
  </si>
  <si>
    <r>
      <rPr>
        <color rgb="FF1155CC"/>
        <u/>
      </rPr>
      <t>infoh@masia.com</t>
    </r>
  </si>
  <si>
    <t>GRÉVOL SPA</t>
  </si>
  <si>
    <t>URBANITZACIO LES SALETES, S/N</t>
  </si>
  <si>
    <t>17869</t>
  </si>
  <si>
    <t>LLANARS</t>
  </si>
  <si>
    <t>972741013</t>
  </si>
  <si>
    <t>info@hotelgrevol.com</t>
  </si>
  <si>
    <t>hotelgrevol.com</t>
  </si>
  <si>
    <t>CARRETERA SANT JOAN, 28 BAJO</t>
  </si>
  <si>
    <t>972740614</t>
  </si>
  <si>
    <t>infohoteledelweiss@gmail.com</t>
  </si>
  <si>
    <t>hoteledelweiss.cat</t>
  </si>
  <si>
    <t>PLAÇA EL CARME, 4-5 BAJO; DUPLICADO 4-5</t>
  </si>
  <si>
    <t>972740119</t>
  </si>
  <si>
    <t>info@hotelsantroc.info</t>
  </si>
  <si>
    <t>hotelsantroc.info</t>
  </si>
  <si>
    <t>CAN GASPARÓ</t>
  </si>
  <si>
    <t>CAMI CAN GASPARO, S/N</t>
  </si>
  <si>
    <t>17535</t>
  </si>
  <si>
    <t>PLANOLES</t>
  </si>
  <si>
    <t>972736077</t>
  </si>
  <si>
    <t>ymail.sandra@ymail.com</t>
  </si>
  <si>
    <t>gasparo.cat</t>
  </si>
  <si>
    <t>VALL DE NURIA</t>
  </si>
  <si>
    <t>ESTACION MUNTANYA-VALL DE NÚRIA, S/N</t>
  </si>
  <si>
    <t>17534</t>
  </si>
  <si>
    <t>QUERALBS</t>
  </si>
  <si>
    <t>972732000</t>
  </si>
  <si>
    <t>valldenuria@valldenuria.cat</t>
  </si>
  <si>
    <t>valldenuria.cat</t>
  </si>
  <si>
    <t>HOTEL RESTAURANT PRATS</t>
  </si>
  <si>
    <t>CARRER SANT QUINTÍ, 30 BAIXOS</t>
  </si>
  <si>
    <t>RIBES DE FRESER</t>
  </si>
  <si>
    <t>972729186</t>
  </si>
  <si>
    <t>info@hotelprats.com</t>
  </si>
  <si>
    <t>hotelprats.cat</t>
  </si>
  <si>
    <t>HOTEL RESGUARD DELS VENTS</t>
  </si>
  <si>
    <t>CAMI VENTAIOLA BAJO</t>
  </si>
  <si>
    <t>972728866</t>
  </si>
  <si>
    <t>albert.orriols@serhs.com</t>
  </si>
  <si>
    <t>hotelresguard.com</t>
  </si>
  <si>
    <t>SANT ANTONI</t>
  </si>
  <si>
    <t>CARRER SANT QUINTÍ, 55 BAJO</t>
  </si>
  <si>
    <t>972727400</t>
  </si>
  <si>
    <t>ribes@hotelsantantoni.net</t>
  </si>
  <si>
    <t>hotelsantantoni.net</t>
  </si>
  <si>
    <t>CATALUNYA PARK</t>
  </si>
  <si>
    <t>PASSEIG SALVADOR MAURI, 9 BAJO</t>
  </si>
  <si>
    <t>972727198</t>
  </si>
  <si>
    <t>info@catalunyaparkhotels.com</t>
  </si>
  <si>
    <t>catalunyaparkhotels.com</t>
  </si>
  <si>
    <t>CATALUNYA S.L.</t>
  </si>
  <si>
    <t>CARRER SANT QUINTÍ, 37 BAJO(HOTEL CATALUNYA)</t>
  </si>
  <si>
    <t>972727017</t>
  </si>
  <si>
    <t>info@catalunya.com</t>
  </si>
  <si>
    <t>9 SANT ANTONI S.L.</t>
  </si>
  <si>
    <t>CARRETERA PUIGCERDÀ, 11 ASCEN</t>
  </si>
  <si>
    <t>972727012</t>
  </si>
  <si>
    <t>reserves@hotel9santantoni.com</t>
  </si>
  <si>
    <t>hotel9santantoni.com</t>
  </si>
  <si>
    <t>HOTEL ELS CAÇADORS</t>
  </si>
  <si>
    <t>CARRER BALANDRAU, 22 BAJO</t>
  </si>
  <si>
    <t>972727006</t>
  </si>
  <si>
    <t>info@cacadors.com</t>
  </si>
  <si>
    <t>hotelsderibes.com</t>
  </si>
  <si>
    <t>LES PLANES DEL GRAU</t>
  </si>
  <si>
    <t>MAS EL GRAU, 1 BAJO</t>
  </si>
  <si>
    <t>17860</t>
  </si>
  <si>
    <t>SANT JOAN DE LES ABADESSES</t>
  </si>
  <si>
    <t>972721206</t>
  </si>
  <si>
    <t>info@lesplanesdelgrau.com</t>
  </si>
  <si>
    <t>lesplanesdelgrau.com</t>
  </si>
  <si>
    <t>SOLANA DEL TER</t>
  </si>
  <si>
    <t>CARRETERA C-17, KILOMETRO 92, 500 BAIXOS</t>
  </si>
  <si>
    <t>17500</t>
  </si>
  <si>
    <t>RIPOLL</t>
  </si>
  <si>
    <t>972701062</t>
  </si>
  <si>
    <t>hotel@solanadelter.com</t>
  </si>
  <si>
    <t>solanadelter.com</t>
  </si>
  <si>
    <t>VALL DE BAS</t>
  </si>
  <si>
    <t>CAN TRONA, S/N</t>
  </si>
  <si>
    <t>17176</t>
  </si>
  <si>
    <t>LA VALL D'EN BAS</t>
  </si>
  <si>
    <t>972690101</t>
  </si>
  <si>
    <t>info@hotelvalldebas.cat</t>
  </si>
  <si>
    <t>hotelvalldebas.cat</t>
  </si>
  <si>
    <t>RAMBLA S.L.</t>
  </si>
  <si>
    <t>RAMBLA, 33 BAJO; HOTEL RAMBLA 33</t>
  </si>
  <si>
    <t>17600</t>
  </si>
  <si>
    <t>FIGUERES</t>
  </si>
  <si>
    <t>972676020</t>
  </si>
  <si>
    <t>hotel.info@hotelrambla.net</t>
  </si>
  <si>
    <t>hotelrambla.net</t>
  </si>
  <si>
    <t>EUROPA S.L.</t>
  </si>
  <si>
    <t>AVINGUDA SALVADOR DALÍ DOMENECH, 101 BAJO (H. EUROPA)</t>
  </si>
  <si>
    <t>972671117</t>
  </si>
  <si>
    <t>info@hoteleuropafigueres.es</t>
  </si>
  <si>
    <t>hoteleuropafigueres.es</t>
  </si>
  <si>
    <t>LINDOS HUESPEDES</t>
  </si>
  <si>
    <t>CARRETERA TORROELLA DE MONGRÍ, KILOMETRO 10</t>
  </si>
  <si>
    <t>17256</t>
  </si>
  <si>
    <t>PALS</t>
  </si>
  <si>
    <t>972668203</t>
  </si>
  <si>
    <t>lindoshuespedes.com</t>
  </si>
  <si>
    <t>LA COSTA HOTEL GOLF &amp; BEACH RESORT</t>
  </si>
  <si>
    <t>AVINGUDA ARENALS DE MAR, 3</t>
  </si>
  <si>
    <t>972667740</t>
  </si>
  <si>
    <t>info@resortlacosta.com</t>
  </si>
  <si>
    <t>resortlacosta.com</t>
  </si>
  <si>
    <t>SA PUNTA</t>
  </si>
  <si>
    <t>PLATJA PALS, S/N BAJO</t>
  </si>
  <si>
    <t>972667376</t>
  </si>
  <si>
    <t>sapunta@hotelsapunta.com</t>
  </si>
  <si>
    <t>hotelsapunta.com</t>
  </si>
  <si>
    <t>SILKEN PARK SAN JORGE</t>
  </si>
  <si>
    <t>AVINGUDA ANDORRA, 28 BAJO</t>
  </si>
  <si>
    <t>17252</t>
  </si>
  <si>
    <t>CALONGE I SANT ANTONI</t>
  </si>
  <si>
    <t>972652311</t>
  </si>
  <si>
    <t>info@silkenparknjorge.com</t>
  </si>
  <si>
    <t>116</t>
  </si>
  <si>
    <t>REIMAR</t>
  </si>
  <si>
    <t>PASSEIG TORRE VALENTINA, S/N BAIXOS</t>
  </si>
  <si>
    <t>972652211</t>
  </si>
  <si>
    <t>reimar@hotelreimar.com</t>
  </si>
  <si>
    <t>hotelreimar.com</t>
  </si>
  <si>
    <t>CAP ROIG</t>
  </si>
  <si>
    <t>AVINGUDA ANDORRA, 18 BAJO</t>
  </si>
  <si>
    <t>17251</t>
  </si>
  <si>
    <t>972652000</t>
  </si>
  <si>
    <t>caproig@caproig.com</t>
  </si>
  <si>
    <t>caproig.com</t>
  </si>
  <si>
    <t>ROSA DELS VENTS S.L.</t>
  </si>
  <si>
    <t>PASSEIG JOSEP MUNDET, 9</t>
  </si>
  <si>
    <t>972651311</t>
  </si>
  <si>
    <t>hotel@rosadelsvents.com</t>
  </si>
  <si>
    <t>rosadelsvents.com</t>
  </si>
  <si>
    <t>HOTEL MARIA TERESA</t>
  </si>
  <si>
    <t>PASSEIG JOSEP MUNDET, 3 BAJO; CASA-2 PISO</t>
  </si>
  <si>
    <t>972651064</t>
  </si>
  <si>
    <t>hotel@hotelmariateresa.com</t>
  </si>
  <si>
    <t>hotelmariateresa.com</t>
  </si>
  <si>
    <t>MARÍA TERESA</t>
  </si>
  <si>
    <t>CARRER PASSEIG JOSEP MUNDET, 3 BAJO</t>
  </si>
  <si>
    <t>HOTEL DEL PI</t>
  </si>
  <si>
    <t>CARRER FERRAN AGULLÓ, 4 BAJO</t>
  </si>
  <si>
    <t>972651013</t>
  </si>
  <si>
    <t>hoteldelpi.com</t>
  </si>
  <si>
    <t>HOTEL AUBI</t>
  </si>
  <si>
    <t>CARRER SANT ANTONI, 253 BAJO(HOTEL AUBI)</t>
  </si>
  <si>
    <t>972651011</t>
  </si>
  <si>
    <t>info@hotelaubi.com</t>
  </si>
  <si>
    <t>hotelaubi.com</t>
  </si>
  <si>
    <t>CASTELL D´EMPORDA S.L.</t>
  </si>
  <si>
    <t>CAMI CASTELL D'EMPORDÀ, S/N</t>
  </si>
  <si>
    <t>17100</t>
  </si>
  <si>
    <t>LA BISBAL D'EMPORDÀ</t>
  </si>
  <si>
    <t>972646254</t>
  </si>
  <si>
    <t>info@castelldemporda.com</t>
  </si>
  <si>
    <t>castelldemporda.com</t>
  </si>
  <si>
    <t>EMPORDA BIKE HOTEL S.L.</t>
  </si>
  <si>
    <t>AVINGUDA EL RIU, 30 BAJO(MASS PETIT)</t>
  </si>
  <si>
    <t>972641820</t>
  </si>
  <si>
    <t>info@maspetit.net</t>
  </si>
  <si>
    <t>maspetit.net</t>
  </si>
  <si>
    <t>HOTEL MAR DE TASMÀNIA</t>
  </si>
  <si>
    <t>PLAÇA FRANCESC MACIÀ, 1</t>
  </si>
  <si>
    <t>972640521</t>
  </si>
  <si>
    <t>mardetasmania@gmail.com</t>
  </si>
  <si>
    <t>hotelmardetasmania.es</t>
  </si>
  <si>
    <t>HOTEL MAS ROIG</t>
  </si>
  <si>
    <t>CARRETERA TORROELLA DE MONGRÍ, KILOMETRO 17 BAJO</t>
  </si>
  <si>
    <t>972637363</t>
  </si>
  <si>
    <t>hotelmasroig.com</t>
  </si>
  <si>
    <t>GASTRONÒMIC ES PORTAL S.L.</t>
  </si>
  <si>
    <t>CARRETERA PALS-TORROELLA, 17 BAJO</t>
  </si>
  <si>
    <t>972636596</t>
  </si>
  <si>
    <t>info@esportalhotel.com</t>
  </si>
  <si>
    <t>esportalhotel.com</t>
  </si>
  <si>
    <t>HOTEL MAS SALVI</t>
  </si>
  <si>
    <t>CARRER CARMANY, S/N BAJO</t>
  </si>
  <si>
    <t>972636478</t>
  </si>
  <si>
    <t>info@massalvi.com</t>
  </si>
  <si>
    <t>massalvi.com</t>
  </si>
  <si>
    <t>APARTHOTEL I VILES GOLF BEACH</t>
  </si>
  <si>
    <t>EXTRAMURS, 1 1 1</t>
  </si>
  <si>
    <t>PALAU-SATOR</t>
  </si>
  <si>
    <t>972636063</t>
  </si>
  <si>
    <t>info@aparthotelgolfbeach.com</t>
  </si>
  <si>
    <t>aparthotelgolfbeach.com</t>
  </si>
  <si>
    <t>PAPIBOU HOTEL</t>
  </si>
  <si>
    <t>CARRER MAJOR, 10 BAJO</t>
  </si>
  <si>
    <t>17113</t>
  </si>
  <si>
    <t>FORALLAC</t>
  </si>
  <si>
    <t>972635030</t>
  </si>
  <si>
    <t>papibouhotel.com</t>
  </si>
  <si>
    <t>MAS RABIOL</t>
  </si>
  <si>
    <t>CARRER PERALTA, 12 BAIXOS(MAS-RABIOL)</t>
  </si>
  <si>
    <t>17110</t>
  </si>
  <si>
    <t>972634296</t>
  </si>
  <si>
    <t>masrabiol.com</t>
  </si>
  <si>
    <t>SANT FELIU</t>
  </si>
  <si>
    <t>PLAÇA CONSTITUCIÓ, 2 BAJO</t>
  </si>
  <si>
    <t>972634182</t>
  </si>
  <si>
    <t>info@ntfeliu.com</t>
  </si>
  <si>
    <t>santfeliuhotel.net</t>
  </si>
  <si>
    <t>EXUS NATUR S.L.</t>
  </si>
  <si>
    <t>CARRER PONENT, 8 BAJO</t>
  </si>
  <si>
    <t>972634159</t>
  </si>
  <si>
    <t>info@exusnatur.com</t>
  </si>
  <si>
    <t>exusnatur.com</t>
  </si>
  <si>
    <t>AATU</t>
  </si>
  <si>
    <t>CARRER AFORES, S/N</t>
  </si>
  <si>
    <t>972634053</t>
  </si>
  <si>
    <t>info@hotelaatu.com</t>
  </si>
  <si>
    <t>hotelaatu.com</t>
  </si>
  <si>
    <t>LA PEPA MACA</t>
  </si>
  <si>
    <t>CARRER VILANOVA, 11</t>
  </si>
  <si>
    <t>17121</t>
  </si>
  <si>
    <t>CRUÏLLES, MONELLS I SANT SADURNÍ DE L'HEURA</t>
  </si>
  <si>
    <t>972630804</t>
  </si>
  <si>
    <t>fondalapepamaca@hotmail.com</t>
  </si>
  <si>
    <t>lapepamaca.com</t>
  </si>
  <si>
    <t>CLUC BEGUR S.L.</t>
  </si>
  <si>
    <t>CARRER METGE PI, 8 BAJO</t>
  </si>
  <si>
    <t>17255</t>
  </si>
  <si>
    <t>BEGUR</t>
  </si>
  <si>
    <t>972624859</t>
  </si>
  <si>
    <t>info@cluc.cat</t>
  </si>
  <si>
    <t>cluc.cat</t>
  </si>
  <si>
    <t>ES CEL DE BEGUR</t>
  </si>
  <si>
    <t>CARRETERA SA RIERA, 4 BAJO; 2</t>
  </si>
  <si>
    <t>972624615</t>
  </si>
  <si>
    <t>info@esceldebegur.com</t>
  </si>
  <si>
    <t>esceldebegur.com</t>
  </si>
  <si>
    <t>ALTA HOUSE BEGUR</t>
  </si>
  <si>
    <t>CARRER FRANCESC FORGAS, 13</t>
  </si>
  <si>
    <t>972624206</t>
  </si>
  <si>
    <t>info@altahousehotel.com</t>
  </si>
  <si>
    <t>altahousehotel.com</t>
  </si>
  <si>
    <t>GALENA MAS COMANGAU</t>
  </si>
  <si>
    <t>CARRER RAMON LLULL, 1 BAJO</t>
  </si>
  <si>
    <t>972623210</t>
  </si>
  <si>
    <t>info@mascomangau.com</t>
  </si>
  <si>
    <t>mascomangau.com</t>
  </si>
  <si>
    <t>EL CONVENT DE BEGUR</t>
  </si>
  <si>
    <t>CARRER SANT JOSEP, 3 PRIN</t>
  </si>
  <si>
    <t>972623091</t>
  </si>
  <si>
    <t>info@conventbegur.com</t>
  </si>
  <si>
    <t>conventbegur.com</t>
  </si>
  <si>
    <t>HOTEL ROSA</t>
  </si>
  <si>
    <t>CARRER PI I RALLÓ, 19 19 19</t>
  </si>
  <si>
    <t>972623015</t>
  </si>
  <si>
    <t>info@hotel-rosa.com</t>
  </si>
  <si>
    <t>hotelrosabegur.com</t>
  </si>
  <si>
    <t>HOTEL RESTAURANT AIGUACLARA</t>
  </si>
  <si>
    <t>CALLE SANT MIQUEL, 2 PALACETE DE BEGUR 1866</t>
  </si>
  <si>
    <t>972622905</t>
  </si>
  <si>
    <t>aiguaclara@aiguaclara.com</t>
  </si>
  <si>
    <t>hotelaiguaclara.com</t>
  </si>
  <si>
    <t>EL PETIT CONVENT</t>
  </si>
  <si>
    <t>CARRER SANT JOSEP, 3 BAJO (HOTEL BLISS BEGUR)</t>
  </si>
  <si>
    <t>972622724</t>
  </si>
  <si>
    <t>info@petitconvet.com</t>
  </si>
  <si>
    <t>ecologiaturismeisostenibilitat.es</t>
  </si>
  <si>
    <t>PARADOR DE PLAYA D´AIGUABLAVA</t>
  </si>
  <si>
    <t>PLATJA AIGUABLAVA, S/N BAJO</t>
  </si>
  <si>
    <t>972622162</t>
  </si>
  <si>
    <t>aiguablava@parador.es</t>
  </si>
  <si>
    <t>AIGUA BLAVA</t>
  </si>
  <si>
    <t>PLATJA FORNELLS, S/N</t>
  </si>
  <si>
    <t>972622058</t>
  </si>
  <si>
    <t>hotelaiguablava@aiguablava.com</t>
  </si>
  <si>
    <t>hotelaiguablava.com</t>
  </si>
  <si>
    <t>BONAIGUA</t>
  </si>
  <si>
    <t>PLATJA FORNELLS, S/N BAJO</t>
  </si>
  <si>
    <t>972622050</t>
  </si>
  <si>
    <t>bonaigua.com</t>
  </si>
  <si>
    <t>ALEXANDERS</t>
  </si>
  <si>
    <t>CARRER PESCADORS, 13</t>
  </si>
  <si>
    <t>17212</t>
  </si>
  <si>
    <t>972620292</t>
  </si>
  <si>
    <t>alexanders.com</t>
  </si>
  <si>
    <t>HOTEL ES FURIÓ</t>
  </si>
  <si>
    <t>CARRER FORAIO, 5 BAJO</t>
  </si>
  <si>
    <t>972620258</t>
  </si>
  <si>
    <t>info@esfurio.com</t>
  </si>
  <si>
    <t>esfurio.com</t>
  </si>
  <si>
    <t>HOTEL HOSTALILLO</t>
  </si>
  <si>
    <t>CARRER BELLAVISTA, 22 BAJO; HOTEL HOSTALILLO</t>
  </si>
  <si>
    <t>972620228</t>
  </si>
  <si>
    <t>hostalillo@hotelhostalillo.com</t>
  </si>
  <si>
    <t>hotelhostalillo.com</t>
  </si>
  <si>
    <t>ALGA</t>
  </si>
  <si>
    <t>AVINGUDA JOAN PERICOT, 55 BAJO</t>
  </si>
  <si>
    <t>17210</t>
  </si>
  <si>
    <t>972617080</t>
  </si>
  <si>
    <t>alga@novarahotels.com</t>
  </si>
  <si>
    <t>novarahotels.com</t>
  </si>
  <si>
    <t>HOTEL CALELLA DE PALAFRUGELL S.L.</t>
  </si>
  <si>
    <t>CARRER LLADÓ, 40 1; TERRAZA</t>
  </si>
  <si>
    <t>972614861</t>
  </si>
  <si>
    <t>hotelcalelladepalafrugellsl.com</t>
  </si>
  <si>
    <t>HOTEL LA TORRE S.L.</t>
  </si>
  <si>
    <t>PASSEIG TORRE, 26-28 BAJO</t>
  </si>
  <si>
    <t>972614603</t>
  </si>
  <si>
    <t>hotel@latorre.cat</t>
  </si>
  <si>
    <t>latorre.cat</t>
  </si>
  <si>
    <t>PORT - BO S.L.</t>
  </si>
  <si>
    <t>CARRER AUGUST PI I SUNYER, 6 BAJO; HOTEL</t>
  </si>
  <si>
    <t>972614589</t>
  </si>
  <si>
    <t>portbosl.com</t>
  </si>
  <si>
    <t>MEDITERRANI S.L.</t>
  </si>
  <si>
    <t>CARRER LLADÓ, 55 CARRER FRANCESC ESTRABAU 40</t>
  </si>
  <si>
    <t>972614500</t>
  </si>
  <si>
    <t>reserves@hotelmediterrani.com</t>
  </si>
  <si>
    <t>hotelmediterrani.com</t>
  </si>
  <si>
    <t>PLAÇA L'ATLÀNTIC, 2</t>
  </si>
  <si>
    <t>972614250</t>
  </si>
  <si>
    <t>info@santroc.com</t>
  </si>
  <si>
    <t>santroc.com</t>
  </si>
  <si>
    <t>GARBÍ</t>
  </si>
  <si>
    <t>CARRER BALDOMER GILI ROIG, 20</t>
  </si>
  <si>
    <t>972614040</t>
  </si>
  <si>
    <t>info@hotelgarbi.com</t>
  </si>
  <si>
    <t>hotelgarbi.com</t>
  </si>
  <si>
    <t>BLAUMAR</t>
  </si>
  <si>
    <t>CARRER FARENA, 36 BAJO</t>
  </si>
  <si>
    <t>17211</t>
  </si>
  <si>
    <t>972610055</t>
  </si>
  <si>
    <t>info@hotelblaumarllafranc.com</t>
  </si>
  <si>
    <t>hotelblaumarllafranc.com</t>
  </si>
  <si>
    <t>HOTEL TRÍAS</t>
  </si>
  <si>
    <t>PASSEIG MAR, S/N</t>
  </si>
  <si>
    <t>17230</t>
  </si>
  <si>
    <t>PALAMÓS</t>
  </si>
  <si>
    <t>972601800</t>
  </si>
  <si>
    <t>infotrias@hoteltrias.com</t>
  </si>
  <si>
    <t>hoteltras.com</t>
  </si>
  <si>
    <t>COSTA BRAVA VERD HOTELS S.C.C.L.</t>
  </si>
  <si>
    <t>CARRETERA C-31, S/N BAJO</t>
  </si>
  <si>
    <t>17253</t>
  </si>
  <si>
    <t>VALL-LLOBREGA</t>
  </si>
  <si>
    <t>972600034</t>
  </si>
  <si>
    <t>info@costabravaverdhotels.com</t>
  </si>
  <si>
    <t>reservashoteles.net</t>
  </si>
  <si>
    <t>HOSTAL NOU DE CRESPIÀ</t>
  </si>
  <si>
    <t>VEÏNAT LLAVANERA, 3</t>
  </si>
  <si>
    <t>17832</t>
  </si>
  <si>
    <t>CRESPIÀ</t>
  </si>
  <si>
    <t>972597849</t>
  </si>
  <si>
    <t>info@hostalnou.net</t>
  </si>
  <si>
    <t>hostalnou.net</t>
  </si>
  <si>
    <t>ELS JARDINS DE LA MARTANA S.L.</t>
  </si>
  <si>
    <t>PONT VELL, S/N BAJO</t>
  </si>
  <si>
    <t>17850</t>
  </si>
  <si>
    <t>BESALÚ</t>
  </si>
  <si>
    <t>972591763</t>
  </si>
  <si>
    <t>elsjardinsdelamartanasl.com</t>
  </si>
  <si>
    <t>3 ARCS</t>
  </si>
  <si>
    <t>CARRER GANGANELL, 15</t>
  </si>
  <si>
    <t>972591678</t>
  </si>
  <si>
    <t>info@hotel3arcs.com</t>
  </si>
  <si>
    <t>hotel3arcs.com</t>
  </si>
  <si>
    <t>MAS PERE PAU</t>
  </si>
  <si>
    <t>CAN PERAPAU, S/N VEÏNAT DE BRUGUERS</t>
  </si>
  <si>
    <t>17851</t>
  </si>
  <si>
    <t>MAIÀ DE MONTCAL</t>
  </si>
  <si>
    <t>972590760</t>
  </si>
  <si>
    <t>info@masperepau.com</t>
  </si>
  <si>
    <t>masperepau.com</t>
  </si>
  <si>
    <t>FONDA SIQUES</t>
  </si>
  <si>
    <t>AVINGUDA PRESIDENT LLUÍS COMPANYS, 6-8 BAJO; DUPLICADO 6-8</t>
  </si>
  <si>
    <t>972590336</t>
  </si>
  <si>
    <t>fondasiques.com</t>
  </si>
  <si>
    <t>DE PAS</t>
  </si>
  <si>
    <t>CARRER SANT ANDREU, 19</t>
  </si>
  <si>
    <t>17846</t>
  </si>
  <si>
    <t>PORQUERES</t>
  </si>
  <si>
    <t>972584879</t>
  </si>
  <si>
    <t>depas.com</t>
  </si>
  <si>
    <t>L´AST</t>
  </si>
  <si>
    <t>PASSEIG DALMAU, 63-89 BAJO</t>
  </si>
  <si>
    <t>17820</t>
  </si>
  <si>
    <t>BANYOLES</t>
  </si>
  <si>
    <t>info@hotelast.com</t>
  </si>
  <si>
    <t>hotelast.com</t>
  </si>
  <si>
    <t>CA L´ARPA S.L.</t>
  </si>
  <si>
    <t>PASSEIG INDÚSTRIA, 5 BAJO</t>
  </si>
  <si>
    <t>972572353</t>
  </si>
  <si>
    <t>calarpa@calarpa.com</t>
  </si>
  <si>
    <t>calarpa.com</t>
  </si>
  <si>
    <t>TORRE LAURENTII</t>
  </si>
  <si>
    <t>CARRER PAULA ARMET, 2 BAJO</t>
  </si>
  <si>
    <t>17732</t>
  </si>
  <si>
    <t>SANT LLORENÇ DE LA MUGA</t>
  </si>
  <si>
    <t>972569350</t>
  </si>
  <si>
    <t>info@torrelaurentii.com</t>
  </si>
  <si>
    <t>torrelaurentii.com</t>
  </si>
  <si>
    <t>TORREMIRONA</t>
  </si>
  <si>
    <t>CARRETERA N-260, KILOMETRO 46</t>
  </si>
  <si>
    <t>17744</t>
  </si>
  <si>
    <t>NAVATA</t>
  </si>
  <si>
    <t>972566767</t>
  </si>
  <si>
    <t>info@hoteltorremirona.com</t>
  </si>
  <si>
    <t>hoteltorremirona.com</t>
  </si>
  <si>
    <t>VILA BIRDIE S.L.</t>
  </si>
  <si>
    <t>URBANITZACIO TORREMIRONA, S/N BAIXOS(CARRETERA N-260, KILOMETRO 46</t>
  </si>
  <si>
    <t>972565961</t>
  </si>
  <si>
    <t>realestate@torremirona.com</t>
  </si>
  <si>
    <t>torremirona.com</t>
  </si>
  <si>
    <t>SAUSA S.L.</t>
  </si>
  <si>
    <t>CARRETERA N-II, KILOMETRO 732 BAJO</t>
  </si>
  <si>
    <t>17468</t>
  </si>
  <si>
    <t>VILADEMULS</t>
  </si>
  <si>
    <t>972561000</t>
  </si>
  <si>
    <t>global@hotelsausa.com</t>
  </si>
  <si>
    <t>hotelsausa.com</t>
  </si>
  <si>
    <t>HOTEL MAS BOSCH 1526 S.L.</t>
  </si>
  <si>
    <t>PARATGE MASOS TRES CASES, S/N</t>
  </si>
  <si>
    <t>17742</t>
  </si>
  <si>
    <t>AVINYONET DE PUIGVENTÓS</t>
  </si>
  <si>
    <t>972560155</t>
  </si>
  <si>
    <t>info@hotelmasbosch1526.com</t>
  </si>
  <si>
    <t>hotelmasbosch1526.com</t>
  </si>
  <si>
    <t>TRAMUNTANA HOTEL</t>
  </si>
  <si>
    <t>CARRER MAS PLA (POLIGONO INSDUSTRIAL LA CAMPA), 7 BAJO(PARCELA)</t>
  </si>
  <si>
    <t>17700</t>
  </si>
  <si>
    <t>LA JONQUERA</t>
  </si>
  <si>
    <t>972556558</t>
  </si>
  <si>
    <t>info@hoteltramuntana.com</t>
  </si>
  <si>
    <t>hoteltramuntana.com</t>
  </si>
  <si>
    <t>HOTEL JONQUERA S.L.</t>
  </si>
  <si>
    <t>AVINGUDA GALÍCIA (POLIGONO INSDUSTRIAL MAS MORATÓ), 2 - 4 BAJO; PARCELA 5-6-7 NAVE GRAN</t>
  </si>
  <si>
    <t>972556555</t>
  </si>
  <si>
    <t>hoteljonquerasl.com</t>
  </si>
  <si>
    <t>HOTEL FONT DEL PLA S.L.</t>
  </si>
  <si>
    <t>AVINGUDA SIS D'OCTUBRE, 4-6</t>
  </si>
  <si>
    <t>972556393</t>
  </si>
  <si>
    <t>hotel@fontdelpla.net</t>
  </si>
  <si>
    <t>fontdelpla.net</t>
  </si>
  <si>
    <t>AVENIDA 6 DE OCTUBRE</t>
  </si>
  <si>
    <t>CASAL DE L´ALBERA</t>
  </si>
  <si>
    <t>972555062</t>
  </si>
  <si>
    <t>casaldelalbera.com</t>
  </si>
  <si>
    <t>HOTEL L´ALBERA</t>
  </si>
  <si>
    <t>AVINGUDA SIS D'OCTUBRE, 12</t>
  </si>
  <si>
    <t>972554625</t>
  </si>
  <si>
    <t>info@hotelalbera.com</t>
  </si>
  <si>
    <t>hotelalbera.com</t>
  </si>
  <si>
    <t>NACIONAL</t>
  </si>
  <si>
    <t>CARRETERA N-II, 36 BAJO; KILOMETRO 775 H.ESCUDERO</t>
  </si>
  <si>
    <t>972554217</t>
  </si>
  <si>
    <t>info@nacional.com</t>
  </si>
  <si>
    <t>grupescudero.com</t>
  </si>
  <si>
    <t>PUERTA DE ESPAÑA</t>
  </si>
  <si>
    <t>CARRETERA N-II, 68 BAJOS</t>
  </si>
  <si>
    <t>972554121</t>
  </si>
  <si>
    <t>hotels@pretur.com</t>
  </si>
  <si>
    <t>pretur.com</t>
  </si>
  <si>
    <t>FRONTERA</t>
  </si>
  <si>
    <t>CARRETERA N-II, KILOMETRO 775, 650 BAJO; KILOMETRO 775</t>
  </si>
  <si>
    <t>972554050</t>
  </si>
  <si>
    <t>frontera.com</t>
  </si>
  <si>
    <t>EMPORDIMO S.L.</t>
  </si>
  <si>
    <t>CAMI VILAÜR, 10 BAJO</t>
  </si>
  <si>
    <t>17494</t>
  </si>
  <si>
    <t>PAU</t>
  </si>
  <si>
    <t>972552272</t>
  </si>
  <si>
    <t>empordimosl.com</t>
  </si>
  <si>
    <t>CAN CRISTOFOR 2007</t>
  </si>
  <si>
    <t>BESALÚ, S/N BAJO</t>
  </si>
  <si>
    <t>17474</t>
  </si>
  <si>
    <t>TORROELLA DE FLUVIÀ</t>
  </si>
  <si>
    <t>972550698</t>
  </si>
  <si>
    <t>cancristofor2007.com</t>
  </si>
  <si>
    <t>CAN CERET S.L.</t>
  </si>
  <si>
    <t>MAR, 1 BAJO</t>
  </si>
  <si>
    <t>17470</t>
  </si>
  <si>
    <t>SANT PERE PESCADOR</t>
  </si>
  <si>
    <t>972550433</t>
  </si>
  <si>
    <t>info@canceret.com</t>
  </si>
  <si>
    <t>canceretsl.com</t>
  </si>
  <si>
    <t>CARRER SANT PERE, 12 BAJO</t>
  </si>
  <si>
    <t>972550334</t>
  </si>
  <si>
    <t>elpescador.com</t>
  </si>
  <si>
    <t>HOTEL MAS PAU</t>
  </si>
  <si>
    <t>CARRETERA FIGUERES, S/N BAJO</t>
  </si>
  <si>
    <t>972546010</t>
  </si>
  <si>
    <t>info@maspau.com</t>
  </si>
  <si>
    <t>hotelmaspau.com</t>
  </si>
  <si>
    <t>ELS CAÇADORS</t>
  </si>
  <si>
    <t>URBANITZACIO CASANOVA, S/N</t>
  </si>
  <si>
    <t>17720</t>
  </si>
  <si>
    <t>MAÇANET DE CABRENYS</t>
  </si>
  <si>
    <t>972544136</t>
  </si>
  <si>
    <t>hotelescassadors@intercomgi.com</t>
  </si>
  <si>
    <t>elscaadors.com</t>
  </si>
  <si>
    <t>HOTEL RURAL CAN MACH</t>
  </si>
  <si>
    <t>CARRETERA TAPIS, 26</t>
  </si>
  <si>
    <t>17721</t>
  </si>
  <si>
    <t>972543311</t>
  </si>
  <si>
    <t>info@canmach.com</t>
  </si>
  <si>
    <t>canmach.com</t>
  </si>
  <si>
    <t>PERALADA WINE SPA &amp; GOLF</t>
  </si>
  <si>
    <t>CARRER ROCABERTI (URBANIZACIÓN CLUB DE GOLF PERALADA), S/N BAJO; OFICINA CASA CLUB</t>
  </si>
  <si>
    <t>17491</t>
  </si>
  <si>
    <t>PERALADA</t>
  </si>
  <si>
    <t>972538830</t>
  </si>
  <si>
    <t>hotel@golfperalada.com</t>
  </si>
  <si>
    <t>peraladawinespagolf.com</t>
  </si>
  <si>
    <t>HOTEL DE LA FONT</t>
  </si>
  <si>
    <t>CARRER LA FONT, S/N 15 - 19</t>
  </si>
  <si>
    <t>972538507</t>
  </si>
  <si>
    <t>info@hoteldelafont.com</t>
  </si>
  <si>
    <t>hoteldelafont.com</t>
  </si>
  <si>
    <t>CLUB TENIS DARNIUS S.L.</t>
  </si>
  <si>
    <t>17722</t>
  </si>
  <si>
    <t>DARNIUS</t>
  </si>
  <si>
    <t>972535457</t>
  </si>
  <si>
    <t>clubtenisdarniussl.com</t>
  </si>
  <si>
    <t>SPA LA CENTRAL</t>
  </si>
  <si>
    <t>CARRETERA DARNIUS, S/N BAJO</t>
  </si>
  <si>
    <t>972535053</t>
  </si>
  <si>
    <t>spalacentral.com</t>
  </si>
  <si>
    <t>VILAMONT S.L.</t>
  </si>
  <si>
    <t>PLAÇA ESGLÉSIA, 5 BAJO</t>
  </si>
  <si>
    <t>17780</t>
  </si>
  <si>
    <t>GARRIGUELLA</t>
  </si>
  <si>
    <t>972531757</t>
  </si>
  <si>
    <t>info@hotelspavilamont.com</t>
  </si>
  <si>
    <t>hotelspavilamont.com</t>
  </si>
  <si>
    <t>HOTEL EL MOLÍ S.L.</t>
  </si>
  <si>
    <t>CARRETERA ESCAULES, KILOMETRO 3, 000 BAJO</t>
  </si>
  <si>
    <t>17706</t>
  </si>
  <si>
    <t>PONT DE MOLINS</t>
  </si>
  <si>
    <t>972529271</t>
  </si>
  <si>
    <t>info@hotelelmoli.es</t>
  </si>
  <si>
    <t>hotelelmoli.es</t>
  </si>
  <si>
    <t>HOTEL LA MASIA S.L.</t>
  </si>
  <si>
    <t>CARRER FIGUERES, 1 1 1</t>
  </si>
  <si>
    <t>972529063</t>
  </si>
  <si>
    <t>reservas@hotellamasia.com</t>
  </si>
  <si>
    <t>hotellamasia.com</t>
  </si>
  <si>
    <t>EL MOLÍ</t>
  </si>
  <si>
    <t>CAMI EMPÚRIES, 3</t>
  </si>
  <si>
    <t>972520069</t>
  </si>
  <si>
    <t>info@hotelelmoli.com</t>
  </si>
  <si>
    <t>elmol.com</t>
  </si>
  <si>
    <t>PLAZA INN S.L.</t>
  </si>
  <si>
    <t>CARRER PARTIDA AL CASTELL, 14</t>
  </si>
  <si>
    <t>972514540</t>
  </si>
  <si>
    <t>info@plazainn.com</t>
  </si>
  <si>
    <t>plazainn.es</t>
  </si>
  <si>
    <t>NOVA RUIXAT S.A.</t>
  </si>
  <si>
    <t>CARRER SANT PERE, 25 BAJO</t>
  </si>
  <si>
    <t>972513857</t>
  </si>
  <si>
    <t>HOTEL LOS ÁNGELES S.L.</t>
  </si>
  <si>
    <t>CARRER BARCELONETA, 10 BAJO</t>
  </si>
  <si>
    <t>972505536</t>
  </si>
  <si>
    <t>info@hotelangeles.com</t>
  </si>
  <si>
    <t>hotelangeles.com</t>
  </si>
  <si>
    <t>BON RETORN</t>
  </si>
  <si>
    <t>AVINGUDA BARCELONA, 36 BAJO</t>
  </si>
  <si>
    <t>972504336</t>
  </si>
  <si>
    <t>info@bonretorn.com</t>
  </si>
  <si>
    <t>bonretorn.com</t>
  </si>
  <si>
    <t>HOTEL RONDA FIGUERES S.L.</t>
  </si>
  <si>
    <t>AVINGUDA SALVADOR DALÍ, 17 BAJO</t>
  </si>
  <si>
    <t>972503911</t>
  </si>
  <si>
    <t>consommation@cmap.fr</t>
  </si>
  <si>
    <t>hotelronda.com</t>
  </si>
  <si>
    <t>PANAME</t>
  </si>
  <si>
    <t>AVINGUDA SALVADOR DALÍ DOMENECH, 82 82 82</t>
  </si>
  <si>
    <t>972501700</t>
  </si>
  <si>
    <t>president@caproig.com</t>
  </si>
  <si>
    <t>B&amp;B HOTEL FIGUERES</t>
  </si>
  <si>
    <t>CARRETERA ROSES, S/N BAJO</t>
  </si>
  <si>
    <t>972501587</t>
  </si>
  <si>
    <t>hotel.figueres@hotelbb.com</t>
  </si>
  <si>
    <t>GALICIA</t>
  </si>
  <si>
    <t>AVINGUDA PERPINYÀ, 34 BAJO</t>
  </si>
  <si>
    <t>972501566</t>
  </si>
  <si>
    <t>galicia.com</t>
  </si>
  <si>
    <t>HOTEL DURAN</t>
  </si>
  <si>
    <t>CALLE DE LASAUCA, 5 BAJO</t>
  </si>
  <si>
    <t>972501250</t>
  </si>
  <si>
    <t>info@hotelduran.com</t>
  </si>
  <si>
    <t>hotelduran.com</t>
  </si>
  <si>
    <t>HOTEL TRAVÉ</t>
  </si>
  <si>
    <t>CARRER BALMES, 70 BAJO; HOTEL TRAVE</t>
  </si>
  <si>
    <t>972500591</t>
  </si>
  <si>
    <t>info@hoteltrave.com</t>
  </si>
  <si>
    <t>hoteltrave.com</t>
  </si>
  <si>
    <t>HOTEL EMPORDÀ</t>
  </si>
  <si>
    <t>AVINGUDA SALVADOR DALÍ DOMENECH, 170 BAJO</t>
  </si>
  <si>
    <t>972500562</t>
  </si>
  <si>
    <t>hotelemporda@hotelemporda.com</t>
  </si>
  <si>
    <t>hotelemporda.com</t>
  </si>
  <si>
    <t>PIRINEOS</t>
  </si>
  <si>
    <t>AVINGUDA SALVADOR DALÍ DOMENECH, 68 BAJO</t>
  </si>
  <si>
    <t>972500312</t>
  </si>
  <si>
    <t>info@pirineos.com</t>
  </si>
  <si>
    <t>hotelpirineospelegri.com</t>
  </si>
  <si>
    <t>HOTEL MEDINYÀ *</t>
  </si>
  <si>
    <t>CARRETERA N-II, KILOMETRO 726 BAJO</t>
  </si>
  <si>
    <t>17482</t>
  </si>
  <si>
    <t>SANT JULIÀ DE RAMIS</t>
  </si>
  <si>
    <t>972498000</t>
  </si>
  <si>
    <t>hotelmediny.com</t>
  </si>
  <si>
    <t>LA PLAÇA</t>
  </si>
  <si>
    <t>CARRER SANT ESTEVE, 17 BAJO</t>
  </si>
  <si>
    <t>17462</t>
  </si>
  <si>
    <t>MADREMANYA</t>
  </si>
  <si>
    <t>972490487</t>
  </si>
  <si>
    <t>info@laplacamadremanya.com</t>
  </si>
  <si>
    <t>laplacamadremanya.com</t>
  </si>
  <si>
    <t>LLEGENDES DE GIRONA CATEDRAL</t>
  </si>
  <si>
    <t>PORTAL DE LA BARCA, 4 BAJO</t>
  </si>
  <si>
    <t>17004</t>
  </si>
  <si>
    <t>972486971</t>
  </si>
  <si>
    <t>info@llegendeshotel.com</t>
  </si>
  <si>
    <t>llegendeshotel.com</t>
  </si>
  <si>
    <t>CIUTAT DE GIRONA S.L.</t>
  </si>
  <si>
    <t>NORD, 2 BAJO</t>
  </si>
  <si>
    <t>17001</t>
  </si>
  <si>
    <t>972483038</t>
  </si>
  <si>
    <t>info@hotelciutatdegirona.com</t>
  </si>
  <si>
    <t>hotelciutatdegirona.com</t>
  </si>
  <si>
    <t>SALLÉS HOTEL AEROPORT GIRONA</t>
  </si>
  <si>
    <t>CARRETERA AEROPORT, KILOMETRO 0.6 CARRETERA NACIONAL 156</t>
  </si>
  <si>
    <t>17457</t>
  </si>
  <si>
    <t>RIUDELLOTS DE LA SELVA</t>
  </si>
  <si>
    <t>972477940</t>
  </si>
  <si>
    <t>hotelag@salleshotels.com</t>
  </si>
  <si>
    <t>salleshotels.com</t>
  </si>
  <si>
    <t>HUSA FORNELLS PARK S.A.</t>
  </si>
  <si>
    <t>CARRETERA N-II, KILOMETRO 711, 000</t>
  </si>
  <si>
    <t>17458</t>
  </si>
  <si>
    <t>FORNELLS DE LA SELVA</t>
  </si>
  <si>
    <t>972476153</t>
  </si>
  <si>
    <t>fornellspark@husa.es</t>
  </si>
  <si>
    <t>husafornellsparksa.com</t>
  </si>
  <si>
    <t>VILOBI PARK S.L.</t>
  </si>
  <si>
    <t>AEROPORT, S/N BAJO</t>
  </si>
  <si>
    <t>17185</t>
  </si>
  <si>
    <t>VILOBÍ D'ONYAR</t>
  </si>
  <si>
    <t>972473186</t>
  </si>
  <si>
    <t>info@hotelvilobi.com</t>
  </si>
  <si>
    <t>hotelvilobi.com</t>
  </si>
  <si>
    <t>PGA GOLF DE CALDAS S.A.</t>
  </si>
  <si>
    <t>CARRETERA N-II, KILOMETRO 0701, 0 BAJO</t>
  </si>
  <si>
    <t>17455</t>
  </si>
  <si>
    <t>CALDES DE MALAVELLA</t>
  </si>
  <si>
    <t>972472577</t>
  </si>
  <si>
    <t>pgagolfdecaldassa.com</t>
  </si>
  <si>
    <t>CADDY ROOMS</t>
  </si>
  <si>
    <t>CARRETERA N-II, KILOMETRO 701 PGA CATALUNYA RESORT</t>
  </si>
  <si>
    <t>972472249</t>
  </si>
  <si>
    <t>wellness@pgacatalunya.com</t>
  </si>
  <si>
    <t>caddyrooms.com</t>
  </si>
  <si>
    <t>BALNEARIO VICHY CATALÁN</t>
  </si>
  <si>
    <t>AVINGUDA DOCTOR FUREST, 32 BAJO</t>
  </si>
  <si>
    <t>972470000</t>
  </si>
  <si>
    <t>reserves@vichycatalan.es</t>
  </si>
  <si>
    <t>hotelbalneariovichycatalan.com</t>
  </si>
  <si>
    <t>HOTEL MAS VILALONGA PETIT S.L.</t>
  </si>
  <si>
    <t>VEÏNAT VERNEDA, 21 BAJO(CASA)</t>
  </si>
  <si>
    <t>17244</t>
  </si>
  <si>
    <t>CASSÀ DE LA SELVA</t>
  </si>
  <si>
    <t>972464446</t>
  </si>
  <si>
    <t>hotelmasvilalongapetitsl.com</t>
  </si>
  <si>
    <t>1935 HOTEL BOUTIQUE</t>
  </si>
  <si>
    <t>AVINGUDA SALATAR, 16</t>
  </si>
  <si>
    <t>972459960</t>
  </si>
  <si>
    <t>info@hotel1935.com</t>
  </si>
  <si>
    <t>hotel1935.com</t>
  </si>
  <si>
    <t>HOTEL CASA DEL MAR S.L.</t>
  </si>
  <si>
    <t>CARRER CANIGÓ, 23 BAJO; DUPLICADO 23-25</t>
  </si>
  <si>
    <t>972459453</t>
  </si>
  <si>
    <t>info@hotel-casadelmar.com</t>
  </si>
  <si>
    <t>hotel-casadelmar.com</t>
  </si>
  <si>
    <t>PORT SALINS</t>
  </si>
  <si>
    <t>POBLAT TÍPIC, 10 10 10, 15</t>
  </si>
  <si>
    <t>17487</t>
  </si>
  <si>
    <t>CASTELLÓ D'EMPÚRIES</t>
  </si>
  <si>
    <t>972456640</t>
  </si>
  <si>
    <t>info@hotelportsalins.com</t>
  </si>
  <si>
    <t>hotelportsalins.com</t>
  </si>
  <si>
    <t>CASTELL BLANC</t>
  </si>
  <si>
    <t>CARRER AEROCLUB, 56 ASCEN</t>
  </si>
  <si>
    <t>972456145</t>
  </si>
  <si>
    <t>info@hotelcastellblanc.com</t>
  </si>
  <si>
    <t>hotelcastellblanc.com</t>
  </si>
  <si>
    <t>HOTEL EDEN PARK BY BRAVA HOTELES</t>
  </si>
  <si>
    <t>AUTOPISTA AP-7, S/N SALIDA 8</t>
  </si>
  <si>
    <t>972456046</t>
  </si>
  <si>
    <t>edenpark@bravahoteles.com</t>
  </si>
  <si>
    <t>edenpark.es</t>
  </si>
  <si>
    <t>HOTEL AMPURIA INN</t>
  </si>
  <si>
    <t>AVINGUDA TRAMUNTANA, 5</t>
  </si>
  <si>
    <t>972455329</t>
  </si>
  <si>
    <t>info@ampuria-inn.com</t>
  </si>
  <si>
    <t>ampuria-inn.com</t>
  </si>
  <si>
    <t>PORTOFINO</t>
  </si>
  <si>
    <t>AVINGUDA JOAN CARLES I, S/N BAJO; SECTOR PORTOFINO</t>
  </si>
  <si>
    <t>972451318</t>
  </si>
  <si>
    <t>info@hotelportofino.org</t>
  </si>
  <si>
    <t>hotelportofino.org</t>
  </si>
  <si>
    <t>NOVA FONDA</t>
  </si>
  <si>
    <t>CARRER SOLER, 6 BAJO</t>
  </si>
  <si>
    <t>17174</t>
  </si>
  <si>
    <t>SANT FELIU DE PALLEROLS</t>
  </si>
  <si>
    <t>972444024</t>
  </si>
  <si>
    <t>info@fondafinet.com</t>
  </si>
  <si>
    <t>fondafinet.com</t>
  </si>
  <si>
    <t>SANTUARI DE LA VIRGEN DE LA FONT DE LA SALUT DE SANT FELIU DE PALLEROLS</t>
  </si>
  <si>
    <t>CARRETERA VIC, KILOMETRO 40 BAJO</t>
  </si>
  <si>
    <t>972444006</t>
  </si>
  <si>
    <t>info@ntuaridelavirgendelafontdelalutdentfeliudepallerols.com</t>
  </si>
  <si>
    <t>santuarisdegirona.cat</t>
  </si>
  <si>
    <t>DOUBLE TREE BY HILTON GIRONA</t>
  </si>
  <si>
    <t>CARRER JOAN PONS, 1 BAJO; HOSPITALITY NETWORKS A</t>
  </si>
  <si>
    <t>972414600</t>
  </si>
  <si>
    <t>info.dtgirona@urh-hoteliers.com</t>
  </si>
  <si>
    <t>hotelurhgirona.com</t>
  </si>
  <si>
    <t>CAN LIRET</t>
  </si>
  <si>
    <t>CARRER SANT JOAN, 22</t>
  </si>
  <si>
    <t>972414162</t>
  </si>
  <si>
    <t>info@canlirethotel.com</t>
  </si>
  <si>
    <t>canlirethotel.com</t>
  </si>
  <si>
    <t>NORD 1901</t>
  </si>
  <si>
    <t>CARRER NORD, 7-9</t>
  </si>
  <si>
    <t>972411522</t>
  </si>
  <si>
    <t>info@nord1901.com</t>
  </si>
  <si>
    <t>nord1901.com</t>
  </si>
  <si>
    <t>MELIA GIRONA</t>
  </si>
  <si>
    <t>CARRER BARCELONA, 112 BAJO; CABINA 163-Y</t>
  </si>
  <si>
    <t>17003</t>
  </si>
  <si>
    <t>972400500</t>
  </si>
  <si>
    <t>melia.girona@melia.com</t>
  </si>
  <si>
    <t>IBIS GIRONA</t>
  </si>
  <si>
    <t>CARRER FRANCESC FERRER GIRONÈS, 14-16 BAJO; DUPLICADO 14-16; ETAP</t>
  </si>
  <si>
    <t>17007</t>
  </si>
  <si>
    <t>972391538</t>
  </si>
  <si>
    <t>h6819@accor.com</t>
  </si>
  <si>
    <t>CAL MARINER</t>
  </si>
  <si>
    <t>CARRETERA CADAQUÉS, 2 BAJO</t>
  </si>
  <si>
    <t>17489</t>
  </si>
  <si>
    <t>EL PORT DE LA SELVA</t>
  </si>
  <si>
    <t>972388005</t>
  </si>
  <si>
    <t>calmariner.com</t>
  </si>
  <si>
    <t>HOTEL GRIFEU S.A.</t>
  </si>
  <si>
    <t>CARRETERA PORTBOU, S/N BAJO</t>
  </si>
  <si>
    <t>17490</t>
  </si>
  <si>
    <t>LLANÇÀ</t>
  </si>
  <si>
    <t>972380823</t>
  </si>
  <si>
    <t>info@hotelgrifeu.com</t>
  </si>
  <si>
    <t>hotelgrifeu.com</t>
  </si>
  <si>
    <t>CARBONELL</t>
  </si>
  <si>
    <t>CARRER MAJOR, 19</t>
  </si>
  <si>
    <t>972380209</t>
  </si>
  <si>
    <t>info@hotelcarbonell.com</t>
  </si>
  <si>
    <t>hotelcarbonell.es</t>
  </si>
  <si>
    <t>HOTEL GRI-MAR ***</t>
  </si>
  <si>
    <t>CARRETERA N-260, 165 BAJO</t>
  </si>
  <si>
    <t>972380167</t>
  </si>
  <si>
    <t>info@hotelgrimar.com</t>
  </si>
  <si>
    <t>hotelgrimar.com</t>
  </si>
  <si>
    <t>HOTEL GRI-MAR *** S.A.</t>
  </si>
  <si>
    <t>CARRETERA N-260, 0, KILOMETRO 16, 500</t>
  </si>
  <si>
    <r>
      <rPr>
        <color rgb="FF1155CC"/>
        <u/>
      </rPr>
      <t>info@hotelgrimar.com</t>
    </r>
  </si>
  <si>
    <t>PASSEIG MARÍTIM, 7 BAJO; MISMO RECINTO</t>
  </si>
  <si>
    <t>972380132</t>
  </si>
  <si>
    <t>info@hotelmiramar.com</t>
  </si>
  <si>
    <t>miramar.cat</t>
  </si>
  <si>
    <t>CARRETERA BISBAL-PORTBOU, 36</t>
  </si>
  <si>
    <t>972380050</t>
  </si>
  <si>
    <t>xecweb.com</t>
  </si>
  <si>
    <t>HOTEL MOREMAR 3 ESTRELLAS</t>
  </si>
  <si>
    <t>PASSEIG ACÀCIES, 2 BAJO</t>
  </si>
  <si>
    <t>972374500</t>
  </si>
  <si>
    <t>info@hotelmoremar.com</t>
  </si>
  <si>
    <t>hotelmoremar.com</t>
  </si>
  <si>
    <t>MIRAMAR S.L.</t>
  </si>
  <si>
    <t>PASSEIG JACINT VERDAGUER, 6 BAJO</t>
  </si>
  <si>
    <t>972374459</t>
  </si>
  <si>
    <t>reserves@miramarlloret.com</t>
  </si>
  <si>
    <t>metropolmiramar.com</t>
  </si>
  <si>
    <t>EVENIA OLYMPIC PALACE</t>
  </si>
  <si>
    <t>AVINGUDA RIERAL, 55 - 57 BAJO; HOTEL OLYMPIC</t>
  </si>
  <si>
    <t>972374444</t>
  </si>
  <si>
    <t>hba.res@eveniahotels.com</t>
  </si>
  <si>
    <t>eveniaolympicpalace.com</t>
  </si>
  <si>
    <t>PENSION NORAY S.A.</t>
  </si>
  <si>
    <t>CARRER SANT PERE, 81 BAIX</t>
  </si>
  <si>
    <t>972372836</t>
  </si>
  <si>
    <t>info@hotelnorai.com</t>
  </si>
  <si>
    <t>hotelnorai.com</t>
  </si>
  <si>
    <t>GUITART HOTELS S.L.</t>
  </si>
  <si>
    <t>CARRER CONSTANTÍ RIBALAIGUA, S/N BAJO</t>
  </si>
  <si>
    <t>972372334</t>
  </si>
  <si>
    <t>atencioncliente@guitarthotels.com</t>
  </si>
  <si>
    <t>FIGUERES PARC</t>
  </si>
  <si>
    <t>CARRETERA N-II, KILOMETRO 9 BAJO(H.MORISCOT)</t>
  </si>
  <si>
    <t>17730</t>
  </si>
  <si>
    <t>LLERS</t>
  </si>
  <si>
    <t>972372051</t>
  </si>
  <si>
    <t>hotel@hotelfigueresparc.com</t>
  </si>
  <si>
    <t>hotelfigueresparc.com</t>
  </si>
  <si>
    <t>SELVAMAR</t>
  </si>
  <si>
    <t>AVINGUDA VILA DE TOSSA, S/N BAIXOS (HOTEL SELVAMAR)</t>
  </si>
  <si>
    <t>972371913</t>
  </si>
  <si>
    <t>selvamar.com</t>
  </si>
  <si>
    <t>243</t>
  </si>
  <si>
    <t>OASIS PARK</t>
  </si>
  <si>
    <t>AVENIDA PRINCIPAL, S/N</t>
  </si>
  <si>
    <t>972371765</t>
  </si>
  <si>
    <t>oasispark.com</t>
  </si>
  <si>
    <t>428</t>
  </si>
  <si>
    <t>LAS MARIPOSAS S.L.</t>
  </si>
  <si>
    <t>CAMI SANT PERE DEL BOSC, S/N BLOQUE B; BAJO; EDIFICIO LAS MARIPOSA</t>
  </si>
  <si>
    <t>972371750</t>
  </si>
  <si>
    <t>lasmariposassl.com</t>
  </si>
  <si>
    <t>HOTEL SUNEOCLUB COSTA BRAVA</t>
  </si>
  <si>
    <t>AVINGUDA VILA DE TOSSA, 70</t>
  </si>
  <si>
    <t>972371678</t>
  </si>
  <si>
    <t>hotelsuneoclubcostabrava.com</t>
  </si>
  <si>
    <t>HOTEL ROSAMAR MAXIM</t>
  </si>
  <si>
    <t>CALETA, 24</t>
  </si>
  <si>
    <t>972371039</t>
  </si>
  <si>
    <t>info@hotelromarmaxim.com</t>
  </si>
  <si>
    <t>rosamarhotels.com</t>
  </si>
  <si>
    <t>ALEGRIA SANTA CRISTINA</t>
  </si>
  <si>
    <t>AVINGUDA ROCA GROSSA, 2</t>
  </si>
  <si>
    <t>972370700</t>
  </si>
  <si>
    <t>bookings@alegria-hotels.com</t>
  </si>
  <si>
    <t>alegria-hotels.com</t>
  </si>
  <si>
    <t>ROSAMAR MARITIM</t>
  </si>
  <si>
    <t>AVINGUDA PAU CASALS, 1 BAJO</t>
  </si>
  <si>
    <t>972370637</t>
  </si>
  <si>
    <t>rosamar@rosamarhotels.com</t>
  </si>
  <si>
    <t>BONSOL</t>
  </si>
  <si>
    <t>CARRETERA BLANES-SANT FELIU DE GUÍXOLS (GI-682), S/N</t>
  </si>
  <si>
    <t>972370071</t>
  </si>
  <si>
    <t>info@hotelbonsol.com</t>
  </si>
  <si>
    <t>hotelbonsol.com</t>
  </si>
  <si>
    <t>PLAZA PARIS</t>
  </si>
  <si>
    <t>PLAÇA VILA DE PARÍS, 5 BAJO</t>
  </si>
  <si>
    <t>972370011</t>
  </si>
  <si>
    <t>plazaparis.com</t>
  </si>
  <si>
    <t>H TOP ALEXIS</t>
  </si>
  <si>
    <t>CARRER MARINA, 59 BAJO(BXS)</t>
  </si>
  <si>
    <t>972369118</t>
  </si>
  <si>
    <t>htopalexis.com</t>
  </si>
  <si>
    <t>CLIPPERSOL</t>
  </si>
  <si>
    <t>CARRER JOAN BAPTISTA LAMBERT, 10-18 BAJO</t>
  </si>
  <si>
    <t>972369115</t>
  </si>
  <si>
    <t>clippersol.com</t>
  </si>
  <si>
    <t>ACAPULCO S.L.</t>
  </si>
  <si>
    <t>CARRER JOSEP TOGORES, 21 BAJO</t>
  </si>
  <si>
    <t>972368524</t>
  </si>
  <si>
    <t>info@hotelacapulcolloret.com</t>
  </si>
  <si>
    <t>hotelacapulcolloret.com</t>
  </si>
  <si>
    <t>192</t>
  </si>
  <si>
    <t>APARTHOTEL COSTA ENCANTADA ****</t>
  </si>
  <si>
    <t>CAMI DE SANTA CRISTINA A LES ALEGRIES, 0</t>
  </si>
  <si>
    <t>972368310</t>
  </si>
  <si>
    <t>costaencantada@monjora.com</t>
  </si>
  <si>
    <t>marsolhotels.com</t>
  </si>
  <si>
    <t>285</t>
  </si>
  <si>
    <t>SEGIS S.L.</t>
  </si>
  <si>
    <t>CARRER NOSTRA SENYORA DEL ROSELL, 29 BAJO</t>
  </si>
  <si>
    <t>972367706</t>
  </si>
  <si>
    <t>segissl.com</t>
  </si>
  <si>
    <t>HOTEL GRAN GARBÍ</t>
  </si>
  <si>
    <t>CARRER POTOSÍ, 7 BAJO</t>
  </si>
  <si>
    <t>972367704</t>
  </si>
  <si>
    <t>reservas@hotelesgarbi.com</t>
  </si>
  <si>
    <t>hotelesgarbi.com</t>
  </si>
  <si>
    <t>326</t>
  </si>
  <si>
    <t>INVERSIONS TURISTIQUES GP S.L.</t>
  </si>
  <si>
    <t>CARRETERA BLANES-SANT FELIU DE GUÍXOLS (GI-682), 42 BAJO; DUPLICADO 42-46; HOTEL CLIPER</t>
  </si>
  <si>
    <t>972367701</t>
  </si>
  <si>
    <t>inversionsturistiquesgpsl.com</t>
  </si>
  <si>
    <t>AQUA HOTEL BERTRAN</t>
  </si>
  <si>
    <t>CARRER SANT JOSEP, 49 BAJO(HOTEL BELTRAN)</t>
  </si>
  <si>
    <t>972367484</t>
  </si>
  <si>
    <t>info@aquahotelbertran.com</t>
  </si>
  <si>
    <t>aquahotel.com</t>
  </si>
  <si>
    <t>HOTEL CLIPPER</t>
  </si>
  <si>
    <t>CARRETERA BLANES-SANT FELIU DE GUÍXOLS (GI-682), 42-46 BAJO (HOTEL CLIPPER)</t>
  </si>
  <si>
    <t>972367150</t>
  </si>
  <si>
    <t>reservas@hotelsclipperlloret.com</t>
  </si>
  <si>
    <t>hotelclipper.com</t>
  </si>
  <si>
    <t>367</t>
  </si>
  <si>
    <t>SOL TERRA PLAZA</t>
  </si>
  <si>
    <t>PLAÇA ESPANYA, 6</t>
  </si>
  <si>
    <t>972367100</t>
  </si>
  <si>
    <t>solterraplaza.com</t>
  </si>
  <si>
    <t>LA PALMERA S.A.</t>
  </si>
  <si>
    <t>CARRER NARCÍS FORS, 24 BAJO</t>
  </si>
  <si>
    <t>972366962</t>
  </si>
  <si>
    <t>lapalmerasa.com</t>
  </si>
  <si>
    <t>GESTHOTEL ACTIVOS LLORET S.L.</t>
  </si>
  <si>
    <t>PASSEIG JACINT VERDAGUER, 16 BAJO</t>
  </si>
  <si>
    <t>972366331</t>
  </si>
  <si>
    <t>gesthotelactivoslloretsl.com</t>
  </si>
  <si>
    <t>MONERVO S.A.</t>
  </si>
  <si>
    <t>CARRER PERE CODINA I MONT, 19 19</t>
  </si>
  <si>
    <t>972366232</t>
  </si>
  <si>
    <t>aquarium@ghthotels.com</t>
  </si>
  <si>
    <t>ghthotels.com</t>
  </si>
  <si>
    <t>EVENIA HOTELS</t>
  </si>
  <si>
    <t>ROSSELL, 33</t>
  </si>
  <si>
    <t>972365820</t>
  </si>
  <si>
    <t>comercial@eveniahotels.com</t>
  </si>
  <si>
    <t>eveniahotels.com</t>
  </si>
  <si>
    <t>HOTEL CLEOPATRA S.L.</t>
  </si>
  <si>
    <t>CARRER SÈNIA DEL RABIC, 3 BAJO; MERCADO P 36</t>
  </si>
  <si>
    <t>972365807</t>
  </si>
  <si>
    <t>hotelcleopatrasl.com</t>
  </si>
  <si>
    <t>HOTEL MARSOL</t>
  </si>
  <si>
    <t>PASSEIG JACINT VERDAGUER, 7</t>
  </si>
  <si>
    <t>972365754</t>
  </si>
  <si>
    <t>hotelmarsol@marsolhotels.com</t>
  </si>
  <si>
    <t>hotelmarsol.com</t>
  </si>
  <si>
    <t>DON JUAN CENTER</t>
  </si>
  <si>
    <t>CARRER TORRENTÓ, 5</t>
  </si>
  <si>
    <t>972365700</t>
  </si>
  <si>
    <t>info@donjuanhotels.com</t>
  </si>
  <si>
    <t>donjuanhotels.com</t>
  </si>
  <si>
    <t>255</t>
  </si>
  <si>
    <t>DON JUAN S.L.</t>
  </si>
  <si>
    <t>RIERA, 77</t>
  </si>
  <si>
    <t>870</t>
  </si>
  <si>
    <t>HOTEL ACACIAS S.L.</t>
  </si>
  <si>
    <t>PASSEIG ACÀCIES, 21 BAJO</t>
  </si>
  <si>
    <t>972365654</t>
  </si>
  <si>
    <t>info@hotelacaciaslloret.com</t>
  </si>
  <si>
    <t>hotelacaciaslloret.com</t>
  </si>
  <si>
    <t>ALBA DE PRIMA HOTELES S.A.</t>
  </si>
  <si>
    <t>CARRER FRANCESC CAMBÓ, 10 BAJO</t>
  </si>
  <si>
    <t>972365650</t>
  </si>
  <si>
    <t>info@sambahotels.com</t>
  </si>
  <si>
    <t>sambahotels.com</t>
  </si>
  <si>
    <t>420</t>
  </si>
  <si>
    <t>HOTEL SAMBA S.L.</t>
  </si>
  <si>
    <t>CARRER FRANCESC CAMBÓ, 10</t>
  </si>
  <si>
    <t>samba@sambahotels.com</t>
  </si>
  <si>
    <t>438</t>
  </si>
  <si>
    <t>HAWAI</t>
  </si>
  <si>
    <t>AVINGUDA DOCTOR FLEMING, S/N BAJO</t>
  </si>
  <si>
    <t>972365562</t>
  </si>
  <si>
    <t>hawai.com</t>
  </si>
  <si>
    <t>186</t>
  </si>
  <si>
    <t>HOPARK S.A.</t>
  </si>
  <si>
    <t>AVINGUDA AMÈRICA, 1 BAJO; HOTEL LLORET DE MAR</t>
  </si>
  <si>
    <t>972365505</t>
  </si>
  <si>
    <t>hoparksa.com</t>
  </si>
  <si>
    <t>SURF MAR</t>
  </si>
  <si>
    <t>CARRER RAMÓN CASAS (URBANIZACIÓN PLATJA DE FANALS), 9 BAIXOS</t>
  </si>
  <si>
    <t>972365366</t>
  </si>
  <si>
    <t>surfmar.com</t>
  </si>
  <si>
    <t>216</t>
  </si>
  <si>
    <t>HOTEL SURF MAR</t>
  </si>
  <si>
    <t>CALLE RAMÓN CASAS, 9</t>
  </si>
  <si>
    <t>972365362</t>
  </si>
  <si>
    <t>surfmar@sambahotels.com</t>
  </si>
  <si>
    <t>hotelsurfmar.com</t>
  </si>
  <si>
    <t>HOTEL BELLA DOLORES** S.L.</t>
  </si>
  <si>
    <t>PLAZA ESPANYA, 5</t>
  </si>
  <si>
    <t>972365322</t>
  </si>
  <si>
    <t>mail@hotelbelladolores.info</t>
  </si>
  <si>
    <t>hotelbelladolores.info</t>
  </si>
  <si>
    <t>ROSAMAR GARDEN RESORT</t>
  </si>
  <si>
    <t>AVINGUDA MAGNÒLIA, 24 BAJO; HOTEL ROSAMAR PARK</t>
  </si>
  <si>
    <t>972365266</t>
  </si>
  <si>
    <t>306</t>
  </si>
  <si>
    <t>RIGAT PARK</t>
  </si>
  <si>
    <t>972365200</t>
  </si>
  <si>
    <t>info@rigat.com</t>
  </si>
  <si>
    <t>rigat.com</t>
  </si>
  <si>
    <t>GRAN HOTEL FLAMINGO S.L.</t>
  </si>
  <si>
    <t>AVINGUDA JUST MARLÈS, 25 BAJOS</t>
  </si>
  <si>
    <t>972365188</t>
  </si>
  <si>
    <t>info@granhotelflamingo.com</t>
  </si>
  <si>
    <t>granhotelflamingo.com</t>
  </si>
  <si>
    <t>282</t>
  </si>
  <si>
    <t>HOTEL HELIOS LLORET DE MAR S.A.</t>
  </si>
  <si>
    <t>AVENIDA JUST MARLÉS VILARRODONA, 29</t>
  </si>
  <si>
    <t>972365108</t>
  </si>
  <si>
    <t>reservas@helioslloret.com</t>
  </si>
  <si>
    <t>helioslloret.com</t>
  </si>
  <si>
    <t>234</t>
  </si>
  <si>
    <t>FRIGOLA</t>
  </si>
  <si>
    <t>CARRER AVENIDA JUST MARLÈS VILARRODONA, 25 BAJO(HOTEL FLAMINGO)</t>
  </si>
  <si>
    <t>972365102</t>
  </si>
  <si>
    <t>frigola.com</t>
  </si>
  <si>
    <t>HOTEL GUITART ROSA***</t>
  </si>
  <si>
    <t>CALLE SANT PERE, 67</t>
  </si>
  <si>
    <t>972365100</t>
  </si>
  <si>
    <t>rgro@guitarthotels.com</t>
  </si>
  <si>
    <t>137</t>
  </si>
  <si>
    <t>CARRER TORRENTÓ, 5 BAJO</t>
  </si>
  <si>
    <t>972365067</t>
  </si>
  <si>
    <t>LA CAROLINA</t>
  </si>
  <si>
    <t>CAMI CABRES, 49 BAJO</t>
  </si>
  <si>
    <t>972365059</t>
  </si>
  <si>
    <t>info@hotellacarolina.cat</t>
  </si>
  <si>
    <t>hotellacarolina.com</t>
  </si>
  <si>
    <t>HOTEL LA CAROLINA ***</t>
  </si>
  <si>
    <t>CARRER SÈNIA DEL BARRAL, 72 BAJO</t>
  </si>
  <si>
    <t>972365058</t>
  </si>
  <si>
    <t>info@hotellacarolina.com</t>
  </si>
  <si>
    <t>FLORIDA PARK</t>
  </si>
  <si>
    <t>CARRER VICENÇ BOU, 7 BAIXO</t>
  </si>
  <si>
    <t>972365004</t>
  </si>
  <si>
    <t>floridaparklloret@yahoo.es</t>
  </si>
  <si>
    <t>floridapark.com</t>
  </si>
  <si>
    <t>HOTEL XAINEPARK S.L.</t>
  </si>
  <si>
    <t>PASSEIG FERRÁN AGULLÓ, 17 BAJO</t>
  </si>
  <si>
    <t>972364979</t>
  </si>
  <si>
    <t>xaine@gna.es</t>
  </si>
  <si>
    <t>hotelxaineparksl.com</t>
  </si>
  <si>
    <t>HOTEL SANTA MARTA*****</t>
  </si>
  <si>
    <t>PLATJA SANTA CRISTINA, S/N</t>
  </si>
  <si>
    <t>972364904</t>
  </si>
  <si>
    <t>info@hotelsantamarta.net</t>
  </si>
  <si>
    <t>hotelsantamarta.net</t>
  </si>
  <si>
    <t>ASTORIA PARK S.A.</t>
  </si>
  <si>
    <t>PLAÇA PERE TORRENT, S/N BAJO</t>
  </si>
  <si>
    <t>972364897</t>
  </si>
  <si>
    <t>astoriaparksa.com</t>
  </si>
  <si>
    <t>ROGER DE FLOR</t>
  </si>
  <si>
    <t>CARRER TURÓ DE L'ESTELAT, S/N BAJO; HOTEL ROGER</t>
  </si>
  <si>
    <t>972364808</t>
  </si>
  <si>
    <t>info@rogerdeflor.com</t>
  </si>
  <si>
    <t>hotelrogerdeflor.com</t>
  </si>
  <si>
    <t>PLANAS HOTEL</t>
  </si>
  <si>
    <t>HOSPITAL VELL, 6</t>
  </si>
  <si>
    <t>972364767</t>
  </si>
  <si>
    <t>planashotel.com</t>
  </si>
  <si>
    <t>HOTEL GARBÍ PARK *** S.A.</t>
  </si>
  <si>
    <t>CARRER SANTA MARTA, 7 BAJO</t>
  </si>
  <si>
    <t>972364676</t>
  </si>
  <si>
    <t>248</t>
  </si>
  <si>
    <t>ROSAMAR &amp; SPA S.A.</t>
  </si>
  <si>
    <t>AVINGUDA PAU CASALS, 8-10 BAJO; DUPLICADO 8-10</t>
  </si>
  <si>
    <t>972364650</t>
  </si>
  <si>
    <t>SUNRISE S.L.</t>
  </si>
  <si>
    <t>CARRER SÈNIA DEL BARRAL, 46 BAJO</t>
  </si>
  <si>
    <t>972364608</t>
  </si>
  <si>
    <t>sunrisesl.com</t>
  </si>
  <si>
    <t>CARRER AVENIDA JUST MARLÈS VILARRODONA, 28</t>
  </si>
  <si>
    <t>972364597</t>
  </si>
  <si>
    <t>217</t>
  </si>
  <si>
    <t>H.TOP. PALM BEACH</t>
  </si>
  <si>
    <t>CARRER ARIBAU, 3 BAJO</t>
  </si>
  <si>
    <t>972364554</t>
  </si>
  <si>
    <t>htophotels.es</t>
  </si>
  <si>
    <t>CARIBE S.L.</t>
  </si>
  <si>
    <t>CARRER AGUSTÍ CABAÑAS, 19 2</t>
  </si>
  <si>
    <t>972364553</t>
  </si>
  <si>
    <t>caribesl.com</t>
  </si>
  <si>
    <t>FESTA BRAVA S.L.</t>
  </si>
  <si>
    <t>CARRETERA BLANES-SANT FELIU DE GUÍXOLS (GI-682), 21-23 BAJO; DUPLICADO 21-23</t>
  </si>
  <si>
    <t>972364550</t>
  </si>
  <si>
    <t>festabravasl.com</t>
  </si>
  <si>
    <t>172</t>
  </si>
  <si>
    <t>GUITART CLUB GOYA</t>
  </si>
  <si>
    <t>CARRETERA BLANES-SANT FELIU DE GUÍXOLS (GI-682), S/N BAJO</t>
  </si>
  <si>
    <t>972364538</t>
  </si>
  <si>
    <t>rgcg@guitarthotels.com</t>
  </si>
  <si>
    <t>ATHENE NEOS</t>
  </si>
  <si>
    <t>AVINGUDA JOAN LLAVERIAS, 57 BAJO; DUPLICADO 57-59; HOTEL ATHENE</t>
  </si>
  <si>
    <t>972364475</t>
  </si>
  <si>
    <t>info@atheneneos.com</t>
  </si>
  <si>
    <t>athenehotels.com</t>
  </si>
  <si>
    <t>HOTEL MARÍA DEL MAR **** LLORET COSTA BRAVA S.A.</t>
  </si>
  <si>
    <t>CARRER DE PONENT, 11 BAJO; DUPLICADO 11-13</t>
  </si>
  <si>
    <t>972364437</t>
  </si>
  <si>
    <t>reservas@hotelmariadelmar.net</t>
  </si>
  <si>
    <t>hotelmariadelmar.net</t>
  </si>
  <si>
    <t>318</t>
  </si>
  <si>
    <t>ROSAMAR ES BLAU - ADULTS ONLY</t>
  </si>
  <si>
    <t>PASSEIG ACÀCIES, 5</t>
  </si>
  <si>
    <t>972364422</t>
  </si>
  <si>
    <t>COPACABANA</t>
  </si>
  <si>
    <t>AVINGUDA MISTRAL, 40-48 BAJO; DUPLICADO 40-48</t>
  </si>
  <si>
    <t>972364416</t>
  </si>
  <si>
    <t>hotelcopacabana@infonegocio.com</t>
  </si>
  <si>
    <t>copacabana.com</t>
  </si>
  <si>
    <t>SANTA ROSA S.A.</t>
  </si>
  <si>
    <t>CARRER SÈNIA DEL BARRAL, 39</t>
  </si>
  <si>
    <t>972364362</t>
  </si>
  <si>
    <t>info@hotelsantarosa.es</t>
  </si>
  <si>
    <t>hotelsantarosa.es</t>
  </si>
  <si>
    <t>MONTAÑAMAR</t>
  </si>
  <si>
    <t>972364331</t>
  </si>
  <si>
    <t>hotelmontanamar@gmail.com</t>
  </si>
  <si>
    <t>hotelmontanamar.es</t>
  </si>
  <si>
    <t>VILLA GARBI S.A.</t>
  </si>
  <si>
    <t>PLA CARBONELL, 1 BAJO</t>
  </si>
  <si>
    <t>972364322</t>
  </si>
  <si>
    <t>221</t>
  </si>
  <si>
    <t>HOTEL NINAYS S.L.</t>
  </si>
  <si>
    <t>CARRER GIRONA, 25 BAJO</t>
  </si>
  <si>
    <t>972364268</t>
  </si>
  <si>
    <t>info@ninays.com</t>
  </si>
  <si>
    <t>ninays.com</t>
  </si>
  <si>
    <t>XAINE S.L.</t>
  </si>
  <si>
    <t>AVINGUDA JUST MARLÈS, 41</t>
  </si>
  <si>
    <t>972364250</t>
  </si>
  <si>
    <t>xainesl.com</t>
  </si>
  <si>
    <t>190</t>
  </si>
  <si>
    <t>PROA ASTOR</t>
  </si>
  <si>
    <t>CARRER VALL DE VENÈCIA, 51 BAJO</t>
  </si>
  <si>
    <t>972364216</t>
  </si>
  <si>
    <t>hotelproaastor@hotmail.com</t>
  </si>
  <si>
    <t>proaastor.com</t>
  </si>
  <si>
    <t>HOTEL VILA DEL MAR</t>
  </si>
  <si>
    <t>CARRER VILA, 55 BAIX(HOTEL VILA DEL MAR)</t>
  </si>
  <si>
    <t>972364192</t>
  </si>
  <si>
    <t>hotelviladelmar.com</t>
  </si>
  <si>
    <t>HOTEL ANABEL S.A.</t>
  </si>
  <si>
    <t>CARRER FELÍCIA SERRA, 10 BAJO</t>
  </si>
  <si>
    <t>972364178</t>
  </si>
  <si>
    <t>info@anabel.cat</t>
  </si>
  <si>
    <t>hotelanabel.com</t>
  </si>
  <si>
    <t>246</t>
  </si>
  <si>
    <t>METROPOL S.L.</t>
  </si>
  <si>
    <t>PLAÇA TORRE, 2 BAJO</t>
  </si>
  <si>
    <t>972364162</t>
  </si>
  <si>
    <t>reserves@hmetropol.com</t>
  </si>
  <si>
    <t>972364150</t>
  </si>
  <si>
    <t>HOTEL FANALS</t>
  </si>
  <si>
    <t>AVINGUDA VILA DE BLANES, 146 BAJO</t>
  </si>
  <si>
    <t>972364116</t>
  </si>
  <si>
    <t>fanals@gna.es</t>
  </si>
  <si>
    <t>gna.es/pringest/hfanals</t>
  </si>
  <si>
    <t>EVENIA OLYMPIC GARDEN</t>
  </si>
  <si>
    <t>PASSATGE SEÑORA DE ROSSELL, S/N BAIXOS</t>
  </si>
  <si>
    <t>972363933</t>
  </si>
  <si>
    <t>eveniaolympicgarden.com</t>
  </si>
  <si>
    <t>MUNDIAL CLUB</t>
  </si>
  <si>
    <t>CARRER VICENÇ BOU, 15 BAJO; HOTEL MUNDIAL</t>
  </si>
  <si>
    <t>972363874</t>
  </si>
  <si>
    <t>info@bondiahotels.com</t>
  </si>
  <si>
    <t>hotelmundialclub.es</t>
  </si>
  <si>
    <t>HOTEL BONANZA S.L.</t>
  </si>
  <si>
    <t>CARRER NARCÍS FORS, 20 BAJO; HOTEL CLEOPATRA</t>
  </si>
  <si>
    <t>972363453</t>
  </si>
  <si>
    <t>info@hotelcleopatra.com</t>
  </si>
  <si>
    <t>hotelbonanzasl.com</t>
  </si>
  <si>
    <t>ROXANA HOTELS S.A.</t>
  </si>
  <si>
    <t>PLAÇA ESPANYA, 1 BAJO(BXS.)</t>
  </si>
  <si>
    <t>972363005</t>
  </si>
  <si>
    <t>roxanahotelssa.com</t>
  </si>
  <si>
    <t>SUNSHINE PARK S.L.</t>
  </si>
  <si>
    <t>CARRER FELIP GIBERT, 1 BAJO</t>
  </si>
  <si>
    <t>972362459</t>
  </si>
  <si>
    <t>sunshineparksl.com</t>
  </si>
  <si>
    <t>GHT MIRATGE - ONLY ADULTS (+16)</t>
  </si>
  <si>
    <t>PASSEIG CAMPRODON I ARRIETA, 37</t>
  </si>
  <si>
    <t>972362295</t>
  </si>
  <si>
    <t>miratge@ghthotels.com</t>
  </si>
  <si>
    <t>ghthotels.com/es/hotel-ght-mirage-adults-only-lloret-de-mar-costa-brava</t>
  </si>
  <si>
    <t>SANT PERE DEL BOSC S.L.</t>
  </si>
  <si>
    <t>CAMI SANT PERE DEL BOSC, S/N BAJO</t>
  </si>
  <si>
    <t>972361636</t>
  </si>
  <si>
    <t>santperedelboscsl.com</t>
  </si>
  <si>
    <t>HORISA S.L.</t>
  </si>
  <si>
    <t>CARRER DOFINS, 1 BAJO</t>
  </si>
  <si>
    <t>972361548</t>
  </si>
  <si>
    <t>horisasl.com</t>
  </si>
  <si>
    <t>EVENIA OLYMPIC PARK</t>
  </si>
  <si>
    <t>CARRER NOSTRA SENYORA DEL ROSELL, S/N CRUCE CON AVENIDA CAMÍ DE L'ÀNGEL</t>
  </si>
  <si>
    <t>972361500</t>
  </si>
  <si>
    <t>info@eveniahotels.com</t>
  </si>
  <si>
    <t>eveniaolympicpark.com</t>
  </si>
  <si>
    <t>CALETA</t>
  </si>
  <si>
    <t>CARRER VENÈCIA, 35 35 35</t>
  </si>
  <si>
    <t>972360159</t>
  </si>
  <si>
    <t>reservas@hotelcaleta.com</t>
  </si>
  <si>
    <t>hotelcaleta.com</t>
  </si>
  <si>
    <t>GRAN GARBI MAR</t>
  </si>
  <si>
    <t>CARRER JOSEP IRLA I BOSCH, S/N BAJO</t>
  </si>
  <si>
    <t>972360000</t>
  </si>
  <si>
    <t>268</t>
  </si>
  <si>
    <t>PI-MAR S.L.</t>
  </si>
  <si>
    <t>PASSEIG SABANELL, 8 BAJO; HOTEL PI MAR</t>
  </si>
  <si>
    <t>17300</t>
  </si>
  <si>
    <t>BLANES</t>
  </si>
  <si>
    <t>972352817</t>
  </si>
  <si>
    <t>pimar@hotelpimar.com</t>
  </si>
  <si>
    <t>hotelpimar.com</t>
  </si>
  <si>
    <t>136</t>
  </si>
  <si>
    <t>BEVERLY PARK S.A.</t>
  </si>
  <si>
    <t>CARRER MERCADO È RODOREDA, 7 BAJO; HOTEL BEBERLY PARK</t>
  </si>
  <si>
    <t>972352426</t>
  </si>
  <si>
    <t>beverly@hotelbeverlypark.com</t>
  </si>
  <si>
    <t>hotelbeverlypark.com</t>
  </si>
  <si>
    <t>BLAUMAR S.A.</t>
  </si>
  <si>
    <t>CARRER MERCADO È RODOREDA, 5 BAJO</t>
  </si>
  <si>
    <t>972351301</t>
  </si>
  <si>
    <t>blaumar@infonegocio.com</t>
  </si>
  <si>
    <t>blaumarblanes.com</t>
  </si>
  <si>
    <t>BLAUCEL</t>
  </si>
  <si>
    <t>AVINGUDA VILA DE MADRID, 27 BAJO</t>
  </si>
  <si>
    <t>info@blaucelblanes.com</t>
  </si>
  <si>
    <t>blauhotelsblanes.com</t>
  </si>
  <si>
    <t>GUITART CENTRAL PARK IV</t>
  </si>
  <si>
    <t>CARRER JOSEP MARIA SERT, 16-18</t>
  </si>
  <si>
    <t>972347004</t>
  </si>
  <si>
    <t>rgem@guitarthotels.com</t>
  </si>
  <si>
    <t>HOTEL GUITART CENTRAL PARK RESORT &amp; SPA ****</t>
  </si>
  <si>
    <t>CARRER CONSTANTÍ RIBALAIGA, 7</t>
  </si>
  <si>
    <t>972347001</t>
  </si>
  <si>
    <t>674</t>
  </si>
  <si>
    <t>CARRER CARME, 17</t>
  </si>
  <si>
    <t>972346100</t>
  </si>
  <si>
    <t>info@hotellapalmera.com</t>
  </si>
  <si>
    <t>publintur.es</t>
  </si>
  <si>
    <t>HOTEL CAPRI</t>
  </si>
  <si>
    <t>PASSEIG MAR, 17 BAJO</t>
  </si>
  <si>
    <t>17320</t>
  </si>
  <si>
    <t>TOSSA DE MAR</t>
  </si>
  <si>
    <t>972343210</t>
  </si>
  <si>
    <t>mail@hotelcapritossa.com</t>
  </si>
  <si>
    <t>hotelcapritossa.com</t>
  </si>
  <si>
    <t>GOLDEN BAHÍA DE TOSSA &amp; SPA **** SUP</t>
  </si>
  <si>
    <t>AVINGUDA DE PUERTO RICO, 29</t>
  </si>
  <si>
    <t>972343130</t>
  </si>
  <si>
    <t>bahiadetossa@goldenhotels.com</t>
  </si>
  <si>
    <t>372</t>
  </si>
  <si>
    <t>HOTEL MONTARA</t>
  </si>
  <si>
    <t>AVINGUDA PUERTO RICO, 7 BAJO</t>
  </si>
  <si>
    <t>pere@goldenhotels.com</t>
  </si>
  <si>
    <t>380</t>
  </si>
  <si>
    <t>GIVEROLA HOLIDAY SAUNIPERSONAL S.A.</t>
  </si>
  <si>
    <t>CARRETERA TOSSA-SANT FELIU, S/N BAJO(HOTEL CLUB GIVEROLA)</t>
  </si>
  <si>
    <t>972343074</t>
  </si>
  <si>
    <t>datenschutz@arenasresorts.com</t>
  </si>
  <si>
    <t>giverola.es</t>
  </si>
  <si>
    <t>ARENA BRAVA S.L.</t>
  </si>
  <si>
    <t>PASSEIG VILA VELLA, 1 1 1</t>
  </si>
  <si>
    <t>972342882</t>
  </si>
  <si>
    <t>info@htossabeach.com</t>
  </si>
  <si>
    <t>tossabeach.com</t>
  </si>
  <si>
    <t>MIAMI S.L.</t>
  </si>
  <si>
    <t>CARRER ESCULTOR MARÈS, 2</t>
  </si>
  <si>
    <t>972342861</t>
  </si>
  <si>
    <t>hotel@hotelmiami-tossa.com</t>
  </si>
  <si>
    <t>miamisl.com</t>
  </si>
  <si>
    <t>MEDPLAYA APARTHOTEL SAN ELOY</t>
  </si>
  <si>
    <t>CARRETERA LLAGOSTERA, KILOMETRO 14</t>
  </si>
  <si>
    <t>972342418</t>
  </si>
  <si>
    <t>GHT S.A. RIERA</t>
  </si>
  <si>
    <t>RAMBLA PAU CASALS, 10</t>
  </si>
  <si>
    <t>972342007</t>
  </si>
  <si>
    <t>sariera@ghthotels.com</t>
  </si>
  <si>
    <t>DIANA</t>
  </si>
  <si>
    <t>PLAÇA ESPANYA, 6 BAJO</t>
  </si>
  <si>
    <t>972341886</t>
  </si>
  <si>
    <t>diana.com</t>
  </si>
  <si>
    <t>CONTINENTAL TOSSA</t>
  </si>
  <si>
    <t>AVINGUDA PUERTO RICO, S/N BAJO</t>
  </si>
  <si>
    <t>972341600</t>
  </si>
  <si>
    <t>continentaltossa.com</t>
  </si>
  <si>
    <t>SOMS PARK S.C.</t>
  </si>
  <si>
    <t>MAS FONT, S/N 1</t>
  </si>
  <si>
    <t>972341080</t>
  </si>
  <si>
    <t>somsparksc.com</t>
  </si>
  <si>
    <t>BEST WESTERN HOTEL MAR MENUDA</t>
  </si>
  <si>
    <t>PLATJA MAR MENUDA, S/N</t>
  </si>
  <si>
    <t>972341008</t>
  </si>
  <si>
    <t>info@bestwesternhotelmarmenuda.com</t>
  </si>
  <si>
    <t>hotelmarmenuda.com</t>
  </si>
  <si>
    <t>GOLDEN MAR MENUDA</t>
  </si>
  <si>
    <t>AVINGUDA MAR MENUDA, 23 BAJO</t>
  </si>
  <si>
    <t>972341000</t>
  </si>
  <si>
    <t>marmenuda@goldenhotels.com</t>
  </si>
  <si>
    <t>TOSSA PARK</t>
  </si>
  <si>
    <t>CARRER VÍCTOR CATALÀ, 17 BAJO</t>
  </si>
  <si>
    <t>972340986</t>
  </si>
  <si>
    <t>tossapark@ghthotels.com</t>
  </si>
  <si>
    <t>AVENIDA S.L.</t>
  </si>
  <si>
    <t>CARRER LA PALMA, 5 BAJO</t>
  </si>
  <si>
    <t>972340756</t>
  </si>
  <si>
    <t>reservas@hotelavenidatossa.com</t>
  </si>
  <si>
    <t>hotelavenidatossa.com</t>
  </si>
  <si>
    <t>HOTEL OASIS TOSSA S.A.</t>
  </si>
  <si>
    <t>CARRER LOPE MATEU, 3 BAJO; HOTEL</t>
  </si>
  <si>
    <t>972340750</t>
  </si>
  <si>
    <t>oasistossa@ghthotels.com</t>
  </si>
  <si>
    <t>hoteloasistossasa.com</t>
  </si>
  <si>
    <t>REYMAR</t>
  </si>
  <si>
    <t>972340312</t>
  </si>
  <si>
    <t>info@ghreymar.com</t>
  </si>
  <si>
    <t>hotelreymartossa.com</t>
  </si>
  <si>
    <t>HOTEL FLORIDA *** S.L.</t>
  </si>
  <si>
    <t>AVENIDA PALMA, 12 BAJO</t>
  </si>
  <si>
    <t>972340308</t>
  </si>
  <si>
    <t>info@hotelfloridatossa.com</t>
  </si>
  <si>
    <t>hotelfloridatossa.com</t>
  </si>
  <si>
    <t>HERMES</t>
  </si>
  <si>
    <t>AVINGUDA FERRAN AGULLÓ, 6 BAJO</t>
  </si>
  <si>
    <t>972340296</t>
  </si>
  <si>
    <t>hotel-hermes@hotmail.com</t>
  </si>
  <si>
    <t>hotelhermes-tossademar.com</t>
  </si>
  <si>
    <t>MARBLAU S.L.</t>
  </si>
  <si>
    <t>AVINGUDA COSTA BRAVA, 16 BAJO; LOCAL 4</t>
  </si>
  <si>
    <t>972340282</t>
  </si>
  <si>
    <t>marblausl.com</t>
  </si>
  <si>
    <t>HOTEL ROVIRA TOSSA S.A.</t>
  </si>
  <si>
    <t>CARRER POU DE LA VILA, 12</t>
  </si>
  <si>
    <t>972340261</t>
  </si>
  <si>
    <t>hotelroviratossasa.com</t>
  </si>
  <si>
    <t>DELFÍN</t>
  </si>
  <si>
    <t>AVINGUDA COSTA BRAVA, 2 BAJO(LOCAL-1)</t>
  </si>
  <si>
    <t>972340250</t>
  </si>
  <si>
    <t>info@hoteldelfintossa.com</t>
  </si>
  <si>
    <t>hotelesdante.com</t>
  </si>
  <si>
    <t>DON JUAN DE TOSSA DE MAR</t>
  </si>
  <si>
    <t>CARRER BARCELONA, 22</t>
  </si>
  <si>
    <t>972340244</t>
  </si>
  <si>
    <t>recepcio@donjuantossa.com</t>
  </si>
  <si>
    <t>donjuantossa.com</t>
  </si>
  <si>
    <t>297</t>
  </si>
  <si>
    <t>COSTA BRAVA S.A.</t>
  </si>
  <si>
    <t>VERGE DE MONTSERRAT, 1</t>
  </si>
  <si>
    <t>972340224</t>
  </si>
  <si>
    <t>info@ghthotels.com</t>
  </si>
  <si>
    <t>MARINA TOSSA S.L.</t>
  </si>
  <si>
    <t>AVINGUDA CATALUNYA, 27-29</t>
  </si>
  <si>
    <t>972340221</t>
  </si>
  <si>
    <t>info@hotelmarinatossa.es</t>
  </si>
  <si>
    <t>hotelmarinatossa.es</t>
  </si>
  <si>
    <t>97</t>
  </si>
  <si>
    <t>TURISSA</t>
  </si>
  <si>
    <t>PELEGRÍ, 27 BAJO</t>
  </si>
  <si>
    <t>972340211</t>
  </si>
  <si>
    <t>hotelturissa@smhoteles.com</t>
  </si>
  <si>
    <t>hotelturissa-tossademar.com</t>
  </si>
  <si>
    <t>PEDRO SOLER TORT</t>
  </si>
  <si>
    <t>CARRER TARÜLL, 26 BAJO</t>
  </si>
  <si>
    <t>972340127</t>
  </si>
  <si>
    <t>pedrosolertort.com</t>
  </si>
  <si>
    <t>HOTEL SANT MARCH</t>
  </si>
  <si>
    <t>PELEGRÍ, 2</t>
  </si>
  <si>
    <t>972340078</t>
  </si>
  <si>
    <t>info@hotelsantmarch.com</t>
  </si>
  <si>
    <t>hotelsantmarch.com</t>
  </si>
  <si>
    <t>CLUB HOTEL GIVEROLA</t>
  </si>
  <si>
    <t>972340000</t>
  </si>
  <si>
    <t>reservas@giverola.es</t>
  </si>
  <si>
    <t>HOTEL ESPLENDID *** S.A.</t>
  </si>
  <si>
    <t>CARRER MEDITERRANI, 17 BAJO</t>
  </si>
  <si>
    <t>972336561</t>
  </si>
  <si>
    <t>reservas@hotelesplendid.com</t>
  </si>
  <si>
    <t>hotelesplendid.es</t>
  </si>
  <si>
    <t>397</t>
  </si>
  <si>
    <t>HOTEL PETIT PALAU</t>
  </si>
  <si>
    <t>PLAÇA LLUÍS COMPANYS, 19 19</t>
  </si>
  <si>
    <t>972331556</t>
  </si>
  <si>
    <t>hotelpetitpalau.com</t>
  </si>
  <si>
    <t>BOIX MAR S.L.</t>
  </si>
  <si>
    <t>CARRER ENRIC MORERA, 5 BAJO; LOCAL 2 ELS PINS</t>
  </si>
  <si>
    <t>972330928</t>
  </si>
  <si>
    <t>info@boixmar.com</t>
  </si>
  <si>
    <t>hotelboixmar.com</t>
  </si>
  <si>
    <t>166</t>
  </si>
  <si>
    <t>HOTEL BLAUCEL</t>
  </si>
  <si>
    <t>AVINGUDA VILA DE MADRID, 31 BAJO</t>
  </si>
  <si>
    <t>972330606</t>
  </si>
  <si>
    <t>comercial.blauhotelsblanes@gmail.com</t>
  </si>
  <si>
    <t>blaucelblanes.com</t>
  </si>
  <si>
    <t>HOTEL HORITZÓ</t>
  </si>
  <si>
    <t>PASSEIG SABANELL, 11 BAJO</t>
  </si>
  <si>
    <t>972330404</t>
  </si>
  <si>
    <t>hotelhoritzo@hotelhoritzo.com</t>
  </si>
  <si>
    <t>hotelhoritzo.com</t>
  </si>
  <si>
    <t>STELLA MARIS S.L.</t>
  </si>
  <si>
    <t>AVINGUDA VILA DE MADRID, 18 BAJO</t>
  </si>
  <si>
    <t>972330092</t>
  </si>
  <si>
    <t>stellamarissl.com</t>
  </si>
  <si>
    <t>HOTEL COSTA BRAVA BLANES</t>
  </si>
  <si>
    <t>CARRER ANSELM CLAVÉ, 48 BAJOS</t>
  </si>
  <si>
    <t>972330082</t>
  </si>
  <si>
    <t>info@hotelcostabravablanes.com</t>
  </si>
  <si>
    <t>hotelcostabravablanes.com</t>
  </si>
  <si>
    <t>BARCAROLA S.A.</t>
  </si>
  <si>
    <t>CARRER PAU PICASSO, 1-19</t>
  </si>
  <si>
    <t>972326932</t>
  </si>
  <si>
    <t>info@barcarola.com</t>
  </si>
  <si>
    <t>barcarola.com</t>
  </si>
  <si>
    <t>HOTEL GESORIA</t>
  </si>
  <si>
    <t>972325634</t>
  </si>
  <si>
    <t>info@hotelgesoria.com</t>
  </si>
  <si>
    <t>hotelgesoria.com</t>
  </si>
  <si>
    <t>S´AGARÓ</t>
  </si>
  <si>
    <t>PLATJA SANT POL, S/N</t>
  </si>
  <si>
    <t>17248</t>
  </si>
  <si>
    <t>972325200</t>
  </si>
  <si>
    <t>info@hotelsagaro.com</t>
  </si>
  <si>
    <t>sagarohotel.com</t>
  </si>
  <si>
    <t>S´AGARO HOTEL</t>
  </si>
  <si>
    <t>PLATJA SANT POL, 1 BAJO</t>
  </si>
  <si>
    <t>hotelsagaro.com</t>
  </si>
  <si>
    <t>PLAZA HOTEL S.A.</t>
  </si>
  <si>
    <t>PLAÇA DEL EL MERCADO AT, 22 BAJO; DUPLICADO 21-22</t>
  </si>
  <si>
    <t>972325155</t>
  </si>
  <si>
    <t>info@hotelplaza.org</t>
  </si>
  <si>
    <t>hotelplaza.org</t>
  </si>
  <si>
    <t>S´AGARO MAR S.L.</t>
  </si>
  <si>
    <t>CAMI LA CALETA, S/N</t>
  </si>
  <si>
    <t>972321140</t>
  </si>
  <si>
    <t>central@ghthotels.com</t>
  </si>
  <si>
    <t>HOTEL SANT POL S.A.</t>
  </si>
  <si>
    <t>PASSEIG MAR, 36 36 36</t>
  </si>
  <si>
    <t>972321070</t>
  </si>
  <si>
    <t>info@hotelsantpol.com</t>
  </si>
  <si>
    <t>hotelsantpol.com</t>
  </si>
  <si>
    <t>HOTEL OMA</t>
  </si>
  <si>
    <t>CARRER GIRONA, 10</t>
  </si>
  <si>
    <t>972320968</t>
  </si>
  <si>
    <t>reserves@hoteloma.net</t>
  </si>
  <si>
    <t>hoteloma.net</t>
  </si>
  <si>
    <t>HIPOCRATES CURHOTEL</t>
  </si>
  <si>
    <t>CARRETERA SANT POL, KILOMETRO 229, 000 BAJO; CURHOTEL HIPOCRATES</t>
  </si>
  <si>
    <t>972320662</t>
  </si>
  <si>
    <t>info@hipocratescurhotel.com</t>
  </si>
  <si>
    <t>hipocratescurhotel.com</t>
  </si>
  <si>
    <t>EDEN ROC S.L.</t>
  </si>
  <si>
    <t>CARRER PORTAL SALVI, S/N BAJO</t>
  </si>
  <si>
    <t>972320100</t>
  </si>
  <si>
    <t>edenroc@caproig.com</t>
  </si>
  <si>
    <t>ILUNION HOTELS</t>
  </si>
  <si>
    <t>972320012</t>
  </si>
  <si>
    <t>ilunionhotels.com</t>
  </si>
  <si>
    <t>PALAMOS</t>
  </si>
  <si>
    <t>CARRER PROVENÇA, 5 BAJO</t>
  </si>
  <si>
    <t>972318455</t>
  </si>
  <si>
    <t>palamos.com</t>
  </si>
  <si>
    <t>PALAMOS APART HOTEL S.C.P.</t>
  </si>
  <si>
    <t>AVINGUDA PRESIDENT MACIÀ, S/N</t>
  </si>
  <si>
    <t>972318076</t>
  </si>
  <si>
    <t>palamosaparthotel@telefonica.net</t>
  </si>
  <si>
    <t>aparthotelpalamos.extendnow.com</t>
  </si>
  <si>
    <t>288</t>
  </si>
  <si>
    <t>VOSTRA LLAR S.L.</t>
  </si>
  <si>
    <t>AVINGUDA PRESIDENT MACIÀ, 12 BAJO</t>
  </si>
  <si>
    <t>972315400</t>
  </si>
  <si>
    <t>vostrallar@vostrallar.com</t>
  </si>
  <si>
    <t>vostrallarsl.com</t>
  </si>
  <si>
    <t>HOTEL ÁNCORA S.L.</t>
  </si>
  <si>
    <t>CARRER JOSEP PLA, 1 BAJO</t>
  </si>
  <si>
    <t>972314858</t>
  </si>
  <si>
    <t>hotelancora@telefonica.net</t>
  </si>
  <si>
    <t>hotelancora.net</t>
  </si>
  <si>
    <t>NAUTA</t>
  </si>
  <si>
    <t>AVINGUDA ONZE DE SETEMBRE, 44 BAIX</t>
  </si>
  <si>
    <t>972314833</t>
  </si>
  <si>
    <t>info@nauta.com</t>
  </si>
  <si>
    <t>hotelnauta.com</t>
  </si>
  <si>
    <t>MARINA S.L.</t>
  </si>
  <si>
    <t>AVINGUDA ONZE DE SETEMBRE, 48 BAJO</t>
  </si>
  <si>
    <t>972313784</t>
  </si>
  <si>
    <t>info@hotel-marina-palamos.com</t>
  </si>
  <si>
    <t>hotelmarinapalamos.com</t>
  </si>
  <si>
    <t>LA MALCONTENTA HOTEL</t>
  </si>
  <si>
    <t>PLATJA CASTELL, S/N</t>
  </si>
  <si>
    <t>972312330</t>
  </si>
  <si>
    <t>reservas@lamalcontentahotel.com</t>
  </si>
  <si>
    <t>lamalcontentahotel.com</t>
  </si>
  <si>
    <t>TERRALET-LLAFRANC</t>
  </si>
  <si>
    <t>CARRER CARUDO, 12-14</t>
  </si>
  <si>
    <t>972306454</t>
  </si>
  <si>
    <t>info@hotel-llevant.com</t>
  </si>
  <si>
    <t>terraletllafranc.com</t>
  </si>
  <si>
    <t>MAS DE TORRENT</t>
  </si>
  <si>
    <t>17123</t>
  </si>
  <si>
    <t>TORRENT</t>
  </si>
  <si>
    <t>972303292</t>
  </si>
  <si>
    <t>infohotel@mastorrent.com</t>
  </si>
  <si>
    <t>mastorrent.com</t>
  </si>
  <si>
    <t>EL FAR</t>
  </si>
  <si>
    <t>MUNTANYA, S/N</t>
  </si>
  <si>
    <t>972301639</t>
  </si>
  <si>
    <t>hotel@elfar.net</t>
  </si>
  <si>
    <t>hotelelfar.com</t>
  </si>
  <si>
    <t>MAS SES VINYES</t>
  </si>
  <si>
    <t>CARRETERA BEGUR-PALAFRUGELL, KILOMETRO 1.200 (CRTRIERA GIP-6531)</t>
  </si>
  <si>
    <t>972301570</t>
  </si>
  <si>
    <t>info@massesvinyes.com</t>
  </si>
  <si>
    <t>massesvinyes.com</t>
  </si>
  <si>
    <t>HOTEL LA MUNTANYA*** S.L.</t>
  </si>
  <si>
    <t>CALLE CESÁREA, 2</t>
  </si>
  <si>
    <t>972301291</t>
  </si>
  <si>
    <t>info@muntanya-montecarlo-hotels.com</t>
  </si>
  <si>
    <t>muntanya-montecarlo-hotels.com</t>
  </si>
  <si>
    <t>HOTEL MONTECARLO</t>
  </si>
  <si>
    <t>CALLE CESÁREA, 14</t>
  </si>
  <si>
    <t>972300404</t>
  </si>
  <si>
    <t>COLONIES R.V. S.A.</t>
  </si>
  <si>
    <t>CARRER CORAL, S/N BAJO</t>
  </si>
  <si>
    <t>972300395</t>
  </si>
  <si>
    <t>coloniesrvsa.com</t>
  </si>
  <si>
    <t>HOTEL LLEVANT</t>
  </si>
  <si>
    <t>CARRER FRANCESC DE BLANES, 5 BAJO; HOTEL LLEVANT</t>
  </si>
  <si>
    <t>972300366</t>
  </si>
  <si>
    <t>hotel-llevant.com</t>
  </si>
  <si>
    <t>HOTEL LLAFRANCH S.L.</t>
  </si>
  <si>
    <t>CARRER NERÓ, 3 3 3</t>
  </si>
  <si>
    <t>972300208</t>
  </si>
  <si>
    <t>info@hllafranch.com</t>
  </si>
  <si>
    <t>hllafranch.com</t>
  </si>
  <si>
    <t>HOTEL TERRAMAR LLAFRANC S.A.</t>
  </si>
  <si>
    <t>PASSEIG CIPSELA, 1 BAJO; CAIXER-HOTEL</t>
  </si>
  <si>
    <t>972300200</t>
  </si>
  <si>
    <t>enric@hterramar.com</t>
  </si>
  <si>
    <t>hterramar.com</t>
  </si>
  <si>
    <t>MAS LA FERRERIA S.L.</t>
  </si>
  <si>
    <t>FINCA MAS FERRERIA DEL CLOT, S/N</t>
  </si>
  <si>
    <t>17813</t>
  </si>
  <si>
    <t>LA VALL DE BIANYA</t>
  </si>
  <si>
    <t>972291345</t>
  </si>
  <si>
    <t>info@hotelmaslaferreria.com</t>
  </si>
  <si>
    <t>hotelmaslaferreria.com</t>
  </si>
  <si>
    <t>MAS ROURE VELL</t>
  </si>
  <si>
    <t>17853</t>
  </si>
  <si>
    <t>TORTELLÀ</t>
  </si>
  <si>
    <t>972287229</t>
  </si>
  <si>
    <t>suitesmasrourevell@gmail.com</t>
  </si>
  <si>
    <t>masrourevell.com</t>
  </si>
  <si>
    <t>HOTEL BORRELL S.L.</t>
  </si>
  <si>
    <t>CARRER NONET ESCUBÓS, 5 BAJO</t>
  </si>
  <si>
    <t>17800</t>
  </si>
  <si>
    <t>OLOT</t>
  </si>
  <si>
    <t>972276161</t>
  </si>
  <si>
    <t>info@turismegarrotxa.com</t>
  </si>
  <si>
    <t>turismegarrotxa.com</t>
  </si>
  <si>
    <t>CAN BLANC S.L.</t>
  </si>
  <si>
    <t>URBANITZACIO CAN BLANCH, S/N BAJO</t>
  </si>
  <si>
    <t>972276020</t>
  </si>
  <si>
    <t>email@canblanc.es</t>
  </si>
  <si>
    <t>canblanc.es</t>
  </si>
  <si>
    <t>HOTEL RIU FLUVIÀ</t>
  </si>
  <si>
    <t>CARRETERA SANTA PAU, 74</t>
  </si>
  <si>
    <t>972269444</t>
  </si>
  <si>
    <t>hotelriufluvi.com</t>
  </si>
  <si>
    <t>HOTEL LA PERLA D´OLOT***</t>
  </si>
  <si>
    <t>CARRETERA LA DEU, 11 BAJO(HOTEL LA PERLA)</t>
  </si>
  <si>
    <t>972262326</t>
  </si>
  <si>
    <t>info@laperlahotels.com</t>
  </si>
  <si>
    <t>laperlahotels.com</t>
  </si>
  <si>
    <t>L´ESTACIÓ</t>
  </si>
  <si>
    <t>AVINGUDA ESTACIÓN, 2 BAJO; BAR ESTACION</t>
  </si>
  <si>
    <t>972261007</t>
  </si>
  <si>
    <t>info@hotelolot.com</t>
  </si>
  <si>
    <t>hotelolot.com</t>
  </si>
  <si>
    <t>CARRER TORRE, 9</t>
  </si>
  <si>
    <t>17488</t>
  </si>
  <si>
    <t>CADAQUÉS</t>
  </si>
  <si>
    <t>972259270</t>
  </si>
  <si>
    <t>info@tramuntanahotel.com</t>
  </si>
  <si>
    <t>tramuntanahotel.com</t>
  </si>
  <si>
    <t>NOU ESTRELLES S.L.</t>
  </si>
  <si>
    <t>RIERA SANT VICENÇ, 21 BAJO</t>
  </si>
  <si>
    <t>972259100</t>
  </si>
  <si>
    <t>nouestrelles@yahoo.es</t>
  </si>
  <si>
    <t>hotelnouestrelles.com</t>
  </si>
  <si>
    <t>ARRELS HOTEL CADAQUÉS</t>
  </si>
  <si>
    <t>CARRETERA ROSES, 4</t>
  </si>
  <si>
    <t>972258860</t>
  </si>
  <si>
    <t>cantito.cadaques@gmail.com</t>
  </si>
  <si>
    <t>arrelshotelcadaques.com</t>
  </si>
  <si>
    <t>HOTEL CALINA</t>
  </si>
  <si>
    <t>AVINGUDA SALVADOR DALÍ, 33 33 33 33 33</t>
  </si>
  <si>
    <t>972258851</t>
  </si>
  <si>
    <t>info@hotelcalina.com</t>
  </si>
  <si>
    <t>hotelcalina.com</t>
  </si>
  <si>
    <t>LA RESIDENCIA</t>
  </si>
  <si>
    <t>AVINGUDA CARITAT SERINYANA, 1 BAJO</t>
  </si>
  <si>
    <t>972258312</t>
  </si>
  <si>
    <t>laresidencia@grn.es</t>
  </si>
  <si>
    <t>laresidencia.net</t>
  </si>
  <si>
    <t>TARONGETA</t>
  </si>
  <si>
    <t>RIERA SANT VICENÇ, S/N BAJO</t>
  </si>
  <si>
    <t>972258289</t>
  </si>
  <si>
    <t>hoteltarongeta@telefonica.net</t>
  </si>
  <si>
    <t>hoteltarongeta.com</t>
  </si>
  <si>
    <t>HOTEL ROCAMAR</t>
  </si>
  <si>
    <t>CARRER DOCTOR BARTOMEUS, S/N BAJO</t>
  </si>
  <si>
    <t>972258150</t>
  </si>
  <si>
    <t>hotel@hotelrocamarcadaques.com</t>
  </si>
  <si>
    <t>rocamar.com</t>
  </si>
  <si>
    <t>PLAYA SOL S.L.</t>
  </si>
  <si>
    <t>CARRER RIBA PIANÇ, 3</t>
  </si>
  <si>
    <t>972258140</t>
  </si>
  <si>
    <t>playasol@playasol.com</t>
  </si>
  <si>
    <t>playasol.com</t>
  </si>
  <si>
    <t>UBALDO S.L.</t>
  </si>
  <si>
    <t>CARRER UNIÓ, 13 BAJO</t>
  </si>
  <si>
    <t>972258125</t>
  </si>
  <si>
    <t>info@hotelubaldo.com</t>
  </si>
  <si>
    <t>hotelubaldo.com</t>
  </si>
  <si>
    <t>HOTEL S´AGUARDA S.L.</t>
  </si>
  <si>
    <t>CARRETERA PORT-LLIGAT, 30</t>
  </si>
  <si>
    <t>972258082</t>
  </si>
  <si>
    <t>hotelsaguarda@grn.es</t>
  </si>
  <si>
    <t>hotelsaguarda.com</t>
  </si>
  <si>
    <t>MONTERREY S.A.</t>
  </si>
  <si>
    <t>PASSEIG MARÍTIM, 72 BAJO</t>
  </si>
  <si>
    <t>972257650</t>
  </si>
  <si>
    <t>monterreysa.com</t>
  </si>
  <si>
    <t>MARBELLA</t>
  </si>
  <si>
    <t>CARRER ROCA NEGRE, 11-13 BAIX</t>
  </si>
  <si>
    <t>972257498</t>
  </si>
  <si>
    <t>info@marbella.com</t>
  </si>
  <si>
    <t>hotel-marbella.info</t>
  </si>
  <si>
    <t>HOTEL CIUTADELLA</t>
  </si>
  <si>
    <t>AVINGUDA TARRAGONA, 7</t>
  </si>
  <si>
    <t>972257009</t>
  </si>
  <si>
    <t>info@hotelciutadella.com</t>
  </si>
  <si>
    <t>hotelciutadella.com</t>
  </si>
  <si>
    <t>ALMADRABA PARK</t>
  </si>
  <si>
    <t>PLATJA L'ALMADRAVA, S/N BAJO</t>
  </si>
  <si>
    <t>972256750</t>
  </si>
  <si>
    <t>almadrabapark@almadrabapark.com</t>
  </si>
  <si>
    <t>almadrabapark.com</t>
  </si>
  <si>
    <t>AVINGUDA PLATJA, 2 BAJO</t>
  </si>
  <si>
    <t>972256673</t>
  </si>
  <si>
    <t>info@hotelmontecarlo.net</t>
  </si>
  <si>
    <t>hotelmontecarlo.net</t>
  </si>
  <si>
    <t>HOTEL MARINA S.L.</t>
  </si>
  <si>
    <t>AVINGUDA RHODES, 81 BAJO; DUPLICADO 81-83</t>
  </si>
  <si>
    <t>972256518</t>
  </si>
  <si>
    <t>info@hotelmarina-roses.com</t>
  </si>
  <si>
    <t>hotelmarina-roses.com</t>
  </si>
  <si>
    <t>CANYELLES PLATJA</t>
  </si>
  <si>
    <t>AVINGUDA DÍAZ PACHECO, 7-9</t>
  </si>
  <si>
    <t>972256500</t>
  </si>
  <si>
    <t>info@hotelcanyelles.com</t>
  </si>
  <si>
    <t>hotelcanyelles.com</t>
  </si>
  <si>
    <t>HOTEL CANYELLES PLAYA</t>
  </si>
  <si>
    <t>AVINGUDA DÍAZ PACHECO, 7 Y 9 BAJO(PLATJA C.CANYELLES)</t>
  </si>
  <si>
    <t>hotelcanyellesplaya.com</t>
  </si>
  <si>
    <t>MARITIM S.L.</t>
  </si>
  <si>
    <t>PASSEIG MARÍTIM, S/N BAJO</t>
  </si>
  <si>
    <t>972256390</t>
  </si>
  <si>
    <t>info@hotelmaritim.es</t>
  </si>
  <si>
    <t>gna.es/maritim</t>
  </si>
  <si>
    <t>145</t>
  </si>
  <si>
    <t>RAMBLAMAR</t>
  </si>
  <si>
    <t>AVINGUDA RHODES, 153 BAJO</t>
  </si>
  <si>
    <t>972256354</t>
  </si>
  <si>
    <t>ramblamar@hotelsrisech.com</t>
  </si>
  <si>
    <t>hotelramblamar.com</t>
  </si>
  <si>
    <t>MEDITERRANEO</t>
  </si>
  <si>
    <t>CARRER QUEVEDO, S/N</t>
  </si>
  <si>
    <t>972256300</t>
  </si>
  <si>
    <t>info@hotelsmediterraneo.com</t>
  </si>
  <si>
    <t>hotelsmediterraneo.com</t>
  </si>
  <si>
    <t>MEDITERRANEO PARK</t>
  </si>
  <si>
    <t>205</t>
  </si>
  <si>
    <t>LA CARABELA S.L.</t>
  </si>
  <si>
    <t>PLAÇA CATALUNYA, 2 BAJO; VIATGES VI¦</t>
  </si>
  <si>
    <t>972256288</t>
  </si>
  <si>
    <t>info@lacarabela.com</t>
  </si>
  <si>
    <t>hotellacarabela.com</t>
  </si>
  <si>
    <t>HOTEL RISECH S.L.</t>
  </si>
  <si>
    <t>AVINGUDA RHODE, 185 BAJO; DUPLICADO 183-185</t>
  </si>
  <si>
    <t>972256284</t>
  </si>
  <si>
    <t>risech@hotelsrisech.com</t>
  </si>
  <si>
    <t>hotelsrisech.com</t>
  </si>
  <si>
    <t>HOTEL NAUTILUS *** S.L.</t>
  </si>
  <si>
    <t>CARRER BERGANTÍ, 15</t>
  </si>
  <si>
    <t>972256262</t>
  </si>
  <si>
    <t>nautilus@hotelnautilus.net</t>
  </si>
  <si>
    <t>hotelnautilus.net</t>
  </si>
  <si>
    <t>VISTABELLA S.L.</t>
  </si>
  <si>
    <t>AVINGUDA DÍAZ PACHECO, 26</t>
  </si>
  <si>
    <t>972256200</t>
  </si>
  <si>
    <t>info@hotelvistabella.com</t>
  </si>
  <si>
    <t>hotelvistabella.com</t>
  </si>
  <si>
    <t>GALLET</t>
  </si>
  <si>
    <t>RONDA MIQUEL OLIVA PRAT, S/N BAJO</t>
  </si>
  <si>
    <t>972256191</t>
  </si>
  <si>
    <t>info@hotel-gallet.com</t>
  </si>
  <si>
    <t>hotel-gallet.com</t>
  </si>
  <si>
    <t>LA CALA S.L.</t>
  </si>
  <si>
    <t>CARRER SANT SEBASTIÀ, 61 BAJO; ASCENSOR</t>
  </si>
  <si>
    <t>972256171</t>
  </si>
  <si>
    <t>actumarsl@gmail.com</t>
  </si>
  <si>
    <t>hotellacalaroses.com</t>
  </si>
  <si>
    <t>HOTEL GRECS S.L.</t>
  </si>
  <si>
    <t>CALLE HOMER, 12 BAJO; DUPLICADO 12-14</t>
  </si>
  <si>
    <t>972256162</t>
  </si>
  <si>
    <t>info@hotelgrecs.net</t>
  </si>
  <si>
    <t>hotelgrecs.com</t>
  </si>
  <si>
    <t>TERRAZA S.L.</t>
  </si>
  <si>
    <t>PASSEIG MARÍTIM, 16 BAJO</t>
  </si>
  <si>
    <t>972256158</t>
  </si>
  <si>
    <t>info@hotelterraza.com</t>
  </si>
  <si>
    <t>hotelterraza.com</t>
  </si>
  <si>
    <t>UNIVERS</t>
  </si>
  <si>
    <t>AVENIDA RHODES, 291 BAJO</t>
  </si>
  <si>
    <t>972256150</t>
  </si>
  <si>
    <t>univers.com</t>
  </si>
  <si>
    <t>207</t>
  </si>
  <si>
    <t>MARIAN PLATJA S.L.</t>
  </si>
  <si>
    <t>AVINGUDA SALATAR, S/N BAJO</t>
  </si>
  <si>
    <t>972256108</t>
  </si>
  <si>
    <t>informacio@hotelmarian.es</t>
  </si>
  <si>
    <t>hotelmarian.es</t>
  </si>
  <si>
    <t>MESUR</t>
  </si>
  <si>
    <t>CARRER CANYELLES PETITES, S/N 0 L'ALMADRAVA I SANTA ROSA DE</t>
  </si>
  <si>
    <t>972255650</t>
  </si>
  <si>
    <t>casacaliente@casacaliente.net</t>
  </si>
  <si>
    <t>casacaliente.net</t>
  </si>
  <si>
    <t>SAN CARLOS</t>
  </si>
  <si>
    <t>CARRER SOLSONÈS, 19-23 BAJO(HOTEL S.CARLOS)</t>
  </si>
  <si>
    <t>972254300</t>
  </si>
  <si>
    <t>gerencia@hotel-sancarlos.com</t>
  </si>
  <si>
    <t>hotel-sancarlos.com</t>
  </si>
  <si>
    <t>SANT MARC</t>
  </si>
  <si>
    <t>AVINGUDA BOCANA, 38 BAJO (HOTEL SAN MARC)</t>
  </si>
  <si>
    <t>972252130</t>
  </si>
  <si>
    <t>prestigewelcome@prestigehotels.com</t>
  </si>
  <si>
    <t>prestigehotels.com</t>
  </si>
  <si>
    <t>PRESTIGE S.L.</t>
  </si>
  <si>
    <t>AVENIDA NORD, 45 BAJO(SANTA MARGARITA)</t>
  </si>
  <si>
    <t>972252125</t>
  </si>
  <si>
    <t>PRESTIGE VICTORIA S.L.</t>
  </si>
  <si>
    <t>CARRER TRAGINERS, 10 10 10</t>
  </si>
  <si>
    <t>972252120</t>
  </si>
  <si>
    <t>PRESTIGE HOTEL MAR Y SOL ELIT S.L.</t>
  </si>
  <si>
    <t>PLAÇA CATALUNYA, 20</t>
  </si>
  <si>
    <t>972252111</t>
  </si>
  <si>
    <t>aph-marysol@prestigehotels.com</t>
  </si>
  <si>
    <t>HORTA D´EN RAHOLA</t>
  </si>
  <si>
    <t>RIERA SANT VICENÇ, 1</t>
  </si>
  <si>
    <t>972251049</t>
  </si>
  <si>
    <t>info@hortacadaques.com</t>
  </si>
  <si>
    <t>hortacadaques.com</t>
  </si>
  <si>
    <t>LLANE PETIT S.L.</t>
  </si>
  <si>
    <t>CARRER DOCTOR BARTOMEUS, 37</t>
  </si>
  <si>
    <t>972251047</t>
  </si>
  <si>
    <t>info@llanepetit.com</t>
  </si>
  <si>
    <t>llanepetit.com</t>
  </si>
  <si>
    <t>HOTEL SOL IXENT</t>
  </si>
  <si>
    <t>AVINGUDA SANT BALDIRI, 10 BAJO(CAJA DE PARED 208)</t>
  </si>
  <si>
    <t>972251043</t>
  </si>
  <si>
    <t>info@hotelsolixent.com</t>
  </si>
  <si>
    <t>hotelsolixent.com</t>
  </si>
  <si>
    <t>EMPORIUM</t>
  </si>
  <si>
    <t>CARRER SANTA CLARA, 31 BAJO</t>
  </si>
  <si>
    <t>17486</t>
  </si>
  <si>
    <t>972250593</t>
  </si>
  <si>
    <t>info@emporiumhotel.com</t>
  </si>
  <si>
    <t>emporiumhotel.com</t>
  </si>
  <si>
    <t>CANET S.L.</t>
  </si>
  <si>
    <t>PLAÇA JOC DE LA PILOTA, 2 BAIX</t>
  </si>
  <si>
    <t>972250340</t>
  </si>
  <si>
    <t>info@hotelcanet.com</t>
  </si>
  <si>
    <t>hotelcanet.com</t>
  </si>
  <si>
    <t>ALHAMBRA</t>
  </si>
  <si>
    <t>BASSEGODA, 18</t>
  </si>
  <si>
    <t>17006</t>
  </si>
  <si>
    <t>972235405</t>
  </si>
  <si>
    <t>alhambra.com</t>
  </si>
  <si>
    <t>BELLS OFICIS</t>
  </si>
  <si>
    <t>GERMANS BUSQUETS, 2 2°</t>
  </si>
  <si>
    <t>972228170</t>
  </si>
  <si>
    <t>info@bellsoficis.com</t>
  </si>
  <si>
    <t>bellsoficis.com</t>
  </si>
  <si>
    <t>CASTELLA S.L.</t>
  </si>
  <si>
    <t>CAMI CABRES, 17 BAJO</t>
  </si>
  <si>
    <t>972224800</t>
  </si>
  <si>
    <t>castellasl.com</t>
  </si>
  <si>
    <t>HOTEL CARLEMANY</t>
  </si>
  <si>
    <t>PLAÇA MIQUEL SANTALÓ I PARVORELL, 1 BAJO</t>
  </si>
  <si>
    <t>17002</t>
  </si>
  <si>
    <t>972211212</t>
  </si>
  <si>
    <t>carlemany@grn.es</t>
  </si>
  <si>
    <t>carlemany.es</t>
  </si>
  <si>
    <t>CONDAL S.L.</t>
  </si>
  <si>
    <t>JOAN MARAGALL, 10 BAJO</t>
  </si>
  <si>
    <t>972204462</t>
  </si>
  <si>
    <t>condalsl.com</t>
  </si>
  <si>
    <t>ULTONIA S.L.</t>
  </si>
  <si>
    <t>GRAN VIA JAUME I, 22 BAJO</t>
  </si>
  <si>
    <t>972203850</t>
  </si>
  <si>
    <t>info@hotelsultoniagirona.com</t>
  </si>
  <si>
    <t>hotelultoniagirona.com</t>
  </si>
  <si>
    <t>PENINSULAR S.L.</t>
  </si>
  <si>
    <t>CARRER NOU, 5 BAJO</t>
  </si>
  <si>
    <t>972203800</t>
  </si>
  <si>
    <t>info@peninsular.com</t>
  </si>
  <si>
    <t>JULI GARRETA, 23</t>
  </si>
  <si>
    <t>972202750</t>
  </si>
  <si>
    <t>info@hoteleuropagirona.com</t>
  </si>
  <si>
    <t>hoteleuropagirona.com</t>
  </si>
  <si>
    <t>COSTABELLA S.A.</t>
  </si>
  <si>
    <t>AVENIDA FRANÇA, 61 BAJO</t>
  </si>
  <si>
    <t>972202524</t>
  </si>
  <si>
    <t>reservas@sercotel.es</t>
  </si>
  <si>
    <t>hotelcostabella.com</t>
  </si>
  <si>
    <t>HOTEL HISTÒRIC S.L.</t>
  </si>
  <si>
    <t>CARRER BELLMIRALL, 4 BAJO</t>
  </si>
  <si>
    <t>972200932</t>
  </si>
  <si>
    <t>info@hotelhistoric.com</t>
  </si>
  <si>
    <t>hotelhistoric.com</t>
  </si>
  <si>
    <t>CALA JONCOLS S.A.</t>
  </si>
  <si>
    <t>CARRER CALA JUNCOLS, S/N BAJO</t>
  </si>
  <si>
    <t>972199028</t>
  </si>
  <si>
    <t>info@calajoncols.com</t>
  </si>
  <si>
    <t>calajoncols.com</t>
  </si>
  <si>
    <t>HOTEL MAS PASTORA</t>
  </si>
  <si>
    <t>CARRER CLARA CAMPOAMOR, S/N</t>
  </si>
  <si>
    <t>972196796</t>
  </si>
  <si>
    <t>info@hotelmaspastora.com</t>
  </si>
  <si>
    <t>hotelmaspastora.com</t>
  </si>
  <si>
    <t>HOSTATGERIA RESTAURANT ELS ANGELS</t>
  </si>
  <si>
    <t>CARRETERA SANT MARTÍ, KILOMETRO 10.5</t>
  </si>
  <si>
    <t>SANT MARTÍ VELL</t>
  </si>
  <si>
    <t>972190205</t>
  </si>
  <si>
    <t>info@hostatgeriarestaurantelsangels.com</t>
  </si>
  <si>
    <t>CAMIRAL</t>
  </si>
  <si>
    <t>972181020</t>
  </si>
  <si>
    <t>info@hotelcamiral.com</t>
  </si>
  <si>
    <t>hotelcamiral.com</t>
  </si>
  <si>
    <t>HOTEL NORD - GIRONÍ</t>
  </si>
  <si>
    <t>VIA AUGUSTA, 1 BAJO</t>
  </si>
  <si>
    <t>17840</t>
  </si>
  <si>
    <t>SARRIÀ DE TER</t>
  </si>
  <si>
    <t>972170000</t>
  </si>
  <si>
    <t>hotelnordgiron.com</t>
  </si>
  <si>
    <t>CALMA BLANCA S.L.</t>
  </si>
  <si>
    <t>CARRER SALVADOR DALÍ (PORT-LLIGAT), 8 BAJO</t>
  </si>
  <si>
    <t>972159356</t>
  </si>
  <si>
    <t>info@calmablanca.es</t>
  </si>
  <si>
    <t>calmablanca.es</t>
  </si>
  <si>
    <t>CAN PEPIN</t>
  </si>
  <si>
    <t>CARRER MIQUEL ROSSET, 23 BAJO</t>
  </si>
  <si>
    <t>972159251</t>
  </si>
  <si>
    <t>info@hotelcanpepin.com</t>
  </si>
  <si>
    <t>hotelcanpepin.com</t>
  </si>
  <si>
    <t>HOTEL OCTAVIA S.L.</t>
  </si>
  <si>
    <t>CARRER HORTA VELLA 0 GIRONA</t>
  </si>
  <si>
    <t>972159225</t>
  </si>
  <si>
    <t>info@hoteloctavia.eu</t>
  </si>
  <si>
    <t>hoteloctavia.eu</t>
  </si>
  <si>
    <t>HOTEL CALINA 2016 S.L.</t>
  </si>
  <si>
    <t>PORT-LLIGAT, S/N BAJO</t>
  </si>
  <si>
    <t>972159085</t>
  </si>
  <si>
    <t>hotelcalina2016sl.com</t>
  </si>
  <si>
    <t>HOTEL BLAUMAR CADAQUÉS S.A.</t>
  </si>
  <si>
    <t>CARRER MASSA D'OR, 21</t>
  </si>
  <si>
    <t>972159020</t>
  </si>
  <si>
    <t>info@hotelblaumar.com</t>
  </si>
  <si>
    <t>hotelblaumar.com</t>
  </si>
  <si>
    <t>JOACHIM BAUERMEISTER</t>
  </si>
  <si>
    <t>CARRER CAPITAN GROS, 12 BAJO</t>
  </si>
  <si>
    <t>972154315</t>
  </si>
  <si>
    <t>joachimbauermeister.com</t>
  </si>
  <si>
    <t>ROSAMAR</t>
  </si>
  <si>
    <t>CARRER NAUTILUS, 25 BAJOS</t>
  </si>
  <si>
    <t>972153999</t>
  </si>
  <si>
    <t>rosamar.com</t>
  </si>
  <si>
    <t>NOU GOYA RESIDENCIAL S.L.</t>
  </si>
  <si>
    <t>CARRER DOCTOR BARRAQUER, 67 BAJO</t>
  </si>
  <si>
    <t>972151815</t>
  </si>
  <si>
    <t>info@rosetur.com</t>
  </si>
  <si>
    <t>nougoyaresidencialsl.com</t>
  </si>
  <si>
    <t>APARTHOTEL LES CORTS</t>
  </si>
  <si>
    <t>CARRER CANA, 7 BAJO</t>
  </si>
  <si>
    <t>972146441</t>
  </si>
  <si>
    <t>info@aparthotellescorts.com</t>
  </si>
  <si>
    <t>aparthotellescorts.com</t>
  </si>
  <si>
    <t>SANT GUILLEM</t>
  </si>
  <si>
    <t>CARRER ESPORT, 2 BAJO(RESTAURANTE)</t>
  </si>
  <si>
    <t>972146385</t>
  </si>
  <si>
    <t>santguillem.com</t>
  </si>
  <si>
    <t>ANTIC CAN MARCELLI</t>
  </si>
  <si>
    <t>CARRER FREDERIC BERNADES, 5</t>
  </si>
  <si>
    <t>972146186</t>
  </si>
  <si>
    <t>anticcanmarcelli.com</t>
  </si>
  <si>
    <t>SUPERMOLINA</t>
  </si>
  <si>
    <t>AVENIDA SUPERMOLINA, 100 BAJO</t>
  </si>
  <si>
    <t>972145025</t>
  </si>
  <si>
    <t>supermolina.com</t>
  </si>
  <si>
    <t>ALP HOTEL MASELLA</t>
  </si>
  <si>
    <t>AVINGUDA JOSEP MARIA BOSCH AYMERICH, S/N</t>
  </si>
  <si>
    <t>972144201</t>
  </si>
  <si>
    <t>recepcion@alphotelmasella.com</t>
  </si>
  <si>
    <t>alphotelmasella.com</t>
  </si>
  <si>
    <t>TORRE DEL REMEI</t>
  </si>
  <si>
    <t>REMEI, 3</t>
  </si>
  <si>
    <t>972140877</t>
  </si>
  <si>
    <t>info@mercertorredelremei.com</t>
  </si>
  <si>
    <t>torredelremei.com</t>
  </si>
  <si>
    <t>HOTEL PARADA PUIGCERDA</t>
  </si>
  <si>
    <t>PLAÇA ESTACIÓ, S/N</t>
  </si>
  <si>
    <t>972140300</t>
  </si>
  <si>
    <t>info@hotelparadapuigcerda.com</t>
  </si>
  <si>
    <t>hotelparadapuigcerda.com</t>
  </si>
  <si>
    <t>EL SERRAT</t>
  </si>
  <si>
    <t>BARRI TREGURÀ DE DALT, S/N BAJO; RESTAURANT EL SERRAT</t>
  </si>
  <si>
    <t>VILALLONGA DE TER</t>
  </si>
  <si>
    <t>972136120</t>
  </si>
  <si>
    <t>elserrat.com</t>
  </si>
  <si>
    <t>LA COMA</t>
  </si>
  <si>
    <t>PRAT LA COMA, S/N BAJO</t>
  </si>
  <si>
    <t>SETCASES</t>
  </si>
  <si>
    <t>972136074</t>
  </si>
  <si>
    <t>info@hotellacoma.com</t>
  </si>
  <si>
    <t>hotellacoma.com</t>
  </si>
  <si>
    <t>MARISTANY S.L.</t>
  </si>
  <si>
    <t>AVINGUDA MARISTANY, 20 BAJO</t>
  </si>
  <si>
    <t>972130078</t>
  </si>
  <si>
    <t>maristanysl.com</t>
  </si>
  <si>
    <t>LA GAMBINA</t>
  </si>
  <si>
    <t>PASSEIG MARÍTIM, 5 BAJO; ASCENSOR</t>
  </si>
  <si>
    <t>17496</t>
  </si>
  <si>
    <t>COLERA</t>
  </si>
  <si>
    <t>972128112</t>
  </si>
  <si>
    <t>hotelgambina@gmail.com</t>
  </si>
  <si>
    <t>lagambinahotel.com</t>
  </si>
  <si>
    <t>BAY HOTEL S.L.</t>
  </si>
  <si>
    <t>CARRER PUNTA PRIMA, 1</t>
  </si>
  <si>
    <t>972116445</t>
  </si>
  <si>
    <t>FINCA EL VENTÓS</t>
  </si>
  <si>
    <t>VEÏNAT VEÏNAR SANT ISCLE DE COLLTORT, S/N</t>
  </si>
  <si>
    <t>972107962</t>
  </si>
  <si>
    <t>hotel@fincaelventos.com</t>
  </si>
  <si>
    <t>fincaelventos.com</t>
  </si>
  <si>
    <t>CHECKIN VICTORIA</t>
  </si>
  <si>
    <t>CARRER ARENY, 15</t>
  </si>
  <si>
    <t>972103884</t>
  </si>
  <si>
    <t>reservas@checkinhoteles.com</t>
  </si>
  <si>
    <t>checkinvictoria.com</t>
  </si>
  <si>
    <t>APART HOTEL GIULIANO</t>
  </si>
  <si>
    <t>CARRER TAMARIU (SECTOR PUIGMAL), 7</t>
  </si>
  <si>
    <t>972040556</t>
  </si>
  <si>
    <t>adbjspain@gmail.com</t>
  </si>
  <si>
    <t>hotelgiuliano.com</t>
  </si>
  <si>
    <t>LA TROBADA</t>
  </si>
  <si>
    <t>PASSEIG HONORAT VILAMANYA, N/S 4 HOTEL</t>
  </si>
  <si>
    <t>972 702 353</t>
  </si>
  <si>
    <t>info@latrobadahotel.com</t>
  </si>
  <si>
    <t>latrobadahotel.com</t>
  </si>
  <si>
    <t>L´HOSTAL DEL´ AIGUA</t>
  </si>
  <si>
    <t>URBANITZACIO MUGA, S/N</t>
  </si>
  <si>
    <t>972 56 92 25</t>
  </si>
  <si>
    <t>hostaldeaigua@yahoo.es</t>
  </si>
  <si>
    <t>hostaldelaigua.com</t>
  </si>
  <si>
    <t>LETS HOLIDAYS ROOMS CADAQUÉS</t>
  </si>
  <si>
    <t>CARRER PRUNA, 10</t>
  </si>
  <si>
    <t>972 343 325</t>
  </si>
  <si>
    <t>info@letsholidays.com</t>
  </si>
  <si>
    <t>letsholidays.com</t>
  </si>
  <si>
    <t>SA PERAFITA - CELLER MARTÍN FAIXÓ</t>
  </si>
  <si>
    <t>CARRETERA CADAQUÉS-ROSES, S/N</t>
  </si>
  <si>
    <t>972 258 954</t>
  </si>
  <si>
    <t>info@saperafita.com</t>
  </si>
  <si>
    <t>saperafita.com</t>
  </si>
  <si>
    <t>CAN BO DE PAU</t>
  </si>
  <si>
    <t>PLAÇA JULI GARRETA, 1 BAJO</t>
  </si>
  <si>
    <t>17190</t>
  </si>
  <si>
    <t>SALT</t>
  </si>
  <si>
    <t>972 23 85 48</t>
  </si>
  <si>
    <t>info@canbodepau.com</t>
  </si>
  <si>
    <t>canbodepau.cat</t>
  </si>
  <si>
    <t>IBEROSTAR ALCUDIA PARK</t>
  </si>
  <si>
    <t>AVINGUDA S'ALBUFERA (PLATJA DE MURO), 30 BAHIA DE ALCUDIA</t>
  </si>
  <si>
    <t>07458</t>
  </si>
  <si>
    <t>MURO</t>
  </si>
  <si>
    <t>ISLAS BALEARES</t>
  </si>
  <si>
    <t>971998060</t>
  </si>
  <si>
    <t>alcudia.park@iberostar.com</t>
  </si>
  <si>
    <t>iberostar.com</t>
  </si>
  <si>
    <t>366</t>
  </si>
  <si>
    <t>IBEROSTAR PLAYA DE MURO VILLAGE</t>
  </si>
  <si>
    <t>AVINGUDA S'ALBUFERA (PLATJA DE MURO), 8</t>
  </si>
  <si>
    <t>playa.de.muro@iberostar.com</t>
  </si>
  <si>
    <t>447</t>
  </si>
  <si>
    <t>CAL REIET S.L.</t>
  </si>
  <si>
    <t>CARRER CAL REIET, 80</t>
  </si>
  <si>
    <t>07650</t>
  </si>
  <si>
    <t>SANTANYÍ</t>
  </si>
  <si>
    <t>971947047</t>
  </si>
  <si>
    <t>enquiries@calreiet.com</t>
  </si>
  <si>
    <t>calreiet.com</t>
  </si>
  <si>
    <t>VALL DE POLLENSA</t>
  </si>
  <si>
    <t>CARRETERA POLLENÇA-LLUC, KILOMETRO 4.85</t>
  </si>
  <si>
    <t>07460</t>
  </si>
  <si>
    <t>POLLENÇA</t>
  </si>
  <si>
    <t>971944310</t>
  </si>
  <si>
    <t>info@valldepollensa.com</t>
  </si>
  <si>
    <t>valldepollensa.com</t>
  </si>
  <si>
    <t>BELLA COLINA VINTAGE HOTEL EST. 1953</t>
  </si>
  <si>
    <t>CARRER TALAIA, 04</t>
  </si>
  <si>
    <t>07160</t>
  </si>
  <si>
    <t>CALVIÀ</t>
  </si>
  <si>
    <t>971940113</t>
  </si>
  <si>
    <t>hello@paguerahotel.com</t>
  </si>
  <si>
    <t>paguerahotel.com</t>
  </si>
  <si>
    <t>GATZARA S.L.</t>
  </si>
  <si>
    <t>CARRER VENDA DE PARADA, 6</t>
  </si>
  <si>
    <t>07814</t>
  </si>
  <si>
    <t>SANTA EULÀRIA DES RIU</t>
  </si>
  <si>
    <t>971932563</t>
  </si>
  <si>
    <t>bookings@hotelgatzaraibiza.com</t>
  </si>
  <si>
    <t>hotelgatzaraibiza.com</t>
  </si>
  <si>
    <t>ZHERO</t>
  </si>
  <si>
    <t>CARRETERA ANDRATX-PALMA, 6</t>
  </si>
  <si>
    <t>07150</t>
  </si>
  <si>
    <t>ANDRATX</t>
  </si>
  <si>
    <t>971917917</t>
  </si>
  <si>
    <t>info@hotel-zhero.com</t>
  </si>
  <si>
    <t>zhero.com</t>
  </si>
  <si>
    <t>ET DÖMSCHE</t>
  </si>
  <si>
    <t>CARRER RAFAEL RAMIS I TOG, 13</t>
  </si>
  <si>
    <t>07600</t>
  </si>
  <si>
    <t>PALMA</t>
  </si>
  <si>
    <t>971909049</t>
  </si>
  <si>
    <t>dashostal@gmail.com</t>
  </si>
  <si>
    <t>etdmsche.com</t>
  </si>
  <si>
    <t>UR SAN MIGUEL</t>
  </si>
  <si>
    <t>CAN MAÇANET, 1</t>
  </si>
  <si>
    <t>07003</t>
  </si>
  <si>
    <t>971908108</t>
  </si>
  <si>
    <t>gdpr@urhotels.com</t>
  </si>
  <si>
    <t>urhotels.com</t>
  </si>
  <si>
    <t>PALACIO AVENIDA</t>
  </si>
  <si>
    <t>AVENIDA ALEXANDRE ROSSELLÓ, 42</t>
  </si>
  <si>
    <t>07002</t>
  </si>
  <si>
    <t>info.palacio@urhotels.com</t>
  </si>
  <si>
    <t>BARCELÓ FORMENTOR</t>
  </si>
  <si>
    <t>CALLE PLAYA DE FORMENTOR, 3 BAJO</t>
  </si>
  <si>
    <t>07470</t>
  </si>
  <si>
    <t>971899101</t>
  </si>
  <si>
    <t>formentor@barcelo.com</t>
  </si>
  <si>
    <t>barceloformentor.com</t>
  </si>
  <si>
    <t>FORMENTOR A ROYAL HIDEAWAY HOTEL</t>
  </si>
  <si>
    <t>CALLE PLAYA DE FORMENTOR, 3</t>
  </si>
  <si>
    <t>971899100</t>
  </si>
  <si>
    <t>barcelo.com</t>
  </si>
  <si>
    <t>VALENTÍN PLAYA DE MURO S.A.</t>
  </si>
  <si>
    <t>CARRETERA ARTÀ-PORT ALCÚDIA, KILOMETRO 23, 400</t>
  </si>
  <si>
    <t>07440</t>
  </si>
  <si>
    <t>971899099</t>
  </si>
  <si>
    <t>comercial@valentinhotels.com</t>
  </si>
  <si>
    <t>valentinhotels.com</t>
  </si>
  <si>
    <t>ESTRELLA CORAL DE MAR S.L.</t>
  </si>
  <si>
    <t>AVINGUDA MAR I ESTANY, 34 BAJO; HOTEL ESTRELLA DE MAR</t>
  </si>
  <si>
    <t>07400</t>
  </si>
  <si>
    <t>ALCÚDIA</t>
  </si>
  <si>
    <t>971897726</t>
  </si>
  <si>
    <t>reservas@almarsa.es</t>
  </si>
  <si>
    <t>gchotels.es</t>
  </si>
  <si>
    <t>ZAFIRO PALACE ALCUDIA</t>
  </si>
  <si>
    <t>CARRER CAMÍ REIAL AL MOLL, 2</t>
  </si>
  <si>
    <t>971897696</t>
  </si>
  <si>
    <t>central@zafirohotels.com</t>
  </si>
  <si>
    <t>zafirohotels.com</t>
  </si>
  <si>
    <t>ALCUDIAMAR</t>
  </si>
  <si>
    <t>PASSEIG MARÍTIM, 1 BAJO</t>
  </si>
  <si>
    <t>971897215</t>
  </si>
  <si>
    <t>botel@alcudiamar.es</t>
  </si>
  <si>
    <t>botelalcudiamar.es</t>
  </si>
  <si>
    <t>ZAFIRO HOTELS S.L.</t>
  </si>
  <si>
    <t>CALLE MAR I ESTANY, 35</t>
  </si>
  <si>
    <t>971897006</t>
  </si>
  <si>
    <t>info@zafirohotels.com</t>
  </si>
  <si>
    <t>NATURA PLAYA S.A.</t>
  </si>
  <si>
    <t>CARRETERA ARTÀ-PORT ALCÚDIA, S/N BAJO(PARC 8-POLIGONO IV)</t>
  </si>
  <si>
    <t>971894333</t>
  </si>
  <si>
    <t>naturaplaya@grupotel.com</t>
  </si>
  <si>
    <t>naturaplayasa.com</t>
  </si>
  <si>
    <t>BE LIVE COLLECTION PALACE DE MURO</t>
  </si>
  <si>
    <t>CARRETERA ARTÀ-PORT ALCÚDIA, KILOMETRO 1</t>
  </si>
  <si>
    <t>971894224</t>
  </si>
  <si>
    <t>recepcion.palacemuro@belivehotels.com</t>
  </si>
  <si>
    <t>belivehotels.com</t>
  </si>
  <si>
    <t>144</t>
  </si>
  <si>
    <t>BE LIVE EXPERIENCE LA NIÑA</t>
  </si>
  <si>
    <t>PLAZA ESPAÑA, S/N S/N</t>
  </si>
  <si>
    <t>38670</t>
  </si>
  <si>
    <t>ADEJE</t>
  </si>
  <si>
    <t>SANTA CRUZ DE TENERIFE</t>
  </si>
  <si>
    <t>reservas.lanina@belivehotels.com</t>
  </si>
  <si>
    <t>226</t>
  </si>
  <si>
    <t>MARINA DELFÍN VERDE</t>
  </si>
  <si>
    <t>GAVINA, 4 BAJO</t>
  </si>
  <si>
    <t>971894165</t>
  </si>
  <si>
    <t>informazioni@marina-hotel.com</t>
  </si>
  <si>
    <t>marina-hotel.com</t>
  </si>
  <si>
    <t>171</t>
  </si>
  <si>
    <t>PRINCESA S.A.</t>
  </si>
  <si>
    <t>MINERVA, 11 BAJO</t>
  </si>
  <si>
    <t>971892954</t>
  </si>
  <si>
    <t>info@prince.com</t>
  </si>
  <si>
    <t>ving.es</t>
  </si>
  <si>
    <t>BELLEVUE CLUB</t>
  </si>
  <si>
    <t>AVENIDA PERE MAS I REUS, 21</t>
  </si>
  <si>
    <t>971892600</t>
  </si>
  <si>
    <t>reservas.pop@bluebayresorts.com</t>
  </si>
  <si>
    <t>bluebayresorts.com</t>
  </si>
  <si>
    <t>1468</t>
  </si>
  <si>
    <t>VIVA BLUE &amp; SPA</t>
  </si>
  <si>
    <t>PASSEIG BATEMAN, S/N BAJO</t>
  </si>
  <si>
    <t>971892505</t>
  </si>
  <si>
    <t>blue@hotelsviva.com</t>
  </si>
  <si>
    <t>hotelsviva.com</t>
  </si>
  <si>
    <t>VANITY HOTEL GOLF</t>
  </si>
  <si>
    <t>CARRETERA ARTÀ, 13</t>
  </si>
  <si>
    <t>golf@vanityhotels.com</t>
  </si>
  <si>
    <t>vanityhotels.com</t>
  </si>
  <si>
    <t>HOLIDAY GARDEN</t>
  </si>
  <si>
    <t>LUGAR CIRCUIT DEL LLAC, S/N</t>
  </si>
  <si>
    <t>971892392</t>
  </si>
  <si>
    <t>holiday@gardenhotels.com</t>
  </si>
  <si>
    <t>gardenhotels.com</t>
  </si>
  <si>
    <t>INVERSIONES PASCUAL S.L.</t>
  </si>
  <si>
    <t>AVENIDA NICOLAU RIERA MARSA, S/N BAJO</t>
  </si>
  <si>
    <t>971892179</t>
  </si>
  <si>
    <t>inversionespascualsl.com</t>
  </si>
  <si>
    <t>APARTHOTEL ALCÚDIA BEACH</t>
  </si>
  <si>
    <t>AVINGUDA NICOLAU RIERA MARSA, 6 BAJO</t>
  </si>
  <si>
    <t>971892060</t>
  </si>
  <si>
    <t>recepcion@alcudiabeach.eu</t>
  </si>
  <si>
    <t>alcudiabeachhotel.com</t>
  </si>
  <si>
    <t>GRUPOTEL PARC NATURAL &amp; SPA</t>
  </si>
  <si>
    <t>CARRETERA ARTÀ-PORT ALCÚDIA, S/N BAJO; HOTEL PARCELA NATURAL</t>
  </si>
  <si>
    <t>971892017</t>
  </si>
  <si>
    <t>parcnatural@grupotel.com</t>
  </si>
  <si>
    <t>grupotelparcnaturalspa.com</t>
  </si>
  <si>
    <t>106</t>
  </si>
  <si>
    <t>BELLEVUE LAGOMONTE</t>
  </si>
  <si>
    <t>ESTANY PETIT, 8 BAJO</t>
  </si>
  <si>
    <t>971892000</t>
  </si>
  <si>
    <t>booking@grupobluebay.com</t>
  </si>
  <si>
    <t>jrecep.lagomonte@bellevue-resorts.com</t>
  </si>
  <si>
    <t>bluebayresorts.com/es/hotel-bellevue-lagomonte.html</t>
  </si>
  <si>
    <t>272</t>
  </si>
  <si>
    <t>VIVA BAHIA APARTHOTEL</t>
  </si>
  <si>
    <t>CARRETERA ARTÀ-PORT ALCÚDIA, KILOMETRO 25, 7 BAJO; APARTOTEL BAHIA G</t>
  </si>
  <si>
    <t>971891907</t>
  </si>
  <si>
    <t>bahia@hotelsviva.com</t>
  </si>
  <si>
    <t>266</t>
  </si>
  <si>
    <t>ZAFIRO BAHÍA</t>
  </si>
  <si>
    <t>AVINGUDA AVENIDA PLATGES DE MURO, S/N</t>
  </si>
  <si>
    <t>971891625</t>
  </si>
  <si>
    <t>MAC GARONDA</t>
  </si>
  <si>
    <t>CARRETERA ARENAL, 28 BAJO; HOTEL GARONDA</t>
  </si>
  <si>
    <t>07610</t>
  </si>
  <si>
    <t>971891612</t>
  </si>
  <si>
    <t>egaronda@mac-hotels.com</t>
  </si>
  <si>
    <t>macgaronda.com</t>
  </si>
  <si>
    <t>133</t>
  </si>
  <si>
    <t>EDEN PLAYA S.A.</t>
  </si>
  <si>
    <t>CARRETERA ARTÀ-PORT ALCÚDIA, KILOMETRO 7 BAJO</t>
  </si>
  <si>
    <t>971891544</t>
  </si>
  <si>
    <t>urlaubsberater@alltours.de</t>
  </si>
  <si>
    <t>alltours.de</t>
  </si>
  <si>
    <t>298</t>
  </si>
  <si>
    <t>PLAYA GARDEN APARTHOTEL &amp; SPA</t>
  </si>
  <si>
    <t>CARRETERA ARTÀ-PORT ALCÚDIA, KILOMETRO 25, 500</t>
  </si>
  <si>
    <t>971891477</t>
  </si>
  <si>
    <t>legal@grupogarden.com</t>
  </si>
  <si>
    <t>NUEVAS PALMERAS</t>
  </si>
  <si>
    <t>CARRER MINERVA, 15 BAJO; INST971891450CAJSCHHP</t>
  </si>
  <si>
    <t>971891450</t>
  </si>
  <si>
    <t>nuevaspalmeras.com</t>
  </si>
  <si>
    <t>179</t>
  </si>
  <si>
    <t>ROC BOCCACCIO</t>
  </si>
  <si>
    <t>AVENIDA PERE MAS I REUS, 3 BAJO</t>
  </si>
  <si>
    <t>971891375</t>
  </si>
  <si>
    <t>reservas@roc-hotels.com</t>
  </si>
  <si>
    <t>hotelrocboccaccio.com</t>
  </si>
  <si>
    <t>274</t>
  </si>
  <si>
    <t>HOTEL DELFIN AZUL</t>
  </si>
  <si>
    <t>FOTJA, 1 BAJO; HOTEL CAB.385-Y</t>
  </si>
  <si>
    <t>971891350</t>
  </si>
  <si>
    <t>aguamarina@bqhoteles.com</t>
  </si>
  <si>
    <t>bqhoteles.com</t>
  </si>
  <si>
    <t>270</t>
  </si>
  <si>
    <t>COSTIL S.L.</t>
  </si>
  <si>
    <t>FOTJA, 1 BAJO(HOTE DELFIN AZUL)</t>
  </si>
  <si>
    <t>971891301</t>
  </si>
  <si>
    <t>reservas@stilhotels.com</t>
  </si>
  <si>
    <t>stilhotels.com</t>
  </si>
  <si>
    <t>ONA GARDEN LAGO</t>
  </si>
  <si>
    <t>CARRER AMSTERDAM, 3 (URBANIZACIÓN LAGO MENOR)</t>
  </si>
  <si>
    <t>971890960</t>
  </si>
  <si>
    <t>info@onahotels.com</t>
  </si>
  <si>
    <t>onahotels.com</t>
  </si>
  <si>
    <t>HOTEL REI DEL MEDITERRANI</t>
  </si>
  <si>
    <t>CREUER, 17 BAJO(FRENTE LOS PATOS)</t>
  </si>
  <si>
    <t>971890909</t>
  </si>
  <si>
    <t>info@hotelreidelmediterrani.com</t>
  </si>
  <si>
    <t>bghotels.com</t>
  </si>
  <si>
    <t>MAR SALADA APARTMENTS</t>
  </si>
  <si>
    <t>CARRER MINERVA, 31 31</t>
  </si>
  <si>
    <t>971890890</t>
  </si>
  <si>
    <t>marsaladaapartments.com</t>
  </si>
  <si>
    <t>LAS GAVIOTAS SUITES HOTEL</t>
  </si>
  <si>
    <t>AVINGUDA S'ALBUFERA (PLATJA DE MURO), 51</t>
  </si>
  <si>
    <t>reservas@hotellasgaviotas.com</t>
  </si>
  <si>
    <t>hotellasgaviotas.com</t>
  </si>
  <si>
    <t>FRAMOTEL S.A.</t>
  </si>
  <si>
    <t>CREUER, S/N BAJO(FRENTE LOS PATOS)</t>
  </si>
  <si>
    <t>971890859</t>
  </si>
  <si>
    <t>framotelsa.com</t>
  </si>
  <si>
    <t>APARTHOTEL WAIKIKI</t>
  </si>
  <si>
    <t>AVINGUDA MEXIC, 3 BAJO(ESQUINA VIA VENEZIA)</t>
  </si>
  <si>
    <t>971890648</t>
  </si>
  <si>
    <t>waikiki@magichotels.com</t>
  </si>
  <si>
    <t>magichotels.com</t>
  </si>
  <si>
    <t>JS SOL DE ALCUDIA</t>
  </si>
  <si>
    <t>AVENIDA VENÈCIA, 59</t>
  </si>
  <si>
    <t>971890646</t>
  </si>
  <si>
    <t>jssoldealcudia.com</t>
  </si>
  <si>
    <t>VIVA SUNRISE</t>
  </si>
  <si>
    <t>AVENIDA MEXIC, S/N BAJO</t>
  </si>
  <si>
    <t>971890628</t>
  </si>
  <si>
    <t>sunrise@hotelsviva.com</t>
  </si>
  <si>
    <t>260</t>
  </si>
  <si>
    <t>SES FOTGES</t>
  </si>
  <si>
    <t>AVINGUDA S'ALBUFERA (PLATJA DE MURO), 14 BAJO</t>
  </si>
  <si>
    <t>971890603</t>
  </si>
  <si>
    <t>recepcion@sesfotges.com</t>
  </si>
  <si>
    <t>sesfotges.com</t>
  </si>
  <si>
    <t>ESPERANZA PARK</t>
  </si>
  <si>
    <t>AVINGUDA S'ALBUFERA (PLATJA DE MURO), 2</t>
  </si>
  <si>
    <t>971890568</t>
  </si>
  <si>
    <t>info@esperanzahoteles.com</t>
  </si>
  <si>
    <t>esperanzahoteles.com</t>
  </si>
  <si>
    <t>PLAYA ESPERANZA &amp; WELLNESS SPA</t>
  </si>
  <si>
    <t>AVINGUDA S'ALBUFERA (PLATJA DE MURO), 4 BAJO; HOTEL PLAYA ESPE</t>
  </si>
  <si>
    <t>304</t>
  </si>
  <si>
    <t>GRUPOTEL AMAPOLA - ALL INCLUSIVE</t>
  </si>
  <si>
    <t>CIRCUIT DEL LLAC, 49 BAJO</t>
  </si>
  <si>
    <t>971890551</t>
  </si>
  <si>
    <t>info@grupotel.com</t>
  </si>
  <si>
    <t>grupotelamapolaallinclusive.com</t>
  </si>
  <si>
    <t>BQ ALCUDIA SUN VILLAGE</t>
  </si>
  <si>
    <t>LUGAR CIRCUIT DEL LLAC, 60 BAJO; HOTEL SUN VILLAGE</t>
  </si>
  <si>
    <t>971890500</t>
  </si>
  <si>
    <t>ROC CONTINENTAL PARK</t>
  </si>
  <si>
    <t>IOLA, 4</t>
  </si>
  <si>
    <t>971890496</t>
  </si>
  <si>
    <t>continentalpark@roc-hotels.com</t>
  </si>
  <si>
    <t>hotelroccontinentalpark.com</t>
  </si>
  <si>
    <t>ACUSA S.A.</t>
  </si>
  <si>
    <t>AVINGUDA LLAC, 4 BAJO; SOLAR B-5</t>
  </si>
  <si>
    <t>971890473</t>
  </si>
  <si>
    <t>acusasa.com</t>
  </si>
  <si>
    <t>LAS GAVIOTAS S.L.</t>
  </si>
  <si>
    <t>ALBUFERA, 51 PLAYA DE MURO</t>
  </si>
  <si>
    <t>971890426</t>
  </si>
  <si>
    <t>lasgaviotassl.com</t>
  </si>
  <si>
    <t>TUI BLUE ALCUDIA PINS</t>
  </si>
  <si>
    <t>CARRETERA ARTÀ-PORT ALCÚDIA, S/N -EDIFICIO BAJO(HOTEL ALCUDIA PI</t>
  </si>
  <si>
    <t>971890393</t>
  </si>
  <si>
    <t>tuibluealcudiapins.com</t>
  </si>
  <si>
    <t>APARTHOTEL PLAYA DE MURO SUITES</t>
  </si>
  <si>
    <t>FALCÓ, S/N BAJO</t>
  </si>
  <si>
    <t>971890352</t>
  </si>
  <si>
    <t>info@marhotels.com</t>
  </si>
  <si>
    <t>marhotels.com</t>
  </si>
  <si>
    <t>GRUPOTEL LOS PRÍNCIPES &amp; SPA</t>
  </si>
  <si>
    <t>GALIÓ, 31</t>
  </si>
  <si>
    <t>971890335</t>
  </si>
  <si>
    <t>principes@grupotel.com</t>
  </si>
  <si>
    <t>grupotellosprncipesspa.com</t>
  </si>
  <si>
    <t>JS ALCUDI MAR S.L.</t>
  </si>
  <si>
    <t>CARRETERA ARTÀ-PORT ALCÚDIA, S/N BAJO</t>
  </si>
  <si>
    <t>971890322</t>
  </si>
  <si>
    <t>administracio@jshotels.com</t>
  </si>
  <si>
    <t>jshotels.com</t>
  </si>
  <si>
    <t>EDEN</t>
  </si>
  <si>
    <t>CARRETERA ARTÀ, 135 BAJO; HOTEL EDEN ALCUDIA</t>
  </si>
  <si>
    <t>971890250</t>
  </si>
  <si>
    <t>gdpr@hotelsviva.com</t>
  </si>
  <si>
    <t>eden-hotels.com</t>
  </si>
  <si>
    <t>UNION TURISTICA HOTELERA S.A.</t>
  </si>
  <si>
    <t>CARRETERA ARTÀ, S/N 0 S-N</t>
  </si>
  <si>
    <t>971890193</t>
  </si>
  <si>
    <t>maritimo@grupotel.com</t>
  </si>
  <si>
    <t>unionturisticahotelerasa.com</t>
  </si>
  <si>
    <t>261</t>
  </si>
  <si>
    <t>LAGO PARK S.L.</t>
  </si>
  <si>
    <t>CARRETERA ARTÀ, S/N BAJO; H.LAGO PARK</t>
  </si>
  <si>
    <t>971890161</t>
  </si>
  <si>
    <t>lagopark@saintmichel.net</t>
  </si>
  <si>
    <t>saintmichel.net</t>
  </si>
  <si>
    <t>HOTEL IVORY PLAYA</t>
  </si>
  <si>
    <t>CARRETERA PORTAL D'ALCÚDIA-ARTÀ, 113</t>
  </si>
  <si>
    <t>971890142</t>
  </si>
  <si>
    <t>central@hotelivory.com</t>
  </si>
  <si>
    <t>hotelivory.com</t>
  </si>
  <si>
    <t>TUEX S.A.</t>
  </si>
  <si>
    <t>CARRETERA ARTÀ, 113 BAJO; ASCENSOR H.LIVORY</t>
  </si>
  <si>
    <t>PLATJA D´OR</t>
  </si>
  <si>
    <t>VIDALBA, 1</t>
  </si>
  <si>
    <t>971890130</t>
  </si>
  <si>
    <t>info@platjad´or.com</t>
  </si>
  <si>
    <t>hotelplatjador.net</t>
  </si>
  <si>
    <t>232</t>
  </si>
  <si>
    <t>CONDESA DE LA BAHÍA</t>
  </si>
  <si>
    <t>ROSELLES, 4</t>
  </si>
  <si>
    <t>971890119</t>
  </si>
  <si>
    <t>480</t>
  </si>
  <si>
    <t>IBEROSTAR CIUDAD BLANCA ALCUDIA</t>
  </si>
  <si>
    <t>AVENIDA JUAN CARLOS I, 43 PUERTO DE ALCÚDIA</t>
  </si>
  <si>
    <t>971890085</t>
  </si>
  <si>
    <t>ciudad.blanca@iberostar.com</t>
  </si>
  <si>
    <t>303</t>
  </si>
  <si>
    <t>PARAÍSO DE ALCUDIA</t>
  </si>
  <si>
    <t>AVENIDA PALMERES, S/N BAJO</t>
  </si>
  <si>
    <t>971890070</t>
  </si>
  <si>
    <t>reservas@paraisodealcudia.com</t>
  </si>
  <si>
    <t>paraisodealcudia.com</t>
  </si>
  <si>
    <t>ELISA</t>
  </si>
  <si>
    <t>CIRCUIT DEL LLAC, 1 BAJO</t>
  </si>
  <si>
    <t>971890002</t>
  </si>
  <si>
    <t>reservas@aparthotelelisa.com</t>
  </si>
  <si>
    <t>universalhotels.es</t>
  </si>
  <si>
    <t>HOTEL ASTORIA PLAYA ONLY ADULTS S.A.</t>
  </si>
  <si>
    <t>ASTÒRIA, 1</t>
  </si>
  <si>
    <t>971890000</t>
  </si>
  <si>
    <t>hotel@astoriaplaya.com</t>
  </si>
  <si>
    <t>hotelastoriaplaya.com</t>
  </si>
  <si>
    <t>HYB EUROCALAS</t>
  </si>
  <si>
    <t>CARRER CALA ANTENA, S/N</t>
  </si>
  <si>
    <t>07689</t>
  </si>
  <si>
    <t>MANACOR</t>
  </si>
  <si>
    <t>971888440</t>
  </si>
  <si>
    <t>booking.eurocalas@gardenhotels.com</t>
  </si>
  <si>
    <t>396</t>
  </si>
  <si>
    <t>GARDEN PLAYANATURAL HOTEL &amp; SPA</t>
  </si>
  <si>
    <t>PARAJE SAN MIGUEL, S/N</t>
  </si>
  <si>
    <t>21459</t>
  </si>
  <si>
    <t>CARTAYA</t>
  </si>
  <si>
    <t>HUELVA</t>
  </si>
  <si>
    <t>971888400</t>
  </si>
  <si>
    <t>215</t>
  </si>
  <si>
    <t>HOTEL TURIXANT S.L.</t>
  </si>
  <si>
    <t>CARRER BARTOMEU REUS, 21 1514</t>
  </si>
  <si>
    <t>07312</t>
  </si>
  <si>
    <t>MANCOR DE LA VALL</t>
  </si>
  <si>
    <t>971882439</t>
  </si>
  <si>
    <t>info@hotelturixant.com</t>
  </si>
  <si>
    <t>hotelturixant.com</t>
  </si>
  <si>
    <t>VIRREY PRIME BOUTIQUE HOTEL S.L.</t>
  </si>
  <si>
    <t>CARRETERA INCA-SENCELLES, KILOMETRO 2, 4</t>
  </si>
  <si>
    <t>07300</t>
  </si>
  <si>
    <t>INCA</t>
  </si>
  <si>
    <t>971881018</t>
  </si>
  <si>
    <t>info@virreyhotel.com</t>
  </si>
  <si>
    <t>virreyprimeboutiquehotelsl.com</t>
  </si>
  <si>
    <t>SON PENYAFLOR</t>
  </si>
  <si>
    <t>CAMI CASTELL, S/N (PARC-105 SON PENYAFL</t>
  </si>
  <si>
    <t>07340</t>
  </si>
  <si>
    <t>ALARÓ</t>
  </si>
  <si>
    <t>971879443</t>
  </si>
  <si>
    <t>agroturismo@sonpenyaflor.com</t>
  </si>
  <si>
    <t>sonpenyaflor.com</t>
  </si>
  <si>
    <t>HOTEL PEPPER TREE S.L.</t>
  </si>
  <si>
    <t>CAMI AYAMANS, 1 BAJO</t>
  </si>
  <si>
    <t>07360</t>
  </si>
  <si>
    <t>LLOSETA</t>
  </si>
  <si>
    <t>971879185</t>
  </si>
  <si>
    <t>info@thepinkpeppertree.com</t>
  </si>
  <si>
    <t>hotelpeppertreesl.com</t>
  </si>
  <si>
    <t>MONNABER NOU S.A.</t>
  </si>
  <si>
    <t>MONNABER NOU, S/N BAJO</t>
  </si>
  <si>
    <t>07310</t>
  </si>
  <si>
    <t>CAMPANET</t>
  </si>
  <si>
    <t>971877176</t>
  </si>
  <si>
    <t>info@monnaber.com</t>
  </si>
  <si>
    <t>monnaber.com</t>
  </si>
  <si>
    <t>AGROTURISME SON PONS S.L.</t>
  </si>
  <si>
    <t>CARRETERA BÚGER-SA POBLA, KILOMETRO 1, 2</t>
  </si>
  <si>
    <t>07311</t>
  </si>
  <si>
    <t>BÚGER</t>
  </si>
  <si>
    <t>971877142</t>
  </si>
  <si>
    <t>finca@sonpons.com</t>
  </si>
  <si>
    <t>sonpons.com</t>
  </si>
  <si>
    <t>SUMMUM PRIME BOUTIQUE</t>
  </si>
  <si>
    <t>CARRER CONCEPCIÓ, 26</t>
  </si>
  <si>
    <t>07012</t>
  </si>
  <si>
    <t>971875837</t>
  </si>
  <si>
    <t>info@hotelsummum.com</t>
  </si>
  <si>
    <t>hotelsummum.com</t>
  </si>
  <si>
    <t>ES CASTELL</t>
  </si>
  <si>
    <t>CARRER BINIBONA, S/N</t>
  </si>
  <si>
    <t>07314</t>
  </si>
  <si>
    <t>SELVA</t>
  </si>
  <si>
    <t>971875154</t>
  </si>
  <si>
    <t>info@fincaescastell.com</t>
  </si>
  <si>
    <t>escastell.com</t>
  </si>
  <si>
    <t>ALBELLONS PARC NATURAL</t>
  </si>
  <si>
    <t>CARRER BINIBONA, S/N KCO-K158 CENTRO COMERCIAL</t>
  </si>
  <si>
    <t>971875069</t>
  </si>
  <si>
    <t>finca@albellons.com</t>
  </si>
  <si>
    <t>albellonsparcnatural.com</t>
  </si>
  <si>
    <t>SES RENTADORES</t>
  </si>
  <si>
    <t>CARRER SON MORRO, 4</t>
  </si>
  <si>
    <t>07313</t>
  </si>
  <si>
    <t>971873831</t>
  </si>
  <si>
    <t>info@sesrentadores-mallorca.com</t>
  </si>
  <si>
    <t>sesrentadores.com</t>
  </si>
  <si>
    <t>BINIBONA</t>
  </si>
  <si>
    <t>CARRER BINIBONA, S/N BAJO</t>
  </si>
  <si>
    <t>971873565</t>
  </si>
  <si>
    <t>hotel@binibona.es</t>
  </si>
  <si>
    <t>binibona.com</t>
  </si>
  <si>
    <t>CAS COMTE - ADULTS ONLY S.L.</t>
  </si>
  <si>
    <t>CARRER COMTE AYAMANS, 11 BAJO</t>
  </si>
  <si>
    <t>971873077</t>
  </si>
  <si>
    <t>info@hotelcascomte.com</t>
  </si>
  <si>
    <t>hotelcascomte.com</t>
  </si>
  <si>
    <t>SCOTT´S</t>
  </si>
  <si>
    <t>PLAZA ESGLÉSIA, 12 BAJO</t>
  </si>
  <si>
    <t>07350</t>
  </si>
  <si>
    <t>BINISSALEM</t>
  </si>
  <si>
    <t>971870236</t>
  </si>
  <si>
    <t>reserve@scottshotel.com</t>
  </si>
  <si>
    <t>scottshotel.com</t>
  </si>
  <si>
    <t>ES QUATRE CANTONS</t>
  </si>
  <si>
    <t>CARRETERA BINIALI, KILOMETRO 2, 5</t>
  </si>
  <si>
    <t>971870162</t>
  </si>
  <si>
    <t>info@esquatrecantons.es</t>
  </si>
  <si>
    <t>esquatrecantons.es</t>
  </si>
  <si>
    <t>APARTHOTEL CLUB DEL SOL</t>
  </si>
  <si>
    <t>CARRETERA PORTAL DE POLLENÇA-ALCÚDIA, KILOMETRO 62, 3 BAJO; CLUB DEL SOL</t>
  </si>
  <si>
    <t>971868300</t>
  </si>
  <si>
    <t>recep.soldealcudia@a10hotels.com</t>
  </si>
  <si>
    <t>a10hotels.com</t>
  </si>
  <si>
    <t>APARTHOTEL DUVA</t>
  </si>
  <si>
    <t>PASSEIG LONDRES, 13 13 13</t>
  </si>
  <si>
    <t>971868132</t>
  </si>
  <si>
    <t>aparthotelduva.com</t>
  </si>
  <si>
    <t>GALEON</t>
  </si>
  <si>
    <t>PASSEIG LONDRES, 84-86</t>
  </si>
  <si>
    <t>971868075</t>
  </si>
  <si>
    <t>info@cabot-hotels.com</t>
  </si>
  <si>
    <t>pollensapark.com</t>
  </si>
  <si>
    <t>MAR CALMA</t>
  </si>
  <si>
    <t>CARRETERA FORMENTOR, 17</t>
  </si>
  <si>
    <t>971868000</t>
  </si>
  <si>
    <t>info@marcalmahotel.com</t>
  </si>
  <si>
    <t>marcalmahotel.com</t>
  </si>
  <si>
    <t>SIS PINS S.L.</t>
  </si>
  <si>
    <t>PASSEIG PASSEIG ANGLADA CAMARASSA, 77 BAJO</t>
  </si>
  <si>
    <t>971867050</t>
  </si>
  <si>
    <t>reservations@hotelsispins.com</t>
  </si>
  <si>
    <t>hotelsispins.com</t>
  </si>
  <si>
    <t>PLAYA MAR &amp; SPA</t>
  </si>
  <si>
    <t>CARRETERA FORMENTOR, S/N</t>
  </si>
  <si>
    <t>971867024</t>
  </si>
  <si>
    <t>MAR HOTELS PLAYA MAR &amp; SPA</t>
  </si>
  <si>
    <t>playamar@marhotels.com</t>
  </si>
  <si>
    <t>PASSEIG VORA MAR, 29 BAJO</t>
  </si>
  <si>
    <t>971866562</t>
  </si>
  <si>
    <t>huyal@hoposa.es</t>
  </si>
  <si>
    <t>hoposa.es</t>
  </si>
  <si>
    <t>HOTEL EOLO</t>
  </si>
  <si>
    <t>PLAZA ENGINYER GABRIEL ROCA, 2 BAJO</t>
  </si>
  <si>
    <t>971866301</t>
  </si>
  <si>
    <t>hoteleolo.com</t>
  </si>
  <si>
    <t>HOPOSA DAINA</t>
  </si>
  <si>
    <t>CARRER ATILIO BOVER, 2</t>
  </si>
  <si>
    <t>971866254</t>
  </si>
  <si>
    <t>hoposadaina.com</t>
  </si>
  <si>
    <t>PASSEIG ANGLADA CAMARASSA, 69 BAJO</t>
  </si>
  <si>
    <t>971866202</t>
  </si>
  <si>
    <t>info@hotelcapripollensa.com</t>
  </si>
  <si>
    <t>hotelcapripollensa.com</t>
  </si>
  <si>
    <t>PUERTO AZUL S.A.</t>
  </si>
  <si>
    <t>CARRER PERE MELIÀ, 4 BAJO</t>
  </si>
  <si>
    <t>971866188</t>
  </si>
  <si>
    <t>puertoazulsa.com</t>
  </si>
  <si>
    <t>FLORA</t>
  </si>
  <si>
    <t>CARRER MÉNDEZ NÚÑEZ, 21 BAJO</t>
  </si>
  <si>
    <t>971866176</t>
  </si>
  <si>
    <t>flora@flora-pollensa.com</t>
  </si>
  <si>
    <t>flora-pollensa.com</t>
  </si>
  <si>
    <t>LA GOLETA HOTEL DE MAR S.L.</t>
  </si>
  <si>
    <t>CALLE SARALEGUI, 118 - BAJO (HOSTAL GOLETA)</t>
  </si>
  <si>
    <t>971865902</t>
  </si>
  <si>
    <t>info@lagoletahoteldemar.com</t>
  </si>
  <si>
    <t>lagoletahoteldemarsl.com</t>
  </si>
  <si>
    <t>VILLACONCHA</t>
  </si>
  <si>
    <t>CARRER NANSA, 5</t>
  </si>
  <si>
    <t>971865711</t>
  </si>
  <si>
    <t>recepcion.villaconcha@hoposa.es</t>
  </si>
  <si>
    <t>UYAL</t>
  </si>
  <si>
    <t>PASSEIG LONDRES, S/N BAJO</t>
  </si>
  <si>
    <t>971865513</t>
  </si>
  <si>
    <t>recepcion.uyal@hoposa.es</t>
  </si>
  <si>
    <t>hoposa.com</t>
  </si>
  <si>
    <t>POLLENTIA</t>
  </si>
  <si>
    <t>CARRETERA PORTAL DE POLLENÇA-ALCÚDIA, S/N BAJO; HOTEL POLLENTIA</t>
  </si>
  <si>
    <t>971865200</t>
  </si>
  <si>
    <t>ILLA D´OR</t>
  </si>
  <si>
    <t>971865100</t>
  </si>
  <si>
    <t>info@hotelillador.com</t>
  </si>
  <si>
    <t>hotelillador.com</t>
  </si>
  <si>
    <t>HOTEL PANORAMA</t>
  </si>
  <si>
    <t>CARRER CORB MARÍ, 4 BAJO(HOTEL PANORAMA)</t>
  </si>
  <si>
    <t>971865007</t>
  </si>
  <si>
    <t>info@hotelpanorama.com</t>
  </si>
  <si>
    <t>hotelpanorama.net</t>
  </si>
  <si>
    <t>HOBBY CLUB</t>
  </si>
  <si>
    <t>PASSEIG LONDRES, 18 BAJO</t>
  </si>
  <si>
    <t>971864994</t>
  </si>
  <si>
    <t>hobbyclub.com</t>
  </si>
  <si>
    <t>971864891</t>
  </si>
  <si>
    <t>marcalma.com</t>
  </si>
  <si>
    <t>BAHIA POLLENÇA</t>
  </si>
  <si>
    <t>NOGUER, S/N BAJO; PARTIDA 154</t>
  </si>
  <si>
    <t>971864800</t>
  </si>
  <si>
    <t>bahiapollena.com</t>
  </si>
  <si>
    <t>DANIA</t>
  </si>
  <si>
    <t>CARRER ATILIO BOVER, 2 BAJO(HOTEL)</t>
  </si>
  <si>
    <t>971864251</t>
  </si>
  <si>
    <t>HOTEL MIRAMAR S.L.</t>
  </si>
  <si>
    <t>PASSEIG ANGLADA CAMARASSA, 39 BAJO</t>
  </si>
  <si>
    <t>971864075</t>
  </si>
  <si>
    <t>h.miramar@fehm.es</t>
  </si>
  <si>
    <t>hotel-miramar.net</t>
  </si>
  <si>
    <t>CALA BLANES</t>
  </si>
  <si>
    <t>URBANITZACIO CALAN BLANES, S/N</t>
  </si>
  <si>
    <t>07760</t>
  </si>
  <si>
    <t>CIUTADELLA DE MENORCA</t>
  </si>
  <si>
    <t>971863360</t>
  </si>
  <si>
    <t>calablanes.com</t>
  </si>
  <si>
    <t>VALENTIN BLUEBAY</t>
  </si>
  <si>
    <t>CARRETERA ALCÚDIA-ARTÀ, KILOMETRO 23.300</t>
  </si>
  <si>
    <t>SANTA MARGALIDA</t>
  </si>
  <si>
    <t>971860002</t>
  </si>
  <si>
    <t>CASA GIRASOL</t>
  </si>
  <si>
    <t>FONT I ROIG, 1</t>
  </si>
  <si>
    <t>07519</t>
  </si>
  <si>
    <t>MARIA DE LA SALUT</t>
  </si>
  <si>
    <t>971858008</t>
  </si>
  <si>
    <t>casagirasol.com</t>
  </si>
  <si>
    <t>FONT I ROIG</t>
  </si>
  <si>
    <t>CARRER FONT I ROIG, 1</t>
  </si>
  <si>
    <t>971858007</t>
  </si>
  <si>
    <t>hotel@fontiroig.com</t>
  </si>
  <si>
    <t>fontiroig.com</t>
  </si>
  <si>
    <t>HOTEL CAN JOAN CAPO S.L.</t>
  </si>
  <si>
    <t>CARRER DEGÀ JOAN ROTGER, 4</t>
  </si>
  <si>
    <t>07510</t>
  </si>
  <si>
    <t>SINEU</t>
  </si>
  <si>
    <t>971855075</t>
  </si>
  <si>
    <t>info@canjoancapo.com</t>
  </si>
  <si>
    <t>canjoancapo.com</t>
  </si>
  <si>
    <t>VIVA CAN PICAFORT</t>
  </si>
  <si>
    <t>AVINGUDA SANTA EULÀLIA, S/N BAJO(HOTEL VIVA CAN PICAF</t>
  </si>
  <si>
    <t>971853039</t>
  </si>
  <si>
    <t>cpicafort@hotelsviva.com</t>
  </si>
  <si>
    <t>SA ROQUETA</t>
  </si>
  <si>
    <t>CARRER SILENCI0, 18 BAJO</t>
  </si>
  <si>
    <t>971852941</t>
  </si>
  <si>
    <t>hotelsaroqueta@gmail.com</t>
  </si>
  <si>
    <t>hotelsaroqueta.com</t>
  </si>
  <si>
    <t>CA´N PICAFORT PALACE</t>
  </si>
  <si>
    <t>CARRETERA ALCÚDIA-ARTÀ, KILOMETRO 22, 9 BAJO; HOTEL CAN PICAFORT</t>
  </si>
  <si>
    <t>971852791</t>
  </si>
  <si>
    <t>reservas@magichotels.com</t>
  </si>
  <si>
    <t>VIVA MALLORCA HOTEL</t>
  </si>
  <si>
    <t>AVINGUDA SANTA EULÀLIA, S/N</t>
  </si>
  <si>
    <t>971852760</t>
  </si>
  <si>
    <t>mallorca@hotelsviva.com</t>
  </si>
  <si>
    <t>APP CONSTANTINA</t>
  </si>
  <si>
    <t>PASSEIG COLOM, S/N</t>
  </si>
  <si>
    <t>971852700</t>
  </si>
  <si>
    <t>blanca@uephotels.com</t>
  </si>
  <si>
    <t>hostalblanca.com</t>
  </si>
  <si>
    <t>EIX ALZINAR MAR</t>
  </si>
  <si>
    <t>CARRETERA ALCÚDIA-ARTÀ, S/N SECT 6; BAJO</t>
  </si>
  <si>
    <t>971852410</t>
  </si>
  <si>
    <t>info@fehm.es</t>
  </si>
  <si>
    <t>fehm.es</t>
  </si>
  <si>
    <t>PICAFORT BEACH</t>
  </si>
  <si>
    <t>PASSEIG COLOM, 130 BAJO; LOCAL</t>
  </si>
  <si>
    <t>971851828</t>
  </si>
  <si>
    <t>pbeach@grupotel.com</t>
  </si>
  <si>
    <t>picafortbeach.com</t>
  </si>
  <si>
    <t>APARTHOTEL PLATJA DAURADA</t>
  </si>
  <si>
    <t>PASSEIG COLOM, S/N BAJO</t>
  </si>
  <si>
    <t>971851366</t>
  </si>
  <si>
    <t>daurada@eixhotels.com</t>
  </si>
  <si>
    <t>aparthotelplatjadaurada.com</t>
  </si>
  <si>
    <t>STIL PICAFORT PARK</t>
  </si>
  <si>
    <t>PASSEIG COLOM, 1 1 1</t>
  </si>
  <si>
    <t>971851160</t>
  </si>
  <si>
    <t>picafortpark@stilhotels.com</t>
  </si>
  <si>
    <t>EXPOTELS</t>
  </si>
  <si>
    <t>CARRER ARENAL, 24-27 BAJO</t>
  </si>
  <si>
    <t>971850494</t>
  </si>
  <si>
    <t>expotels.com</t>
  </si>
  <si>
    <t>235</t>
  </si>
  <si>
    <t>HAITI</t>
  </si>
  <si>
    <t>CARRETERA ALCÚDIA-ARTÀ, 83</t>
  </si>
  <si>
    <t>971850452</t>
  </si>
  <si>
    <t>info@haiti.com</t>
  </si>
  <si>
    <t>hotelhaiti.net</t>
  </si>
  <si>
    <t>APARTHOTEL MARACAIBO</t>
  </si>
  <si>
    <t>VIA VIA ALEMANIA, 24 24</t>
  </si>
  <si>
    <t>971850397</t>
  </si>
  <si>
    <t>hellomaracaibo.info</t>
  </si>
  <si>
    <t>hellomaracaibo.info/es/?fbclid=IwY2xjawP72xpleHRuA2FlbQIxMABzcnRjBmFwcF9pZBAyMjIwMzkxNzg4MjAwODkyAAEewDMtAaYSjmoYGnRa2wy48sCpowkrf7bfwDe8Mvvy36_H-nh8L8X0UZ-82wI_aem_RjvQrqZg9VnvlfwSwAtvRA</t>
  </si>
  <si>
    <t>JS HOTELS</t>
  </si>
  <si>
    <t>CARRETERA ALCÚDIA-ARTÀ, 1</t>
  </si>
  <si>
    <t>971850221</t>
  </si>
  <si>
    <t>JS SOL DE CAN PICAFORT</t>
  </si>
  <si>
    <t>PASSEIG COLOM, 88</t>
  </si>
  <si>
    <t>jshotelsol@jshotels.com</t>
  </si>
  <si>
    <t>470</t>
  </si>
  <si>
    <t>GALAXIA BOUTIQUE HOTEL</t>
  </si>
  <si>
    <t>PASSEIG COLOM, 91</t>
  </si>
  <si>
    <t>971850201</t>
  </si>
  <si>
    <t>accounting@guestcentric.com</t>
  </si>
  <si>
    <t>hotel-galaxia.com/galaxia</t>
  </si>
  <si>
    <t>FERRER CONCORD</t>
  </si>
  <si>
    <t>CARRER ISAAC PERAL, 89</t>
  </si>
  <si>
    <t>971850126</t>
  </si>
  <si>
    <t>concord@hotelesferrer.com</t>
  </si>
  <si>
    <t>ferrerconcord.com</t>
  </si>
  <si>
    <t>142</t>
  </si>
  <si>
    <t>THB GRAN PLAYA</t>
  </si>
  <si>
    <t>PASSEIG COLOM, 126 BAJO</t>
  </si>
  <si>
    <t>971850122</t>
  </si>
  <si>
    <t>granplaya@thbhotels.com</t>
  </si>
  <si>
    <t>thbhotels.com</t>
  </si>
  <si>
    <t>177</t>
  </si>
  <si>
    <t>SON BAULO</t>
  </si>
  <si>
    <t>RONDA TORRENT, 8 BAJO; HOTEL SON BAULO</t>
  </si>
  <si>
    <t>971850114</t>
  </si>
  <si>
    <t>reservas@hotelsonbaulomallorca.com</t>
  </si>
  <si>
    <t>hotelsonbaulomallorca.com</t>
  </si>
  <si>
    <t>251</t>
  </si>
  <si>
    <t>HOTEL JS CAN PICAFORT</t>
  </si>
  <si>
    <t>VIA VIA ALEMANIA, 2 BAJO; H. SOL DE C'AN PICAFO</t>
  </si>
  <si>
    <t>971850109</t>
  </si>
  <si>
    <t>THE SEA HOTEL BY GRUPOTEL</t>
  </si>
  <si>
    <t>PASSEIG COLOM, 132</t>
  </si>
  <si>
    <t>971850070</t>
  </si>
  <si>
    <t>theseahotel@grupotel.com</t>
  </si>
  <si>
    <t>theseahotelbygrupotel.com</t>
  </si>
  <si>
    <t>ES BAULÓ PETIT HOTEL</t>
  </si>
  <si>
    <t>AVENIDA SANTA MARGALIDA, 28 BAJO</t>
  </si>
  <si>
    <t>971850063</t>
  </si>
  <si>
    <t>info@esbaulo.com</t>
  </si>
  <si>
    <t>esbaulo.com</t>
  </si>
  <si>
    <t>GRUPOTEL PARC NATURAL S.A.</t>
  </si>
  <si>
    <t>CARRETERA ALCÚDIA-ARTÀ, S/N BAJO(HOTEL GRAN VISTA)</t>
  </si>
  <si>
    <t>971850052</t>
  </si>
  <si>
    <t>grupotelparcnaturalsa.com</t>
  </si>
  <si>
    <t>SANTA FE</t>
  </si>
  <si>
    <t>971850049</t>
  </si>
  <si>
    <t>santafe.com</t>
  </si>
  <si>
    <t>ILUSION MARKUS &amp; SPA S.A.</t>
  </si>
  <si>
    <t>VIA VIA SUIZA, 66 BAJO</t>
  </si>
  <si>
    <t>971850036</t>
  </si>
  <si>
    <t>info@ilusionmarkus&amp;spa.com</t>
  </si>
  <si>
    <t>hotelmarkuspark.com</t>
  </si>
  <si>
    <t>YATE S.L.</t>
  </si>
  <si>
    <t>VIA VIA FRANCIA, 12</t>
  </si>
  <si>
    <t>971850027</t>
  </si>
  <si>
    <t>yatesl.com</t>
  </si>
  <si>
    <t>GRAN BAHIA</t>
  </si>
  <si>
    <t>CARRER ALMIRANTE CERVERA, 1 BAJOS</t>
  </si>
  <si>
    <t>971850022</t>
  </si>
  <si>
    <t>comercial@nclima.com</t>
  </si>
  <si>
    <t>nclima.com</t>
  </si>
  <si>
    <t>SULTAN</t>
  </si>
  <si>
    <t>PASSEIG COLOM, 147 BAJO</t>
  </si>
  <si>
    <t>971850021</t>
  </si>
  <si>
    <t>sultan.com</t>
  </si>
  <si>
    <t>AFRICA MAR</t>
  </si>
  <si>
    <t>CARRETERA ALCÚDIA-ARTÀ, 43 BAJO(H.AFRICA MAR)</t>
  </si>
  <si>
    <t>971850020</t>
  </si>
  <si>
    <t>info@africamar-aparthotel.com</t>
  </si>
  <si>
    <t>africamar-aparthotel.com</t>
  </si>
  <si>
    <t>HOTEL NORDESTE PLAYA</t>
  </si>
  <si>
    <t>VIA VIA FRANCIA, 10 BAJO</t>
  </si>
  <si>
    <t>971850017</t>
  </si>
  <si>
    <t>info@hotelnordesteplaya.com</t>
  </si>
  <si>
    <t>hotelnordesteplaya.com</t>
  </si>
  <si>
    <t>233</t>
  </si>
  <si>
    <t>VISTA PARK</t>
  </si>
  <si>
    <t>CARRER ROMANÍ, 10 BAJO</t>
  </si>
  <si>
    <t>971850016</t>
  </si>
  <si>
    <t>info@hotelvistapark.com</t>
  </si>
  <si>
    <t>hotelvistapark.com</t>
  </si>
  <si>
    <t>GRUPOTEL FARRUTX</t>
  </si>
  <si>
    <t>AVINGUDA JOSEP TRIAS, S/N BAJO; HOTEL FARRUTX</t>
  </si>
  <si>
    <t>971850011</t>
  </si>
  <si>
    <t>farrutx@grupotel.com</t>
  </si>
  <si>
    <t>grupotelfarrutx.com</t>
  </si>
  <si>
    <t>GRUPOTEL MONTECARLO S.L.</t>
  </si>
  <si>
    <t>CARRER JOVELLANOS, 2 BAJO</t>
  </si>
  <si>
    <t>971850009</t>
  </si>
  <si>
    <t>montecarlo@grupotel.com</t>
  </si>
  <si>
    <t>grupotelmontecarlosl.com</t>
  </si>
  <si>
    <t>169</t>
  </si>
  <si>
    <t>EXAGON PARK</t>
  </si>
  <si>
    <t>RONDA PLETA, 46 BAJO; HOTEL EXAGON</t>
  </si>
  <si>
    <t>971850005</t>
  </si>
  <si>
    <t>info@exagonpark.com</t>
  </si>
  <si>
    <t>exagonpark.com</t>
  </si>
  <si>
    <t>TONGA</t>
  </si>
  <si>
    <t>CARRETERA ALCÚDIA-ARTÀ, S/N</t>
  </si>
  <si>
    <t>971850000</t>
  </si>
  <si>
    <t>info@tonga.com</t>
  </si>
  <si>
    <t>406</t>
  </si>
  <si>
    <t>SON AMOIXA VELL</t>
  </si>
  <si>
    <t>CARRETERA MANACOR-CALES DE MALLORCA, KILOMETRO 3, 4</t>
  </si>
  <si>
    <t>07500</t>
  </si>
  <si>
    <t>971846292</t>
  </si>
  <si>
    <t>hotel@sonamoixa.com</t>
  </si>
  <si>
    <t>sonamoixa.com</t>
  </si>
  <si>
    <t>LA RESERVA ROTANA</t>
  </si>
  <si>
    <t>CAMI BENDRIS, KILOMETRO 3 BAJO</t>
  </si>
  <si>
    <t>971845686</t>
  </si>
  <si>
    <t>info@lareservarotana.com</t>
  </si>
  <si>
    <t>reservarotana.com</t>
  </si>
  <si>
    <t>RISUR S.L.</t>
  </si>
  <si>
    <t>CARRER FRANCESC GOMILA, 24 A</t>
  </si>
  <si>
    <t>971844671</t>
  </si>
  <si>
    <t>risuroficines@gmail.com</t>
  </si>
  <si>
    <t>risursl.com</t>
  </si>
  <si>
    <t>HOTEL CAN SULL</t>
  </si>
  <si>
    <t>CARRER MAJOR, 30</t>
  </si>
  <si>
    <t>07208</t>
  </si>
  <si>
    <t>FELANITX</t>
  </si>
  <si>
    <t>971842404</t>
  </si>
  <si>
    <t>info@hotelcansull.com</t>
  </si>
  <si>
    <t>hotelcansull.com</t>
  </si>
  <si>
    <t>SA GALERA</t>
  </si>
  <si>
    <t>CARRETERA CAS CONCOS-SANTANYI, KILOMETRO 6, 3</t>
  </si>
  <si>
    <t>971842079</t>
  </si>
  <si>
    <t>sagalera@infonegocio.com</t>
  </si>
  <si>
    <t>sagalera.com</t>
  </si>
  <si>
    <t>HOTEL PLAYA CANYAMEL</t>
  </si>
  <si>
    <t>VIA VIA LIRA, 1 BAJO</t>
  </si>
  <si>
    <t>07589</t>
  </si>
  <si>
    <t>CAPDEPERA</t>
  </si>
  <si>
    <t>971841380</t>
  </si>
  <si>
    <t>hotelplayacanyamel.com</t>
  </si>
  <si>
    <t>CASTELL ROYAL</t>
  </si>
  <si>
    <t>VIA VIA COSTA I LLOBERA, 1</t>
  </si>
  <si>
    <t>971841300</t>
  </si>
  <si>
    <t>castell@universalhotels.es</t>
  </si>
  <si>
    <t>VIA VIA COSTA I LLOBERA, S/N BAJO</t>
  </si>
  <si>
    <t>castellroyal@universalhotels.es</t>
  </si>
  <si>
    <t>CATHERIN ELISABETH TWINE</t>
  </si>
  <si>
    <t>VIA VIA CÒNDOR, 46</t>
  </si>
  <si>
    <t>971841266</t>
  </si>
  <si>
    <t>catherinelisabethtwine.com</t>
  </si>
  <si>
    <t>CAP VERMELL BEACH HOTEL S.L.</t>
  </si>
  <si>
    <t>PINS DE SES VEGUES, 1 BAJO</t>
  </si>
  <si>
    <t>971841157</t>
  </si>
  <si>
    <t>beachhotel@grupocapvermell.com</t>
  </si>
  <si>
    <t>grupocapvermell.com</t>
  </si>
  <si>
    <t>UNIVERSAL APARTMENTS LAGUNA GARDEN</t>
  </si>
  <si>
    <t>VIA VIA COSTA I LLOBERA, 60</t>
  </si>
  <si>
    <t>971841073</t>
  </si>
  <si>
    <t>central@universalhotels.es</t>
  </si>
  <si>
    <t>CANYAMEL CLASSIC</t>
  </si>
  <si>
    <t>VIA VIA MALASIGENIDE, 1 BAJO</t>
  </si>
  <si>
    <t>971841050</t>
  </si>
  <si>
    <t>hotel@canyamel-classic.com</t>
  </si>
  <si>
    <t>canyamelclassic.com</t>
  </si>
  <si>
    <t>MINIGOLF C.B.</t>
  </si>
  <si>
    <t>VIA VIA MALASIGENIDE, S/N</t>
  </si>
  <si>
    <t>971841036</t>
  </si>
  <si>
    <t>minigolfcb.com</t>
  </si>
  <si>
    <t>HOTEL CANYAMEL PARK S.A.</t>
  </si>
  <si>
    <t>VIA MELESIGENI, S/N BAJO; APARTAMENTO CANYAMEL PARK</t>
  </si>
  <si>
    <t>971841011</t>
  </si>
  <si>
    <t>hotel@canyamelpark.com</t>
  </si>
  <si>
    <t>canyamelpark.com</t>
  </si>
  <si>
    <t>HOTEL MAYURCA</t>
  </si>
  <si>
    <t>VIA VIA FONER, 23 BAJO</t>
  </si>
  <si>
    <t>971841007</t>
  </si>
  <si>
    <t>info@hotelmayurca.com</t>
  </si>
  <si>
    <t>hotelmayurca.com</t>
  </si>
  <si>
    <t>INTUROTEL CALA AZUL PARK</t>
  </si>
  <si>
    <t>CALÓ D'ES CORRAL, S/N URBANIZACIÓN CALA ESMERALDA</t>
  </si>
  <si>
    <t>07660</t>
  </si>
  <si>
    <t>971837474</t>
  </si>
  <si>
    <t>inturotel@inturotel.com</t>
  </si>
  <si>
    <t>inturotel.com</t>
  </si>
  <si>
    <t>JARDI D´ARTA</t>
  </si>
  <si>
    <t>CARRER ABEURADA, 21 1</t>
  </si>
  <si>
    <t>07570</t>
  </si>
  <si>
    <t>ARTÀ</t>
  </si>
  <si>
    <t>971835230</t>
  </si>
  <si>
    <t>info@hotel-arta.com</t>
  </si>
  <si>
    <t>hotel-arta.com</t>
  </si>
  <si>
    <t>CALA MURADA</t>
  </si>
  <si>
    <t>VIA EUROPA, 27 BAJO (HOTEL)</t>
  </si>
  <si>
    <t>07688</t>
  </si>
  <si>
    <t>971833800</t>
  </si>
  <si>
    <t>recepcion@hotelcalamurada.com</t>
  </si>
  <si>
    <t>hotelcalamurada.com</t>
  </si>
  <si>
    <t>GLOBALES SAMOA</t>
  </si>
  <si>
    <t>CARRER FORMENTOR, S/N</t>
  </si>
  <si>
    <t>971833300</t>
  </si>
  <si>
    <t>res.samoa@hotelesglobales.com</t>
  </si>
  <si>
    <t>hotelesglobales.com</t>
  </si>
  <si>
    <t>EUROCALAS</t>
  </si>
  <si>
    <t>CARRER CALA ANTENA, 254 BAJO</t>
  </si>
  <si>
    <t>971833261</t>
  </si>
  <si>
    <t>fronteurocalas@hyb.com</t>
  </si>
  <si>
    <t>hyb.com</t>
  </si>
  <si>
    <t>SOL MIRADOR DE CALAS ALL INCLUSIVE</t>
  </si>
  <si>
    <t>971833125</t>
  </si>
  <si>
    <t>sol.miradordecalas@melia.com</t>
  </si>
  <si>
    <t>249</t>
  </si>
  <si>
    <t>GLOBALES AMERICA</t>
  </si>
  <si>
    <t>CARRER FORMENTOR, S/N CALA DOMINGOS</t>
  </si>
  <si>
    <t>971833036</t>
  </si>
  <si>
    <t>reservas@hotelesglobales.com</t>
  </si>
  <si>
    <t>321</t>
  </si>
  <si>
    <t>HOTEL VALPARAÍSO</t>
  </si>
  <si>
    <t>CARRER ARAGÓ, 28 BAJO</t>
  </si>
  <si>
    <t>971833034</t>
  </si>
  <si>
    <t>dhotels.media@gmail.com</t>
  </si>
  <si>
    <t>hotelvalparaisomallorca.com</t>
  </si>
  <si>
    <t>RIU CLUB TROPICANA</t>
  </si>
  <si>
    <t>CARRER CALA DOMINGOS, S/N BAJO</t>
  </si>
  <si>
    <t>971833017</t>
  </si>
  <si>
    <t>info@riuclubtropicana.com</t>
  </si>
  <si>
    <t>riu.com</t>
  </si>
  <si>
    <t>371</t>
  </si>
  <si>
    <t>SOL MASTINES CHIHUAHUAS</t>
  </si>
  <si>
    <t>971833001</t>
  </si>
  <si>
    <t>solmastineschihuahuas.com</t>
  </si>
  <si>
    <t>512</t>
  </si>
  <si>
    <t>HOTEL S.A. FRANQUESA NOVA</t>
  </si>
  <si>
    <t>PLAÇA PLAZA FRA JUNÍPER SERRA, 4 4 4</t>
  </si>
  <si>
    <t>07520</t>
  </si>
  <si>
    <t>PETRA</t>
  </si>
  <si>
    <t>971832384</t>
  </si>
  <si>
    <t>direccion@safranquesa.com</t>
  </si>
  <si>
    <t>safranquesa.com</t>
  </si>
  <si>
    <t>ITHAKA PETIT HOTEL</t>
  </si>
  <si>
    <t>CARRER JOSEP SANCHO DE LA JORDAN, 18</t>
  </si>
  <si>
    <t>971831280</t>
  </si>
  <si>
    <t>ithakapetithotel.com</t>
  </si>
  <si>
    <t>HOSTAL RESTAURANTE PORT CORONA</t>
  </si>
  <si>
    <t>CALLE RAMÓN FRANCO, 1</t>
  </si>
  <si>
    <t>07590</t>
  </si>
  <si>
    <t>971831174</t>
  </si>
  <si>
    <t>hportcorona@gmail.com</t>
  </si>
  <si>
    <t>hostalportcorona.com</t>
  </si>
  <si>
    <t>SANT SALVADOR</t>
  </si>
  <si>
    <t>CARRER CASTELLET, 7 BAJO</t>
  </si>
  <si>
    <t>971829555</t>
  </si>
  <si>
    <t>info@santsalvador.com</t>
  </si>
  <si>
    <t>santsalvador.com</t>
  </si>
  <si>
    <t>HOTEL CAN MORAGUES S.L.</t>
  </si>
  <si>
    <t>CARRER POU NOU, 12 BAJO</t>
  </si>
  <si>
    <t>971829509</t>
  </si>
  <si>
    <t>hotel@canmoragues.com</t>
  </si>
  <si>
    <t>canmoragues.com</t>
  </si>
  <si>
    <t>CARROSSA HOTEL SPA VILLAS</t>
  </si>
  <si>
    <t>CAMI CARROSSA, KILOMETRO 3, 4</t>
  </si>
  <si>
    <t>971829026</t>
  </si>
  <si>
    <t>info@carrossa.com</t>
  </si>
  <si>
    <t>carrossa.com</t>
  </si>
  <si>
    <t>NATURPLAYA S.L.</t>
  </si>
  <si>
    <t>CARRER ES PLA DE MAR, S/N COLONIA DE SANT PERE</t>
  </si>
  <si>
    <t>07579</t>
  </si>
  <si>
    <t>971826660</t>
  </si>
  <si>
    <t>info@naturplaya.com</t>
  </si>
  <si>
    <t>naturplaya.com</t>
  </si>
  <si>
    <t>SON PENYA PETIT</t>
  </si>
  <si>
    <t>CAMI VERGA, S/N BAJO (FINCA SAN PEÑA)</t>
  </si>
  <si>
    <t>07530</t>
  </si>
  <si>
    <t>SANT LLORENÇ DES CARDASSAR</t>
  </si>
  <si>
    <t>971826640</t>
  </si>
  <si>
    <t>sonpenya@sonpenya.com</t>
  </si>
  <si>
    <t>sonpenyapetit.com</t>
  </si>
  <si>
    <t>HOTEL CLUB CALA MARSAL ****</t>
  </si>
  <si>
    <t>PLAYA CALA MARSAL, 0, S/N</t>
  </si>
  <si>
    <t>07670</t>
  </si>
  <si>
    <t>971825225</t>
  </si>
  <si>
    <t>recepcion@hotelclubcalamarsal.com</t>
  </si>
  <si>
    <t>hotelclubcalamarsal.com</t>
  </si>
  <si>
    <t>347</t>
  </si>
  <si>
    <t>CAPE COLOM S.A.</t>
  </si>
  <si>
    <t>CARRER ASSUMPCIÓ, 14 BAJO; HOTEL CAPE COLOM</t>
  </si>
  <si>
    <t>971825150</t>
  </si>
  <si>
    <t>OLA HOTEL EL VISTAMAR</t>
  </si>
  <si>
    <t>CARRER GERMANS PINZÓN, S/N BAJO</t>
  </si>
  <si>
    <t>971825101</t>
  </si>
  <si>
    <t>info@olahotels.com</t>
  </si>
  <si>
    <t>olahotels.com</t>
  </si>
  <si>
    <t>VISTAMAR BY PIERRE &amp; VACANCES</t>
  </si>
  <si>
    <t>CARRER GERMANS PINZÓN, 18</t>
  </si>
  <si>
    <t>971825100</t>
  </si>
  <si>
    <t>recepcion.hotelvistamar@groupepvcp.com</t>
  </si>
  <si>
    <t>pierreetvacances.com</t>
  </si>
  <si>
    <t>OLA APARTAMENTOS CECILIA</t>
  </si>
  <si>
    <t>CARRER GAVINA, S/N BAJO</t>
  </si>
  <si>
    <t>971824975</t>
  </si>
  <si>
    <t>celia@olahotels.com</t>
  </si>
  <si>
    <t>BELLEVUE BELSANA S.L.</t>
  </si>
  <si>
    <t>CARRER CHURRUCA, S/N</t>
  </si>
  <si>
    <t>971824090</t>
  </si>
  <si>
    <t>HOTEL ES NÁUTICO SUITES</t>
  </si>
  <si>
    <t>CARRETERA COVES, 1</t>
  </si>
  <si>
    <t>07680</t>
  </si>
  <si>
    <t>971822187</t>
  </si>
  <si>
    <t>info@hotelesnáuticosuites.com</t>
  </si>
  <si>
    <t>es-nautico-suites.porto-cristo.mallorca-vive.com</t>
  </si>
  <si>
    <t>PORTO DRACH</t>
  </si>
  <si>
    <t>PASSEIG CAPITAN DES TOLL, 25 BAJO; APARTAHOTEL PORTAL DRAC</t>
  </si>
  <si>
    <t>971820848</t>
  </si>
  <si>
    <t>info@aparthotelportodrach.com</t>
  </si>
  <si>
    <t>aparthotelportodrach.com</t>
  </si>
  <si>
    <t>ESTRELLA</t>
  </si>
  <si>
    <t>CARRER CURRICÀ, 16</t>
  </si>
  <si>
    <t>971820833</t>
  </si>
  <si>
    <t>estrella.com</t>
  </si>
  <si>
    <t>THB FELIP CLASS</t>
  </si>
  <si>
    <t>CARRER BORDILS, 41</t>
  </si>
  <si>
    <t>971820750</t>
  </si>
  <si>
    <t>felipcial@thbhotels.com</t>
  </si>
  <si>
    <t>HOTEL CASTELL DELS HAMS S.A.</t>
  </si>
  <si>
    <t>CARRETERA PORTOCRISTO-MANACOR, KILOMETRO 10</t>
  </si>
  <si>
    <t>971820276</t>
  </si>
  <si>
    <t>hotelhams@yahoo.es</t>
  </si>
  <si>
    <t>hotelcastelldelshamssa.com</t>
  </si>
  <si>
    <t>GREEN GARDEN</t>
  </si>
  <si>
    <t>CARRER CASTELLET, 59 BAJO(HOTEL GREEN GARDEN)</t>
  </si>
  <si>
    <t>971819300</t>
  </si>
  <si>
    <t>236</t>
  </si>
  <si>
    <t>PREDI HOTEL SON JAUMELL</t>
  </si>
  <si>
    <t>CARRETERA CALA MESQUIDA, KILOMETRO 1 DESVÍO CAMINO SON MOLTÓ</t>
  </si>
  <si>
    <t>07580</t>
  </si>
  <si>
    <t>971818796</t>
  </si>
  <si>
    <t>info@hotelsonjaumell.com</t>
  </si>
  <si>
    <t>hotelsonjaumell.com</t>
  </si>
  <si>
    <t>HOTEL ILLOT SUITES &amp; SPA S.A.</t>
  </si>
  <si>
    <t>HERNÁN CORTÉS, 41 BAJO</t>
  </si>
  <si>
    <t>971818285</t>
  </si>
  <si>
    <t>lillot@lillot.com</t>
  </si>
  <si>
    <t>illothotels.com</t>
  </si>
  <si>
    <t>HOTEL TRITON BEACH S.L.</t>
  </si>
  <si>
    <t>MAGALLANES, 11</t>
  </si>
  <si>
    <t>971818050</t>
  </si>
  <si>
    <t>coordinado@lillot.com</t>
  </si>
  <si>
    <t>hoteltritonbeachmallorca.com</t>
  </si>
  <si>
    <t>SES CASES DE FETGET</t>
  </si>
  <si>
    <t>CARRETERA SON SERVERA-ARTÀ, S/N</t>
  </si>
  <si>
    <t>07550</t>
  </si>
  <si>
    <t>SON SERVERA</t>
  </si>
  <si>
    <t>971817363</t>
  </si>
  <si>
    <t>info@sescasesdefetget.com</t>
  </si>
  <si>
    <t>sescasesdefetget.com</t>
  </si>
  <si>
    <t>HIPOTELS EUROTEL PUNTA ROTJA Y SPA</t>
  </si>
  <si>
    <t>AVENIDA PINAR, S/N</t>
  </si>
  <si>
    <t>07559</t>
  </si>
  <si>
    <t>971816500</t>
  </si>
  <si>
    <t>eurotel@hipotels.com</t>
  </si>
  <si>
    <t>hipotels.com</t>
  </si>
  <si>
    <t>CAN SIMONETA - ADULTS ONLY</t>
  </si>
  <si>
    <t>CARRETERA ARTÀ-CANYAMEL, KILOMETRO 8 FINCA TORRE CANYAMEL</t>
  </si>
  <si>
    <t>971816110</t>
  </si>
  <si>
    <t>info@cansimoneta.com</t>
  </si>
  <si>
    <t>cansimoneta.com</t>
  </si>
  <si>
    <t>SUNWING RESORT</t>
  </si>
  <si>
    <t>CARRETERA CALA BONA-COSTA DE'S PINS, S/N</t>
  </si>
  <si>
    <t>971814099</t>
  </si>
  <si>
    <t>sunwing.calabona@hipotels.com</t>
  </si>
  <si>
    <t>363</t>
  </si>
  <si>
    <t>BONAIRE</t>
  </si>
  <si>
    <t>CARRETERA CALA BONA-COSTA DE'S PINS, S/N BAJO</t>
  </si>
  <si>
    <t>971813733</t>
  </si>
  <si>
    <t>bonaire@proturhotels.com</t>
  </si>
  <si>
    <t>protur-hotels.com</t>
  </si>
  <si>
    <t>HOTEL CATALONIA DEL MAR</t>
  </si>
  <si>
    <t>PASSEIG MOLL, S/N</t>
  </si>
  <si>
    <t>971813700</t>
  </si>
  <si>
    <t>delmar@cataloniahotels.com</t>
  </si>
  <si>
    <t>cataloniahotels.com</t>
  </si>
  <si>
    <t>189</t>
  </si>
  <si>
    <t>CALA MILLOR PARK</t>
  </si>
  <si>
    <t>S'ESTANYOL, 1</t>
  </si>
  <si>
    <t>07560</t>
  </si>
  <si>
    <t>971813616</t>
  </si>
  <si>
    <t>calamillorpark@hipotels.com</t>
  </si>
  <si>
    <t>MALLORCA MAR</t>
  </si>
  <si>
    <t>PASSEIG PINTOR MIQUEL VIVES, S/N BAJO; RONDA DES PRAT</t>
  </si>
  <si>
    <t>971813284</t>
  </si>
  <si>
    <t>mallorcamar@grupoteles.com</t>
  </si>
  <si>
    <t>grupoteles.com</t>
  </si>
  <si>
    <t>CIUDAD LAUREL S.L.</t>
  </si>
  <si>
    <t>CARRER S'AMETLERS, 53 BAJO(URBANIZACIÓN CA S'HEREU)</t>
  </si>
  <si>
    <t>971813051</t>
  </si>
  <si>
    <t>ciudadlaurel@hoteleslaurel.com</t>
  </si>
  <si>
    <t>hoteleslaurel.com</t>
  </si>
  <si>
    <t>SEASUN SIURELL</t>
  </si>
  <si>
    <t>CARRER DÀLIES, S/N</t>
  </si>
  <si>
    <t>971812718</t>
  </si>
  <si>
    <t>info@seasunhotels.com</t>
  </si>
  <si>
    <t>seasunhotels.com</t>
  </si>
  <si>
    <t>SA COMA RESORT S.L.</t>
  </si>
  <si>
    <t>CARRER BEDOLLS, S/N BAJO</t>
  </si>
  <si>
    <t>971812646</t>
  </si>
  <si>
    <t>sacomaresortsl.com</t>
  </si>
  <si>
    <t>SEASUN FONA</t>
  </si>
  <si>
    <t>CARRER GREGAL, 20</t>
  </si>
  <si>
    <t>07687</t>
  </si>
  <si>
    <t>971812255</t>
  </si>
  <si>
    <t>seasunfona.com</t>
  </si>
  <si>
    <t>SENTIDO MAR BLAU</t>
  </si>
  <si>
    <t>CARRER GESSAMINS, 1</t>
  </si>
  <si>
    <t>971812200</t>
  </si>
  <si>
    <t>privacidad@hmhotels.net</t>
  </si>
  <si>
    <t>hmmarblau.com</t>
  </si>
  <si>
    <t>PROTUR BADÍA PARK</t>
  </si>
  <si>
    <t>AVINGUDA PALMERES, 6 BAJO(APARTHOTEL BADIA PARK)</t>
  </si>
  <si>
    <t>971812130</t>
  </si>
  <si>
    <t>badiapark@proturhotels.com</t>
  </si>
  <si>
    <t>PROTUR BIOMAR</t>
  </si>
  <si>
    <t>BALADRES, 5</t>
  </si>
  <si>
    <t>971812010</t>
  </si>
  <si>
    <t>granhotel@proturbiomar.com</t>
  </si>
  <si>
    <t>proturbiomargranhotel.com</t>
  </si>
  <si>
    <t>SENTIDO MALLORCA PALACE</t>
  </si>
  <si>
    <t>AVINGUDA SAVINES, 148 BAJO(HOTEL MALLORCA PALAS</t>
  </si>
  <si>
    <t>971812009</t>
  </si>
  <si>
    <t>reservas@cmhotels.com</t>
  </si>
  <si>
    <t>mallorcapalace.com</t>
  </si>
  <si>
    <t>ORIENT BEACH</t>
  </si>
  <si>
    <t>AVINGUDA PALMERES, 4 BAJO; LOCAL</t>
  </si>
  <si>
    <t>971811550</t>
  </si>
  <si>
    <t>orientbeach.com</t>
  </si>
  <si>
    <t>JADE HOTEL S.A.</t>
  </si>
  <si>
    <t>PLAÇA ESTEPES, 36 BAJO(EDF GRAN PLAYA)</t>
  </si>
  <si>
    <t>971811457</t>
  </si>
  <si>
    <t>jadehotelsa.com</t>
  </si>
  <si>
    <t>BLUE SEA GRAN PLAYA</t>
  </si>
  <si>
    <t>PLAÇA ESTEPES, 5 BAJO</t>
  </si>
  <si>
    <t>971811350</t>
  </si>
  <si>
    <t>cparets@blueseahotels.es</t>
  </si>
  <si>
    <t>blueseahotels.com</t>
  </si>
  <si>
    <t>HI! BOUGANVILLA PARK</t>
  </si>
  <si>
    <t>CARRER MARGALIDES, 21 BAJO</t>
  </si>
  <si>
    <t>971811122</t>
  </si>
  <si>
    <t>info@hi!bouganvillapark.com</t>
  </si>
  <si>
    <t>hihotels.net</t>
  </si>
  <si>
    <t>PROTUR SAFARI PARK</t>
  </si>
  <si>
    <t>CARRER LILES, S/N</t>
  </si>
  <si>
    <t>971811002</t>
  </si>
  <si>
    <t>safaripark@proturhotels.com</t>
  </si>
  <si>
    <t>PROTUR VISTA BADÍA</t>
  </si>
  <si>
    <t>CARRER XIPRERS, S/N BAJO</t>
  </si>
  <si>
    <t>971810568</t>
  </si>
  <si>
    <t>vistabadia@proturhotels.com</t>
  </si>
  <si>
    <t>CATALONIA COLOMBO</t>
  </si>
  <si>
    <t>LLUC, 5 BAJO</t>
  </si>
  <si>
    <t>971810408</t>
  </si>
  <si>
    <t>colombo@hoteles-catalonia.es</t>
  </si>
  <si>
    <t>139</t>
  </si>
  <si>
    <t>PLAYA DORADA</t>
  </si>
  <si>
    <t>CARRER ARITJA, 7</t>
  </si>
  <si>
    <t>971810308</t>
  </si>
  <si>
    <t>reservas@playadorada.es</t>
  </si>
  <si>
    <t>playadorada.es</t>
  </si>
  <si>
    <t>HOTEL PLAYAMAR S.A.</t>
  </si>
  <si>
    <t>URBANIZACIÓN S'ILLOT, 7 BAJO</t>
  </si>
  <si>
    <t>971810221</t>
  </si>
  <si>
    <t>reservas@beijuanmallorca.com</t>
  </si>
  <si>
    <t>beijuanmallorca.com</t>
  </si>
  <si>
    <t>APARTHOTEL PLAYSOL</t>
  </si>
  <si>
    <t>AVINGUDA PALMERES, S/N BAJO</t>
  </si>
  <si>
    <t>971810198</t>
  </si>
  <si>
    <t>aparthotelplaysol.com</t>
  </si>
  <si>
    <t>MARFIL PLAYA</t>
  </si>
  <si>
    <t>CARRER CARDS, 1</t>
  </si>
  <si>
    <t>971810177</t>
  </si>
  <si>
    <t>marfil@hipotels.com</t>
  </si>
  <si>
    <t>PROTUR S.A. COMA PLAYA &amp; SPA</t>
  </si>
  <si>
    <t>CARRER LILES, S/N BAJO</t>
  </si>
  <si>
    <t>971810159</t>
  </si>
  <si>
    <t>sacomaplaya@proturhotels.com</t>
  </si>
  <si>
    <t>protursacomaplayaspa.com</t>
  </si>
  <si>
    <t>THB S.A. COMA PLATJA</t>
  </si>
  <si>
    <t>CARRER SAVINAR, S/N</t>
  </si>
  <si>
    <t>971810125</t>
  </si>
  <si>
    <t>sacomaplatjacial@thbhotels.com</t>
  </si>
  <si>
    <t>MEDITERRÁNEO</t>
  </si>
  <si>
    <t>AVINGUDA SAVINES, S/N</t>
  </si>
  <si>
    <t>971810105</t>
  </si>
  <si>
    <t>reservas@hipotels.com</t>
  </si>
  <si>
    <t>PERLA</t>
  </si>
  <si>
    <t>CARRER MURTERA, S/N BAJO</t>
  </si>
  <si>
    <t>971810068</t>
  </si>
  <si>
    <t>PALMERAS PLAYA</t>
  </si>
  <si>
    <t>CARRER ARITJA, S/N BAJO; HOTEL PALMERAS PLAYA</t>
  </si>
  <si>
    <t>971810044</t>
  </si>
  <si>
    <t>protur@baleares.com</t>
  </si>
  <si>
    <t>palmerasplaya.com</t>
  </si>
  <si>
    <t>237</t>
  </si>
  <si>
    <t>HOTEL BEIJUAN</t>
  </si>
  <si>
    <t>CARRER LLEVANT, 12</t>
  </si>
  <si>
    <t>971810041</t>
  </si>
  <si>
    <t>info@beijuanmallorca.com</t>
  </si>
  <si>
    <t>CLUB S´ILLOT</t>
  </si>
  <si>
    <t>CARRER CARDS, 2</t>
  </si>
  <si>
    <t>971810034</t>
  </si>
  <si>
    <t>hotel@hotelsillot.com</t>
  </si>
  <si>
    <t>hotelsillot.com</t>
  </si>
  <si>
    <t>PINOMAR</t>
  </si>
  <si>
    <t>CARRER PAGELL, 13 BAJO</t>
  </si>
  <si>
    <t>971810023</t>
  </si>
  <si>
    <t>pinomar.com</t>
  </si>
  <si>
    <t>HOTEL PEYMAR</t>
  </si>
  <si>
    <t>PASSEIG NEPTÚ, 1 BAJO</t>
  </si>
  <si>
    <t>971810017</t>
  </si>
  <si>
    <t>hotelpeymar.com</t>
  </si>
  <si>
    <t>CALADOR</t>
  </si>
  <si>
    <t>CALA CARBÓ, S/N</t>
  </si>
  <si>
    <t>07830</t>
  </si>
  <si>
    <t>SANT JOSEP DE SA TALAIA</t>
  </si>
  <si>
    <t>971808424</t>
  </si>
  <si>
    <t>calador.ibiza@gmail.com</t>
  </si>
  <si>
    <t>calador-ibiza.com</t>
  </si>
  <si>
    <t>PUERTO CALA VADELLA S.A.</t>
  </si>
  <si>
    <t>CARRER CASTELLDEFELS, 22 BAJO</t>
  </si>
  <si>
    <t>971808013</t>
  </si>
  <si>
    <t>puertoinfo@puertovadella.com</t>
  </si>
  <si>
    <t>hotelcalavedella.com</t>
  </si>
  <si>
    <t>VILLAGE IBIZA</t>
  </si>
  <si>
    <t>CALÓ D'EN REAL, 1 BAJO</t>
  </si>
  <si>
    <t>971808001</t>
  </si>
  <si>
    <t>info@hotelvillage.net</t>
  </si>
  <si>
    <t>hotelvillage.net</t>
  </si>
  <si>
    <t>INSOTEL FENICIA PRESTIGE</t>
  </si>
  <si>
    <t>CALLE NARCISOS, 14 BAJO</t>
  </si>
  <si>
    <t>07849</t>
  </si>
  <si>
    <t>971807000</t>
  </si>
  <si>
    <t>feniciaprestige@insotel.com</t>
  </si>
  <si>
    <t>insotelhotelgroup.com</t>
  </si>
  <si>
    <t>IBIZA GRAN HOTEL</t>
  </si>
  <si>
    <t>PASSEIG JOAN CARLES I, 17 BAJO</t>
  </si>
  <si>
    <t>07800</t>
  </si>
  <si>
    <t>EIVISSA</t>
  </si>
  <si>
    <t>971806806</t>
  </si>
  <si>
    <t>info@ibizagranhotel.com</t>
  </si>
  <si>
    <t>ibizagranhotel.com</t>
  </si>
  <si>
    <t>INSOTEL CLUB TARIDA BEACH</t>
  </si>
  <si>
    <t>AFUERAS, S/N BAJO</t>
  </si>
  <si>
    <t>07829</t>
  </si>
  <si>
    <t>971806274</t>
  </si>
  <si>
    <t>insotel@insotel.com</t>
  </si>
  <si>
    <t>insotel.com</t>
  </si>
  <si>
    <t>402</t>
  </si>
  <si>
    <t>CLUB CALA TARIDA</t>
  </si>
  <si>
    <t>PLAZA MAR, S/N BAJO</t>
  </si>
  <si>
    <t>971806268</t>
  </si>
  <si>
    <t>clubcalatarida.com</t>
  </si>
  <si>
    <t>197</t>
  </si>
  <si>
    <t>INSOTEL CLUB TARIDA PLATJA</t>
  </si>
  <si>
    <t>CARRER SA MORENA, 2</t>
  </si>
  <si>
    <t>971806022</t>
  </si>
  <si>
    <t>702</t>
  </si>
  <si>
    <t>OSIRIS S.A.</t>
  </si>
  <si>
    <t>CARRER ESPARTAR, 1</t>
  </si>
  <si>
    <t>07820</t>
  </si>
  <si>
    <t>SANT ANTONI DE PORTMANY</t>
  </si>
  <si>
    <t>971805837</t>
  </si>
  <si>
    <t>osirissa.com</t>
  </si>
  <si>
    <t>CAN PARTIT</t>
  </si>
  <si>
    <t>CARRETERA SANT RAFEL, S/N</t>
  </si>
  <si>
    <t>07828</t>
  </si>
  <si>
    <t>971805556</t>
  </si>
  <si>
    <t>info@canpartit.com</t>
  </si>
  <si>
    <t>canpartit.com</t>
  </si>
  <si>
    <t>ES CUCONS S.L.</t>
  </si>
  <si>
    <t>CAMI PLA CORONA, S/N</t>
  </si>
  <si>
    <t>971805501</t>
  </si>
  <si>
    <t>hotel@escucons.com</t>
  </si>
  <si>
    <t>escucons.com</t>
  </si>
  <si>
    <t>HOTEL PISCIS - ADULTS ONLY</t>
  </si>
  <si>
    <t>AVENIDA PORTMANY, 1</t>
  </si>
  <si>
    <t>971804239</t>
  </si>
  <si>
    <t>piscispark@grupoplayasol.com</t>
  </si>
  <si>
    <t>hotelpiscisadultsonly.com</t>
  </si>
  <si>
    <t>CLUB S´ESTANYOL</t>
  </si>
  <si>
    <t>CARRETERA PORTAL D'ES TORRENT, S/N BAJO; S/ESTANYOL</t>
  </si>
  <si>
    <t>971804231</t>
  </si>
  <si>
    <t>info@clubs´estanyol.com</t>
  </si>
  <si>
    <t>grupoplayasol.es</t>
  </si>
  <si>
    <t>CARRER CALA DE BOU, 28</t>
  </si>
  <si>
    <t>clubsestanyol.com</t>
  </si>
  <si>
    <t>LAS BRISAS DE IBIZA</t>
  </si>
  <si>
    <t>PORROIG, S/N BAJO</t>
  </si>
  <si>
    <t>07839</t>
  </si>
  <si>
    <t>971802193</t>
  </si>
  <si>
    <t>info@lasbrisasibiza.com</t>
  </si>
  <si>
    <t>lasbrisasibiza.com</t>
  </si>
  <si>
    <t>LOS JARDINES DE PALERM</t>
  </si>
  <si>
    <t>CARRER PUJOL D'EN CARDONA, 34 BAJO(CAN JOAN PALERM)</t>
  </si>
  <si>
    <t>971800318</t>
  </si>
  <si>
    <t>info@jardinesdepalerm.com</t>
  </si>
  <si>
    <t>jardinsdepalerm.com</t>
  </si>
  <si>
    <t>OLIVERTUR, S.L.</t>
  </si>
  <si>
    <t>PLAZA PORTA SANTA CATALINA, 21 ATCO-A</t>
  </si>
  <si>
    <t>971792532</t>
  </si>
  <si>
    <t>olivertursl.com</t>
  </si>
  <si>
    <t>IBEROSTAR PINOS PARK</t>
  </si>
  <si>
    <t>AVENIDA CANYAMEL, 33</t>
  </si>
  <si>
    <t>971788200</t>
  </si>
  <si>
    <t>pinos.park@iberostar.com</t>
  </si>
  <si>
    <t>202</t>
  </si>
  <si>
    <t>UR PALACIO AVENIDA</t>
  </si>
  <si>
    <t>CARRER MARQUÈS FONTSANTA, 2 BAJO</t>
  </si>
  <si>
    <t>07005</t>
  </si>
  <si>
    <t>971781525</t>
  </si>
  <si>
    <t>hoteluravenidas.com</t>
  </si>
  <si>
    <t>GRUPO ROYAL TELECOM S.L.</t>
  </si>
  <si>
    <t>CARRER FRANCESC VIDAL I SUREDA, 23 BAJO; HOTEL VALPARAISO</t>
  </si>
  <si>
    <t>07015</t>
  </si>
  <si>
    <t>971781443</t>
  </si>
  <si>
    <t>gruporoyaltelecomsl.com</t>
  </si>
  <si>
    <t>HOTEL CONTINENTAL S.L.</t>
  </si>
  <si>
    <t>CARRER INDÚSTRIA, 10 BAJO(HOTEL CONTINENTAL)</t>
  </si>
  <si>
    <t>07013</t>
  </si>
  <si>
    <t>971780100</t>
  </si>
  <si>
    <t>info@hotelcontinental.com</t>
  </si>
  <si>
    <t>hotelcontinentalmallorca.es</t>
  </si>
  <si>
    <t>MAXWELL HOTELS S.L.</t>
  </si>
  <si>
    <t>CARRER JOSEP VILLALONGA, 105 1; A</t>
  </si>
  <si>
    <t>971778600</t>
  </si>
  <si>
    <t>maxwellhotelssl.com</t>
  </si>
  <si>
    <t>BLAU PUNTA REINA RESORT</t>
  </si>
  <si>
    <t>CARRER MANUEL AZAÑA, 38 BAJO; ESQUINA PEREZ GALDOS</t>
  </si>
  <si>
    <t>07006</t>
  </si>
  <si>
    <t>971774220</t>
  </si>
  <si>
    <t>reservas@blauhotels.com</t>
  </si>
  <si>
    <t>blauhotels.com</t>
  </si>
  <si>
    <t>HOTEL DE ISLA CRISTINA S.L.</t>
  </si>
  <si>
    <t>CARRER JOSEP ROVER MOTTA, 27 BAJO</t>
  </si>
  <si>
    <t>971771700</t>
  </si>
  <si>
    <t>dpo@barcelo.com</t>
  </si>
  <si>
    <t>AQUASOL</t>
  </si>
  <si>
    <t>GERMANS PINZÓN, 61 BAJO</t>
  </si>
  <si>
    <t>07181</t>
  </si>
  <si>
    <t>971765508</t>
  </si>
  <si>
    <t>laliebresalamanca@hotmail.es</t>
  </si>
  <si>
    <t>aquasol.com</t>
  </si>
  <si>
    <t>HOTEL ABELAY S.L.</t>
  </si>
  <si>
    <t>CARRER PABLO IGLÉSIAS, 49 BAJO</t>
  </si>
  <si>
    <t>07004</t>
  </si>
  <si>
    <t>971756034</t>
  </si>
  <si>
    <t>info@hotelabelay.es</t>
  </si>
  <si>
    <t>hotelabelaysl.com</t>
  </si>
  <si>
    <t>HOTEL ABELUX S.L.</t>
  </si>
  <si>
    <t>CARRER GUILLEM MASSOT, 45 45 45</t>
  </si>
  <si>
    <t>971750840</t>
  </si>
  <si>
    <t>hotelabelux@telefonica.net</t>
  </si>
  <si>
    <t>hotelabelux.es</t>
  </si>
  <si>
    <t>AMIC COLÓN</t>
  </si>
  <si>
    <t>31 DE DESEMBRE, 31</t>
  </si>
  <si>
    <t>971750245</t>
  </si>
  <si>
    <t>colon@amic-hotels.com</t>
  </si>
  <si>
    <t>hotelcolonpalma.com</t>
  </si>
  <si>
    <t>HOTEL CAP ROCAT S.L.</t>
  </si>
  <si>
    <t>CARRETERA CAPITAN ENDERROCAT, 4 BAJO; CASETA DE OBRA</t>
  </si>
  <si>
    <t>07609</t>
  </si>
  <si>
    <t>LLUCMAJOR</t>
  </si>
  <si>
    <t>971747876</t>
  </si>
  <si>
    <t>info@caprocat.com</t>
  </si>
  <si>
    <t>caprocat.com</t>
  </si>
  <si>
    <t>CIUTAT JARDI</t>
  </si>
  <si>
    <t>CARRER ILLA MALTA, 14 BAJO</t>
  </si>
  <si>
    <t>07007</t>
  </si>
  <si>
    <t>971746070</t>
  </si>
  <si>
    <t>ciutatjardi@hotmail.com</t>
  </si>
  <si>
    <t>hciutatj.com</t>
  </si>
  <si>
    <t>IBEROSTAR BAHÍA DE PALMA</t>
  </si>
  <si>
    <t>MARBELLA, 32 BAJO</t>
  </si>
  <si>
    <t>971745962</t>
  </si>
  <si>
    <t>royal.cupido@iberostar.com</t>
  </si>
  <si>
    <t>iberostarbahadepalma.com</t>
  </si>
  <si>
    <t>SUNPRIME WATERFRONT</t>
  </si>
  <si>
    <t>CARRER PINS, 15 BAJO; LOCAL 16</t>
  </si>
  <si>
    <t>971745781</t>
  </si>
  <si>
    <t>waterfront@sunprime.net</t>
  </si>
  <si>
    <t>facebook.com/hotel-sunprime-waterfront-palma-beach-447953608612770</t>
  </si>
  <si>
    <t>PLANET ONE HOTEL</t>
  </si>
  <si>
    <t>CARRER TRASIME, 26</t>
  </si>
  <si>
    <t>971745483</t>
  </si>
  <si>
    <t>protecmirlegal@protecmir.com</t>
  </si>
  <si>
    <t>planet-one-hotel.com</t>
  </si>
  <si>
    <t>APARTAMENTOS SON RIGO</t>
  </si>
  <si>
    <t>AVENIDA SON RIGO, 13</t>
  </si>
  <si>
    <t>971745009</t>
  </si>
  <si>
    <t>marina@fehm.es</t>
  </si>
  <si>
    <t>plazasonrigo.com</t>
  </si>
  <si>
    <t>AMIC CAN PASTILLA</t>
  </si>
  <si>
    <t>ORATGE, 4 BAJO</t>
  </si>
  <si>
    <t>971744553</t>
  </si>
  <si>
    <t>info@amiccanpastilla.com</t>
  </si>
  <si>
    <t>mallorcatravel.com</t>
  </si>
  <si>
    <t>HOTEL PLAYA ADULTS ONLY S.L.</t>
  </si>
  <si>
    <t>CARRER POLLACRA, 3 BAJO; HOTEL SON CLUB PLAYA</t>
  </si>
  <si>
    <t>971744503</t>
  </si>
  <si>
    <t>info@hotel-playa.net</t>
  </si>
  <si>
    <t>hotel-playa.net</t>
  </si>
  <si>
    <t>APARTAHOTEL BRASILIA S.L.</t>
  </si>
  <si>
    <t>CARRER POLLACRA, 4 BAJO</t>
  </si>
  <si>
    <t>971744493</t>
  </si>
  <si>
    <t>info@apartahotelbrasilia.com</t>
  </si>
  <si>
    <t>hotelbrasiliaplaya.com</t>
  </si>
  <si>
    <t>107</t>
  </si>
  <si>
    <t>MONACO HOTEL</t>
  </si>
  <si>
    <t>GASPAR RUL.LAN, 24 BAJO</t>
  </si>
  <si>
    <t>971744282</t>
  </si>
  <si>
    <t>monacohotel.com</t>
  </si>
  <si>
    <t>HOTEL CRISTOBAL COLON</t>
  </si>
  <si>
    <t>CARRER PARCEL.LES, 13 BAJO; LOCAL HOTEL CRISTOBAL</t>
  </si>
  <si>
    <t>971744000</t>
  </si>
  <si>
    <t>hccolon@infonegocio.com</t>
  </si>
  <si>
    <t>hotelcristobalcolon.com</t>
  </si>
  <si>
    <t>SUN CLUB EL DORADO</t>
  </si>
  <si>
    <t>PENYA-SEGAT, S/N BAJO</t>
  </si>
  <si>
    <t>971741336</t>
  </si>
  <si>
    <t>sunclubeldorado.com</t>
  </si>
  <si>
    <t>OLA CLUB MAIORIS S.A.</t>
  </si>
  <si>
    <t>CARRETERA CAPITAN BLANC, KILOMETRO 6 BAJO(HOTEL MAIORIS)</t>
  </si>
  <si>
    <t>971741125</t>
  </si>
  <si>
    <t>TRYP BOSQUE S.A.</t>
  </si>
  <si>
    <t>CARRER CAMILO JOSÉ CELA, 5 BAJO; SOL BOSQUE</t>
  </si>
  <si>
    <t>07014</t>
  </si>
  <si>
    <t>971734445</t>
  </si>
  <si>
    <t>tryp.bosque@melia.com</t>
  </si>
  <si>
    <t>trypbosquesa.com</t>
  </si>
  <si>
    <t>271</t>
  </si>
  <si>
    <t>GRAN MELIÁ VICTORIA</t>
  </si>
  <si>
    <t>AVINGUDA JOAN MIRÓ, 21 BAJO; SAUNA H MELIA VICTORI</t>
  </si>
  <si>
    <t>971732542</t>
  </si>
  <si>
    <t>gran.melia.victoria@melia.com</t>
  </si>
  <si>
    <t>MIRADOR</t>
  </si>
  <si>
    <t>PASSEIG MARÍTIM, 10 BAJO</t>
  </si>
  <si>
    <t>971732046</t>
  </si>
  <si>
    <t>mirador@hotelmirador.es</t>
  </si>
  <si>
    <t>hotelmirador.es</t>
  </si>
  <si>
    <t>HOTEL COSTA AZUL</t>
  </si>
  <si>
    <t>PASSEIG INGENIERO GABRIEL ROCA, 7 (PASEO MARITIMO)</t>
  </si>
  <si>
    <t>971731940</t>
  </si>
  <si>
    <t>info@hotelcostaazul.es</t>
  </si>
  <si>
    <t>hotelcostaazul.es</t>
  </si>
  <si>
    <t>HOTEL ARAXA S.L.</t>
  </si>
  <si>
    <t>PILAR JUNCOSA, 22</t>
  </si>
  <si>
    <t>971731640</t>
  </si>
  <si>
    <t>palma@hotelaraxa.com</t>
  </si>
  <si>
    <t>hotelaraxa.com</t>
  </si>
  <si>
    <t>MUNDO JAMAICA 2011 S.L.</t>
  </si>
  <si>
    <t>COLOM, S/N</t>
  </si>
  <si>
    <t>07001</t>
  </si>
  <si>
    <t>971729904</t>
  </si>
  <si>
    <t>mundojamaica2011sl.com</t>
  </si>
  <si>
    <t>SAN LORENZO S.L.</t>
  </si>
  <si>
    <t>CARRER SANT LLORENÇ, S/N</t>
  </si>
  <si>
    <t>971728200</t>
  </si>
  <si>
    <t>info@hotelsanlorenzo.com</t>
  </si>
  <si>
    <t>hotelsanlorenzo.com</t>
  </si>
  <si>
    <t>HOTEL CALATRAVA S.L.</t>
  </si>
  <si>
    <t>PLAZA LLORENÇ VILLALONGA, 8 BAJO</t>
  </si>
  <si>
    <t>971728110</t>
  </si>
  <si>
    <t>info@boutiquehotelcalatrava.com</t>
  </si>
  <si>
    <t>boutiquehotelcalatrava.com</t>
  </si>
  <si>
    <t>PALMA SUITES PLAZA MERCADAL S.L.</t>
  </si>
  <si>
    <t>PLAÇA MERCADO ADAL, 8 BAJO</t>
  </si>
  <si>
    <t>971727900</t>
  </si>
  <si>
    <t>info@palma-suites.com</t>
  </si>
  <si>
    <t>palma-suites.com</t>
  </si>
  <si>
    <t>HOTEL ALMUDAINA S.A.</t>
  </si>
  <si>
    <t>PASSEIG MALLORCA, S/N 0 BALEARES</t>
  </si>
  <si>
    <t>971727340</t>
  </si>
  <si>
    <t>info@hotelalmudaina.com</t>
  </si>
  <si>
    <t>hotelalmudaina.com</t>
  </si>
  <si>
    <t>HOTEL SARATOGA S.A.</t>
  </si>
  <si>
    <t>PASSEIG MALLORCA, 6 BAJO</t>
  </si>
  <si>
    <t>971727240</t>
  </si>
  <si>
    <t>hotelsaratoga@hotelsaratoga.com</t>
  </si>
  <si>
    <t>hotelsaratoga.com</t>
  </si>
  <si>
    <t>INVERSIONES Y TURISMO APOLO S.A.</t>
  </si>
  <si>
    <t>PASSEIG MALLORCA, 22</t>
  </si>
  <si>
    <t>971724848</t>
  </si>
  <si>
    <t>inversores@grupoortiz.com</t>
  </si>
  <si>
    <t>ortiz-construcciones.com</t>
  </si>
  <si>
    <t>APARTHOTEL CALA GUYA S.A.</t>
  </si>
  <si>
    <t>CARRER AGULLA, 65 BAJO</t>
  </si>
  <si>
    <t>971724736</t>
  </si>
  <si>
    <t>aparthotelcalaguyasa.com</t>
  </si>
  <si>
    <t>CATANY, 8 BAJO</t>
  </si>
  <si>
    <t>971723417</t>
  </si>
  <si>
    <t>BRONDO ARCHITECT</t>
  </si>
  <si>
    <t>CALLE CAN BRONDO, 4 1</t>
  </si>
  <si>
    <t>971720507</t>
  </si>
  <si>
    <t>booking@brondoa.com</t>
  </si>
  <si>
    <t>brondoarchitect.com</t>
  </si>
  <si>
    <t>HOTEL ARIES</t>
  </si>
  <si>
    <t>CARRER PORRES, 3 BAJO</t>
  </si>
  <si>
    <t>971720424</t>
  </si>
  <si>
    <t>info@h2oteles.com</t>
  </si>
  <si>
    <t>ariesmallorca.com</t>
  </si>
  <si>
    <t>NAKAR HOTEL</t>
  </si>
  <si>
    <t>AVINGUDA JAUME III, 21</t>
  </si>
  <si>
    <t>971720223</t>
  </si>
  <si>
    <t>info@nakarhotel.com</t>
  </si>
  <si>
    <t>nakarhotel.com</t>
  </si>
  <si>
    <t>ES PRINCEP</t>
  </si>
  <si>
    <t>CALLE BALA ROJA, 1</t>
  </si>
  <si>
    <t>971720000</t>
  </si>
  <si>
    <t>info@esprincep.com</t>
  </si>
  <si>
    <t>esprincep.com</t>
  </si>
  <si>
    <t>CALIMERA DELFIN PLAYA</t>
  </si>
  <si>
    <t>CALA CODOLAR, S/N BAJO</t>
  </si>
  <si>
    <t>971718824</t>
  </si>
  <si>
    <t>calimeradelfinplaya.com</t>
  </si>
  <si>
    <t>GLORIA DE SANT JAUME</t>
  </si>
  <si>
    <t>CALLE SANT JAUME, 18</t>
  </si>
  <si>
    <t>971717997</t>
  </si>
  <si>
    <t>info@gloriasantjaume.com</t>
  </si>
  <si>
    <t>elpatiodegloria.com</t>
  </si>
  <si>
    <t>BO HOTEL PALMA S.L.</t>
  </si>
  <si>
    <t>CARRER JAUME FERRER, S/N</t>
  </si>
  <si>
    <t>971715982</t>
  </si>
  <si>
    <t>booking@bohotel.com</t>
  </si>
  <si>
    <t>bohotel.com</t>
  </si>
  <si>
    <t>PALACIO CA S.A. GALESA</t>
  </si>
  <si>
    <t>CALLE MIRAMAR, 8 PRINCIPAL</t>
  </si>
  <si>
    <t>971715400</t>
  </si>
  <si>
    <t>reservas@palaciocasagalesa.com</t>
  </si>
  <si>
    <t>palaciocasagalesa.com</t>
  </si>
  <si>
    <t>CASA DELMONTE - TURISMO DE INTERIOR</t>
  </si>
  <si>
    <t>TERESES, 6 BAJO</t>
  </si>
  <si>
    <t>971715047</t>
  </si>
  <si>
    <t>reservas@casadelmonte.es</t>
  </si>
  <si>
    <t>mallorca.casadelmonte.es</t>
  </si>
  <si>
    <t>ES PUIG MOLTO</t>
  </si>
  <si>
    <t>CARRETERA PINA, KILOMETRO 3, 100 BAJO</t>
  </si>
  <si>
    <t>07230</t>
  </si>
  <si>
    <t>MONTUÏRI</t>
  </si>
  <si>
    <t>971712981</t>
  </si>
  <si>
    <t>espuigmolto.com</t>
  </si>
  <si>
    <t>HOTEL BORN S.L.</t>
  </si>
  <si>
    <t>971712942</t>
  </si>
  <si>
    <t>infoborn@hotelborn.com</t>
  </si>
  <si>
    <t>hotelborn.com</t>
  </si>
  <si>
    <t>HOTEL PALLADIUM S.L.</t>
  </si>
  <si>
    <t>PASSEIG MALLORCA, 40 40 40</t>
  </si>
  <si>
    <t>971712841</t>
  </si>
  <si>
    <t>info@hotelpalladium.com</t>
  </si>
  <si>
    <t>hotelpalladium.com</t>
  </si>
  <si>
    <t>PALAU S.A. FONT</t>
  </si>
  <si>
    <t>APUNTADORS, 38 BAJO</t>
  </si>
  <si>
    <t>971712277</t>
  </si>
  <si>
    <t>info@palausafont.com</t>
  </si>
  <si>
    <t>palausafont.com</t>
  </si>
  <si>
    <t>HOTELBEDS SPAIN S.L.</t>
  </si>
  <si>
    <t>GRAN VIA ASIMA, 2 2; 3</t>
  </si>
  <si>
    <t>07009</t>
  </si>
  <si>
    <t>971709000</t>
  </si>
  <si>
    <t>hotelbedsspainsl.com</t>
  </si>
  <si>
    <t>GRUPOTEL PORT D´ALCUDIA S.L.</t>
  </si>
  <si>
    <t>CIGNE BLANC, S/N</t>
  </si>
  <si>
    <t>971708240</t>
  </si>
  <si>
    <t>palcudia@grupotel.com</t>
  </si>
  <si>
    <t>grupotelportdalcudiasl.com</t>
  </si>
  <si>
    <t>BE LIVE ADULTS ONLY LA CALA BOUTIQUE</t>
  </si>
  <si>
    <t>CARRER GAVINA, 4</t>
  </si>
  <si>
    <t>971707798</t>
  </si>
  <si>
    <t>info.lacala@belivehotels.com</t>
  </si>
  <si>
    <t>6500</t>
  </si>
  <si>
    <t>LINDNER GOLF &amp; WELLNESS RESORT</t>
  </si>
  <si>
    <t>ARQUITECTE FRANCESC CASES, 18 BAJO</t>
  </si>
  <si>
    <t>971707769</t>
  </si>
  <si>
    <t>info.portalsnous@lindnerhotels.com</t>
  </si>
  <si>
    <t>lindnerhotel.com</t>
  </si>
  <si>
    <t>HOSPES MARICEL</t>
  </si>
  <si>
    <t>CARRETERA ANDRATX, 11</t>
  </si>
  <si>
    <t>971707744</t>
  </si>
  <si>
    <t>maricel@hospes.com</t>
  </si>
  <si>
    <t>hospes.com</t>
  </si>
  <si>
    <t>PRINSOTEL S.L.</t>
  </si>
  <si>
    <t>CARRER EL TER, 27 BAJO-B</t>
  </si>
  <si>
    <t>971706076</t>
  </si>
  <si>
    <t>prinsotel@prinsotel.es</t>
  </si>
  <si>
    <t>prinsotel.es</t>
  </si>
  <si>
    <t>BARCELÓ ILLETAS ALBATROS</t>
  </si>
  <si>
    <t>PASSEIG ILLETES, 15 BAJO; HOTEL BARCELO ALBATROS</t>
  </si>
  <si>
    <t>971701956</t>
  </si>
  <si>
    <t>illetasalbatros@barcelo.com</t>
  </si>
  <si>
    <t>barcelilletasalbatros.com</t>
  </si>
  <si>
    <t>APARTHOTEL AUGUSTA</t>
  </si>
  <si>
    <t>CAMI CORB MARÍ, 22 BAJOS</t>
  </si>
  <si>
    <t>971701179</t>
  </si>
  <si>
    <t>aparthotelaugusta.com</t>
  </si>
  <si>
    <t>HOTEL BELVEDERE PARK</t>
  </si>
  <si>
    <t>CARRER CAN TÀPERA, 3 BAJO; HOTELBELVEDERE</t>
  </si>
  <si>
    <t>971701152</t>
  </si>
  <si>
    <t>414</t>
  </si>
  <si>
    <t>BQ AUGUSTA</t>
  </si>
  <si>
    <t>CAMI CORB MARÍ, 22 BAJO; APARTAMENTO AUGUSTA</t>
  </si>
  <si>
    <t>971700813</t>
  </si>
  <si>
    <t>augusta@bqhoteles.com</t>
  </si>
  <si>
    <t>MINISTER S.L.</t>
  </si>
  <si>
    <t>PASSEIG PLATJA, 12</t>
  </si>
  <si>
    <t>07108</t>
  </si>
  <si>
    <t>SÓLLER</t>
  </si>
  <si>
    <t>971700010</t>
  </si>
  <si>
    <t>reservas@hotelminister.es</t>
  </si>
  <si>
    <t>hotelministersoller.com</t>
  </si>
  <si>
    <t>HESPERÍA PLAYAS DE MALLORCA</t>
  </si>
  <si>
    <t>GRAN VIA PUIG MAJOR, 2</t>
  </si>
  <si>
    <t>07180</t>
  </si>
  <si>
    <t>971697590</t>
  </si>
  <si>
    <t>GOLF SANTA PONSA</t>
  </si>
  <si>
    <t>BERENGUER DE PALOU, 2</t>
  </si>
  <si>
    <t>971697133</t>
  </si>
  <si>
    <t>info@hotelgolfsantaponsa.com</t>
  </si>
  <si>
    <t>golfsantaponsa.com</t>
  </si>
  <si>
    <t>H10 CASA DEL MAR S.L.</t>
  </si>
  <si>
    <t>GRAN VIA GRAN VIA PUIG MAJOR, 2 BAJO; AJUNTAMENT DE CALVIA</t>
  </si>
  <si>
    <t>971693366</t>
  </si>
  <si>
    <t>h10.casa.delmar@h10hotels.com</t>
  </si>
  <si>
    <t>MONTEMAR HOTEL</t>
  </si>
  <si>
    <t>SEGUÍ, 4 BAJO(H. MONTEMAR)</t>
  </si>
  <si>
    <t>971693231</t>
  </si>
  <si>
    <t>montemarhotel.com</t>
  </si>
  <si>
    <t>GOLF BEACH</t>
  </si>
  <si>
    <t>AVENIDA REI JAUME I, 106 BAJO; HOTEL CORAL</t>
  </si>
  <si>
    <t>971693055</t>
  </si>
  <si>
    <t>franciscopuig@balearmanagement.com</t>
  </si>
  <si>
    <t>balearmanagement.com</t>
  </si>
  <si>
    <t>SENTIDO PUNTA DEL MAR S.A.</t>
  </si>
  <si>
    <t>HUGUET D'ES FAR, 11 BAJO (URBANIZACIÓN ES CASTELLOT)</t>
  </si>
  <si>
    <t>971692953</t>
  </si>
  <si>
    <t>info@puntadelmarhotel.com</t>
  </si>
  <si>
    <t>sentidohotels.com</t>
  </si>
  <si>
    <t>164</t>
  </si>
  <si>
    <t>TRYP MALLORCA SANTA PONSA</t>
  </si>
  <si>
    <t>AVENIDA REI JAUME I, 115</t>
  </si>
  <si>
    <t>971692474</t>
  </si>
  <si>
    <t>tryp.santaponsa@melia.com</t>
  </si>
  <si>
    <t>trypmallorcasantaponsa.com</t>
  </si>
  <si>
    <t>MIRANDA S.A.</t>
  </si>
  <si>
    <t>GRAN VIA PUIG BLANC, 12 BAJO</t>
  </si>
  <si>
    <t>971692297</t>
  </si>
  <si>
    <t>mirandahotel@yahoo.es</t>
  </si>
  <si>
    <t>mirandasa.com</t>
  </si>
  <si>
    <t>APARTAMENTOS SUN BEACH</t>
  </si>
  <si>
    <t>CALLE RAMÓN DE MONTCADA, 25 BAJO; LOCAL 14</t>
  </si>
  <si>
    <t>971691461</t>
  </si>
  <si>
    <t>booking@sunbeachsantaponsa.com</t>
  </si>
  <si>
    <t>sunbeachsantaponsa.com</t>
  </si>
  <si>
    <t>HOLIDAY PARK</t>
  </si>
  <si>
    <t>RAMÓN DE MONTCADA, 35 BAJOS</t>
  </si>
  <si>
    <t>971691369</t>
  </si>
  <si>
    <t>holidaypark.com</t>
  </si>
  <si>
    <t>BAHIA DEL SOL</t>
  </si>
  <si>
    <t>AVENIDA REI JAUME I, 74 BAJO</t>
  </si>
  <si>
    <t>971691150</t>
  </si>
  <si>
    <t>reservation@bahia-del-sol.com</t>
  </si>
  <si>
    <t>TRH JARDÍN DEL MAR</t>
  </si>
  <si>
    <t>CALLE HUGUET D'ES FAR, 1 BAJO; JARDIN DE MAR</t>
  </si>
  <si>
    <t>971690911</t>
  </si>
  <si>
    <t>info@trhhoteles.com</t>
  </si>
  <si>
    <t>trhhoteles.com</t>
  </si>
  <si>
    <t>GLOBALES VERDEMAR</t>
  </si>
  <si>
    <t>RAMÓN DE MONTCADA, 14</t>
  </si>
  <si>
    <t>971690761</t>
  </si>
  <si>
    <t>res.verdemar@hotelesglobales.com</t>
  </si>
  <si>
    <t>FERGUS STYLE CALA BLANCA S.L.</t>
  </si>
  <si>
    <t>CALLE HUGUET D'ES FAR, 27 BAJO; APARTAMENTO JARDIN PLAYA</t>
  </si>
  <si>
    <t>971690653</t>
  </si>
  <si>
    <t>info@fergushotels.com</t>
  </si>
  <si>
    <t>fergushotels.com</t>
  </si>
  <si>
    <t>GLOBALES PLAYA SANTA PONSA</t>
  </si>
  <si>
    <t>VIA V. PUIG DE TEIX, 4</t>
  </si>
  <si>
    <t>971690511</t>
  </si>
  <si>
    <t>res.pionero@hotelesglobales.com</t>
  </si>
  <si>
    <t>209</t>
  </si>
  <si>
    <t>GLOBALES PIONERO</t>
  </si>
  <si>
    <t>VIA V. PUIG DE TEIX, 5</t>
  </si>
  <si>
    <t>971690201</t>
  </si>
  <si>
    <t>312</t>
  </si>
  <si>
    <t>MARINA REY DON JAIME</t>
  </si>
  <si>
    <t>GRAN VIA GRAN VIA PUIG MAJOR, 5 BAJO; HOTEL REY DON JAIME</t>
  </si>
  <si>
    <t>971690015</t>
  </si>
  <si>
    <t>marinareydonjaime.com</t>
  </si>
  <si>
    <t>417</t>
  </si>
  <si>
    <t>GALATZÓ</t>
  </si>
  <si>
    <t>CARRETERA PALMA-ANDRATX, KILOMETRO 20 BAJO</t>
  </si>
  <si>
    <t>971689600</t>
  </si>
  <si>
    <t>reservas@hotelgalatzo.com</t>
  </si>
  <si>
    <t>galatzohotel.com</t>
  </si>
  <si>
    <t>PLAYAS PAGUERA</t>
  </si>
  <si>
    <t>AVENIDA PEGUERA, 70</t>
  </si>
  <si>
    <t>971689096</t>
  </si>
  <si>
    <t>playaspaguera.com</t>
  </si>
  <si>
    <t>RED RUBBER DUCK GROUP S.L.</t>
  </si>
  <si>
    <t>AVINGUDA PEGUERA, 78 LOCAL 6 CENTRO COMERCIAL</t>
  </si>
  <si>
    <t>971687881</t>
  </si>
  <si>
    <t>redrubberduckgroupsl.com</t>
  </si>
  <si>
    <t>PALMIRA BEACH</t>
  </si>
  <si>
    <t>JOSÉ MARÍA PEMÁN, 15-17 BAJO; HOTEL PALMIRA CORMORAN</t>
  </si>
  <si>
    <t>971687397</t>
  </si>
  <si>
    <t>http://www.palmirahotels.com</t>
  </si>
  <si>
    <t>palmirahotels.com</t>
  </si>
  <si>
    <t>SAINT MICHEL MADRIGAL</t>
  </si>
  <si>
    <t>AMETLLERS, 7 BAJO</t>
  </si>
  <si>
    <t>971687151</t>
  </si>
  <si>
    <t>madrigal@saintmichel.net</t>
  </si>
  <si>
    <t>CALA FORNELLS S.L.</t>
  </si>
  <si>
    <t>CARRETERA CALA FORNELLS, 76 2</t>
  </si>
  <si>
    <t>971686950</t>
  </si>
  <si>
    <t>hotel@calafornells.com</t>
  </si>
  <si>
    <t>petitcalafornells.com</t>
  </si>
  <si>
    <t>MAR Y PINS</t>
  </si>
  <si>
    <t>CALLE MALGRAT, 11 11 11</t>
  </si>
  <si>
    <t>971686932</t>
  </si>
  <si>
    <t>marypins.com</t>
  </si>
  <si>
    <t>HOTEL DON CARLOS</t>
  </si>
  <si>
    <t>DRAGONERA, 22 BAJO</t>
  </si>
  <si>
    <t>971686895</t>
  </si>
  <si>
    <t>hoteldoncarlos.com</t>
  </si>
  <si>
    <t>MORLANS</t>
  </si>
  <si>
    <t>GAVINES, 18 1</t>
  </si>
  <si>
    <t>971686855</t>
  </si>
  <si>
    <t>info@morlanshotels.com</t>
  </si>
  <si>
    <t>morlanshotels.com</t>
  </si>
  <si>
    <t>HOGA</t>
  </si>
  <si>
    <t>CARRETERA PALMA-ANDRATX, S/N</t>
  </si>
  <si>
    <t>971686854</t>
  </si>
  <si>
    <t>reservas@hotel-gaya.com</t>
  </si>
  <si>
    <t>hotel-gaya.com</t>
  </si>
  <si>
    <t>GAYA</t>
  </si>
  <si>
    <t>NIÇA, 3</t>
  </si>
  <si>
    <t>971686850</t>
  </si>
  <si>
    <t>PAGUERA BEACH S.A.</t>
  </si>
  <si>
    <t>EUCALIPTUS, 11</t>
  </si>
  <si>
    <t>971686812</t>
  </si>
  <si>
    <t>reservas@paguerabeach.com</t>
  </si>
  <si>
    <t>paguerabeach.com</t>
  </si>
  <si>
    <t>SERAMAR HOTEL SUNNA PARK</t>
  </si>
  <si>
    <t>GAVINES, 19 BAJO</t>
  </si>
  <si>
    <t>971686750</t>
  </si>
  <si>
    <t>sunnapark@seramarhotels.com</t>
  </si>
  <si>
    <t>seramarhotels.com</t>
  </si>
  <si>
    <t>PALMIRA PARADISE</t>
  </si>
  <si>
    <t>GAVINES, 22 BAJO(HOTEL PALMIRA BAMEY)</t>
  </si>
  <si>
    <t>971686704</t>
  </si>
  <si>
    <t>palmiraparadise.com</t>
  </si>
  <si>
    <t>PALMIRA CORMORAN</t>
  </si>
  <si>
    <t>CALLE PUTXET, 1 BAJO; HOTEL PALMIRA CORMORAN</t>
  </si>
  <si>
    <t>971686650</t>
  </si>
  <si>
    <t>S´OLIVERA</t>
  </si>
  <si>
    <t>CALLE EUCALIPTUS, 16 BAJO; HOTEL S'OLIVERA</t>
  </si>
  <si>
    <t>971686640</t>
  </si>
  <si>
    <t>180</t>
  </si>
  <si>
    <t>PAPEC S.A.</t>
  </si>
  <si>
    <t>GALATZÓ, 3</t>
  </si>
  <si>
    <t>971686627</t>
  </si>
  <si>
    <t>info@hoteltora.com</t>
  </si>
  <si>
    <t>hoteltora.com</t>
  </si>
  <si>
    <t>VENECIA</t>
  </si>
  <si>
    <t>CALLE ROSER, S/N</t>
  </si>
  <si>
    <t>971686612</t>
  </si>
  <si>
    <t>info@veneciahotel.net</t>
  </si>
  <si>
    <t>veneciahotel.com</t>
  </si>
  <si>
    <t>HSM LINDA PLAYA</t>
  </si>
  <si>
    <t>TARONGERS, 2 BAJO (LINDA PLAYA)</t>
  </si>
  <si>
    <t>971686550</t>
  </si>
  <si>
    <t>saintmichel@saintmichel.net</t>
  </si>
  <si>
    <t>HOTEL MORLANS GARDEN S.L.</t>
  </si>
  <si>
    <t>CALLE GAVINES, 6 BAJO; APARTAMENTOS MORLAND</t>
  </si>
  <si>
    <t>971686508</t>
  </si>
  <si>
    <t>NILO &amp; SPA</t>
  </si>
  <si>
    <t>CALLE MALGRAT, 9 BAJO; NILO</t>
  </si>
  <si>
    <t>971686500</t>
  </si>
  <si>
    <t>nilo@grupotel.com</t>
  </si>
  <si>
    <t>nilospa.com</t>
  </si>
  <si>
    <t>HOTEL CARABELA S.L.</t>
  </si>
  <si>
    <t>AVENIDA PEGUERA, 44</t>
  </si>
  <si>
    <t>971686408</t>
  </si>
  <si>
    <t>info@hotelcarabela.net</t>
  </si>
  <si>
    <t>hotelcarabela.net</t>
  </si>
  <si>
    <t>BQ BULEVAR PEGUERA</t>
  </si>
  <si>
    <t>CALLE EUCALIPTUS, 15 BAJO; HOTEL SUMMA</t>
  </si>
  <si>
    <t>971686397</t>
  </si>
  <si>
    <t>bulevar@bqhoteles.com</t>
  </si>
  <si>
    <t>PAGUERA PARK</t>
  </si>
  <si>
    <t>PALMIRA, 17 LOCAL</t>
  </si>
  <si>
    <t>971686356</t>
  </si>
  <si>
    <t>reservas@olimarotels.com</t>
  </si>
  <si>
    <t>olimarotels.com</t>
  </si>
  <si>
    <t>182</t>
  </si>
  <si>
    <t>HOTEL REINA PAGUERA S.A.</t>
  </si>
  <si>
    <t>MALLORCA, 1 BAJO</t>
  </si>
  <si>
    <t>971686350</t>
  </si>
  <si>
    <t>info@hotelreinapaguera.com</t>
  </si>
  <si>
    <t>valentinhotel.com</t>
  </si>
  <si>
    <t>NOVO PARK</t>
  </si>
  <si>
    <t>PALMIRA, 17 BAJO</t>
  </si>
  <si>
    <t>971686330</t>
  </si>
  <si>
    <t>novopark@fehm.es</t>
  </si>
  <si>
    <t>novopark.com</t>
  </si>
  <si>
    <t>LIDO PARK</t>
  </si>
  <si>
    <t>CARRER JOSÉ GUEVARA, 4 BAJO(</t>
  </si>
  <si>
    <t>971686304</t>
  </si>
  <si>
    <t>lidopark@universalhotels.es</t>
  </si>
  <si>
    <t>ROC OBEROY</t>
  </si>
  <si>
    <t>AMETLLERS, 5 BAJO</t>
  </si>
  <si>
    <t>971686250</t>
  </si>
  <si>
    <t>oberoy@roc-hotels.com</t>
  </si>
  <si>
    <t>hotelrocoberoy.com</t>
  </si>
  <si>
    <t>PUTXET, 1 BAJO(HOTEL PALMIRA CORMORAN</t>
  </si>
  <si>
    <t>971686200</t>
  </si>
  <si>
    <t>info@palmiracormoran.com</t>
  </si>
  <si>
    <t>HOTEL EL CUPIDO</t>
  </si>
  <si>
    <t>EUCALIPTUS, 5 BAJO</t>
  </si>
  <si>
    <t>971686193</t>
  </si>
  <si>
    <t>hotelelcupido.com</t>
  </si>
  <si>
    <t>BAHÍA S.L.</t>
  </si>
  <si>
    <t>AVINGUDA PEGUERA, 81 BAJO; HOTEL BAHIA PAGUERA</t>
  </si>
  <si>
    <t>971686109</t>
  </si>
  <si>
    <t>reservas@hotelbahia.com</t>
  </si>
  <si>
    <t>hotelbahia.com</t>
  </si>
  <si>
    <t>PAGUERA TREFF BOUTIQUE HOTEL</t>
  </si>
  <si>
    <t>BULEVAR BULEVAR DE PEGUERA, S/N 0 ILLES BALEARS</t>
  </si>
  <si>
    <t>971686098</t>
  </si>
  <si>
    <t>info@pagueratreffhotel.com</t>
  </si>
  <si>
    <t>pagueratreffboutiquehotel.com</t>
  </si>
  <si>
    <t>FLOR DE LOS ALMENDROS</t>
  </si>
  <si>
    <t>AVENIDA PEGUERA, 36 BAJO</t>
  </si>
  <si>
    <t>971686093</t>
  </si>
  <si>
    <t>reservas@florlosalmendros.com</t>
  </si>
  <si>
    <t>florlosalmendros.com</t>
  </si>
  <si>
    <t>HOTEL PETIT CALA FORNELLS</t>
  </si>
  <si>
    <t>CARRETERA CALA FORNELLS, 54 BAJO</t>
  </si>
  <si>
    <t>971685426</t>
  </si>
  <si>
    <t>autotecnica@baleares.com</t>
  </si>
  <si>
    <t>baleares.com</t>
  </si>
  <si>
    <t>PETIT CALA FORNELLS S.L.</t>
  </si>
  <si>
    <t>CARRETERA CALA FORNELLS, 78 BAJO</t>
  </si>
  <si>
    <t>971685405</t>
  </si>
  <si>
    <t>petitcalafornellssl.com</t>
  </si>
  <si>
    <t>APARTHOTEL NOVOMAR</t>
  </si>
  <si>
    <t>CALLE GAVINES, 3 BAJO</t>
  </si>
  <si>
    <t>971685352</t>
  </si>
  <si>
    <t>novomar@apartamentosnovomar.com</t>
  </si>
  <si>
    <t>apartamentosnovomar.com</t>
  </si>
  <si>
    <t>CLUB EUROPA</t>
  </si>
  <si>
    <t>SAVINA, 16</t>
  </si>
  <si>
    <t>971685335</t>
  </si>
  <si>
    <t>clubeuropa.com</t>
  </si>
  <si>
    <t>413</t>
  </si>
  <si>
    <t>BEVERY PLAYA</t>
  </si>
  <si>
    <t>CARRER ISAAC ALBÉNIZ, 3 BAJO(HOTEL)</t>
  </si>
  <si>
    <t>971685318</t>
  </si>
  <si>
    <t>centraldereservas@beverlyplaya.es</t>
  </si>
  <si>
    <t>facebook.com/106536109508519</t>
  </si>
  <si>
    <t>443</t>
  </si>
  <si>
    <t>CARABELA II</t>
  </si>
  <si>
    <t>CALLE EUCALIPTUS, 4 BAJO; CARABELA</t>
  </si>
  <si>
    <t>971685217</t>
  </si>
  <si>
    <t>carabelaii.com</t>
  </si>
  <si>
    <t>HAWAII TORRENOVA</t>
  </si>
  <si>
    <t>TORRENOVA, 5 BAJO(APTO HAWAI)</t>
  </si>
  <si>
    <t>971683621</t>
  </si>
  <si>
    <t>aptos.hawaii@intertur.es</t>
  </si>
  <si>
    <t>hawaiitorrenovaaparthotel.com</t>
  </si>
  <si>
    <t>TRH TORRENOVA</t>
  </si>
  <si>
    <t>TORRENOVA, 25 BAJO(APTOS PARADISE)</t>
  </si>
  <si>
    <t>971683510</t>
  </si>
  <si>
    <t>APARTAMENTOS PLAYA CA´S SABONERS S.L.</t>
  </si>
  <si>
    <t>AVENIDA CAN SABONETS, 7</t>
  </si>
  <si>
    <t>971683211</t>
  </si>
  <si>
    <t>reservas@cassaboners.com</t>
  </si>
  <si>
    <t>cassaboners.com</t>
  </si>
  <si>
    <t>PONENT MAR S.A.</t>
  </si>
  <si>
    <t>CALLE MARQUÈS DE LA TORRE, 9 BAJO; H. PONENT MAR</t>
  </si>
  <si>
    <t>971683202</t>
  </si>
  <si>
    <t>info@ponentmar.com</t>
  </si>
  <si>
    <t>ponenthotels.com</t>
  </si>
  <si>
    <t>HSM SANDALO BEACH</t>
  </si>
  <si>
    <t>TORRENOVA, 37</t>
  </si>
  <si>
    <t>971683188</t>
  </si>
  <si>
    <t>HOTETUR VISTANOVA</t>
  </si>
  <si>
    <t>BERGANTI, 2 BAJO</t>
  </si>
  <si>
    <t>971682989</t>
  </si>
  <si>
    <t>198</t>
  </si>
  <si>
    <t>TRH MAGALUF</t>
  </si>
  <si>
    <t>CALLE MARTÍN ROS GARCÍA, 15</t>
  </si>
  <si>
    <t>971682886</t>
  </si>
  <si>
    <t>trhmagaluf.com</t>
  </si>
  <si>
    <t>ELBA SUNSET MALLORCA THALASSO SPA</t>
  </si>
  <si>
    <t>TORRENOVA, 25-27</t>
  </si>
  <si>
    <t>971682722</t>
  </si>
  <si>
    <t>mallorca.reservas@hoteleselba.com</t>
  </si>
  <si>
    <t>hoteleselba.com</t>
  </si>
  <si>
    <t>SOL LUNAMAR S.A.</t>
  </si>
  <si>
    <t>AVENIDA CAN SABONETS, 8 BAJO</t>
  </si>
  <si>
    <t>971682500</t>
  </si>
  <si>
    <t>sollunamarsa.com</t>
  </si>
  <si>
    <t>SON CALIU HOTEL AND SPA OASIS S.A.</t>
  </si>
  <si>
    <t>AVENIDA SON CALIU, 8 BAJO; HOTEL</t>
  </si>
  <si>
    <t>971682200</t>
  </si>
  <si>
    <t>soncaliu@soncaliu.com</t>
  </si>
  <si>
    <t>soncaliu.com</t>
  </si>
  <si>
    <t>213</t>
  </si>
  <si>
    <t>ROSA DEL MAR &amp; SPA</t>
  </si>
  <si>
    <t>AVENIDA CAN SABONETS, S/N</t>
  </si>
  <si>
    <t>971682117</t>
  </si>
  <si>
    <t>AILANA CUBED S.L.</t>
  </si>
  <si>
    <t>AVENIDA SON CALIU, 18 BAJO; TEKA INDUSTRIAL</t>
  </si>
  <si>
    <t>971682034</t>
  </si>
  <si>
    <t>ailanacubedsl.com</t>
  </si>
  <si>
    <t>BALI VORANOVA</t>
  </si>
  <si>
    <t>CALLE PARÍS, 8 8 8</t>
  </si>
  <si>
    <t>971682012</t>
  </si>
  <si>
    <t>comercial@grupobali.com</t>
  </si>
  <si>
    <t>granhotelbali.com</t>
  </si>
  <si>
    <t>SERAMAR HOTEL COMODORO PLAYA</t>
  </si>
  <si>
    <t>CALA BLANCA, 9</t>
  </si>
  <si>
    <t>971681951</t>
  </si>
  <si>
    <t>comodoro@seramarhotels.com</t>
  </si>
  <si>
    <t>SOL PALMANOVA ALL INCLUSIVE</t>
  </si>
  <si>
    <t>CALLE GERMANS PINZÓN, S/N</t>
  </si>
  <si>
    <t>971681900</t>
  </si>
  <si>
    <t>sol.palmanova@melia.com</t>
  </si>
  <si>
    <t>668</t>
  </si>
  <si>
    <t>LEADER INVERSIONES 2014 S.L.</t>
  </si>
  <si>
    <t>GERMANS PINZÓN, 8 BAJO H(MIRLOS)</t>
  </si>
  <si>
    <t>971681872</t>
  </si>
  <si>
    <t>stefania.serra@melia.com</t>
  </si>
  <si>
    <t>AMLA EXPLOTACIONES TURISTICAS S.A.</t>
  </si>
  <si>
    <t>CALLE JOAN ALCOVER, S/N BAJO; HOTEL PALMANOVA</t>
  </si>
  <si>
    <t>971681750</t>
  </si>
  <si>
    <t>amlaexplotacionesturisticassa.com</t>
  </si>
  <si>
    <t>FERGUS STYLE PALMANOVA</t>
  </si>
  <si>
    <t>PASSEIG MAR, 14 14 14</t>
  </si>
  <si>
    <t>971681688</t>
  </si>
  <si>
    <t>HOTEL SON MATIAS BEACH</t>
  </si>
  <si>
    <t>DUC ESTREMERA, 2 BAJO</t>
  </si>
  <si>
    <t>971681550</t>
  </si>
  <si>
    <t>recepcion@matiasbeach.com</t>
  </si>
  <si>
    <t>matiasbeach.com</t>
  </si>
  <si>
    <t>SON MATIAS BEACH</t>
  </si>
  <si>
    <t>DUC ESTREMERA, S/N</t>
  </si>
  <si>
    <t>ROC PORTONOVA</t>
  </si>
  <si>
    <t>PASSEIG MAR, 2 BAJO</t>
  </si>
  <si>
    <t>971681512</t>
  </si>
  <si>
    <t>portonova@roc-hotels.com</t>
  </si>
  <si>
    <t>apartamentosrocportonova.com</t>
  </si>
  <si>
    <t>HI! MIMOSA PARK</t>
  </si>
  <si>
    <t>AVENIDA CAN SABONETS, 28 BAJO</t>
  </si>
  <si>
    <t>971681470</t>
  </si>
  <si>
    <t>info@hi!mimopark.com</t>
  </si>
  <si>
    <t>287</t>
  </si>
  <si>
    <t>HOTEL FLORIDA</t>
  </si>
  <si>
    <t>TORRENOVA, 33</t>
  </si>
  <si>
    <t>971681452</t>
  </si>
  <si>
    <t>204</t>
  </si>
  <si>
    <t>PALMANOVA PALACE</t>
  </si>
  <si>
    <t>CALLE MIQUEL DELS SANTS OLIVER, 13-15 BAJO; HOTEL OLIMPIC</t>
  </si>
  <si>
    <t>971681450</t>
  </si>
  <si>
    <t>info@hotelesglobales.com</t>
  </si>
  <si>
    <t>SANTA LUCIA</t>
  </si>
  <si>
    <t>CALLE DUC ESTREMERA, 6 BAJO</t>
  </si>
  <si>
    <t>971681358</t>
  </si>
  <si>
    <t>socialmedia@hotelesglobales.com</t>
  </si>
  <si>
    <t>332</t>
  </si>
  <si>
    <t>LIVELY MAGALUF</t>
  </si>
  <si>
    <t>CALLE SANT MIQUEL LLÍRIA, 6 BAJO; HOTEL</t>
  </si>
  <si>
    <t>971681350</t>
  </si>
  <si>
    <t>info@livelymagaluf.com</t>
  </si>
  <si>
    <t>lively-hotels.com</t>
  </si>
  <si>
    <t>ZAFIRO PALACE PALMANOVA</t>
  </si>
  <si>
    <t>AVENIDA CAN SABONETS, 24</t>
  </si>
  <si>
    <t>971681258</t>
  </si>
  <si>
    <t>palacepalmanova@zafirohotels.com</t>
  </si>
  <si>
    <t>HOTEL DON BIGOTE</t>
  </si>
  <si>
    <t>CALLE PARÍS, S/N BAJO; H.DON BIGOTE-971681162</t>
  </si>
  <si>
    <t>971681166</t>
  </si>
  <si>
    <t>hoteldonbigote.com</t>
  </si>
  <si>
    <t>439</t>
  </si>
  <si>
    <t>HOTEL DON BIGOTE S.A.</t>
  </si>
  <si>
    <t>CALLE PARÍS, 1 BAJO; H.DON BIGOTE-971681162</t>
  </si>
  <si>
    <t>971681162</t>
  </si>
  <si>
    <t>hoteldonbigotesa.com</t>
  </si>
  <si>
    <t>CADENA MAR S.L.</t>
  </si>
  <si>
    <t>AVENIDA PERE VAQUERRAMIS, S/N BAJO; CEAS SABONES AP ROSA</t>
  </si>
  <si>
    <t>971681012</t>
  </si>
  <si>
    <t>cadenamarsl.com</t>
  </si>
  <si>
    <t>MARTHA´S S.L.</t>
  </si>
  <si>
    <t>CALLE JARDIEL PONCELA, 1 BAJO; HOTEL</t>
  </si>
  <si>
    <t>971680939</t>
  </si>
  <si>
    <t>info@marthassuite.com</t>
  </si>
  <si>
    <t>marthassuite.com</t>
  </si>
  <si>
    <t>VISTASOL S.L.</t>
  </si>
  <si>
    <t>ALT, S/N BAJO</t>
  </si>
  <si>
    <t>971680836</t>
  </si>
  <si>
    <t>recepcion@vistasol.es</t>
  </si>
  <si>
    <t>hotelvistasolmallorca.com</t>
  </si>
  <si>
    <t>176</t>
  </si>
  <si>
    <t>HOTEL H10 PUNTA NEGRA</t>
  </si>
  <si>
    <t>PUNTA NEGRA, 12 BAJO</t>
  </si>
  <si>
    <t>971680762</t>
  </si>
  <si>
    <t>h10.puntanegra@h10hotels.com</t>
  </si>
  <si>
    <t>AGUA BEACH</t>
  </si>
  <si>
    <t>PASSEIG MAR, 26 BAJO; URBANIZACIÓN BENDINAT</t>
  </si>
  <si>
    <t>971680620</t>
  </si>
  <si>
    <t>aguabeach.com</t>
  </si>
  <si>
    <t>BAHIA PRINCIPE CORAL PLAYA</t>
  </si>
  <si>
    <t>TORRENOVA, 41 BAJO; HOTEL CORAL PLAYA</t>
  </si>
  <si>
    <t>971680562</t>
  </si>
  <si>
    <t>bahiaprincipecoralplaya.com</t>
  </si>
  <si>
    <t>184</t>
  </si>
  <si>
    <t>SOL TROPICO PLAYA</t>
  </si>
  <si>
    <t>PASSEIG MAR, 38 BAJO; HL.TROPICO</t>
  </si>
  <si>
    <t>971680516</t>
  </si>
  <si>
    <t>soltropicoplaya.com</t>
  </si>
  <si>
    <t>HOTEL D´OR TOBAGO</t>
  </si>
  <si>
    <t>MARTÍ ROS GARCÍA, 1 BAJO(HOTEL TOBAGO)</t>
  </si>
  <si>
    <t>971680509</t>
  </si>
  <si>
    <t>hoteldortobago.com</t>
  </si>
  <si>
    <t>284</t>
  </si>
  <si>
    <t>FLAMBOYAN CARIBE</t>
  </si>
  <si>
    <t>CALLE MARTÍN ROS GARCÍA, 16 BAJO; (HOTEL FLAMBOYAN-CARIB</t>
  </si>
  <si>
    <t>971680462</t>
  </si>
  <si>
    <t>direccion@hotelflamboyan-caribe.com</t>
  </si>
  <si>
    <t>hotelflamboyan-caribe.com</t>
  </si>
  <si>
    <t>HONOLULU</t>
  </si>
  <si>
    <t>CALA BLANCA, S/N BAJO</t>
  </si>
  <si>
    <t>971680454</t>
  </si>
  <si>
    <t>HOTEL HONOLULU S.A.</t>
  </si>
  <si>
    <t>PINADA, S/N BAJO (ESQUINA CALLE ALTA)</t>
  </si>
  <si>
    <t>971680450</t>
  </si>
  <si>
    <t>res.honolulu@hotelesglobales.com</t>
  </si>
  <si>
    <t>hotelhonolulusa.com</t>
  </si>
  <si>
    <t>219</t>
  </si>
  <si>
    <t>SOL BEACH HOUSE</t>
  </si>
  <si>
    <t>CALLE DUC ESTREMERA, 16</t>
  </si>
  <si>
    <t>971680154</t>
  </si>
  <si>
    <t>sol.beach.house.mallorca@melia.com</t>
  </si>
  <si>
    <t>OLA CLUB PANAMÁ S.L.</t>
  </si>
  <si>
    <t>PARÍS, 4</t>
  </si>
  <si>
    <t>971680122</t>
  </si>
  <si>
    <t>185</t>
  </si>
  <si>
    <t>DELFIN HOTELS</t>
  </si>
  <si>
    <t>CARRER GERMANS MONTCADA, 17 BAJO; HOTEL</t>
  </si>
  <si>
    <t>971680100</t>
  </si>
  <si>
    <t>juliomacia@delfinhotels.com</t>
  </si>
  <si>
    <t>delfinhotels.com</t>
  </si>
  <si>
    <t>HOTEL BERMUDAS S.L.</t>
  </si>
  <si>
    <t>GERMANS PINZÓN, 20 BAJO</t>
  </si>
  <si>
    <t>971680054</t>
  </si>
  <si>
    <t>APARTHOTEL ROSA DEL MAR</t>
  </si>
  <si>
    <t>AVENIDA CAN SABONETS, 1 BAJO; HT ROSA DEL MAR</t>
  </si>
  <si>
    <t>971680044</t>
  </si>
  <si>
    <t>aparthotelrosadelmar.com</t>
  </si>
  <si>
    <t>HAWAII MALLORCA</t>
  </si>
  <si>
    <t>TORRENOVA, 1 BAJO; HOTEL HAWAI MALLORCA</t>
  </si>
  <si>
    <t>971680043</t>
  </si>
  <si>
    <t>rgpd@aluahotels.com</t>
  </si>
  <si>
    <t>intertur.es</t>
  </si>
  <si>
    <t>EL LLORENÇ PARC DE LA MAR</t>
  </si>
  <si>
    <t>PLAÇA PLAZA LLORENÇ VILLALONGA, 4 4</t>
  </si>
  <si>
    <t>971677770</t>
  </si>
  <si>
    <t>info@elllorenc.com</t>
  </si>
  <si>
    <t>elllorenc.com</t>
  </si>
  <si>
    <t>TOMIR</t>
  </si>
  <si>
    <t>MIGUEL DE CERVANTES, 4 BAJO</t>
  </si>
  <si>
    <t>971676630</t>
  </si>
  <si>
    <t>COSTA PORTALS</t>
  </si>
  <si>
    <t>VAQUER, 16 BAJO</t>
  </si>
  <si>
    <t>971676533</t>
  </si>
  <si>
    <t>info@costaportals.com</t>
  </si>
  <si>
    <t>hotelcostaportals.com</t>
  </si>
  <si>
    <t>costaportals.com</t>
  </si>
  <si>
    <t>BENDINAT</t>
  </si>
  <si>
    <t>ANDRÉS FERRET SOBRAL, 1</t>
  </si>
  <si>
    <t>971676529</t>
  </si>
  <si>
    <t>info@hotelbendinat.es</t>
  </si>
  <si>
    <t>hotelbendinat.es</t>
  </si>
  <si>
    <t>HOTEL RD MAR DE PORTALS S.L.</t>
  </si>
  <si>
    <t>CALLE CALDENTEI, 15</t>
  </si>
  <si>
    <t>971676061</t>
  </si>
  <si>
    <t>info@hotelrdmardeportals.com</t>
  </si>
  <si>
    <t>hotelmardeportals.com</t>
  </si>
  <si>
    <t>HOTEL OD PORT PORTALS</t>
  </si>
  <si>
    <t>AVENIDA TOMÀS BLANES TOLOSA, 4 BAJO; HOTEL SAINT MICHEL</t>
  </si>
  <si>
    <t>971675956</t>
  </si>
  <si>
    <t>odportportals@od-hotels.com</t>
  </si>
  <si>
    <t>od-hotels.com</t>
  </si>
  <si>
    <t>SALLÉS HOTEL MARINA PORTALS</t>
  </si>
  <si>
    <t>CARRETERA ANDRATX, KILOMETRO 10 BAJO</t>
  </si>
  <si>
    <t>971675837</t>
  </si>
  <si>
    <t>info@lléshotelmarinaportals.com</t>
  </si>
  <si>
    <t>HOTEL KASAI</t>
  </si>
  <si>
    <t>VAQUER, 20 BAJO</t>
  </si>
  <si>
    <t>CALVIA</t>
  </si>
  <si>
    <t>971675302</t>
  </si>
  <si>
    <t>hotelkasai.com</t>
  </si>
  <si>
    <t>VILLA ITALIA S.L.</t>
  </si>
  <si>
    <t>AVENIDA GABRIEL ROCA, 27 27 27</t>
  </si>
  <si>
    <t>07157</t>
  </si>
  <si>
    <t>971674011</t>
  </si>
  <si>
    <t>info@hotelvillaitalia.com</t>
  </si>
  <si>
    <t>hotelvillaitalia.com</t>
  </si>
  <si>
    <t>BRISMAR</t>
  </si>
  <si>
    <t>AVENIDA ALMIRANTE RIERA ALEMANY, 6 BAJO</t>
  </si>
  <si>
    <t>971671600</t>
  </si>
  <si>
    <t>brismar@fehm.es</t>
  </si>
  <si>
    <t>hotelbrismar.com</t>
  </si>
  <si>
    <t>LA PÉRGOLA S.L.</t>
  </si>
  <si>
    <t>AVENIDA ALMUDAINA, 16 BAJO</t>
  </si>
  <si>
    <t>971671550</t>
  </si>
  <si>
    <t>admin@lapergolahotel.es</t>
  </si>
  <si>
    <t>hotelpergolamallorca.com</t>
  </si>
  <si>
    <t>CAN ESTADES S.L.</t>
  </si>
  <si>
    <t>CAMINO SON PILLO, 15</t>
  </si>
  <si>
    <t>07184</t>
  </si>
  <si>
    <t>971670558</t>
  </si>
  <si>
    <t>info@can-estades.com</t>
  </si>
  <si>
    <t>can-estades.es</t>
  </si>
  <si>
    <t>SON JULIA HOTEL</t>
  </si>
  <si>
    <t>CARRETERA LLUCMAJOR-S'ARENAL, S/N BAJO; HOTEL SON JULIA</t>
  </si>
  <si>
    <t>07620</t>
  </si>
  <si>
    <t>971669700</t>
  </si>
  <si>
    <t>info@sonjulia.com</t>
  </si>
  <si>
    <t>sonjulia.com</t>
  </si>
  <si>
    <t>BOUTIQUE HOTEL SANT ROC &amp; SPA</t>
  </si>
  <si>
    <t>CARRER SANT ROC, 2</t>
  </si>
  <si>
    <t>07701</t>
  </si>
  <si>
    <t>MAÓ-MAHÓN</t>
  </si>
  <si>
    <t>971668691</t>
  </si>
  <si>
    <t>reservas@boutiquehotelsantroc.com</t>
  </si>
  <si>
    <t>boutiquehotelsantroc.com</t>
  </si>
  <si>
    <t>CARRER SOL, 13 BAJO</t>
  </si>
  <si>
    <t>971666546</t>
  </si>
  <si>
    <t>AVENIDA JOAN MIRÓ, 74 BAJO</t>
  </si>
  <si>
    <t>971666069</t>
  </si>
  <si>
    <t>BOUTIQUE ALGAIDA BY EUROTELS</t>
  </si>
  <si>
    <t>CARRER RIBERA, 1</t>
  </si>
  <si>
    <t>07210</t>
  </si>
  <si>
    <t>ALGAIDA</t>
  </si>
  <si>
    <t>971665308</t>
  </si>
  <si>
    <t>boutiquealgaidabyeurotels.com</t>
  </si>
  <si>
    <t>FINCA RAIMS S.L.</t>
  </si>
  <si>
    <t>CARRER RIBERA, 24 24</t>
  </si>
  <si>
    <t>971665157</t>
  </si>
  <si>
    <t>info@fincaraims.com</t>
  </si>
  <si>
    <t>finca-raims.com</t>
  </si>
  <si>
    <t>ES RECO DE RANDA</t>
  </si>
  <si>
    <t>FONT, 21</t>
  </si>
  <si>
    <t>07629</t>
  </si>
  <si>
    <t>971660997</t>
  </si>
  <si>
    <t>esreco@esrecoderanda.com</t>
  </si>
  <si>
    <t>esrecoderanda.com</t>
  </si>
  <si>
    <t>BENNOC PETIT HOTEL S.L.</t>
  </si>
  <si>
    <t>CAMI ÁGUILA, KILOMETRO 3, 7</t>
  </si>
  <si>
    <t>971660528</t>
  </si>
  <si>
    <t>info@bennocpetithotel.com</t>
  </si>
  <si>
    <t>bennocpetithotel.com</t>
  </si>
  <si>
    <t>M.COLL S.A.</t>
  </si>
  <si>
    <t>CARRER BISBE ROIG, 45 BAJO</t>
  </si>
  <si>
    <t>971660375</t>
  </si>
  <si>
    <t>mcollsa.com</t>
  </si>
  <si>
    <t>SES CASAS DE CALA FERRERA</t>
  </si>
  <si>
    <t>CARRER FARALLÓ, 10 BAJO</t>
  </si>
  <si>
    <t>07669</t>
  </si>
  <si>
    <t>971659845</t>
  </si>
  <si>
    <t>info@casascalaferreracalador.com</t>
  </si>
  <si>
    <t>casascalaferreracalador.com</t>
  </si>
  <si>
    <t>FERRERA BEACH</t>
  </si>
  <si>
    <t>CARRER FORN, 76 BAJO</t>
  </si>
  <si>
    <t>info@ferrerabeach.com</t>
  </si>
  <si>
    <t>ferrerabeach.com</t>
  </si>
  <si>
    <t>D´OR S.L.</t>
  </si>
  <si>
    <t>PICAROL, 6 BAJO</t>
  </si>
  <si>
    <t>971659208</t>
  </si>
  <si>
    <t>hoteldor@hoteldor.com</t>
  </si>
  <si>
    <t>hoteldor.com</t>
  </si>
  <si>
    <t>ES CORTE VELL S.L.</t>
  </si>
  <si>
    <t>CARRER SANTA CATALINA TOMÀS, 67</t>
  </si>
  <si>
    <t>07110</t>
  </si>
  <si>
    <t>BUNYOLA</t>
  </si>
  <si>
    <t>971658587</t>
  </si>
  <si>
    <t>info@escortevell.com</t>
  </si>
  <si>
    <t>escortevell.com</t>
  </si>
  <si>
    <t>IBEROSTAR CLUB CALA BARCA</t>
  </si>
  <si>
    <t>BARCA TRENCADA, 20 BAJO; CALA BARCA S.L.</t>
  </si>
  <si>
    <t>07691</t>
  </si>
  <si>
    <t>971658241</t>
  </si>
  <si>
    <t>club.cala.barca@iberostar.com</t>
  </si>
  <si>
    <t>TUI BLUE ROCADOR - ADULTS ONLY</t>
  </si>
  <si>
    <t>AVENIDA MARQUÈS DE COMILLAS, 3 BAJO; CAFETERIA TORREON</t>
  </si>
  <si>
    <t>971658212</t>
  </si>
  <si>
    <t>dpo@nordotel.com</t>
  </si>
  <si>
    <t>nordotel.com</t>
  </si>
  <si>
    <t>GAVIMAR LA MIRADA HOTEL AND APARTMENTS</t>
  </si>
  <si>
    <t>AVENIDA FORTÍ, S/N</t>
  </si>
  <si>
    <t>971658211</t>
  </si>
  <si>
    <t>info@gavimar-hotels.com</t>
  </si>
  <si>
    <t>lamirada-hotel.com</t>
  </si>
  <si>
    <t>CALIMERA ES TALAIAL</t>
  </si>
  <si>
    <t>AVENIDA FORTÍ, 20 BAJO; HOTEL ES TALAIAL</t>
  </si>
  <si>
    <t>971658045</t>
  </si>
  <si>
    <t>reservas@estalaial.es</t>
  </si>
  <si>
    <t>estalaial.com</t>
  </si>
  <si>
    <t>ARIEL</t>
  </si>
  <si>
    <t>CARRER ARIEL, 1 BAJO</t>
  </si>
  <si>
    <t>971657918</t>
  </si>
  <si>
    <t>ariel.com</t>
  </si>
  <si>
    <t>CALA GRAN COSTA</t>
  </si>
  <si>
    <t>AVENIDA CALA GRAN, S/N BAJO</t>
  </si>
  <si>
    <t>calagrancosta.com</t>
  </si>
  <si>
    <t>LA MIRADA</t>
  </si>
  <si>
    <t>AVENIDA FORTÍ, S/N BAJO</t>
  </si>
  <si>
    <t>lamiradaftv@hotmail.com</t>
  </si>
  <si>
    <t>apartamentoslamirada.com</t>
  </si>
  <si>
    <t>PRINSOTEL ALBA</t>
  </si>
  <si>
    <t>CALLE CONILLERA, 2 BAJO</t>
  </si>
  <si>
    <t>971657895</t>
  </si>
  <si>
    <t>alba@prinsotel.es</t>
  </si>
  <si>
    <t>TAMARIX</t>
  </si>
  <si>
    <t>AVINGUDA CALA D'OR, 2-4 BAJO</t>
  </si>
  <si>
    <t>971657851</t>
  </si>
  <si>
    <t>info@tamarix.com</t>
  </si>
  <si>
    <t>hoteltamarix.com</t>
  </si>
  <si>
    <t>ROCAMARINA</t>
  </si>
  <si>
    <t>AVENIDA FORTÍ, 14 BAJO; HOTEL</t>
  </si>
  <si>
    <t>971657832</t>
  </si>
  <si>
    <t>administracion@rocamarina.es</t>
  </si>
  <si>
    <t>rocamarina.com</t>
  </si>
  <si>
    <t>FOWLERS HOTEL</t>
  </si>
  <si>
    <t>CARRER RIT, 12</t>
  </si>
  <si>
    <t>971657831</t>
  </si>
  <si>
    <t>info@fowlershotel.com</t>
  </si>
  <si>
    <t>fowlershotel.com/?fbclid=IwY2xjawP77_ZleHRuA2FlbQIxMABzcnRjBmFwcF9pZBAyMjIwMzkxNzg4MjAwODkyAAEec8i1QyDYQyJXqxthmgmoQTZUjvioelhJtNgnrgF8pDrAx49adnTyfTKvwuc_aem_DiEBJH_w2oKS4uShRKqsIw</t>
  </si>
  <si>
    <t>HOTEL CALA D´OR S.A.</t>
  </si>
  <si>
    <t>AVENIDA BÈLGICA, 33 BAJO(HOTEL)</t>
  </si>
  <si>
    <t>971657805</t>
  </si>
  <si>
    <t>rafael@hotelcalador.com</t>
  </si>
  <si>
    <t>hotelcalador.es</t>
  </si>
  <si>
    <t>BARCELÓ PONENT PLAYA</t>
  </si>
  <si>
    <t>CALA FERRERA, S/N</t>
  </si>
  <si>
    <t>971657734</t>
  </si>
  <si>
    <t>ponentplaya@barcelo.com</t>
  </si>
  <si>
    <t>barceloponentplaya.com</t>
  </si>
  <si>
    <t>HOTEL RAVELLS D´OR</t>
  </si>
  <si>
    <t>CARRER RAVELLS, S/N-BL 4-5 BAJO; PUB</t>
  </si>
  <si>
    <t>971657676</t>
  </si>
  <si>
    <t>info@hotelravellsd´or.com</t>
  </si>
  <si>
    <t>clubmarthas.com</t>
  </si>
  <si>
    <t>HERLLA S.L.</t>
  </si>
  <si>
    <t>AVINGUDA FELANITX, S/N</t>
  </si>
  <si>
    <t>971657650</t>
  </si>
  <si>
    <t>direccion@hotelcalaferrera.com</t>
  </si>
  <si>
    <t>hotelcalaferrera.com</t>
  </si>
  <si>
    <t>HOTEL CORFU</t>
  </si>
  <si>
    <t>AVENIDA CALA EGOS, S/N</t>
  </si>
  <si>
    <t>971657600</t>
  </si>
  <si>
    <t>hotelcorfu.com</t>
  </si>
  <si>
    <t>MARINA SKORPIOS</t>
  </si>
  <si>
    <t>AVENIDA CALA EGOS, S/N BAJO(HOTEL ESCORPIO.)</t>
  </si>
  <si>
    <t>marinaskorpios.com</t>
  </si>
  <si>
    <t>APARTHOTEL FERRERA BLANCA</t>
  </si>
  <si>
    <t>CARRER PARTIÓ, S/N BAJO (BL C-11)</t>
  </si>
  <si>
    <t>971657515</t>
  </si>
  <si>
    <t>APARTAMENTOS PLAYA FERRERA S.L.</t>
  </si>
  <si>
    <t>CARRER FORN, 57 2</t>
  </si>
  <si>
    <t>971657424</t>
  </si>
  <si>
    <t>reservas@playaferrera.com</t>
  </si>
  <si>
    <t>apartamentosplayaferrerasl.com</t>
  </si>
  <si>
    <t>HERLLA</t>
  </si>
  <si>
    <t>AVENIDA FERNANDO TARRAGÓ, 9 BAJO</t>
  </si>
  <si>
    <t>971657358</t>
  </si>
  <si>
    <t>gavimar-hotels.com</t>
  </si>
  <si>
    <t>BARCELÓ</t>
  </si>
  <si>
    <t>AVINGUDA FELANITX, 1</t>
  </si>
  <si>
    <t>971657318</t>
  </si>
  <si>
    <t>INTUROTEL ESMERALDA PARK</t>
  </si>
  <si>
    <t>CALÓ D'ES CORRAL, 23 BAJO</t>
  </si>
  <si>
    <t>971657274</t>
  </si>
  <si>
    <t>reservas@inturotel.com</t>
  </si>
  <si>
    <t>INTUROTEL ESMERALDA VILLAS</t>
  </si>
  <si>
    <t>CALÓ D'ES CORRAL, S/N BAJO; HOTEL CALA AZUL PARK</t>
  </si>
  <si>
    <t>SENTIDO TUCAN</t>
  </si>
  <si>
    <t>CARRER BOULEVARD D'OR, 4 BAJO; HOTEL DOR TUCAN</t>
  </si>
  <si>
    <t>971657200</t>
  </si>
  <si>
    <t>reservations@sentido.com</t>
  </si>
  <si>
    <t>SES CASES D´OR</t>
  </si>
  <si>
    <t>AVENIDA PARCELA DE LA MAR, 6 BAJO</t>
  </si>
  <si>
    <t>971657144</t>
  </si>
  <si>
    <t>reservas@blueseahotels.es</t>
  </si>
  <si>
    <t>hotelcaladorsescasesdor.com</t>
  </si>
  <si>
    <t>CLUB MARTHA´S</t>
  </si>
  <si>
    <t>AVENIDA PARCELA DE LA MAR, 6</t>
  </si>
  <si>
    <t>hotelcaladorclubmarthas.com</t>
  </si>
  <si>
    <t>APARTAMENTOS PARQUE MAR</t>
  </si>
  <si>
    <t>AVENIDA PARCELA DE LA MAR, S/N BAJO</t>
  </si>
  <si>
    <t>971657136</t>
  </si>
  <si>
    <t>info@parquemar.com</t>
  </si>
  <si>
    <t>parquemar.com</t>
  </si>
  <si>
    <t>CALA ESMERALDA</t>
  </si>
  <si>
    <t>CARRER CALA ESMARAGDA, S/N BAJO(HOTEL CALA AZUL PARK)</t>
  </si>
  <si>
    <t>971657111</t>
  </si>
  <si>
    <t>CALA GRAN</t>
  </si>
  <si>
    <t>AVENIDA CALA GRAN, 2 BAJO</t>
  </si>
  <si>
    <t>971657100</t>
  </si>
  <si>
    <t>calagranhotel.com</t>
  </si>
  <si>
    <t>971657052</t>
  </si>
  <si>
    <t>ROCADOR</t>
  </si>
  <si>
    <t>AVENIDA MARQUÈS DE COMILLAS, 1 BAJO</t>
  </si>
  <si>
    <t>971657051</t>
  </si>
  <si>
    <t>rocador@nordotel.com</t>
  </si>
  <si>
    <t>HOTEL SES PUNTETES</t>
  </si>
  <si>
    <t>AVENIDA BENVINGUTS, 20 BAJO</t>
  </si>
  <si>
    <t>971657050</t>
  </si>
  <si>
    <t>info@sespuntetes.com</t>
  </si>
  <si>
    <t>sespuntetes.com</t>
  </si>
  <si>
    <t>BLAU COLONIA SANT JORDI RESORT &amp; SPA</t>
  </si>
  <si>
    <t>ESTANYS, S/N BAJO; CLUB; COLONIA SANT JO</t>
  </si>
  <si>
    <t>07638</t>
  </si>
  <si>
    <t>SES SALINES</t>
  </si>
  <si>
    <t>971656577</t>
  </si>
  <si>
    <t>clubcolonia@blauhotels.com</t>
  </si>
  <si>
    <t>blau-hotels.com</t>
  </si>
  <si>
    <t>395</t>
  </si>
  <si>
    <t>UNIVERSAL HOTEL DON LEON</t>
  </si>
  <si>
    <t>CARRER SOL, S/N BAJO</t>
  </si>
  <si>
    <t>971655561</t>
  </si>
  <si>
    <t>127</t>
  </si>
  <si>
    <t>HOTEL DON LEON</t>
  </si>
  <si>
    <t>CARRER SOL, S/N COLONIA SANT JORDI</t>
  </si>
  <si>
    <t>971655500</t>
  </si>
  <si>
    <t>UNIVERSAL HOTEL CABO BLANCO - ADULTS ONLY</t>
  </si>
  <si>
    <t>CARAVEL.LA, S/N BAJO</t>
  </si>
  <si>
    <t>971655350</t>
  </si>
  <si>
    <t>245</t>
  </si>
  <si>
    <t>BLUEWATER HOTEL S.L.</t>
  </si>
  <si>
    <t>PASEO ROSA, 14 14</t>
  </si>
  <si>
    <t>971655347</t>
  </si>
  <si>
    <t>info@bluewaterhotel.eu</t>
  </si>
  <si>
    <t>bluewaterhotel.eu</t>
  </si>
  <si>
    <t>THB SUR MALLORCA</t>
  </si>
  <si>
    <t>PLAZA CRISTÒFOL COLOM, S/N BAJO</t>
  </si>
  <si>
    <t>971655300</t>
  </si>
  <si>
    <t>surmallorcacial@thbhotels.com</t>
  </si>
  <si>
    <t>SON MARGE S.L.</t>
  </si>
  <si>
    <t>CARRETERA CAMPOS - COLONIA SANT JORDI, KILOMETRO 6, 3</t>
  </si>
  <si>
    <t>07630</t>
  </si>
  <si>
    <t>CAMPOS</t>
  </si>
  <si>
    <t>971655269</t>
  </si>
  <si>
    <t>info@sonmarge.com</t>
  </si>
  <si>
    <t>sonmarge.com</t>
  </si>
  <si>
    <t>LEMAR S.L.</t>
  </si>
  <si>
    <t>BONANÇA, 1</t>
  </si>
  <si>
    <t>971655183</t>
  </si>
  <si>
    <t>lemarsl.com</t>
  </si>
  <si>
    <t>APARTHOTEL ISLA DE CABRERA</t>
  </si>
  <si>
    <t>AVINGUDA MARQUÈS DEL PALMER, S/N (ESQUINA AVENIDA ROCIO)</t>
  </si>
  <si>
    <t>971655168</t>
  </si>
  <si>
    <t>reservas@hotel-hispania.com</t>
  </si>
  <si>
    <t>hotel-hispania.com</t>
  </si>
  <si>
    <t>TRES PLAYAS S.A.</t>
  </si>
  <si>
    <t>CALLE CARRER ESMERAGDA, 9 BAJO(HOTEL)</t>
  </si>
  <si>
    <t>971655151</t>
  </si>
  <si>
    <t>info@tresplayas.com</t>
  </si>
  <si>
    <t>hoteltresplayas.com</t>
  </si>
  <si>
    <t>VILLA CHIQUITA</t>
  </si>
  <si>
    <t>CARRER ESMARAGDA, 14 BAJO; HOTEL VILLA CHIQUITA</t>
  </si>
  <si>
    <t>971655121</t>
  </si>
  <si>
    <t>info@hotelvillachiquita.com</t>
  </si>
  <si>
    <t>hotelvillachiquita.com</t>
  </si>
  <si>
    <t>UNIVERSAL HOTEL LAGUNA</t>
  </si>
  <si>
    <t>971655100</t>
  </si>
  <si>
    <t>MARQUES</t>
  </si>
  <si>
    <t>PLAZA MOLÍ DE SA SAL, S/N BAJO</t>
  </si>
  <si>
    <t>marques@universalhotels.es</t>
  </si>
  <si>
    <t>EL COTO</t>
  </si>
  <si>
    <t>AVINGUDA PRIMAVERA, 8 BAJO</t>
  </si>
  <si>
    <t>971655025</t>
  </si>
  <si>
    <t>info@hotelcoto.es</t>
  </si>
  <si>
    <t>elcoto.com</t>
  </si>
  <si>
    <t>FONT SANTA THERMAL SPA &amp; WELLNES</t>
  </si>
  <si>
    <t>CARRETERA CAMPOS-COLÒNIA DE SANT JORDI, KILOMETRO 8; 2 BAJO</t>
  </si>
  <si>
    <t>971655016</t>
  </si>
  <si>
    <t>info@fontsantahotel.com</t>
  </si>
  <si>
    <t>fontsantahotel.com</t>
  </si>
  <si>
    <t>S`HOTELET DE SANTANYI S.L.</t>
  </si>
  <si>
    <t>PLAZA MAJOR, 23</t>
  </si>
  <si>
    <t>971653585</t>
  </si>
  <si>
    <t>dpo.cliente@conversia.es</t>
  </si>
  <si>
    <t>hoteletsantanyi.com</t>
  </si>
  <si>
    <t>SON COSMET S.L.</t>
  </si>
  <si>
    <t>CARRETERA CAMPOS-SA RÀPITA, KILOMETRO 2 BAJO</t>
  </si>
  <si>
    <t>971651645</t>
  </si>
  <si>
    <t>soncosmet@soncosmet.com</t>
  </si>
  <si>
    <t>soncosmet.com</t>
  </si>
  <si>
    <t>GALICIA 2 S.L.</t>
  </si>
  <si>
    <t>CALLE PORRERES, 1 1 1</t>
  </si>
  <si>
    <t>971650694</t>
  </si>
  <si>
    <t>info@son-bernadinet.com</t>
  </si>
  <si>
    <t>sonbernadinet.com</t>
  </si>
  <si>
    <t>HOTEL SEGLES S.L.</t>
  </si>
  <si>
    <t>SANTANYÍ, 4 BAJO</t>
  </si>
  <si>
    <t>971650097</t>
  </si>
  <si>
    <t>info@hotelsegles.com</t>
  </si>
  <si>
    <t>hotelsegles.com</t>
  </si>
  <si>
    <t>FINCA HOTEL RURAL ES TURO</t>
  </si>
  <si>
    <t>CARRER CAS PARETS, S/N BAJO(POLIGONO 6)</t>
  </si>
  <si>
    <t>07640</t>
  </si>
  <si>
    <t>971649531</t>
  </si>
  <si>
    <t>esturov1@esturo.com</t>
  </si>
  <si>
    <t>esturo.com</t>
  </si>
  <si>
    <t>SA CARROTJA FINCA AGROTURISME S.L.</t>
  </si>
  <si>
    <t>CALLE SA CARROTJA, 7 BAJO</t>
  </si>
  <si>
    <t>971649053</t>
  </si>
  <si>
    <t>finca@sacarrotja.com</t>
  </si>
  <si>
    <t>sacarrotja.com</t>
  </si>
  <si>
    <t>HOTEL CA´N BONICO</t>
  </si>
  <si>
    <t>PLAÇA SANT BARTOMEU, 8 BAJO</t>
  </si>
  <si>
    <t>971649022</t>
  </si>
  <si>
    <t>info@hotelcanbonico.com</t>
  </si>
  <si>
    <t>hotelcanbonico.com</t>
  </si>
  <si>
    <t>BLAU PRIVILEGE PORTOPETRO BEACH RESORT &amp; SPA</t>
  </si>
  <si>
    <t>AVINGUDA ES FAR, 16 BAJO; HOTEL PORTO PETRO</t>
  </si>
  <si>
    <t>971648282</t>
  </si>
  <si>
    <t>portopetro@blauhotels.com</t>
  </si>
  <si>
    <t>AGROTURISME NA MARTINA</t>
  </si>
  <si>
    <t>LLOC CALA MONDRAGÓ, S/N POLIGONO 7, PARCELA 402</t>
  </si>
  <si>
    <t>971648250</t>
  </si>
  <si>
    <t>info@namartina.com</t>
  </si>
  <si>
    <t>namartina.com</t>
  </si>
  <si>
    <t>CALA AZUL PARK</t>
  </si>
  <si>
    <t>CALÓ D'ES CORRAL, 1 URBANIZACIÓN CALA ESMERALDA(SOLAR 1)</t>
  </si>
  <si>
    <t>971648191</t>
  </si>
  <si>
    <t>CARRETERA S'HORTA-FELANITX, 5 BAJO</t>
  </si>
  <si>
    <t>971648184</t>
  </si>
  <si>
    <t>MELIÁ CALA D´OR</t>
  </si>
  <si>
    <t>CARRER PORTINATX, 16-18 BAJO; DUPLICADO 16-18</t>
  </si>
  <si>
    <t>971648181</t>
  </si>
  <si>
    <t>melia.cala.dor@solmelia.com</t>
  </si>
  <si>
    <t>melicalador.com</t>
  </si>
  <si>
    <t>AVENIDA PARCELA DE LA MAR, S/N BAJO; RESIDENCIACALADORADA</t>
  </si>
  <si>
    <t>971648079</t>
  </si>
  <si>
    <t>HOTEL VILLA SIRENA S.L.</t>
  </si>
  <si>
    <t>VIRGEN DEL CARMEN, 37 BAJO</t>
  </si>
  <si>
    <t>07659</t>
  </si>
  <si>
    <t>971645284</t>
  </si>
  <si>
    <t>info@hotelvillasirena.com</t>
  </si>
  <si>
    <t>hotelvillasirena.com</t>
  </si>
  <si>
    <t>SA TANCA D´ES GARBELLO</t>
  </si>
  <si>
    <t>CARRETERA CALA D'OR-CALONGE, KILOMETRO 2, 800</t>
  </si>
  <si>
    <t>971643709</t>
  </si>
  <si>
    <t>info@finca-satanca.de</t>
  </si>
  <si>
    <t>finca-satanca.com</t>
  </si>
  <si>
    <t>ROC LAS ROCAS</t>
  </si>
  <si>
    <t>AVENIDA FORTÍ, 107</t>
  </si>
  <si>
    <t>971643576</t>
  </si>
  <si>
    <t>lasrocas@roc-hotels.com</t>
  </si>
  <si>
    <t>roc-hotels.com</t>
  </si>
  <si>
    <t>APARTAMENTO ES RAVELLS D´OR</t>
  </si>
  <si>
    <t>CARRER RAVELLS, S/N BAJO(OLA HOTEL)</t>
  </si>
  <si>
    <t>971643503</t>
  </si>
  <si>
    <t>ONA VILLAGE CALA D´OR</t>
  </si>
  <si>
    <t>VOLTOR, 5</t>
  </si>
  <si>
    <t>971643462</t>
  </si>
  <si>
    <t>onahotels.com/es/?fbclid=IwY2xjawP72vNleHRuA2FlbQIxMABzcnRjBmFwcF9pZBAyMjIwMzkxNzg4MjAwODkyAAEeIJjpSTH-bkd3So1T_kcUU4sLXaiMZwG1fgrVqSW_6EIAuEN6h_9OCjYtlwg_aem_NUOlI_GDhlI1-FSxAasN_g</t>
  </si>
  <si>
    <t>HOTEL CLUB D´OR GARDENS S.A.</t>
  </si>
  <si>
    <t>CARRER COVA BLANCA, S/N BAJO; APARTAMENTO JARDIN PLAYA</t>
  </si>
  <si>
    <t>971643212</t>
  </si>
  <si>
    <t>hotelclubdorgardenssa.com</t>
  </si>
  <si>
    <t>296</t>
  </si>
  <si>
    <t>SOL CALA D´OR</t>
  </si>
  <si>
    <t>CARRER RAVELLS, S/N BAJO; APARTAMENTO CALA DOR SOL</t>
  </si>
  <si>
    <t>971643146</t>
  </si>
  <si>
    <t>solcalador.com</t>
  </si>
  <si>
    <t>SANTANYI S.L.</t>
  </si>
  <si>
    <t>PLAZA CONSTITUCIÓ, 7</t>
  </si>
  <si>
    <t>971642214</t>
  </si>
  <si>
    <t>info@hotel-santanyi.com</t>
  </si>
  <si>
    <t>hotel-santanyi.com</t>
  </si>
  <si>
    <t>RESTAURANTE AGROTURISMO-SPA CAN CANALS</t>
  </si>
  <si>
    <t>CARRETERA CAMPOS - SA RAPITA, 0, KILOMETRO 7</t>
  </si>
  <si>
    <t>971640757</t>
  </si>
  <si>
    <t>reservas@cancanals.es</t>
  </si>
  <si>
    <t>cancanals.es</t>
  </si>
  <si>
    <t>VISCONTI</t>
  </si>
  <si>
    <t>CARRER PUIG, 4 BAJO</t>
  </si>
  <si>
    <t>07179</t>
  </si>
  <si>
    <t>DEIÀ</t>
  </si>
  <si>
    <t>971639409</t>
  </si>
  <si>
    <t>reservas@hoteldespuig.com</t>
  </si>
  <si>
    <t>hoteldespuig.com</t>
  </si>
  <si>
    <t>HOPOSA COSTA D´OR - ADULTS ONLY</t>
  </si>
  <si>
    <t>CASERIO CASERÍO LLUC ALCARI, S/N BAJO</t>
  </si>
  <si>
    <t>971639247</t>
  </si>
  <si>
    <t>costador@hoposa.es</t>
  </si>
  <si>
    <t>LA RESIDENCIA, A BELMOND HOTEL, MALLORCA</t>
  </si>
  <si>
    <t>SON CANALS</t>
  </si>
  <si>
    <t>971639011</t>
  </si>
  <si>
    <t>reservations.lrs@belmond.com</t>
  </si>
  <si>
    <t>belmond.com/hotels/europe/mallorca/deia/belmond-la-residencia/</t>
  </si>
  <si>
    <t>ES MOLI HOTEL</t>
  </si>
  <si>
    <t>CARRETERA VALLDEMOSSA, S/N</t>
  </si>
  <si>
    <t>971639000</t>
  </si>
  <si>
    <t>support@livechatinc.com</t>
  </si>
  <si>
    <t>esmoli.com</t>
  </si>
  <si>
    <t>SA TANQUETA DE FORNALUX S.L.</t>
  </si>
  <si>
    <t>CARRER SANT BERNAT, S/N BAJO</t>
  </si>
  <si>
    <t>07109</t>
  </si>
  <si>
    <t>FORNALUTX</t>
  </si>
  <si>
    <t>971638520</t>
  </si>
  <si>
    <t>satanquetadefornaluxsl.com</t>
  </si>
  <si>
    <t>CA´S XORC</t>
  </si>
  <si>
    <t>CARRETERA DEIÀ, KILOMETRO 56, 1 BAJO</t>
  </si>
  <si>
    <t>07100</t>
  </si>
  <si>
    <t>971638280</t>
  </si>
  <si>
    <t>stay@casxorc.com</t>
  </si>
  <si>
    <t>casxorc.com</t>
  </si>
  <si>
    <t>CANQUATRE S.L.</t>
  </si>
  <si>
    <t>CAMI VILLALONGA, 16 BAJO</t>
  </si>
  <si>
    <t>971638211</t>
  </si>
  <si>
    <t>info@canquatre.com</t>
  </si>
  <si>
    <t>canquatre.com</t>
  </si>
  <si>
    <t>CAN VERDERA</t>
  </si>
  <si>
    <t>CARRER TOROS, 1 BAJO</t>
  </si>
  <si>
    <t>971638203</t>
  </si>
  <si>
    <t>info@canverdera.com</t>
  </si>
  <si>
    <t>canverdera.com</t>
  </si>
  <si>
    <t>JUMEIRAH PORT SÓLLER HOTEL &amp; SPA</t>
  </si>
  <si>
    <t>CARRER BÈLGICA, S/N BAJO; HOTEL JUMEIRAH</t>
  </si>
  <si>
    <t>971637888</t>
  </si>
  <si>
    <t>jumeirahportsllerhotelspa.com</t>
  </si>
  <si>
    <t>AUDAX</t>
  </si>
  <si>
    <t>URBANITZACIO SERPENTONA, S/N BAJO; HOTEL AUDAX</t>
  </si>
  <si>
    <t>971635761</t>
  </si>
  <si>
    <t>reservasaudax@artiemhotels.com</t>
  </si>
  <si>
    <t>artiemhotels.com</t>
  </si>
  <si>
    <t>244</t>
  </si>
  <si>
    <t>SALVIA S.L.</t>
  </si>
  <si>
    <t>CALLE LA PALMA, 18 BAJO</t>
  </si>
  <si>
    <t>971634936</t>
  </si>
  <si>
    <t>salviasoller@gmail.com</t>
  </si>
  <si>
    <t>hotelsalvia.com</t>
  </si>
  <si>
    <t>LA VILA</t>
  </si>
  <si>
    <t>PLAZA CONSTITUCIÓ, 14</t>
  </si>
  <si>
    <t>971634641</t>
  </si>
  <si>
    <t>toni@lavilahotel.com</t>
  </si>
  <si>
    <t>lavilahotel.com</t>
  </si>
  <si>
    <t>GENEROSO</t>
  </si>
  <si>
    <t>CARRER LA MARINA, 4 BAJO</t>
  </si>
  <si>
    <t>971634618</t>
  </si>
  <si>
    <t>hotelgenerosobeach.com</t>
  </si>
  <si>
    <t>L´AVENIDA HOTEL S.L.</t>
  </si>
  <si>
    <t>AVENIDA GRAN VIA, 9</t>
  </si>
  <si>
    <t>971634075</t>
  </si>
  <si>
    <t>info@avenida-hotel.com</t>
  </si>
  <si>
    <t>avenida-hotel.com</t>
  </si>
  <si>
    <t>CA´S CURIAL</t>
  </si>
  <si>
    <t>CAMI VILLALONGA, 23 BAJO</t>
  </si>
  <si>
    <t>971633332</t>
  </si>
  <si>
    <t>info@cascurial.com</t>
  </si>
  <si>
    <t>cascurial.com</t>
  </si>
  <si>
    <t>FINCAHOTEL CAN COLL</t>
  </si>
  <si>
    <t>CAMI CAN COLL, 1 1</t>
  </si>
  <si>
    <t>971633244</t>
  </si>
  <si>
    <t>info@cancoll.com</t>
  </si>
  <si>
    <t>cancoll.com</t>
  </si>
  <si>
    <t>CASA BOUGAINVILLEA S.L.</t>
  </si>
  <si>
    <t>CARRER SA MAR, 8</t>
  </si>
  <si>
    <t>971633104</t>
  </si>
  <si>
    <t>casabougainvilleasl.com</t>
  </si>
  <si>
    <t>FINCA CA N´AI S.L.</t>
  </si>
  <si>
    <t>CAMI SON SALES, 50 BAJO</t>
  </si>
  <si>
    <t>971632494</t>
  </si>
  <si>
    <t>info@canai.com</t>
  </si>
  <si>
    <t>canai.com</t>
  </si>
  <si>
    <t>CA´N COLL</t>
  </si>
  <si>
    <t>CAMI CAN COLL, 1 BAJO</t>
  </si>
  <si>
    <t>971631905</t>
  </si>
  <si>
    <t>HOTEL ESPLÉNDIDO</t>
  </si>
  <si>
    <t>PASSEIG ES TRAVÉS, 5 BAJO</t>
  </si>
  <si>
    <t>971631850</t>
  </si>
  <si>
    <t>info@esplendidohotel.com</t>
  </si>
  <si>
    <t>esplendidohotel.com</t>
  </si>
  <si>
    <t>PORTO SOLLER</t>
  </si>
  <si>
    <t>CARRER LA MARINA, 36 36 36</t>
  </si>
  <si>
    <t>971631700</t>
  </si>
  <si>
    <t>info@portosoller.com</t>
  </si>
  <si>
    <t>hotelportosoller.com</t>
  </si>
  <si>
    <t>LOS GERANIOS</t>
  </si>
  <si>
    <t>PASSEIG PLATJA, 15 BAJO</t>
  </si>
  <si>
    <t>971631651</t>
  </si>
  <si>
    <t>info@losgeranios.com</t>
  </si>
  <si>
    <t>hotel-losgeranios.com</t>
  </si>
  <si>
    <t>PASSEIG ES TRAVÉS, 26</t>
  </si>
  <si>
    <t>971631600</t>
  </si>
  <si>
    <t>hoteleden@hoteleden.com</t>
  </si>
  <si>
    <t>hoteleden.com</t>
  </si>
  <si>
    <t>HOTEL SULIAR PALACE *** - EDEN NORD</t>
  </si>
  <si>
    <t>CALLE MESTRAL, 5</t>
  </si>
  <si>
    <t>971631513</t>
  </si>
  <si>
    <t>hotelsuliarpalaceedennord.com</t>
  </si>
  <si>
    <t>HOTEL MARINA WELLNESS &amp; SPA</t>
  </si>
  <si>
    <t>PASSEIG PLATJA, S/N PLATJA D'EN REPIC</t>
  </si>
  <si>
    <t>971631461</t>
  </si>
  <si>
    <t>info@hotelmarinasoller.com</t>
  </si>
  <si>
    <t>hotelmarinasoller.com</t>
  </si>
  <si>
    <t>HOTEL MARINA WELLNESS &amp; SPA * * *</t>
  </si>
  <si>
    <t>PLAZA TORRE, 5 ASCEN</t>
  </si>
  <si>
    <t>CITRIC HOTELS SOLLER</t>
  </si>
  <si>
    <t>971631352</t>
  </si>
  <si>
    <t>info@citrichotels.com</t>
  </si>
  <si>
    <t>citrichotels.com</t>
  </si>
  <si>
    <t>CARRER LA MARINA, 12 0 NR 4, PUERTA 4</t>
  </si>
  <si>
    <t>971631350</t>
  </si>
  <si>
    <t>hotelmiramar.com</t>
  </si>
  <si>
    <t>SÓLLER BAY</t>
  </si>
  <si>
    <t>CARRETERA ES FARO, S/N BAJO</t>
  </si>
  <si>
    <t>971631300</t>
  </si>
  <si>
    <t>sllerbay.com</t>
  </si>
  <si>
    <t>HOTEL CA´L BISBE S.L.</t>
  </si>
  <si>
    <t>BISBE NADAL, 10 BAJO</t>
  </si>
  <si>
    <t>971631228</t>
  </si>
  <si>
    <t>recepcion@hotelcalbisbe.com</t>
  </si>
  <si>
    <t>hotelcalbisbe.com</t>
  </si>
  <si>
    <t>AIMIA</t>
  </si>
  <si>
    <t>CARRER SANTA MARIA DEL CAMÍ, 1 BAJO; ASCENSOR</t>
  </si>
  <si>
    <t>971631200</t>
  </si>
  <si>
    <t>info@aimiahotel.com</t>
  </si>
  <si>
    <t>aimiahotel.com</t>
  </si>
  <si>
    <t>CA´N REUS</t>
  </si>
  <si>
    <t>CARRER ALBA, 26 BAJO; CA'N REUS</t>
  </si>
  <si>
    <t>971631174</t>
  </si>
  <si>
    <t>canreus.com</t>
  </si>
  <si>
    <t>OLINVEST 2005 S.L.</t>
  </si>
  <si>
    <t>MALLORCA, 32 BAJO-TDA</t>
  </si>
  <si>
    <t>971630395</t>
  </si>
  <si>
    <t>olinvest2005sl.com</t>
  </si>
  <si>
    <t>CAS SANT S.L.</t>
  </si>
  <si>
    <t>CAMI SES FONTANELLES, 34 BAJO</t>
  </si>
  <si>
    <t>971630298</t>
  </si>
  <si>
    <t>info@cas-sant.com</t>
  </si>
  <si>
    <t>cas-sant.com</t>
  </si>
  <si>
    <t>ARABELLA HOSPITALITY ESPAÑA S.L.U.</t>
  </si>
  <si>
    <t>CARRETERA PALMA-ANDRATX, 19 BAJO; ARABELLA PARK</t>
  </si>
  <si>
    <t>971629629</t>
  </si>
  <si>
    <t>privacy@marriott.com</t>
  </si>
  <si>
    <t>stregis.com</t>
  </si>
  <si>
    <t>DORINT</t>
  </si>
  <si>
    <t>CARRER TAULA, 2</t>
  </si>
  <si>
    <t>971628271</t>
  </si>
  <si>
    <t>reiseinfo@hansemerkur.de</t>
  </si>
  <si>
    <t>dorint.com</t>
  </si>
  <si>
    <t>MELIA PALMA BAY</t>
  </si>
  <si>
    <t>CARRER FELICIÀ FUSTER, 4 BAJO</t>
  </si>
  <si>
    <t>971626900</t>
  </si>
  <si>
    <t>melia.palma.bay@melia.com</t>
  </si>
  <si>
    <t>SA CABANA</t>
  </si>
  <si>
    <t>CARRETERA PALMA-ALCÚDIA, KILOMETRO 19, 900</t>
  </si>
  <si>
    <t>07330</t>
  </si>
  <si>
    <t>CONSELL</t>
  </si>
  <si>
    <t>971622060</t>
  </si>
  <si>
    <t>info@hotelsacabana.com</t>
  </si>
  <si>
    <t>hotelsacabana.com</t>
  </si>
  <si>
    <t>ASIS DE MARRATXINET C.B.</t>
  </si>
  <si>
    <t>COSTA DE CA NA LLUCA, 1</t>
  </si>
  <si>
    <t>07141</t>
  </si>
  <si>
    <t>MARRATXÍ</t>
  </si>
  <si>
    <t>971620164</t>
  </si>
  <si>
    <t>asisdemarratxinetcb.com</t>
  </si>
  <si>
    <t>SA PLANA PETIT HOTEL</t>
  </si>
  <si>
    <t>CARRER EUSEBI PASCUAL, 3 BAJO SA(PLANA)</t>
  </si>
  <si>
    <t>07192</t>
  </si>
  <si>
    <t>ESTELLENCS</t>
  </si>
  <si>
    <t>971618666</t>
  </si>
  <si>
    <t>info@saplana.com</t>
  </si>
  <si>
    <t>saplana.com</t>
  </si>
  <si>
    <t>HOTEL MARISTEL S.L.</t>
  </si>
  <si>
    <t>CARRER EUSEBI PASCUAL, 10</t>
  </si>
  <si>
    <t>971618550</t>
  </si>
  <si>
    <t>maristel@hotelmaristel.com</t>
  </si>
  <si>
    <t>hotelmaristel.com</t>
  </si>
  <si>
    <t>MAR I VENT S.L.</t>
  </si>
  <si>
    <t>CARRER MAJOR, 47-49 BAJO</t>
  </si>
  <si>
    <t>07191</t>
  </si>
  <si>
    <t>BANYALBUFAR</t>
  </si>
  <si>
    <t>971618247</t>
  </si>
  <si>
    <t>info@marivent.com</t>
  </si>
  <si>
    <t>hotelmarivent.com</t>
  </si>
  <si>
    <t>HOTEL S.A. COMA</t>
  </si>
  <si>
    <t>CAMI MOLÍ, 3 BAJO; HOTEL</t>
  </si>
  <si>
    <t>971618034</t>
  </si>
  <si>
    <t>joantomas@hotelsacoma.com</t>
  </si>
  <si>
    <t>hotelsacoma.com</t>
  </si>
  <si>
    <t>HOTELERA VALLDEMOSINA S.L.</t>
  </si>
  <si>
    <t>CALLE JOVELLANOS, 8 BAJO; C</t>
  </si>
  <si>
    <t>07170</t>
  </si>
  <si>
    <t>VALLDEMOSSA</t>
  </si>
  <si>
    <t>971612808</t>
  </si>
  <si>
    <t>hoteleravalldemosinasl.com</t>
  </si>
  <si>
    <t>CARRETERA VALLDEMOSSA, S/N BAJO; FINCA S'OLIVARET</t>
  </si>
  <si>
    <t>971612626</t>
  </si>
  <si>
    <t>info@valldemossahotel.com</t>
  </si>
  <si>
    <t>valldemossahotel.com</t>
  </si>
  <si>
    <t>ES PETIT DE VALLDEMOSSA S.L.</t>
  </si>
  <si>
    <t>CALLE UETAM, 1 BAJO</t>
  </si>
  <si>
    <t>971612479</t>
  </si>
  <si>
    <t>info@espetithotel-valldemossa.com</t>
  </si>
  <si>
    <t>espetithotel-valldemossa.com</t>
  </si>
  <si>
    <t>CASES DE CA´S GARRIGUER S.L.</t>
  </si>
  <si>
    <t>CARRETERA VALLDEMOSSA-ANDRATX, KILOMETRO 72, 800</t>
  </si>
  <si>
    <t>971612300</t>
  </si>
  <si>
    <t>casgarriguer@vistamarhotel.es</t>
  </si>
  <si>
    <t>casesdecasgarriguer.com</t>
  </si>
  <si>
    <t>HOTEL CONTINENTAL VALLDEMOSSA</t>
  </si>
  <si>
    <t>CARRETERA MA-10, KILOMETRO 68, 3</t>
  </si>
  <si>
    <t>971612000</t>
  </si>
  <si>
    <t>reservas@hotelcontinentalvalldemossa.es</t>
  </si>
  <si>
    <t>hotelcontinentalvalldemossa.com</t>
  </si>
  <si>
    <t>C´AN TORNA S.L.</t>
  </si>
  <si>
    <t>CARRETERA ESPORLES-S'ESGLAIETA, KILOMETRO 4, 300 BAIXOS(SON QUINT)</t>
  </si>
  <si>
    <t>07190</t>
  </si>
  <si>
    <t>ESPORLES</t>
  </si>
  <si>
    <t>971611500</t>
  </si>
  <si>
    <t>contacto@cantorna.com</t>
  </si>
  <si>
    <t>cantorna.com</t>
  </si>
  <si>
    <t>LA POSADA DEL MARQUÉS S.L.</t>
  </si>
  <si>
    <t>URBANITZACIO VERGER, S/N BAJO</t>
  </si>
  <si>
    <t>971611230</t>
  </si>
  <si>
    <t>posada@posada-marques.com</t>
  </si>
  <si>
    <t>posada-marques.com</t>
  </si>
  <si>
    <t>SON GALCERÁN</t>
  </si>
  <si>
    <t>CARRER JOAN RIUTORT, 5 PARCELA 23 PONT DE SON GALCERÁN</t>
  </si>
  <si>
    <t>971611224</t>
  </si>
  <si>
    <t>info@songalceran.com</t>
  </si>
  <si>
    <t>songalceran.com</t>
  </si>
  <si>
    <t>LLAUT PALACE</t>
  </si>
  <si>
    <t>AVINGUDA AMÉRICA, 2</t>
  </si>
  <si>
    <t>971596070</t>
  </si>
  <si>
    <t>recepcion@hotelllautpalace.com</t>
  </si>
  <si>
    <t>hotelllautpalace.com</t>
  </si>
  <si>
    <t>SOLIMAR</t>
  </si>
  <si>
    <t>MARGALIDES, 19-20 BAJO</t>
  </si>
  <si>
    <t>971589347</t>
  </si>
  <si>
    <t>solimar.com</t>
  </si>
  <si>
    <t>HOTEL LA NIÑA</t>
  </si>
  <si>
    <t>AVINGUDA CRISTÒFOL COLOM, 11 BAJO</t>
  </si>
  <si>
    <t>971587865</t>
  </si>
  <si>
    <t>hotellania.com</t>
  </si>
  <si>
    <t>SENTIDO CASTELL DE MAR</t>
  </si>
  <si>
    <t>BONANÇA, 1 PLAYA CALA MILLOR</t>
  </si>
  <si>
    <t>971587535</t>
  </si>
  <si>
    <t>sentidocastelldemar.com</t>
  </si>
  <si>
    <t>230</t>
  </si>
  <si>
    <t>GARBI CALAMILLOR</t>
  </si>
  <si>
    <t>AVINGUDA CRISTÒFOL COLOM, S/N BAJO</t>
  </si>
  <si>
    <t>971587375</t>
  </si>
  <si>
    <t>AMÀRAC</t>
  </si>
  <si>
    <t>VINYA DEL MAR, 1</t>
  </si>
  <si>
    <t>971587219</t>
  </si>
  <si>
    <t>zorbasvillage@allsunhotels.com</t>
  </si>
  <si>
    <t>allsun-hotels.es</t>
  </si>
  <si>
    <t>SON CORB BOUTIQUE HOTEL</t>
  </si>
  <si>
    <t>CAMI PUNTA ROTJA, S/N BAJO; TRAVESIA CAMI COMELLAR</t>
  </si>
  <si>
    <t>971587092</t>
  </si>
  <si>
    <t>soncorb@soncorb.com</t>
  </si>
  <si>
    <t>soncorb.com</t>
  </si>
  <si>
    <t>HIPOTELS COMA GRAN</t>
  </si>
  <si>
    <t>CARRER CARDS, 20</t>
  </si>
  <si>
    <t>971587061</t>
  </si>
  <si>
    <t>comagran@hipotels.com</t>
  </si>
  <si>
    <t>HIPOCAMPO PALACE</t>
  </si>
  <si>
    <t>S'ESTANYOL, 13</t>
  </si>
  <si>
    <t>971587002</t>
  </si>
  <si>
    <t>hipopalace@hipotels.com</t>
  </si>
  <si>
    <t>PROTUR MONTE SAFARI</t>
  </si>
  <si>
    <t>CARRETERA CALA MILLOR-PORTOCRISTO, S/N</t>
  </si>
  <si>
    <t>971587000</t>
  </si>
  <si>
    <t>montesafari@proturhotels.com</t>
  </si>
  <si>
    <t>316</t>
  </si>
  <si>
    <t>HIPOCAMPO PLAYA</t>
  </si>
  <si>
    <t>CASTELL, 3</t>
  </si>
  <si>
    <t>971586811</t>
  </si>
  <si>
    <t>ahipoplaya@hipotels.com</t>
  </si>
  <si>
    <t>MARBEL CA´N PASTILLA, S.L.</t>
  </si>
  <si>
    <t>971586438</t>
  </si>
  <si>
    <t>marbelcanpastillasl.com</t>
  </si>
  <si>
    <t>BAHÍA GRANDE</t>
  </si>
  <si>
    <t>CASTELL, 1</t>
  </si>
  <si>
    <t>971586411</t>
  </si>
  <si>
    <t>bahiag@hipotels.com</t>
  </si>
  <si>
    <t>MILLOR GARDEN</t>
  </si>
  <si>
    <t>LLIRI, S/N BAJO</t>
  </si>
  <si>
    <t>971586405</t>
  </si>
  <si>
    <t>millorgarden.com</t>
  </si>
  <si>
    <t>BLUE SEA DON JAIME</t>
  </si>
  <si>
    <t>CALLE JORDANA, 20 BAJO; HOTEL DON JAIME</t>
  </si>
  <si>
    <t>971586371</t>
  </si>
  <si>
    <t>hoteldonjaime@blueseahotels.es</t>
  </si>
  <si>
    <t>PROTUR FLORIANA RESORT</t>
  </si>
  <si>
    <t>CARRER SES JOANETES, S/N BAJO (URBANIZACIÓN SON FLORIANA)</t>
  </si>
  <si>
    <t>971586339</t>
  </si>
  <si>
    <t>florianaresort@proturhotels.com</t>
  </si>
  <si>
    <t>CALA BONA</t>
  </si>
  <si>
    <t>PASSEIG MOLL, 7 BAJO; ASCENSOR</t>
  </si>
  <si>
    <t>971585968</t>
  </si>
  <si>
    <t>info@calabonahotel.com</t>
  </si>
  <si>
    <t>calabonahotel.com</t>
  </si>
  <si>
    <t>PROMOCIONES TURISTICAS DE CALA MILLOR S.L.</t>
  </si>
  <si>
    <t>VIA ROMANÍS, S/N BAJO; ESQUINA CALA LLITERAS</t>
  </si>
  <si>
    <t>971585910</t>
  </si>
  <si>
    <t>BINICANELLA, 2 BAJO</t>
  </si>
  <si>
    <t>971585871</t>
  </si>
  <si>
    <t>info@voramar.com</t>
  </si>
  <si>
    <t>hotelvoramarmallorca.com</t>
  </si>
  <si>
    <t>HOTEL LA SANTA MARÍA</t>
  </si>
  <si>
    <t>AVENIDA CRISTÒFOL COLOM, 104 BAJO</t>
  </si>
  <si>
    <t>971585854</t>
  </si>
  <si>
    <t>info@hotellasantamaria.com</t>
  </si>
  <si>
    <t>hotellasantamaria.com</t>
  </si>
  <si>
    <t>GOYA</t>
  </si>
  <si>
    <t>VINYA DEL MAR, 1 BAJO</t>
  </si>
  <si>
    <t>971585823</t>
  </si>
  <si>
    <t>goya.com</t>
  </si>
  <si>
    <t>GREEN OASIS CLUB HOTEL MORITO</t>
  </si>
  <si>
    <t>BONANÇA, 20 BAJO</t>
  </si>
  <si>
    <t>971585822</t>
  </si>
  <si>
    <t>info@clubgreenoasis.com</t>
  </si>
  <si>
    <t>clubgreenoasis.com</t>
  </si>
  <si>
    <t>HOTEL MARINS PLAYA SUITES - ADULTS ONLY</t>
  </si>
  <si>
    <t>CARRER NA LLAMBIES, 41 BAJO; MARINS PLAYA</t>
  </si>
  <si>
    <t>971585805</t>
  </si>
  <si>
    <t>info@marinshotels.com</t>
  </si>
  <si>
    <t>marinhotels.com</t>
  </si>
  <si>
    <t>YARTAN BOUTIQUE HOTEL</t>
  </si>
  <si>
    <t>CARRER TRESPOLET, 8</t>
  </si>
  <si>
    <t>reservas@yartanboutiquehotel.com</t>
  </si>
  <si>
    <t>yartanboutiquehotel.com</t>
  </si>
  <si>
    <t>DON JUAN</t>
  </si>
  <si>
    <t>PASSEIG JOAN LLINÀS, S/N</t>
  </si>
  <si>
    <t>971585763</t>
  </si>
  <si>
    <t>donjuan@hipotels.com</t>
  </si>
  <si>
    <t>BIKINI</t>
  </si>
  <si>
    <t>CARABELAS, 9</t>
  </si>
  <si>
    <t>971585713</t>
  </si>
  <si>
    <t>bikini@universalhotels.es</t>
  </si>
  <si>
    <t>SABINA PLAYA</t>
  </si>
  <si>
    <t>RAFAL, 4 BAJO</t>
  </si>
  <si>
    <t>971585703</t>
  </si>
  <si>
    <t>sabinaplaya@sabinahotels.com</t>
  </si>
  <si>
    <t>sabinahotels.com</t>
  </si>
  <si>
    <t>VERÓNICA S.L.</t>
  </si>
  <si>
    <t>CARRER PRIMAVERA, 2 BAJO; G03046562-CAJA DE AHOR</t>
  </si>
  <si>
    <t>971585672</t>
  </si>
  <si>
    <t>direccion@midasveronica.com</t>
  </si>
  <si>
    <t>midasveronica.com</t>
  </si>
  <si>
    <t>BLUE SEA LA PINTA</t>
  </si>
  <si>
    <t>CARRER CARAVEL.LES, 4 BAJO; HOTEL LA PINTA-LOCAL2</t>
  </si>
  <si>
    <t>971585671</t>
  </si>
  <si>
    <t>hotellapinta@blueseahotels.es</t>
  </si>
  <si>
    <t>ALICIA</t>
  </si>
  <si>
    <t>LLAMBIES, 26 BAJO</t>
  </si>
  <si>
    <t>971585661</t>
  </si>
  <si>
    <t>alicia@proturhotels.com</t>
  </si>
  <si>
    <t>HOTEL MORITO</t>
  </si>
  <si>
    <t>CARRER BONANÇA, 20 BAJO</t>
  </si>
  <si>
    <t>971585624</t>
  </si>
  <si>
    <t>olsaen@hotelmorito.es</t>
  </si>
  <si>
    <t>hotelmorito.es</t>
  </si>
  <si>
    <t>ANBA ROMANI</t>
  </si>
  <si>
    <t>AVENIDA CRISTÒFOL COLOM, 21</t>
  </si>
  <si>
    <t>971585613</t>
  </si>
  <si>
    <t>anbaromani@d-hotels.es</t>
  </si>
  <si>
    <t>smartlineanbaromani.com</t>
  </si>
  <si>
    <t>SABINA S.A.</t>
  </si>
  <si>
    <t>PENYAL, 1</t>
  </si>
  <si>
    <t>971585611</t>
  </si>
  <si>
    <t>sabina@sabinahotels.com</t>
  </si>
  <si>
    <t>393</t>
  </si>
  <si>
    <t>VISTA BLAVA</t>
  </si>
  <si>
    <t>CARRER PLANES, 8 BAJO</t>
  </si>
  <si>
    <t>971585572</t>
  </si>
  <si>
    <t>info@elegancehotels.com</t>
  </si>
  <si>
    <t>elegancehotels.es</t>
  </si>
  <si>
    <t>vistablava.com</t>
  </si>
  <si>
    <t>LEVANTE PARK</t>
  </si>
  <si>
    <t>PASSEIG MARÍTIM, 6 BAJO</t>
  </si>
  <si>
    <t>971585564</t>
  </si>
  <si>
    <t>levante@levantehotels.com</t>
  </si>
  <si>
    <t>levantehotels.com</t>
  </si>
  <si>
    <t>HOTEL BINIAMAR S.L.</t>
  </si>
  <si>
    <t>CARRER ALOSA, 11 11 11</t>
  </si>
  <si>
    <t>971585513</t>
  </si>
  <si>
    <t>biniamar@hotelbiniamar.com</t>
  </si>
  <si>
    <t>hotelbiniamar.com</t>
  </si>
  <si>
    <t>LEVANTE</t>
  </si>
  <si>
    <t>PASSEIG MARÍTIM, 15 BAJO</t>
  </si>
  <si>
    <t>971585512</t>
  </si>
  <si>
    <t>CALA MILLOR NOU S.L.</t>
  </si>
  <si>
    <t>AVINGUDA COMA, S/N BAJO</t>
  </si>
  <si>
    <t>971585505</t>
  </si>
  <si>
    <t>calamillornousl.com</t>
  </si>
  <si>
    <t>SAID</t>
  </si>
  <si>
    <t>AVINGUDA BON TEMPS, 23 BAJO</t>
  </si>
  <si>
    <t>971585463</t>
  </si>
  <si>
    <t>said@hipotels.com</t>
  </si>
  <si>
    <t>MARINS PLAYA CALA NAU S.A.</t>
  </si>
  <si>
    <t>CARRER ESTANYOL, 7 BAJO</t>
  </si>
  <si>
    <t>971585459</t>
  </si>
  <si>
    <t>marinshotels.com</t>
  </si>
  <si>
    <t>SENTIDO MALLORCA PALACE - ONLY ADULTS</t>
  </si>
  <si>
    <t>AVINGUDA SAVINES, 148 BAJO</t>
  </si>
  <si>
    <t>971585411</t>
  </si>
  <si>
    <t>recepcionplayadelmoro@cmhotels.com</t>
  </si>
  <si>
    <t>cmhotels.com</t>
  </si>
  <si>
    <t>CALEIA TALAYOT SPA HOTEL - ADULTS ONLY</t>
  </si>
  <si>
    <t>CALLE SON SARD, 2 BAJO; HOTEL TALAYOT</t>
  </si>
  <si>
    <t>971585314</t>
  </si>
  <si>
    <t>reservas@senatorhr.com</t>
  </si>
  <si>
    <t>caleiatalayotspahotel.com</t>
  </si>
  <si>
    <t>FLAMENCO</t>
  </si>
  <si>
    <t>AVENIDA SA COMA, 13</t>
  </si>
  <si>
    <t>971585312</t>
  </si>
  <si>
    <t>flamenco@hipotels.com</t>
  </si>
  <si>
    <t>flamenco.com</t>
  </si>
  <si>
    <t>MERCEDES</t>
  </si>
  <si>
    <t>AVENIDA SA COMA, 1</t>
  </si>
  <si>
    <t>971585311</t>
  </si>
  <si>
    <t>mercedes@hipotels.com</t>
  </si>
  <si>
    <t>GLOBALES BORNEO</t>
  </si>
  <si>
    <t>AVINGUDA COMA, 43 BAJO</t>
  </si>
  <si>
    <t>971585300</t>
  </si>
  <si>
    <t>res.borneo@hotelesglobales.com</t>
  </si>
  <si>
    <t>HOTEL GRAN SOL</t>
  </si>
  <si>
    <t>PASSEIG MARÍTIM, 4 BAJO</t>
  </si>
  <si>
    <t>971585283</t>
  </si>
  <si>
    <t>hotelgransol.com</t>
  </si>
  <si>
    <t>AVENIDA SA COMA, 45</t>
  </si>
  <si>
    <t>971585262</t>
  </si>
  <si>
    <t>hipoplaya@hipotels.com</t>
  </si>
  <si>
    <t>HOTEL MILLOR SUN</t>
  </si>
  <si>
    <t>AVENIDA JOAN SERVERA CAMPS, 57 BAJO</t>
  </si>
  <si>
    <t>971585242</t>
  </si>
  <si>
    <t>info@hotelmillorsun.com</t>
  </si>
  <si>
    <t>millorsun.com</t>
  </si>
  <si>
    <t>CLUB SIMO</t>
  </si>
  <si>
    <t>CARRER S'AMETLERS, 24 BAJO(CLUB SIMO)</t>
  </si>
  <si>
    <t>971585213</t>
  </si>
  <si>
    <t>clubsimo.com</t>
  </si>
  <si>
    <t>PROTUR PLAYA CALA MILLOR</t>
  </si>
  <si>
    <t>CARRER PLATJA CALA MILLOR, 1 BAJO; HOTEL PROTUR</t>
  </si>
  <si>
    <t>971585212</t>
  </si>
  <si>
    <t>playacalamillor@proturhotels.com</t>
  </si>
  <si>
    <t>241</t>
  </si>
  <si>
    <t>FERRER ISABEL</t>
  </si>
  <si>
    <t>RONDA REVOLT DELS PRATS, S/N</t>
  </si>
  <si>
    <t>971585163</t>
  </si>
  <si>
    <t>reservas@ferrerhotels.com</t>
  </si>
  <si>
    <t>aparthotelferrerisabel.com</t>
  </si>
  <si>
    <t>HIPOCAMPO S.A.</t>
  </si>
  <si>
    <t>BONANÇA, 4</t>
  </si>
  <si>
    <t>971585111</t>
  </si>
  <si>
    <t>hipocampo@hipotels.com</t>
  </si>
  <si>
    <t>GIRASOL S.L.</t>
  </si>
  <si>
    <t>CARRER DOFÍ, 8 BAJO; DUPLICADO 3-4; HOTEL SUMBA-97158</t>
  </si>
  <si>
    <t>971585064</t>
  </si>
  <si>
    <t>girasol@calamillor.com</t>
  </si>
  <si>
    <t>HOTEL LA SANTA MARIA PLAYA</t>
  </si>
  <si>
    <t>CARRER LLUM, 14 BAJO</t>
  </si>
  <si>
    <t>971585013</t>
  </si>
  <si>
    <t>PROTUR BONAMAR S.L.</t>
  </si>
  <si>
    <t>CARRETERA COMELLAR FONDO, S/N</t>
  </si>
  <si>
    <t>971585012</t>
  </si>
  <si>
    <t>bonamar@proturhotels.com</t>
  </si>
  <si>
    <t>AVENIDA JOAN SERVERA CAMPS, S/N BAJO</t>
  </si>
  <si>
    <t>971585011</t>
  </si>
  <si>
    <t>hotel@millorsun.com</t>
  </si>
  <si>
    <t>DUNAS</t>
  </si>
  <si>
    <t>AVENIDA SA COMA, 47</t>
  </si>
  <si>
    <t>971585002</t>
  </si>
  <si>
    <t>dunas@hipotels.com</t>
  </si>
  <si>
    <t>SA POSADA D´AUMALLÍA</t>
  </si>
  <si>
    <t>CAMI SON PROHENS, 1027</t>
  </si>
  <si>
    <t>07209</t>
  </si>
  <si>
    <t>971582450</t>
  </si>
  <si>
    <t>aumallia@aumallia.com</t>
  </si>
  <si>
    <t>aumallia.com</t>
  </si>
  <si>
    <t>CARRETERA FELANITX-PORTOCOLOM, S/N</t>
  </si>
  <si>
    <t>07200</t>
  </si>
  <si>
    <t>971581952</t>
  </si>
  <si>
    <t>info@santsalvadorhotel.com</t>
  </si>
  <si>
    <t>santsalvadorhotel.com</t>
  </si>
  <si>
    <t>FORUM BOUTIQUE HOTEL &amp; SPA S.L.</t>
  </si>
  <si>
    <t>CARRER CRISTÒFOL COLOM, 2-4</t>
  </si>
  <si>
    <t>971579289</t>
  </si>
  <si>
    <t>info@hotelforumalcudia.com</t>
  </si>
  <si>
    <t>hotelforumalcudia.com</t>
  </si>
  <si>
    <t>URBAN SPACES IBIZA</t>
  </si>
  <si>
    <t>CARRER VIA PÚNICA, S/N</t>
  </si>
  <si>
    <t>971577598</t>
  </si>
  <si>
    <t>privacy.kr@booking.com</t>
  </si>
  <si>
    <t>urban-spaces-ibiza.com.es</t>
  </si>
  <si>
    <t>CASA LÁDICO - HOTEL BOUTIQUE S.L.</t>
  </si>
  <si>
    <t>CARRER ANUNCIVAY, 26</t>
  </si>
  <si>
    <t>07702</t>
  </si>
  <si>
    <t>971573700</t>
  </si>
  <si>
    <t>contacto@ladicohotel.com</t>
  </si>
  <si>
    <t>boutiquehotelcasaladico.com</t>
  </si>
  <si>
    <t>HOTEL RURAL SON TROBAT S.A.</t>
  </si>
  <si>
    <t>CARRER MANACOR-SANT LLORENÇ DES CARDASSAR, 4800 BAJO(PARCELA)</t>
  </si>
  <si>
    <t>971569674</t>
  </si>
  <si>
    <t>sontrobat@sontrobat.com</t>
  </si>
  <si>
    <t>sontrobat.com</t>
  </si>
  <si>
    <t>STIL PULA SUITES GOLF &amp; SPA</t>
  </si>
  <si>
    <t>CARRETERA SON SERVERA-CAPDEPERA, KILOMETRO 3 BAJO</t>
  </si>
  <si>
    <t>971568053</t>
  </si>
  <si>
    <t>hotel@pulasuites.com</t>
  </si>
  <si>
    <t>EXPLOTACIONES HOTELERAS GAMUNDI S.L.</t>
  </si>
  <si>
    <t>CALLE LEONOR SERVERA, 22 BAJO; DONER</t>
  </si>
  <si>
    <t>971566620</t>
  </si>
  <si>
    <t>explotacioneshotelerasgamundisl.com</t>
  </si>
  <si>
    <t>VANITY HOTEL SUITE</t>
  </si>
  <si>
    <t>CARRETERA CALA MESQUIDA, S/N BAJO</t>
  </si>
  <si>
    <t>971566557</t>
  </si>
  <si>
    <t>suite@vanityhotels.com</t>
  </si>
  <si>
    <t>ILLOT PARK</t>
  </si>
  <si>
    <t>CALLE MONTURIOL, 45 BAJO; ESQUINA FLOREAL-H.L'ILLO</t>
  </si>
  <si>
    <t>971566026</t>
  </si>
  <si>
    <t>illotpark@allsunhoteles.com</t>
  </si>
  <si>
    <t>HOTEL L´ILLOT PARK S.L.</t>
  </si>
  <si>
    <t>MONTURIOL, 45</t>
  </si>
  <si>
    <t>NA FORANA</t>
  </si>
  <si>
    <t>AVENIDA ARQUITECTO ALOMAR, 5</t>
  </si>
  <si>
    <t>971565966</t>
  </si>
  <si>
    <t>reservas@hotelnaforana.com</t>
  </si>
  <si>
    <t>hotelnaforana.com</t>
  </si>
  <si>
    <t>DIAMANT JUNIOR</t>
  </si>
  <si>
    <t>VIA ROMANÍS, 18-20</t>
  </si>
  <si>
    <t>971565900</t>
  </si>
  <si>
    <t>apartamentos@hoteldiamant.es</t>
  </si>
  <si>
    <t>hoteldiamant.es</t>
  </si>
  <si>
    <t>DIAMANT APARTHOTEL</t>
  </si>
  <si>
    <t>info@hoteldiamant.es</t>
  </si>
  <si>
    <t>CASES DE SON BARBASSA</t>
  </si>
  <si>
    <t>CARRETERA CALA MESQUIDA, S/N BAJO; AGROTUR SON BARBASSA</t>
  </si>
  <si>
    <t>971565776</t>
  </si>
  <si>
    <t>info@sonbarbassa.com</t>
  </si>
  <si>
    <t>sonbarbassa.com</t>
  </si>
  <si>
    <t>PROTUR TURÓ PINS</t>
  </si>
  <si>
    <t>CARRER SES SAVINES, S/N ESQUINA CALA LLITERAS</t>
  </si>
  <si>
    <t>971565701</t>
  </si>
  <si>
    <t>turopins@proturhotels.com</t>
  </si>
  <si>
    <t>VIVA CALA MESQUIDA RESORT &amp; SPA</t>
  </si>
  <si>
    <t>URBANITZACIO CALA MESQUIDA, S/N</t>
  </si>
  <si>
    <t>07700</t>
  </si>
  <si>
    <t>971565699</t>
  </si>
  <si>
    <t>resort@hotelsviva.com</t>
  </si>
  <si>
    <t>HOTEL BEACH FONT DE S.A. CALA</t>
  </si>
  <si>
    <t>AVENIDA CANYAMEL, 48 BAJO (HOTEL FONT DE SA CA</t>
  </si>
  <si>
    <t>971565611</t>
  </si>
  <si>
    <t>fsacala@wanadoo.es</t>
  </si>
  <si>
    <t>hvsl.es/fontdesacala.htm</t>
  </si>
  <si>
    <t>355</t>
  </si>
  <si>
    <t>CLUB HOTEL CALA RATJADA</t>
  </si>
  <si>
    <t>CARRER ESPERANÇA, 16-18 BAJO; DUPLICADO 16-18; INSOTEL CLUB CA</t>
  </si>
  <si>
    <t>971565528</t>
  </si>
  <si>
    <t>clubhotelcalaratjada.com</t>
  </si>
  <si>
    <t>LUX</t>
  </si>
  <si>
    <t>CARRER AGULLA, 120 BAJO</t>
  </si>
  <si>
    <t>971565419</t>
  </si>
  <si>
    <t>khaled.bahgat@hotellux.net</t>
  </si>
  <si>
    <t>hotellux.net</t>
  </si>
  <si>
    <t>SON MOLL SENTITS SPA</t>
  </si>
  <si>
    <t>CALLE NEREIDAS, 1</t>
  </si>
  <si>
    <t>971565312</t>
  </si>
  <si>
    <t>sonmoll@serranohotels.com</t>
  </si>
  <si>
    <t>serranohotels.com</t>
  </si>
  <si>
    <t>APARTHOTEL THB GUYA PLAYA CLASS</t>
  </si>
  <si>
    <t>SECRET, S/N</t>
  </si>
  <si>
    <t>971565017</t>
  </si>
  <si>
    <t>felip@thbhotels.com</t>
  </si>
  <si>
    <t>VIVA CALA MESQUIDA CLUB APARTHOTEL</t>
  </si>
  <si>
    <t>CARRETERA CALA MESQUIDA, S/N BAJO(CLUB CALA MESQUIDA)</t>
  </si>
  <si>
    <t>971564925</t>
  </si>
  <si>
    <t>cmclub@hotelsviva.com</t>
  </si>
  <si>
    <t>APARTAHOTEL CALA GUYA S.L.</t>
  </si>
  <si>
    <t>971564511</t>
  </si>
  <si>
    <t>administracion@guyawavehotel.com</t>
  </si>
  <si>
    <t>guyawavehotel.com</t>
  </si>
  <si>
    <t>DIAMANT</t>
  </si>
  <si>
    <t>VIA ROMANÍS, 18-20 BAJO; HOTEL DIAMANTE</t>
  </si>
  <si>
    <t>971564501</t>
  </si>
  <si>
    <t>PRINSOTEL LA PINEDA</t>
  </si>
  <si>
    <t>CARRER CASTELLET, 72</t>
  </si>
  <si>
    <t>971564451</t>
  </si>
  <si>
    <t>pineda@prinsotel.es</t>
  </si>
  <si>
    <t>HOTEL &amp; SPA S´ENTRADOR PLAYA</t>
  </si>
  <si>
    <t>CAMI CALA AGULLA, 123 123</t>
  </si>
  <si>
    <t>971564312</t>
  </si>
  <si>
    <t>sentradorplaya@serranohotels.com</t>
  </si>
  <si>
    <t>GARDEN HOTELS</t>
  </si>
  <si>
    <t>CARRER CASTELLET, 59 BAJO; HOTEL GARDEN</t>
  </si>
  <si>
    <t>971564183</t>
  </si>
  <si>
    <t>central@gardenhotels.com</t>
  </si>
  <si>
    <t>MELBEACH HOTEL &amp; SPA</t>
  </si>
  <si>
    <t>VIA VIA COSTA I LLOBERA, S/N</t>
  </si>
  <si>
    <t>971564000</t>
  </si>
  <si>
    <t>info@hotelmelbeach.com</t>
  </si>
  <si>
    <t>hotelmelbeach.com</t>
  </si>
  <si>
    <t>PARAISO</t>
  </si>
  <si>
    <t>CARRER AGULLA, 3</t>
  </si>
  <si>
    <t>971563899</t>
  </si>
  <si>
    <t>paraiso.com</t>
  </si>
  <si>
    <t>THB CALA LLITERAS</t>
  </si>
  <si>
    <t>AVENIDA CALA LLITERES, 9 BAJO; HOTEL</t>
  </si>
  <si>
    <t>971563816</t>
  </si>
  <si>
    <t>calalliteras@thbhotels.com</t>
  </si>
  <si>
    <t>thb.com</t>
  </si>
  <si>
    <t>201</t>
  </si>
  <si>
    <t>NA TACONERA</t>
  </si>
  <si>
    <t>AVENIDA CANYAMEL, S/N BAJO</t>
  </si>
  <si>
    <t>971563562</t>
  </si>
  <si>
    <t>hotel@nataconera.com</t>
  </si>
  <si>
    <t>nataconera.com</t>
  </si>
  <si>
    <t>FLACALCO SUITES</t>
  </si>
  <si>
    <t>BUSTAMANTE, 39 BAJO</t>
  </si>
  <si>
    <t>971563558</t>
  </si>
  <si>
    <t>info@flacalco.com</t>
  </si>
  <si>
    <t>flacalco.com</t>
  </si>
  <si>
    <t>HOTEL CAPRICHO</t>
  </si>
  <si>
    <t>CALLE SERRETA, 5 BAJO; EDIFICIO HOTEL CAPRICHO</t>
  </si>
  <si>
    <t>971563500</t>
  </si>
  <si>
    <t>info@caprichohotel.com</t>
  </si>
  <si>
    <t>caprichohotel.com</t>
  </si>
  <si>
    <t>ALONDRA</t>
  </si>
  <si>
    <t>CARRER FARALLÓ, 5 CALA RAJADA</t>
  </si>
  <si>
    <t>971563497</t>
  </si>
  <si>
    <t>info@hotelalondra.com</t>
  </si>
  <si>
    <t>hotelalondra.com</t>
  </si>
  <si>
    <t>BELLA MAR</t>
  </si>
  <si>
    <t>CALLE MÉNDEZ NÚÑEZ, 11 BAJO; HOTEL BELLA MAR</t>
  </si>
  <si>
    <t>971563493</t>
  </si>
  <si>
    <t>hotelbellamar@infoarta.com</t>
  </si>
  <si>
    <t>hotelbellamar.es</t>
  </si>
  <si>
    <t>HOTEL AMOROS</t>
  </si>
  <si>
    <t>CARRER SES LLEGÍTIMES, 37 BAJO</t>
  </si>
  <si>
    <t>971563454</t>
  </si>
  <si>
    <t>hotel@hotelamoros.com</t>
  </si>
  <si>
    <t>hotelamoros.com</t>
  </si>
  <si>
    <t>GRUPOTEL AGUAIT S.A.</t>
  </si>
  <si>
    <t>AVENIDA PINS, 61 BAJO(AGUAIT)</t>
  </si>
  <si>
    <t>971563408</t>
  </si>
  <si>
    <t>aguait@grupotel.com</t>
  </si>
  <si>
    <t>grupohotel.com</t>
  </si>
  <si>
    <t>HOTEL BELLAVISTA &amp; SPA</t>
  </si>
  <si>
    <t>CALLE MIGUEL GARAU, 30</t>
  </si>
  <si>
    <t>971563194</t>
  </si>
  <si>
    <t>hotel@bellavistamallorca.com</t>
  </si>
  <si>
    <t>bellavistamallorca.com</t>
  </si>
  <si>
    <t>CALA GAT S.L.</t>
  </si>
  <si>
    <t>CARRETERA FAR, 5 BAJO</t>
  </si>
  <si>
    <t>971563166</t>
  </si>
  <si>
    <t>info@hotelcalagat.com</t>
  </si>
  <si>
    <t>hotelcalagat.com</t>
  </si>
  <si>
    <t>ROC CAROLINA</t>
  </si>
  <si>
    <t>AVENIDA PROVENÇALS, 11</t>
  </si>
  <si>
    <t>971563158</t>
  </si>
  <si>
    <t>carolina@roc-hotels.com</t>
  </si>
  <si>
    <t>hotelroccarolina.com</t>
  </si>
  <si>
    <t>PETIT HOTEL SES ROTGES</t>
  </si>
  <si>
    <t>XUCLAMEL, S/N 21</t>
  </si>
  <si>
    <t>971563108</t>
  </si>
  <si>
    <t>hotel@sesrotges.com</t>
  </si>
  <si>
    <t>sesrotges.com</t>
  </si>
  <si>
    <t>VISTA SOL</t>
  </si>
  <si>
    <t>MESTRE VICENÇ NADAL, 64</t>
  </si>
  <si>
    <t>971563080</t>
  </si>
  <si>
    <t>info@vistasol.com</t>
  </si>
  <si>
    <t>hotelvistasol.com</t>
  </si>
  <si>
    <t>CARRER MESTRE VICENÇ NADAL, 64 BAJO</t>
  </si>
  <si>
    <t>BAVIERA</t>
  </si>
  <si>
    <t>XUCLAMEL, 22 BAJO</t>
  </si>
  <si>
    <t>971563066</t>
  </si>
  <si>
    <t>info@hotelbaviera-mallorca.com</t>
  </si>
  <si>
    <t>hotelbaviera-mallorca.com</t>
  </si>
  <si>
    <t>LAGO PLAYA</t>
  </si>
  <si>
    <t>TRITÓN, S/N BAJO</t>
  </si>
  <si>
    <t>971563058</t>
  </si>
  <si>
    <t>info@lagoplaya.com</t>
  </si>
  <si>
    <t>hotetur.com</t>
  </si>
  <si>
    <t>BELLA PLAYA</t>
  </si>
  <si>
    <t>CARRER AGULLA, 125 BAJO</t>
  </si>
  <si>
    <t>971563050</t>
  </si>
  <si>
    <t>bellaplaya@bellaplaya.com</t>
  </si>
  <si>
    <t>bellaplaya.com</t>
  </si>
  <si>
    <t>PETITS HOTELS DE LES ILLES BALEARS S.L.</t>
  </si>
  <si>
    <t>PLAZA RAMÓN LLULL, 5 BAJO</t>
  </si>
  <si>
    <t>971561678</t>
  </si>
  <si>
    <t>petitshotelsdelesillesbalearssl.com</t>
  </si>
  <si>
    <t>SA PLACA PETRA</t>
  </si>
  <si>
    <t>PLAZA RAMÓN LLULL, 4 BAJO</t>
  </si>
  <si>
    <t>971561646</t>
  </si>
  <si>
    <t>saplacapetra.com</t>
  </si>
  <si>
    <t>CALA MANDIA S.A.</t>
  </si>
  <si>
    <t>PASSEIG FEDERICO GARCÍA LORCA, S/N BAJO (CLUB H.CALA MANDIA)</t>
  </si>
  <si>
    <t>971558890</t>
  </si>
  <si>
    <t>recepcioncm@insotel.com</t>
  </si>
  <si>
    <t>545</t>
  </si>
  <si>
    <t>SON MAS</t>
  </si>
  <si>
    <t>CARRETERA PORTOCRISTO-PORTOCOLOM, S/N BAJO</t>
  </si>
  <si>
    <t>971558755</t>
  </si>
  <si>
    <t>hotel@sonmas.com</t>
  </si>
  <si>
    <t>sonmas.com</t>
  </si>
  <si>
    <t>RIU ROMANTICA</t>
  </si>
  <si>
    <t>AMAPOLAS, S/N BAJO</t>
  </si>
  <si>
    <t>971558417</t>
  </si>
  <si>
    <t>info@riuromantica.com</t>
  </si>
  <si>
    <t>HOTEL CALA ROMÁNTICA</t>
  </si>
  <si>
    <t>PASSEIG S' ESTANY D'EN MAS, S/N</t>
  </si>
  <si>
    <t>privacy.dpd@grupoiberostar.com</t>
  </si>
  <si>
    <t>hotelcalaromantica.com</t>
  </si>
  <si>
    <t>BLAU PUNTA REINA CLUB</t>
  </si>
  <si>
    <t>CARRER ALGAR, S/N BAJO</t>
  </si>
  <si>
    <t>971558317</t>
  </si>
  <si>
    <t>booking@blauhotels.com</t>
  </si>
  <si>
    <t>blaupuntareinaresort.com/en/?utm_source=google&amp;utm_medium=organic&amp;utm_campaign=GMB&amp;utm_content=PuntaReina&amp;partner=4767</t>
  </si>
  <si>
    <t>MANDIA PARK</t>
  </si>
  <si>
    <t>URBANIZACIÓN PUNTA REINA, 58-59 BAJO</t>
  </si>
  <si>
    <t>971558296</t>
  </si>
  <si>
    <t>mandiaparj@yahoo.es</t>
  </si>
  <si>
    <t>mandiapark.com</t>
  </si>
  <si>
    <t>971558137</t>
  </si>
  <si>
    <t>info@calamandia.com</t>
  </si>
  <si>
    <t>VILLA MIEL</t>
  </si>
  <si>
    <t>AVINGUDA CRISTÒFOL COLOM, 92 ENTRADA EN CALLE LLUM N° 14</t>
  </si>
  <si>
    <t>971556338</t>
  </si>
  <si>
    <t>info@hotelvillamiel.com</t>
  </si>
  <si>
    <t>hotelvillamiel.com</t>
  </si>
  <si>
    <t>FINCA SON MOLA VELL S.L.</t>
  </si>
  <si>
    <t>CARRETERA SON MACIÀ-CALES DE MALLORCA, KILOMETRO 2, 800 BAJO</t>
  </si>
  <si>
    <t>07509</t>
  </si>
  <si>
    <t>971551638</t>
  </si>
  <si>
    <t>info@fincasonmolavell.com</t>
  </si>
  <si>
    <t>sonmolavell.com</t>
  </si>
  <si>
    <t>SINGULAR CALA RATJADA BY EUROTELS</t>
  </si>
  <si>
    <t>CALLE MÉNDEZ NÚÑEZ, 61</t>
  </si>
  <si>
    <t>971549927</t>
  </si>
  <si>
    <t>singularcalaratjadabyeurotels.com</t>
  </si>
  <si>
    <t>CA N´ALEXANDRE-TURISMO DE INTERIOR</t>
  </si>
  <si>
    <t>PLAÇA PLAZA ALEXANDRE JAUME, 8A</t>
  </si>
  <si>
    <t>971549662</t>
  </si>
  <si>
    <t>info@canalexandre.com</t>
  </si>
  <si>
    <t>canalexandre.com</t>
  </si>
  <si>
    <t>SON SIURANA</t>
  </si>
  <si>
    <t>CARRETERA ALCÚDIA-PALMA, KILOMETRO 42, 8 BAJO(SON SIURANA DE BAI</t>
  </si>
  <si>
    <t>info@sonsiurana.com</t>
  </si>
  <si>
    <t>sonsiurana.com</t>
  </si>
  <si>
    <t>HOTEL CAN MOSTATXINS</t>
  </si>
  <si>
    <t>LLEDONER, 15 0 CALLE MALRIEGA, S/N</t>
  </si>
  <si>
    <t>971549639</t>
  </si>
  <si>
    <t>recepcion@hotelcanmostatxins.com</t>
  </si>
  <si>
    <t>hotelcanmostatxins.com</t>
  </si>
  <si>
    <t>ALCUDIA PETIT HOTEL</t>
  </si>
  <si>
    <t>SERRA, 23</t>
  </si>
  <si>
    <t>971549510</t>
  </si>
  <si>
    <t>info@alcudiapetithotel.com</t>
  </si>
  <si>
    <t>alcudiapetithotel.com</t>
  </si>
  <si>
    <t>HOTEL SOM FAR</t>
  </si>
  <si>
    <t>PLAZOLETA POMPEU FABRA, 7</t>
  </si>
  <si>
    <t>971549266</t>
  </si>
  <si>
    <t>info@hotelsomfar.com</t>
  </si>
  <si>
    <t>somfar.com</t>
  </si>
  <si>
    <t>CAN VENT BOUTIQUE HOTEL S.L.</t>
  </si>
  <si>
    <t>CARRER SANT JAUME, 5</t>
  </si>
  <si>
    <t>971549260</t>
  </si>
  <si>
    <t>info@cancalcohotels.com</t>
  </si>
  <si>
    <t>hotelcanvent.com</t>
  </si>
  <si>
    <t>ONA AUCANADA S.L.</t>
  </si>
  <si>
    <t>MIRADORS, S/N BAJO(URBANIZACIÓN ALCANADA)</t>
  </si>
  <si>
    <t>971548412</t>
  </si>
  <si>
    <t>info@onaaucanada.com</t>
  </si>
  <si>
    <t>onaaucanadaclub.com</t>
  </si>
  <si>
    <t>HOTEL CAN TEM</t>
  </si>
  <si>
    <t>ESGLÉSIA, 14 BAJO</t>
  </si>
  <si>
    <t>971548237</t>
  </si>
  <si>
    <t>info@hotelcantem.com</t>
  </si>
  <si>
    <t>hotelcantem.com</t>
  </si>
  <si>
    <t>SON SIMÓ VELL AGROTURISMO</t>
  </si>
  <si>
    <t>CARRETERA ALCÚDIA-PALMA, 43.7 BAJO(SON SIMO VELL)</t>
  </si>
  <si>
    <t>971547305</t>
  </si>
  <si>
    <t>sonsimovell@gmail.com</t>
  </si>
  <si>
    <t>sonsimovell.com</t>
  </si>
  <si>
    <t>ALCO S.A.</t>
  </si>
  <si>
    <t>CARRER ESTRELLA DE MAR, 12 A; BAJO</t>
  </si>
  <si>
    <t>971546670</t>
  </si>
  <si>
    <t>alcosa.com</t>
  </si>
  <si>
    <t>VIVA TROPIC &amp; SPA</t>
  </si>
  <si>
    <t>CARRER ANSELM TURMEDA, 1 BAJO</t>
  </si>
  <si>
    <t>971546606</t>
  </si>
  <si>
    <t>info@hotelsviva.com</t>
  </si>
  <si>
    <t>PORTBLUE CLUB POLLENTIA RESORT &amp; SPA</t>
  </si>
  <si>
    <t>CARRETERA PORTAL POLLENÇA, KILOMETRO 2 BAJO</t>
  </si>
  <si>
    <t>971546200</t>
  </si>
  <si>
    <t>info@portbluehotels.com</t>
  </si>
  <si>
    <t>clubpollentia.com</t>
  </si>
  <si>
    <t>486</t>
  </si>
  <si>
    <t>CONDES DE ALCÚDIA</t>
  </si>
  <si>
    <t>AVINGUDA PLATJA, 4</t>
  </si>
  <si>
    <t>971545920</t>
  </si>
  <si>
    <t>res.condes@hotelesglobales.com</t>
  </si>
  <si>
    <t>BAHIA DE ALCUDIA</t>
  </si>
  <si>
    <t>AVINGUDA PLATJA, 6 BAJO; HOTEL</t>
  </si>
  <si>
    <t>971545800</t>
  </si>
  <si>
    <t>info@hotelbahiadealcudia.com</t>
  </si>
  <si>
    <t>hotelbahiadealcudia.com</t>
  </si>
  <si>
    <t>HOTEL MORE</t>
  </si>
  <si>
    <t>TIRANT LO BLANC (MORER VERMELL), 8 BAJO</t>
  </si>
  <si>
    <t>971545502</t>
  </si>
  <si>
    <t>info@hotelmore.com</t>
  </si>
  <si>
    <t>hotelmore.com</t>
  </si>
  <si>
    <t>HI! PANORAMIC</t>
  </si>
  <si>
    <t>MARIA ANTÒNIA SALVÀ (MORER VERMELL), 2 BAJO; H. PANORAMIC</t>
  </si>
  <si>
    <t>971545484</t>
  </si>
  <si>
    <t>info@hi!panoramic.com</t>
  </si>
  <si>
    <t>PRESIDENT</t>
  </si>
  <si>
    <t>CAMI ALCANADA, 65</t>
  </si>
  <si>
    <t>971545305</t>
  </si>
  <si>
    <t>president@saintmichel.net</t>
  </si>
  <si>
    <t>PISCIS ADULTS ONLY S.L.</t>
  </si>
  <si>
    <t>CARRER TEODOR CANET, 41 BAJO; HOTEL PISCIS</t>
  </si>
  <si>
    <t>971545282</t>
  </si>
  <si>
    <t>tropico@granisla.com</t>
  </si>
  <si>
    <t>granisla.com</t>
  </si>
  <si>
    <t>FERRER MARISTANY</t>
  </si>
  <si>
    <t>MAREPERLA, 1 BAJO; SUPERMERCADO CASA BLAN</t>
  </si>
  <si>
    <t>971545254</t>
  </si>
  <si>
    <t>ferrerhotels.com</t>
  </si>
  <si>
    <t>CA´N PERE S.L.</t>
  </si>
  <si>
    <t>SERRA, 12 BAJO(OFICINA 3-JARDIN H.BOCACC</t>
  </si>
  <si>
    <t>971545243</t>
  </si>
  <si>
    <t>info@hotelcanpere.com</t>
  </si>
  <si>
    <t>hotelcanpere.com</t>
  </si>
  <si>
    <t>HOTEL ALCUDIA S.L.</t>
  </si>
  <si>
    <t>CARRER TEODOR CANET, 43 BAJO; HT</t>
  </si>
  <si>
    <t>971545216</t>
  </si>
  <si>
    <t>hotelalcudia@eixhotels.com</t>
  </si>
  <si>
    <t>eixhotels.com</t>
  </si>
  <si>
    <t>HOTEL MAL PAS</t>
  </si>
  <si>
    <t>CAMI DE LA VICTÒRIA, 1 BAJO</t>
  </si>
  <si>
    <t>971545143</t>
  </si>
  <si>
    <t>FONDA LLABRÉS BOUTIQUE HOTEL</t>
  </si>
  <si>
    <t>PLAZA CONSTITUCIÓ, 6 BAJO</t>
  </si>
  <si>
    <t>971545000</t>
  </si>
  <si>
    <t>info@fondallabres.com</t>
  </si>
  <si>
    <t>fondallabrsboutiquehotel.com</t>
  </si>
  <si>
    <t>SOL ALCUDIA CENTER</t>
  </si>
  <si>
    <t>AVINGUDA PERE MAS I REUS, S/N BAJO; ALCUDIA CENTER CLUB</t>
  </si>
  <si>
    <t>971539013</t>
  </si>
  <si>
    <t>sol.alcudia.center@melia.com</t>
  </si>
  <si>
    <t>SON SERRA S.L.</t>
  </si>
  <si>
    <t>CARRETERA MURO-CAN PICAFORT, KILOMETRO 7</t>
  </si>
  <si>
    <t>971537980</t>
  </si>
  <si>
    <t>son-serra@gmx.net</t>
  </si>
  <si>
    <t>finca-son-serra.com</t>
  </si>
  <si>
    <t>CAN RIBERA BY ZAFIRO</t>
  </si>
  <si>
    <t>CALLE COMTAT, 1</t>
  </si>
  <si>
    <t>971537110</t>
  </si>
  <si>
    <t>POLLENÇA PARK HOTEL</t>
  </si>
  <si>
    <t>CARRER BOT, 5 ENTLO-C</t>
  </si>
  <si>
    <t>971536529</t>
  </si>
  <si>
    <t>booking@cabot-hotels.com</t>
  </si>
  <si>
    <t>cabot-hotels.com</t>
  </si>
  <si>
    <t>PASSEIG VORA MAR, 107 BAJO</t>
  </si>
  <si>
    <t>971536166</t>
  </si>
  <si>
    <t>AVENIDA PERE MAS I REUS, 6 BAJO</t>
  </si>
  <si>
    <t>971536122</t>
  </si>
  <si>
    <t>SEACLUB MEDITERRANEAN RESORT</t>
  </si>
  <si>
    <t>AVENIDA MEXIC, S/N BAJO APARTAMENTO CLUB(S.A E. )</t>
  </si>
  <si>
    <t>971536041</t>
  </si>
  <si>
    <t>reservas@seaclub.com</t>
  </si>
  <si>
    <t>seaclub.com</t>
  </si>
  <si>
    <t>D´INTERIOR</t>
  </si>
  <si>
    <t>MERCAT, 18 BAJO; HOTEL JUMA</t>
  </si>
  <si>
    <t>971535281</t>
  </si>
  <si>
    <t>info@pollensahotels.com</t>
  </si>
  <si>
    <t>pollensa.com</t>
  </si>
  <si>
    <t>LLENAIRE</t>
  </si>
  <si>
    <t>CAMI LLENAIRE, KILOMETRO 3.8 BAJO; CAMINO LLENAIRE</t>
  </si>
  <si>
    <t>971535251</t>
  </si>
  <si>
    <t>info@hotelllenaire.com</t>
  </si>
  <si>
    <t>hotelllenaire.com</t>
  </si>
  <si>
    <t>JUMA S.L.</t>
  </si>
  <si>
    <t>PLAZA MAJOR, 9 BAJO</t>
  </si>
  <si>
    <t>971535120</t>
  </si>
  <si>
    <t>hoteljuma.com</t>
  </si>
  <si>
    <t>JUMA</t>
  </si>
  <si>
    <t>juma@hoteljuma.com</t>
  </si>
  <si>
    <t>CARRER TEMPORAL, S/N BAJO(H.SIMAR)</t>
  </si>
  <si>
    <t>07469</t>
  </si>
  <si>
    <t>971535037</t>
  </si>
  <si>
    <t>CAN PUNCHE HOLDINGS MALTA LIMITED</t>
  </si>
  <si>
    <t>POLIGONO CUATRO, S/N BAJO</t>
  </si>
  <si>
    <t>971533703</t>
  </si>
  <si>
    <t>canpuncheholdingsmaltalimited.com</t>
  </si>
  <si>
    <t>MON BOUTIQUE HOTEL</t>
  </si>
  <si>
    <t>CARRER ANTONI MAURA, S/N 38</t>
  </si>
  <si>
    <t>971533000</t>
  </si>
  <si>
    <t>monboutiquehotel.com</t>
  </si>
  <si>
    <t>CAL LLORO</t>
  </si>
  <si>
    <t>ANTONI MAURA, 38 BAJO</t>
  </si>
  <si>
    <t>971531655</t>
  </si>
  <si>
    <t>callloro.com</t>
  </si>
  <si>
    <t>HOTEL NIU</t>
  </si>
  <si>
    <t>CALA BARQUES, 5 BAJO(HOTEL)</t>
  </si>
  <si>
    <t>971530512</t>
  </si>
  <si>
    <t>hotelniu.com</t>
  </si>
  <si>
    <t>SIMAR S.L.</t>
  </si>
  <si>
    <t>CARRER TEMPORAL, S/N BAJO (H.SIMAR)</t>
  </si>
  <si>
    <t>971530300</t>
  </si>
  <si>
    <t>res.simar@hotelesglobales.com</t>
  </si>
  <si>
    <t>CALA SANT VICENÇ</t>
  </si>
  <si>
    <t>CARRER MARESERS, 2 BAJO</t>
  </si>
  <si>
    <t>971530250</t>
  </si>
  <si>
    <t>bookings@hotelcala.com</t>
  </si>
  <si>
    <t>hotelcala.com</t>
  </si>
  <si>
    <t>HOTEL MOLINS S.A.</t>
  </si>
  <si>
    <t>CARRER FRA VICENT NICOLAU, S/N 0 BALEARES</t>
  </si>
  <si>
    <t>971530200</t>
  </si>
  <si>
    <t>molins@grupotel.com</t>
  </si>
  <si>
    <t>hotelmolinssa.com</t>
  </si>
  <si>
    <t>SON FOGUERO</t>
  </si>
  <si>
    <t>CARRETERA SINEU-MURO, KILOMETRO 3</t>
  </si>
  <si>
    <t>971525343</t>
  </si>
  <si>
    <t>fincasonfoguero@gmail.com</t>
  </si>
  <si>
    <t>sonfoguero.com</t>
  </si>
  <si>
    <t>TREN D´OCI S.L.</t>
  </si>
  <si>
    <t>CARRER ESTACIÓ, 2 BAJO</t>
  </si>
  <si>
    <t>971521034</t>
  </si>
  <si>
    <t>trendocisl.com</t>
  </si>
  <si>
    <t>SON CLEDA</t>
  </si>
  <si>
    <t>PLAZA FOSSAR, 7 BAJO</t>
  </si>
  <si>
    <t>971520845</t>
  </si>
  <si>
    <t>contacto@hotelsoncleda.com</t>
  </si>
  <si>
    <t>hotelsoncleda.com</t>
  </si>
  <si>
    <t>CAN BEIA</t>
  </si>
  <si>
    <t>PLAÇA RECTOR SEBASTIÀ JAUME, 2 BAJO</t>
  </si>
  <si>
    <t>971518623</t>
  </si>
  <si>
    <t>booking@canbeiamallorca.com</t>
  </si>
  <si>
    <t>canbeiamallorca.com</t>
  </si>
  <si>
    <t>HOTEL SON COLOM</t>
  </si>
  <si>
    <t>CARRER MAJOR, 39</t>
  </si>
  <si>
    <t>971516195</t>
  </si>
  <si>
    <t>info@hotelsoncolom.com</t>
  </si>
  <si>
    <t>soncolom.com</t>
  </si>
  <si>
    <t>MONNÀBER VELL S.L.</t>
  </si>
  <si>
    <t>FINCA MONNABER VELL, S/N BAJO; PREDIO MONNABER VELL</t>
  </si>
  <si>
    <t>971516131</t>
  </si>
  <si>
    <t>hotel@monnabervell.com</t>
  </si>
  <si>
    <t>monnabervell.com</t>
  </si>
  <si>
    <t>CAN FURIOS</t>
  </si>
  <si>
    <t>CAMI VELL BINIBONA, S/N</t>
  </si>
  <si>
    <t>971515751</t>
  </si>
  <si>
    <t>canfurios@binibona.es</t>
  </si>
  <si>
    <t>can-furios.com</t>
  </si>
  <si>
    <t>HOTEL SON AMETLER</t>
  </si>
  <si>
    <t>POLIGON 18, 147</t>
  </si>
  <si>
    <t>07316</t>
  </si>
  <si>
    <t>971515419</t>
  </si>
  <si>
    <t>paola@hotelsonametler.com</t>
  </si>
  <si>
    <t>hotelsonametler.com</t>
  </si>
  <si>
    <t>ALCUDIA PETIT</t>
  </si>
  <si>
    <t>971515260</t>
  </si>
  <si>
    <t>CAN CALCO S.L.</t>
  </si>
  <si>
    <t>CAMPANET, 1 BAJO</t>
  </si>
  <si>
    <t>cancalcohotels.com</t>
  </si>
  <si>
    <t>CAN RIERA</t>
  </si>
  <si>
    <t>PASSEIG CREU, 4 BAJO</t>
  </si>
  <si>
    <t>PETIT HOTEL SON ARNAU S.L.</t>
  </si>
  <si>
    <t>CARRER SON ARNAU, 3-5</t>
  </si>
  <si>
    <t>971515113</t>
  </si>
  <si>
    <t>info@hotelsonarnau.com</t>
  </si>
  <si>
    <t>hotelsonarnau.com</t>
  </si>
  <si>
    <t>S´OLIVARET S.L.</t>
  </si>
  <si>
    <t>CARRETERA ORIENT, KILOMETRO 3, 000 BAJO; ALARO-ORIENT KILOMETRO 15'8</t>
  </si>
  <si>
    <t>971510889</t>
  </si>
  <si>
    <t>info@solivaret.com</t>
  </si>
  <si>
    <t>solivaret.com</t>
  </si>
  <si>
    <t>SANT FRANCESC S.L.</t>
  </si>
  <si>
    <t>PLAZA SANT FRANCESC, 5 BAJO</t>
  </si>
  <si>
    <t>971495000</t>
  </si>
  <si>
    <t>info@hotelsantfrancesc.com</t>
  </si>
  <si>
    <t>hotelsantfrancesc.com</t>
  </si>
  <si>
    <t>RIVIERA PLAYA S.L.</t>
  </si>
  <si>
    <t>CARRER MARBELLA, 26</t>
  </si>
  <si>
    <t>971494469</t>
  </si>
  <si>
    <t>rivieraplaya@allsunhotels.com</t>
  </si>
  <si>
    <t>GRUPOTEL PLAYA DE PALMA SUITES &amp; SPA</t>
  </si>
  <si>
    <t>CAMI CA NA GABRIELA, 27-29</t>
  </si>
  <si>
    <t>971494040</t>
  </si>
  <si>
    <t>playadepalma@grupotel.com</t>
  </si>
  <si>
    <t>grupotelplayadepalmasuitesspa.com</t>
  </si>
  <si>
    <t>HOTEL PLAYA SOL</t>
  </si>
  <si>
    <t>CARRETERA MILITAR, 244 BAJO</t>
  </si>
  <si>
    <t>971494006</t>
  </si>
  <si>
    <t>info@playasol-mallorca.com</t>
  </si>
  <si>
    <t>playasol-mallorca.com</t>
  </si>
  <si>
    <t>MARINA LUZ</t>
  </si>
  <si>
    <t>CARRER EAKTAI AHN, S/N BAJO; HOTEL LUZ MARINA</t>
  </si>
  <si>
    <t>971492757</t>
  </si>
  <si>
    <t>BEN-HUR</t>
  </si>
  <si>
    <t>CARRER MAR MENOR, 24 1</t>
  </si>
  <si>
    <t>971492610</t>
  </si>
  <si>
    <t>reservas@safarinera.com</t>
  </si>
  <si>
    <t>benhur.com</t>
  </si>
  <si>
    <t>ALUASOUL PALMA</t>
  </si>
  <si>
    <t>CARRER EAKTAI AHN, 40</t>
  </si>
  <si>
    <t>971492400</t>
  </si>
  <si>
    <t>reservas.palma@aluahotels.com</t>
  </si>
  <si>
    <t>aluahotels.com</t>
  </si>
  <si>
    <t>IBEROSTAR CRISTINA</t>
  </si>
  <si>
    <t>BARTOMEU XAMENA, S/N</t>
  </si>
  <si>
    <t>971492211</t>
  </si>
  <si>
    <t>royal.cristina@iberostar.com</t>
  </si>
  <si>
    <t>405</t>
  </si>
  <si>
    <t>Q ROYAL</t>
  </si>
  <si>
    <t>CARRER FERRÁN ALZAMORA, S/N</t>
  </si>
  <si>
    <t>971491983</t>
  </si>
  <si>
    <t>info@q-royal.com</t>
  </si>
  <si>
    <t>q-royal.com</t>
  </si>
  <si>
    <t>HOUM NETS</t>
  </si>
  <si>
    <t>CARRER VILLAGARCÍA AROSA, 20 BAJO APTO(PLAZA)</t>
  </si>
  <si>
    <t>971491511</t>
  </si>
  <si>
    <t>info@houmhotels.com</t>
  </si>
  <si>
    <t>houmhotels.com</t>
  </si>
  <si>
    <t>LUXOR</t>
  </si>
  <si>
    <t>AVINGUDA SON RIGO, 23 BAJO; LOCAL-9</t>
  </si>
  <si>
    <t>971490764</t>
  </si>
  <si>
    <t>hotelluxor@hotelluxor.com</t>
  </si>
  <si>
    <t>hotelluxor.com</t>
  </si>
  <si>
    <t>PIÑERO BAHIA PARK</t>
  </si>
  <si>
    <t>PARE RAFAEL SERRA, 2 BAJO(HOTEL BAHIA PARK)</t>
  </si>
  <si>
    <t>971490146</t>
  </si>
  <si>
    <t>reservas@mllhotels.com</t>
  </si>
  <si>
    <t>mllbayhotels.com</t>
  </si>
  <si>
    <t>HOTEL XAPALA S.L.</t>
  </si>
  <si>
    <t>AMILCAR, 5 BAJO</t>
  </si>
  <si>
    <t>971490107</t>
  </si>
  <si>
    <t>info@hotelxapala.com</t>
  </si>
  <si>
    <t>q-xapala.com</t>
  </si>
  <si>
    <t>PETIT HOTEL 5 FARS S.L.</t>
  </si>
  <si>
    <t>CARRER CARNISSERIA, 40</t>
  </si>
  <si>
    <t>971489220</t>
  </si>
  <si>
    <t>reservas@hotel5fars.com</t>
  </si>
  <si>
    <t>hotel5fars.com</t>
  </si>
  <si>
    <t>SMOIX HOTEL</t>
  </si>
  <si>
    <t>AVINGUDA JAUME I EL CONQUERIDOR, 38</t>
  </si>
  <si>
    <t>971489198</t>
  </si>
  <si>
    <t>hotel@smoix.com</t>
  </si>
  <si>
    <t>smoix.com</t>
  </si>
  <si>
    <t>CAN FAUSTINO S.L.</t>
  </si>
  <si>
    <t>CARRER SANT RAFEL, 9</t>
  </si>
  <si>
    <t>971489193</t>
  </si>
  <si>
    <t>booking@canfaustino.com</t>
  </si>
  <si>
    <t>canfaustino.com</t>
  </si>
  <si>
    <t>BINIATRAM</t>
  </si>
  <si>
    <t>CARRETERA CALA MORELL, S/N ASCEN</t>
  </si>
  <si>
    <t>971487747</t>
  </si>
  <si>
    <t>info@biniatram.com</t>
  </si>
  <si>
    <t>biniatram.com</t>
  </si>
  <si>
    <t>FERRER SKYLINE MENORCA</t>
  </si>
  <si>
    <t>PASSEIG SANT NICOLAU, 171</t>
  </si>
  <si>
    <t>971483563</t>
  </si>
  <si>
    <t>EL CLAUSTRE DE CIUTADELLA</t>
  </si>
  <si>
    <t>CARRER CASTELL RUPIT, S/N</t>
  </si>
  <si>
    <t>971482783</t>
  </si>
  <si>
    <t>reservas@grupoandria.com</t>
  </si>
  <si>
    <t>grupoandria.com</t>
  </si>
  <si>
    <t>PORT CIUTADELLA</t>
  </si>
  <si>
    <t>PASSEIG MARITIM DE LOS DELFINES, 36 BAJO; HOTEL PORTAL CIUTADELLA</t>
  </si>
  <si>
    <t>971482520</t>
  </si>
  <si>
    <t>portciutadella@sethotels.com</t>
  </si>
  <si>
    <t>sethotels.com</t>
  </si>
  <si>
    <t>BLANC PALACE</t>
  </si>
  <si>
    <t>ÀRIES (URBANIZACIÓN SA CALETA), 2</t>
  </si>
  <si>
    <t>07769</t>
  </si>
  <si>
    <t>971482511</t>
  </si>
  <si>
    <t>blancpalace.com</t>
  </si>
  <si>
    <t>HOTEL PLAYA GRANDE CLUB ANDRIA S.L.</t>
  </si>
  <si>
    <t>CARRER BISBE JUANO, 2 BAJO (CLUB ANDRIA)</t>
  </si>
  <si>
    <t>971482491</t>
  </si>
  <si>
    <t>grupoandria@grupoandria.com</t>
  </si>
  <si>
    <t>S´ESPARTERIA S.L.</t>
  </si>
  <si>
    <t>CARRER SANT JOAN BOSCO, 20</t>
  </si>
  <si>
    <t>971480924</t>
  </si>
  <si>
    <t>reservas@hotelsesparteriamenorca.com</t>
  </si>
  <si>
    <t>hotelsesparteriamenorca.com</t>
  </si>
  <si>
    <t>SAGITARIO PLAYA S.L.</t>
  </si>
  <si>
    <t>CARRER MURADA D'ARTRUTX, 17 BAJO</t>
  </si>
  <si>
    <t>971480368</t>
  </si>
  <si>
    <t>sagitarioplayasl.com</t>
  </si>
  <si>
    <t>MARINA CORFU</t>
  </si>
  <si>
    <t>AVENIDA CALA EGOS, S/N BAJO(HOTEL)</t>
  </si>
  <si>
    <t>971466711</t>
  </si>
  <si>
    <t>marinacorfu.com</t>
  </si>
  <si>
    <t>ALUASOUL MALLORCA RESORT - ADULTS ONLY</t>
  </si>
  <si>
    <t>reservas@aluahotels.com</t>
  </si>
  <si>
    <t>GLOBALES BED CONTRATOR S.L.U.</t>
  </si>
  <si>
    <t>CALLE JOSÉ MARÍA QUADRADO, 4</t>
  </si>
  <si>
    <t>971466017</t>
  </si>
  <si>
    <t>customer@mixhotels.com</t>
  </si>
  <si>
    <t>mixhotels.com</t>
  </si>
  <si>
    <t>MIX SMART</t>
  </si>
  <si>
    <t>CARRER ANTONI MARIA ALCOVER, 10 10</t>
  </si>
  <si>
    <t>customercareexecutive@mixhotels.com</t>
  </si>
  <si>
    <t>HOTEL SKORPIOS</t>
  </si>
  <si>
    <t>AVENIDA CALA EGOS, S/N BAJO(HOTEL ESCORPIO)</t>
  </si>
  <si>
    <t>971465611</t>
  </si>
  <si>
    <t>hotelskorpios.com</t>
  </si>
  <si>
    <t>HOTEL ANTIGUA PALMA S.L.</t>
  </si>
  <si>
    <t>CARRER SOL, 1</t>
  </si>
  <si>
    <t>971460462</t>
  </si>
  <si>
    <t>info@hotelantiguapalma.com</t>
  </si>
  <si>
    <t>hotelantiguapalmasl.com</t>
  </si>
  <si>
    <t>HM BALANGUERA</t>
  </si>
  <si>
    <t>CARRER BALANGUERA, 37</t>
  </si>
  <si>
    <t>07011</t>
  </si>
  <si>
    <t>971456152</t>
  </si>
  <si>
    <t>recbalanguera@hmhotels.net</t>
  </si>
  <si>
    <t>hmhotels.net</t>
  </si>
  <si>
    <t>PARADISE BEACH MUSIC - ADULTS ONLY</t>
  </si>
  <si>
    <t>CARRER SANT BARTOMEU, 10</t>
  </si>
  <si>
    <t>971443455</t>
  </si>
  <si>
    <t>HOTEL BAHAMAS</t>
  </si>
  <si>
    <t>AVINGUDA EUROPA, S/N BAJO</t>
  </si>
  <si>
    <t>971443250</t>
  </si>
  <si>
    <t>hotelbahamas.com</t>
  </si>
  <si>
    <t>239</t>
  </si>
  <si>
    <t>SALPI S.L.</t>
  </si>
  <si>
    <t>CARRER AMILCAR, 11 BAJO; HOTEL SALPI</t>
  </si>
  <si>
    <t>971442547</t>
  </si>
  <si>
    <t>reservationshotelsalpi@gmail.com</t>
  </si>
  <si>
    <t>salpisl.com</t>
  </si>
  <si>
    <t>GARAU S.L.</t>
  </si>
  <si>
    <t>QUARTER, 9 BAJO-A</t>
  </si>
  <si>
    <t>971442080</t>
  </si>
  <si>
    <t>info@hotelgarau.com</t>
  </si>
  <si>
    <t>hotelgarau.com</t>
  </si>
  <si>
    <t>CALLE SANT CRISTÒFOL, S/N</t>
  </si>
  <si>
    <t>971442063</t>
  </si>
  <si>
    <t>reservas@hoteldonpepemallorca.eu</t>
  </si>
  <si>
    <t>hoteldonpepemallorca.eu</t>
  </si>
  <si>
    <t>PALMA MAZAS</t>
  </si>
  <si>
    <t>CARRER GIRONA, 17 BAJO; LOCAL -CONECTA</t>
  </si>
  <si>
    <t>971441951</t>
  </si>
  <si>
    <t>info@hotelpalmamazas.com</t>
  </si>
  <si>
    <t>hotelpalmamazas.com</t>
  </si>
  <si>
    <t>109</t>
  </si>
  <si>
    <t>GRACIA</t>
  </si>
  <si>
    <t>CARRER BERGA, 12 12</t>
  </si>
  <si>
    <t>971441900</t>
  </si>
  <si>
    <t>gracia.com</t>
  </si>
  <si>
    <t>TORRE ARENAL</t>
  </si>
  <si>
    <t>CARRER BALEARS, 2 BAJO</t>
  </si>
  <si>
    <t>971441854</t>
  </si>
  <si>
    <t>info@torrearenal.com</t>
  </si>
  <si>
    <t>CARIBBEAN BAY</t>
  </si>
  <si>
    <t>CARRER TRENCADORS, 48 BAJO</t>
  </si>
  <si>
    <t>971441812</t>
  </si>
  <si>
    <t>reservas@mllbayhotels.com</t>
  </si>
  <si>
    <t>224</t>
  </si>
  <si>
    <t>TORRE AZUL</t>
  </si>
  <si>
    <t>CARRER SANT BARTOMEU, 24 BAJO; HOTEL GEMINIS</t>
  </si>
  <si>
    <t>971441800</t>
  </si>
  <si>
    <t>info@hoteltorreazul.com</t>
  </si>
  <si>
    <t>hoteltorreazul.com</t>
  </si>
  <si>
    <t>KILIMANJARO</t>
  </si>
  <si>
    <t>CARRER GRAN I GENERAL CONSELL, 47 BAJO; LOCAL -CONECTA</t>
  </si>
  <si>
    <t>971441712</t>
  </si>
  <si>
    <t>hola@bookingcore.com</t>
  </si>
  <si>
    <t>hotel-kilimanjaro.com</t>
  </si>
  <si>
    <t>HOTEL CALMA</t>
  </si>
  <si>
    <t>CARRER HORACI, 5 BAJO; DUPLICADO 7-9; SOLIMAR APARTAMENTOS</t>
  </si>
  <si>
    <t>971441700</t>
  </si>
  <si>
    <t>info@hotelcalma.com</t>
  </si>
  <si>
    <t>d-hotels.es</t>
  </si>
  <si>
    <t>AVENIDA MIRAMAR, 1</t>
  </si>
  <si>
    <t>info@ndiego.com</t>
  </si>
  <si>
    <t>hotel-sandiego.com</t>
  </si>
  <si>
    <t>AVENIDA MIRAMAR, 1 BAJO</t>
  </si>
  <si>
    <t>sandiego@d-hotels.es</t>
  </si>
  <si>
    <t>CALMA CAN PASTILLA S.L.</t>
  </si>
  <si>
    <t>CARRER SANT BARTOMEU, 10 BAJO; HOTEL ISLA DORADA</t>
  </si>
  <si>
    <t>971441697</t>
  </si>
  <si>
    <t>info@calmacanpastilla.com</t>
  </si>
  <si>
    <t>AMAZONAS</t>
  </si>
  <si>
    <t>CARRER SANT BARTOMEU, 4 BAJO</t>
  </si>
  <si>
    <t>971441650</t>
  </si>
  <si>
    <t xml:space="preserve"> info@conforthoteles.com</t>
  </si>
  <si>
    <t>conforthoteles.com/</t>
  </si>
  <si>
    <t>HOTEL MEDITERRANEO BAY S.A.</t>
  </si>
  <si>
    <t>CARRER SANT BARTOMEU, 18</t>
  </si>
  <si>
    <t>971441616</t>
  </si>
  <si>
    <t>COSTA MEDITERRANEA</t>
  </si>
  <si>
    <t>CARRER GIRONA, 11 BAJO; RESTAURANT</t>
  </si>
  <si>
    <t>971441612</t>
  </si>
  <si>
    <t>info@costamediterranea.com</t>
  </si>
  <si>
    <t>PIÑERO BAHÍA DE PALMA</t>
  </si>
  <si>
    <t>CARRER TRENCADORS, 74 BAJO</t>
  </si>
  <si>
    <t>971441536</t>
  </si>
  <si>
    <t>info@piñerobahíadepalma.com</t>
  </si>
  <si>
    <t>423</t>
  </si>
  <si>
    <t>HOTELES MANILA S.A.</t>
  </si>
  <si>
    <t>CARRER ANTONI MARIA ALCOVER, 11 BAJO; HOTEL IPANEMA PARK</t>
  </si>
  <si>
    <t>971441450</t>
  </si>
  <si>
    <t>info@hotelesmanila.com</t>
  </si>
  <si>
    <t>HOTEL IPANEMA BEACH</t>
  </si>
  <si>
    <t>CARRER ANTONI MARIA ALCOVER 0 ILLES BALEARS</t>
  </si>
  <si>
    <t>reservas@hotelipanemabeach.es</t>
  </si>
  <si>
    <t>hotelipanemabeach.es</t>
  </si>
  <si>
    <t>CATALONIA ALEA</t>
  </si>
  <si>
    <t>CARRER JOSEP MARIA QUADRADO, 4</t>
  </si>
  <si>
    <t>971441432</t>
  </si>
  <si>
    <t>alea@hoteles-catalonia.es</t>
  </si>
  <si>
    <t>REINA DEL MAR</t>
  </si>
  <si>
    <t>CARRER BALEARS, 10 BAJO(HOTEL REINA DEL MAR)</t>
  </si>
  <si>
    <t>971441362</t>
  </si>
  <si>
    <t>AVINGUDA EUROPA, 33</t>
  </si>
  <si>
    <t>971441353</t>
  </si>
  <si>
    <t>HOTEL MANAUS S.L.</t>
  </si>
  <si>
    <t>CARRER JOSEP MARIA QUADRADO, 7 BAJO; HOTEL MANAOS</t>
  </si>
  <si>
    <t>971441222</t>
  </si>
  <si>
    <t>info@hotelmanaus.com</t>
  </si>
  <si>
    <t>hotelmanaus.com</t>
  </si>
  <si>
    <t>CARRER JOSEP MARIA QUADRADO, 7</t>
  </si>
  <si>
    <t>HOTEL IPANEMA PARK</t>
  </si>
  <si>
    <t>CARRER ANTONI MARIA ALCOVER, 8 BAJO</t>
  </si>
  <si>
    <t>971441155</t>
  </si>
  <si>
    <t>reservas@hotelipanemapark.es</t>
  </si>
  <si>
    <t>hotelipanemapark.es</t>
  </si>
  <si>
    <t>MARVEL BAHIA DE PALMA</t>
  </si>
  <si>
    <t>CARRER TERRAL, 23 BAJO</t>
  </si>
  <si>
    <t>971441118</t>
  </si>
  <si>
    <t>info@marvelbahiadepalma.com</t>
  </si>
  <si>
    <t>LUNA PARK</t>
  </si>
  <si>
    <t>CARRER ANTONI MARIA ALCOVER, 6</t>
  </si>
  <si>
    <t>971441050</t>
  </si>
  <si>
    <t>lunatropical@seramarhotels.com</t>
  </si>
  <si>
    <t>550</t>
  </si>
  <si>
    <t>PIÑERO TAL</t>
  </si>
  <si>
    <t>CARRER MARIA ANTÒNIA SALVÀ, 44 BAJO; HOTEL TAL</t>
  </si>
  <si>
    <t>971441000</t>
  </si>
  <si>
    <t>info@piñerotal.com</t>
  </si>
  <si>
    <t>SAGA</t>
  </si>
  <si>
    <t>971440527</t>
  </si>
  <si>
    <t>info@ga.com</t>
  </si>
  <si>
    <t>229</t>
  </si>
  <si>
    <t>HOTEL MEDIODIA S.A.</t>
  </si>
  <si>
    <t>CARRER SANT CRISTÒFOL, 17</t>
  </si>
  <si>
    <t>971440392</t>
  </si>
  <si>
    <t>info@hotelmediodia.com</t>
  </si>
  <si>
    <t>hotelmediodia.com</t>
  </si>
  <si>
    <t>OBRAS Y REFORMAS ROLDAN Y ASOCIADOS S.L.</t>
  </si>
  <si>
    <t>AVENIDA MIRAMAR, 33 BAJO</t>
  </si>
  <si>
    <t>971440371</t>
  </si>
  <si>
    <t>info@obrasyreformasroldanyasociados.com</t>
  </si>
  <si>
    <t>CADENA MAR</t>
  </si>
  <si>
    <t>AVENIDA SETZE DE JULIOL (POLIGONO INSDUSTRIAL SON CASTELLÓ), 15 BAJO(PA)</t>
  </si>
  <si>
    <t>971436688</t>
  </si>
  <si>
    <t>info@cadenamar.com</t>
  </si>
  <si>
    <t>BAHÍA DEL ESTE</t>
  </si>
  <si>
    <t>AVENIDA LLEVANT, 4 BAJO</t>
  </si>
  <si>
    <t>971436106</t>
  </si>
  <si>
    <t>bahiadeleste@allsunhoteles.com</t>
  </si>
  <si>
    <t>CARRER GREMI DE BOTERS, 24 BAJO; CAD BALEARES</t>
  </si>
  <si>
    <t>971431878</t>
  </si>
  <si>
    <t>info@meliahotelsinternational.com</t>
  </si>
  <si>
    <t>melia.com/es</t>
  </si>
  <si>
    <t>BLUE SEA COSTA TEGUISE BEACH</t>
  </si>
  <si>
    <t>AVENIDA JABLILLO, 5 BAJO (PARCELA 224)</t>
  </si>
  <si>
    <t>35508</t>
  </si>
  <si>
    <t>TEGUISE</t>
  </si>
  <si>
    <t>971427110</t>
  </si>
  <si>
    <t>aptosbeach@blueseahotels.es</t>
  </si>
  <si>
    <t>CARAVEL.LES, 4 BAJO</t>
  </si>
  <si>
    <t>blueseahotels.es</t>
  </si>
  <si>
    <t>TRES S.L.</t>
  </si>
  <si>
    <t>CALLE APUNTADORS, 3 BAJO; RESTAURANTE</t>
  </si>
  <si>
    <t>971425468</t>
  </si>
  <si>
    <t>hotelatelier@hotelatelier.com</t>
  </si>
  <si>
    <t>hoteltres.com</t>
  </si>
  <si>
    <t>PURO HOTEL</t>
  </si>
  <si>
    <t>MONTENEGRO, 12</t>
  </si>
  <si>
    <t>971425450</t>
  </si>
  <si>
    <t>info@purohotel.com</t>
  </si>
  <si>
    <t>purohotel.com</t>
  </si>
  <si>
    <t>MONTENEGRO, 12 BAJO</t>
  </si>
  <si>
    <t>DALT MURADA S.L.</t>
  </si>
  <si>
    <t>PLAÇA LA SEU, S/N S/N</t>
  </si>
  <si>
    <t>971425300</t>
  </si>
  <si>
    <t>info@daltmurada.com</t>
  </si>
  <si>
    <t>daltmurada.com</t>
  </si>
  <si>
    <t>TERRENO STUDIOS</t>
  </si>
  <si>
    <t>CARRER PORRES, 3 3</t>
  </si>
  <si>
    <t>971424448</t>
  </si>
  <si>
    <t>hola@terrenosuites.com</t>
  </si>
  <si>
    <t>terrenostudios.com</t>
  </si>
  <si>
    <t>SOM DONA WOMEN ONLY (+14)</t>
  </si>
  <si>
    <t>AVINGUDA AVENIDA JOAN SERVERA CAMPS, 11</t>
  </si>
  <si>
    <t>971424142</t>
  </si>
  <si>
    <t>info@somdonawomenonly(+14).com</t>
  </si>
  <si>
    <t>somhotels.es/hotel-som-dona</t>
  </si>
  <si>
    <t>HOTEL THE PLACE - ADULTS ONLY S.L.</t>
  </si>
  <si>
    <t>MONGES, 44</t>
  </si>
  <si>
    <t>971423473</t>
  </si>
  <si>
    <t>info@ondinamarhotel.com</t>
  </si>
  <si>
    <t>ondinamarhotel.com</t>
  </si>
  <si>
    <t>LANGOSTA HOTEL Y RESTAURANTE S.L.</t>
  </si>
  <si>
    <t>CARRER CAN BARO, 11 BAJO; LOCAL</t>
  </si>
  <si>
    <t>971419311</t>
  </si>
  <si>
    <t>info@langostahotelyrestaurante.com</t>
  </si>
  <si>
    <t>RIU PALACE BONANZA PLAYA</t>
  </si>
  <si>
    <t>PASSEIG ILLETES, 21 BAJO; HOTEL BONANZA</t>
  </si>
  <si>
    <t>971405348</t>
  </si>
  <si>
    <t>bookingsevilla@innhostels.com</t>
  </si>
  <si>
    <t>hotelesbonanza.com</t>
  </si>
  <si>
    <t>RIU BONANZA PARK</t>
  </si>
  <si>
    <t>PASSEIG ILLETES, S/N BAJO</t>
  </si>
  <si>
    <t>reservas@hotelesbonanza.com</t>
  </si>
  <si>
    <t>HOTEL JOAN MIRÓ MUSEUM</t>
  </si>
  <si>
    <t>CARRER BARTOMEU FONS, 8 8</t>
  </si>
  <si>
    <t>971405201</t>
  </si>
  <si>
    <t>info@hoteljoanmiro.com</t>
  </si>
  <si>
    <t>hoteljoanmiro.com</t>
  </si>
  <si>
    <t>NIXE PALACE</t>
  </si>
  <si>
    <t>AVINGUDA JOAN MIRÓ, 269 BAJO; JUNTO NIXE-PALACE</t>
  </si>
  <si>
    <t>971403171</t>
  </si>
  <si>
    <t>hotelnixepalace@h-santos.es</t>
  </si>
  <si>
    <t>hotelnixepalace.es</t>
  </si>
  <si>
    <t>EUROPE PLAYA MARINA</t>
  </si>
  <si>
    <t>CARRETERA ILLETAS, 68 BAJO</t>
  </si>
  <si>
    <t>971402611</t>
  </si>
  <si>
    <t>reservations-epm@europe-hotels.org</t>
  </si>
  <si>
    <t>europe-hotels.org</t>
  </si>
  <si>
    <t>CARRETERA ILLETAS, 7 BAJO; H.DEL MAR</t>
  </si>
  <si>
    <t>971402600</t>
  </si>
  <si>
    <t>melia.com/en/hotels/spain/majorca/de-mar-gran-melia?utm_campaign=google&amp;utm_content=0718&amp;utm_medium=organic&amp;utm_source=directories</t>
  </si>
  <si>
    <t>BON SOL S.A.</t>
  </si>
  <si>
    <t>PASSEIG ILLETES, 30 BAJO</t>
  </si>
  <si>
    <t>971402559</t>
  </si>
  <si>
    <t>bonsol@hotelbonsol.es</t>
  </si>
  <si>
    <t>hotelbonsol.es</t>
  </si>
  <si>
    <t>GRAN MELIÁ DE MAR</t>
  </si>
  <si>
    <t>PASSEIG ILLETES, 7 BAJO</t>
  </si>
  <si>
    <t>971402511</t>
  </si>
  <si>
    <t>melia.de.mar@melia.com</t>
  </si>
  <si>
    <t>ROC ILLETAS S.A.</t>
  </si>
  <si>
    <t>CARRETERA ILLETAS, 62 BAJO</t>
  </si>
  <si>
    <t>971402411</t>
  </si>
  <si>
    <t>illetas@roc-hotels.com</t>
  </si>
  <si>
    <t>hotelrocilletas.com</t>
  </si>
  <si>
    <t>HOTEL BON SOL S.A.</t>
  </si>
  <si>
    <t>PASSEIG ILLETES, 28 BAJO</t>
  </si>
  <si>
    <t>971402111</t>
  </si>
  <si>
    <t>BQ BELVEDERE</t>
  </si>
  <si>
    <t>CARRER MITJÀ LLUNA, 4</t>
  </si>
  <si>
    <t>971401411</t>
  </si>
  <si>
    <t>BLUE BAY</t>
  </si>
  <si>
    <t>CAMI GÉNOVA, 30 BAJO(HOTEL BLUE B</t>
  </si>
  <si>
    <t>971401050</t>
  </si>
  <si>
    <t>PASSEIG ILLETES, 66 BAJO</t>
  </si>
  <si>
    <t>971400683</t>
  </si>
  <si>
    <t>AMIC HORIZONTE S.A.</t>
  </si>
  <si>
    <t>CARRER VISTA ALEGRE, 1 BAJO; HOTEL AMIC HORIZONTE</t>
  </si>
  <si>
    <t>971400661</t>
  </si>
  <si>
    <t>horizonte@amic-hotels.com</t>
  </si>
  <si>
    <t>hola-amic.com</t>
  </si>
  <si>
    <t>GPRO VALPARAÍSO PALACE &amp; SPA</t>
  </si>
  <si>
    <t>FRANCESC VIDAL I SUREDA, 23</t>
  </si>
  <si>
    <t>971400300</t>
  </si>
  <si>
    <t>valparaiso@gprovalparaiso.com</t>
  </si>
  <si>
    <t>gprovalparaiso.com</t>
  </si>
  <si>
    <t>HOTEL CATALONIA MAJÓRICA</t>
  </si>
  <si>
    <t>CARRER GARITA, 3 BAJO; HOTEL CATALONIA MAJORI</t>
  </si>
  <si>
    <t>971400261</t>
  </si>
  <si>
    <t>marjorica.reservas@hoteles-catalonia.es</t>
  </si>
  <si>
    <t>cataloniamajorica.com</t>
  </si>
  <si>
    <t>BE LIVE MARIVENT</t>
  </si>
  <si>
    <t>CARRER GAVINA, 9 BAJO; HOTEL SANTANA</t>
  </si>
  <si>
    <t>971400089</t>
  </si>
  <si>
    <t>info.marivent@belivehotels.com</t>
  </si>
  <si>
    <t>EUROSTARS MARIVENT</t>
  </si>
  <si>
    <t>CARRER DINA MOORE, 6</t>
  </si>
  <si>
    <t>971400077</t>
  </si>
  <si>
    <t>info@eurostarsmarivent.com</t>
  </si>
  <si>
    <t>eurostarsmarivent.com</t>
  </si>
  <si>
    <t>HOTEL BE LIVE ADULTS ONLY COSTA PALMA</t>
  </si>
  <si>
    <t>CARRER GUILLEM DÍAZ-PLAJA, 2</t>
  </si>
  <si>
    <t>971400067</t>
  </si>
  <si>
    <t>info.costapalma@belivehotels.com</t>
  </si>
  <si>
    <t>MARIGNA S.L.</t>
  </si>
  <si>
    <t>CARRER AL-SABINI, 18 BAJO</t>
  </si>
  <si>
    <t>971399942</t>
  </si>
  <si>
    <t>info@marigna.com</t>
  </si>
  <si>
    <t>CLUB BAHAMAS IBIZA</t>
  </si>
  <si>
    <t>PLATJA D'EN BOSSA, 753 APARTADO DE CORREOS</t>
  </si>
  <si>
    <t>971396807</t>
  </si>
  <si>
    <t>info@clubbahamasibiza.com</t>
  </si>
  <si>
    <t>489</t>
  </si>
  <si>
    <t>PALLADIUM PALACE IBIZA RESORT</t>
  </si>
  <si>
    <t>CARRER PARDAL CIRER, S/N BAJO; POLIGONO 2-SECENTRO COMERCIAL 1-9562</t>
  </si>
  <si>
    <t>07817</t>
  </si>
  <si>
    <t>971396783</t>
  </si>
  <si>
    <t>acliente@palladiumhotelgroup.com</t>
  </si>
  <si>
    <t>fiestahotelgroup.com</t>
  </si>
  <si>
    <t>411</t>
  </si>
  <si>
    <t>FIESTA CLUB PALM BEACH</t>
  </si>
  <si>
    <t>PLATJA D'EN BOSSA, 1 BAJO(POL-2 SECTOR 1-9566)</t>
  </si>
  <si>
    <t>971396717</t>
  </si>
  <si>
    <t>USHUAÏA IBIZA BEACH HOTEL</t>
  </si>
  <si>
    <t>PLATJA D'EN BOSSA, 10</t>
  </si>
  <si>
    <t>971396710</t>
  </si>
  <si>
    <t>BOUTIQUE HOTEL CASA MUNICH IBIZA</t>
  </si>
  <si>
    <t>CALLE MIGJORN GRAN, 13</t>
  </si>
  <si>
    <t>971396535</t>
  </si>
  <si>
    <t>info@casamunich.com</t>
  </si>
  <si>
    <t>casamunich.com</t>
  </si>
  <si>
    <t>APARTAMENTOS BORA BORA</t>
  </si>
  <si>
    <t>PLAYA DEN BOSSA, S/N</t>
  </si>
  <si>
    <t>971394867</t>
  </si>
  <si>
    <t>borabora@boraboraibiza.net</t>
  </si>
  <si>
    <t>apartamentosborabora.com</t>
  </si>
  <si>
    <t>CUBANITO IBIZA SUITES</t>
  </si>
  <si>
    <t>CARRETERA CALA GRACIÓ, KILOMETRO 8</t>
  </si>
  <si>
    <t>971393268</t>
  </si>
  <si>
    <t>cubanito@concepthotelgroup.es</t>
  </si>
  <si>
    <t>cubanitoibiza.com</t>
  </si>
  <si>
    <t>DORADO IBIZA SUITES</t>
  </si>
  <si>
    <t>CARRER RUDA, 2</t>
  </si>
  <si>
    <t>dorado@concepthotelgroup.es</t>
  </si>
  <si>
    <t>doradoibiza.com</t>
  </si>
  <si>
    <t>PARADISO IBIZA ART HOTEL</t>
  </si>
  <si>
    <t>CARRER ES CALÓ, 62</t>
  </si>
  <si>
    <t>paradiso@concepthotelgroup.es</t>
  </si>
  <si>
    <t>paradisoibiza.com</t>
  </si>
  <si>
    <t>SANTOS IBIZA SUITES</t>
  </si>
  <si>
    <t>CARRER BRUC, 3</t>
  </si>
  <si>
    <t>santos@concepthotelgroup.es</t>
  </si>
  <si>
    <t>santosibiza.com</t>
  </si>
  <si>
    <t>IBIZA SUN APARTMENTS S.L.</t>
  </si>
  <si>
    <t>CARRER LA DEESA TANIT, 21</t>
  </si>
  <si>
    <t>971392281</t>
  </si>
  <si>
    <t>info@ibizasunapartments.com</t>
  </si>
  <si>
    <t>ibizasunapartments.com</t>
  </si>
  <si>
    <t>PETOKA S.L.</t>
  </si>
  <si>
    <t>CARRER SA CARROSSA, 13 3-3</t>
  </si>
  <si>
    <t>971390857</t>
  </si>
  <si>
    <t>info@petoka.com</t>
  </si>
  <si>
    <t>LA VENTANA</t>
  </si>
  <si>
    <t>CARRER SA CARROSSA, 13 3</t>
  </si>
  <si>
    <t>971390145</t>
  </si>
  <si>
    <t>info@laventanaibiza.com</t>
  </si>
  <si>
    <t>laventanaibiza.com</t>
  </si>
  <si>
    <t>CALA´N BLANES</t>
  </si>
  <si>
    <t>TORRE AIGUA, S/N URBANIZACIÓN CALAN BLANES</t>
  </si>
  <si>
    <t>971389701</t>
  </si>
  <si>
    <t>HYB SEA CLUB</t>
  </si>
  <si>
    <t>CARRER LA MAR (Z. COMERCIAL CALA BLANCA), S/N</t>
  </si>
  <si>
    <t>971388539</t>
  </si>
  <si>
    <t>info@hybseaclub.com</t>
  </si>
  <si>
    <t>facebook.com/hybseaclub</t>
  </si>
  <si>
    <t>CALA EN BLANES BEACH</t>
  </si>
  <si>
    <t>URBANITZACIO CALAN BLANES, S/N PARCELA 1 ; BAJO</t>
  </si>
  <si>
    <t>971388291</t>
  </si>
  <si>
    <t>info@calaenblanesbeach.com</t>
  </si>
  <si>
    <t>GLOBALES ALMIRANTE FARRAGUT</t>
  </si>
  <si>
    <t>AVINGUDA LOS DELFINES, S/N</t>
  </si>
  <si>
    <t>971388000</t>
  </si>
  <si>
    <t>res.almirantefarragut@hotelesglobales.com</t>
  </si>
  <si>
    <t>493</t>
  </si>
  <si>
    <t>VIVA MENORCA</t>
  </si>
  <si>
    <t>CARRER LLEVANT, S/N BAJO</t>
  </si>
  <si>
    <t>971387843</t>
  </si>
  <si>
    <t>menorca@hotelsviva.com</t>
  </si>
  <si>
    <t>CASAS DEL LAGO</t>
  </si>
  <si>
    <t>VIA VIA CIRCUMVAL.LACIÓ, S/N BAJO; PARCELA 5</t>
  </si>
  <si>
    <t>971387831</t>
  </si>
  <si>
    <t>reservas@hotel-casaslago.com</t>
  </si>
  <si>
    <t>hotel-casaslago.com</t>
  </si>
  <si>
    <t>MACARELLA</t>
  </si>
  <si>
    <t>CAMI SON XORIGUER, S/N BAJO</t>
  </si>
  <si>
    <t>971387818</t>
  </si>
  <si>
    <t>macarella@grupotel.com</t>
  </si>
  <si>
    <t>macarella.com</t>
  </si>
  <si>
    <t>GRUPOTEL ALDEA CALA´N BOSCH</t>
  </si>
  <si>
    <t>URBANIZACIÓN SON XORIGUER, S/N BAJO(PENINSULA LA ALDEA)</t>
  </si>
  <si>
    <t>971387499</t>
  </si>
  <si>
    <t>aldeacbosch@grupotel.com</t>
  </si>
  <si>
    <t>grupotelaldeacalanbosch.com</t>
  </si>
  <si>
    <t>TURQUESA MAR</t>
  </si>
  <si>
    <t>GRAN VIA GRAN VIA SON XORIGUER, 2 URBANIZACIÓN SON XORIGUER</t>
  </si>
  <si>
    <t>971387497</t>
  </si>
  <si>
    <t>clubturquesamar@grupotel.com</t>
  </si>
  <si>
    <t>turquesamar.com</t>
  </si>
  <si>
    <t>GRUPOTEL LOS TAMARISCOS</t>
  </si>
  <si>
    <t>URBANIZACIÓN CALA'N BOSC, S/N BAJO; (APARTAMENTO LOS TAMARISCOS</t>
  </si>
  <si>
    <t>971387277</t>
  </si>
  <si>
    <t>tamariscos@grupotel.com</t>
  </si>
  <si>
    <t>grupotellostamariscos.com</t>
  </si>
  <si>
    <t>PRINCESA PLAYA</t>
  </si>
  <si>
    <t>GRAN VIA SON XORIGUER, S/N</t>
  </si>
  <si>
    <t>971387271</t>
  </si>
  <si>
    <t>princesaplaya@princesaplaya.net</t>
  </si>
  <si>
    <t>princesaplaya.net</t>
  </si>
  <si>
    <t>GRAN VIA GRAN VIA SON XORIGUER, 17 C; BAJO; HOTEL PUEBLO MENOR</t>
  </si>
  <si>
    <t>NURAMAR RESORT</t>
  </si>
  <si>
    <t>CARRER LLEVANT, S/N BAJO (APAT.)</t>
  </si>
  <si>
    <t>971387210</t>
  </si>
  <si>
    <t>ga@grupoandria.com</t>
  </si>
  <si>
    <t>SOL FALCÓ</t>
  </si>
  <si>
    <t>URBANIZACIÓN SON XORIGUER, S/N BAJO; (HOTEL FALCO)</t>
  </si>
  <si>
    <t>971387199</t>
  </si>
  <si>
    <t>info@solfalcó.com</t>
  </si>
  <si>
    <t>melia.com/en/hotels/spain/menorca/sol-falco-all-inclusive?utm_campaign=google&amp;utm_content=0713&amp;utm_medium=organic&amp;utm_source=directories</t>
  </si>
  <si>
    <t>450</t>
  </si>
  <si>
    <t>CARRETERA CALA EN BOSC, S/N BAJO</t>
  </si>
  <si>
    <t>971387189</t>
  </si>
  <si>
    <t>info@vivamenorca.com</t>
  </si>
  <si>
    <t>PARADISE CLUB &amp; SPA</t>
  </si>
  <si>
    <t>VIA VIA CIRCUMVAL.LACIÓ, S/N</t>
  </si>
  <si>
    <t>971387155</t>
  </si>
  <si>
    <t>hola@marsenses.com</t>
  </si>
  <si>
    <t>marsenses.com/hoteles-marsenses/marsenses-paradise-club-hotel?utm_source=GBP_PC&amp;utm_medium=BOTON_PC_GBP&amp;utm_campaign=GBP</t>
  </si>
  <si>
    <t>GRUPOTEL CLUB MENORCA</t>
  </si>
  <si>
    <t>URBANIZACIÓN SON XORIGUER, S/N BAJO</t>
  </si>
  <si>
    <t>971387119</t>
  </si>
  <si>
    <t>clubmenorca@grupotel.com</t>
  </si>
  <si>
    <t>CLUB CIUDADELA S.L.</t>
  </si>
  <si>
    <t>CARRER TENNIS, S/N BAJO; CLUB CIUTADELLA</t>
  </si>
  <si>
    <t>971387105</t>
  </si>
  <si>
    <t>clubciudadela@yahoo.es</t>
  </si>
  <si>
    <t>clubciudadela.com/es/index.html</t>
  </si>
  <si>
    <t>ALDEA CALA´ N BOSH</t>
  </si>
  <si>
    <t>CARRER LA PENÍNSULA, S/N</t>
  </si>
  <si>
    <t>971387087</t>
  </si>
  <si>
    <t>aldeacalanbosh.com</t>
  </si>
  <si>
    <t>PUEBLO MENORQUÍN</t>
  </si>
  <si>
    <t>ROSA DELS VENTS, S/N C; BAJO; HOTEL PUEBLO MENOR</t>
  </si>
  <si>
    <t>971387084</t>
  </si>
  <si>
    <t>info@pueblomenorquín.com</t>
  </si>
  <si>
    <t>pueblomenorquin.com</t>
  </si>
  <si>
    <t>GRAN VIA SON XORIGUER, 6 BAJO</t>
  </si>
  <si>
    <t>971387069</t>
  </si>
  <si>
    <t>melia.com/es/hoteles/espana/menorca/sol-falco-all-inclusive?esl-k=sem-google|ng|c676052874382|me|ksol%20melia%20falco|p|t|dc|a134023313252|g14889597813&amp;gclsrc=aw.ds&amp;&amp;gad_source=1&amp;gad_campaignid=14889597813&amp;gbraid=0AAAAADjC5K1xVqOD47-8-2oFtjaTh5qYt&amp;gclid=Cj0KCQiA49XMBhDRARIsAOOKJHbefMshbSJnJkOWEKmq3JjScoL_x6qRFCf7blza_mk6vK6n7AvCtzwaAi89EALw_wcB</t>
  </si>
  <si>
    <t>ASHOME CLUB MARINDA GARDEN</t>
  </si>
  <si>
    <t>971387045</t>
  </si>
  <si>
    <t>marinda@gardenhotels.com</t>
  </si>
  <si>
    <t>gardenhotel.com</t>
  </si>
  <si>
    <t>VALENTIN PEGUERA</t>
  </si>
  <si>
    <t>PERERA, 3</t>
  </si>
  <si>
    <t>971387014</t>
  </si>
  <si>
    <t>VALENTIN STAR - ADULTS ONLY</t>
  </si>
  <si>
    <t>PASSEIG EL PORT, S/N</t>
  </si>
  <si>
    <t>vs-hotel@valentinhotels.com</t>
  </si>
  <si>
    <t>CAREMA SIESTA PLAYA</t>
  </si>
  <si>
    <t>971387001</t>
  </si>
  <si>
    <t>info@caremasiestaplaya.com</t>
  </si>
  <si>
    <t>HI! CALA´N BOSCH</t>
  </si>
  <si>
    <t>URBANIZACIÓN CALA'N BOSCH, S/N BAJO</t>
  </si>
  <si>
    <t>971387000</t>
  </si>
  <si>
    <t>info@hi!cala´nbosch.com</t>
  </si>
  <si>
    <t>PORT ANTIC CIUTADELLA</t>
  </si>
  <si>
    <t>CARRER SANT JAUME, 2</t>
  </si>
  <si>
    <t>971386800</t>
  </si>
  <si>
    <t>myroomsportantic@gmail.com</t>
  </si>
  <si>
    <t>portanticciutadella.com</t>
  </si>
  <si>
    <t>CAN SASTRE S.L.</t>
  </si>
  <si>
    <t>PLAZUELA PLACETA ROSER, 6 BAJO</t>
  </si>
  <si>
    <t>971386214</t>
  </si>
  <si>
    <t>reservas@hotelcansastre.com</t>
  </si>
  <si>
    <t>hotelcansastre.com</t>
  </si>
  <si>
    <t>PRINSOTEL LA CALETA</t>
  </si>
  <si>
    <t>LLEÓ, S/N BAJO</t>
  </si>
  <si>
    <t>971385911</t>
  </si>
  <si>
    <t>SANT IGNASI</t>
  </si>
  <si>
    <t>RONDA NORTE, S/N</t>
  </si>
  <si>
    <t>971385575</t>
  </si>
  <si>
    <t>santignasi@santignasi.com</t>
  </si>
  <si>
    <t>santignasi.com</t>
  </si>
  <si>
    <t>MENORCA PATRICIA S.L.</t>
  </si>
  <si>
    <t>PASSEIG SANT NICOLAU, 90-92</t>
  </si>
  <si>
    <t>971385511</t>
  </si>
  <si>
    <t>reservas@hotelpatricia.es</t>
  </si>
  <si>
    <t>hotelpatricia.es</t>
  </si>
  <si>
    <t>GLOBALES MEDITERRANI</t>
  </si>
  <si>
    <t>URBANIZACIÓN CALA BLANCA (POLIGONO B), S/N BLOQUE B</t>
  </si>
  <si>
    <t>971384203</t>
  </si>
  <si>
    <t>res.mediterrani@hotelesglobales.com</t>
  </si>
  <si>
    <t>globalesmediterrani.com</t>
  </si>
  <si>
    <t>NOU SANT ANTONI S.L.</t>
  </si>
  <si>
    <t>CARRER SANT ANTONI, 9 BAJO</t>
  </si>
  <si>
    <t>971383590</t>
  </si>
  <si>
    <t>reservas@hotelnousantantoni.com</t>
  </si>
  <si>
    <t>hotelnousantantoni.com</t>
  </si>
  <si>
    <t>HOTEL SPA SAGITARIO PLAYA</t>
  </si>
  <si>
    <t>AVENIDA PLATJA (POLIGONO B), 4 BAJO</t>
  </si>
  <si>
    <t>971382877</t>
  </si>
  <si>
    <t>reservas.sagitarioplaya@sagitariohotels.com</t>
  </si>
  <si>
    <t>hotelsagitario.com</t>
  </si>
  <si>
    <t>BAHÍA</t>
  </si>
  <si>
    <t>SUÏSSOS, 3 BAJO</t>
  </si>
  <si>
    <t>971382644</t>
  </si>
  <si>
    <t>info@bahia-poseidon.de</t>
  </si>
  <si>
    <t>bahia-poseidon.de</t>
  </si>
  <si>
    <t>MON</t>
  </si>
  <si>
    <t>PASSEIG SANT NICOLAU, 4</t>
  </si>
  <si>
    <t>971381718</t>
  </si>
  <si>
    <t>fonda@monrestaurantfonda.com</t>
  </si>
  <si>
    <t>monrestaurantfonda.com</t>
  </si>
  <si>
    <t>LA CALETA S.L.</t>
  </si>
  <si>
    <t>LLEÓ, S/N URBANIZACIÓN LA CALETA-SANTANDRIA</t>
  </si>
  <si>
    <t>971380960</t>
  </si>
  <si>
    <t>HOME HOTEL MENORCA S.L.</t>
  </si>
  <si>
    <t>CARRER SANT SEBASTIÀ, 4 BAJO</t>
  </si>
  <si>
    <t>971380576</t>
  </si>
  <si>
    <t>info@homehotelmenorca.com</t>
  </si>
  <si>
    <t>homehotelmenorca.com</t>
  </si>
  <si>
    <t>CALA BLANCA</t>
  </si>
  <si>
    <t>AVENIDA PONENT (POLIGONO C), S/N BAJO(URB CALA BLANCA)</t>
  </si>
  <si>
    <t>971380454</t>
  </si>
  <si>
    <t>info@calablanca.com</t>
  </si>
  <si>
    <t>HOTEL MADRID</t>
  </si>
  <si>
    <t>CARRER MADRID, 60 60 60</t>
  </si>
  <si>
    <t>971380328</t>
  </si>
  <si>
    <t>reservas@hotelmadridmenorca.com</t>
  </si>
  <si>
    <t>hoteleswebs.com</t>
  </si>
  <si>
    <t>HOTEL ALFONSO III S.L.</t>
  </si>
  <si>
    <t>AVINGUDA CAMÍ DE MAÓ, 53 BAJO; HOTEL ALFONSO III</t>
  </si>
  <si>
    <t>971380150</t>
  </si>
  <si>
    <t>hotelalfons@gmail.com</t>
  </si>
  <si>
    <t>hotelalfons.com</t>
  </si>
  <si>
    <t>MAR BLAVA &amp; CALA BONA</t>
  </si>
  <si>
    <t>AVENIDA MAR (SON OLEO), 14</t>
  </si>
  <si>
    <t>971380016</t>
  </si>
  <si>
    <t>calabona@calabona.net</t>
  </si>
  <si>
    <t>calabona.net</t>
  </si>
  <si>
    <t>ROYAL SON BOU FAMILY CLUB</t>
  </si>
  <si>
    <t>PLAYA SON BOU, S/N BAJO; CLUB ROYAL</t>
  </si>
  <si>
    <t>07730</t>
  </si>
  <si>
    <t>ALAIOR</t>
  </si>
  <si>
    <t>971378189</t>
  </si>
  <si>
    <t>info@royalsonbou.com</t>
  </si>
  <si>
    <t>royalsonboufamilyclub.com</t>
  </si>
  <si>
    <t>SANTA MARIANA</t>
  </si>
  <si>
    <t>CAMI LORETO, S/N</t>
  </si>
  <si>
    <t>971378079</t>
  </si>
  <si>
    <t>agroturismosantamarianna@gmail.com</t>
  </si>
  <si>
    <t>santamariana.com</t>
  </si>
  <si>
    <t>JARDÍN DE MENORCA</t>
  </si>
  <si>
    <t>CALLE ATALIS, 102 URBANIZACIÓN TORRE SOLÍ</t>
  </si>
  <si>
    <t>971378040</t>
  </si>
  <si>
    <t>hgjardindemenorca@grupohg.com</t>
  </si>
  <si>
    <t>IDA Y VUELTA HOME &amp; SUITES</t>
  </si>
  <si>
    <t>CARRER SITJAR, 62</t>
  </si>
  <si>
    <t>971377948</t>
  </si>
  <si>
    <t>info@idayvueltahome&amp;suites.com</t>
  </si>
  <si>
    <t>IBB BLUE HOTEL PARADIS BLAU</t>
  </si>
  <si>
    <t>PASSEIG PLATJA, S/N</t>
  </si>
  <si>
    <t>971377705</t>
  </si>
  <si>
    <t>paradisblau@ibbhotels.com</t>
  </si>
  <si>
    <t>ibbhotels.com</t>
  </si>
  <si>
    <t>PLAYA AZUL</t>
  </si>
  <si>
    <t>PASSEIG MARÍTIM, 27 BAJO; HOTEL PLAYA AZUL</t>
  </si>
  <si>
    <t>971377421</t>
  </si>
  <si>
    <t>playaazul@sethotels.com</t>
  </si>
  <si>
    <t>TORRALBENC S.L.</t>
  </si>
  <si>
    <t>CARRETERA MAÓ-CALA'N PORTER, KILOMETRO 10</t>
  </si>
  <si>
    <t>971377211</t>
  </si>
  <si>
    <t>info@torralbenc.com</t>
  </si>
  <si>
    <t>torralbenc.com</t>
  </si>
  <si>
    <t>HOTEL S.A. BARRERA - ADULTS ONLY</t>
  </si>
  <si>
    <t>CALLE BARRERA, 12 BAJO; H4</t>
  </si>
  <si>
    <t>971377126</t>
  </si>
  <si>
    <t>info@hotelsabarrera.com</t>
  </si>
  <si>
    <t>hotelsabarrera.com</t>
  </si>
  <si>
    <t>APARTHOTEL TRAMONTANA PARK S.L.</t>
  </si>
  <si>
    <t>URBANITZACIO PLATGES DE FORNELLS, S/N BAJO; RESTAURANT SES SALINES</t>
  </si>
  <si>
    <t>07748</t>
  </si>
  <si>
    <t>ES MERCADAL</t>
  </si>
  <si>
    <t>971376742</t>
  </si>
  <si>
    <t>tramontanapark@comitashotels.com</t>
  </si>
  <si>
    <t>comitashotels.com</t>
  </si>
  <si>
    <t>CA NA XINI</t>
  </si>
  <si>
    <t>CAMI SANT PATRICI, S/N</t>
  </si>
  <si>
    <t>07750</t>
  </si>
  <si>
    <t>FERRERIES</t>
  </si>
  <si>
    <t>971374512</t>
  </si>
  <si>
    <t>info@santpatrici.com</t>
  </si>
  <si>
    <t>canaxini.com</t>
  </si>
  <si>
    <t>SES SUCRERES S.L.</t>
  </si>
  <si>
    <t>CARRER SANT JOAN, 15</t>
  </si>
  <si>
    <t>971374192</t>
  </si>
  <si>
    <t>info@hotelsessucreres.com</t>
  </si>
  <si>
    <t>hotelsessucreres.com</t>
  </si>
  <si>
    <t>HOTEL &amp; APARTAMENTOS LOAR FERRERIES S.L.</t>
  </si>
  <si>
    <t>AVINGUDA VERGE DEL TORO, 2</t>
  </si>
  <si>
    <t>971374181</t>
  </si>
  <si>
    <t>info@loarferreries.com</t>
  </si>
  <si>
    <t>loarferreries.com</t>
  </si>
  <si>
    <t>VALENTÍN SON BOU</t>
  </si>
  <si>
    <t>URBANIZACIÓN TORRE SOLI NOU, S/N LOC(OFICINA BSCH)</t>
  </si>
  <si>
    <t>971372602</t>
  </si>
  <si>
    <t>SOL MILANOS PINGÜINOS</t>
  </si>
  <si>
    <t>PLAYA SON BOU, S/N BAJO(SOL PINGÜINOS PLAYA</t>
  </si>
  <si>
    <t>971371200</t>
  </si>
  <si>
    <t>sol.milanos.pinguinos@solmelia.com</t>
  </si>
  <si>
    <t>sol-hotels.com</t>
  </si>
  <si>
    <t>597</t>
  </si>
  <si>
    <t>STIL VICTORIA PLAYA</t>
  </si>
  <si>
    <t>PLATJA SANT TOMÀS, S/N BAJO</t>
  </si>
  <si>
    <t>07749</t>
  </si>
  <si>
    <t>ES MIGJORN GRAN</t>
  </si>
  <si>
    <t>971370606</t>
  </si>
  <si>
    <t>recepcionvictoria@stilhotels.com</t>
  </si>
  <si>
    <t>SET HOTELS S.L.</t>
  </si>
  <si>
    <t>ESTRELLA, S/N</t>
  </si>
  <si>
    <t>07740</t>
  </si>
  <si>
    <t>971370531</t>
  </si>
  <si>
    <t>islaparaiso@sethotels.com</t>
  </si>
  <si>
    <t>SOL BEACH HOUSE MENORCA</t>
  </si>
  <si>
    <t>PLATJA SANT TOMÀS, S/N BAJO(HOTEL FALCO )</t>
  </si>
  <si>
    <t>971370348</t>
  </si>
  <si>
    <t>sol.beach.house.menorca@melia.com</t>
  </si>
  <si>
    <t>LORD NELSON</t>
  </si>
  <si>
    <t>URBANIZACIÓN SANT TOMÀS, S/N</t>
  </si>
  <si>
    <t>971370226</t>
  </si>
  <si>
    <t>res.lordnelson@hotelesglobales.com</t>
  </si>
  <si>
    <t>SANTO TOMAS</t>
  </si>
  <si>
    <t>PLATJA SANT TOMÀS, S/N BAJO; PARCELA H-10 MISM 971370</t>
  </si>
  <si>
    <t>971370118</t>
  </si>
  <si>
    <t>santotomas@sethotels.com</t>
  </si>
  <si>
    <t>EUROHOTEL S.L.</t>
  </si>
  <si>
    <t>CARRER SANTA CECÍLIA, 41</t>
  </si>
  <si>
    <t>971369246</t>
  </si>
  <si>
    <t>eurohotel.menorca@gmail.com</t>
  </si>
  <si>
    <t>eurohotelmenorca.com</t>
  </si>
  <si>
    <t>JARDI DE SES BRUIXES HOTEL BOUTIQUE</t>
  </si>
  <si>
    <t>CARRER SAN FERRAS, 26 BAJO; LOCAL 1</t>
  </si>
  <si>
    <t>971363166</t>
  </si>
  <si>
    <t>info@hotelsesbruixes.com</t>
  </si>
  <si>
    <t>hotelsesbruixes.com</t>
  </si>
  <si>
    <t>ARTIEM CARLOS III</t>
  </si>
  <si>
    <t>CARLES III, 2-4 BAJO; HOTEL CARLOS III</t>
  </si>
  <si>
    <t>07720</t>
  </si>
  <si>
    <t>971363100</t>
  </si>
  <si>
    <t>artiem@artiemhotels.com</t>
  </si>
  <si>
    <t>DEL ALMIRANTE S.L.</t>
  </si>
  <si>
    <t>CARRETERA MAHÓN-ES CASTELL, S/N BAJO; HOTEL ALMIRANTE</t>
  </si>
  <si>
    <t>971362704</t>
  </si>
  <si>
    <t>hotelalmirante@essa.net</t>
  </si>
  <si>
    <t>menorca.net/almirant</t>
  </si>
  <si>
    <t>ALMIRANTE COLLINGWOOD HOUSE</t>
  </si>
  <si>
    <t>CARRETERA CASTELL, S/N BAJO</t>
  </si>
  <si>
    <t>971362700</t>
  </si>
  <si>
    <t>hoteldelalmirante.com</t>
  </si>
  <si>
    <t>PORT MAHÓN S.L.</t>
  </si>
  <si>
    <t>AVINGUDA PORTAL DE MAÓ, S/N BAJO</t>
  </si>
  <si>
    <t>971362600</t>
  </si>
  <si>
    <t>portmahon@sethotels.com</t>
  </si>
  <si>
    <t>AGAMENON</t>
  </si>
  <si>
    <t>CARRER AGAMÈMNON, 16 BAJO; HOTEL AGAMENON</t>
  </si>
  <si>
    <t>971362150</t>
  </si>
  <si>
    <t>agamenon@sethotels.com</t>
  </si>
  <si>
    <t>ARTIEM CAPRI</t>
  </si>
  <si>
    <t>CARRER SANT ESTEVE, 8 BAJO; HOTEL CAPRI</t>
  </si>
  <si>
    <t>07703</t>
  </si>
  <si>
    <t>971361400</t>
  </si>
  <si>
    <t>asturias.recepcion@artiemhotels.com</t>
  </si>
  <si>
    <t>CATALONIA MIRADOR DES PORT</t>
  </si>
  <si>
    <t>CARRER DALT VILANOVA, 1 BAJO; HOTEL</t>
  </si>
  <si>
    <t>971360016</t>
  </si>
  <si>
    <t>mirador@hoteles-catalonia.es</t>
  </si>
  <si>
    <t>SINDIC HOTEL</t>
  </si>
  <si>
    <t>CARRER SANT ROC, 34</t>
  </si>
  <si>
    <t>971360005</t>
  </si>
  <si>
    <t>info@sindichotel.com</t>
  </si>
  <si>
    <t>sindichotel.com</t>
  </si>
  <si>
    <t>MORVEDRA NOU S.L.</t>
  </si>
  <si>
    <t>CAMI SANT JOAN DE MISSA, KILOMETRO 7 BAJO</t>
  </si>
  <si>
    <t>971359512</t>
  </si>
  <si>
    <t>morvedra@morvedranou.es</t>
  </si>
  <si>
    <t>morvedranou.es</t>
  </si>
  <si>
    <t>WHITE SANDS BEACH CLUB</t>
  </si>
  <si>
    <t>VIA VIA DE RONDA, S/N</t>
  </si>
  <si>
    <t>971358094</t>
  </si>
  <si>
    <t>whitesandsbeachclub@diamondresorts.com</t>
  </si>
  <si>
    <t>diamondresortsandhotels.com</t>
  </si>
  <si>
    <t>PROMOTORA MENORQUINA DE TURISMO S.A.</t>
  </si>
  <si>
    <t>AVINGUDA MENORCA, 64 64 3 DERECHA</t>
  </si>
  <si>
    <t>971358034</t>
  </si>
  <si>
    <t>reservas@clubhotelaguamarina.com</t>
  </si>
  <si>
    <t>clubhotelaguamarina.com</t>
  </si>
  <si>
    <t>549</t>
  </si>
  <si>
    <t>ISLA PARAISO</t>
  </si>
  <si>
    <t>URBANITZACIO CASTELLOSA, S/N PARCELA A 1; BAJO; HOTEL I</t>
  </si>
  <si>
    <t>971358001</t>
  </si>
  <si>
    <t>info@iaparaiso.com</t>
  </si>
  <si>
    <t>sethotels.com/es/hotel/seth-isla-paraiso?partner=14138&amp;utm_sonessurce=google&amp;utm_medium=organic&amp;utm_campaign=MyBusiness</t>
  </si>
  <si>
    <t>HOTEL 55 SANTO TOMAS</t>
  </si>
  <si>
    <t>URBANITZACIO SANT TOMÀS, S/N PARCELA ZH 11</t>
  </si>
  <si>
    <t>971355822</t>
  </si>
  <si>
    <t>55santotomas@sethotels.com</t>
  </si>
  <si>
    <t>SANT JOAN DE BINISSAIDA</t>
  </si>
  <si>
    <t>CAMI BINISSAIDA, 108 BAJO; SES AUBERTONES</t>
  </si>
  <si>
    <t>971355598</t>
  </si>
  <si>
    <t>santjoan@binissaida.com</t>
  </si>
  <si>
    <t>santjoan.binissaida.com</t>
  </si>
  <si>
    <t>SON GRANOT</t>
  </si>
  <si>
    <t>CARRETERA SANT FELIP, S/N</t>
  </si>
  <si>
    <t>971355555</t>
  </si>
  <si>
    <t>hotel@songranot.com</t>
  </si>
  <si>
    <t>songranot.com</t>
  </si>
  <si>
    <t>CALA LLONGA</t>
  </si>
  <si>
    <t>CALA LLONGA, S/N BAJO</t>
  </si>
  <si>
    <t>971351448</t>
  </si>
  <si>
    <t>FLORDOS DOS S.L.</t>
  </si>
  <si>
    <t>CARRER XALOC, 1 BAJO</t>
  </si>
  <si>
    <t>971350506</t>
  </si>
  <si>
    <t>reservas@arenalplaya.com</t>
  </si>
  <si>
    <t>arenalplaya.com</t>
  </si>
  <si>
    <t>AXEL BEACH IBIZA</t>
  </si>
  <si>
    <t>CARRER CALA DE BOU, 46</t>
  </si>
  <si>
    <t>971348735</t>
  </si>
  <si>
    <t>ibiza@axelhotels.com</t>
  </si>
  <si>
    <t>axelhotels.com</t>
  </si>
  <si>
    <t>SUNDOWN IBIZA SUITES &amp; SPA</t>
  </si>
  <si>
    <t>CARRETERA PORTAL D'ES TORRENT, 46</t>
  </si>
  <si>
    <t>info@ibizacorso.com</t>
  </si>
  <si>
    <t>sundownibiza.com</t>
  </si>
  <si>
    <t>LLEVANT</t>
  </si>
  <si>
    <t>CALLE RAMÓN Y CAJAL, 5 BAJO; HOTEL LLEVANT</t>
  </si>
  <si>
    <t>971348223</t>
  </si>
  <si>
    <t>reservas.llevant@azulinehotels.com</t>
  </si>
  <si>
    <t>azulinehotels.com</t>
  </si>
  <si>
    <t>THB OCEAN VICE</t>
  </si>
  <si>
    <t>BELLAVISTA, 1 (A 1º LINEA DE LA PLAYA)</t>
  </si>
  <si>
    <t>971348215</t>
  </si>
  <si>
    <t>oceanbeach@thbhotels.com</t>
  </si>
  <si>
    <t>HIPERION HOTEL GROUP S.L.</t>
  </si>
  <si>
    <t>CALLE SANT ANTONI, 29 BAJO; HOTEL CENTRAL CITY</t>
  </si>
  <si>
    <t>971348156</t>
  </si>
  <si>
    <t>info@hiperionhotelgroup.com</t>
  </si>
  <si>
    <t>OSIRIS IBIZA</t>
  </si>
  <si>
    <t>AVINGUDA PI, 1 BAJO(PINO)</t>
  </si>
  <si>
    <t>971348140</t>
  </si>
  <si>
    <t>info@hotelosiris.com</t>
  </si>
  <si>
    <t>hotelosiris.com</t>
  </si>
  <si>
    <t>LOS ÁNGELES</t>
  </si>
  <si>
    <t>CARRER GENERAL BALANZAT, 9</t>
  </si>
  <si>
    <t>971348131</t>
  </si>
  <si>
    <t>booking@blauparchotels.com</t>
  </si>
  <si>
    <t>blauparchotels.com</t>
  </si>
  <si>
    <t>BLAU PARK</t>
  </si>
  <si>
    <t>CARRER VELÁZQUEZ, 9 BAJO</t>
  </si>
  <si>
    <t>trabajo@blauparchotels.com</t>
  </si>
  <si>
    <t>IBIZA ROCKS S.L.</t>
  </si>
  <si>
    <t>CERVANTES, 27 BAJO</t>
  </si>
  <si>
    <t>971347774</t>
  </si>
  <si>
    <t>reservas@ibizarockshotel.com</t>
  </si>
  <si>
    <t>ibizarocks.com</t>
  </si>
  <si>
    <t>353</t>
  </si>
  <si>
    <t>CENTRAL CITY</t>
  </si>
  <si>
    <t>SANT ANTONI, 29</t>
  </si>
  <si>
    <t>971347771</t>
  </si>
  <si>
    <t>info@centralcity.com</t>
  </si>
  <si>
    <t>IBIZA ROCKS HOTEL - CLUB PARAISO S.L.</t>
  </si>
  <si>
    <t>971347691</t>
  </si>
  <si>
    <t>info@ibizarockshotel-clubparaiso.com</t>
  </si>
  <si>
    <t>368</t>
  </si>
  <si>
    <t>CARRER SABADELL, 10 BAJO; CALA DE BOU</t>
  </si>
  <si>
    <t>971347555</t>
  </si>
  <si>
    <t>monterrey@grupoplayasol.com</t>
  </si>
  <si>
    <t>monterrey.com</t>
  </si>
  <si>
    <t>APARTHOTEL ROSAMAR</t>
  </si>
  <si>
    <t>CARRER HUELVA, 14-18 BAJO</t>
  </si>
  <si>
    <t>971347442</t>
  </si>
  <si>
    <t>info@rosamar.net</t>
  </si>
  <si>
    <t>rosamar.net</t>
  </si>
  <si>
    <t>BERGANTÍN</t>
  </si>
  <si>
    <t>CARRER ALBACETE, 5-7 BAJO; DUPLICADO 5-7</t>
  </si>
  <si>
    <t>971346813</t>
  </si>
  <si>
    <t>info@azulinehotels.com</t>
  </si>
  <si>
    <t>DON PEPE</t>
  </si>
  <si>
    <t>CARRER GENERAL BALANZAT, 13 BAJO; HOTEL COLINA</t>
  </si>
  <si>
    <t>971346677</t>
  </si>
  <si>
    <t>info@donpepe.com</t>
  </si>
  <si>
    <t>rincondepepe.online/</t>
  </si>
  <si>
    <t>FONTANELLAS PLAZA</t>
  </si>
  <si>
    <t>CARRER ES CALOS, 104</t>
  </si>
  <si>
    <t>971345757</t>
  </si>
  <si>
    <t>reservation@intercorpgrp.com</t>
  </si>
  <si>
    <t>intercorpgrp.com</t>
  </si>
  <si>
    <t>SES BLEDAS</t>
  </si>
  <si>
    <t>CARRER ES CALÓ, 104</t>
  </si>
  <si>
    <t>971345751</t>
  </si>
  <si>
    <t>info@intercorpgrp.com</t>
  </si>
  <si>
    <t>SIRENIS HOTEL SEAVIEW COUNTRY CLUB</t>
  </si>
  <si>
    <t>ESCALO, S/N</t>
  </si>
  <si>
    <t>971345256</t>
  </si>
  <si>
    <t>info@sirenishotels.com</t>
  </si>
  <si>
    <t>sirenishotels.com/hoteles-ibiza/sirenis-seaview-country-club-hotel-ibiza/?utm_source=google&amp;utm_medium=organic&amp;utm_campaign=GoogleMyBusiness&amp;partner=9093</t>
  </si>
  <si>
    <t>476</t>
  </si>
  <si>
    <t>SIRENIS SEAVIEW COUNTRY CLUB</t>
  </si>
  <si>
    <t>CARRER ES CALOS, S/N</t>
  </si>
  <si>
    <t>sirenishotels.com</t>
  </si>
  <si>
    <t>HOTEL SES SAVINES</t>
  </si>
  <si>
    <t>AVINGUDA DOCTOR FLEMING, 22 BAJO</t>
  </si>
  <si>
    <t>971344437</t>
  </si>
  <si>
    <t>info@hotelsessavines-ibiza.com</t>
  </si>
  <si>
    <t>savinesarenal.com</t>
  </si>
  <si>
    <t>MARINA PALACE</t>
  </si>
  <si>
    <t>CARRER ES CALÓ, 104 OFICINA SES; FONTANELLAS</t>
  </si>
  <si>
    <t>971344390</t>
  </si>
  <si>
    <t>HOTEL PUTXET S.L.</t>
  </si>
  <si>
    <t>AVINGUDA DOCTOR FLEMING, 51 2</t>
  </si>
  <si>
    <t>971344222</t>
  </si>
  <si>
    <t>info@smturistic.com</t>
  </si>
  <si>
    <t>hotelpuchet.com</t>
  </si>
  <si>
    <t>AZULINE HOTELES MAR AMANTIS I &amp; II S.L.</t>
  </si>
  <si>
    <t>CARRETERA PORTAL DES TORRENT, S/N CON CALLE BADAJOZ</t>
  </si>
  <si>
    <t>971344170</t>
  </si>
  <si>
    <t>MARVELL COMPLEX</t>
  </si>
  <si>
    <t>CARRER ES CALÓ, S/N BAJO(EDIF CALO DE SOLI)</t>
  </si>
  <si>
    <t>971343906</t>
  </si>
  <si>
    <t>marvell@emsahotels.com</t>
  </si>
  <si>
    <t>marvellclub.com/</t>
  </si>
  <si>
    <t>THB IBIZA MAR S.L.</t>
  </si>
  <si>
    <t>MÓSTOLES, S/N</t>
  </si>
  <si>
    <t>971343668</t>
  </si>
  <si>
    <t>ibizamar@thbhotels.com</t>
  </si>
  <si>
    <t>THE RED S.L.</t>
  </si>
  <si>
    <t>CALLE RAMÓN Y CAJAL, 2 BAJO; HOTEL FLORIDA</t>
  </si>
  <si>
    <t>971343614</t>
  </si>
  <si>
    <t>hellopurple@ibizafeeling.com</t>
  </si>
  <si>
    <t>ibizafeeling.com</t>
  </si>
  <si>
    <t>RAMÓN Y CAJAL, 2 5-1</t>
  </si>
  <si>
    <t>info@hotelflorida.com</t>
  </si>
  <si>
    <t>ibizotels.com</t>
  </si>
  <si>
    <t>IBIZA ROCKS HOUSE</t>
  </si>
  <si>
    <t>CAMI VORERA, S/N BAJO</t>
  </si>
  <si>
    <t>971343511</t>
  </si>
  <si>
    <t>reservations@ibizarockshouse.com</t>
  </si>
  <si>
    <t>ibizarockshouse.com</t>
  </si>
  <si>
    <t>SAN MARINO</t>
  </si>
  <si>
    <t>CARRER LUGO, S/N</t>
  </si>
  <si>
    <t>971343478</t>
  </si>
  <si>
    <t>info@nmarino.com</t>
  </si>
  <si>
    <t>AFORES, S/N BAJO; S/ESTANYOL</t>
  </si>
  <si>
    <t>971343369</t>
  </si>
  <si>
    <t>APARTHOTEL NEREIDA</t>
  </si>
  <si>
    <t>CALLE MADRID, 2-10 BAJO; APARTAMENTO NEREIDA</t>
  </si>
  <si>
    <t>971343362</t>
  </si>
  <si>
    <t>nereida@sibiza.com</t>
  </si>
  <si>
    <t>aparthotelnereida-ibiza.com</t>
  </si>
  <si>
    <t>HOTEL COSTA SUR</t>
  </si>
  <si>
    <t>CARRER ES CALÓ, 87 BAJO(HOTEL COSTA SUR)</t>
  </si>
  <si>
    <t>971343250</t>
  </si>
  <si>
    <t>info@hotelcostasur.com</t>
  </si>
  <si>
    <t>HOTEL BAHÍA PLAYA</t>
  </si>
  <si>
    <t>AVENIDA SAN AGUSTÍN, 205</t>
  </si>
  <si>
    <t>971342868</t>
  </si>
  <si>
    <t>info@bahiaplaya.com</t>
  </si>
  <si>
    <t>bahiaplaya.com</t>
  </si>
  <si>
    <t>CARRER LA MAR, 9 BAJO</t>
  </si>
  <si>
    <t>971342656</t>
  </si>
  <si>
    <t>info@vedra.com</t>
  </si>
  <si>
    <t>hotelvedra.com</t>
  </si>
  <si>
    <t>LAUREL</t>
  </si>
  <si>
    <t>PLAZA ANTONI RIQUER, 23</t>
  </si>
  <si>
    <t>971342133</t>
  </si>
  <si>
    <t>ibiza-feeling.com</t>
  </si>
  <si>
    <t>SA TALAIA</t>
  </si>
  <si>
    <t>B. CAN BONED (SES PAISSES), S/N BAJO(ES PUIG)</t>
  </si>
  <si>
    <t>971341557</t>
  </si>
  <si>
    <t>info@satalaiaibiza.com</t>
  </si>
  <si>
    <t>BLUE STAR</t>
  </si>
  <si>
    <t>CARRER ES CALO, 64-70 BAJO</t>
  </si>
  <si>
    <t>971341491</t>
  </si>
  <si>
    <t>dpo@grupoplayasol.com</t>
  </si>
  <si>
    <t>apartamentosbluestar-ibiza.com</t>
  </si>
  <si>
    <t>TANIT</t>
  </si>
  <si>
    <t>CALLE CALA GRACIÓ 1, S/N BAJO; HOTEL TANIT</t>
  </si>
  <si>
    <t>971341300</t>
  </si>
  <si>
    <t>htanit@palladiumhotelgroup.com</t>
  </si>
  <si>
    <t>palladiumhotelgroup.com</t>
  </si>
  <si>
    <t>FIESTA HOTEL CALA GRACIÒ</t>
  </si>
  <si>
    <t>info@fiestahotelcalagraciò.com</t>
  </si>
  <si>
    <t>FIESTA HOTEL TANIT</t>
  </si>
  <si>
    <t>CARRETERA CALA GRACIÓ, S/N</t>
  </si>
  <si>
    <t>info@fiestahoteltanit.com</t>
  </si>
  <si>
    <t>palladiumhotelgroup.com/es/hoteles/espana/ibiza/ibiza-sanantonio/fiesta-hotel-tanit</t>
  </si>
  <si>
    <t>HOTEL MARFIL S.L.</t>
  </si>
  <si>
    <t>CALLE RAMÓN Y CAJAL, 34 BAJO; HOTEL</t>
  </si>
  <si>
    <t>971341254</t>
  </si>
  <si>
    <t>info@hotelmarfil.com</t>
  </si>
  <si>
    <t>hotelmarfil.com</t>
  </si>
  <si>
    <t>RAMON COSTA S.L.</t>
  </si>
  <si>
    <t>CARRER SANTA ROSALIA, 27 BAJO</t>
  </si>
  <si>
    <t>971341224</t>
  </si>
  <si>
    <t>info@ramoncosta.com</t>
  </si>
  <si>
    <t>HOTEL BRISA</t>
  </si>
  <si>
    <t>CARRER VALÈNCIA, S/N</t>
  </si>
  <si>
    <t>971341216</t>
  </si>
  <si>
    <t>hotelbrisa@brisahotel.com</t>
  </si>
  <si>
    <t>brisahotel.com</t>
  </si>
  <si>
    <t>AZULINE HOTEL PACIFIC</t>
  </si>
  <si>
    <t>DIPUTAT GARIJO, 10 10 10</t>
  </si>
  <si>
    <t>971341162</t>
  </si>
  <si>
    <t>hotelpacific@azulinehotels.com</t>
  </si>
  <si>
    <t>CLUB SAN REMO</t>
  </si>
  <si>
    <t>PORTAL DES TORRENT, S/N BAJO; HOTEL SAN REMO</t>
  </si>
  <si>
    <t>971341150</t>
  </si>
  <si>
    <t>info@clubnremo.com</t>
  </si>
  <si>
    <t>HOTEL CLUB SAN REMO</t>
  </si>
  <si>
    <t>CARRER CALA DE BOU, 32</t>
  </si>
  <si>
    <t>info@hotelclubnremo.com</t>
  </si>
  <si>
    <t>GRAN SOL</t>
  </si>
  <si>
    <t>CALLE SOLEDAT, 49 BAJO; BAR BRUSILAS</t>
  </si>
  <si>
    <t>971341108</t>
  </si>
  <si>
    <t>ibiza@hotelgransol.net</t>
  </si>
  <si>
    <t>hotelgransol.net</t>
  </si>
  <si>
    <t>CASA MESTRET</t>
  </si>
  <si>
    <t>CAMI GENERAL, 15 BAJO</t>
  </si>
  <si>
    <t>971341100</t>
  </si>
  <si>
    <t>info@mestretapartments.com</t>
  </si>
  <si>
    <t>apartamentosmestret.com</t>
  </si>
  <si>
    <t>HOTEL ABRAT S.L.</t>
  </si>
  <si>
    <t>971341005</t>
  </si>
  <si>
    <t>info@hotelabrat.com</t>
  </si>
  <si>
    <t>hotelabrat.com</t>
  </si>
  <si>
    <t>TAGOMAGO</t>
  </si>
  <si>
    <t>CARRER JAÉN, 2 2 2</t>
  </si>
  <si>
    <t>971340962</t>
  </si>
  <si>
    <t>info@tagomagohotel.com</t>
  </si>
  <si>
    <t>tagomagohotel.com</t>
  </si>
  <si>
    <t>AZULINE HOTEL GALFI</t>
  </si>
  <si>
    <t>AVINGUDA DOCTOR FLEMING, S/N</t>
  </si>
  <si>
    <t>971340912</t>
  </si>
  <si>
    <t>info@hotelgalfi.com</t>
  </si>
  <si>
    <t>hotelgalfi.com</t>
  </si>
  <si>
    <t>CASA VICTORIA SUITES</t>
  </si>
  <si>
    <t>CARRETERA CALA COMPTE, KILOMETRO 3</t>
  </si>
  <si>
    <t>971340900</t>
  </si>
  <si>
    <t>info@hotelcasavictoriasuites.com</t>
  </si>
  <si>
    <t>hotelcasavictoriasuites.com</t>
  </si>
  <si>
    <t>CLUB MARITIM</t>
  </si>
  <si>
    <t>CARRER MADRID, 16 BAJO; H.CAPNONO</t>
  </si>
  <si>
    <t>971340750</t>
  </si>
  <si>
    <t>info@clubmaritim.com</t>
  </si>
  <si>
    <t>HR LA SIRENA</t>
  </si>
  <si>
    <t>CALLE VEDRANELL, 6 BAJO; LA SIRENA</t>
  </si>
  <si>
    <t>971340718</t>
  </si>
  <si>
    <t>lasirena@grupoplayasol.es</t>
  </si>
  <si>
    <t>hrlasirena.com</t>
  </si>
  <si>
    <t>HOTEL OROSOL</t>
  </si>
  <si>
    <t>TRAVESIA CAMI GENERAL, 1 BAJO; OROSOL</t>
  </si>
  <si>
    <t>971340712</t>
  </si>
  <si>
    <t>info@orosolhotel.com</t>
  </si>
  <si>
    <t>orosolhotel.com</t>
  </si>
  <si>
    <t>HOTEL SANFORA FLEMING</t>
  </si>
  <si>
    <t>AVINGUDA DOCTOR FLEMING, 55 BAJO; H. S´ANFORA</t>
  </si>
  <si>
    <t>971340700</t>
  </si>
  <si>
    <t>info@hotelnforafleming.com</t>
  </si>
  <si>
    <t>hotelsanfora.com</t>
  </si>
  <si>
    <t>CLUB STELLA MARIS S.A.</t>
  </si>
  <si>
    <t>CAMI CAPITAN NEGRET, 16 BAJO(URBANIZACIÓN ESTELA MARIS)</t>
  </si>
  <si>
    <t>971340600</t>
  </si>
  <si>
    <t>reservations.stellamaris@marblehotels.com</t>
  </si>
  <si>
    <t>clubstellamaris.com</t>
  </si>
  <si>
    <t>INTERTUR HOTEL HAWAII IBIZA</t>
  </si>
  <si>
    <t>CALLE EMBARCADOR, S/N BAJO; HOTEL HAWAI</t>
  </si>
  <si>
    <t>971340562</t>
  </si>
  <si>
    <t>hotel.hawaii.ib@intertur.es</t>
  </si>
  <si>
    <t>interturhotels.com</t>
  </si>
  <si>
    <t>ALUA HAWAII IBIZA</t>
  </si>
  <si>
    <t>reservas.hawaiiibiza@aluahotels.com</t>
  </si>
  <si>
    <t>hotelhawaiiibiza.com</t>
  </si>
  <si>
    <t>OCCIDENTAL IBIZA</t>
  </si>
  <si>
    <t>CARRER VALENCIA (PORT DES TORRENT), 23-27 BAJO</t>
  </si>
  <si>
    <t>971340512</t>
  </si>
  <si>
    <t>ibiza@occidentalhotels.com</t>
  </si>
  <si>
    <t>ELS PINS RESORT &amp; SPA S.L.</t>
  </si>
  <si>
    <t>971340301</t>
  </si>
  <si>
    <t>reservas@elspinsresort.com</t>
  </si>
  <si>
    <t>elspinsresort.com</t>
  </si>
  <si>
    <t>HOTEL NEPTUNO</t>
  </si>
  <si>
    <t>CALLE BELLAVISTA, 2 BAJO</t>
  </si>
  <si>
    <t>971340300</t>
  </si>
  <si>
    <t>reservas@neptunotel.com</t>
  </si>
  <si>
    <t>neptunotel.com</t>
  </si>
  <si>
    <t>SOL HOUSE IBIZA</t>
  </si>
  <si>
    <t>CARRER GRANADA, 3 - 7 BAJO(PUNTA PINET)</t>
  </si>
  <si>
    <t>971340250</t>
  </si>
  <si>
    <t>info@solhouseibiza.com</t>
  </si>
  <si>
    <t>EXCELSIOR</t>
  </si>
  <si>
    <t>CALLE VARA DE REI, 9 BAJO</t>
  </si>
  <si>
    <t>971340185</t>
  </si>
  <si>
    <t>excelsior@sibiza.com</t>
  </si>
  <si>
    <t>apartamentosexcelsior-ibiza.com/</t>
  </si>
  <si>
    <t>ARENAL S.A.</t>
  </si>
  <si>
    <t>971340112</t>
  </si>
  <si>
    <t>info@hotelarenal-ibiza.com</t>
  </si>
  <si>
    <t>hotelarenal-ibiza.com</t>
  </si>
  <si>
    <t>BELLAMAR S.L.</t>
  </si>
  <si>
    <t>RETIR, 1 PLAYA ES POUET</t>
  </si>
  <si>
    <t>971340104</t>
  </si>
  <si>
    <t>bellamar@emsahotels.com</t>
  </si>
  <si>
    <t>bellamarhotel.com</t>
  </si>
  <si>
    <t>AZULINE HOTEL-APARTAMENTO MARINA PARC</t>
  </si>
  <si>
    <t>URBANITZACIO COVES NOVES, S/N</t>
  </si>
  <si>
    <t>971340085</t>
  </si>
  <si>
    <t>grupos@azulinehotels.com</t>
  </si>
  <si>
    <t>SES SAVINES</t>
  </si>
  <si>
    <t>971340066</t>
  </si>
  <si>
    <t>hotelsessavines-ibiza.com</t>
  </si>
  <si>
    <t>TROPICAL</t>
  </si>
  <si>
    <t>CALLE CERVANTES, 28 BAJO; HOTEL TROPICAL</t>
  </si>
  <si>
    <t>971340054</t>
  </si>
  <si>
    <t>info@hoteltropicalibiza.com</t>
  </si>
  <si>
    <t>hoteltropicalibiza.com</t>
  </si>
  <si>
    <t>APARTHOTEL RECO DES SOL</t>
  </si>
  <si>
    <t>VEDRÀ, 16</t>
  </si>
  <si>
    <t>971339085</t>
  </si>
  <si>
    <t>info@aparthotelrecodessol.com</t>
  </si>
  <si>
    <t>balboahoteles.com</t>
  </si>
  <si>
    <t>ATZARO</t>
  </si>
  <si>
    <t>CARRETERA SANT JOAN, KILOMETRO 15</t>
  </si>
  <si>
    <t>07819</t>
  </si>
  <si>
    <t>971338838</t>
  </si>
  <si>
    <t>spa@atzaro.com</t>
  </si>
  <si>
    <t>atzaro.com</t>
  </si>
  <si>
    <t>TROPIC GARDEN APARTHOTEL</t>
  </si>
  <si>
    <t>URBANITZACIO CAS CAPITÀ, 1 N; BAJO; PUERTA 3</t>
  </si>
  <si>
    <t>07840</t>
  </si>
  <si>
    <t>971338410</t>
  </si>
  <si>
    <t>tropic@gardenhoteles.com</t>
  </si>
  <si>
    <t>gardenhoteles.com</t>
  </si>
  <si>
    <t>GRUPOTEL SANTA EULÀRIA &amp; SPA S.L.</t>
  </si>
  <si>
    <t>CALLE BARTOMEU TUR CLAPES, 7 7 7</t>
  </si>
  <si>
    <t>971338400</t>
  </si>
  <si>
    <t>santaeularia@grupotel.com</t>
  </si>
  <si>
    <t>grupotelsantaeulriaspasl.com</t>
  </si>
  <si>
    <t>GRAN HOTEL PALLADIUM</t>
  </si>
  <si>
    <t>CALLE LIRIOS, 1</t>
  </si>
  <si>
    <t>971338260</t>
  </si>
  <si>
    <t>reservas@grandhotelpalladium.com</t>
  </si>
  <si>
    <t>grandhotelpalladium.com</t>
  </si>
  <si>
    <t>CAN FUSTER</t>
  </si>
  <si>
    <t>VÉNDA DE CAS RIPOLLS, 1 BAJO(CAN FUSTER-HOTEL )</t>
  </si>
  <si>
    <t>07810</t>
  </si>
  <si>
    <t>SANT JOAN DE LABRITJA</t>
  </si>
  <si>
    <t>971337305</t>
  </si>
  <si>
    <t>info@canfuster.com</t>
  </si>
  <si>
    <t>canfuster.com</t>
  </si>
  <si>
    <t>APARTAMENTOS ES CAÑE</t>
  </si>
  <si>
    <t>AVENIDA PUNTA ARABI, S/N</t>
  </si>
  <si>
    <t>971336226</t>
  </si>
  <si>
    <t>info@apartamentosescañe.com</t>
  </si>
  <si>
    <t>escanyer.com</t>
  </si>
  <si>
    <t>AGROTURISMO CAN TALAIAS</t>
  </si>
  <si>
    <t>CARRETERA CALA BOIX-POU DES LLEÓ, S/N BAJO(POL 70-6-CAN TALAIAS</t>
  </si>
  <si>
    <t>07850</t>
  </si>
  <si>
    <t>971335742</t>
  </si>
  <si>
    <t>cantalaias1@gmail.com</t>
  </si>
  <si>
    <t>hotelcantalaias.com</t>
  </si>
  <si>
    <t>CAN CURREU</t>
  </si>
  <si>
    <t>CARRETERA SAN CARLOS, KILOMETRO 12</t>
  </si>
  <si>
    <t>971335280</t>
  </si>
  <si>
    <t>hotel@cancurreu.com</t>
  </si>
  <si>
    <t>cancurreu.com</t>
  </si>
  <si>
    <t>AGROTURISME CAN PLANELLS</t>
  </si>
  <si>
    <t>VÉNDA DE RUBIÓ, 2 BAJO</t>
  </si>
  <si>
    <t>07815</t>
  </si>
  <si>
    <t>971334924</t>
  </si>
  <si>
    <t>info@canplanells.com</t>
  </si>
  <si>
    <t>canplanells.com</t>
  </si>
  <si>
    <t>AGROTURISMO S.A. VINYA D´EN PALERM</t>
  </si>
  <si>
    <t>VÉNDA DE RUBIÓ, 193 BAJO(CAN JOAN FRESES)</t>
  </si>
  <si>
    <t>971334909</t>
  </si>
  <si>
    <t>info@vinyadenpalerm.com</t>
  </si>
  <si>
    <t>vinyadenpalerm.com</t>
  </si>
  <si>
    <t>CA S PLA</t>
  </si>
  <si>
    <t>VÉNDA DE RUBIÓ, 59 BAJO(CAS PLA)</t>
  </si>
  <si>
    <t>971334619</t>
  </si>
  <si>
    <t>hotel@caspla-ibiza.com</t>
  </si>
  <si>
    <t>caspla-ibiza.com</t>
  </si>
  <si>
    <t>VILLA CA´N MARIES</t>
  </si>
  <si>
    <t>VÉNDA DES PORT, 30 BAJO; CAN MARIAS</t>
  </si>
  <si>
    <t>971334566</t>
  </si>
  <si>
    <t>info@hotelcanmaries.com</t>
  </si>
  <si>
    <t>villacanmaries.com</t>
  </si>
  <si>
    <t>CARTAGO</t>
  </si>
  <si>
    <t>PORTAL DE SANT MIQUEL, S/N BAJO; HOTEL CARTAGO</t>
  </si>
  <si>
    <t>971334551</t>
  </si>
  <si>
    <t>info@cartago.com</t>
  </si>
  <si>
    <t>sanmiguelresort.com</t>
  </si>
  <si>
    <t>PORTAL DE SANT MIQUEL, S/N BAJO(HOTEL GALEON)</t>
  </si>
  <si>
    <t>971334534</t>
  </si>
  <si>
    <t>info@galeon.com</t>
  </si>
  <si>
    <t>HOTEL SAN MIGUEL</t>
  </si>
  <si>
    <t>PORTAL DE SANT MIQUEL, S/N</t>
  </si>
  <si>
    <t>971334530</t>
  </si>
  <si>
    <t>info@hotelnmiguel.com</t>
  </si>
  <si>
    <t>HACIENDA NA XAMENA S.A.</t>
  </si>
  <si>
    <t>URBANITZACIO NA XAMENA, S/N BAJO; IBEROSTAR HOTELES Y APA</t>
  </si>
  <si>
    <t>971334500</t>
  </si>
  <si>
    <t>info@laposidonia-ibiza.com</t>
  </si>
  <si>
    <t>haciendanaxamena-ibiza.com</t>
  </si>
  <si>
    <t>CA NA XICA</t>
  </si>
  <si>
    <t>AVINGUDA BALANSAT, 4 4 4</t>
  </si>
  <si>
    <t>971334409</t>
  </si>
  <si>
    <t>info@canaxica.com</t>
  </si>
  <si>
    <t>canaxica.com</t>
  </si>
  <si>
    <t>CA N´ESCANDELL</t>
  </si>
  <si>
    <t>CARRETERA SANT JOAN-SANT MIQUEL, KM1.3 BAJO</t>
  </si>
  <si>
    <t>971333540</t>
  </si>
  <si>
    <t>eivissa@canescandell.com</t>
  </si>
  <si>
    <t>canescandell.com</t>
  </si>
  <si>
    <t>CASA VILDA MARGE</t>
  </si>
  <si>
    <t>CARRETERA PORTINATX, 10 BAJO; CASA VILDA MARGE</t>
  </si>
  <si>
    <t>971333234</t>
  </si>
  <si>
    <t>info@casavildamarge.com</t>
  </si>
  <si>
    <t>casavildamarge.com</t>
  </si>
  <si>
    <t>APARTAMENTO MARINA PLAYA.</t>
  </si>
  <si>
    <t>S'ESTANYOL, S/N BAJO</t>
  </si>
  <si>
    <t>971332251</t>
  </si>
  <si>
    <t>info@apartamentomarinaplaya.com</t>
  </si>
  <si>
    <t>MARINA PANORAMA I</t>
  </si>
  <si>
    <t>AVINGUDA CANAR, S/N</t>
  </si>
  <si>
    <t>971331712</t>
  </si>
  <si>
    <t>280</t>
  </si>
  <si>
    <t>HOTELES IBICENCOS REUNIDOS S.A.</t>
  </si>
  <si>
    <t>971331492</t>
  </si>
  <si>
    <t>info@hotelesibicencosreunidos.com</t>
  </si>
  <si>
    <t>hotelorquideaibiza.com</t>
  </si>
  <si>
    <t>195</t>
  </si>
  <si>
    <t>CATALONIA SES ESTAQUES</t>
  </si>
  <si>
    <t>ESTAQUES, S/N BAJO</t>
  </si>
  <si>
    <t>971331276</t>
  </si>
  <si>
    <t>sesestaques@hoteles-catalonia.es</t>
  </si>
  <si>
    <t>CLUB MAGIC LIFE CALA PADA S.A.</t>
  </si>
  <si>
    <t>CARRETERA CANA, S/N KILOMETRO 3</t>
  </si>
  <si>
    <t>971330886</t>
  </si>
  <si>
    <t>vito.anselmi@nordotel.com</t>
  </si>
  <si>
    <t>IBEROSTAR SANTA EULALIA</t>
  </si>
  <si>
    <t>CARRER MESTRAL, 42</t>
  </si>
  <si>
    <t>971330607</t>
  </si>
  <si>
    <t>seu.rsv@iberostar.com</t>
  </si>
  <si>
    <t>SIRENIS HOTEL CLUB SIESTA</t>
  </si>
  <si>
    <t>CALLE MARGALIDES, 21 21 21</t>
  </si>
  <si>
    <t>971330275</t>
  </si>
  <si>
    <t>siesta@sirenishotels.com</t>
  </si>
  <si>
    <t>S´ARGAMASSA PALACE</t>
  </si>
  <si>
    <t>AVENIDA S'ARGAMASSA, 82</t>
  </si>
  <si>
    <t>SANTA EULARIA DES RIU (EIVISSA)</t>
  </si>
  <si>
    <t>971330271</t>
  </si>
  <si>
    <t>direccion@sargamassa-palace.com</t>
  </si>
  <si>
    <t>sargamassa-palace.com</t>
  </si>
  <si>
    <t>reservas@sargamassa-palace.com</t>
  </si>
  <si>
    <t>HOTEL CARIBE S.L.</t>
  </si>
  <si>
    <t>PLAYA ES CANAR, 0, S/N</t>
  </si>
  <si>
    <t>971330252</t>
  </si>
  <si>
    <t>reservas@hotelcaribeibiza.com</t>
  </si>
  <si>
    <t>hotelcaribeibiza.com</t>
  </si>
  <si>
    <t>265</t>
  </si>
  <si>
    <t>MIAMI IBIZA</t>
  </si>
  <si>
    <t>PLATJA ES CANAR, S/N BAJO</t>
  </si>
  <si>
    <t>971330201</t>
  </si>
  <si>
    <t>hotels@intertur.es</t>
  </si>
  <si>
    <t>CATALONIA ROYAL SES SAVINES</t>
  </si>
  <si>
    <t>ESTAQUES, S/N</t>
  </si>
  <si>
    <t>971330200</t>
  </si>
  <si>
    <t>info@cataloniaroyalsesvines.com</t>
  </si>
  <si>
    <t>CORAL BEACH</t>
  </si>
  <si>
    <t>AVENIDA CALA NOVA, 63</t>
  </si>
  <si>
    <t>971330177</t>
  </si>
  <si>
    <t>HOTEL ÁNFORA PLAYA S.L.</t>
  </si>
  <si>
    <t>CARRER CARDONA, 9 BAJO</t>
  </si>
  <si>
    <t>971330176</t>
  </si>
  <si>
    <t>reservas@anforaibiza.com</t>
  </si>
  <si>
    <t>anforaibiza.com</t>
  </si>
  <si>
    <t>AZULINE HOTEL ATLANTIC</t>
  </si>
  <si>
    <t>PLATJA ES CANAR, S/N ESQUINA CALLE S´ALJUB</t>
  </si>
  <si>
    <t>971330175</t>
  </si>
  <si>
    <t>reservas.atlantic@azulinehotels.com</t>
  </si>
  <si>
    <t>PALLADIUM HOTEL DON CARLOS</t>
  </si>
  <si>
    <t>CALLE ROSALES, 53 BAJO</t>
  </si>
  <si>
    <t>971330128</t>
  </si>
  <si>
    <t>info@palladiumhoteldoncarlos.com</t>
  </si>
  <si>
    <t>INVISA HOTEL ERESO</t>
  </si>
  <si>
    <t>PLATJA ES CANAR, S/N</t>
  </si>
  <si>
    <t>971330099</t>
  </si>
  <si>
    <t>ereso@invisahoteles.com</t>
  </si>
  <si>
    <t>invisahoteles.com</t>
  </si>
  <si>
    <t>ME IBIZA</t>
  </si>
  <si>
    <t>AVINGUDA S'ARGAMASSA, 153</t>
  </si>
  <si>
    <t>971330051</t>
  </si>
  <si>
    <t>meibiza@melia.com</t>
  </si>
  <si>
    <t>IBIZAZEN</t>
  </si>
  <si>
    <t>CARRETERA CALA LLONGA, KILOMETRO 12 POLIGONO 17 NR. 20</t>
  </si>
  <si>
    <t>971330016</t>
  </si>
  <si>
    <t>info@ibizazen.com</t>
  </si>
  <si>
    <t>ibizazen.com</t>
  </si>
  <si>
    <t>BUENAVISTA &amp; SUITES</t>
  </si>
  <si>
    <t>AVENIDA PARE GUASCH, 9 BAJO</t>
  </si>
  <si>
    <t>971330003</t>
  </si>
  <si>
    <t>info@ibizabuenavista.com</t>
  </si>
  <si>
    <t>ibizabuenavista.com</t>
  </si>
  <si>
    <t>ALUASOUL IBIZA - ADULTS ONLY</t>
  </si>
  <si>
    <t>971330000</t>
  </si>
  <si>
    <t>reservas.ibiza@aluahotels.com</t>
  </si>
  <si>
    <t>INSOTEL HOTEL FORMENTERA PLAYA</t>
  </si>
  <si>
    <t>PLATJA PLATJA MIGJORN, S/N BAJO</t>
  </si>
  <si>
    <t>07860</t>
  </si>
  <si>
    <t>FORMENTERA</t>
  </si>
  <si>
    <t>971328918</t>
  </si>
  <si>
    <t>recepcionfp@insotel.com</t>
  </si>
  <si>
    <t>330</t>
  </si>
  <si>
    <t>LAGO PLAYA I</t>
  </si>
  <si>
    <t>LUGAR VÉNDA DE SES SALINES, S/N BAJO</t>
  </si>
  <si>
    <t>07871</t>
  </si>
  <si>
    <t>971328551</t>
  </si>
  <si>
    <t>info@zulmarhotels.com</t>
  </si>
  <si>
    <t>zulmarhotels.com</t>
  </si>
  <si>
    <t>BLANCO HOTEL FORMENTERA</t>
  </si>
  <si>
    <t>CARRER FONOLL MARÍ, 50 50</t>
  </si>
  <si>
    <t>971328447</t>
  </si>
  <si>
    <t>info@blancohotelformentera.com</t>
  </si>
  <si>
    <t>blancohotelformentera.com</t>
  </si>
  <si>
    <t>ARRECIFE S.A. PALMERA S.L.</t>
  </si>
  <si>
    <t>CARRER FONOLL MARÍ, 39 BAJO; APARTAMENTOS IMPALA</t>
  </si>
  <si>
    <t>971328356</t>
  </si>
  <si>
    <t>info@arrecifepalmera.com</t>
  </si>
  <si>
    <t>HOTEL ROCA PLANA</t>
  </si>
  <si>
    <t>CARRER ESPALMADOR, 41</t>
  </si>
  <si>
    <t>971328335</t>
  </si>
  <si>
    <t>reservas@rocaplana.es</t>
  </si>
  <si>
    <t>rocaplana.es</t>
  </si>
  <si>
    <t>CA MARÍ</t>
  </si>
  <si>
    <t>LUGAR VENDÁ DES CA MARÍ (PLATJA MIGJORN), 91 BAJO</t>
  </si>
  <si>
    <t>971328180</t>
  </si>
  <si>
    <t>info@hotelcamari.com</t>
  </si>
  <si>
    <t>hotelcamari.com</t>
  </si>
  <si>
    <t>FIVE FLOWERS HOTEL &amp; SPA FORMENTERA</t>
  </si>
  <si>
    <t>CARRER FONOLL MARÍ, 84 51</t>
  </si>
  <si>
    <t>971328160</t>
  </si>
  <si>
    <t>info@fiveflowershotel.com</t>
  </si>
  <si>
    <t>fiveflowershotel.com</t>
  </si>
  <si>
    <t>ROCA BELLA</t>
  </si>
  <si>
    <t>971328130</t>
  </si>
  <si>
    <t>HOTEL CLUB SUNWAY PUNTA PRIMA</t>
  </si>
  <si>
    <t>VÉNDA DE SA PUNTA, S/N BAJO</t>
  </si>
  <si>
    <t>971328128</t>
  </si>
  <si>
    <t xml:space="preserve">info@hotel-formentera.com </t>
  </si>
  <si>
    <t>hotel-formentera.com/</t>
  </si>
  <si>
    <t>HOSTAL ROSALES</t>
  </si>
  <si>
    <t>AVINGUDA MIRAMAR, 53 BAJO</t>
  </si>
  <si>
    <t>971328127</t>
  </si>
  <si>
    <t>info@rosales-formentera.com</t>
  </si>
  <si>
    <t>rosales-formentera.com</t>
  </si>
  <si>
    <t>AVINGUDA MIRAMAR, 33 BAJOS</t>
  </si>
  <si>
    <t>971328119</t>
  </si>
  <si>
    <t>info@voramarformentera.com</t>
  </si>
  <si>
    <t>hostalvoramar.com</t>
  </si>
  <si>
    <t>GECKO HOTEL &amp; BEACH CLUB</t>
  </si>
  <si>
    <t>CARRETERA CA MARÍ, PLAYA DE MIGJORN</t>
  </si>
  <si>
    <t>971328024</t>
  </si>
  <si>
    <t>info@geckobeachclub.com</t>
  </si>
  <si>
    <t>geckobeachclub.com</t>
  </si>
  <si>
    <t>HOTEL ROCA BELLA</t>
  </si>
  <si>
    <t>AFORES, S/N BAJO; ES PUJOLS</t>
  </si>
  <si>
    <t>971328019</t>
  </si>
  <si>
    <t>reservas@roca-bella.com</t>
  </si>
  <si>
    <t>GESTION TURISTICA EMAR S.L.</t>
  </si>
  <si>
    <t>VÉNDA DES MONESTIR, 1 BAJO(APARTAMENTOS GAVIOTA Y PINOMA</t>
  </si>
  <si>
    <t>07872</t>
  </si>
  <si>
    <t>971327385</t>
  </si>
  <si>
    <t>info@gestionturisticaemar.com</t>
  </si>
  <si>
    <t>INSOTEL CLUB MARYLAND</t>
  </si>
  <si>
    <t>PLATJA MIGJORN, S/N BAJO; HOTEL TARIDA PLAYA</t>
  </si>
  <si>
    <t>971327011</t>
  </si>
  <si>
    <t>320</t>
  </si>
  <si>
    <t>RIU LA MOLA</t>
  </si>
  <si>
    <t>PLATJA MIGJORN, S/N</t>
  </si>
  <si>
    <t>971327000</t>
  </si>
  <si>
    <t>hotel.lamola@riu.com</t>
  </si>
  <si>
    <t>328</t>
  </si>
  <si>
    <t>EIVIAVENIR S.L.</t>
  </si>
  <si>
    <t>POLIGONO DIECINUEVE (PARTIDA SA CREU), 22 BAJO</t>
  </si>
  <si>
    <t>07816</t>
  </si>
  <si>
    <t>971324053</t>
  </si>
  <si>
    <t>info@eiviavenir.com</t>
  </si>
  <si>
    <t>ES MARES</t>
  </si>
  <si>
    <t>CARRER SANTA MARIA, 15 BAJO</t>
  </si>
  <si>
    <t>971323216</t>
  </si>
  <si>
    <t>info@hotelesmares.com</t>
  </si>
  <si>
    <t>hotelesmares.com</t>
  </si>
  <si>
    <t>PASSEIG MARINA, 30 BAJO(DUP 30-36; HOSTAL)</t>
  </si>
  <si>
    <t>07870</t>
  </si>
  <si>
    <t>971322142</t>
  </si>
  <si>
    <t>info@hotelbahiaformentera.com</t>
  </si>
  <si>
    <t>hotelbahiaformentera.com/</t>
  </si>
  <si>
    <t>SA PEDRERA SUITES &amp; SPA</t>
  </si>
  <si>
    <t>CAMI SA PEDRERA, 6</t>
  </si>
  <si>
    <t>07260</t>
  </si>
  <si>
    <t>PORRERES</t>
  </si>
  <si>
    <t>971322030</t>
  </si>
  <si>
    <t>reserves@sapedrerasuites.com</t>
  </si>
  <si>
    <t>sapedrerasuites.com</t>
  </si>
  <si>
    <t>SENSIMAR IBIZA BEACH</t>
  </si>
  <si>
    <t>CALA ARENAL PETIT, S/N BAJO</t>
  </si>
  <si>
    <t>971320605</t>
  </si>
  <si>
    <t>info@sensimaribizabeach.com</t>
  </si>
  <si>
    <t>grupotel.com/</t>
  </si>
  <si>
    <t>HOTEL CLUB PORTINATX</t>
  </si>
  <si>
    <t>CALA PORTINATX, 14</t>
  </si>
  <si>
    <t>971320584</t>
  </si>
  <si>
    <t>reservas.portinatx@bghotels.com</t>
  </si>
  <si>
    <t>GRUPOTEL OASIS</t>
  </si>
  <si>
    <t>CARRETERA PORTINATX, S/N BAJO</t>
  </si>
  <si>
    <t>971320582</t>
  </si>
  <si>
    <t>info@grupoteloasis.com</t>
  </si>
  <si>
    <t>PRESIDENTE S.L.</t>
  </si>
  <si>
    <t>CALA PORTINATX, 23 BAJO</t>
  </si>
  <si>
    <t>971320576</t>
  </si>
  <si>
    <t>hotelpresidente@ecohoteles.com</t>
  </si>
  <si>
    <t>presidentesl.com</t>
  </si>
  <si>
    <t>EL GRECO</t>
  </si>
  <si>
    <t>CARRER CALA PORTINATX, S/N BAJO; HOTEL EL GRECO</t>
  </si>
  <si>
    <t>971320571</t>
  </si>
  <si>
    <t>reservas.griego@marconfort.com</t>
  </si>
  <si>
    <t>hotelgriegomar.com</t>
  </si>
  <si>
    <t>GRUPOTEL CALA DE SAN VICENTE</t>
  </si>
  <si>
    <t>07811</t>
  </si>
  <si>
    <t>971320121</t>
  </si>
  <si>
    <t>csanvicente@grupotel.com</t>
  </si>
  <si>
    <t>grupotelcaladesanvicente.com</t>
  </si>
  <si>
    <t>GRUPOTEL IMPERIO PLAYA</t>
  </si>
  <si>
    <t>CARRER CALA DE SANT VICENÇ, S/N BAJO; HOTEL GRUPOTEL IMPER</t>
  </si>
  <si>
    <t>971320055</t>
  </si>
  <si>
    <t>imperio@grupotel.com</t>
  </si>
  <si>
    <t>grupotelimperioplaya.com</t>
  </si>
  <si>
    <t>AGUAS DE IBIZA</t>
  </si>
  <si>
    <t>CARRER SALVADOR CAMACHO, 9 BAJO</t>
  </si>
  <si>
    <t>971319991</t>
  </si>
  <si>
    <t>info@aguasdeibiza.com</t>
  </si>
  <si>
    <t>aguasdeibiza.com</t>
  </si>
  <si>
    <t>NATIVO HOTEL IBIZA</t>
  </si>
  <si>
    <t>CALLE CLAVELLS, 24</t>
  </si>
  <si>
    <t>marketing@nativohotelibiza.com</t>
  </si>
  <si>
    <t>nativohotelibiza.com</t>
  </si>
  <si>
    <t>NORDOTEL S.A.</t>
  </si>
  <si>
    <t>URBANIZACIÓN CALA PADA, S/N BAJO</t>
  </si>
  <si>
    <t>971319637</t>
  </si>
  <si>
    <t>info@nordotel.com</t>
  </si>
  <si>
    <t>MAR AZUL</t>
  </si>
  <si>
    <t>PLAYA PLATJA MARTINA, S/N BAJO; HOTEL</t>
  </si>
  <si>
    <t>971319406</t>
  </si>
  <si>
    <t>marazulcalamartina@hotmail.com</t>
  </si>
  <si>
    <t>cielazulibiza.com</t>
  </si>
  <si>
    <t>DUQUESA PLAYA S.A.</t>
  </si>
  <si>
    <t>CARRER SANT LLORENÇ, 18 BAJO; HOTEL DUQUESA PLAYA</t>
  </si>
  <si>
    <t>971319338</t>
  </si>
  <si>
    <t>duquesaplaya@telefonica.net</t>
  </si>
  <si>
    <t>duquesaplaya.com</t>
  </si>
  <si>
    <t>OD OCEAN DRIVE</t>
  </si>
  <si>
    <t>CARRER PLATJA TALAMANCA, S/N BAJO; HOTEL</t>
  </si>
  <si>
    <t>971318112</t>
  </si>
  <si>
    <t>oceandrive@od-hotels.com</t>
  </si>
  <si>
    <t>HOTEL ROCAMAR S.L.</t>
  </si>
  <si>
    <t>IBOSHIM, 11 BAJO; TALAMANCA</t>
  </si>
  <si>
    <t>971317922</t>
  </si>
  <si>
    <t>info@hotelrocamar.com</t>
  </si>
  <si>
    <t>rocamaribiza.es</t>
  </si>
  <si>
    <t>DESTINO PACHA IBIZA RESORT</t>
  </si>
  <si>
    <t>CARRER CAPITAN MARTINET, S/N</t>
  </si>
  <si>
    <t>971317411</t>
  </si>
  <si>
    <t>info@destinoibiza.com</t>
  </si>
  <si>
    <t>destinoibiza.com</t>
  </si>
  <si>
    <t>HOTEL XERECA</t>
  </si>
  <si>
    <t>CARRER TORRENTE, S/N</t>
  </si>
  <si>
    <t>07813</t>
  </si>
  <si>
    <t>971316192</t>
  </si>
  <si>
    <t>reservas@xereca.es</t>
  </si>
  <si>
    <t>hotelxereca.com</t>
  </si>
  <si>
    <t>CA N´ARABÍ S.L.</t>
  </si>
  <si>
    <t>CARRER TORRENT DE SES DONES, S/N BAJO; 4; POLIGONO</t>
  </si>
  <si>
    <t>971313505</t>
  </si>
  <si>
    <t>info@canarabi.com</t>
  </si>
  <si>
    <t>canarabi.com</t>
  </si>
  <si>
    <t>LUX ISLA S.L.</t>
  </si>
  <si>
    <t>JOSEP PLA, 1 BAJO</t>
  </si>
  <si>
    <t>971313469</t>
  </si>
  <si>
    <t>info@luxisla.com</t>
  </si>
  <si>
    <t>luxisla.com</t>
  </si>
  <si>
    <t>EL CORSO</t>
  </si>
  <si>
    <t>PLATJA TALAMANCA, S/N</t>
  </si>
  <si>
    <t>971312403</t>
  </si>
  <si>
    <t>elcorso@grupoplayasol.com</t>
  </si>
  <si>
    <t>elcorso.com</t>
  </si>
  <si>
    <t>EL HOTEL PACHA</t>
  </si>
  <si>
    <t>CALLE HISTORIADOR JOAN MARI CARDONA, 3 BAJO; URBANIZACIÓN PUNTA MARTINET</t>
  </si>
  <si>
    <t>971312319</t>
  </si>
  <si>
    <t>elhotel@pacha.com</t>
  </si>
  <si>
    <t>elhotelpacha.com</t>
  </si>
  <si>
    <t>HOTEL IBIZA CORSO &amp; SPA</t>
  </si>
  <si>
    <t>CARRER S'ILLA PLANA, S/N BAJO</t>
  </si>
  <si>
    <t>971312312</t>
  </si>
  <si>
    <t>reservas@ibizacorso.com</t>
  </si>
  <si>
    <t>ibizacorso.com</t>
  </si>
  <si>
    <t>ARGOS S.L.</t>
  </si>
  <si>
    <t>CARRER MOLA, S/N PLATJA TALAMANCA</t>
  </si>
  <si>
    <t>971312162</t>
  </si>
  <si>
    <t>argos@sibiza.com</t>
  </si>
  <si>
    <t>hotelargos-ibiza.com</t>
  </si>
  <si>
    <t>OD TALAMANCA</t>
  </si>
  <si>
    <t>CARRER JESÚS, 28</t>
  </si>
  <si>
    <t>971311912</t>
  </si>
  <si>
    <t>info@canjaume.org</t>
  </si>
  <si>
    <t>HOTEL SIMBAD S.L.</t>
  </si>
  <si>
    <t>CARRER SES FIGUERES, 22 BAJO; H. SIMBAD</t>
  </si>
  <si>
    <t>971311862</t>
  </si>
  <si>
    <t>simbad@hotelsimbad.com</t>
  </si>
  <si>
    <t>hotelsimbad.com</t>
  </si>
  <si>
    <t>MARINA BOTAFOCH S.L.</t>
  </si>
  <si>
    <t>PASSEIG JOAN CARLES I, S/N</t>
  </si>
  <si>
    <t>971311711</t>
  </si>
  <si>
    <t>info@anchorageibiza.com</t>
  </si>
  <si>
    <t>marinabotafochsl.com</t>
  </si>
  <si>
    <t>SES - FIGUERES PLAYA S.L.</t>
  </si>
  <si>
    <t>CARRER SES FIGUERES, 18 BAJO; FRENTRADA H.SIMBAD</t>
  </si>
  <si>
    <t>971311064</t>
  </si>
  <si>
    <t>info@hotelsesfigueres.com</t>
  </si>
  <si>
    <t>sesfigueresplayasl.com</t>
  </si>
  <si>
    <t>RYANS LA MARINA</t>
  </si>
  <si>
    <t>CARRER ANDENES DEL PUERTO, 5</t>
  </si>
  <si>
    <t>971310172</t>
  </si>
  <si>
    <t>ryansmarina@ryans.es</t>
  </si>
  <si>
    <t>ryans.es</t>
  </si>
  <si>
    <t>HOTEL ROYAL PLAZA</t>
  </si>
  <si>
    <t>CARRER PERE FRANCÈS, 27 BAJO; DUPLICADO 27-29</t>
  </si>
  <si>
    <t>971310052</t>
  </si>
  <si>
    <t>hotel@royalplaza.es</t>
  </si>
  <si>
    <t>hotelroyalplaza.com</t>
  </si>
  <si>
    <t>HOTEL IBIZA PLAYA</t>
  </si>
  <si>
    <t>CALLE TARRAGONA, 3 S/N - SES FIGUERETES</t>
  </si>
  <si>
    <t>971307711</t>
  </si>
  <si>
    <t>info@verserhoteles.com</t>
  </si>
  <si>
    <t>verserhoteles.com</t>
  </si>
  <si>
    <t>HOTEL MIRAMOLA</t>
  </si>
  <si>
    <t>CARRER CARLES ROMÀ FERRER, 5 1-1</t>
  </si>
  <si>
    <t>971305481</t>
  </si>
  <si>
    <t>miramola@grupoplayasol.com</t>
  </si>
  <si>
    <t>hotelmiramola.com</t>
  </si>
  <si>
    <t>MARÌTIMO</t>
  </si>
  <si>
    <t>RAMÓN MUNTANER, 48 BAJO(HOTEL MARITIMO)</t>
  </si>
  <si>
    <t>971305256</t>
  </si>
  <si>
    <t>info@grupoplayasol.com</t>
  </si>
  <si>
    <t>martimo.com</t>
  </si>
  <si>
    <t>IBINTUR S.A.</t>
  </si>
  <si>
    <t>AVINGUDA PÈRE MATUTES NOGUERA, 119 BAJO; HOTEL</t>
  </si>
  <si>
    <t>971305117</t>
  </si>
  <si>
    <t>info@ibintur.com</t>
  </si>
  <si>
    <t>B LLOBET</t>
  </si>
  <si>
    <t>AVINGUDA PÈRE MATUTES NOGUERA, 20 BAJO</t>
  </si>
  <si>
    <t>971304124</t>
  </si>
  <si>
    <t>info@apartamentosllobet.com</t>
  </si>
  <si>
    <t>apartamentosbllobet.com</t>
  </si>
  <si>
    <t>HOTEL TORRE DEL MAR S.A.</t>
  </si>
  <si>
    <t>CARRER CARLES ROMAN FERRER, 1, S/N (PLATJA D´EN BOSSA)</t>
  </si>
  <si>
    <t>971303050</t>
  </si>
  <si>
    <t>reservas@hoteltorredelmar.com</t>
  </si>
  <si>
    <t>hoteltorredelmar.com</t>
  </si>
  <si>
    <t>MIRADOR DE DALT VILA</t>
  </si>
  <si>
    <t>PLAZA ESPANYA, 4 BAJO</t>
  </si>
  <si>
    <t>971303045</t>
  </si>
  <si>
    <t>info@hotelmiradoribiza.com</t>
  </si>
  <si>
    <t>hotelmiradoribiza.com</t>
  </si>
  <si>
    <t>MARE NOSTRUM</t>
  </si>
  <si>
    <t>AVENIDA PÈRE MATUTES NOGUERA, 53</t>
  </si>
  <si>
    <t>971302662</t>
  </si>
  <si>
    <t>info@marenostrum.com</t>
  </si>
  <si>
    <t>516</t>
  </si>
  <si>
    <t>SIRENIS HOTEL TRES CARABELAS &amp; SPA</t>
  </si>
  <si>
    <t>AVENIDA PÈRE MATUTES NOGUERA, S/N</t>
  </si>
  <si>
    <t>971302450</t>
  </si>
  <si>
    <t>sirenis.trescarabelas@sirenishotels.com</t>
  </si>
  <si>
    <t>231</t>
  </si>
  <si>
    <t>CENTRAL PLAYA</t>
  </si>
  <si>
    <t>CARRER GALÍCIA, 12 BAJO; HOTEL CENTRAL PLAYA</t>
  </si>
  <si>
    <t>971302350</t>
  </si>
  <si>
    <t>info@centralplaya.com</t>
  </si>
  <si>
    <t>NAUTICO EBESO</t>
  </si>
  <si>
    <t>RAMÓN MUNTANER, 44</t>
  </si>
  <si>
    <t>971302300</t>
  </si>
  <si>
    <t>info@nauticoebeso.com</t>
  </si>
  <si>
    <t>123</t>
  </si>
  <si>
    <t>SUD IBIZA SUITES S.L.</t>
  </si>
  <si>
    <t>CALLE RAMÓN MUNTANER, 34</t>
  </si>
  <si>
    <t>971302214</t>
  </si>
  <si>
    <t>info@sudibizasuites.com</t>
  </si>
  <si>
    <t>sudibizasuites.com</t>
  </si>
  <si>
    <t>SIRENIS HOTEL GOLETA &amp; SPA</t>
  </si>
  <si>
    <t>971302158</t>
  </si>
  <si>
    <t>goleta@sirenishotels.com</t>
  </si>
  <si>
    <t>DEL MAR</t>
  </si>
  <si>
    <t>CARRER LA MAR, 1 BAJO; HOTEL DEL MAR</t>
  </si>
  <si>
    <t>971301959</t>
  </si>
  <si>
    <t>info@delmar.com</t>
  </si>
  <si>
    <t>JABEQUE</t>
  </si>
  <si>
    <t>CARRER CARLES ROMÀ FERRER, 25</t>
  </si>
  <si>
    <t>info@jabeque.com</t>
  </si>
  <si>
    <t>HOTEL APARTAMENTOS LUX MAR</t>
  </si>
  <si>
    <t>RAMÓN MUNTANER, 79 BAJO</t>
  </si>
  <si>
    <t>info@vibrahotels.com</t>
  </si>
  <si>
    <t>playasolibizahotels.com</t>
  </si>
  <si>
    <t>TROPICANA IBIZA SUITES</t>
  </si>
  <si>
    <t>CARRER LA DEESA TANIT, 10-12</t>
  </si>
  <si>
    <t>971301764</t>
  </si>
  <si>
    <t>tropicana@concepthotelgroup.es</t>
  </si>
  <si>
    <t>tropicanaibizacoastsuites.com</t>
  </si>
  <si>
    <t>ES VIVÉ</t>
  </si>
  <si>
    <t>CARRER CARLES ROMÀ FERRER, 8</t>
  </si>
  <si>
    <t>971301738</t>
  </si>
  <si>
    <t>info@esvivé.com</t>
  </si>
  <si>
    <t>melia.com/en/hotels/spain/ibiza/hotel-ibiza-0797?utm_campaign=google&amp;utm_content=0797&amp;utm_medium=organic&amp;utm_source=directories</t>
  </si>
  <si>
    <t>THB LOS MOLINOS S.A.</t>
  </si>
  <si>
    <t>CALLE RAMÓN MUNTANER, 60 BAJO; HOTEL LOS MOLINOS</t>
  </si>
  <si>
    <t>losmolinosreser@thbhotels.com</t>
  </si>
  <si>
    <t>ALGARB</t>
  </si>
  <si>
    <t>AVENIDA PÈRE MATUTES NOGUERA, 107 BAJO</t>
  </si>
  <si>
    <t>971301716</t>
  </si>
  <si>
    <t>info@algarb.com</t>
  </si>
  <si>
    <t>408</t>
  </si>
  <si>
    <t>LUX MAR</t>
  </si>
  <si>
    <t>RAMÓN MUNTANER, 78</t>
  </si>
  <si>
    <t>971301458</t>
  </si>
  <si>
    <t>info@luxmar.com</t>
  </si>
  <si>
    <t>TROPICAL GARDEN</t>
  </si>
  <si>
    <t>CALLE RAMÓN MUNTANER, 78-82 BAJO; HOTEL PANORAMIC</t>
  </si>
  <si>
    <t>info@tropicalgarden.com</t>
  </si>
  <si>
    <t>gardenhotels.com/tropic-garden-hotel-apartments/</t>
  </si>
  <si>
    <t>CAN BOSSA S.A.</t>
  </si>
  <si>
    <t>CARRER ALZINES (PLATJA D'EN BOSSA), 22 BAJO; CLUB BOSSA</t>
  </si>
  <si>
    <t>971301446</t>
  </si>
  <si>
    <t>hotelcanbossa@hotmail.com</t>
  </si>
  <si>
    <t>hotelcanbossa.com</t>
  </si>
  <si>
    <t>CENIT IBIZA S.L.</t>
  </si>
  <si>
    <t>CARRER ARXIDUC LLUÍS SALVADOR, S/N BAJO</t>
  </si>
  <si>
    <t>971301404</t>
  </si>
  <si>
    <t>info@hotelcenit.com</t>
  </si>
  <si>
    <t>hotelcenit.com</t>
  </si>
  <si>
    <t>HOTEL FIGUERETES</t>
  </si>
  <si>
    <t>PASSEIG SES PITIÜSES S/N</t>
  </si>
  <si>
    <t>971301243</t>
  </si>
  <si>
    <t>NE IBIZA SUITES S.L.</t>
  </si>
  <si>
    <t>CARRER PERIODISTA FRANCESC ESCANELLAS, 20</t>
  </si>
  <si>
    <t>971300661</t>
  </si>
  <si>
    <t>welcome@oneibizasuites.com</t>
  </si>
  <si>
    <t>oneibizasuites.com</t>
  </si>
  <si>
    <t>HOSTAL RESIDENCIA MOLINS PARK S.L.</t>
  </si>
  <si>
    <t>CARRER JOAN XICO, 42 BAJO</t>
  </si>
  <si>
    <t>971300464</t>
  </si>
  <si>
    <t>reservas@molinspark.com</t>
  </si>
  <si>
    <t>molinspark.com/</t>
  </si>
  <si>
    <t>MOLIN PARK</t>
  </si>
  <si>
    <t>971300400</t>
  </si>
  <si>
    <t>GARBI IBIZA &amp; SPA</t>
  </si>
  <si>
    <t>CARRER LA MURTA, 5 BAJO; APARTAMENTOS GARBI</t>
  </si>
  <si>
    <t>971300007</t>
  </si>
  <si>
    <t>info@garbi-hotel.com</t>
  </si>
  <si>
    <t>hotelgarbi-ibiza.com</t>
  </si>
  <si>
    <t>FELIZ</t>
  </si>
  <si>
    <t>AVINGUDA JOAN MIRÓ, 74 BAJO</t>
  </si>
  <si>
    <t>971288847</t>
  </si>
  <si>
    <t>info@hotelfeliz.com</t>
  </si>
  <si>
    <t>hotelfeliz.com</t>
  </si>
  <si>
    <t>SOM ARS MAGNA BLEISURE HOTEL</t>
  </si>
  <si>
    <t>CARRER BLANQUERNA, 12</t>
  </si>
  <si>
    <t>971284284</t>
  </si>
  <si>
    <t>info@somarsmagnableisurehotel.com</t>
  </si>
  <si>
    <t>facebook.com/somhotels</t>
  </si>
  <si>
    <t>SOM CENTRAL</t>
  </si>
  <si>
    <t>CARRER PALMA, 6</t>
  </si>
  <si>
    <t>info@somcentral.com</t>
  </si>
  <si>
    <t>somhotels.es</t>
  </si>
  <si>
    <t>SOM LLAUT BOUTIQUE HOTEL</t>
  </si>
  <si>
    <t>CARRER RESIDÈNCIA, 1</t>
  </si>
  <si>
    <t>info@somllautboutiquehotel.com</t>
  </si>
  <si>
    <t>ALOJAMIENTOS TURISTICOS DE BALEARES S.L.</t>
  </si>
  <si>
    <t>PLAÇA ALMIRALL CHURRUCA, 5 BAJO; HOTEL</t>
  </si>
  <si>
    <t>971284204</t>
  </si>
  <si>
    <t>info@alojamientosturisticosdebaleares.com</t>
  </si>
  <si>
    <t>HSM VENUS PLAYA</t>
  </si>
  <si>
    <t>CARRER VILLAGARCÍA AROSA, 24</t>
  </si>
  <si>
    <t>971283900</t>
  </si>
  <si>
    <t>reservas@saintmichel.net</t>
  </si>
  <si>
    <t>saintmichel.net/es</t>
  </si>
  <si>
    <t>HOTEL ROSAMAR</t>
  </si>
  <si>
    <t>AVENIDA JOAN MIRÓ, 74</t>
  </si>
  <si>
    <t>971282358</t>
  </si>
  <si>
    <t>info@hotelromar.com</t>
  </si>
  <si>
    <t>YHI SPA</t>
  </si>
  <si>
    <t>AVINGUDA GABRIEL ROCA, 29</t>
  </si>
  <si>
    <t>971281400</t>
  </si>
  <si>
    <t>melia.palas.atenea@melia.com</t>
  </si>
  <si>
    <t>ISLA DE MALLORCA</t>
  </si>
  <si>
    <t>PILAR JUNCOSA, 5 BAJO</t>
  </si>
  <si>
    <t>971281200</t>
  </si>
  <si>
    <t>reservas@islamallorca.com</t>
  </si>
  <si>
    <t>islademallorca.com</t>
  </si>
  <si>
    <t>CANARIOS PARK</t>
  </si>
  <si>
    <t>CARRER CALA ANTENA, 23 BAJO; H.CANARIOS PARK</t>
  </si>
  <si>
    <t>971274822</t>
  </si>
  <si>
    <t>CARRER SANT BARTOMEU, 16 BAJO(HOTEL EUROPA)</t>
  </si>
  <si>
    <t>HOTEL REGANA</t>
  </si>
  <si>
    <t>CARRER AGULLA, S/N BAJO (HOTEL REGANA)</t>
  </si>
  <si>
    <t>HSM DON MANOLO</t>
  </si>
  <si>
    <t>CALLE CALDERÓN, 2 BAJO</t>
  </si>
  <si>
    <t>REINA ISABEL SAINT MICHEL</t>
  </si>
  <si>
    <t>AVINGUDA EUROPA, 21 POLIGONO SON ROSSINYOL</t>
  </si>
  <si>
    <t>SAINT MICHEL</t>
  </si>
  <si>
    <t>AVENIDA TOMÀS BLANES TOLOSA, 4 BAJO</t>
  </si>
  <si>
    <t>SAN MICHAEL</t>
  </si>
  <si>
    <t>VILLAGARCÍA AROSA, 24 BAJO(VENUS PLAYA)</t>
  </si>
  <si>
    <t>TUCAN´S</t>
  </si>
  <si>
    <t>CARRER AGULLA, S/N BAJO (HOTEL TUCANS)</t>
  </si>
  <si>
    <t>PORTIXOL S.L.</t>
  </si>
  <si>
    <t>CARRER SIRENA, 27 BAJO; LOCAL</t>
  </si>
  <si>
    <t>971271800</t>
  </si>
  <si>
    <t>hotel@portixol.com</t>
  </si>
  <si>
    <t>portixol.com</t>
  </si>
  <si>
    <t>ANFORA BEACH</t>
  </si>
  <si>
    <t>CARRER VOLANTÍ, 7-9 BAJO</t>
  </si>
  <si>
    <t>971269533</t>
  </si>
  <si>
    <t>info@anforabeach.com</t>
  </si>
  <si>
    <t>CARMEN PLAYA</t>
  </si>
  <si>
    <t>CARRER FERRÁN ALZAMORA, 32 LOCAL CONECTA</t>
  </si>
  <si>
    <t>971268914</t>
  </si>
  <si>
    <t>LEMAN</t>
  </si>
  <si>
    <t>AVENIDA SON RIGO, 6 BAJO</t>
  </si>
  <si>
    <t>971268382</t>
  </si>
  <si>
    <t>reservas@hotel-leman.com</t>
  </si>
  <si>
    <t>leman.com</t>
  </si>
  <si>
    <t>SALPIN</t>
  </si>
  <si>
    <t>AMILCAR, 11 BAJO</t>
  </si>
  <si>
    <t>971268107</t>
  </si>
  <si>
    <t>info@lpin.com</t>
  </si>
  <si>
    <t>MIX PERÚ PLAYA</t>
  </si>
  <si>
    <t>CARRER MAR D'ARAL, S/N</t>
  </si>
  <si>
    <t>971267713</t>
  </si>
  <si>
    <t>mixhotels.com/hoteles/hotel-mix-peru</t>
  </si>
  <si>
    <t>RIU SOFIA</t>
  </si>
  <si>
    <t>SANT RAMÓN NONAT, 23</t>
  </si>
  <si>
    <t>971267228</t>
  </si>
  <si>
    <t>info@riusofia.com</t>
  </si>
  <si>
    <t>IBEROSTAR PLAYA DE PALMA</t>
  </si>
  <si>
    <t>MARBELLA, 36 BAJO</t>
  </si>
  <si>
    <t>971266450</t>
  </si>
  <si>
    <t>info@iberostarplayadepalma.com</t>
  </si>
  <si>
    <t>iberostar.com/en/hotels/majorca/iberostar-selection-playa-de-palma/?utm_source=gmb&amp;utm_medium=organic&amp;utm_campaign=IBSVOL_EMEA_SEOLOC_GMB_NA_EN_ESP_BAL_PMI_PDP_PULL_NA_NA_NA_NA_NA</t>
  </si>
  <si>
    <t>HOTEL RIU BRAVO - ALL INCLUSIVE</t>
  </si>
  <si>
    <t>CARRER MISSIÓ SAN DIEGO, 4</t>
  </si>
  <si>
    <t>971266300</t>
  </si>
  <si>
    <t>complaints@riu.com</t>
  </si>
  <si>
    <t>riu.com/en/hotel/spain/majorca/hotel-riu-bravo</t>
  </si>
  <si>
    <t>RIU BRAVO</t>
  </si>
  <si>
    <t>MISSIÓ SAN DIEGO, 4</t>
  </si>
  <si>
    <t>07608</t>
  </si>
  <si>
    <t>hotel.bravo@riu.com</t>
  </si>
  <si>
    <t>335</t>
  </si>
  <si>
    <t>MY SEA HOUSE NEPTUNO</t>
  </si>
  <si>
    <t>LLAÜT, 34 BAJO</t>
  </si>
  <si>
    <t>971266286</t>
  </si>
  <si>
    <t>RIU FESTIVAL</t>
  </si>
  <si>
    <t>CAMINO LAS MARAVILLAS, S/N BAJO</t>
  </si>
  <si>
    <t>971266200</t>
  </si>
  <si>
    <t>info@riufestival.com</t>
  </si>
  <si>
    <t>DON MIGUEL PLAYA</t>
  </si>
  <si>
    <t>MAR DEL JAPO, 2 BAJO</t>
  </si>
  <si>
    <t>971266059</t>
  </si>
  <si>
    <t>reservas@donmiguelhotel.com</t>
  </si>
  <si>
    <t>donmiguelhotel.com</t>
  </si>
  <si>
    <t>RODES</t>
  </si>
  <si>
    <t>AVINGUDA BARTOMEU RIUTORT, 51 BAJO(HOTEL RODES)</t>
  </si>
  <si>
    <t>971265824</t>
  </si>
  <si>
    <t>info@rodes.com</t>
  </si>
  <si>
    <t>CAN MONER DE S´ARENAL S.A.</t>
  </si>
  <si>
    <t>MARBELLA, 71 BAJO</t>
  </si>
  <si>
    <t>971265692</t>
  </si>
  <si>
    <t>reservas@plazasonrigo.com</t>
  </si>
  <si>
    <t>canmonerdesarenalsa.com</t>
  </si>
  <si>
    <t>PIL·LARÍ PLAYA</t>
  </si>
  <si>
    <t>MARBELLA, 24-30 BAJO</t>
  </si>
  <si>
    <t>971265200</t>
  </si>
  <si>
    <t>pillari@allsunhoteles.com</t>
  </si>
  <si>
    <t>grupoalltours.es</t>
  </si>
  <si>
    <t>OLEANDER</t>
  </si>
  <si>
    <t>ACAIA, 12 BAJO</t>
  </si>
  <si>
    <t>971264850</t>
  </si>
  <si>
    <t>booking@hoteloleander.com</t>
  </si>
  <si>
    <t>hoteloleander.com</t>
  </si>
  <si>
    <t>273</t>
  </si>
  <si>
    <t>FONTANELLAS PLAYA</t>
  </si>
  <si>
    <t>CARAVELLA, S/N BAJO</t>
  </si>
  <si>
    <t>971264754</t>
  </si>
  <si>
    <t>info@fontanellasplaya.com</t>
  </si>
  <si>
    <t>aparthotelfontanellas.com</t>
  </si>
  <si>
    <t>RIU SAN FRANCISCO</t>
  </si>
  <si>
    <t>CARRER LLAÜT, 24 BAJO</t>
  </si>
  <si>
    <t>971264650</t>
  </si>
  <si>
    <t>hotel.sanfrancisco@riu.com</t>
  </si>
  <si>
    <t>165</t>
  </si>
  <si>
    <t>ROC LEO</t>
  </si>
  <si>
    <t>CARRER POLLACRA, S/N</t>
  </si>
  <si>
    <t>971264400</t>
  </si>
  <si>
    <t>frontdesk.alleo@aluahotels.com</t>
  </si>
  <si>
    <t>hotelrocleo.com</t>
  </si>
  <si>
    <t>HELIOS</t>
  </si>
  <si>
    <t>CARAVELLA, 7 BAJO; HOTEL HELIOS</t>
  </si>
  <si>
    <t>971264250</t>
  </si>
  <si>
    <t>reservas@heliosalmunecar.com</t>
  </si>
  <si>
    <t>helios-hotels.com</t>
  </si>
  <si>
    <t>305</t>
  </si>
  <si>
    <t>HONDEROS</t>
  </si>
  <si>
    <t>MISSIÓ SANTA BÀRBARA, 8 BAJO</t>
  </si>
  <si>
    <t>971263666</t>
  </si>
  <si>
    <t>info@honderos.com</t>
  </si>
  <si>
    <t>HM BALANGUERA BEACH</t>
  </si>
  <si>
    <t>CARRER MARBELLA, 35</t>
  </si>
  <si>
    <t>971263308</t>
  </si>
  <si>
    <t>recbalanguerabeach@hmhotels.net</t>
  </si>
  <si>
    <t>HOTEL RAXA</t>
  </si>
  <si>
    <t>CARRER GARSA, 14 BAJO</t>
  </si>
  <si>
    <t>971263232</t>
  </si>
  <si>
    <t>hotelraxa@hotmail.es</t>
  </si>
  <si>
    <t>hotelraxa.es</t>
  </si>
  <si>
    <t>THB MARIA ISABEL S.A.</t>
  </si>
  <si>
    <t>VILLAGARCÍA AROSA, 19</t>
  </si>
  <si>
    <t>971263170</t>
  </si>
  <si>
    <t>mariaisabel@thbhotels.com</t>
  </si>
  <si>
    <t>NEGRESCO</t>
  </si>
  <si>
    <t>NEOPATRIA, 2 BAJO</t>
  </si>
  <si>
    <t>971263162</t>
  </si>
  <si>
    <t>info@negresco.com</t>
  </si>
  <si>
    <t>TIMOR</t>
  </si>
  <si>
    <t>MONTEMAR, 12 BAJO(HOTEL TIMOR)</t>
  </si>
  <si>
    <t>971263136</t>
  </si>
  <si>
    <t>reservas.timor@hotelobelisco.com</t>
  </si>
  <si>
    <t>hoteltimor.com</t>
  </si>
  <si>
    <t>HM GRAN FIESTA</t>
  </si>
  <si>
    <t>CARRER MARBELLA, 28 BAJO; HOTEL AMBOS MUNDOS</t>
  </si>
  <si>
    <t>971263124</t>
  </si>
  <si>
    <t>bookings@hmhotels.net</t>
  </si>
  <si>
    <t>CARRER MARBELLA, 28 ENTRESUELO 2 G</t>
  </si>
  <si>
    <t>recgranfiesta@hmhotels.net</t>
  </si>
  <si>
    <t>ROC LINDA</t>
  </si>
  <si>
    <t>CARRER OCTAVI AUGUST, 2</t>
  </si>
  <si>
    <t>971262982</t>
  </si>
  <si>
    <t>linda@roc-hotels.com</t>
  </si>
  <si>
    <t>hotelroclinda.com</t>
  </si>
  <si>
    <t>LOS CACTUS S.A.</t>
  </si>
  <si>
    <t>CARRER ACAPULCO, 26 BAJO; HOTEL CACTUS</t>
  </si>
  <si>
    <t>971262932</t>
  </si>
  <si>
    <t>palmaplaya@grupoplayasol.es</t>
  </si>
  <si>
    <t>loscactussa.com</t>
  </si>
  <si>
    <t>GOLDEN PLAYA</t>
  </si>
  <si>
    <t>CARRER MARBELLA, 14 BAJO; GOLDEN PLAYA</t>
  </si>
  <si>
    <t>971262900</t>
  </si>
  <si>
    <t>MARBEL</t>
  </si>
  <si>
    <t>CARRER PLINI, 2 BAJO; HOSTAL MARBEL</t>
  </si>
  <si>
    <t>971262890</t>
  </si>
  <si>
    <t>hotelmarbelmallorca.com</t>
  </si>
  <si>
    <t>BG JAVA S.L.</t>
  </si>
  <si>
    <t>CARRER GOLETA, S/N BAJO</t>
  </si>
  <si>
    <t>971262776</t>
  </si>
  <si>
    <t>info@bgjava.com</t>
  </si>
  <si>
    <t>VISTA ODÍN S.A.</t>
  </si>
  <si>
    <t>MAR D'ARAL, 13 BAJO</t>
  </si>
  <si>
    <t>971262728</t>
  </si>
  <si>
    <t>info@vistaodin.com</t>
  </si>
  <si>
    <t>vistaodin.com</t>
  </si>
  <si>
    <t>HOTEL PLAYA GOLF</t>
  </si>
  <si>
    <t>CARRETERA ARENAL, 45 SES CADENES</t>
  </si>
  <si>
    <t>971262650</t>
  </si>
  <si>
    <t>reservas@hotelplayagolf.com</t>
  </si>
  <si>
    <t>hotelplayagolf.com</t>
  </si>
  <si>
    <t>GRUPOTEL TAURUS PARK S.L.</t>
  </si>
  <si>
    <t>AVENIDA AMÉRICA, 7</t>
  </si>
  <si>
    <t>971262550</t>
  </si>
  <si>
    <t>grupoteltaurusparksl.com</t>
  </si>
  <si>
    <t>331</t>
  </si>
  <si>
    <t>HOTEL APOLO</t>
  </si>
  <si>
    <t>CARRER MIQUEL MASSUTÍ, 28 BAJO</t>
  </si>
  <si>
    <t>971262500</t>
  </si>
  <si>
    <t>SANT JORDI S.L.</t>
  </si>
  <si>
    <t>CARRER GRÚA, 5 BAJO; HOTEL PLAYA DE PALMA</t>
  </si>
  <si>
    <t>971262371</t>
  </si>
  <si>
    <t>hotelsantjordi.net/</t>
  </si>
  <si>
    <t>HOTEL D´OR ALEXANDRA S.A.</t>
  </si>
  <si>
    <t>971262354</t>
  </si>
  <si>
    <t>canalexandre.com/?partner=5508&amp;utm_source=google&amp;utm_medium=gmb&amp;utm_campaign=web_link</t>
  </si>
  <si>
    <t>S´ARENAL BLAU S.L.</t>
  </si>
  <si>
    <t>URBANIZACIÓN LOMAS, S/N BAJO (TAURUS)</t>
  </si>
  <si>
    <t>971262282</t>
  </si>
  <si>
    <t>taurus@grupotel.com</t>
  </si>
  <si>
    <t>sarenalblausl.com</t>
  </si>
  <si>
    <t>RIU PLAYA PARK</t>
  </si>
  <si>
    <t>CARRER PARE BARTOMEU SALVÀ, 15</t>
  </si>
  <si>
    <t>971261950</t>
  </si>
  <si>
    <t>hotel.playapark@riu.com</t>
  </si>
  <si>
    <t>362</t>
  </si>
  <si>
    <t>GRUPOTEL ORIENT</t>
  </si>
  <si>
    <t>CARRER DUNA, S/N 0 ILLES BALEARS</t>
  </si>
  <si>
    <t>971261850</t>
  </si>
  <si>
    <t>orient@grupotel.com</t>
  </si>
  <si>
    <t>grupotelorient.com</t>
  </si>
  <si>
    <t>GRUPOTEL ACAPULCO PLAYA</t>
  </si>
  <si>
    <t>CARRER COSTA BRAVA, 2 BAJO; HOTEL GRAN VISTA</t>
  </si>
  <si>
    <t>971261800</t>
  </si>
  <si>
    <t>acapulco@grupotel.com</t>
  </si>
  <si>
    <t>grupotelacapulcoplaya.com</t>
  </si>
  <si>
    <t>HOTEL COPACABANA</t>
  </si>
  <si>
    <t>BERLÍN, 41</t>
  </si>
  <si>
    <t>971261766</t>
  </si>
  <si>
    <t>info@hotelcopacabana.com</t>
  </si>
  <si>
    <t>389</t>
  </si>
  <si>
    <t>ANFORA</t>
  </si>
  <si>
    <t>SANT ANTONI PLATJA, 41 BAJO</t>
  </si>
  <si>
    <t>971261666</t>
  </si>
  <si>
    <t>info@anfora.com</t>
  </si>
  <si>
    <t>BQ AGUAMARINA BOUTIQUE HOTEL</t>
  </si>
  <si>
    <t>CARRER SANT ANTONI PLATJA, 41 BAJO; HOTEL ANFORA</t>
  </si>
  <si>
    <t>971261662</t>
  </si>
  <si>
    <t>KONTIKI PLAYA</t>
  </si>
  <si>
    <t>MARBELLA, 30 BAJO</t>
  </si>
  <si>
    <t>971261650</t>
  </si>
  <si>
    <t>services@alltours.de</t>
  </si>
  <si>
    <t>alltours.de/hotels/allsun-hotel-kontiki-playa-mallorca-pmi443.html</t>
  </si>
  <si>
    <t>PALMA BAY S.L.</t>
  </si>
  <si>
    <t>BARTOMEU CALAFELL, 23 BAJO</t>
  </si>
  <si>
    <t>971261634</t>
  </si>
  <si>
    <t>lvila@mllhotels.com</t>
  </si>
  <si>
    <t>503</t>
  </si>
  <si>
    <t>JS PALMA STAY</t>
  </si>
  <si>
    <t>CARRER CAN PINOS, 26</t>
  </si>
  <si>
    <t>971261550</t>
  </si>
  <si>
    <t>CAN PASTILLA</t>
  </si>
  <si>
    <t>ORATGE, 4</t>
  </si>
  <si>
    <t>971261512</t>
  </si>
  <si>
    <t>info@canpastilla.com</t>
  </si>
  <si>
    <t>BALMES</t>
  </si>
  <si>
    <t>CARRER BELLAMAR, 9 BAJO</t>
  </si>
  <si>
    <t>971261416</t>
  </si>
  <si>
    <t>info@balmes.com</t>
  </si>
  <si>
    <t>RIUTORT</t>
  </si>
  <si>
    <t>BARTOMEU CALAFELL, 13</t>
  </si>
  <si>
    <t>971261304</t>
  </si>
  <si>
    <t>reservas@hotelriutort.com</t>
  </si>
  <si>
    <t>hotelriutort.com</t>
  </si>
  <si>
    <t>CÓNDOR</t>
  </si>
  <si>
    <t>CARRER MAR ARÁBIGA, S/N BAJO; HOTEL CONDOR</t>
  </si>
  <si>
    <t>971261289</t>
  </si>
  <si>
    <t>info@cóndor.com</t>
  </si>
  <si>
    <t>hboreal.com</t>
  </si>
  <si>
    <t>BALEAR</t>
  </si>
  <si>
    <t>AVINGUDA BARTOMEU RIUTORT, 18 F</t>
  </si>
  <si>
    <t>971261212</t>
  </si>
  <si>
    <t>reservas@hotelbalear.com</t>
  </si>
  <si>
    <t>hotelbalear.com</t>
  </si>
  <si>
    <t>METROPOLITAN PLAYA</t>
  </si>
  <si>
    <t>CARRER MAR D'ARAL, 6 BAJO; LOCAL</t>
  </si>
  <si>
    <t>971261208</t>
  </si>
  <si>
    <t>reservas@hmetropolitan.com</t>
  </si>
  <si>
    <t>metropolitanplaya.com</t>
  </si>
  <si>
    <t>HOTEL MARINA PLAYA DE PALMA</t>
  </si>
  <si>
    <t>CARRER TOQUIO, 2 BAJO; HOTEL</t>
  </si>
  <si>
    <t>971261111</t>
  </si>
  <si>
    <t>hotel@hotelmarinaplaya.com</t>
  </si>
  <si>
    <t>hotelmarinaplaya.com</t>
  </si>
  <si>
    <t>HOTEL COSMOPOLITAN S.L.</t>
  </si>
  <si>
    <t>CARRER MAR D'ARAL, 4</t>
  </si>
  <si>
    <t>971261100</t>
  </si>
  <si>
    <t>info@hotelcosmopolitan.com</t>
  </si>
  <si>
    <t>hotelcosmopolitan.com</t>
  </si>
  <si>
    <t>CARRER NEOPATRIA, 3 BAJO; HOTEL CABALLERO</t>
  </si>
  <si>
    <t>971261018</t>
  </si>
  <si>
    <t>info@framotel.com</t>
  </si>
  <si>
    <t>BARI</t>
  </si>
  <si>
    <t>CARRER BELLAMAR, 16 BAJO</t>
  </si>
  <si>
    <t>971260966</t>
  </si>
  <si>
    <t>info@bari.com</t>
  </si>
  <si>
    <t>hotel-bari-can-pastilla.galiciaretreat.com/</t>
  </si>
  <si>
    <t>PLAYA GRANDE S.L.</t>
  </si>
  <si>
    <t>CARRER AIGUAMARINA, 8 8</t>
  </si>
  <si>
    <t>971260912</t>
  </si>
  <si>
    <t>hotelplayagrande@telefonica.net</t>
  </si>
  <si>
    <t>hotelplayagrande.es</t>
  </si>
  <si>
    <t>HOTEL NIÁGARA S.A.</t>
  </si>
  <si>
    <t>AVENIDA PARE BARTOLOMEU SALVÁ, 5 BAJO</t>
  </si>
  <si>
    <t>971260900</t>
  </si>
  <si>
    <t>information@hotelniagara.org</t>
  </si>
  <si>
    <t>hotelniagara.org</t>
  </si>
  <si>
    <t>THB EL CID</t>
  </si>
  <si>
    <t>CARRER VAIXELL, 2</t>
  </si>
  <si>
    <t>971260850</t>
  </si>
  <si>
    <t>elcid@thbhotels.com</t>
  </si>
  <si>
    <t>DUNAS BLANCAS</t>
  </si>
  <si>
    <t>TRASIME, 12 BAJO</t>
  </si>
  <si>
    <t>971260800</t>
  </si>
  <si>
    <t>info@dunasblancas.com</t>
  </si>
  <si>
    <t>hmhotels.com/hm-dunas-blancas/?utm_source=google&amp;utm_medium=organic&amp;utm_campaign=my_business&amp;utm_content=hmdunasblancas</t>
  </si>
  <si>
    <t>ONDINA S.A.</t>
  </si>
  <si>
    <t>CARRETERA MILITAR, 247 BAJOS</t>
  </si>
  <si>
    <t>971260765</t>
  </si>
  <si>
    <t>info@ondina.com</t>
  </si>
  <si>
    <t>AYRON PARK S.A.</t>
  </si>
  <si>
    <t>TRASIME, 7 BAJO</t>
  </si>
  <si>
    <t>971260650</t>
  </si>
  <si>
    <t>info@ayronpark.com</t>
  </si>
  <si>
    <t>PARADISO</t>
  </si>
  <si>
    <t>CARRER PERLA, 25-28 BAJO; HOTEL PARADISO</t>
  </si>
  <si>
    <t>971260616</t>
  </si>
  <si>
    <t>booking@clubmac.es</t>
  </si>
  <si>
    <t>clubmac.es</t>
  </si>
  <si>
    <t>POSADA D´ES MOLI</t>
  </si>
  <si>
    <t>CAMI SON FANGOS, S/N</t>
  </si>
  <si>
    <t>971260593</t>
  </si>
  <si>
    <t>sa@posadadesmoli.com</t>
  </si>
  <si>
    <t>posadadesmoli.com</t>
  </si>
  <si>
    <t>HISPANIA</t>
  </si>
  <si>
    <t>AIGUAMARINA, 3 BAJO</t>
  </si>
  <si>
    <t>971260562</t>
  </si>
  <si>
    <t>HOTEL ENCANT</t>
  </si>
  <si>
    <t>CALLE AMÍLCAR, 1 BAJO; HOTEL ENCANT</t>
  </si>
  <si>
    <t>971260550</t>
  </si>
  <si>
    <t>info@hotelencant.com</t>
  </si>
  <si>
    <t>HIPOTELS PLAYA DE PALMA PALACE &amp; SPA</t>
  </si>
  <si>
    <t>AVINGUDA FRA JOAN LLABRES, S/N</t>
  </si>
  <si>
    <t>971260528</t>
  </si>
  <si>
    <t>playadepalmapalace@hipotels.com</t>
  </si>
  <si>
    <t>MYSEAHOUSE FLAMINGO - ADULTS ONLY 4* SUP</t>
  </si>
  <si>
    <t>CARRER MISSIÓ SAN DIEGO, 2</t>
  </si>
  <si>
    <t>971260500</t>
  </si>
  <si>
    <t>info@mshflamingo.com</t>
  </si>
  <si>
    <t>myseahouseflamingo.com</t>
  </si>
  <si>
    <t>UR PORTOFINO</t>
  </si>
  <si>
    <t>TRAFALGAR, 24</t>
  </si>
  <si>
    <t>971260464</t>
  </si>
  <si>
    <t>info.portofino@urhotels.com</t>
  </si>
  <si>
    <t>AYA S.A.</t>
  </si>
  <si>
    <t>CARRETERA ARENAL-LLUCMAJOR, 60 BAJO; H.HAYA</t>
  </si>
  <si>
    <t>971260450</t>
  </si>
  <si>
    <t>info@hotelaya.com</t>
  </si>
  <si>
    <t>hotelaya.com</t>
  </si>
  <si>
    <t>HOTEL IRIS S.A.</t>
  </si>
  <si>
    <t>CARRER AMILCAR, 3 BAJO; HOTEL IRIS</t>
  </si>
  <si>
    <t>971260350</t>
  </si>
  <si>
    <t>info@hotelirismallorca.com</t>
  </si>
  <si>
    <t>hotelirismallorca.com</t>
  </si>
  <si>
    <t>HM ALMA BEACH</t>
  </si>
  <si>
    <t>CARRER BELLAMAR, S/N</t>
  </si>
  <si>
    <t>971260161</t>
  </si>
  <si>
    <t>recalmabeach@hmhotels.net</t>
  </si>
  <si>
    <t>hmalmabeach.com</t>
  </si>
  <si>
    <t>HOTEL PRINCIPE</t>
  </si>
  <si>
    <t>AVENIDA SON RIGO, 14</t>
  </si>
  <si>
    <t>971260062</t>
  </si>
  <si>
    <t>direccion@elprincipehotel.com</t>
  </si>
  <si>
    <t>elprincipehotel.com</t>
  </si>
  <si>
    <t>CABALLERO S.L.</t>
  </si>
  <si>
    <t>NEOPATRIA, 3 BAJO</t>
  </si>
  <si>
    <t>971260050</t>
  </si>
  <si>
    <t>info@caballero.com</t>
  </si>
  <si>
    <t>308</t>
  </si>
  <si>
    <t>ALCUDIA PINS</t>
  </si>
  <si>
    <t>CANYES, S/N PLAYA DE MURO ALCUIDA</t>
  </si>
  <si>
    <t>971255317</t>
  </si>
  <si>
    <t>alcudiapins@alcudiapins.com</t>
  </si>
  <si>
    <t>CARRER MIQUEL MIRAVET, 10 BLOQUE B; BAJO</t>
  </si>
  <si>
    <t>971243380</t>
  </si>
  <si>
    <t>info@gruporoyaltelecom.com</t>
  </si>
  <si>
    <t>DON CAMILO</t>
  </si>
  <si>
    <t>CAMINO CAMI CALA DES CONILLS, 5 BAJO; EDIFICIO PORTO DRAC</t>
  </si>
  <si>
    <t>07159</t>
  </si>
  <si>
    <t>971239171</t>
  </si>
  <si>
    <t>doncamilo@universalhotels.es</t>
  </si>
  <si>
    <t>AQUAMARIN</t>
  </si>
  <si>
    <t>CAMINO CAMI CALA DES CONILLS, 4 BAJO</t>
  </si>
  <si>
    <t>971239105</t>
  </si>
  <si>
    <t>aquamarin@universalhotels.es</t>
  </si>
  <si>
    <t>HOTEL MON PORT</t>
  </si>
  <si>
    <t>CARRER CALA D'EGOS, S/N (FINCA LA NORIA)</t>
  </si>
  <si>
    <t>971238623</t>
  </si>
  <si>
    <t>info@hotelmonport.com</t>
  </si>
  <si>
    <t>hotelmonport.com</t>
  </si>
  <si>
    <t>MONT PORT</t>
  </si>
  <si>
    <t>CARRER CALA D'EGOS, S/N FINCA LA NORIA</t>
  </si>
  <si>
    <t>DESEO ESPRESSO COFFEE CENTER</t>
  </si>
  <si>
    <t>PLAYA MAGALUF, S/N 0 ISLAS BALEARES</t>
  </si>
  <si>
    <t>971237323</t>
  </si>
  <si>
    <t>info.portadriano@puresaltluxuryhotels.com</t>
  </si>
  <si>
    <t>deseoespresso.com</t>
  </si>
  <si>
    <t>ROC HOTELS INTERNATIONAL S.L.</t>
  </si>
  <si>
    <t>AVINGUDA GABRIEL COVAS ALEMÁN, 2</t>
  </si>
  <si>
    <t>971235200</t>
  </si>
  <si>
    <t>campdemar@roc-hotels.com</t>
  </si>
  <si>
    <t>H10 BLUE MAR</t>
  </si>
  <si>
    <t>CAMI SALINAR, 8</t>
  </si>
  <si>
    <t>971235100</t>
  </si>
  <si>
    <t>h10.blue.mar@h10hotels.com</t>
  </si>
  <si>
    <t>hotelh10bluemar.com</t>
  </si>
  <si>
    <t>VILLA REAL</t>
  </si>
  <si>
    <t>CARRER FRANCISCA CAPLLONCH PLOMER, 6 BAJO</t>
  </si>
  <si>
    <t>971235050</t>
  </si>
  <si>
    <t>recepcion@hotel-villareal.com</t>
  </si>
  <si>
    <t>hotel-villareal.com</t>
  </si>
  <si>
    <t>PLAYA CAMP DE MAR</t>
  </si>
  <si>
    <t>AVINGUDA GABRIEL COVAS ALEMÁN, 1 BAJO; LOCAL 2</t>
  </si>
  <si>
    <t>971235025</t>
  </si>
  <si>
    <t>playacampdemar@grupotel.com</t>
  </si>
  <si>
    <t>playacampdemar.com</t>
  </si>
  <si>
    <t>OCHO HOTEL &amp; KITCHEN</t>
  </si>
  <si>
    <t>CALLE MAR, 24 24</t>
  </si>
  <si>
    <t>971227960</t>
  </si>
  <si>
    <t>info@ochohotel&amp;kitchen.com</t>
  </si>
  <si>
    <t>ochohotel.com</t>
  </si>
  <si>
    <t>CONVENT DE LA MISSIO S.L.</t>
  </si>
  <si>
    <t>MISSIÓ, 7 A</t>
  </si>
  <si>
    <t>971227347</t>
  </si>
  <si>
    <t>hotel@conventdelamissio.com</t>
  </si>
  <si>
    <t>conventdelamissio.com</t>
  </si>
  <si>
    <t>AC HOTEL MALLORCA S.L.</t>
  </si>
  <si>
    <t>CARRER PARC, S/N 0 BALEARES</t>
  </si>
  <si>
    <t>971222300</t>
  </si>
  <si>
    <t>cpalma@ac-hotels.com</t>
  </si>
  <si>
    <t>achotelmallorcasl.com</t>
  </si>
  <si>
    <t>TRYP BELLVER</t>
  </si>
  <si>
    <t>PASSEIG MARÍTIM, 11</t>
  </si>
  <si>
    <t>971222240</t>
  </si>
  <si>
    <t>tryp.bellver@solmelia.com</t>
  </si>
  <si>
    <t>trypbellver.com</t>
  </si>
  <si>
    <t>378</t>
  </si>
  <si>
    <t>HOTEL ARMADANS S.L.</t>
  </si>
  <si>
    <t>CARRER MARQUÈS SÉNIA, 34 BAJO</t>
  </si>
  <si>
    <t>971222121</t>
  </si>
  <si>
    <t>armadams@hotelarmadams.com</t>
  </si>
  <si>
    <t>hotelarmadams.com</t>
  </si>
  <si>
    <t>HOTEL IBB ZURBARAN</t>
  </si>
  <si>
    <t>JOSEP VILLALONGA, 16 BAJOS</t>
  </si>
  <si>
    <t>971221771</t>
  </si>
  <si>
    <t>info@hotelibbzurbaran.com</t>
  </si>
  <si>
    <t>sercotelofertas.com</t>
  </si>
  <si>
    <t>INEXCO CASTILLO DUCAL S.A.</t>
  </si>
  <si>
    <t>CARRER LES SIRENES (CALA VINYES), S/N</t>
  </si>
  <si>
    <t>971221352</t>
  </si>
  <si>
    <t>info@inexcocastilloducal.com</t>
  </si>
  <si>
    <t>POSADA TERRA SANTA</t>
  </si>
  <si>
    <t>CARRER POSADA TERRA SANTA, 5 BAJO</t>
  </si>
  <si>
    <t>971214742</t>
  </si>
  <si>
    <t>info@posadaterrasanta.com</t>
  </si>
  <si>
    <t>posadaterrasanta.com</t>
  </si>
  <si>
    <t>PALIA PUERTO DEL SOL</t>
  </si>
  <si>
    <t>PORTO CARI, S/N</t>
  </si>
  <si>
    <t>971213533</t>
  </si>
  <si>
    <t>info@palia.es</t>
  </si>
  <si>
    <t>palia.es</t>
  </si>
  <si>
    <t>PALIA MARIA EUGENIA</t>
  </si>
  <si>
    <t>CARRER CALA ROMAGUERA, S/N</t>
  </si>
  <si>
    <t>info@paliamariaeugenia.com</t>
  </si>
  <si>
    <t>HOTEL CORT</t>
  </si>
  <si>
    <t>PLAÇA PLAZA CORT, 11</t>
  </si>
  <si>
    <t>971213300</t>
  </si>
  <si>
    <t>info@hotelcort.com</t>
  </si>
  <si>
    <t>hotelcort.com</t>
  </si>
  <si>
    <t>PETIT PALACE ICON ROSETÓ</t>
  </si>
  <si>
    <t>CAN CAMPANER, 6 BAJO</t>
  </si>
  <si>
    <t>971212700</t>
  </si>
  <si>
    <t>petitpalace.com</t>
  </si>
  <si>
    <t>PROTUR NAISA PALMA HOTEL</t>
  </si>
  <si>
    <t>CARRER SIMO BALLESTER, 6</t>
  </si>
  <si>
    <t>971211746</t>
  </si>
  <si>
    <t>info@proturhotels.com</t>
  </si>
  <si>
    <t>protur-hotels.com/hoteles-en-mallorca</t>
  </si>
  <si>
    <t>CAN JAUME</t>
  </si>
  <si>
    <t>CARRER TORRENT DE SES DONES, S/N BAJO; POLIGONO 22</t>
  </si>
  <si>
    <t>971199839</t>
  </si>
  <si>
    <t>canjaume.org</t>
  </si>
  <si>
    <t>CAN PERE</t>
  </si>
  <si>
    <t>CARRETERA JESÚS-CALA LLONGA, KILOMETRO 7.5</t>
  </si>
  <si>
    <t>971196600</t>
  </si>
  <si>
    <t>info@canpereibiza.com</t>
  </si>
  <si>
    <t>canpereibiza.com</t>
  </si>
  <si>
    <t>TAMAIMO TROPICAL S.A.</t>
  </si>
  <si>
    <t>MONTE KILIMANJARO, 2 BAJO</t>
  </si>
  <si>
    <t>971196506</t>
  </si>
  <si>
    <t>FEMONTMALLO S.A.</t>
  </si>
  <si>
    <t>EVEREST, 103 BAJO</t>
  </si>
  <si>
    <t>971196487</t>
  </si>
  <si>
    <t>info@femontmallo.com</t>
  </si>
  <si>
    <t>HOTEL PLAYA IMPERIAL</t>
  </si>
  <si>
    <t>AFORES, S/N BAJO(H.IMPERIAL)</t>
  </si>
  <si>
    <t>vip@sirenishotels.com</t>
  </si>
  <si>
    <t>hotelplayaimperial.com</t>
  </si>
  <si>
    <t>257</t>
  </si>
  <si>
    <t>CARRETERA CODOLAR, S/N</t>
  </si>
  <si>
    <t>971195213</t>
  </si>
  <si>
    <t>info@calimeradelfinplaya.com</t>
  </si>
  <si>
    <t>196</t>
  </si>
  <si>
    <t>SEVEN PINES RESORT IBIZA</t>
  </si>
  <si>
    <t>CARRER PUIG DOFÍ (CALA CODOLAR), S/N</t>
  </si>
  <si>
    <t>971195200</t>
  </si>
  <si>
    <t>info@7pines.com</t>
  </si>
  <si>
    <t>7pines.com</t>
  </si>
  <si>
    <t>NOBU HOTEL IBIZA BAY</t>
  </si>
  <si>
    <t>CARRER SES FEIXES, 52</t>
  </si>
  <si>
    <t>971192222</t>
  </si>
  <si>
    <t>privacy@nobuhotels.com</t>
  </si>
  <si>
    <t>nobuhotelibizabay.com</t>
  </si>
  <si>
    <t>INCÓGNITO</t>
  </si>
  <si>
    <t>CARRER SANTA LLÚCIA, 21-23</t>
  </si>
  <si>
    <t>971191315</t>
  </si>
  <si>
    <t>info@incógnito.com</t>
  </si>
  <si>
    <t>RIO S.A.</t>
  </si>
  <si>
    <t>HISTORIADOR JOAN MARI CARDONA, 6</t>
  </si>
  <si>
    <t>971190404</t>
  </si>
  <si>
    <t>info@rio.com</t>
  </si>
  <si>
    <t>APARTHOTEL SOL PARC</t>
  </si>
  <si>
    <t>CARRER MAYOR, 4</t>
  </si>
  <si>
    <t>971188151</t>
  </si>
  <si>
    <t>solparc@tumexsa.com</t>
  </si>
  <si>
    <t>sonparchotelsmenorca.com</t>
  </si>
  <si>
    <t>BEACH CLUB APARTHOTEL S.L.</t>
  </si>
  <si>
    <t>URBANITZACIO SON PARC, PARCELA 2 PARCELA 2; LOCAL 20</t>
  </si>
  <si>
    <t>971188082</t>
  </si>
  <si>
    <t>beachclub@tumexsa.com</t>
  </si>
  <si>
    <t>ES PUJOLS</t>
  </si>
  <si>
    <t>971187586</t>
  </si>
  <si>
    <t>reservas@emarhotels.com</t>
  </si>
  <si>
    <t>emarhotels.com/apartamentos/apartamentos-es-pujols</t>
  </si>
  <si>
    <t>FINCA HOTEL SON POU</t>
  </si>
  <si>
    <t>LLOC VOLTA 2, 77</t>
  </si>
  <si>
    <t>971185683</t>
  </si>
  <si>
    <t>info@finca-hotel-sonpou-felanitx.com</t>
  </si>
  <si>
    <t>fincahotelsonpou.com</t>
  </si>
  <si>
    <t>EL ENCINAR DE ARTA</t>
  </si>
  <si>
    <t>CARRETERA ARTÀ-SON SERVERA, KILOMETRO 3</t>
  </si>
  <si>
    <t>971183860</t>
  </si>
  <si>
    <t>info@elencinardearta.com</t>
  </si>
  <si>
    <t>elencinardearta.com</t>
  </si>
  <si>
    <t>SON GENER S.L.</t>
  </si>
  <si>
    <t>CARRETERA SON SERVERA-ARTÀ, KILOMETRO 3</t>
  </si>
  <si>
    <t>971183612</t>
  </si>
  <si>
    <t>hotel@songener.com</t>
  </si>
  <si>
    <t>songener.com</t>
  </si>
  <si>
    <t>FINCA SERENA</t>
  </si>
  <si>
    <t>CARRETERA MONTUÏRI-PINA, KILOMETRO 3</t>
  </si>
  <si>
    <t>971181758</t>
  </si>
  <si>
    <t>info@fincaserenamallorca.com</t>
  </si>
  <si>
    <t>fincaserenamallorca.com</t>
  </si>
  <si>
    <t>SON MERCADAL</t>
  </si>
  <si>
    <t>CAMI SANT PAU, S/N</t>
  </si>
  <si>
    <t>971181307</t>
  </si>
  <si>
    <t>sonmercadal@gmail.com</t>
  </si>
  <si>
    <t>sonmercadal.com</t>
  </si>
  <si>
    <t>L´HERMITAGE</t>
  </si>
  <si>
    <t>CARRETERA ORIENT, KILOMETRO 12 BAJO</t>
  </si>
  <si>
    <t>07349</t>
  </si>
  <si>
    <t>971180303</t>
  </si>
  <si>
    <t>info@hermitage-hotel.com</t>
  </si>
  <si>
    <t>hermitage-hotel.com</t>
  </si>
  <si>
    <t>TRYPALMA S.L.</t>
  </si>
  <si>
    <t>FONT I MONTEROS, 23</t>
  </si>
  <si>
    <t>971170200</t>
  </si>
  <si>
    <t>info@trypalma.com</t>
  </si>
  <si>
    <t>ROBINSON CLUB CALA SERENA</t>
  </si>
  <si>
    <t>PÉRICO POMAR, S/N S/N</t>
  </si>
  <si>
    <t>971169000</t>
  </si>
  <si>
    <t>calaserena@robinson.de</t>
  </si>
  <si>
    <t>robinson-ep.com</t>
  </si>
  <si>
    <t>276</t>
  </si>
  <si>
    <t>SA BASSA ROTJA</t>
  </si>
  <si>
    <t>CAMI SA PEDRERA, S/N</t>
  </si>
  <si>
    <t>971168225</t>
  </si>
  <si>
    <t>info@sabassarotja.com</t>
  </si>
  <si>
    <t>sabassarotja.com</t>
  </si>
  <si>
    <t>FINCA SON ROIG</t>
  </si>
  <si>
    <t>TORRE, S/N</t>
  </si>
  <si>
    <t>971168189</t>
  </si>
  <si>
    <t>valentin-hotels.com</t>
  </si>
  <si>
    <t>PINOS PLAYA</t>
  </si>
  <si>
    <t>CARRER CARRETERA D'EN NOFRE, 15 BAJO; H.PINOS PLAYA</t>
  </si>
  <si>
    <t>971165000</t>
  </si>
  <si>
    <t>correo@pinosplaya.com</t>
  </si>
  <si>
    <t>pinosplaya.com</t>
  </si>
  <si>
    <t>ES REVELLAR ART RESORT</t>
  </si>
  <si>
    <t>CARRER REVELLAR, 1</t>
  </si>
  <si>
    <t>07240</t>
  </si>
  <si>
    <t>SANT JOAN</t>
  </si>
  <si>
    <t>971160274</t>
  </si>
  <si>
    <t>info@revellarartresort.com</t>
  </si>
  <si>
    <t>revellarartresort.com</t>
  </si>
  <si>
    <t>URBANIZACIÓN SON BOU, S/N BAJO; SOL MILANOS PTJA.SON</t>
  </si>
  <si>
    <t>971159723</t>
  </si>
  <si>
    <t>HOSTAL PUNTA PRIMA</t>
  </si>
  <si>
    <t>CARRER MAJOR (PUNTA PRIMA), 20</t>
  </si>
  <si>
    <t>07713</t>
  </si>
  <si>
    <t>SANT LLUÍS</t>
  </si>
  <si>
    <t>971159340</t>
  </si>
  <si>
    <t>info@hostalpuntaprima.com</t>
  </si>
  <si>
    <t>INSOTEL PUNTA PRIMA</t>
  </si>
  <si>
    <t>CARRER LLEVANT DE PUNTA PRIMA, S/N BAJO; HOTEL PUNTA P.PRESTIG</t>
  </si>
  <si>
    <t>07711</t>
  </si>
  <si>
    <t>971159268</t>
  </si>
  <si>
    <t>comercial@insotel.com</t>
  </si>
  <si>
    <t>468</t>
  </si>
  <si>
    <t>INSOTEL CLUB PUNTA PRIMA</t>
  </si>
  <si>
    <t>MITGERA DE PUNTA PRIMA, S/N</t>
  </si>
  <si>
    <t>971159200</t>
  </si>
  <si>
    <t>info@insotelclubpuntaprima.com</t>
  </si>
  <si>
    <t>479</t>
  </si>
  <si>
    <t>XALOC PLAYA S.L.</t>
  </si>
  <si>
    <t>CARRER MAJOR (PUNTA PRIMA), 21</t>
  </si>
  <si>
    <t>971159080</t>
  </si>
  <si>
    <t>hotel@xaloc.com</t>
  </si>
  <si>
    <t>xaloc.com</t>
  </si>
  <si>
    <t>PUEBLO DE MENORCA</t>
  </si>
  <si>
    <t>CARRER MESTRAL DE PUNTA PRIMA, S/N 0 0</t>
  </si>
  <si>
    <t>971159078</t>
  </si>
  <si>
    <t>pueblomenorca@barcelo.com</t>
  </si>
  <si>
    <t>pueblodemenorca.com</t>
  </si>
  <si>
    <t>OCCIDENTAL MENORCA</t>
  </si>
  <si>
    <t>CARRER MESTRAL DE PUNTA PRIMA, S/N 0 S/N</t>
  </si>
  <si>
    <t>971159070</t>
  </si>
  <si>
    <t>occidentalmenorca.com</t>
  </si>
  <si>
    <t>374</t>
  </si>
  <si>
    <t>TRH TIRANT PLAYA</t>
  </si>
  <si>
    <t>URBANITZACIO PLATGES DE FORNELLS, S/N BAJO; PARCELA EH-3</t>
  </si>
  <si>
    <t>971158422</t>
  </si>
  <si>
    <t>recep.tirant@trhhoteles.com</t>
  </si>
  <si>
    <t>URBANITZACIO SERPENTONA, 18 A</t>
  </si>
  <si>
    <t>971154600</t>
  </si>
  <si>
    <t>jeferecepcionmenorca@ilunionhotels.com</t>
  </si>
  <si>
    <t>ilunionhotels.com/hotel-ilunion-menorca-en-menorca</t>
  </si>
  <si>
    <t>SOL GAVILANES</t>
  </si>
  <si>
    <t>URBANITZACIO CALA GALDANA, S/N BAJO; HOTEL LOS GAVILANES</t>
  </si>
  <si>
    <t>971154546</t>
  </si>
  <si>
    <t>info@solgavilanes.com</t>
  </si>
  <si>
    <t>FLORAMAR</t>
  </si>
  <si>
    <t>COSTA MIRADOR, S/N BAJO; (APARTHOTEL)</t>
  </si>
  <si>
    <t>971154510</t>
  </si>
  <si>
    <t>floramar@comitashotels.com</t>
  </si>
  <si>
    <t>comitashotels.com/es/hoteles/hotel-floramar-en-illes-balears/?partner=7446utm_source=google&amp;utm_medium=organic&amp;utm_campaign=MyBusiness&amp;utm</t>
  </si>
  <si>
    <t>HOTEL CALA GALDANA &amp; VILLAS DE ALJANDAR</t>
  </si>
  <si>
    <t>PASSEIG RIU, 4 BAJO</t>
  </si>
  <si>
    <t>971154500</t>
  </si>
  <si>
    <t>info@hotelcalagaldana.com</t>
  </si>
  <si>
    <t>hotelcalagaldana.com</t>
  </si>
  <si>
    <t>ES MERCADAL S.L.</t>
  </si>
  <si>
    <t>CARRER NOU, 49 BAJO(LOCAL)</t>
  </si>
  <si>
    <t>971154439</t>
  </si>
  <si>
    <t>reservas@hotelesmercadal.com</t>
  </si>
  <si>
    <t>hotelesmercadal.com/es/</t>
  </si>
  <si>
    <t>CAREMA CLUB PLAYA</t>
  </si>
  <si>
    <t>URBANIZACIÓN PLATGES DE FORNELLS, S/N CALLE BAIX S/N</t>
  </si>
  <si>
    <t>971154218</t>
  </si>
  <si>
    <t>info@caremaclubplaya.com</t>
  </si>
  <si>
    <t>grupocarema.com</t>
  </si>
  <si>
    <t>193</t>
  </si>
  <si>
    <t>MAR DE MENORCA</t>
  </si>
  <si>
    <t>URBANIZACIÓN CANUTELLS, S/N -B; BAJO(MAR MENORCA)</t>
  </si>
  <si>
    <t>07712</t>
  </si>
  <si>
    <t>971153221</t>
  </si>
  <si>
    <t>marmenorca@grupotel.com</t>
  </si>
  <si>
    <t>mardemenorca.com</t>
  </si>
  <si>
    <t>278</t>
  </si>
  <si>
    <t>HOTEL BOUTIQUE M - 27</t>
  </si>
  <si>
    <t>CARRER CIUTADELLA, 27 BAJO</t>
  </si>
  <si>
    <t>971152945</t>
  </si>
  <si>
    <t>hola@hotelm27.com</t>
  </si>
  <si>
    <t>hotelm27.com</t>
  </si>
  <si>
    <t>GRUPO DE GESTION VACACIONAL S.L.</t>
  </si>
  <si>
    <t>CARRER JOAN CRESPÍ, S/N BAJO</t>
  </si>
  <si>
    <t>971152099</t>
  </si>
  <si>
    <t>info@grupodegestionvacacional.com</t>
  </si>
  <si>
    <t>HOTEL RURAL ALCAUFARVELL S.L.</t>
  </si>
  <si>
    <t>CARRETERA CALA ALCAUFAR, 8 KILOMETRO 8</t>
  </si>
  <si>
    <t>07710</t>
  </si>
  <si>
    <t>971151874</t>
  </si>
  <si>
    <t>hotel@alcaufarvell.com</t>
  </si>
  <si>
    <t>alcaufarvell.com</t>
  </si>
  <si>
    <t>RAFALET</t>
  </si>
  <si>
    <t>S'ALGAR, S/N</t>
  </si>
  <si>
    <t>971151700</t>
  </si>
  <si>
    <t>info@rafalet.com</t>
  </si>
  <si>
    <t>APARTAMENTOS LAS PALMERAS</t>
  </si>
  <si>
    <t>S'ALGAR, S/N BAJO</t>
  </si>
  <si>
    <t>971151129</t>
  </si>
  <si>
    <t>info@apartamentoslaspalmeras.com</t>
  </si>
  <si>
    <t>MENORCA BINIBECA BY PIERRE &amp; VACANCES PREMIUM ADULTS ONLY</t>
  </si>
  <si>
    <t>PASSEIG LA MAR, S/N</t>
  </si>
  <si>
    <t>971151078</t>
  </si>
  <si>
    <t>info@menorcabinibecabypierre&amp;vacancespremiumadultsonly.com</t>
  </si>
  <si>
    <t>BINISSAFULLER VELL</t>
  </si>
  <si>
    <t>CARRETERA BINISSAFÚLLER, 64 BAJO</t>
  </si>
  <si>
    <t>971150722</t>
  </si>
  <si>
    <t>binissafullet@binissafullet.com</t>
  </si>
  <si>
    <t>binissafullet.com</t>
  </si>
  <si>
    <t>BINIARROCA</t>
  </si>
  <si>
    <t>CAMI BINIARROCA, 57 BAJO</t>
  </si>
  <si>
    <t>971150059</t>
  </si>
  <si>
    <t>hotel@biniarroca.com</t>
  </si>
  <si>
    <t>biniarroca.com</t>
  </si>
  <si>
    <t>HOTEL NORD DE MALLORCA S.L.</t>
  </si>
  <si>
    <t>CARRER SÍQUIA, 20 BAJO</t>
  </si>
  <si>
    <t>971149160</t>
  </si>
  <si>
    <t>nord@hotelnordmallorca.com</t>
  </si>
  <si>
    <t>hotelnordmallorca.com/</t>
  </si>
  <si>
    <t>HOTEL NORD</t>
  </si>
  <si>
    <t>CARRER TRIQUET, S/N</t>
  </si>
  <si>
    <t>hotelnordmallorca.com</t>
  </si>
  <si>
    <t>CA MADO PAULA</t>
  </si>
  <si>
    <t>CARRER CONSTITUCIÓ, 11</t>
  </si>
  <si>
    <t>971148717</t>
  </si>
  <si>
    <t>info@camadopaula.com</t>
  </si>
  <si>
    <t>camadopaula.com</t>
  </si>
  <si>
    <t>FINCA SON PALOU</t>
  </si>
  <si>
    <t>PLAZA PLAZA DE LA IGLESIA, 0, S/N</t>
  </si>
  <si>
    <t>971148282</t>
  </si>
  <si>
    <t>info@sonpalou.com</t>
  </si>
  <si>
    <t>sonpalou.com</t>
  </si>
  <si>
    <t>GRAN HOTEL SON NET S.L.</t>
  </si>
  <si>
    <t>CARRER SON NET, S/N BAJO</t>
  </si>
  <si>
    <t>07194</t>
  </si>
  <si>
    <t>PUIGPUNYENT</t>
  </si>
  <si>
    <t>971147000</t>
  </si>
  <si>
    <t>info@sonnet.es</t>
  </si>
  <si>
    <t>sonnet.es</t>
  </si>
  <si>
    <t>TORRENT FALS</t>
  </si>
  <si>
    <t>CARRETERA SANTA MARÍA-SENCELLES, KILOMETRO 4, 500 BAJO; PARCELA 222-255</t>
  </si>
  <si>
    <t>07320</t>
  </si>
  <si>
    <t>SANTA MARÍA DEL CAMÍ</t>
  </si>
  <si>
    <t>971144584</t>
  </si>
  <si>
    <t>info@torrentfals.com</t>
  </si>
  <si>
    <t>torrentfals.com</t>
  </si>
  <si>
    <t>PASSEIG MARÍTIM, 13 BAJO</t>
  </si>
  <si>
    <t>971143073</t>
  </si>
  <si>
    <t>info@sethotels.com</t>
  </si>
  <si>
    <t>READ´S</t>
  </si>
  <si>
    <t>CARRETERA SANTA MARIA-ALARÓ, S/N BAJO(CAN MORAGUES)</t>
  </si>
  <si>
    <t>971140262</t>
  </si>
  <si>
    <t>info@read´s.com</t>
  </si>
  <si>
    <t>readshotel.com</t>
  </si>
  <si>
    <t>CASTELL SON CLARET</t>
  </si>
  <si>
    <t>CARRETERA CAPDELLÀ-GALILEA, KILOMETRO 1, 7</t>
  </si>
  <si>
    <t>07196</t>
  </si>
  <si>
    <t>971138629</t>
  </si>
  <si>
    <t>info@castellsonclaret.com</t>
  </si>
  <si>
    <t>castellsonclaret.com</t>
  </si>
  <si>
    <t>STEIGENBERGER GOLF &amp; SPA RESORT S.L.</t>
  </si>
  <si>
    <t>971136565</t>
  </si>
  <si>
    <t>johannes.germann@steigenberger.com</t>
  </si>
  <si>
    <t>steigenberger.com</t>
  </si>
  <si>
    <t>MARIA DOLORES HOTELES</t>
  </si>
  <si>
    <t>PALMIRA, 29 BAJO</t>
  </si>
  <si>
    <t>971134000</t>
  </si>
  <si>
    <t>mariadolores@bqhoteles.com</t>
  </si>
  <si>
    <t>GLOBALES LOS PATOS PARK</t>
  </si>
  <si>
    <t>CALLE TORREALMADENA, 5</t>
  </si>
  <si>
    <t>29630</t>
  </si>
  <si>
    <t>BENALMÁDENA</t>
  </si>
  <si>
    <t>971132300</t>
  </si>
  <si>
    <t>SOL GUADALUPE</t>
  </si>
  <si>
    <t>CAMINO CAMI PORRASSA, S/N</t>
  </si>
  <si>
    <t>971131958</t>
  </si>
  <si>
    <t>sol.guadalupe@solmelia.com</t>
  </si>
  <si>
    <t>SOL WAVE HOUSE</t>
  </si>
  <si>
    <t>AVENIDA MAGALUF, 18</t>
  </si>
  <si>
    <t>971131624</t>
  </si>
  <si>
    <t>sol.wave.house@melia.com</t>
  </si>
  <si>
    <t>PRODUCCIONES DE PARQUES, S.L.</t>
  </si>
  <si>
    <t>AVENIDA PERE VAQUER RAMIS, S/N BAJO</t>
  </si>
  <si>
    <t>971131591</t>
  </si>
  <si>
    <t>info@produccionesdeparques.com</t>
  </si>
  <si>
    <t>MELIÁ CALVIÁ BEACH</t>
  </si>
  <si>
    <t>VIOLETES, 1 BAJO</t>
  </si>
  <si>
    <t>971131500</t>
  </si>
  <si>
    <t>melia.calvia.beach@melia.com</t>
  </si>
  <si>
    <t>SOL JAMAICA</t>
  </si>
  <si>
    <t>AVENIDA MAGALUF, S/N</t>
  </si>
  <si>
    <t>971131300</t>
  </si>
  <si>
    <t>info@soljamaica.com</t>
  </si>
  <si>
    <t>BCM HOTEL MALLORCA</t>
  </si>
  <si>
    <t>CALLE BLANC, 7</t>
  </si>
  <si>
    <t>971131293</t>
  </si>
  <si>
    <t>callcentre@gchmallorca.com</t>
  </si>
  <si>
    <t>bcmhotelmallorca.com</t>
  </si>
  <si>
    <t>MARTINIQUE</t>
  </si>
  <si>
    <t>TIRSO DE MOLINA, 1 BAJO</t>
  </si>
  <si>
    <t>971131107</t>
  </si>
  <si>
    <t>recmartinique@hmhotels.net</t>
  </si>
  <si>
    <t>hmmartinique.com</t>
  </si>
  <si>
    <t>HOTEL SENTIDO CALA VIÑAS</t>
  </si>
  <si>
    <t>CARRER LES SIRENES (CALA VINYES), 17 BAJO; H. CALA VIÑAS</t>
  </si>
  <si>
    <t>971131100</t>
  </si>
  <si>
    <t>IBEROSTAR MAJORCA BEACH</t>
  </si>
  <si>
    <t>AVENIDA NOTARI ALEMANY, 1 BAJO</t>
  </si>
  <si>
    <t>971131058</t>
  </si>
  <si>
    <t>info@iberostarmajorcabeach.com</t>
  </si>
  <si>
    <t>grand-collection.es</t>
  </si>
  <si>
    <t>HM MARTINIQUE</t>
  </si>
  <si>
    <t>TIRSO DE MOLINA, 1</t>
  </si>
  <si>
    <t>971130994</t>
  </si>
  <si>
    <t>FRESH APARTHOTEL JUNGLA</t>
  </si>
  <si>
    <t>GALEÓN, 13</t>
  </si>
  <si>
    <t>971130967</t>
  </si>
  <si>
    <t>SOL KATMANDU PARK &amp; RESORT</t>
  </si>
  <si>
    <t>GALEÓN, S/N</t>
  </si>
  <si>
    <t>971130950</t>
  </si>
  <si>
    <t>sol.katmandu.resort@melia.com</t>
  </si>
  <si>
    <t>HSM DON JUAN</t>
  </si>
  <si>
    <t>CALLE CALDERÓN, 4</t>
  </si>
  <si>
    <t>971130850</t>
  </si>
  <si>
    <t>donjuan@saintmichel.net</t>
  </si>
  <si>
    <t>hsmdonjuan.com</t>
  </si>
  <si>
    <t>SOL TRINIDAD</t>
  </si>
  <si>
    <t>CALLE BLANC, 2 BAJO; HOTEL TRINIDAD SOL</t>
  </si>
  <si>
    <t>971130620</t>
  </si>
  <si>
    <t>sol.trinidad@solmelia.com</t>
  </si>
  <si>
    <t>soltrinidad.com</t>
  </si>
  <si>
    <t>375</t>
  </si>
  <si>
    <t>HSM ATLANTIC PARK</t>
  </si>
  <si>
    <t>CALDERÓN, 2 BAJO</t>
  </si>
  <si>
    <t>971130600</t>
  </si>
  <si>
    <t>atlanticpark@saintmichel.net</t>
  </si>
  <si>
    <t>SOL BARBADOS</t>
  </si>
  <si>
    <t>AVENIDA NOTARI ALEMANY, 7</t>
  </si>
  <si>
    <t>971130550</t>
  </si>
  <si>
    <t>sol.barbados@melia.com</t>
  </si>
  <si>
    <t>INTERBALEAR DE SERVICIOS DE GESTION Y ADMINISTRACION S.L.</t>
  </si>
  <si>
    <t>CALLE BLANC, 7 BAJO; LOCAL 5</t>
  </si>
  <si>
    <t>971130342</t>
  </si>
  <si>
    <t>info@interbaleargroup.es</t>
  </si>
  <si>
    <t>interbaleargroup.com/</t>
  </si>
  <si>
    <t>COCONUT</t>
  </si>
  <si>
    <t>PUNTA BALENA, S/N BAJO(LOC-7 EDIFICIO COCO)</t>
  </si>
  <si>
    <t>971130185</t>
  </si>
  <si>
    <t>info@coconut.com</t>
  </si>
  <si>
    <t>BEST DELTA</t>
  </si>
  <si>
    <t>CARRER TUDO (URBANIZACIÓN PUIG ROS), S/N</t>
  </si>
  <si>
    <t>971128106</t>
  </si>
  <si>
    <t>delta@besthotels.es</t>
  </si>
  <si>
    <t>ME MALLORCA</t>
  </si>
  <si>
    <t>AVENIDA NOTARI ALEMANY, 1 BAJO; TEF INSTITUTO 971131500</t>
  </si>
  <si>
    <t>971123950</t>
  </si>
  <si>
    <t>memallorca@melia.com</t>
  </si>
  <si>
    <t>ONA CALA PI</t>
  </si>
  <si>
    <t>TORRE, 7</t>
  </si>
  <si>
    <t>07639</t>
  </si>
  <si>
    <t>971123010</t>
  </si>
  <si>
    <t>onacalapiclub.com</t>
  </si>
  <si>
    <t>SA BASSA PLANA S.L.</t>
  </si>
  <si>
    <t>CARRETERA MA-6014, KILOMETRO 25 4</t>
  </si>
  <si>
    <t>971123003</t>
  </si>
  <si>
    <t>sabassaplana@sabassaplana.com</t>
  </si>
  <si>
    <t>sabassaplana.com</t>
  </si>
  <si>
    <t>SON SAMÁ S.L.</t>
  </si>
  <si>
    <t>CARRETERA LLUCMAJOR-PORRERAS, KILOMETRO 3, 5</t>
  </si>
  <si>
    <t>971120959</t>
  </si>
  <si>
    <t>info@sonsama.com</t>
  </si>
  <si>
    <t>sonsama.com</t>
  </si>
  <si>
    <t>ANTIC HOTEL ESPAÑA</t>
  </si>
  <si>
    <t>CARRER MELIA, 1 ESQUINA BISBE TAIXAQUET</t>
  </si>
  <si>
    <t>971120424</t>
  </si>
  <si>
    <t>info@antichotelespaña.com</t>
  </si>
  <si>
    <t>ELEGANCE PLAYA ARENAL III</t>
  </si>
  <si>
    <t>AVINGUDA EUROPA, 9</t>
  </si>
  <si>
    <t>971103737</t>
  </si>
  <si>
    <t>reservas@elegancehotels.es</t>
  </si>
  <si>
    <t>SON PERDIU</t>
  </si>
  <si>
    <t>CARRETERA MA-6014, KILOMETRO 32</t>
  </si>
  <si>
    <t>971100995</t>
  </si>
  <si>
    <t>sonperdiu@sonperdiu.com</t>
  </si>
  <si>
    <t>sonperdiu.com/?utm_medium=organic&amp;utm_source=google&amp;utm_campaign=google-my-business&amp;utm_term=google-local&amp;utm_id=son-perdiu</t>
  </si>
  <si>
    <t>APARTHOTEL FERRER SOFIA</t>
  </si>
  <si>
    <t>CARRER MINERVA, 19</t>
  </si>
  <si>
    <t>971100582</t>
  </si>
  <si>
    <t>info@ferrerhotels.com</t>
  </si>
  <si>
    <t>IBEROSTAR CALA MILLOR</t>
  </si>
  <si>
    <t>CARRER CASTELL, 5</t>
  </si>
  <si>
    <t>971100505</t>
  </si>
  <si>
    <t>reservas.cala.millor@iberostar.com</t>
  </si>
  <si>
    <t>IBEROSTAR GRAND HOTEL PORTALS NOUS</t>
  </si>
  <si>
    <t>CALLE FALCONER, 19</t>
  </si>
  <si>
    <t>971100215</t>
  </si>
  <si>
    <t>portals.nous@iberostar.com</t>
  </si>
  <si>
    <t>PLAYA MAR</t>
  </si>
  <si>
    <t>CARRER ROSA DELS VENTS, 7 BAJO</t>
  </si>
  <si>
    <t>971100046</t>
  </si>
  <si>
    <t>playamarhotel.com</t>
  </si>
  <si>
    <t>FERRER JANEIRO</t>
  </si>
  <si>
    <t>AVINGUDA DIAGONAL, 4 BAJO</t>
  </si>
  <si>
    <t>971100015</t>
  </si>
  <si>
    <t>janeiro@hotelesferrer.com</t>
  </si>
  <si>
    <t>hotelferrerjaneiro.com</t>
  </si>
  <si>
    <t>PORTO PETRO RESTAURACIO S.L.</t>
  </si>
  <si>
    <t>CARRER AMARGURA, S/N</t>
  </si>
  <si>
    <t>971092118</t>
  </si>
  <si>
    <t>info@portopetrorestauracio.com</t>
  </si>
  <si>
    <t>IBEROSTAR JARDIN DEL SOL SUITES &amp; SPA</t>
  </si>
  <si>
    <t>HUGUET D'ES FAR, S/N</t>
  </si>
  <si>
    <t>971077000</t>
  </si>
  <si>
    <t>jardin.del.sol@iberostar.com</t>
  </si>
  <si>
    <t>HOTEL EL NIDO ALARÓ</t>
  </si>
  <si>
    <t>CALLE BARBUT, 35-37</t>
  </si>
  <si>
    <t>971064959</t>
  </si>
  <si>
    <t>info@elnidoalaro.com</t>
  </si>
  <si>
    <t>elnidoalaro.com</t>
  </si>
  <si>
    <t>CALA MILLOR GARDEN</t>
  </si>
  <si>
    <t>AVINGUDA CRISTÒFOL COLOM, 71 BAJO; EDIFICIO CALA MILLOR GARED</t>
  </si>
  <si>
    <t>971064300</t>
  </si>
  <si>
    <t>calamillor@gardenhotels.com</t>
  </si>
  <si>
    <t>HOTEL SAN LUIS</t>
  </si>
  <si>
    <t>971055400</t>
  </si>
  <si>
    <t>info@hotelnluis.com</t>
  </si>
  <si>
    <t>222</t>
  </si>
  <si>
    <t>LA QUINTA RESORT HOTEL &amp; SPA</t>
  </si>
  <si>
    <t>URBANIZACIÓN SON XORIGUER, S/N</t>
  </si>
  <si>
    <t>971055000</t>
  </si>
  <si>
    <t>info@laquintamenorca.com</t>
  </si>
  <si>
    <t>laquintamenorca.com</t>
  </si>
  <si>
    <t>HOTEL RURAL BINIGAUS VELL</t>
  </si>
  <si>
    <t>CAMI MALAGARBA, KILOMETRO 0.9</t>
  </si>
  <si>
    <t>971054050</t>
  </si>
  <si>
    <t>reservas@binigausvell.com</t>
  </si>
  <si>
    <t>binigausvell.com</t>
  </si>
  <si>
    <t>APARTAMENTOS VORAMAR</t>
  </si>
  <si>
    <t>AVINGUDA LOS DELFINES, PARCELA 13 - 14 POLIGONO 3 URBANIZACIÓN LOS DELFINES</t>
  </si>
  <si>
    <t>971054040</t>
  </si>
  <si>
    <t>voramar@supersonik.com</t>
  </si>
  <si>
    <t>apartamentosvoramar.com</t>
  </si>
  <si>
    <t>ROC LAGO PARK</t>
  </si>
  <si>
    <t>ALISOS, S/N URBANIZACIÓN  CALA´N BOSCH</t>
  </si>
  <si>
    <t>971050800</t>
  </si>
  <si>
    <t>administracion@roc-hotels.com</t>
  </si>
  <si>
    <t>hotelroclagopark.com</t>
  </si>
  <si>
    <t>HOTEL DON ANTONIO</t>
  </si>
  <si>
    <t>BONAVIDA, 11 BAJO; HOTEL DON ANTONIO</t>
  </si>
  <si>
    <t>971033033</t>
  </si>
  <si>
    <t>hotel@hdonantonio.com</t>
  </si>
  <si>
    <t>hoteldonantonio.com</t>
  </si>
  <si>
    <t>VALENTIN PARK CLUB HOTEL</t>
  </si>
  <si>
    <t>CALLE LLUM, 5</t>
  </si>
  <si>
    <t>971032022</t>
  </si>
  <si>
    <t>MALLORCA SENSES HOTELS</t>
  </si>
  <si>
    <t>LISBOA, 4 BAJO</t>
  </si>
  <si>
    <t>971031032</t>
  </si>
  <si>
    <t>comercial@senseshotels.com</t>
  </si>
  <si>
    <t>senseshotels.com</t>
  </si>
  <si>
    <t>DELFÍN CASA VIDA</t>
  </si>
  <si>
    <t>GRAN VIA REI SANXO, 10</t>
  </si>
  <si>
    <t>971031031</t>
  </si>
  <si>
    <t>reservas@delfinhotels.com</t>
  </si>
  <si>
    <t>DELFÍN MAR</t>
  </si>
  <si>
    <t>GRAN VIA REI SANXO, 11 BAJO; HOTEL OFELIA</t>
  </si>
  <si>
    <t>DELFÍN SIESTA MAR</t>
  </si>
  <si>
    <t>LISBOA, 4</t>
  </si>
  <si>
    <t>GRAN VIA REI SANXO, 11</t>
  </si>
  <si>
    <t>delfnmar.com</t>
  </si>
  <si>
    <t>HESPERIA VILLAMIL</t>
  </si>
  <si>
    <t>BULEVAR DE PEGUERA, 66</t>
  </si>
  <si>
    <t>971012200</t>
  </si>
  <si>
    <t>nh-hoteles.com</t>
  </si>
  <si>
    <t>BLUE BEACH</t>
  </si>
  <si>
    <t>CARRER SILENCI0, 18</t>
  </si>
  <si>
    <t>971 85 28 90</t>
  </si>
  <si>
    <t>info@bluebeach.com</t>
  </si>
  <si>
    <t>CLUB CALA ROMANÍ</t>
  </si>
  <si>
    <t>CARRER SA MOLA, S/N BAJO</t>
  </si>
  <si>
    <t>971 833 625</t>
  </si>
  <si>
    <t>bookings@clubcalaromani.com</t>
  </si>
  <si>
    <t>clubcalaromani.com</t>
  </si>
  <si>
    <t>504</t>
  </si>
  <si>
    <t>PETIT HOTEL ES FIGUERAL S.L.</t>
  </si>
  <si>
    <t>CARRETERA PALMA-SANTANYÍ, S/N</t>
  </si>
  <si>
    <t xml:space="preserve">971 65 24 00 </t>
  </si>
  <si>
    <t>info@esfigueral.com</t>
  </si>
  <si>
    <t>esfigueral.com</t>
  </si>
  <si>
    <t>CA S.A. TIETA</t>
  </si>
  <si>
    <t>CALLE BARBUT, 2</t>
  </si>
  <si>
    <t>971 510 197</t>
  </si>
  <si>
    <t>casatieta.com</t>
  </si>
  <si>
    <t>CA´N BESTARD</t>
  </si>
  <si>
    <t>CARRER RUBÉN DARÍO, 1</t>
  </si>
  <si>
    <t>971 51 92 44</t>
  </si>
  <si>
    <t>info@ca´nbestard.com</t>
  </si>
  <si>
    <t>can-bestard.hotels-of-mallorca.com/es/</t>
  </si>
  <si>
    <t>ABRIL 37</t>
  </si>
  <si>
    <t>PASSEIG SANT NICOLAU, 37</t>
  </si>
  <si>
    <t>971 48 92 57</t>
  </si>
  <si>
    <t>hotelabril37@gmail.com</t>
  </si>
  <si>
    <t>hotelabril37.es</t>
  </si>
  <si>
    <t>NAO CATEDRAL BOUTIQUE HOTEL</t>
  </si>
  <si>
    <t>CARRER JOSEP MARIA QUADRADO, 29</t>
  </si>
  <si>
    <t>971 387 831</t>
  </si>
  <si>
    <t>info@hotelnaocatedral.com</t>
  </si>
  <si>
    <t>hotelnaocatedral.com</t>
  </si>
  <si>
    <t>HOTEL CAN SASTRE</t>
  </si>
  <si>
    <t>PLAZUELA PLACETA ROSER, 5</t>
  </si>
  <si>
    <t>971 38 62 14</t>
  </si>
  <si>
    <t>hotelcansastre.com/</t>
  </si>
  <si>
    <t>FINCA ATALIS</t>
  </si>
  <si>
    <t>URBANIZACIÓN SANT TOMÀS, S/N BAJO</t>
  </si>
  <si>
    <t>971 370 461</t>
  </si>
  <si>
    <t>administracion@fincaatalis.com</t>
  </si>
  <si>
    <t>fincaatalis.com</t>
  </si>
  <si>
    <t>FONTENILLE MENORCA</t>
  </si>
  <si>
    <t>CAMI LLUCALARI, S/N</t>
  </si>
  <si>
    <t>971 37 23 52</t>
  </si>
  <si>
    <t>reception@fontenillemenorca.com</t>
  </si>
  <si>
    <t>fontenillemenorca.com/fr</t>
  </si>
  <si>
    <t>ES PARADIS DES PLA S.L.</t>
  </si>
  <si>
    <t>CARRETERA LLUBI-MARÍA DE LA SALUT, KILOMETRO 3, 5 BAJO</t>
  </si>
  <si>
    <t>07430</t>
  </si>
  <si>
    <t>LLUBÍ</t>
  </si>
  <si>
    <t>971 346 600</t>
  </si>
  <si>
    <t>info@esparadis.com</t>
  </si>
  <si>
    <t>esparadis.com/</t>
  </si>
  <si>
    <t>LAS MIMOSAS</t>
  </si>
  <si>
    <t>CARRER BURGOS, 29</t>
  </si>
  <si>
    <t>971 343 923</t>
  </si>
  <si>
    <t>info@lasmimosasibiza.com</t>
  </si>
  <si>
    <t>lasmimosasibiza.com</t>
  </si>
  <si>
    <t>LA PALMERA</t>
  </si>
  <si>
    <t>AVENIDA SA TRENCA, 50</t>
  </si>
  <si>
    <t>971 33 13 93</t>
  </si>
  <si>
    <t>reservas@satrenkaibiza.com</t>
  </si>
  <si>
    <t>satrenkaibiza.com/home-1</t>
  </si>
  <si>
    <t>CAN LLUC S.L.</t>
  </si>
  <si>
    <t>CARRETERA SANTA AGNÈS, KILOMETRO 2 BAJO(CAN LLUC)</t>
  </si>
  <si>
    <t>971 19 86 73</t>
  </si>
  <si>
    <t>info@canlluc.com</t>
  </si>
  <si>
    <t>canlluc.com</t>
  </si>
  <si>
    <t>MATXANI GRAN</t>
  </si>
  <si>
    <t>CARRETERA BINIDALÍ, 15</t>
  </si>
  <si>
    <t>971 135 337</t>
  </si>
  <si>
    <t>info@menorcacountryhouse.com</t>
  </si>
  <si>
    <t>matxanigran.com/es</t>
  </si>
  <si>
    <t>CAMP EL PLANET S.L.</t>
  </si>
  <si>
    <t>CAMI VOLADOR DELS CORBS, 38 38</t>
  </si>
  <si>
    <t>03580</t>
  </si>
  <si>
    <t>L'ALFÀS DEL PI</t>
  </si>
  <si>
    <t>ALICANTE</t>
  </si>
  <si>
    <t>97 15 20 71</t>
  </si>
  <si>
    <t>elin.svennevik@gmail.com</t>
  </si>
  <si>
    <t>campelplanet.com</t>
  </si>
  <si>
    <t>LB VILLA DE CUENCA</t>
  </si>
  <si>
    <t>CALLE LA MOTA (POLIGONO INSDUSTRIAL SEPES), S/N</t>
  </si>
  <si>
    <t>16004</t>
  </si>
  <si>
    <t>CUENCA</t>
  </si>
  <si>
    <t>969872046</t>
  </si>
  <si>
    <t>info@hotellb.es</t>
  </si>
  <si>
    <t>hotellb.es</t>
  </si>
  <si>
    <t>BODEGA LA VENTA</t>
  </si>
  <si>
    <t>CARRETERA N-301, KILOMETRO 189</t>
  </si>
  <si>
    <t>16612</t>
  </si>
  <si>
    <t>CASAS DE LOS PINOS</t>
  </si>
  <si>
    <t>969385055</t>
  </si>
  <si>
    <t>info@bodegalaventa.com</t>
  </si>
  <si>
    <t>HOSTERIA DE CAÑETE</t>
  </si>
  <si>
    <t>CARRETERA CUENCA-TERUEL, S/N BAJO</t>
  </si>
  <si>
    <t>16300</t>
  </si>
  <si>
    <t>CAÑETE</t>
  </si>
  <si>
    <t>969346144</t>
  </si>
  <si>
    <t>hosteria@hosteria.com</t>
  </si>
  <si>
    <t>hosteria.com</t>
  </si>
  <si>
    <t>LA VENTA DE LOS MONTES</t>
  </si>
  <si>
    <t>PASTORA, 12</t>
  </si>
  <si>
    <t>16340</t>
  </si>
  <si>
    <t>CAÑADA DEL HOYO</t>
  </si>
  <si>
    <t>969345023</t>
  </si>
  <si>
    <t>ventalosmontes@hotmail.com</t>
  </si>
  <si>
    <t>laventadelosmontes.com</t>
  </si>
  <si>
    <t>EL CABRIEL</t>
  </si>
  <si>
    <t>LEONARDO LUJÁN, 1 BAJO</t>
  </si>
  <si>
    <t>16372</t>
  </si>
  <si>
    <t>ENGUÍDANOS</t>
  </si>
  <si>
    <t>969344900</t>
  </si>
  <si>
    <t>yolilopezcejalvo@hotmail.com</t>
  </si>
  <si>
    <t>elcabriel.com</t>
  </si>
  <si>
    <t>SETO</t>
  </si>
  <si>
    <t>CARRETERA MADRID, 54 (N-III)</t>
  </si>
  <si>
    <t>16200</t>
  </si>
  <si>
    <t>MOTILLA DEL PALANCAR</t>
  </si>
  <si>
    <t>969332118</t>
  </si>
  <si>
    <t>info@hotelrestauranteseto.com</t>
  </si>
  <si>
    <t>seto.com</t>
  </si>
  <si>
    <t>HOTEL SETOS</t>
  </si>
  <si>
    <t>CARRETERA VALENCIA, 71</t>
  </si>
  <si>
    <t>969331001</t>
  </si>
  <si>
    <t>gerencia@hotelsetos.es</t>
  </si>
  <si>
    <t>hotelsetos.es</t>
  </si>
  <si>
    <t>PARADOR DE ALARCÓN MARQUÉS DE VILLENA</t>
  </si>
  <si>
    <t>AVENIDA AMIGO DE LOS CASTILLOS, 3 BAJO</t>
  </si>
  <si>
    <t>16214</t>
  </si>
  <si>
    <t>ALARCÓN</t>
  </si>
  <si>
    <t>969330315</t>
  </si>
  <si>
    <t>alarcon@parador.es</t>
  </si>
  <si>
    <t>DON JULIÁN</t>
  </si>
  <si>
    <t>PLAZA AUTONOMÍA, 1 ESQUINA DOCTOR TORTOSA</t>
  </si>
  <si>
    <t>969330300</t>
  </si>
  <si>
    <t>mesondonjulian2010@hotmail.com</t>
  </si>
  <si>
    <t>donjulin.com</t>
  </si>
  <si>
    <t>LA ESTACADA HOTEL</t>
  </si>
  <si>
    <t>CARRETERA N-400, KILOMETRO 103</t>
  </si>
  <si>
    <t>16400</t>
  </si>
  <si>
    <t>TARANCÓN</t>
  </si>
  <si>
    <t>969327306</t>
  </si>
  <si>
    <t>laestacada@laestacada.es</t>
  </si>
  <si>
    <t>fincalaestacada.com</t>
  </si>
  <si>
    <t>HOTEL CASERÍO DE VADILLOS</t>
  </si>
  <si>
    <t>AVENIDA SAN MARTÍN DE PORRES</t>
  </si>
  <si>
    <t>16892</t>
  </si>
  <si>
    <t>CAÑIZARES</t>
  </si>
  <si>
    <t>969313239</t>
  </si>
  <si>
    <t>caseriodevadillos@gmail.com</t>
  </si>
  <si>
    <t>caseriodevadillos.es/</t>
  </si>
  <si>
    <t>CALLE SAN MARTÍN DE PORRES, S/N</t>
  </si>
  <si>
    <t>hotelcaserodevadillos.com</t>
  </si>
  <si>
    <t>GRUPO MOYA</t>
  </si>
  <si>
    <t>AUTOVIA A-III, KILOMETRO 168 BAJO</t>
  </si>
  <si>
    <t>16730</t>
  </si>
  <si>
    <t>HONRUBIA</t>
  </si>
  <si>
    <t>969292915</t>
  </si>
  <si>
    <t>hotel@comercialmoya.es</t>
  </si>
  <si>
    <t>hotelrestaurantemoya.com/</t>
  </si>
  <si>
    <t>HOTEL EL GAMO S.L.</t>
  </si>
  <si>
    <t>FERNANDO ROYUELA, 18</t>
  </si>
  <si>
    <t>16150</t>
  </si>
  <si>
    <t>TRAGACETE</t>
  </si>
  <si>
    <t>969289011</t>
  </si>
  <si>
    <t>info@elgamo.org</t>
  </si>
  <si>
    <t>elgamo.org</t>
  </si>
  <si>
    <t>APARTHOTEL JARDÍN DEL RÍO CUERVO</t>
  </si>
  <si>
    <t>BARRIO DEMETRIOS, 11-12</t>
  </si>
  <si>
    <t>VEGA DEL CODORNO</t>
  </si>
  <si>
    <t>969283246</t>
  </si>
  <si>
    <t>info@aparthoteljardíndelríocuervo.com</t>
  </si>
  <si>
    <t>HOTEL RIO CUERVO</t>
  </si>
  <si>
    <t>CARRETERA FUERTESCUSA-POYATOS, KILOMETRO 6 BAJO</t>
  </si>
  <si>
    <t>16890</t>
  </si>
  <si>
    <t>FUERTESCUSA</t>
  </si>
  <si>
    <t>969283240</t>
  </si>
  <si>
    <t>info@hotelriocuervo.com</t>
  </si>
  <si>
    <t>RÍO CUERVO</t>
  </si>
  <si>
    <t>BARRIO CUEVA B, S/N BAJO</t>
  </si>
  <si>
    <t>info@ríocuervo.com</t>
  </si>
  <si>
    <t>hotelriocuervo.com</t>
  </si>
  <si>
    <t>EL TABLAZO</t>
  </si>
  <si>
    <t>CAMINO NORIA, S/N BAJO</t>
  </si>
  <si>
    <t>16140</t>
  </si>
  <si>
    <t>VILLALBA DE LA SIERRA</t>
  </si>
  <si>
    <t>969281488</t>
  </si>
  <si>
    <t>eltablazo@hoteltablazo.com</t>
  </si>
  <si>
    <t>hoteltablazo.com</t>
  </si>
  <si>
    <t>RURAL BALLESTEROS S.L.</t>
  </si>
  <si>
    <t>URBANIZACIÓN SEÑORÍO DEL PINAR, 8 BAJO</t>
  </si>
  <si>
    <t>16194</t>
  </si>
  <si>
    <t>FUENTENAVA DE JÁBAGA</t>
  </si>
  <si>
    <t>969273462</t>
  </si>
  <si>
    <t>info@ruralballesteros.com</t>
  </si>
  <si>
    <t>MIDAMA S.L.</t>
  </si>
  <si>
    <t>CALLE REAL, S/N BAJO</t>
  </si>
  <si>
    <t>16190</t>
  </si>
  <si>
    <t>CHILLARÓN DE CUENCA</t>
  </si>
  <si>
    <t>969273165</t>
  </si>
  <si>
    <t>recepcion@hotelmidama.com</t>
  </si>
  <si>
    <t>hotelmidama.com</t>
  </si>
  <si>
    <t>TORRE MAESTRE</t>
  </si>
  <si>
    <t>REAL, 51</t>
  </si>
  <si>
    <t>16542</t>
  </si>
  <si>
    <t>VILLAR Y VELASCO</t>
  </si>
  <si>
    <t>969272850</t>
  </si>
  <si>
    <t>info@torremaestre.com</t>
  </si>
  <si>
    <t>torremaestre.com</t>
  </si>
  <si>
    <t>CAÑAMARES CARABALLO S.L.</t>
  </si>
  <si>
    <t>FERNANDO ZÓBEL, 3 5 IZQUIERDA</t>
  </si>
  <si>
    <t>16002</t>
  </si>
  <si>
    <t>969271008</t>
  </si>
  <si>
    <t>info@cañamarescaraballo.com</t>
  </si>
  <si>
    <t>PRADARIA ASADOR &amp; ALOJAMIENTO</t>
  </si>
  <si>
    <t>CAMINO BALLESTEROS, 28</t>
  </si>
  <si>
    <t>16123</t>
  </si>
  <si>
    <t>ARCAS</t>
  </si>
  <si>
    <t>969253202</t>
  </si>
  <si>
    <t>info@pradaria.es</t>
  </si>
  <si>
    <t>pradaria.es</t>
  </si>
  <si>
    <t>EXE CUENCA</t>
  </si>
  <si>
    <t>AVENIDA REY JUAN CARLOS I, S/N BAJO(HOTEL)</t>
  </si>
  <si>
    <t>969241550</t>
  </si>
  <si>
    <t>info@execuenca.com</t>
  </si>
  <si>
    <t>hotelexecuenca.com</t>
  </si>
  <si>
    <t>TORREMANGANA</t>
  </si>
  <si>
    <t>AVENIDA SAN IGNACIO DE LOYOLA, 9 BAJO; HOTEL TORREMANGANA</t>
  </si>
  <si>
    <t>969240833</t>
  </si>
  <si>
    <t>reservas@hoteltorremangana.com</t>
  </si>
  <si>
    <t>hoteltorremangana.com</t>
  </si>
  <si>
    <t>MARALAR RESERVAS HOTELERAS S.L.U.</t>
  </si>
  <si>
    <t>MONTE GARCIELLÍGEROS, 5 3-D</t>
  </si>
  <si>
    <t>16003</t>
  </si>
  <si>
    <t>969238749</t>
  </si>
  <si>
    <t>info@maralarreservashotelerasu.com</t>
  </si>
  <si>
    <t>HOSTAL SAN PEDRO</t>
  </si>
  <si>
    <t>CALLE SAN PEDRO, 34</t>
  </si>
  <si>
    <t>16001</t>
  </si>
  <si>
    <t>969234543</t>
  </si>
  <si>
    <t>hostalsanpedrocuenca@gmail.com</t>
  </si>
  <si>
    <t>hostalsanpedro.es</t>
  </si>
  <si>
    <t>HOTEL CONVENTO DEL GIRALDO S.L.</t>
  </si>
  <si>
    <t>SAN PEDRO, 43</t>
  </si>
  <si>
    <t>969232700</t>
  </si>
  <si>
    <t>borja@hotelconventodelgiraldo.com</t>
  </si>
  <si>
    <t>hotelconventodelgiraldo.com</t>
  </si>
  <si>
    <t>PARADOR DE CUENCA</t>
  </si>
  <si>
    <t>SUBIDA SAN PABLO, S/N BAJO(CONVENTO SAN PABLO)</t>
  </si>
  <si>
    <t>969232320</t>
  </si>
  <si>
    <t>cuenca@parador.es</t>
  </si>
  <si>
    <t>LEONOR DE AQUITANIA S.A.</t>
  </si>
  <si>
    <t>SAN PEDRO, 60 BAJO</t>
  </si>
  <si>
    <t>969231000</t>
  </si>
  <si>
    <t>reservas@hotelleonordeaquitania.com</t>
  </si>
  <si>
    <t>hotelleonordeaquitania.com</t>
  </si>
  <si>
    <t>NH CIUDAD DE CUENCA</t>
  </si>
  <si>
    <t>RONDA SAN JOSÉ, 1 BAJO; NH CIUDAD CUENCA</t>
  </si>
  <si>
    <t>969230502</t>
  </si>
  <si>
    <t>nhciudaddecuenca@nh-hotels.com</t>
  </si>
  <si>
    <t>FRANCABEL S.L.</t>
  </si>
  <si>
    <t>AVENIDA CASTILLA-LA MANCHA, 7</t>
  </si>
  <si>
    <t>969226222</t>
  </si>
  <si>
    <t>info@francabel.com</t>
  </si>
  <si>
    <t>HOTEL PEDRO TORRES</t>
  </si>
  <si>
    <t>CERVANTES, 15</t>
  </si>
  <si>
    <t>969224511</t>
  </si>
  <si>
    <t>info@hotelpedrotorres.es</t>
  </si>
  <si>
    <t>hotelpedrotorres.es</t>
  </si>
  <si>
    <t>HOTEL AREVALO</t>
  </si>
  <si>
    <t>RAMÓN Y CAJAL, 23 BAJO</t>
  </si>
  <si>
    <t>969223812</t>
  </si>
  <si>
    <t>info@hotelarevalo.com</t>
  </si>
  <si>
    <t>hotelarevalo.com</t>
  </si>
  <si>
    <t>HOTEL ALFONSO VIII</t>
  </si>
  <si>
    <t>CALLE PARQUE SAN JULIÁN, 3 1</t>
  </si>
  <si>
    <t>969212512</t>
  </si>
  <si>
    <t>recepcion@hotel-alfonsoviii.com</t>
  </si>
  <si>
    <t>hotel-alfonsoviii.com</t>
  </si>
  <si>
    <t>CUEVA DEL FRAILE</t>
  </si>
  <si>
    <t>CARRETERA BUENACHE, KILOMETRO 7</t>
  </si>
  <si>
    <t>969211571</t>
  </si>
  <si>
    <t>reservas@hotelcuevadelfraile.com</t>
  </si>
  <si>
    <t>hotelcuevadelfraile.com</t>
  </si>
  <si>
    <t>LB VILLA DE CUENCA S.L.</t>
  </si>
  <si>
    <t>CALLE CERVANTES, 6 PARCELA BAJO</t>
  </si>
  <si>
    <t>969210153</t>
  </si>
  <si>
    <t>HOTEL PAQUI</t>
  </si>
  <si>
    <t>CARRETERA CUENCA, 13 BAJO</t>
  </si>
  <si>
    <t>16100</t>
  </si>
  <si>
    <t>VALVERDE DE JÚCAR</t>
  </si>
  <si>
    <t>969201036</t>
  </si>
  <si>
    <t>anicalmar@yahoo.es</t>
  </si>
  <si>
    <t>hotelpaqui.com</t>
  </si>
  <si>
    <t>HOSTAL RESTAURANTE LA SIMA</t>
  </si>
  <si>
    <t>CARRETERA MADRID-VALENCIA (A-3) BAJO; TELEFONICA WHOLESALE</t>
  </si>
  <si>
    <t>16623</t>
  </si>
  <si>
    <t>CASTILLO DE GARCIMUÑOZ</t>
  </si>
  <si>
    <t>969191739</t>
  </si>
  <si>
    <t>info@hostalrestaurantelasima.com</t>
  </si>
  <si>
    <t>hostalrestaurantelasima.com</t>
  </si>
  <si>
    <t>HOTEL DEL SOL</t>
  </si>
  <si>
    <t>CARRETERA MADRID, KILOMETRO 200 BAJO; EDIFICIO HOTEL DEL SOL</t>
  </si>
  <si>
    <t>969180157</t>
  </si>
  <si>
    <t>hoteldelsol@telefonica.net</t>
  </si>
  <si>
    <t>hoteldelsol.es</t>
  </si>
  <si>
    <t>LA MORAGONA HOTEL CON ENCANTO S.L.</t>
  </si>
  <si>
    <t>FINCA MORAGONA, KILOMETRO 168 N-310</t>
  </si>
  <si>
    <t>16709</t>
  </si>
  <si>
    <t>VARA DE REY</t>
  </si>
  <si>
    <t>969147073</t>
  </si>
  <si>
    <t>reservas@hotelrurallamoragona.com</t>
  </si>
  <si>
    <t>lamoragonahotelconencantosl.com</t>
  </si>
  <si>
    <t>MR</t>
  </si>
  <si>
    <t>AVENIDA ENCINA, 1</t>
  </si>
  <si>
    <t>16460</t>
  </si>
  <si>
    <t>BARAJAS DE MELO</t>
  </si>
  <si>
    <t>969144119</t>
  </si>
  <si>
    <t>ayuntamiento@barajasdemelo.eu</t>
  </si>
  <si>
    <t>barajasdemelo.eu/directory/hotel-mr/</t>
  </si>
  <si>
    <t>HOTEL SEGOBRIGA S.L.</t>
  </si>
  <si>
    <t>CARRETERA MADRID-VALENCIA, KILOMETRO 111</t>
  </si>
  <si>
    <t>16440</t>
  </si>
  <si>
    <t>MONTALBO</t>
  </si>
  <si>
    <t>969130027</t>
  </si>
  <si>
    <t>hotelrestaurantesegobriga111@gmail.com</t>
  </si>
  <si>
    <t>hotelrestaurantesegobriga.es</t>
  </si>
  <si>
    <t>OYO HOTEL EL PRADO</t>
  </si>
  <si>
    <t>AVENIDA JOSÉ ANTONIO, KILOMETRO 125 CARRETERA TOLEDO - CUENCA</t>
  </si>
  <si>
    <t>16555</t>
  </si>
  <si>
    <t>CAMPOS DEL PARAÍSO</t>
  </si>
  <si>
    <t>969124132</t>
  </si>
  <si>
    <t>elpradohotelrt@gmail.com</t>
  </si>
  <si>
    <t>elpradohotel.com</t>
  </si>
  <si>
    <t>PESETA</t>
  </si>
  <si>
    <t>ANAYA, 10</t>
  </si>
  <si>
    <t>969121251</t>
  </si>
  <si>
    <t>info@peseta.com</t>
  </si>
  <si>
    <t>CALLE EL SÁNDALO, 12</t>
  </si>
  <si>
    <t>969 239 477</t>
  </si>
  <si>
    <t>reservas@hotelplazacuenca.es</t>
  </si>
  <si>
    <t>hotelplazacuenca.es</t>
  </si>
  <si>
    <t>HACIENDA REAL LOS OLIVOS S.A.</t>
  </si>
  <si>
    <t>CAMINO ALTOBORDO, 30 BAJO (DIPUTACION ALTOBORDO)</t>
  </si>
  <si>
    <t>30813</t>
  </si>
  <si>
    <t>LORCA</t>
  </si>
  <si>
    <t>MURCIA</t>
  </si>
  <si>
    <t>968959100</t>
  </si>
  <si>
    <t>hrlosolivos@royalpremierhoteles.com</t>
  </si>
  <si>
    <t>haciendareallosolivos.com</t>
  </si>
  <si>
    <t>HOTEL PORTMÁN</t>
  </si>
  <si>
    <t>CALLE VICTOR BELTRI ROQUETAS, S/N</t>
  </si>
  <si>
    <t>30364</t>
  </si>
  <si>
    <t>LA UNIÓN</t>
  </si>
  <si>
    <t>968928111</t>
  </si>
  <si>
    <t>reservas@hotelportman.com</t>
  </si>
  <si>
    <t>hotelportmanmurcia.com</t>
  </si>
  <si>
    <t>JC1</t>
  </si>
  <si>
    <t>AVENIDA JUAN CARLOS I, 55 BAJO</t>
  </si>
  <si>
    <t>30100</t>
  </si>
  <si>
    <t>968899801</t>
  </si>
  <si>
    <t>info@hoteljc1murcia.com</t>
  </si>
  <si>
    <t>hoteljc1murcia.com</t>
  </si>
  <si>
    <t>CAMPANILE MURCIA S.L.</t>
  </si>
  <si>
    <t>AVENIDA JUAN CARLOS I, 77 BAJO</t>
  </si>
  <si>
    <t>968899781</t>
  </si>
  <si>
    <t>info@campanilemurcia.com</t>
  </si>
  <si>
    <t>APARTAMENTOS ARRIXACA</t>
  </si>
  <si>
    <t>CALLE JOSÉ FRANCISCO PÉREZ SÁNCHEZ, 3012</t>
  </si>
  <si>
    <t>30120</t>
  </si>
  <si>
    <t>968889065</t>
  </si>
  <si>
    <t>info@apartamentosarrixaca.com</t>
  </si>
  <si>
    <t>arrixaca.net</t>
  </si>
  <si>
    <t>HOTEL RESTAURANTE SANTOS S.L.</t>
  </si>
  <si>
    <t>CALLE ALMAZARA, 11</t>
  </si>
  <si>
    <t>30140</t>
  </si>
  <si>
    <t>SANTOMERA</t>
  </si>
  <si>
    <t>968865211</t>
  </si>
  <si>
    <t>hotelsantos@hotel-santos.com</t>
  </si>
  <si>
    <t>hotel-santos.com</t>
  </si>
  <si>
    <t>SERCOTEL JC1 MURCIA</t>
  </si>
  <si>
    <t>AVENIDA JUAN CARLOS I, 55 BAJO; EDIFICIO JC</t>
  </si>
  <si>
    <t>968858844</t>
  </si>
  <si>
    <t>reservas@hoteljc1murcia.com</t>
  </si>
  <si>
    <t>HOTEL LA MESEGUERA</t>
  </si>
  <si>
    <t>TRAVESIA MAYOR, 75</t>
  </si>
  <si>
    <t>30150</t>
  </si>
  <si>
    <t>968840043</t>
  </si>
  <si>
    <t>lameseguera@gmail.com</t>
  </si>
  <si>
    <t>grupolameseguera.com</t>
  </si>
  <si>
    <t>HOTEL TORRECOBIJO</t>
  </si>
  <si>
    <t>CALLE SANGONERA LA VERDE, PARCELA 3, 3</t>
  </si>
  <si>
    <t>30890</t>
  </si>
  <si>
    <t>PUERTO LUMBRERAS</t>
  </si>
  <si>
    <t>968818335</t>
  </si>
  <si>
    <t>info@torrecobijo.es</t>
  </si>
  <si>
    <t>hoteltorrecobijo.com</t>
  </si>
  <si>
    <t>HOTEL LA PAZ</t>
  </si>
  <si>
    <t>AVENIDA LORCA, 647 BAJO</t>
  </si>
  <si>
    <t>30835</t>
  </si>
  <si>
    <t>968801337</t>
  </si>
  <si>
    <t>info@hotellapaz.com</t>
  </si>
  <si>
    <t>AVENIDA LORCA, 1 BAJO</t>
  </si>
  <si>
    <t>info@lapaz.com</t>
  </si>
  <si>
    <t>HOTEL MONREAL S.L.</t>
  </si>
  <si>
    <t>CALLE DOCTOR FLEMING, 6</t>
  </si>
  <si>
    <t>30520</t>
  </si>
  <si>
    <t>JUMILLA</t>
  </si>
  <si>
    <t>968781816</t>
  </si>
  <si>
    <t>hotel@hotelmonreal.net</t>
  </si>
  <si>
    <t>hotelmonreal.net</t>
  </si>
  <si>
    <t>HOTEL PIO XII S.L.</t>
  </si>
  <si>
    <t>CALLE BACHILLER JUMILLA, S/N, MURCIA</t>
  </si>
  <si>
    <t>968780132</t>
  </si>
  <si>
    <t>hotelpioxii@hotmail.com</t>
  </si>
  <si>
    <t>hotelpioxii.com</t>
  </si>
  <si>
    <t>HOTEL LA PAZ S.L.</t>
  </si>
  <si>
    <t>AVENIDA LA PAZ, 180 BAJO</t>
  </si>
  <si>
    <t>30510</t>
  </si>
  <si>
    <t>YECLA</t>
  </si>
  <si>
    <t>968751350</t>
  </si>
  <si>
    <t>info@lapaz-hotel.com</t>
  </si>
  <si>
    <t>lapaz-hotel.com</t>
  </si>
  <si>
    <t>CALLE SAN PASCUAL, 3 BAJO; LOCAL</t>
  </si>
  <si>
    <t>968751215</t>
  </si>
  <si>
    <t>hotelavenida@hotelavenidayecla.com</t>
  </si>
  <si>
    <t>hotelavenidayecla.com</t>
  </si>
  <si>
    <t>HOTEL EL LLANO</t>
  </si>
  <si>
    <t>CALLE DOLORES LÓPEZ MARTÍNEZ (EL LLANO), 3040</t>
  </si>
  <si>
    <t>30410</t>
  </si>
  <si>
    <t>CARAVACA DE LA CRUZ</t>
  </si>
  <si>
    <t>968735853</t>
  </si>
  <si>
    <t>info@hotelelllano.com</t>
  </si>
  <si>
    <t>HOTEL RESTAURANTE MALENA</t>
  </si>
  <si>
    <t>CARRETERA GRANADA, S/N JUNTO POLIGONO CÁVILA</t>
  </si>
  <si>
    <t>30412</t>
  </si>
  <si>
    <t>968725262</t>
  </si>
  <si>
    <t>info@hotelrestaurantemalena.es</t>
  </si>
  <si>
    <t>hotelmalena.es/</t>
  </si>
  <si>
    <t>LA MURALLA</t>
  </si>
  <si>
    <t>PLAZA EL CASTILLO, S/N BAJO</t>
  </si>
  <si>
    <t>30430</t>
  </si>
  <si>
    <t>CEHEGÍN</t>
  </si>
  <si>
    <t>968723528</t>
  </si>
  <si>
    <t>info@lamuralla.com</t>
  </si>
  <si>
    <t>ARGOS</t>
  </si>
  <si>
    <t>CARRETERA CARAVACA, KILOMETRO 10, 80</t>
  </si>
  <si>
    <t>30420</t>
  </si>
  <si>
    <t>CALASPARRA</t>
  </si>
  <si>
    <t>968720707</t>
  </si>
  <si>
    <t>hotelrteargos@gmail.com</t>
  </si>
  <si>
    <t>argos.com</t>
  </si>
  <si>
    <t>HOSPEDERIA MOLINO SAHAJOSA S.L.</t>
  </si>
  <si>
    <t>CALLE A (POLIGONO INSDUSTRIAL OESTE DE CALASPARRA), S/N 0 MURCIA</t>
  </si>
  <si>
    <t>968720170</t>
  </si>
  <si>
    <t>info@hospederiamolinohajo.com</t>
  </si>
  <si>
    <t>netvision.es/sahajosa</t>
  </si>
  <si>
    <t>CENTRAL CARAVACA</t>
  </si>
  <si>
    <t>GRAN VÍA, 18</t>
  </si>
  <si>
    <t>30400</t>
  </si>
  <si>
    <t>968707055</t>
  </si>
  <si>
    <t>info@centralcaravaca.com</t>
  </si>
  <si>
    <t>hotelcentralcaravaca.com</t>
  </si>
  <si>
    <t>APARTAMENTOS AIXA S.L.</t>
  </si>
  <si>
    <t>CARRETERA MURCIA, S/N S/N</t>
  </si>
  <si>
    <t>968705594</t>
  </si>
  <si>
    <t>apartamentosaixa@gmail.com</t>
  </si>
  <si>
    <t>apartamentosaixa.es</t>
  </si>
  <si>
    <t>FINCA LOS VIÑALES S.L.</t>
  </si>
  <si>
    <t>PARAJE VIÑALES, S/N</t>
  </si>
  <si>
    <t>968703468</t>
  </si>
  <si>
    <t>info@fincalosviñales.com</t>
  </si>
  <si>
    <t>HOTEL RESTAURANTE VILLA CEUTÍ S.L.</t>
  </si>
  <si>
    <t>AVENIDA RÍO SEGURA, 20 BAJO</t>
  </si>
  <si>
    <t>30562</t>
  </si>
  <si>
    <t>CEUTÍ</t>
  </si>
  <si>
    <t>968693881</t>
  </si>
  <si>
    <t>fj@hotelvillaceuti.com</t>
  </si>
  <si>
    <t>hotelvillaceuti.com</t>
  </si>
  <si>
    <t>HYLTOR S.L.</t>
  </si>
  <si>
    <t>CARRETERA BALNEARIO, 12 - 14 14</t>
  </si>
  <si>
    <t>30600</t>
  </si>
  <si>
    <t>ARCHENA</t>
  </si>
  <si>
    <t>968688205</t>
  </si>
  <si>
    <t>reservas@hotelhyltor.com</t>
  </si>
  <si>
    <t>hyltorsl.com</t>
  </si>
  <si>
    <t>COSTAS</t>
  </si>
  <si>
    <t>AVENIDA JUAN DE LA CIERVA, S/N CARRETERA ABANILLA</t>
  </si>
  <si>
    <t>30620</t>
  </si>
  <si>
    <t>FORTUNA</t>
  </si>
  <si>
    <t>968685499</t>
  </si>
  <si>
    <t>info@hotelcostas.net</t>
  </si>
  <si>
    <t>hotelcostas.net</t>
  </si>
  <si>
    <t>LOS PERIQUITOS S.L.</t>
  </si>
  <si>
    <t>CARRETERA FORTUNA-MURCIA, KILOMETRO 9</t>
  </si>
  <si>
    <t>968685240</t>
  </si>
  <si>
    <t>info@losperiquitos.com</t>
  </si>
  <si>
    <t>hotelspamurcia.es</t>
  </si>
  <si>
    <t>HOTEL FUENTE</t>
  </si>
  <si>
    <t>PARAJE BOCAMINA, S/N</t>
  </si>
  <si>
    <t>30626</t>
  </si>
  <si>
    <t>968685017</t>
  </si>
  <si>
    <t>info@campingfuente.com</t>
  </si>
  <si>
    <t>campingfuente.com</t>
  </si>
  <si>
    <t>BALNEARIO DE LEANA</t>
  </si>
  <si>
    <t>CALLE BALNEARIO, S/N BAJO</t>
  </si>
  <si>
    <t>968685011</t>
  </si>
  <si>
    <t>info@leana.es</t>
  </si>
  <si>
    <t>leana.es</t>
  </si>
  <si>
    <t>ESPAÑA</t>
  </si>
  <si>
    <t>CALLE BALNEARIO, S/N</t>
  </si>
  <si>
    <t>LOS PERIQUITOS</t>
  </si>
  <si>
    <t>RAMBLA SALADA, S/N BAJO</t>
  </si>
  <si>
    <t>30628</t>
  </si>
  <si>
    <t>968685000</t>
  </si>
  <si>
    <t>recepcion@hotellosperiquitos.com</t>
  </si>
  <si>
    <t>hotellosperiquitos.com</t>
  </si>
  <si>
    <t>LA GAPACHA</t>
  </si>
  <si>
    <t>LA GARAPACHA, S/N</t>
  </si>
  <si>
    <t>30629</t>
  </si>
  <si>
    <t>968683173</t>
  </si>
  <si>
    <t>info@lagapacha.com</t>
  </si>
  <si>
    <t>lagarapacha.com</t>
  </si>
  <si>
    <t>TCH HOTEL S.L.</t>
  </si>
  <si>
    <t>POLIGONO INSDUSTRIAL LORQUI, S/N BAJO(HOTEL)</t>
  </si>
  <si>
    <t>30564</t>
  </si>
  <si>
    <t>LORQUÍ</t>
  </si>
  <si>
    <t>968676091</t>
  </si>
  <si>
    <t>reservas@tch-hotel.com</t>
  </si>
  <si>
    <t>tch-hotel.com</t>
  </si>
  <si>
    <t>ALCÁZAR SIGLO XX</t>
  </si>
  <si>
    <t>CARRETERA PLIEGO, S/N BAJO(HOTEL)</t>
  </si>
  <si>
    <t>30170</t>
  </si>
  <si>
    <t>MULA</t>
  </si>
  <si>
    <t>968662105</t>
  </si>
  <si>
    <t>info@lacarrasquillacelebraciones.com</t>
  </si>
  <si>
    <t>alczarsigloxx.com</t>
  </si>
  <si>
    <t>ENTRESIERRAS S.A.</t>
  </si>
  <si>
    <t>CARRETERA GRANADA (A-7), KILOMETRO 642, 000 BAJO(AUTOVIA E-15)</t>
  </si>
  <si>
    <t>30892</t>
  </si>
  <si>
    <t>LIBRILLA</t>
  </si>
  <si>
    <t>968659110</t>
  </si>
  <si>
    <t>info@entresierras.com</t>
  </si>
  <si>
    <t>hotelentresierras.com</t>
  </si>
  <si>
    <t>HOTEL S.G.</t>
  </si>
  <si>
    <t>GENERAL ANTONIO SÁNCHEZ, 38</t>
  </si>
  <si>
    <t>30180</t>
  </si>
  <si>
    <t>BULLAS</t>
  </si>
  <si>
    <t>968657220</t>
  </si>
  <si>
    <t>informacion@hotelsg.net</t>
  </si>
  <si>
    <t>hotelsg.net</t>
  </si>
  <si>
    <t>968653836</t>
  </si>
  <si>
    <t>hotelsg.net/</t>
  </si>
  <si>
    <t>HOTEL JULIAN</t>
  </si>
  <si>
    <t>AVENIDA GINÉS CAMPOS, 57</t>
  </si>
  <si>
    <t>30840</t>
  </si>
  <si>
    <t>ALHAMA DE MURCIA</t>
  </si>
  <si>
    <t>968636133</t>
  </si>
  <si>
    <t>reservashoteljulian@yahoo.es</t>
  </si>
  <si>
    <t>hoteljulian.com</t>
  </si>
  <si>
    <t>LOS BARTOLOS S.L.</t>
  </si>
  <si>
    <t>ALFONSO X EL SABIO, 1 BAJO</t>
  </si>
  <si>
    <t>968631671</t>
  </si>
  <si>
    <t>info@losbartolos.com</t>
  </si>
  <si>
    <t>losbartolos.com</t>
  </si>
  <si>
    <t>HOSPEDERÍA LA MARIPOSA S.L.</t>
  </si>
  <si>
    <t>LUGAR GEBAS, 67 BAJO</t>
  </si>
  <si>
    <t>30848</t>
  </si>
  <si>
    <t>968631008</t>
  </si>
  <si>
    <t>info@hotellamariposa.com</t>
  </si>
  <si>
    <t>hotellamariposa.com</t>
  </si>
  <si>
    <t>VILLASEGURA</t>
  </si>
  <si>
    <t>AVENIDA MADRID, 129 CALLE MARCHANTE</t>
  </si>
  <si>
    <t>30500</t>
  </si>
  <si>
    <t>MOLINA DE SEGURA</t>
  </si>
  <si>
    <t>968610019</t>
  </si>
  <si>
    <t>hotelvillasegura@hotelvillasegura.es</t>
  </si>
  <si>
    <t>hotelvillasegura.es</t>
  </si>
  <si>
    <t>HOTEL LA CUMBRE</t>
  </si>
  <si>
    <t>PASEO MARITIMO DE CASTELLAR, 19 19 19</t>
  </si>
  <si>
    <t>30860</t>
  </si>
  <si>
    <t>MAZARRÓN</t>
  </si>
  <si>
    <t>968594861</t>
  </si>
  <si>
    <t>info@hotellacumbre.com</t>
  </si>
  <si>
    <t>hotellacumbre.com</t>
  </si>
  <si>
    <t>ALEGRÍA DOS PLAYAS</t>
  </si>
  <si>
    <t>AVENIDA DON JOSÉ ALARCÓN (ORD. BAHÍA), 79-81</t>
  </si>
  <si>
    <t>968594101</t>
  </si>
  <si>
    <t>HOTEL BAHIA</t>
  </si>
  <si>
    <t>PLAYA REYA, S/N BAJO</t>
  </si>
  <si>
    <t>968594000</t>
  </si>
  <si>
    <t>correo@hotelbahia.net</t>
  </si>
  <si>
    <t>hotelbahia.net</t>
  </si>
  <si>
    <t>HOTEL COSTA</t>
  </si>
  <si>
    <t>CALLE SAN JUAN, 7 BAJO</t>
  </si>
  <si>
    <t>30870</t>
  </si>
  <si>
    <t>968590450</t>
  </si>
  <si>
    <t>hotelcostamazarron@gmail.com</t>
  </si>
  <si>
    <t>hotelcosta.com</t>
  </si>
  <si>
    <t>SERENA GOLF</t>
  </si>
  <si>
    <t>CALLE INFANTA CRISTINA, 44 BAJO</t>
  </si>
  <si>
    <t>30710</t>
  </si>
  <si>
    <t>LOS ALCÁZARES</t>
  </si>
  <si>
    <t>968584133</t>
  </si>
  <si>
    <t>info@serenagolf.com</t>
  </si>
  <si>
    <t>serenagolfresort.com</t>
  </si>
  <si>
    <t>COSTA NAREJOS</t>
  </si>
  <si>
    <t>CALLE RÍO DOBRA, 2 BAJO (HOTEL)</t>
  </si>
  <si>
    <t>968583980</t>
  </si>
  <si>
    <t>reservas@hotelcostanarejos.com</t>
  </si>
  <si>
    <t>costanarejos.com</t>
  </si>
  <si>
    <t>APARTAMENTOS ESJOVIAL</t>
  </si>
  <si>
    <t>CALLE SAN DIEGO, 5</t>
  </si>
  <si>
    <t>968582278</t>
  </si>
  <si>
    <t>esjovial@gmail.com</t>
  </si>
  <si>
    <t>apartamentosesjovial.com</t>
  </si>
  <si>
    <t>HOTEL LOS NAREJOS</t>
  </si>
  <si>
    <t>CALLE SANTA ROSALÍA, 41 41 41</t>
  </si>
  <si>
    <t>TORRE-PACHECO</t>
  </si>
  <si>
    <t>968575634</t>
  </si>
  <si>
    <t>info@hotellosnarejos.com</t>
  </si>
  <si>
    <t>hotellosnarejos.com</t>
  </si>
  <si>
    <t>HOTEL PAGAN</t>
  </si>
  <si>
    <t>AVENIDA CONSTITUCIÓN, 19</t>
  </si>
  <si>
    <t>968575080</t>
  </si>
  <si>
    <t>info@hotelpagan.com</t>
  </si>
  <si>
    <t>LIDO</t>
  </si>
  <si>
    <t>CONDE CAMPILLO, 1</t>
  </si>
  <si>
    <t>30720</t>
  </si>
  <si>
    <t>SAN JAVIER</t>
  </si>
  <si>
    <t>968570704</t>
  </si>
  <si>
    <t>info@lido.com</t>
  </si>
  <si>
    <t>hotel-lido.galiciaretreat.com/</t>
  </si>
  <si>
    <t>PETRONILO MARTINEZ PARDO</t>
  </si>
  <si>
    <t>CALLE CONDE CAMPILLO, 3 BAJO; HOTEL LIDO</t>
  </si>
  <si>
    <t>968570700</t>
  </si>
  <si>
    <t>info@petronilomartinezpardo.com</t>
  </si>
  <si>
    <t>HOTEL RIBERA</t>
  </si>
  <si>
    <t>EXPLAZA BARNUEVO, 10 BAJO</t>
  </si>
  <si>
    <t>968570200</t>
  </si>
  <si>
    <t>correo@hotelribera.es</t>
  </si>
  <si>
    <t>murcia-turismo.com</t>
  </si>
  <si>
    <t>PENSIÓN K-HITO</t>
  </si>
  <si>
    <t>CALLE LÓPEZ PEÑA, 9 BAJO</t>
  </si>
  <si>
    <t>968570002</t>
  </si>
  <si>
    <t>pensionk-hito@hotmail.es</t>
  </si>
  <si>
    <t>pensionk-hito.com</t>
  </si>
  <si>
    <t>ENTREMARES BALNEARIO MARINO</t>
  </si>
  <si>
    <t>AVENIDA SEGUNDA, S/N</t>
  </si>
  <si>
    <t>30380</t>
  </si>
  <si>
    <t>CARTAGENA</t>
  </si>
  <si>
    <t>968564737</t>
  </si>
  <si>
    <t>info@entremares.es</t>
  </si>
  <si>
    <t>entremares.es</t>
  </si>
  <si>
    <t>373</t>
  </si>
  <si>
    <t>ENTREMARES TERMAS CARTHAGINESAS S.L.</t>
  </si>
  <si>
    <t>968564123</t>
  </si>
  <si>
    <t>PIZZERIA RESTAURANTE LA FONTANA</t>
  </si>
  <si>
    <t>CALLE MURO DE LA SAL, 18 18 18</t>
  </si>
  <si>
    <t>30370</t>
  </si>
  <si>
    <t>968563909</t>
  </si>
  <si>
    <t>pizzerialafontanacdp@gmail.com</t>
  </si>
  <si>
    <t>pizzerialafontanadecabodepalos.es</t>
  </si>
  <si>
    <t>HUSA DOBLEMAR</t>
  </si>
  <si>
    <t>GRAN VÍA, 68 BAJO(HOTEL DOBLEMAR)</t>
  </si>
  <si>
    <t>968563841</t>
  </si>
  <si>
    <t>info@hudoblemar.com</t>
  </si>
  <si>
    <t>445</t>
  </si>
  <si>
    <t>PROASOL ENTREMARES S.L.</t>
  </si>
  <si>
    <t>CALLE ENTREMARES, 1 BAJO; HOTEL</t>
  </si>
  <si>
    <t>968563716</t>
  </si>
  <si>
    <t>info@proasolentremares.com</t>
  </si>
  <si>
    <t>CAVANNA</t>
  </si>
  <si>
    <t>PLAZA CAVANNA, S/N BAJO(HOTEL CAVANNA)</t>
  </si>
  <si>
    <t>968563600</t>
  </si>
  <si>
    <t>consultas@izanhoteles.es</t>
  </si>
  <si>
    <t>hotelcavanna.com</t>
  </si>
  <si>
    <t>407</t>
  </si>
  <si>
    <t>SOL GALUA</t>
  </si>
  <si>
    <t>LUGAR HACIENDA DOS MARES, S/N BAJO</t>
  </si>
  <si>
    <t>968563200</t>
  </si>
  <si>
    <t>info@solgalua.com</t>
  </si>
  <si>
    <t>HOTEL SIERRA MAR</t>
  </si>
  <si>
    <t>CALLE UNIÓN, 1 0 MURCIA</t>
  </si>
  <si>
    <t>30570</t>
  </si>
  <si>
    <t>968560825</t>
  </si>
  <si>
    <t>hotelsierramar@hotelsierramar.com</t>
  </si>
  <si>
    <t>hotelsierramar.com</t>
  </si>
  <si>
    <t>CALLE REAL BAJO(ES EL HOTEL SERRALAD</t>
  </si>
  <si>
    <t>30360</t>
  </si>
  <si>
    <t>hotelsierramar@hotmail.com</t>
  </si>
  <si>
    <t>HOTEL MANOLO</t>
  </si>
  <si>
    <t>AVENIDA JUAN CARLOS I, 7 BAJO</t>
  </si>
  <si>
    <t>30310</t>
  </si>
  <si>
    <t>968536655</t>
  </si>
  <si>
    <t>reservas@hotelmanolo.com</t>
  </si>
  <si>
    <t>hotelmanolo.com</t>
  </si>
  <si>
    <t>CARLOS III</t>
  </si>
  <si>
    <t>CARLOS III, 49</t>
  </si>
  <si>
    <t>30203</t>
  </si>
  <si>
    <t>968520032</t>
  </si>
  <si>
    <t>carlosiii@sercotel.es</t>
  </si>
  <si>
    <t>carlosiiihotel.com</t>
  </si>
  <si>
    <t>SERCOTEL ALFONSO XIII S.L.</t>
  </si>
  <si>
    <t>PASEO ALFONSO XIII, 40</t>
  </si>
  <si>
    <t>968520000</t>
  </si>
  <si>
    <t>correo@hotelalfonsoxiii.com</t>
  </si>
  <si>
    <t>LOS HABANEROS S.L.</t>
  </si>
  <si>
    <t>SAN DIEGO, 60</t>
  </si>
  <si>
    <t>30202</t>
  </si>
  <si>
    <t>968505250</t>
  </si>
  <si>
    <t>info@hotelhabaneros.com</t>
  </si>
  <si>
    <t>hotelhabaneroscartagena.com</t>
  </si>
  <si>
    <t>HOTEL CARTAGONOVA &amp; SPA</t>
  </si>
  <si>
    <t>MARCOS REDONDO, 3 BAJO( HOTEL CARTAGO NOVA)</t>
  </si>
  <si>
    <t>30201</t>
  </si>
  <si>
    <t>968504200</t>
  </si>
  <si>
    <t>hotelcartagonova.com</t>
  </si>
  <si>
    <t>HOTEL CARTAGENERA</t>
  </si>
  <si>
    <t>JARA, 32 BAJO</t>
  </si>
  <si>
    <t>968502504</t>
  </si>
  <si>
    <t>info@hotelcartagenera.com</t>
  </si>
  <si>
    <t>HOTEL PUERTO JUAN MONTIEL SPA &amp; BASE NÁUTICA</t>
  </si>
  <si>
    <t>AVENIDA PUERTO DEPORTIVO, 1</t>
  </si>
  <si>
    <t>30889</t>
  </si>
  <si>
    <t>ÁGUILAS</t>
  </si>
  <si>
    <t>968493493</t>
  </si>
  <si>
    <t>reservas@hotelpuertojuanmontiel.com</t>
  </si>
  <si>
    <t>hotelpuertojuanmontiel.com</t>
  </si>
  <si>
    <t>JARDINES DE LA SANTA</t>
  </si>
  <si>
    <t>CARRETERA ALEDO, KILOMETRO 7, 00</t>
  </si>
  <si>
    <t>30850</t>
  </si>
  <si>
    <t>TOTANA</t>
  </si>
  <si>
    <t>968487054</t>
  </si>
  <si>
    <t>reservas@hoteljardinesdelasanta.com</t>
  </si>
  <si>
    <t>hoteljardinesdelasanta.com</t>
  </si>
  <si>
    <t>JARDINES DE LORCA S.A.</t>
  </si>
  <si>
    <t>ALAMEDA RAFAEL MÉNDEZ, 34 BAJO</t>
  </si>
  <si>
    <t>30800</t>
  </si>
  <si>
    <t>968470599</t>
  </si>
  <si>
    <t>reservas@hotelesdemurcia.com</t>
  </si>
  <si>
    <t>hotelesdemurcia.com</t>
  </si>
  <si>
    <t>HOTEL FELIX S.L.</t>
  </si>
  <si>
    <t>AVENIDA FUERZAS ARMADAS, 14</t>
  </si>
  <si>
    <t>968467654</t>
  </si>
  <si>
    <t>informacion@hotelfelix.com</t>
  </si>
  <si>
    <t>hotelfelix.com</t>
  </si>
  <si>
    <t>CANO CASTORA S.L.</t>
  </si>
  <si>
    <t>CANDELARIA, 60</t>
  </si>
  <si>
    <t>30880</t>
  </si>
  <si>
    <t>968464713</t>
  </si>
  <si>
    <t>info@canocastora.com</t>
  </si>
  <si>
    <t>CASA DE LA CAMPANA</t>
  </si>
  <si>
    <t>PARAJE GINETE, S/N</t>
  </si>
  <si>
    <t>30530</t>
  </si>
  <si>
    <t>CIEZA</t>
  </si>
  <si>
    <t>968454581</t>
  </si>
  <si>
    <t>info@casadelacampana.com</t>
  </si>
  <si>
    <t>casadelacampana.com</t>
  </si>
  <si>
    <t>LOS SIBILEYS</t>
  </si>
  <si>
    <t>CALLE NOGALTE, 84</t>
  </si>
  <si>
    <t>968439024</t>
  </si>
  <si>
    <t>info@solmoto.com</t>
  </si>
  <si>
    <t>spanishcountryhotel.com</t>
  </si>
  <si>
    <t>HOTEL EL ZORRO</t>
  </si>
  <si>
    <t>CARRETERA GRANADA, 64</t>
  </si>
  <si>
    <t>968433140</t>
  </si>
  <si>
    <t>info@hotelzorro.com</t>
  </si>
  <si>
    <t>hotelzorro.com</t>
  </si>
  <si>
    <t>HOTEL RESTAURANTE TOTANA SUR</t>
  </si>
  <si>
    <t>AUTOVIA TOTANA-LÉBOR KILOMETRO 616-618</t>
  </si>
  <si>
    <t>30858</t>
  </si>
  <si>
    <t>968421037</t>
  </si>
  <si>
    <t>hotel.totanasur@gmail.com</t>
  </si>
  <si>
    <t>hoteltotanasur.es</t>
  </si>
  <si>
    <t>MAYARI</t>
  </si>
  <si>
    <t>CALLE RÍO DE JANEIRO, 14 BAJO</t>
  </si>
  <si>
    <t>968419748</t>
  </si>
  <si>
    <t>info@hotel-mayari.com</t>
  </si>
  <si>
    <t>hotel-mayari.com</t>
  </si>
  <si>
    <t>OLIMPIA S.L.</t>
  </si>
  <si>
    <t>BALSÓN (POLIGONO INSDUSTRIAL SALADAR), 1 BAJO</t>
  </si>
  <si>
    <t>968418359</t>
  </si>
  <si>
    <t>reservas@olimpiahoteles.com</t>
  </si>
  <si>
    <t>olimpiasl.com</t>
  </si>
  <si>
    <t>EXECUTIVE SPORT</t>
  </si>
  <si>
    <t>CALLE TOTANA (CIUDAD TRANSPORTE), 1 0 MURCIA</t>
  </si>
  <si>
    <t>968418209</t>
  </si>
  <si>
    <t>reservas@executive-sport.com</t>
  </si>
  <si>
    <t>executive-sport.com</t>
  </si>
  <si>
    <t>HOTEL CARLOS III S.L.</t>
  </si>
  <si>
    <t>REY CARLOS III, 22</t>
  </si>
  <si>
    <t>968411650</t>
  </si>
  <si>
    <t>correo@hotelcarlosiii.com</t>
  </si>
  <si>
    <t>hotelcarlosiii.com</t>
  </si>
  <si>
    <t>JARDINES DE AMALTEA S.L.</t>
  </si>
  <si>
    <t>CARRETERA GRANADA, 147</t>
  </si>
  <si>
    <t>968406565</t>
  </si>
  <si>
    <t>hoteljardinesdeamaltea.com</t>
  </si>
  <si>
    <t>AMALTEA HOTEL</t>
  </si>
  <si>
    <t>CARRETERA GRANADA, 147 BAJO</t>
  </si>
  <si>
    <t>968406443</t>
  </si>
  <si>
    <t>reservas@hoteljardinesdeamaltea.com</t>
  </si>
  <si>
    <t>amalteahotel.com</t>
  </si>
  <si>
    <t>PARADOR CASTILLO DE LORCA</t>
  </si>
  <si>
    <t>CASTILLO DE LORCA, S/N BAJO</t>
  </si>
  <si>
    <t>968406047</t>
  </si>
  <si>
    <t>lorca@parador.es</t>
  </si>
  <si>
    <t>RISCAL</t>
  </si>
  <si>
    <t>AUTOVIA A-7, SALIDA 649</t>
  </si>
  <si>
    <t>968402050</t>
  </si>
  <si>
    <t>info@hotelriscal.com</t>
  </si>
  <si>
    <t>hotelriscal.com</t>
  </si>
  <si>
    <t>AGALIA HOTEL</t>
  </si>
  <si>
    <t>AVENIDA ARQUITECTO MIGUEL ÁNGEL BELOQUI, 7 BAJO</t>
  </si>
  <si>
    <t>30007</t>
  </si>
  <si>
    <t>968397000</t>
  </si>
  <si>
    <t>reservas@agaliahotel.es</t>
  </si>
  <si>
    <t>vishoteles.com</t>
  </si>
  <si>
    <t>VENTA EL PUERTO S.L.</t>
  </si>
  <si>
    <t>AVENIDA MURCIA, S/N BAJO</t>
  </si>
  <si>
    <t>30155</t>
  </si>
  <si>
    <t>968383103</t>
  </si>
  <si>
    <t>info@hotelventaelpuerto.com</t>
  </si>
  <si>
    <t>hotelventaelpuerto.com/</t>
  </si>
  <si>
    <t>ENTREMARES</t>
  </si>
  <si>
    <t>AVENIDA SEGUNDA, S/N BAJO (HOTEL)</t>
  </si>
  <si>
    <t>968337320</t>
  </si>
  <si>
    <t>entremares@entremares.es</t>
  </si>
  <si>
    <t>376</t>
  </si>
  <si>
    <t>LAS GAVIOTAS</t>
  </si>
  <si>
    <t>GRAN VIA MANGA, S/N S/N</t>
  </si>
  <si>
    <t>968337289</t>
  </si>
  <si>
    <t>info@hotelania.com</t>
  </si>
  <si>
    <t>hotelania.com</t>
  </si>
  <si>
    <t>LA MIRAJE</t>
  </si>
  <si>
    <t>URBANIZACIÓN COPACABANA II, S/N BAJO</t>
  </si>
  <si>
    <t>968337244</t>
  </si>
  <si>
    <t>aparthotel-lamirage-lamanga.es</t>
  </si>
  <si>
    <t>HOTEL MANGALAN</t>
  </si>
  <si>
    <t>GRAN VÍA, KILOMETRO 6, 500 BAJO</t>
  </si>
  <si>
    <t>968337000</t>
  </si>
  <si>
    <t>info@hotelmangalan.com</t>
  </si>
  <si>
    <t>ALBOHERA S.L.</t>
  </si>
  <si>
    <t>MARÍN, S/N</t>
  </si>
  <si>
    <t>968335913</t>
  </si>
  <si>
    <t>recepcion@hotelalbohera.com</t>
  </si>
  <si>
    <t>hotelalbohera.com</t>
  </si>
  <si>
    <t>ZARANDONA, 18</t>
  </si>
  <si>
    <t>968335898</t>
  </si>
  <si>
    <t>info@hotelmadridlaribera.es</t>
  </si>
  <si>
    <t>hotelmadridlaribera.es</t>
  </si>
  <si>
    <t>HOTEL TRAIÑA S.L.</t>
  </si>
  <si>
    <t>AVENIDA ROMERÍA DE LA VIRGEN DEL CARMEN, 84 BAJO</t>
  </si>
  <si>
    <t>30740</t>
  </si>
  <si>
    <t>SAN PEDRO DEL PINATAR</t>
  </si>
  <si>
    <t>968335022</t>
  </si>
  <si>
    <t>recepcion@hoteltraina.com</t>
  </si>
  <si>
    <t>hoteltraina.es</t>
  </si>
  <si>
    <t>TRAIÑA</t>
  </si>
  <si>
    <t>AVENIDA GENERALÍSIMO, 84 BAJO</t>
  </si>
  <si>
    <t>reservas@hoteltraina.com</t>
  </si>
  <si>
    <t>hoteltraina.com</t>
  </si>
  <si>
    <t>LA MINERÍA</t>
  </si>
  <si>
    <t>AVENIDA EUROPA, 25 1</t>
  </si>
  <si>
    <t>968334502</t>
  </si>
  <si>
    <t>info@residenciallosnarejos.com</t>
  </si>
  <si>
    <t>residenciallosnarejos.com</t>
  </si>
  <si>
    <t>LA MANGA CLUB HOTEL PRÍNCIPE FELIPE S.L.</t>
  </si>
  <si>
    <t>CALLE LA MANGA CLUB, S/N</t>
  </si>
  <si>
    <t>30385</t>
  </si>
  <si>
    <t>968331235</t>
  </si>
  <si>
    <t>info@lamangaclub.com</t>
  </si>
  <si>
    <t>lamangaclub.com</t>
  </si>
  <si>
    <t>POSADAS DE ESPAÑA CARTAGENA</t>
  </si>
  <si>
    <t>AVENIDA LUXEMBURGO (POLIGONO INSDUSTRIAL CABEZO BEAZA), S/N BAJO</t>
  </si>
  <si>
    <t>30392</t>
  </si>
  <si>
    <t>968324324</t>
  </si>
  <si>
    <t>hotelcartagena@posadasdeespana.com</t>
  </si>
  <si>
    <t>LEGAZPI HOTEL S.L.</t>
  </si>
  <si>
    <t>AVENIDA MIGUEL DE CERVANTES, 6 (JUNTO A PLAZA CASTILLA)</t>
  </si>
  <si>
    <t>30009</t>
  </si>
  <si>
    <t>968295257</t>
  </si>
  <si>
    <t>info@legazpihotel.com</t>
  </si>
  <si>
    <t>hotellegazpi.es</t>
  </si>
  <si>
    <t>NH AMISTAD MURCIA</t>
  </si>
  <si>
    <t>CALLE CONDESTABLE, 1 BAJO; NH AMISTAD MURCIA</t>
  </si>
  <si>
    <t>968282929</t>
  </si>
  <si>
    <t>nhamistaddemurcia@nh-hotels.com</t>
  </si>
  <si>
    <t>IBIS MURCIA</t>
  </si>
  <si>
    <t>CALLE MADRE PAULA GIL CANO S/N</t>
  </si>
  <si>
    <t>968274939</t>
  </si>
  <si>
    <t>h3676@accor.com</t>
  </si>
  <si>
    <t>all.accor.com/hotel/3676/index.en.shtml</t>
  </si>
  <si>
    <t>AC HOTEL MURCIA</t>
  </si>
  <si>
    <t>AVENIDA JUAN CARLOS I, 39 CALLE FERNANDO ALONSO NAVARRO</t>
  </si>
  <si>
    <t>968274250</t>
  </si>
  <si>
    <t>acmurcia@ac-hotels.com</t>
  </si>
  <si>
    <t>hotelacmurcia.com</t>
  </si>
  <si>
    <t>AZARBE</t>
  </si>
  <si>
    <t>AVENIDA ROCÍO, 2</t>
  </si>
  <si>
    <t>968272829</t>
  </si>
  <si>
    <t>reservas@hotelazarbe.com</t>
  </si>
  <si>
    <t>hotelazarbe.com</t>
  </si>
  <si>
    <t>NOVOTEL MURCIA</t>
  </si>
  <si>
    <t>968272621</t>
  </si>
  <si>
    <t>info@novotelmurcia.com</t>
  </si>
  <si>
    <t>novohotel.com</t>
  </si>
  <si>
    <t>MONTEAGUDO</t>
  </si>
  <si>
    <t>AVENIDA ALICANTE, 9 BAJO</t>
  </si>
  <si>
    <t>30160</t>
  </si>
  <si>
    <t>968242766</t>
  </si>
  <si>
    <t>contacto@hotelmonteagudo.com</t>
  </si>
  <si>
    <t>hotelmonteagudo.com</t>
  </si>
  <si>
    <t>HOTEL CASA EMILIO S.L.</t>
  </si>
  <si>
    <t>ALAMEDA COLÓN, 9</t>
  </si>
  <si>
    <t>30002</t>
  </si>
  <si>
    <t>968220631</t>
  </si>
  <si>
    <t>hotel@hotelcasaemilio.com</t>
  </si>
  <si>
    <t>hotelcasaemilio.com/</t>
  </si>
  <si>
    <t>HESPERIA MURCIA S.A.</t>
  </si>
  <si>
    <t>CALLE MADRE DE DIOS, 4</t>
  </si>
  <si>
    <t>30004</t>
  </si>
  <si>
    <t>968217789</t>
  </si>
  <si>
    <t>HISPANO II</t>
  </si>
  <si>
    <t>CALLE RADIO MURCIA, 3 BAJO</t>
  </si>
  <si>
    <t>30001</t>
  </si>
  <si>
    <t>968216152</t>
  </si>
  <si>
    <t>hispano@restaurantehispano.es</t>
  </si>
  <si>
    <t>restaurantehispano.es</t>
  </si>
  <si>
    <t>ZENIT MURCIA</t>
  </si>
  <si>
    <t>PLAZA SAN PEDRO, 5-6 BAJO</t>
  </si>
  <si>
    <t>968214742</t>
  </si>
  <si>
    <t>restmurcia@zenithoteles.com</t>
  </si>
  <si>
    <t>CATALONIA CONDES DE FLORIDABLANCA</t>
  </si>
  <si>
    <t>CALLE PRINCESA, 18 BAJO; HOTEL</t>
  </si>
  <si>
    <t>968214626</t>
  </si>
  <si>
    <t>floridablanca@hoteles-catalonia.es</t>
  </si>
  <si>
    <t>HOTEL RINCÓN DE PEPE</t>
  </si>
  <si>
    <t>CALLE APÓSTOLES, 34 BAJO; NH</t>
  </si>
  <si>
    <t>968212239</t>
  </si>
  <si>
    <t>info@hotelrincóndepepe.com</t>
  </si>
  <si>
    <t>grancasinomurcia.es</t>
  </si>
  <si>
    <t>PACOCHE MURCIA S.L.</t>
  </si>
  <si>
    <t>CALLE CARTAGENA, 30 BAJO</t>
  </si>
  <si>
    <t>968211338</t>
  </si>
  <si>
    <t>hotelreservas@pacoche.es</t>
  </si>
  <si>
    <t>pacoche.es</t>
  </si>
  <si>
    <t>ARCO DE SAN JUAN S.A.</t>
  </si>
  <si>
    <t>PASEO GARAY, 5 5 5</t>
  </si>
  <si>
    <t>30003</t>
  </si>
  <si>
    <t>968210455</t>
  </si>
  <si>
    <t>info@arcosanjuan.com</t>
  </si>
  <si>
    <t>arcosanjuan.com</t>
  </si>
  <si>
    <t>HOTEL CHURRA VISTALEGRE</t>
  </si>
  <si>
    <t>ARQUITECTO JUAN JOSÉ BELMONTE, 4</t>
  </si>
  <si>
    <t>968201750</t>
  </si>
  <si>
    <t>hotelelchurra@elchurra.net</t>
  </si>
  <si>
    <t>elchurra.net</t>
  </si>
  <si>
    <t>HOTEL LODOMAR</t>
  </si>
  <si>
    <t>CALLE RÍO BIDASOA, 1 BAJO(URBANIZACIÓN "LAS CHARCAS")</t>
  </si>
  <si>
    <t>968186802</t>
  </si>
  <si>
    <t>reservas@lodomar.com</t>
  </si>
  <si>
    <t>lodomar.com</t>
  </si>
  <si>
    <t>HOTEL PALOMA S.L.</t>
  </si>
  <si>
    <t>CALLE RÍO EDESMA, 46 BAJO; BAR LA PALOMA</t>
  </si>
  <si>
    <t>968184675</t>
  </si>
  <si>
    <t>grupopaloma@hotmail.com</t>
  </si>
  <si>
    <t>hotelpalomasl.com</t>
  </si>
  <si>
    <t>APARTHOTEL BAHIA</t>
  </si>
  <si>
    <t>CALLE MAR ADRIÁTICO, 4</t>
  </si>
  <si>
    <t>968182545</t>
  </si>
  <si>
    <t>info@aparthotelbahia.com</t>
  </si>
  <si>
    <t>aparthotelbahia.com</t>
  </si>
  <si>
    <t>HOTEL ARCE</t>
  </si>
  <si>
    <t>CALLE MARQUÉS DE SANTILLANA, 117 BAJO</t>
  </si>
  <si>
    <t>968182247</t>
  </si>
  <si>
    <t>hotelarce09@gmail.com</t>
  </si>
  <si>
    <t>facebook.com/hotel-arce-1691795574391146</t>
  </si>
  <si>
    <t>THALASIA HOTEL &amp; THALASSO CENTER</t>
  </si>
  <si>
    <t>AVENIDA PUERTO, 327-329</t>
  </si>
  <si>
    <t>968182007</t>
  </si>
  <si>
    <t>hotel@thalasia.es</t>
  </si>
  <si>
    <t>thalasia.com/</t>
  </si>
  <si>
    <t>AVENIDA AVENIDA ROMERÍA DE LA VIRGEN DEL CARMEN, 6 BAJO</t>
  </si>
  <si>
    <t>968181900</t>
  </si>
  <si>
    <t>info@hotelneptuno.net</t>
  </si>
  <si>
    <t>hotelneptuno.net</t>
  </si>
  <si>
    <t>LA PUNTICA</t>
  </si>
  <si>
    <t>CALLE ANDALUCÍA, 1</t>
  </si>
  <si>
    <t>968181451</t>
  </si>
  <si>
    <t>info@pensionlapuntica.com</t>
  </si>
  <si>
    <t>pensionlapuntica.com</t>
  </si>
  <si>
    <t>CALLE MAR ADRIÁTICO, 4 BAJA</t>
  </si>
  <si>
    <t>968178386</t>
  </si>
  <si>
    <t>RODA GOLF</t>
  </si>
  <si>
    <t>CARRETERA BALSICAS, 2</t>
  </si>
  <si>
    <t>30730</t>
  </si>
  <si>
    <t>968173712</t>
  </si>
  <si>
    <t>golfcourse@rodagolf.com</t>
  </si>
  <si>
    <t>rodagolf.com</t>
  </si>
  <si>
    <t>HOTEL CRISTINA S.L.</t>
  </si>
  <si>
    <t>CALLE LA BASE, 2</t>
  </si>
  <si>
    <t>968171110</t>
  </si>
  <si>
    <t>info@cristinahotel.net</t>
  </si>
  <si>
    <t>cristinahotel.net</t>
  </si>
  <si>
    <t>ATRIUM HOTEL</t>
  </si>
  <si>
    <t>AVENIDA PEDRO LÓPEZ MECA, 109 109 109A</t>
  </si>
  <si>
    <t>30877</t>
  </si>
  <si>
    <t>968158383</t>
  </si>
  <si>
    <t>atrium@atriumhotel.es</t>
  </si>
  <si>
    <t>atriumhotel.es</t>
  </si>
  <si>
    <t>HACIENDA DEL ÁLAMO GOLF &amp; SPA RESORT</t>
  </si>
  <si>
    <t>AVENIDA HACIENDA DEL ÁLAMO, 11 BAJO</t>
  </si>
  <si>
    <t>30333</t>
  </si>
  <si>
    <t>FUENTE ÁLAMO DE MURCIA</t>
  </si>
  <si>
    <t>968157236</t>
  </si>
  <si>
    <t>info@hdagolf.com</t>
  </si>
  <si>
    <t>clubdegolfhda.com</t>
  </si>
  <si>
    <t>PLAYASOL</t>
  </si>
  <si>
    <t>VELERO (PLAYASOL), S/N BAJO</t>
  </si>
  <si>
    <t>968156503</t>
  </si>
  <si>
    <t>info@hotelplayasol.es</t>
  </si>
  <si>
    <t>hotelplayasol.es</t>
  </si>
  <si>
    <t>APARTAMENTOS SOL TRITÓN</t>
  </si>
  <si>
    <t>AVENIDA DON JOSÉ ALARCÓN (ORD. BAHÍA), 180</t>
  </si>
  <si>
    <t>968155715</t>
  </si>
  <si>
    <t>correo@grupolameseguera.com</t>
  </si>
  <si>
    <t>HOTEL PLAYA GRANDE</t>
  </si>
  <si>
    <t>AVENIDA CASTELLAR (PLAYA GRANDE), 19 BAJO; PLAYA GRANDE</t>
  </si>
  <si>
    <t>correo@hotel-playagrande.com</t>
  </si>
  <si>
    <t>PENSION LOS CISNES</t>
  </si>
  <si>
    <t>968153122</t>
  </si>
  <si>
    <t>reservas@pensionloscisnes.com</t>
  </si>
  <si>
    <t>pensionloscisnes.com</t>
  </si>
  <si>
    <t>CAMPING PLAYA DE MAZARRÓN</t>
  </si>
  <si>
    <t>AVENIDA BOLNUEVO, CAMPIMG MAZARRON</t>
  </si>
  <si>
    <t>968150660</t>
  </si>
  <si>
    <t>camping@playamazarron.com</t>
  </si>
  <si>
    <t>playamazarron.com</t>
  </si>
  <si>
    <t>HOTEL NH CAMPO CARTAGENA</t>
  </si>
  <si>
    <t>CALLE CIUDADELA, 24 BAJO; NHCARTAGENAPLZA.HEROES</t>
  </si>
  <si>
    <t>968148604</t>
  </si>
  <si>
    <t>nhcampocartagena@nh-hotels.com</t>
  </si>
  <si>
    <t>HOTEL LA MIRAGE</t>
  </si>
  <si>
    <t>968145632</t>
  </si>
  <si>
    <t>entremares.com</t>
  </si>
  <si>
    <t>ENTREMARES LA MIRAGE</t>
  </si>
  <si>
    <t>968145631</t>
  </si>
  <si>
    <t>HOTEL APARTAMENTOS VILLAS LA MANGA S.L.</t>
  </si>
  <si>
    <t>GRAN VÍA, KILOMETRO 3 SALIDA 30</t>
  </si>
  <si>
    <t>968145222</t>
  </si>
  <si>
    <t>reservas@villaslamanga.es</t>
  </si>
  <si>
    <t>hotelapartamentosvillaslamangasl.com</t>
  </si>
  <si>
    <t>HOTEL APART LONDRES</t>
  </si>
  <si>
    <t>GRAN VIA DE LA MANGA S/N - KILOMETRO 5, 5 (EUROVOSA)</t>
  </si>
  <si>
    <t>968140864</t>
  </si>
  <si>
    <t>reservas@aparthotellondres.com</t>
  </si>
  <si>
    <t>aparthotellondres.com</t>
  </si>
  <si>
    <t>ONA MARINA ARPÓN</t>
  </si>
  <si>
    <t>URBANIZACIÓN CALA DEL PINO, S/N BAJO</t>
  </si>
  <si>
    <t>968140519</t>
  </si>
  <si>
    <t>onahoteles.com</t>
  </si>
  <si>
    <t>CERVECERIA HOSTAL TAXI</t>
  </si>
  <si>
    <t>CALLE MAYOR, 19 BAJO</t>
  </si>
  <si>
    <t>968137831</t>
  </si>
  <si>
    <t>info@cerveceriahostaltaxi.com</t>
  </si>
  <si>
    <t>CAMPOMAR</t>
  </si>
  <si>
    <t>AUTOVIA CARTAGENA-LA MANGA, KILOMETRO 1</t>
  </si>
  <si>
    <t>30366</t>
  </si>
  <si>
    <t>968136507</t>
  </si>
  <si>
    <t>hotelcampomar@gmail.com</t>
  </si>
  <si>
    <t>hotelcampomarcartagena.es/es</t>
  </si>
  <si>
    <t>VICTORINO CARRASCO MAYOR</t>
  </si>
  <si>
    <t>CALLE GOYA, 33</t>
  </si>
  <si>
    <t>30565</t>
  </si>
  <si>
    <t>LAS TORRES DE COTILLAS</t>
  </si>
  <si>
    <t>968122705</t>
  </si>
  <si>
    <t>victorino.carrasco@gmail.com</t>
  </si>
  <si>
    <t>victorinocarrascomayor.com</t>
  </si>
  <si>
    <t>NH CARTAGENA</t>
  </si>
  <si>
    <t>REAL, 2 (PLAZA HEROES DE CAVITE)</t>
  </si>
  <si>
    <t>968120908</t>
  </si>
  <si>
    <t>nhcartagena@nh-hotels.com</t>
  </si>
  <si>
    <t>HOTEL CETINA S.L.</t>
  </si>
  <si>
    <t>CALLE RADIO MURCIA, 3</t>
  </si>
  <si>
    <t>968100800</t>
  </si>
  <si>
    <t>reservas@hotelcetina.com</t>
  </si>
  <si>
    <t>hotelcetinasl.com</t>
  </si>
  <si>
    <t>TUALBERGUEJT</t>
  </si>
  <si>
    <t>AVENIDA MOJÓN, 37</t>
  </si>
  <si>
    <t>968071083</t>
  </si>
  <si>
    <t>hola@alberguelassalinas.com</t>
  </si>
  <si>
    <t>alberguelassalinas.com/</t>
  </si>
  <si>
    <t>SANTOS NELVA</t>
  </si>
  <si>
    <t>AVENIDA 1º DE MAYO, 5 BAJO; CARNICERIA</t>
  </si>
  <si>
    <t>30006</t>
  </si>
  <si>
    <t>968060201</t>
  </si>
  <si>
    <t>info@ntosnelva.com</t>
  </si>
  <si>
    <t>hotelnelva.com</t>
  </si>
  <si>
    <t>HOTEL INTERCONTINENTAL MAR MENOR GOLF RESORT &amp; SPA</t>
  </si>
  <si>
    <t>CALLE CEIBA (URBANIZACIÓN MAR MENOR GOLF), S/N</t>
  </si>
  <si>
    <t>30700</t>
  </si>
  <si>
    <t>968041840</t>
  </si>
  <si>
    <t>info@hotelintercontinentalmarmenorgolfresort&amp;spa.com</t>
  </si>
  <si>
    <t>intercontinentalmarmenor.com</t>
  </si>
  <si>
    <t>INTERCONTINENTAL MAR MENOR GOLF RESORT AND SPA</t>
  </si>
  <si>
    <t>CEIBA (URBANIZACIÓN MAR MENOR GOLF), S/N</t>
  </si>
  <si>
    <t>info@intercontinentalmarmenorgolfresortandspa.com</t>
  </si>
  <si>
    <t>HOTEL LA TORRE GOLF RESORT &amp; SPA</t>
  </si>
  <si>
    <t>CALLE ANCHOA, 6</t>
  </si>
  <si>
    <t>30709</t>
  </si>
  <si>
    <t>968031970</t>
  </si>
  <si>
    <t>info@hltresort.com</t>
  </si>
  <si>
    <t>hotellatorregolfresortspa.com</t>
  </si>
  <si>
    <t>HOTEL SPA GALATEA</t>
  </si>
  <si>
    <t>CALLE ESCUDERO GUADIANA, 2 8 10 BAJO IZQUIERDA</t>
  </si>
  <si>
    <t>02611</t>
  </si>
  <si>
    <t>OSSA DE MONTIEL</t>
  </si>
  <si>
    <t>ALBACETE</t>
  </si>
  <si>
    <t>967990000</t>
  </si>
  <si>
    <t>info@guadianaecologico.com</t>
  </si>
  <si>
    <t>hotelgalatea.net</t>
  </si>
  <si>
    <t>BEATRIZ ALBACETE &amp; SPA</t>
  </si>
  <si>
    <t>AVENIDA AUTOVIA ZONA NORTE, 1 BAJO (POLIGONO INSDUSTRIAL CAMPOLLANO)</t>
  </si>
  <si>
    <t>02007</t>
  </si>
  <si>
    <t>967599390</t>
  </si>
  <si>
    <t>recepcion.albacete@beatrizalbacete.com</t>
  </si>
  <si>
    <t>beatrizhoteles.com</t>
  </si>
  <si>
    <t>HOTEL LA POSADA</t>
  </si>
  <si>
    <t>CARRETERA MOTA DEL CUERVO, KILOMETRO 1</t>
  </si>
  <si>
    <t>16650</t>
  </si>
  <si>
    <t>LAS MESAS</t>
  </si>
  <si>
    <t>967573482</t>
  </si>
  <si>
    <t>hotellaposadalasmesas@gmail.com</t>
  </si>
  <si>
    <t>hotellaposada.com</t>
  </si>
  <si>
    <t>HOTEL VIÑEDOS Y BODEGAS EL CASTILLO S.L.</t>
  </si>
  <si>
    <t>CARRETERA OSSA DE MONTIEL (CM-3123), KILOMETRO 1, 8 HOTEL</t>
  </si>
  <si>
    <t>02600</t>
  </si>
  <si>
    <t>VILLARROBLEDO</t>
  </si>
  <si>
    <t>967573230</t>
  </si>
  <si>
    <t>info@hotelviñedosybodegaselcastillo.com</t>
  </si>
  <si>
    <t>FLORIDA S.L.</t>
  </si>
  <si>
    <t>CALLE IBÁÑEZ DE ÍBERO, 12 CALLE HERNÁN CORTÉS 14</t>
  </si>
  <si>
    <t>02005</t>
  </si>
  <si>
    <t>967550088</t>
  </si>
  <si>
    <t>informacion@hotelflorida.es</t>
  </si>
  <si>
    <t>hotelflorida.es</t>
  </si>
  <si>
    <t>JUANITO HOTEL S.A.</t>
  </si>
  <si>
    <t>CALLE MÁRTIRES, 15</t>
  </si>
  <si>
    <t>02630</t>
  </si>
  <si>
    <t>LA RODA</t>
  </si>
  <si>
    <t>967548041</t>
  </si>
  <si>
    <t>hoteljuanito@hoteljuanito.com</t>
  </si>
  <si>
    <t>hoteljuanito.com</t>
  </si>
  <si>
    <t>HOTEL SAN ANTONIO S.A.</t>
  </si>
  <si>
    <t>CALLE SAN ANTONIO, 8 BAJO; HOTEL SAN ANTONIO</t>
  </si>
  <si>
    <t>02001</t>
  </si>
  <si>
    <t>967523535</t>
  </si>
  <si>
    <t>sanantonio@albahoteles.com</t>
  </si>
  <si>
    <t>hotelsanantonio.es</t>
  </si>
  <si>
    <t>HOTEL PRINCIPE S.L.</t>
  </si>
  <si>
    <t>CALLE EL CARMEN, 42 42</t>
  </si>
  <si>
    <t>02511</t>
  </si>
  <si>
    <t>967521155</t>
  </si>
  <si>
    <t>info@hotelprincipe.com</t>
  </si>
  <si>
    <t>facebook.com/hotelesenalbaceteprincipe</t>
  </si>
  <si>
    <t>HOTEL CARDINAL</t>
  </si>
  <si>
    <t>CALLE VIRGEN MARAVILLAS, 5 5 5</t>
  </si>
  <si>
    <t>02004</t>
  </si>
  <si>
    <t>967508778</t>
  </si>
  <si>
    <t>hotelcardinalalb@hotmail.com</t>
  </si>
  <si>
    <t>doshoteles.com</t>
  </si>
  <si>
    <t>HOTEL UNIVERSIDAD</t>
  </si>
  <si>
    <t>AVENIDA ESPAÑA, 71 BAJO(HOTEL UNIVERSIDAD)</t>
  </si>
  <si>
    <t>02008</t>
  </si>
  <si>
    <t>967505798</t>
  </si>
  <si>
    <t>info@hoteluniversidad.com</t>
  </si>
  <si>
    <t>hoteluniversidad.com</t>
  </si>
  <si>
    <t>HOTEL JAMAICA II S.L.</t>
  </si>
  <si>
    <t>CARRETERA ALBACETE-CUENCA, S/N</t>
  </si>
  <si>
    <t>16230</t>
  </si>
  <si>
    <t>VILLANUEVA DE LA JARA</t>
  </si>
  <si>
    <t>967493001</t>
  </si>
  <si>
    <t>info@hoteljamaicaii.com</t>
  </si>
  <si>
    <t>BALNEARIO DE LA CONCEPCIÓN S.L.</t>
  </si>
  <si>
    <t>CARRETERA NACIONAL, 322 KILOMETRO 423</t>
  </si>
  <si>
    <t>02215</t>
  </si>
  <si>
    <t>VILLATOYA</t>
  </si>
  <si>
    <t>967470036</t>
  </si>
  <si>
    <t>info@balneariodelaconcepcion.es</t>
  </si>
  <si>
    <t>balneariodelaconcepcion.es</t>
  </si>
  <si>
    <t>LA ERMITA</t>
  </si>
  <si>
    <t>CARRETERA NACIONAL, KILOMETRO 423 BAJO</t>
  </si>
  <si>
    <t>LA MANCHUELA</t>
  </si>
  <si>
    <t>CARRETERA NACIONAL, KILOMETRO 423 (NACIONAL 322)</t>
  </si>
  <si>
    <t>TERMAS DEL MARQUÉS</t>
  </si>
  <si>
    <t>CARRETERA NACIONAL, KILOMETRO 423</t>
  </si>
  <si>
    <t>CAÑITAS SPA</t>
  </si>
  <si>
    <t>TERCIA, S/N</t>
  </si>
  <si>
    <t>02200</t>
  </si>
  <si>
    <t>CASAS-IBÁÑEZ</t>
  </si>
  <si>
    <t>967461054</t>
  </si>
  <si>
    <t>info@cañitasspa.com</t>
  </si>
  <si>
    <t>HOTEL LOS ROMEROS S.L.</t>
  </si>
  <si>
    <t>CARRETERA ALBACETE, 69-81</t>
  </si>
  <si>
    <t>967460979</t>
  </si>
  <si>
    <t>info@hotellosromeros.com</t>
  </si>
  <si>
    <t>RINCÓN DE TELLO S.L.</t>
  </si>
  <si>
    <t>CHIQUITA, 20 BAJO</t>
  </si>
  <si>
    <t>02636</t>
  </si>
  <si>
    <t>VILLALGORDO DEL JÚCAR</t>
  </si>
  <si>
    <t>967455141</t>
  </si>
  <si>
    <t>rincondetello@gmail.com</t>
  </si>
  <si>
    <t>hotelruralrincondetello.com</t>
  </si>
  <si>
    <t>LA FLOR DE LA MANCHA S.L.</t>
  </si>
  <si>
    <t>CARRETERA RODA, S/N 0 ALBACETE</t>
  </si>
  <si>
    <t>02639</t>
  </si>
  <si>
    <t>967440900</t>
  </si>
  <si>
    <t>hotel@flordelamancha.com</t>
  </si>
  <si>
    <t>flordelamancha.com</t>
  </si>
  <si>
    <t>BALNEARIO DE TUS</t>
  </si>
  <si>
    <t>VILLAR DE TUS, 1 BAJO</t>
  </si>
  <si>
    <t>02485</t>
  </si>
  <si>
    <t>YESTE</t>
  </si>
  <si>
    <t>967436817</t>
  </si>
  <si>
    <t>informacion@balneariodetus.com</t>
  </si>
  <si>
    <t>balneariodetus.com</t>
  </si>
  <si>
    <t>HOSTAL RESTAURANTE VENTA LAMINADOR</t>
  </si>
  <si>
    <t>CARRETERA 412, 0, KILOMETRO 200</t>
  </si>
  <si>
    <t>02450</t>
  </si>
  <si>
    <t>RIÓPAR</t>
  </si>
  <si>
    <t>967435479</t>
  </si>
  <si>
    <t>info@hostalrestauranteventalaminador.com</t>
  </si>
  <si>
    <t>restauranteellamin.wixsite.com/ellaminador</t>
  </si>
  <si>
    <t>CORTIJO PUENTE FACO</t>
  </si>
  <si>
    <t>CORTIJO PUENTE FACO, S/N</t>
  </si>
  <si>
    <t>02459</t>
  </si>
  <si>
    <t>967435429</t>
  </si>
  <si>
    <t>cortijopuentefaco@gmail.com</t>
  </si>
  <si>
    <t>ruralriopar.com</t>
  </si>
  <si>
    <t>HOTEL RIOPAR SPA</t>
  </si>
  <si>
    <t>AVENIDA CHOPERA, 2 BAJO</t>
  </si>
  <si>
    <t>967435191</t>
  </si>
  <si>
    <t>hotelriopar@hotelriopar.com</t>
  </si>
  <si>
    <t>hotelriopar.com</t>
  </si>
  <si>
    <t>HOSTAL RÍO MUNDO</t>
  </si>
  <si>
    <t>CALLE JARDINES, 3 1; 1</t>
  </si>
  <si>
    <t>967435078</t>
  </si>
  <si>
    <t>hostal@riomundo.es</t>
  </si>
  <si>
    <t>riomundo.es</t>
  </si>
  <si>
    <t>HOTEL RESTAURANTE YESTE S.A.</t>
  </si>
  <si>
    <t>CARRETERA HELLÍN, 3 BAJO</t>
  </si>
  <si>
    <t>02480</t>
  </si>
  <si>
    <t>967431184</t>
  </si>
  <si>
    <t>hotelyeste@hotelyeste.com</t>
  </si>
  <si>
    <t>hotelyeste.com</t>
  </si>
  <si>
    <t>HOTEL MORENO</t>
  </si>
  <si>
    <t>CALLE BOLEA, 44</t>
  </si>
  <si>
    <t>02430</t>
  </si>
  <si>
    <t>ELCHE DE LA SIERRA</t>
  </si>
  <si>
    <t>967410262</t>
  </si>
  <si>
    <t>hotelmoreno@hotelmoreno.es</t>
  </si>
  <si>
    <t>hotelmoreno.es/</t>
  </si>
  <si>
    <t>AVENIDA CUERDA MENÉNDEZ, 1 BAJO</t>
  </si>
  <si>
    <t>02360</t>
  </si>
  <si>
    <t>BIENSERVIDA</t>
  </si>
  <si>
    <t>967395714</t>
  </si>
  <si>
    <t>EL JARO</t>
  </si>
  <si>
    <t>PLAZA MAYOR, 12 12 12</t>
  </si>
  <si>
    <t>02311</t>
  </si>
  <si>
    <t>POVEDILLA</t>
  </si>
  <si>
    <t>967392093</t>
  </si>
  <si>
    <t>info@eljaro.com</t>
  </si>
  <si>
    <t>BALNEARIO LA ESPERANZA HOTEL</t>
  </si>
  <si>
    <t>BALNEARIO ESPERANZA, S/N BAJO</t>
  </si>
  <si>
    <t>02316</t>
  </si>
  <si>
    <t>SALOBRE</t>
  </si>
  <si>
    <t>967382615</t>
  </si>
  <si>
    <t>info@esperanzabalneario.com</t>
  </si>
  <si>
    <t>balneariolaesperanza.com</t>
  </si>
  <si>
    <t>HOSPEDERIA BODAS DE CAMACHO S.L.</t>
  </si>
  <si>
    <t>02612</t>
  </si>
  <si>
    <t>MUNERA</t>
  </si>
  <si>
    <t>967375013</t>
  </si>
  <si>
    <t>correo@hospederiabodasdecamacho.com</t>
  </si>
  <si>
    <t>hospederiabodasdecamacho.com</t>
  </si>
  <si>
    <t>HERNANDEZ Y ATENCIA S.L.</t>
  </si>
  <si>
    <t>CARRETERA BADAJOZ-VALENCIA, KILOMETRO 455 BAJO (HOTEL)</t>
  </si>
  <si>
    <t>967372415</t>
  </si>
  <si>
    <t>info@hernandezyatencia.com</t>
  </si>
  <si>
    <t>HOSTAL EL PUCHERO</t>
  </si>
  <si>
    <t>CALLE REAL, 57 BAJO LOCAL</t>
  </si>
  <si>
    <t>02610</t>
  </si>
  <si>
    <t>EL BONILLO</t>
  </si>
  <si>
    <t>967370332</t>
  </si>
  <si>
    <t>info@hostalelpuchero.com</t>
  </si>
  <si>
    <t>hostalelpuchero.com</t>
  </si>
  <si>
    <t>BLU</t>
  </si>
  <si>
    <t>AVENIDA AYORA, 35</t>
  </si>
  <si>
    <t>02640</t>
  </si>
  <si>
    <t>ALMANSA</t>
  </si>
  <si>
    <t>967345252</t>
  </si>
  <si>
    <t>info@blu.com</t>
  </si>
  <si>
    <t>bluhotelgroup.com/</t>
  </si>
  <si>
    <t>MARQUEZADO DE ALMANSA</t>
  </si>
  <si>
    <t>AVENIDA MADRID, 74 BAJO</t>
  </si>
  <si>
    <t>967340616</t>
  </si>
  <si>
    <t>info@marquezadodealman.com</t>
  </si>
  <si>
    <t>HOTEL GARDU</t>
  </si>
  <si>
    <t>CALLE MOLARES (POLIGONO INSDUSTRIAL LOS MOLARES), 21 21 21</t>
  </si>
  <si>
    <t>02650</t>
  </si>
  <si>
    <t>MONTEALEGRE DEL CASTILLO</t>
  </si>
  <si>
    <t>967336662</t>
  </si>
  <si>
    <t>hotelgardu@hotmail.com</t>
  </si>
  <si>
    <t>hotel-gardu.com.es</t>
  </si>
  <si>
    <t>EMILIO</t>
  </si>
  <si>
    <t>CARRETERA JAÉN, 23 BAJO</t>
  </si>
  <si>
    <t>02400</t>
  </si>
  <si>
    <t>HELLÍN</t>
  </si>
  <si>
    <t>967301580</t>
  </si>
  <si>
    <t>reservas@hremilio.com</t>
  </si>
  <si>
    <t>hremilio.com</t>
  </si>
  <si>
    <t>REINA VICTORIA</t>
  </si>
  <si>
    <t>FEDERICO COULLAUT VALERA, 3 BAJO</t>
  </si>
  <si>
    <t>967300250</t>
  </si>
  <si>
    <t>info@hotelreinavictoriahellin.com</t>
  </si>
  <si>
    <t>hotelreinavictoriahellin.com</t>
  </si>
  <si>
    <t>HOTEL HELLÍN</t>
  </si>
  <si>
    <t>CARRETERA DE MURCIA, 31 BAJO</t>
  </si>
  <si>
    <t>967300142</t>
  </si>
  <si>
    <t>hotelhellin@gmail.com</t>
  </si>
  <si>
    <t>facebook.com/hotel-hell%c3%adn-207221906152172</t>
  </si>
  <si>
    <t>HOTEL FELIPE II S.L.</t>
  </si>
  <si>
    <t>AVENIDA MANUEL CARRERA, 20</t>
  </si>
  <si>
    <t>02125</t>
  </si>
  <si>
    <t>AYNA</t>
  </si>
  <si>
    <t>967295083</t>
  </si>
  <si>
    <t>info@hotelfelipesegundo.es</t>
  </si>
  <si>
    <t>hotelfelipesegundo.es</t>
  </si>
  <si>
    <t>EL MIRADOR</t>
  </si>
  <si>
    <t>AVENIDA LA LIBERTAD, S/N BAJO(HOTEL)</t>
  </si>
  <si>
    <t>02136</t>
  </si>
  <si>
    <t>PATERNA DEL MADERA</t>
  </si>
  <si>
    <t>967293719</t>
  </si>
  <si>
    <t>reservas@hotelruralelmirador.com</t>
  </si>
  <si>
    <t>hotelruralelmirador.com</t>
  </si>
  <si>
    <t>EL MIRADOR DE PATERNA S.L.</t>
  </si>
  <si>
    <t>AVENIDA LIBERTAD, S/N PASEO DE FRANCHO</t>
  </si>
  <si>
    <t>VAL DE PINARES</t>
  </si>
  <si>
    <t>DEHESA DE VAL, S/N</t>
  </si>
  <si>
    <t>02139</t>
  </si>
  <si>
    <t>BOGARRA</t>
  </si>
  <si>
    <t>967292863</t>
  </si>
  <si>
    <t>info@hotelvaldepinares.com</t>
  </si>
  <si>
    <t>hotelvaldepinares.com</t>
  </si>
  <si>
    <t>PARADOR DE ALBACETE</t>
  </si>
  <si>
    <t>CARRETERA VALENCIA, KILOMETRO 251 BAJO</t>
  </si>
  <si>
    <t>967245321</t>
  </si>
  <si>
    <t>albacete@parador.es</t>
  </si>
  <si>
    <t>B&amp;B HOTEL ALBACETE</t>
  </si>
  <si>
    <t>AVENIDA ESCRITOR RODRIGO RUBIO, 11 BAJO</t>
  </si>
  <si>
    <t>967242807</t>
  </si>
  <si>
    <t>hotel.albacete@sidorme.com</t>
  </si>
  <si>
    <t>sidorme.com</t>
  </si>
  <si>
    <t>HOTEL EUROPA***</t>
  </si>
  <si>
    <t>CALLE SAN ANTONIO, 39</t>
  </si>
  <si>
    <t>967241512</t>
  </si>
  <si>
    <t>reservas@hotelsanantonio.es</t>
  </si>
  <si>
    <t>HOTEL ALBACETE</t>
  </si>
  <si>
    <t>CALLE DE CARCELÉN, 8, - BAJO</t>
  </si>
  <si>
    <t>967218111</t>
  </si>
  <si>
    <t>info@hotelalbacete.com</t>
  </si>
  <si>
    <t>ALTOZANO S.L.</t>
  </si>
  <si>
    <t>PLAZA ALTOZANO, 7</t>
  </si>
  <si>
    <t>967210462</t>
  </si>
  <si>
    <t>info@altozano.com</t>
  </si>
  <si>
    <t>hotelaltozano.es</t>
  </si>
  <si>
    <t>CALLE MARQUÉS DE MOLINS, 1 BAJO; GRAN HOTEL ALBACETE</t>
  </si>
  <si>
    <t>967193333</t>
  </si>
  <si>
    <t>reservas@abgranhotel.com</t>
  </si>
  <si>
    <t>abgranhotel.com</t>
  </si>
  <si>
    <t>HOSTAL EL POLIGONO</t>
  </si>
  <si>
    <t>POLIGONO INSDUSTRIAL AL SALVADOR, 6</t>
  </si>
  <si>
    <t>967188910</t>
  </si>
  <si>
    <t>info@hostalelpoligono.com</t>
  </si>
  <si>
    <t>hostalelpoligono-albacete.hotelescuatroestrellas.website/</t>
  </si>
  <si>
    <t>PALACIO BUENAVISTA</t>
  </si>
  <si>
    <t>IGLESIA, 2 ESQUINA CALLE PÁRROCO LUIS ANDÚJAR</t>
  </si>
  <si>
    <t>16640</t>
  </si>
  <si>
    <t>BELMONTE</t>
  </si>
  <si>
    <t>967187588</t>
  </si>
  <si>
    <t>hotel@palaciobuenavista.es</t>
  </si>
  <si>
    <t>palaciobuenavista.es</t>
  </si>
  <si>
    <t>MESÓN DE DON QUIJOTE</t>
  </si>
  <si>
    <t>MESÓN, 2 BAJO</t>
  </si>
  <si>
    <t>16630</t>
  </si>
  <si>
    <t>MOTA DEL CUERVO</t>
  </si>
  <si>
    <t>967180200</t>
  </si>
  <si>
    <t>reservas@mesondonquijote.com</t>
  </si>
  <si>
    <t>mesondonquijote.com</t>
  </si>
  <si>
    <t>CALLE CALLE OSA DE LA VEGA, 1 - BAJO</t>
  </si>
  <si>
    <t>967171045</t>
  </si>
  <si>
    <t>info@turismobelmonte.es</t>
  </si>
  <si>
    <t>lamuralla.com</t>
  </si>
  <si>
    <t>HOTEL SPA INFANTE DON JUAN MANUEL</t>
  </si>
  <si>
    <t>CALLE INFANTA JUAN MANUEL, 2 BAJO</t>
  </si>
  <si>
    <t>967170784</t>
  </si>
  <si>
    <t>info@hotelspainfantedonjuanmanuel.es</t>
  </si>
  <si>
    <t>hotelspainfantedonjuanmanuel.es</t>
  </si>
  <si>
    <t>JUYPE TIERRA LLANA</t>
  </si>
  <si>
    <t>CARRETERA MADRID-ALICANTE, KILOMETRO 172 1; BAJO</t>
  </si>
  <si>
    <t>16670</t>
  </si>
  <si>
    <t>EL PROVENCIO</t>
  </si>
  <si>
    <t>967166167</t>
  </si>
  <si>
    <t>info@juypetierrallana.com</t>
  </si>
  <si>
    <t>juypehotel.com</t>
  </si>
  <si>
    <t>CASA LORENZO</t>
  </si>
  <si>
    <t>CARRETERA N-310, KILOMETRO 138 AUTOVIA A43 SALIDA 132</t>
  </si>
  <si>
    <t>967145444</t>
  </si>
  <si>
    <t>info@casalorenzo.es</t>
  </si>
  <si>
    <t>casalorenzo.es</t>
  </si>
  <si>
    <t>AVENIDA REYES CATÓLICOS, 20 BAJO(LOCAL)</t>
  </si>
  <si>
    <t>967143311</t>
  </si>
  <si>
    <t>info@hotelcastillo.es</t>
  </si>
  <si>
    <t>hotelcastillo.es</t>
  </si>
  <si>
    <t>HOTEL SOL VILLARROBLEDO</t>
  </si>
  <si>
    <t>CARRETERA TOMELLOSO</t>
  </si>
  <si>
    <t>967140245</t>
  </si>
  <si>
    <t>solvillarrobledo@gmail.com</t>
  </si>
  <si>
    <t>hrsol.es</t>
  </si>
  <si>
    <t>JUAN CARLOS I S.L.</t>
  </si>
  <si>
    <t>PLAZA RAMÓN Y CAJAL, 22</t>
  </si>
  <si>
    <t>967137171</t>
  </si>
  <si>
    <t>info@juancarlosi.com</t>
  </si>
  <si>
    <t>villahotel2000.com</t>
  </si>
  <si>
    <t>EL SUEÑO DE JEMIK</t>
  </si>
  <si>
    <t>AUTOVIA A-31, S/N° SALIDA 40</t>
  </si>
  <si>
    <t>967117761</t>
  </si>
  <si>
    <t>hotelrestaurantejemik@gmail.com</t>
  </si>
  <si>
    <t>elsueodejemik.com</t>
  </si>
  <si>
    <t>HOTEL SPA ELIÀ</t>
  </si>
  <si>
    <t>CARRETERA TOLOSA, S/N</t>
  </si>
  <si>
    <t>02210</t>
  </si>
  <si>
    <t>ALCALÁ DEL JÚCAR</t>
  </si>
  <si>
    <t>967110190</t>
  </si>
  <si>
    <t>contacto@hotelspaelia.com</t>
  </si>
  <si>
    <t>hotelspaelia.com</t>
  </si>
  <si>
    <t>HOTEL ENOTURISMO MAINETES</t>
  </si>
  <si>
    <t>PARAJE MAINETE, S/N BAJO(HOTEL)</t>
  </si>
  <si>
    <t>02651</t>
  </si>
  <si>
    <t>FUENTE-ÁLAMO</t>
  </si>
  <si>
    <t>967104102</t>
  </si>
  <si>
    <t>enoturismomainetes@yahoo.es</t>
  </si>
  <si>
    <t>enoturismomainetes.com</t>
  </si>
  <si>
    <t>COMPLEJO RURAL CORTIJO TRIFILLAS</t>
  </si>
  <si>
    <t>CARRETERA RINCÓN DEL MORO (A-5), KILOMETRO 10</t>
  </si>
  <si>
    <t>02410</t>
  </si>
  <si>
    <t>LIÉTOR</t>
  </si>
  <si>
    <t>967100114</t>
  </si>
  <si>
    <t>info@cortijodetrifillas.com</t>
  </si>
  <si>
    <t>cortijodetrifillas.com</t>
  </si>
  <si>
    <t>CATERING IBERICO CASTILLA S.L.</t>
  </si>
  <si>
    <t>INFANTES, S/N</t>
  </si>
  <si>
    <t>967040855</t>
  </si>
  <si>
    <t>info@cateringibericocastilla.com</t>
  </si>
  <si>
    <t>HOTEL FUENTE EL CURA</t>
  </si>
  <si>
    <t>BUENA VISTA, 5</t>
  </si>
  <si>
    <t>03630</t>
  </si>
  <si>
    <t>SAX</t>
  </si>
  <si>
    <t>966969014</t>
  </si>
  <si>
    <t>info@hotelfuenteelcura.com</t>
  </si>
  <si>
    <t>hotelfuenteelcura.com</t>
  </si>
  <si>
    <t>FONTANA PLAZA</t>
  </si>
  <si>
    <t>RAMBLA JUAN MATEO GARCÍA, 19 BAJO; HOTEL FONTANA</t>
  </si>
  <si>
    <t>03181</t>
  </si>
  <si>
    <t>TORREVIEJA</t>
  </si>
  <si>
    <t>966928925</t>
  </si>
  <si>
    <t xml:space="preserve">fontanaplaza@hotelfontanaplaza.com  </t>
  </si>
  <si>
    <t>hotelfontanaplaza.com</t>
  </si>
  <si>
    <t>CABO CERVERA</t>
  </si>
  <si>
    <t>CARRETERA MATA-TORREVIEJA (N-332), S/N</t>
  </si>
  <si>
    <t>03188</t>
  </si>
  <si>
    <t>966921717</t>
  </si>
  <si>
    <t>info@cabocervera.com</t>
  </si>
  <si>
    <t>hotelcabocervera.com</t>
  </si>
  <si>
    <t>HOTEL MASA INTERNACIONAL S.A.</t>
  </si>
  <si>
    <t>AVENIDA DE ALFREDO NOBEL, 150 BAJO</t>
  </si>
  <si>
    <t>03183</t>
  </si>
  <si>
    <t>966921537</t>
  </si>
  <si>
    <t>info@hotelmasa.com</t>
  </si>
  <si>
    <t>hotelmasa.com</t>
  </si>
  <si>
    <t>HOTEL LLOYDS BEACH CLUB</t>
  </si>
  <si>
    <t>AVENIDA DE HOLANDESES BAJO</t>
  </si>
  <si>
    <t>966920000</t>
  </si>
  <si>
    <t>info@lloydsclub.com</t>
  </si>
  <si>
    <t>lloydsclub.es</t>
  </si>
  <si>
    <t>MEDITERRANEO S.L.</t>
  </si>
  <si>
    <t>AVENIDA DOCTOR SEVERO OCHOA, 16</t>
  </si>
  <si>
    <t>03503</t>
  </si>
  <si>
    <t>BENIDORM</t>
  </si>
  <si>
    <t>966889353</t>
  </si>
  <si>
    <t>reservas@hotelmediterraneobenidorm.com</t>
  </si>
  <si>
    <t>hotelmediterraneobenidorm.com</t>
  </si>
  <si>
    <t>BRIS SANPE S.L.</t>
  </si>
  <si>
    <t>PLAZA DOCTOR FLEMING, 2 BAJO</t>
  </si>
  <si>
    <t>03501</t>
  </si>
  <si>
    <t>966889298</t>
  </si>
  <si>
    <t>info@brisnpe.com</t>
  </si>
  <si>
    <t>TOSSAL D´ALTEA</t>
  </si>
  <si>
    <t>PARTIDA PLA DEL CASTLL, 96 BAJO</t>
  </si>
  <si>
    <t>03590</t>
  </si>
  <si>
    <t>ALTEA</t>
  </si>
  <si>
    <t>966883183</t>
  </si>
  <si>
    <t>info@hoteltossalaltea.com</t>
  </si>
  <si>
    <t>hoteltossalaltea.com</t>
  </si>
  <si>
    <t>ÁBACO S.L.</t>
  </si>
  <si>
    <t>CARRER SALVÀ, 13 BAJO</t>
  </si>
  <si>
    <t>966882500</t>
  </si>
  <si>
    <t>abaco@hotelabaco.es</t>
  </si>
  <si>
    <t>hotelabaco.es</t>
  </si>
  <si>
    <t>PIERRE &amp; VACANCES ALTEA HILLS</t>
  </si>
  <si>
    <t>SUECIA (URBANIZACIÓN ALTEA HILLS), S/N BAJO(URBANIZACIÓN ALTEA HILLS)</t>
  </si>
  <si>
    <t>03599</t>
  </si>
  <si>
    <t>966881006</t>
  </si>
  <si>
    <t>direction.web@groupepvcp.com</t>
  </si>
  <si>
    <t>pv-vacaciones.com</t>
  </si>
  <si>
    <t>SUN PALACE ALBIR S.L.</t>
  </si>
  <si>
    <t>CARRER HÉRCULES, 1 BAJO</t>
  </si>
  <si>
    <t>03581</t>
  </si>
  <si>
    <t>966868145</t>
  </si>
  <si>
    <t>info@hotelsunpalacealbir.com</t>
  </si>
  <si>
    <t>hotelsunpalacealbir.com</t>
  </si>
  <si>
    <t>RESBAR NOGUERA S.L.</t>
  </si>
  <si>
    <t>AVINGUDA D' EUROPA, 210 BAJO; HOSTAL NOGUERA</t>
  </si>
  <si>
    <t>966866153</t>
  </si>
  <si>
    <t>info@hotelnoguera.es</t>
  </si>
  <si>
    <t>hostalnoguera.es</t>
  </si>
  <si>
    <t>AVINGUDA SANT MARC, 9 BAJO</t>
  </si>
  <si>
    <t>966865868</t>
  </si>
  <si>
    <t>sanmarcosalbir@telefonica.net</t>
  </si>
  <si>
    <t>san-marcos-albir.es</t>
  </si>
  <si>
    <t>LA COLINA BEACH</t>
  </si>
  <si>
    <t>CARRER PAU CASALS, S/N BAJO</t>
  </si>
  <si>
    <t>966865651</t>
  </si>
  <si>
    <t>lacolinabeach@hotmail.com</t>
  </si>
  <si>
    <t>lacolinabeach.es</t>
  </si>
  <si>
    <t>CAMI EUROPA, 161 BAJO</t>
  </si>
  <si>
    <t>966865350</t>
  </si>
  <si>
    <t>hoteleuropa@grupo-munoz.com</t>
  </si>
  <si>
    <t>hoteleuropa.grupo-munoz.com</t>
  </si>
  <si>
    <t>HOTEL KAKTUS ALBIR</t>
  </si>
  <si>
    <t>PASEO DE LAS ESTRELLAS, 11, PLAYA ALBIR</t>
  </si>
  <si>
    <t>966864830</t>
  </si>
  <si>
    <t>kaktusalbir@kaktusgrup.com</t>
  </si>
  <si>
    <t>kaktusgrup.com</t>
  </si>
  <si>
    <t>VIDALBIR</t>
  </si>
  <si>
    <t>PLAÇA PLAZA VENUS, 7 BAJO; PLAYA ALBIR</t>
  </si>
  <si>
    <t>966864820</t>
  </si>
  <si>
    <t>reservas@vidalbir.com</t>
  </si>
  <si>
    <t>vidalbir.com</t>
  </si>
  <si>
    <t>ROBER PALAS</t>
  </si>
  <si>
    <t>CARRER JÚPITER, 2 2</t>
  </si>
  <si>
    <t>966864312</t>
  </si>
  <si>
    <t>info@roberpalas.com</t>
  </si>
  <si>
    <t>roberpalas.com</t>
  </si>
  <si>
    <t>SHA</t>
  </si>
  <si>
    <t>VERDEROL, 5 BAJO(RESIDENC.LOS PINOS)</t>
  </si>
  <si>
    <t>966864085</t>
  </si>
  <si>
    <t>info@shawellnessclinic.com</t>
  </si>
  <si>
    <t>shawellnessclinic.com</t>
  </si>
  <si>
    <t>EL ARTISTA DEL PARAÍSO</t>
  </si>
  <si>
    <t>PARTIDA PARAÍSO, 85</t>
  </si>
  <si>
    <t>03570</t>
  </si>
  <si>
    <t>VILLAJOYOSA/LA VILA JOIOSA</t>
  </si>
  <si>
    <t>966851020</t>
  </si>
  <si>
    <t>info@elartistadelparaíso.com</t>
  </si>
  <si>
    <t>?</t>
  </si>
  <si>
    <t>CENSAL S.L.</t>
  </si>
  <si>
    <t>AVINGUDA PAÍS VALENCIÀ, 25</t>
  </si>
  <si>
    <t>966850017</t>
  </si>
  <si>
    <t>reservas@hotelcensal.com</t>
  </si>
  <si>
    <t>hotelcensal.com</t>
  </si>
  <si>
    <t>APARTHOTEL SUITES MILORD´S S.L.</t>
  </si>
  <si>
    <t>PASSEIG CARRETERA, 52 BAJO; APARTHOTEL MILOR'S</t>
  </si>
  <si>
    <t>966831600</t>
  </si>
  <si>
    <t>info@milords.es</t>
  </si>
  <si>
    <t>milords.es</t>
  </si>
  <si>
    <t>PALM COURT S.L.</t>
  </si>
  <si>
    <t>AVENIDA MALLORCA, 16 BAJO; RECEPCION HOTEL</t>
  </si>
  <si>
    <t>966830643</t>
  </si>
  <si>
    <t>palmcourt16@gmail.com</t>
  </si>
  <si>
    <t>palmcourtsl.com</t>
  </si>
  <si>
    <t>LEVANTE CLUB</t>
  </si>
  <si>
    <t>AVENIDA DOCTOR SEVERO OCHOA, 3 B; BAJO; HOTEL LEVANTE</t>
  </si>
  <si>
    <t>966830000</t>
  </si>
  <si>
    <t>reception.lclub@hotelesbcl.com</t>
  </si>
  <si>
    <t>hotellevanteclub.com</t>
  </si>
  <si>
    <t>ASIA GARDENS</t>
  </si>
  <si>
    <t>ROTONDA FUEGO, S/N BAJO; HOTEL</t>
  </si>
  <si>
    <t>03509</t>
  </si>
  <si>
    <t>FINESTRAT</t>
  </si>
  <si>
    <t>966818400</t>
  </si>
  <si>
    <t>asiagardens@asiagardens.es</t>
  </si>
  <si>
    <t>asiagardens.es</t>
  </si>
  <si>
    <t>291</t>
  </si>
  <si>
    <t>TERRA MÍTICA S.L.</t>
  </si>
  <si>
    <t>PARTIDA MORALET, S/N</t>
  </si>
  <si>
    <t>03502</t>
  </si>
  <si>
    <t>966816700</t>
  </si>
  <si>
    <t>reservas@grandluxorhotel.com</t>
  </si>
  <si>
    <t>grandluxorhotels.com</t>
  </si>
  <si>
    <t>TOPHOTELS S.A.</t>
  </si>
  <si>
    <t>ACTOR LUIS PRENDES, 4 1(GRAN HOTEL BALI)</t>
  </si>
  <si>
    <t>966815208</t>
  </si>
  <si>
    <t>764</t>
  </si>
  <si>
    <t>GRAN HOTEL BALI S.A.</t>
  </si>
  <si>
    <t>ACTOR LUIS PRENDES, S/N</t>
  </si>
  <si>
    <t>966815200</t>
  </si>
  <si>
    <t>766</t>
  </si>
  <si>
    <t>MELIA VILLAITANA</t>
  </si>
  <si>
    <t>AVENIDA ALCALDE EDUARDO ZAPLANA, 7 BAJO; HOTEL VILLAITANA</t>
  </si>
  <si>
    <t>966815000</t>
  </si>
  <si>
    <t>info@meliavillaitana.com</t>
  </si>
  <si>
    <t>MELIA BENIDORM</t>
  </si>
  <si>
    <t>AVENIDA DOCTOR SEVERO OCHOA, 1 BAJO; HOTEL MELIA BENIDORM</t>
  </si>
  <si>
    <t>966813710</t>
  </si>
  <si>
    <t>melia.benidorm@melia.com</t>
  </si>
  <si>
    <t>meliabenidorm.com</t>
  </si>
  <si>
    <t>FLAMINGO OASIS</t>
  </si>
  <si>
    <t>AVENIDA DOCTOR SEVERO OCHOA, 3 BAJO; FLAMINGO OASIS</t>
  </si>
  <si>
    <t>966813530</t>
  </si>
  <si>
    <t>flamingo@medplaya.com</t>
  </si>
  <si>
    <t>flamingooasis.com</t>
  </si>
  <si>
    <t>386</t>
  </si>
  <si>
    <t>SUN BEACH POINT S.L.</t>
  </si>
  <si>
    <t>HERRERÍAS, S/N</t>
  </si>
  <si>
    <t>966813060</t>
  </si>
  <si>
    <t>info@sunbeachpoint.com</t>
  </si>
  <si>
    <t>HOTEL OLYMPUS</t>
  </si>
  <si>
    <t>PASEO ACACIAS, 11 BAJO</t>
  </si>
  <si>
    <t>966812416</t>
  </si>
  <si>
    <t>centralreservas@medinahoteles.com</t>
  </si>
  <si>
    <t>medinahoteles.com</t>
  </si>
  <si>
    <t>APARTAMENTOS PRIMAVERA PARK</t>
  </si>
  <si>
    <t>AVINGUDA DERRAMADOR, 9 BAJO; EDIFICIO PRIMAVERA 2</t>
  </si>
  <si>
    <t>966812400</t>
  </si>
  <si>
    <t>info@apartamentosprimaverapark.com</t>
  </si>
  <si>
    <t>HOTEL TROPIC S.L.</t>
  </si>
  <si>
    <t>AVENIDA MARINA BAIXA, 23</t>
  </si>
  <si>
    <t>966812128</t>
  </si>
  <si>
    <t>tropic@medsur-hoteles.com</t>
  </si>
  <si>
    <t>BRISTOL</t>
  </si>
  <si>
    <t>AVENIDA MARTÍNEZ ALEJOS, 1 BAJO</t>
  </si>
  <si>
    <t>966809399</t>
  </si>
  <si>
    <t>info@onasol.es</t>
  </si>
  <si>
    <t>bristol.com</t>
  </si>
  <si>
    <t>BENIDORM CENTRE</t>
  </si>
  <si>
    <t>AVENIDA DOCTOR SEVERO OCHOA, 13 13 13</t>
  </si>
  <si>
    <t>966808484</t>
  </si>
  <si>
    <t>grupobali.com</t>
  </si>
  <si>
    <t>HOTEL CASTILLO BENIDORM</t>
  </si>
  <si>
    <t>CALLE MARQUÉS DE COMILLAS, 11</t>
  </si>
  <si>
    <t>966808172</t>
  </si>
  <si>
    <t>hotelcastillobenidorm@gmail.com</t>
  </si>
  <si>
    <t>hotelcastillobenidorm.com</t>
  </si>
  <si>
    <t>OASIS PLAZA</t>
  </si>
  <si>
    <t>PLAZA ESPAÑA, 5 BAJO; HOTEL OASIS</t>
  </si>
  <si>
    <t>966807705</t>
  </si>
  <si>
    <t>info@hoteloasisplaza.com</t>
  </si>
  <si>
    <t>hoteloasisplaza.com</t>
  </si>
  <si>
    <t>LA ERA PARK</t>
  </si>
  <si>
    <t>VERANO, 8 BAJO(FLAMINGO PARK2)</t>
  </si>
  <si>
    <t>966806651</t>
  </si>
  <si>
    <t>eraparkbenidorm@gmail.com</t>
  </si>
  <si>
    <t>erapark.com</t>
  </si>
  <si>
    <t>FLEMING</t>
  </si>
  <si>
    <t>MARAVALL, 11</t>
  </si>
  <si>
    <t>966803232</t>
  </si>
  <si>
    <t>fleming.com</t>
  </si>
  <si>
    <t>VISTA ORO</t>
  </si>
  <si>
    <t>AVENIDA RUZAFA, 39</t>
  </si>
  <si>
    <t>vistaoro.com</t>
  </si>
  <si>
    <t>LES DUNES COMODORO</t>
  </si>
  <si>
    <t>CARRER METGE PÉREZ MARTORELL, 1 BAJO; EDIFICIO COMODORO</t>
  </si>
  <si>
    <t>966803216</t>
  </si>
  <si>
    <t>hotel@lesdunes.es</t>
  </si>
  <si>
    <t>lesdunes.com</t>
  </si>
  <si>
    <t>HOTEL LES DUNES COMODORO S.L.</t>
  </si>
  <si>
    <t>AVENIDA MADRID, S/N</t>
  </si>
  <si>
    <t>isabelrodriguez@lesdunes.es</t>
  </si>
  <si>
    <t>DÑA MONSE HOTEL</t>
  </si>
  <si>
    <t>AVENIDA ORIHUELA, 75 BAJO</t>
  </si>
  <si>
    <t>03186</t>
  </si>
  <si>
    <t>966798665</t>
  </si>
  <si>
    <t>contacto@hotelmonse.com</t>
  </si>
  <si>
    <t>damonsehotel.com</t>
  </si>
  <si>
    <t>HOTEL LOS PALACIOS</t>
  </si>
  <si>
    <t>CALLE ACEQUIA DEL RÍO, 37</t>
  </si>
  <si>
    <t>03179</t>
  </si>
  <si>
    <t>FORMENTERA DEL SEGURA</t>
  </si>
  <si>
    <t>966792525</t>
  </si>
  <si>
    <t>rcarrasco@tecnonoil.com</t>
  </si>
  <si>
    <t>hotellospalacios.es</t>
  </si>
  <si>
    <t>LOS PALACIOS</t>
  </si>
  <si>
    <t>AVENIDA VEGA BAJA, 37 BAJO</t>
  </si>
  <si>
    <t>966792178</t>
  </si>
  <si>
    <t>info@lospalacios.com</t>
  </si>
  <si>
    <t>ORIHUELA COSTA</t>
  </si>
  <si>
    <t>AVENIDA PALMERAS, 2</t>
  </si>
  <si>
    <t>03189</t>
  </si>
  <si>
    <t>ORIHUELA</t>
  </si>
  <si>
    <t>966760800</t>
  </si>
  <si>
    <t>recepcion@oriolcosta.com</t>
  </si>
  <si>
    <t>orihuelacostaresort.com</t>
  </si>
  <si>
    <t>SERVIGROUP LA ZENIA</t>
  </si>
  <si>
    <t>PASEO MAR, 4 URBANIZACIÓN LA ZENIA</t>
  </si>
  <si>
    <t>966760200</t>
  </si>
  <si>
    <t>venus@servigroup.es</t>
  </si>
  <si>
    <t>servigroup.com</t>
  </si>
  <si>
    <t>MELIÁ PALACIO DE TUDEMIR S.L.</t>
  </si>
  <si>
    <t>ALFONSO XIII, 1</t>
  </si>
  <si>
    <t>03300</t>
  </si>
  <si>
    <t>966738010</t>
  </si>
  <si>
    <t>melia.palacio.de.tudemir@melia.com</t>
  </si>
  <si>
    <t>hotelpalaciotudemir.com</t>
  </si>
  <si>
    <t>HOTEL ALGORFA S.L.</t>
  </si>
  <si>
    <t>PABLO PICASSO (URBANIZACIÓN MONTEMAR), 1 BAJO(FINCA)</t>
  </si>
  <si>
    <t>03169</t>
  </si>
  <si>
    <t>ALGORFA</t>
  </si>
  <si>
    <t>966729707</t>
  </si>
  <si>
    <t>hotelalgorfa@hotmail.com</t>
  </si>
  <si>
    <t>hotel-algorfa.com</t>
  </si>
  <si>
    <t>LA FINCA GOLF &amp; SPA RESORT</t>
  </si>
  <si>
    <t>CARRETERA N-332 (ALICANTE-CARTAGENA), S/N KILOMETRO 50</t>
  </si>
  <si>
    <t>966729055</t>
  </si>
  <si>
    <t>info@lafincagolf&amp;sparesort.com</t>
  </si>
  <si>
    <t>golfvillamartin.com</t>
  </si>
  <si>
    <t>PARQUEMAR S.L.</t>
  </si>
  <si>
    <t>GABRIEL MIRÓ, S/N</t>
  </si>
  <si>
    <t>03140</t>
  </si>
  <si>
    <t>GUARDAMAR DEL SEGURA</t>
  </si>
  <si>
    <t>966725172</t>
  </si>
  <si>
    <t>reserva@parquemarhotel.com</t>
  </si>
  <si>
    <t>parquemarhotel.com</t>
  </si>
  <si>
    <t>CALLE BIGASTRO (POLIGONO INSDUSTRIAL LEVANTE II), 1</t>
  </si>
  <si>
    <t>03187</t>
  </si>
  <si>
    <t>LOS MONTESINOS</t>
  </si>
  <si>
    <t>966720073</t>
  </si>
  <si>
    <t>hlatorre@hotelrestaurantelatorre.com</t>
  </si>
  <si>
    <t>hotelrestaurantelatorre.com</t>
  </si>
  <si>
    <t>COSTA BLANCA RESORT S.L.</t>
  </si>
  <si>
    <t>CALLE APOLO, 15</t>
  </si>
  <si>
    <t>03170</t>
  </si>
  <si>
    <t>ROJALES</t>
  </si>
  <si>
    <t>966713957</t>
  </si>
  <si>
    <t>hotelcostablancaresort@gmail.com</t>
  </si>
  <si>
    <t>hotelcostablancaresort.com</t>
  </si>
  <si>
    <t>HOTEL CANO</t>
  </si>
  <si>
    <t>CALLE ZOA, 53 BAJO; ASCENSOR</t>
  </si>
  <si>
    <t>03182</t>
  </si>
  <si>
    <t>966700958</t>
  </si>
  <si>
    <t>info@hotelcano.com</t>
  </si>
  <si>
    <t>hotelcano.com</t>
  </si>
  <si>
    <t>H2 ELCHE</t>
  </si>
  <si>
    <t>ALMANSA, 62</t>
  </si>
  <si>
    <t>03206</t>
  </si>
  <si>
    <t>ELCHE/ELX</t>
  </si>
  <si>
    <t>966662065</t>
  </si>
  <si>
    <t>elche@hoteles2.com</t>
  </si>
  <si>
    <t>PORT ELCHE</t>
  </si>
  <si>
    <t>CALLE MIGUEL SERVET (PARQUE EMPRESARIAL ELCHE), 25</t>
  </si>
  <si>
    <t>03203</t>
  </si>
  <si>
    <t>966651551</t>
  </si>
  <si>
    <t>porthotels@porthotels.es</t>
  </si>
  <si>
    <t>porthotels.es/port-elche.html?utm_medium=organic&amp;utm_source=google&amp;utm_campaign=google-my-business&amp;utm_term=google-local&amp;utm_id=port-elche</t>
  </si>
  <si>
    <t>SANTARA WELLNESS RESORT</t>
  </si>
  <si>
    <t>MONTE SANTA POLA, 13</t>
  </si>
  <si>
    <t>03130</t>
  </si>
  <si>
    <t>SANTA POLA</t>
  </si>
  <si>
    <t>966619010</t>
  </si>
  <si>
    <t>info@ntarawellnessresort.com</t>
  </si>
  <si>
    <t>MILENIO</t>
  </si>
  <si>
    <t>CURTIDORES, S/N BAJO</t>
  </si>
  <si>
    <t>966612033</t>
  </si>
  <si>
    <t>recepcion@hotelmilenio.com</t>
  </si>
  <si>
    <t>hotelmilenio.com</t>
  </si>
  <si>
    <t>TRYP CIUDAD DE ELCHE</t>
  </si>
  <si>
    <t>AVENIDA REI JOAN CARLES I, 7</t>
  </si>
  <si>
    <t>966610033</t>
  </si>
  <si>
    <t>tryp.elche@melia.com</t>
  </si>
  <si>
    <t>HUERTO DEL CURA S.A.</t>
  </si>
  <si>
    <t>PORTA DE LA MORERA, 14 BAJO(HUERTO DEL CURA)</t>
  </si>
  <si>
    <t>966610011</t>
  </si>
  <si>
    <t>calidad@porthotels.es</t>
  </si>
  <si>
    <t>hotelhuertodelcura.com</t>
  </si>
  <si>
    <t>EUROSTARS LUCENTUM</t>
  </si>
  <si>
    <t>AVENIDA ALFONSO EL SABIO, 11</t>
  </si>
  <si>
    <t>03002</t>
  </si>
  <si>
    <t>ALICANTE/ALACANT</t>
  </si>
  <si>
    <t>966590700</t>
  </si>
  <si>
    <t>info@eurostarslucentum.com</t>
  </si>
  <si>
    <t>eurostarslucentum.com</t>
  </si>
  <si>
    <t>VENTA EL BORREGO</t>
  </si>
  <si>
    <t>PARTIDA SOLANA, 21 21</t>
  </si>
  <si>
    <t>03450</t>
  </si>
  <si>
    <t>BANYERES DE MARIOLA</t>
  </si>
  <si>
    <t>966567457</t>
  </si>
  <si>
    <t>info@ventaelborrego.com</t>
  </si>
  <si>
    <t>ventaelborrego.com</t>
  </si>
  <si>
    <t>HOTEL BANYERES</t>
  </si>
  <si>
    <t>CARRER LES MOLINES, 35</t>
  </si>
  <si>
    <t>966567289</t>
  </si>
  <si>
    <t>info@hotelbanyeres.com</t>
  </si>
  <si>
    <t>HOTEL ONIL</t>
  </si>
  <si>
    <t>PARTIDA MARJAL, S/N</t>
  </si>
  <si>
    <t>03430</t>
  </si>
  <si>
    <t>ONIL</t>
  </si>
  <si>
    <t>966556044</t>
  </si>
  <si>
    <t>info@hotelonil.com</t>
  </si>
  <si>
    <t>MASÍA LA MOTA S.L.</t>
  </si>
  <si>
    <t>CARRETERA FONT ROJA, KILOMETRO 5</t>
  </si>
  <si>
    <t>03801</t>
  </si>
  <si>
    <t>ALCOY/ALCOI</t>
  </si>
  <si>
    <t>966540370</t>
  </si>
  <si>
    <t>reservas@masialamota.com</t>
  </si>
  <si>
    <t>masialamota.com</t>
  </si>
  <si>
    <t>HOTEL VILA DE MURO S.L.</t>
  </si>
  <si>
    <t>CARRETERA ANTIGA N-340, S/N</t>
  </si>
  <si>
    <t>03830</t>
  </si>
  <si>
    <t>MURO DE ALCOY</t>
  </si>
  <si>
    <t>966516295</t>
  </si>
  <si>
    <t>info@hotelvilademuro.com</t>
  </si>
  <si>
    <t>hotelvilademuro.com</t>
  </si>
  <si>
    <t>TAINO</t>
  </si>
  <si>
    <t>CARRER SANT JOAN, 4 BAJO</t>
  </si>
  <si>
    <t>03810</t>
  </si>
  <si>
    <t>BENILLOBA</t>
  </si>
  <si>
    <t>966504109</t>
  </si>
  <si>
    <t>info@casataino.com</t>
  </si>
  <si>
    <t>casataino.com</t>
  </si>
  <si>
    <t>HOTEL MONTEMAR S.L.</t>
  </si>
  <si>
    <t>URBANIZACIÓN BALADRAR, S/N BAJO</t>
  </si>
  <si>
    <t>03720</t>
  </si>
  <si>
    <t>BENISSA</t>
  </si>
  <si>
    <t>966499825</t>
  </si>
  <si>
    <t>booking@montemarhotel.com</t>
  </si>
  <si>
    <t>FINCAHOTEL CASES DE SANT JAUME</t>
  </si>
  <si>
    <t>PARTIDA PARATELLA, 44</t>
  </si>
  <si>
    <t>966497017</t>
  </si>
  <si>
    <t>info@cases-de-sant-jaume.com</t>
  </si>
  <si>
    <t>cases-de-sant-jaume.com</t>
  </si>
  <si>
    <t>HOTEL THE BULL &amp; BEAR</t>
  </si>
  <si>
    <t>CALLEJON MOLLS, 17</t>
  </si>
  <si>
    <t>03726</t>
  </si>
  <si>
    <t>BENITACHELL/EL POBLE NOU DE BENITATXELL</t>
  </si>
  <si>
    <t>966494143</t>
  </si>
  <si>
    <t>info@hotelthebull&amp;bear.com</t>
  </si>
  <si>
    <t>bullnbear4.wixsite.com/bullnbear</t>
  </si>
  <si>
    <t>UNA HISTORIA DE AMOR CANARIAS S.L.</t>
  </si>
  <si>
    <t>CALLE MORAIRA, 2 2 2</t>
  </si>
  <si>
    <t>03008</t>
  </si>
  <si>
    <t>966491949</t>
  </si>
  <si>
    <t>hotel@lasort.com</t>
  </si>
  <si>
    <t>unahistoriadeamor.org</t>
  </si>
  <si>
    <t>PARTIDA PEDREGAL, 106 BAJO</t>
  </si>
  <si>
    <t>03760</t>
  </si>
  <si>
    <t>ONDARA</t>
  </si>
  <si>
    <t>966476148</t>
  </si>
  <si>
    <t>info@lapalmera.com</t>
  </si>
  <si>
    <t>hrs.com</t>
  </si>
  <si>
    <t>HOSTELERIA Y MARKETING LOS CABALLOS S.L.</t>
  </si>
  <si>
    <t>PARTIDA BUSCARRONS NORD, 30 BAJO; POLIGONO 4-PARCELA 106</t>
  </si>
  <si>
    <t>03779</t>
  </si>
  <si>
    <t>ELS POBLETS</t>
  </si>
  <si>
    <t>966474979</t>
  </si>
  <si>
    <t>info@hosteleriaymarketingloscaballos.com</t>
  </si>
  <si>
    <t>katestravelexperience.eu/los-caballos-spain?correlationID=27480181-793b-458f-90de-6fbe09d1919f</t>
  </si>
  <si>
    <t>HOTEL EL BICHET</t>
  </si>
  <si>
    <t>PARTIDA PLATJA ALMADRAVA, CALLE 19 N° 12</t>
  </si>
  <si>
    <t>966474633</t>
  </si>
  <si>
    <t>booking@mcalojamientos.com</t>
  </si>
  <si>
    <t>mcalojamientos.com</t>
  </si>
  <si>
    <t>PINOSOL S.L.</t>
  </si>
  <si>
    <t>TRVA CANSALADES, S/N BAJO; URBANIZACIÓN PINOSOL</t>
  </si>
  <si>
    <t>03730</t>
  </si>
  <si>
    <t>JÁVEA/XÀBIA</t>
  </si>
  <si>
    <t>966472146</t>
  </si>
  <si>
    <t>info@pinosol.com</t>
  </si>
  <si>
    <t>hotelpinosol.com</t>
  </si>
  <si>
    <t>EL RODAT HOTEL VILLAGE SPA</t>
  </si>
  <si>
    <t>CALLE MURCIANA, 15 BAJO(URBANIZACIÓN EL RODAT)</t>
  </si>
  <si>
    <t>03739</t>
  </si>
  <si>
    <t>966470710</t>
  </si>
  <si>
    <t>info@elrodat.com</t>
  </si>
  <si>
    <t>elrodat.com</t>
  </si>
  <si>
    <t>HOTEL SOLYMAR</t>
  </si>
  <si>
    <t>AVENIDA MEDITERRÁNEO, 180 BAJO; RESTAURANT SOLYMAR</t>
  </si>
  <si>
    <t>03738</t>
  </si>
  <si>
    <t>966461919</t>
  </si>
  <si>
    <t>gabriellull@btb.es</t>
  </si>
  <si>
    <t>hotelsolymarjavea.es</t>
  </si>
  <si>
    <t>NOU AVENIDA</t>
  </si>
  <si>
    <t>DOCTOR MORATAL, 30 BAJO</t>
  </si>
  <si>
    <t>03740</t>
  </si>
  <si>
    <t>GATA DE GORGOS</t>
  </si>
  <si>
    <t>966454434</t>
  </si>
  <si>
    <t xml:space="preserve">nouavenida@hotelnouavenida.com </t>
  </si>
  <si>
    <t>hotelnouavenida.com</t>
  </si>
  <si>
    <t>DENIA MARRIOTT LA SELLA GOLF RESORT Y SPA</t>
  </si>
  <si>
    <t>PARTIDA ALQUERÍA FERRANDO, S/N PARCELA 50 PASSEIG O 29</t>
  </si>
  <si>
    <t>03749</t>
  </si>
  <si>
    <t>DÉNIA</t>
  </si>
  <si>
    <t>966454054</t>
  </si>
  <si>
    <t>info@lasellagolfresort.com</t>
  </si>
  <si>
    <t>deniamarriottlasellagolfresortyspa.com</t>
  </si>
  <si>
    <t>ART BOUTIQUE HOTEL CHAMAREL 3 ESTRELLAS S.L.</t>
  </si>
  <si>
    <t>CAVALLERS, 13 BAJO</t>
  </si>
  <si>
    <t>03700</t>
  </si>
  <si>
    <t>966435007</t>
  </si>
  <si>
    <t>info@hotelchamarel.com</t>
  </si>
  <si>
    <t>hotelchamarel.com</t>
  </si>
  <si>
    <t>LA POSADA DEL MAR S.L.</t>
  </si>
  <si>
    <t>PLAÇA PLAZA DRASSANES, S/N</t>
  </si>
  <si>
    <t>966432966</t>
  </si>
  <si>
    <t>info@laposadadelmar.com</t>
  </si>
  <si>
    <t>laposadadelmar.com</t>
  </si>
  <si>
    <t>NOU ROMA</t>
  </si>
  <si>
    <t>AVENIDA CID, 3 BAJO</t>
  </si>
  <si>
    <t>966432843</t>
  </si>
  <si>
    <t>info@hotelnouroma.com</t>
  </si>
  <si>
    <t>hotelnouroma.com</t>
  </si>
  <si>
    <t>HOSTAL L´ANFORA</t>
  </si>
  <si>
    <t>EXPLAZA CERVANTES, 8</t>
  </si>
  <si>
    <t>966430101</t>
  </si>
  <si>
    <t>info@hostallanfora.com</t>
  </si>
  <si>
    <t>hostallanfora.com</t>
  </si>
  <si>
    <t>DANIYA DENIA</t>
  </si>
  <si>
    <t>SARDINA, 11</t>
  </si>
  <si>
    <t>966428900</t>
  </si>
  <si>
    <t>info@denia.daniyahotels.es</t>
  </si>
  <si>
    <t>daniyahotels.com</t>
  </si>
  <si>
    <t>EL BARON</t>
  </si>
  <si>
    <t>PARTIDA MARJAL, 13 BAJO</t>
  </si>
  <si>
    <t>966424202</t>
  </si>
  <si>
    <t>info@elbaron.com</t>
  </si>
  <si>
    <t>PALAU VERD</t>
  </si>
  <si>
    <t>CARRER LA MAR, 1 1 1</t>
  </si>
  <si>
    <t>966422239</t>
  </si>
  <si>
    <t>reservas@palauverd.com</t>
  </si>
  <si>
    <t>hotelpalauverd.com</t>
  </si>
  <si>
    <t>ONA OGISAKA GARDEN S.L.</t>
  </si>
  <si>
    <t>CARRER AQUARI (SORTS DE LA MAR), 3</t>
  </si>
  <si>
    <t>966421100</t>
  </si>
  <si>
    <t>ogisaka.garden@onagrup.net</t>
  </si>
  <si>
    <t>onaogisakagarden.com</t>
  </si>
  <si>
    <t>EL CAPRICHO DE LA PORTUGUESA</t>
  </si>
  <si>
    <t>CARRER TRINQUET, 1 1 1</t>
  </si>
  <si>
    <t>03788</t>
  </si>
  <si>
    <t>LA VALL DE GALLINERA</t>
  </si>
  <si>
    <t>966406674</t>
  </si>
  <si>
    <t>info@elcaprichodelaportuguesa.com</t>
  </si>
  <si>
    <t>elcaprichodelaportuguesa.com</t>
  </si>
  <si>
    <t>VILLA UNIVERSITARIA - ALOJAMIENTO Y CONGRESOS</t>
  </si>
  <si>
    <t>CALLE VICENTE SAVALL PASCUAL, 16</t>
  </si>
  <si>
    <t>03690</t>
  </si>
  <si>
    <t>SAN VICENTE DEL RASPEIG/SANT VICENT DEL RASPEIG</t>
  </si>
  <si>
    <t>966388127</t>
  </si>
  <si>
    <t>reservas@villauniversitaria.com</t>
  </si>
  <si>
    <t>villauniversitaria.com</t>
  </si>
  <si>
    <t>VIVOOD HOTEL PAISAJE - ADULTS ONLY</t>
  </si>
  <si>
    <t>CARRETERA GUADALEST-ALCOY, 10</t>
  </si>
  <si>
    <t>03516</t>
  </si>
  <si>
    <t>BENIMANTELL</t>
  </si>
  <si>
    <t>966318585</t>
  </si>
  <si>
    <t>reservas@vivood.com</t>
  </si>
  <si>
    <t>vivood.com</t>
  </si>
  <si>
    <t>FETICHE ALOJAMIENTO CON ENCANTO</t>
  </si>
  <si>
    <t>PASSEIG CARRETERA, 11 ESQUINA PANADEROS</t>
  </si>
  <si>
    <t>966298441</t>
  </si>
  <si>
    <t>info@fetichebenidorm.com</t>
  </si>
  <si>
    <t>fetichebenidorm.com</t>
  </si>
  <si>
    <t>HOTEL BH SAN FRANCISCO</t>
  </si>
  <si>
    <t>CALLE SAN FRANCISCO, 12</t>
  </si>
  <si>
    <t>03001</t>
  </si>
  <si>
    <t>966293083</t>
  </si>
  <si>
    <t>reservas@bhsanfrancisco.es</t>
  </si>
  <si>
    <t>bhsanfrancisco.es</t>
  </si>
  <si>
    <t>JOVA HOTEL</t>
  </si>
  <si>
    <t>SANT PERE, 39-41</t>
  </si>
  <si>
    <t>03560</t>
  </si>
  <si>
    <t>EL CAMPELLO</t>
  </si>
  <si>
    <t>966292929</t>
  </si>
  <si>
    <t>info@jovahotel.com</t>
  </si>
  <si>
    <t>jovahotel.com</t>
  </si>
  <si>
    <t>BOHO SUITES DENIA</t>
  </si>
  <si>
    <t>CAMINO POU DE LA MONTANYA, 8</t>
  </si>
  <si>
    <t>966278230</t>
  </si>
  <si>
    <t>info@bohosuitesdenia.com</t>
  </si>
  <si>
    <t>bohosuitesdenia.com</t>
  </si>
  <si>
    <t>HOTEL RURAL VALHALLA</t>
  </si>
  <si>
    <t>CARRER EL RAVAL, 3</t>
  </si>
  <si>
    <t>03812</t>
  </si>
  <si>
    <t>BENIMASSOT</t>
  </si>
  <si>
    <t>966230041</t>
  </si>
  <si>
    <t>info@hotelruralvalhalla.com</t>
  </si>
  <si>
    <t>MOTEL LA OFICINA S.L.</t>
  </si>
  <si>
    <t>RÍO VINALOPÓ (URBANIZACIÓN LO RUFETE), 1</t>
  </si>
  <si>
    <t>03193</t>
  </si>
  <si>
    <t>SAN MIGUEL DE SALINAS</t>
  </si>
  <si>
    <t>966194194</t>
  </si>
  <si>
    <t>laoficinasl@hotmail.com</t>
  </si>
  <si>
    <t>facebook.com/hotellaoficina</t>
  </si>
  <si>
    <t>FINCA RONESA</t>
  </si>
  <si>
    <t>CAMINO PANTANO, S/N</t>
  </si>
  <si>
    <t>03109</t>
  </si>
  <si>
    <t>TIBI</t>
  </si>
  <si>
    <t>966181064</t>
  </si>
  <si>
    <t>info@fincarone.com</t>
  </si>
  <si>
    <t>hotelfincaronesa.com</t>
  </si>
  <si>
    <t>THE OLIVE MILL</t>
  </si>
  <si>
    <t>LUGAR LO SALAR, 4</t>
  </si>
  <si>
    <t>03315</t>
  </si>
  <si>
    <t>966180894</t>
  </si>
  <si>
    <t>info@theolivemillspain.com</t>
  </si>
  <si>
    <t>theolivemillspain.com</t>
  </si>
  <si>
    <t>RESIDENCIA VIRGEN DE GRACIA S.L.</t>
  </si>
  <si>
    <t>BLASCO IBÁÑEZ, 63 BAJO</t>
  </si>
  <si>
    <t>966176808</t>
  </si>
  <si>
    <t>info@virgendegraciaguardamar.es</t>
  </si>
  <si>
    <t>residenciavirgendegraciasl.com</t>
  </si>
  <si>
    <t>HOTEL IBI</t>
  </si>
  <si>
    <t>AVENIDA INDUSTRIA, S/N</t>
  </si>
  <si>
    <t>03440</t>
  </si>
  <si>
    <t>IBI</t>
  </si>
  <si>
    <t>966170417</t>
  </si>
  <si>
    <t>info@hotelibi.es</t>
  </si>
  <si>
    <t>hotelibi.es</t>
  </si>
  <si>
    <t>CASA RURAL CANELOBRE</t>
  </si>
  <si>
    <t>CALLE GARZAS, S/N</t>
  </si>
  <si>
    <t>03111</t>
  </si>
  <si>
    <t>BUSOT</t>
  </si>
  <si>
    <t>966079229</t>
  </si>
  <si>
    <t>reception@hotelcanelobre.com</t>
  </si>
  <si>
    <t>casaruralcanelobre.com</t>
  </si>
  <si>
    <t>AS EXPRESS ELCHE</t>
  </si>
  <si>
    <t>AUTOVIA MEDITERRÁNEO (A-7), KILOMETRO 25, 000</t>
  </si>
  <si>
    <t>03320</t>
  </si>
  <si>
    <t>966061711</t>
  </si>
  <si>
    <t>info.es@areas.com</t>
  </si>
  <si>
    <t>areas.es</t>
  </si>
  <si>
    <t>NEW TREBOL APARTMENTS</t>
  </si>
  <si>
    <t>AVENIDA FILIPINAS, 9 1C EDIFICIO TRÉBOL</t>
  </si>
  <si>
    <t>966025671</t>
  </si>
  <si>
    <t>info@newtrebolapartments.com</t>
  </si>
  <si>
    <t>DESTINO LA VILA</t>
  </si>
  <si>
    <t>CALLE PUNTES DEL MORO, 14 BAJO 1</t>
  </si>
  <si>
    <t>966011313</t>
  </si>
  <si>
    <t>adm@destinolavila.com</t>
  </si>
  <si>
    <t>destinolavila.es</t>
  </si>
  <si>
    <t>HOLIDAY INN EXPRESS ALICANTE</t>
  </si>
  <si>
    <t>AVENIDA ELCHE, 112 POLIGONO AGUA AMARGA 15-B</t>
  </si>
  <si>
    <t>966011001</t>
  </si>
  <si>
    <t>info@holidayinnexpressalicante.com</t>
  </si>
  <si>
    <t>hiexpress.com/alicantespain</t>
  </si>
  <si>
    <t>HOTEL B&amp;B ALICANTE</t>
  </si>
  <si>
    <t>AVENIDA ELCHE, 112</t>
  </si>
  <si>
    <t>966011000</t>
  </si>
  <si>
    <t>alicante@hotelbb.com</t>
  </si>
  <si>
    <t>JOYERÍA RODRÍGUEZ</t>
  </si>
  <si>
    <t>REPÚBLICA ARGENTINA, 49</t>
  </si>
  <si>
    <t>03007</t>
  </si>
  <si>
    <t>966 14 69 97</t>
  </si>
  <si>
    <t>joyeriarodriguezalicante@gmail.com</t>
  </si>
  <si>
    <t>facebook.com/joyeriarelojeria-rodriguez-176689982346389</t>
  </si>
  <si>
    <t>AKINON RESORT</t>
  </si>
  <si>
    <t>CARRER VALL DE CETA (URBANIZACIÓN SAN RAFAEL), 48</t>
  </si>
  <si>
    <t>03530</t>
  </si>
  <si>
    <t>LA NUCIA</t>
  </si>
  <si>
    <t>965994888</t>
  </si>
  <si>
    <t>info@akinonresort.com</t>
  </si>
  <si>
    <t>akinonresort.com</t>
  </si>
  <si>
    <t>MERCADO LA CITY HOTEL</t>
  </si>
  <si>
    <t>AVENIDA ALFONSO EL SABIO, 26 X</t>
  </si>
  <si>
    <t>03004</t>
  </si>
  <si>
    <t>965980153</t>
  </si>
  <si>
    <t>reservas@lacityhotelmercado.com</t>
  </si>
  <si>
    <t>lacityhotelmercado.com</t>
  </si>
  <si>
    <t>L´HOTELET DE LA RACONA</t>
  </si>
  <si>
    <t>CAMI AMPLE, 19 BAJO; LAS ROTAS</t>
  </si>
  <si>
    <t>965974137</t>
  </si>
  <si>
    <t>reservas@elhoteletdelaracona.com</t>
  </si>
  <si>
    <t>elhoteletdelaracona.com/es/</t>
  </si>
  <si>
    <t>HOTEL ISLA PLANA</t>
  </si>
  <si>
    <t>ARZOLA, 10</t>
  </si>
  <si>
    <t>03138</t>
  </si>
  <si>
    <t>965961869</t>
  </si>
  <si>
    <t>info@hotelislaplana.com</t>
  </si>
  <si>
    <t>hotelislaplana.com/</t>
  </si>
  <si>
    <t>BONALBA</t>
  </si>
  <si>
    <t>CARRER EL VESPRE, 10 BAJO</t>
  </si>
  <si>
    <t>03110</t>
  </si>
  <si>
    <t>MUTXAMEL</t>
  </si>
  <si>
    <t>965959595</t>
  </si>
  <si>
    <t>reservas@hotelbonalba.com</t>
  </si>
  <si>
    <t>hotelbonalba.com</t>
  </si>
  <si>
    <t>HESTIA HOTELES S.L.</t>
  </si>
  <si>
    <t>CALLE RAFAEL ALTAMIRA, 5 BAJO; DUPLICADO 5-7</t>
  </si>
  <si>
    <t>965946997</t>
  </si>
  <si>
    <t>info@hestiahoteles.com</t>
  </si>
  <si>
    <t>COMPLEJO SAN JUAN</t>
  </si>
  <si>
    <t>CALLE DOCTOR PÉREZ MATEO, 2 BAJO; ASCENSOR</t>
  </si>
  <si>
    <t>03550</t>
  </si>
  <si>
    <t>SANT JOAN D'ALACANT</t>
  </si>
  <si>
    <t>965942050</t>
  </si>
  <si>
    <t>info@complejosanjuan.com</t>
  </si>
  <si>
    <t>complejosanjuan.com</t>
  </si>
  <si>
    <t>TORRE SANT JOAN</t>
  </si>
  <si>
    <t>CARRER HORTA, 1 BAJO</t>
  </si>
  <si>
    <t>965940973</t>
  </si>
  <si>
    <t>info@torresantjoan.com</t>
  </si>
  <si>
    <t>torresantjoan.com</t>
  </si>
  <si>
    <t>HACIENDA DEL SOL</t>
  </si>
  <si>
    <t>CARRETERA SELLA, KILOMETRO 3, 5 BAJO</t>
  </si>
  <si>
    <t>965894516</t>
  </si>
  <si>
    <t>spania@solgarden.no</t>
  </si>
  <si>
    <t>solgarden.no</t>
  </si>
  <si>
    <t>AVENIDA BENIDORM, 38 BAJO</t>
  </si>
  <si>
    <t>965891402</t>
  </si>
  <si>
    <t>info@lavila.com</t>
  </si>
  <si>
    <t>apartamentoslavila.com</t>
  </si>
  <si>
    <t>MONTIBOLI S.L.</t>
  </si>
  <si>
    <t>PARTIDA MONTÍBOLI, S/N BAJO</t>
  </si>
  <si>
    <t>965890250</t>
  </si>
  <si>
    <t>info@montiboli.com</t>
  </si>
  <si>
    <t>montiboli.es</t>
  </si>
  <si>
    <t>ALLON MEDITERRANIA</t>
  </si>
  <si>
    <t>AVINGUDA PORT, 4</t>
  </si>
  <si>
    <t>965890209</t>
  </si>
  <si>
    <t>reservas@hotelallon.com</t>
  </si>
  <si>
    <t>hotelallon.com/</t>
  </si>
  <si>
    <t>ALLON MEDITERRANIA RESTAURACION S.L.</t>
  </si>
  <si>
    <t>AVINGUDA PORT, 4 BAJO; DISCO DOM</t>
  </si>
  <si>
    <t>HOTEL TARBENA</t>
  </si>
  <si>
    <t>SANTÍSIMA TRINIDAD, 1 BAJO</t>
  </si>
  <si>
    <t>03518</t>
  </si>
  <si>
    <t>TÀRBENA</t>
  </si>
  <si>
    <t>965884006</t>
  </si>
  <si>
    <t>info@hoteltarbena.com</t>
  </si>
  <si>
    <t>hoteltarbena.com/</t>
  </si>
  <si>
    <t>LA MORENA</t>
  </si>
  <si>
    <t>CARRETERA BENIDORM, KILOMETRO 8</t>
  </si>
  <si>
    <t>965878708</t>
  </si>
  <si>
    <t>info@lamorena.com</t>
  </si>
  <si>
    <t>la-morena.costablanca-hotels.com/es/</t>
  </si>
  <si>
    <t>AR DIAMANTE BEACH</t>
  </si>
  <si>
    <t>AVENIDA JUAN CARLOS I, 48 BAJO; LOCAL</t>
  </si>
  <si>
    <t>03710</t>
  </si>
  <si>
    <t>CALP</t>
  </si>
  <si>
    <t>965875609</t>
  </si>
  <si>
    <t>recepcion.ardb@ar-hotels.com</t>
  </si>
  <si>
    <t>ar-hotels.com</t>
  </si>
  <si>
    <t>VICTORIA BEACH APARTAMENT S.L.</t>
  </si>
  <si>
    <t>AVENIDA ROSA DE LOS VIENTOS, S/N BAJO</t>
  </si>
  <si>
    <t>965875223</t>
  </si>
  <si>
    <t>info@victoriabeachapartament.com</t>
  </si>
  <si>
    <t>victoria-beach-apartamentos-calpe.vivehotels.com/</t>
  </si>
  <si>
    <t>HOTEL RH IFACH</t>
  </si>
  <si>
    <t>AVENIDA JUAN CARLOS I S/N</t>
  </si>
  <si>
    <t>965874500</t>
  </si>
  <si>
    <t>ifach@hotelesrh.com</t>
  </si>
  <si>
    <t>hotelrhifach.com</t>
  </si>
  <si>
    <t>194</t>
  </si>
  <si>
    <t>EB2 GESTION HOTELERA, S.L.</t>
  </si>
  <si>
    <t>CALLE ORENSE, 69</t>
  </si>
  <si>
    <t>28020</t>
  </si>
  <si>
    <t>MADRID</t>
  </si>
  <si>
    <t>965869797</t>
  </si>
  <si>
    <t>recepcion.madrid@groupepvcp.com</t>
  </si>
  <si>
    <t>eurobuilding-2.com/</t>
  </si>
  <si>
    <t>HOTEL DELOIX AQUA CENTER S.L.</t>
  </si>
  <si>
    <t>AVENIDA DOCTOR SEVERO OCHOA, 34 34 34</t>
  </si>
  <si>
    <t>965869070</t>
  </si>
  <si>
    <t>info@hoteldeloix.com</t>
  </si>
  <si>
    <t>hoteldeloix.com</t>
  </si>
  <si>
    <t>FLAMINGO BENIDORM S.A.</t>
  </si>
  <si>
    <t>MARBELLA, 2 EDIFICIO BENIDORM SUITES</t>
  </si>
  <si>
    <t>965865353</t>
  </si>
  <si>
    <t>info@flamingobenidorm.com</t>
  </si>
  <si>
    <t>marconfort.com</t>
  </si>
  <si>
    <t>FLAMINGO BEACH RESORT - ADULTS ONLY</t>
  </si>
  <si>
    <t>CALLE ESPERANTO, 32</t>
  </si>
  <si>
    <t>965865352</t>
  </si>
  <si>
    <t>info@flamingobeachbenidorm.com</t>
  </si>
  <si>
    <t>flamingobeachbenidorm.com</t>
  </si>
  <si>
    <t>MOTOS KIKO</t>
  </si>
  <si>
    <t>CARRER PALMA, 47 47 47</t>
  </si>
  <si>
    <t>965865251</t>
  </si>
  <si>
    <t>info@motoskiko.com</t>
  </si>
  <si>
    <t>akebiamarketing.com</t>
  </si>
  <si>
    <t>MARENY SOL S.L.</t>
  </si>
  <si>
    <t>CARRER GARITA, 17 BAJO; HOTEL JAMAICA</t>
  </si>
  <si>
    <t>965864988</t>
  </si>
  <si>
    <t>reservas@marenysol.es</t>
  </si>
  <si>
    <t>marenysol.com/</t>
  </si>
  <si>
    <t>HOTEL LA ESTACIÓN</t>
  </si>
  <si>
    <t>PASSEIG ELS TOLLS, S/N BAJO</t>
  </si>
  <si>
    <t>965863001</t>
  </si>
  <si>
    <t>poseidon@hotelesposeidon.com</t>
  </si>
  <si>
    <t>hotelesposeidon.com</t>
  </si>
  <si>
    <t>HOTEL LA ESTACIÓN S.L.</t>
  </si>
  <si>
    <t>PASSEIG DELS TOLLS, S/N</t>
  </si>
  <si>
    <t>CAMPOSOL</t>
  </si>
  <si>
    <t>APOLO XI, 17 BAJO</t>
  </si>
  <si>
    <t>965861306</t>
  </si>
  <si>
    <t>camposol@hotelmediterraneobenidorm.com</t>
  </si>
  <si>
    <t>hotelcamposol.com</t>
  </si>
  <si>
    <t>CARRER GAMBO, 2 BAJO; EDIFICIO CENTRO-LOCAL 7</t>
  </si>
  <si>
    <t>965861076</t>
  </si>
  <si>
    <t>comercial@marenysol.es</t>
  </si>
  <si>
    <t>marenysol.es</t>
  </si>
  <si>
    <t>INDUSTRIAS HOTELERAS DEL MEDITERRÁNEO S.L.</t>
  </si>
  <si>
    <t>CALA FINESTRAT, 1 BAJO; PLANTA ALTA CALLE PRIVAD</t>
  </si>
  <si>
    <t>965860707</t>
  </si>
  <si>
    <t>info@industriashotelerasdelmediterráneo.com</t>
  </si>
  <si>
    <t>MAGIC MONIKA HOLIDAYS APARTHOTEL</t>
  </si>
  <si>
    <t>CALA FINESTRAT, S/N</t>
  </si>
  <si>
    <t>reservas@magichotelgroup.com</t>
  </si>
  <si>
    <t>hoteles-costablanca.com</t>
  </si>
  <si>
    <t>PRIMAVERA PARK S.L.</t>
  </si>
  <si>
    <t>VERANO, 15</t>
  </si>
  <si>
    <t>965860420</t>
  </si>
  <si>
    <t>reservas@primaverahotels.com</t>
  </si>
  <si>
    <t>primaverapark.com</t>
  </si>
  <si>
    <t>MAREL S.L.</t>
  </si>
  <si>
    <t>AVINGUDA DERRAMADOR, 2 2 2</t>
  </si>
  <si>
    <t>965860367</t>
  </si>
  <si>
    <t>reservas@flashotel.com</t>
  </si>
  <si>
    <t>flashotel.com</t>
  </si>
  <si>
    <t>RESVISA S.L.</t>
  </si>
  <si>
    <t>CARRER PALMA, 52 3-E</t>
  </si>
  <si>
    <t>965860194</t>
  </si>
  <si>
    <t>info@hotelmayna.es</t>
  </si>
  <si>
    <t>hotelmayna.es</t>
  </si>
  <si>
    <t>SANTA FAZ S.L.</t>
  </si>
  <si>
    <t>SANTA FAÇ, 18</t>
  </si>
  <si>
    <t>965859403</t>
  </si>
  <si>
    <t>info@hotelsantafazbenidorm.com</t>
  </si>
  <si>
    <t>hotelsantafazbenidorm.com/es/index.html</t>
  </si>
  <si>
    <t>MEDPLAYA HOTEL AGIR</t>
  </si>
  <si>
    <t>AVENIDA MEDITERRÁNEO, 11 BAJO; LOCAL 8</t>
  </si>
  <si>
    <t>965858950</t>
  </si>
  <si>
    <t>info@medplayahotelagir.com</t>
  </si>
  <si>
    <t>hotelagir.com</t>
  </si>
  <si>
    <t>HOTEL SOL Y SOMBRA S.L.</t>
  </si>
  <si>
    <t>FLORIDA, 7 BAJO (LOCAL 2)</t>
  </si>
  <si>
    <t>965857300</t>
  </si>
  <si>
    <t>hotelsolysombra.com/</t>
  </si>
  <si>
    <t>BENILUX</t>
  </si>
  <si>
    <t>AVENIDA PANAMÁ, 5 BAJO; HOTEL GENILUX</t>
  </si>
  <si>
    <t>965857118</t>
  </si>
  <si>
    <t>benilux@hotelbeniluxpark.com</t>
  </si>
  <si>
    <t>hotelbeniluxpark.com</t>
  </si>
  <si>
    <t>APARTAMENTOS BENIBEACH</t>
  </si>
  <si>
    <t>AVENIDA ARMADA ESPAÑOLA, 8 BAJO; RESIDENCIAL BENIBEACH</t>
  </si>
  <si>
    <t>965856075</t>
  </si>
  <si>
    <t>info@beni-beach.com</t>
  </si>
  <si>
    <t>beni-beach.com</t>
  </si>
  <si>
    <t>HELIOS S.A.</t>
  </si>
  <si>
    <t>AVENIDA FILIPINAS, 12 BAJO; HOTEL HELIOS</t>
  </si>
  <si>
    <t>965855850</t>
  </si>
  <si>
    <t>direccion@heliosbenidorm.com</t>
  </si>
  <si>
    <t>283</t>
  </si>
  <si>
    <t>ALAMEDA</t>
  </si>
  <si>
    <t>ALAMEDA ALCALDE PEDRO ZARAGOZA, 34 BAJO</t>
  </si>
  <si>
    <t>965855650</t>
  </si>
  <si>
    <t>info@hotelalameda.es</t>
  </si>
  <si>
    <t>hotelalameda.es</t>
  </si>
  <si>
    <t>RIO PARK</t>
  </si>
  <si>
    <t>AVENIDA MURCIA, 16 BAJO; HOTEL RIO PARK</t>
  </si>
  <si>
    <t>965855612</t>
  </si>
  <si>
    <t>riopark@medplaya.com</t>
  </si>
  <si>
    <t>465</t>
  </si>
  <si>
    <t>VILLA VENECIA HOTEL BOUTIQUE GOURMET</t>
  </si>
  <si>
    <t>PLAÇA PLAZA SANT JAUME, 1</t>
  </si>
  <si>
    <t>965855466</t>
  </si>
  <si>
    <t>protocolo@hotelvillavenecia.com</t>
  </si>
  <si>
    <t>hotelvillavenecia.com</t>
  </si>
  <si>
    <t>PLAZA SANT JAUME, 1 BAJO</t>
  </si>
  <si>
    <t>villavenecia@hoteles-costablanca.com</t>
  </si>
  <si>
    <t>SOL COSTABLANCA S.L.</t>
  </si>
  <si>
    <t>965855450</t>
  </si>
  <si>
    <t>info@solcostablanca.com</t>
  </si>
  <si>
    <t>REGENTE</t>
  </si>
  <si>
    <t>CALLE MÓNACO, 5 BAJO; HOTEL REGENTE</t>
  </si>
  <si>
    <t>965855412</t>
  </si>
  <si>
    <t>AVENIDA MADRID, 31</t>
  </si>
  <si>
    <t>965855400</t>
  </si>
  <si>
    <t>reservas@hotelbrisa.net</t>
  </si>
  <si>
    <t>hotelbrisa.net</t>
  </si>
  <si>
    <t>SANDOS MONACO BEACH HOTEL &amp; SPA</t>
  </si>
  <si>
    <t>EMILIO ROMERO, 11 BAJO; DUPLICADO 11-13</t>
  </si>
  <si>
    <t>965855200</t>
  </si>
  <si>
    <t>reservas.monaco@sandos.com</t>
  </si>
  <si>
    <t>sandoshotels.com</t>
  </si>
  <si>
    <t>HOTEL VORAMAR</t>
  </si>
  <si>
    <t>CALLE DE LOS ALMENDROS, 6 BAJO; HOTEL BORAMAR</t>
  </si>
  <si>
    <t>965855150</t>
  </si>
  <si>
    <t>info@hotelvoramarbenidorm.com</t>
  </si>
  <si>
    <t>hotelvoramarbenidorm.com</t>
  </si>
  <si>
    <t>HOTEL VORAMAR BENIDORM</t>
  </si>
  <si>
    <t>AVENIDA ALMENDROS, 6</t>
  </si>
  <si>
    <t>MADEIRA CENTRO S.L.</t>
  </si>
  <si>
    <t>ESPERANTO, 1 BAJO</t>
  </si>
  <si>
    <t>965854950</t>
  </si>
  <si>
    <t>hotel@madeiracentro.com</t>
  </si>
  <si>
    <t>madeiracentro.com</t>
  </si>
  <si>
    <t>POSEIDÓN PLAYA</t>
  </si>
  <si>
    <t>AVENIDA RACHARELL, 1 BAJO</t>
  </si>
  <si>
    <t>965854850</t>
  </si>
  <si>
    <t>HOTEL GOLDEN</t>
  </si>
  <si>
    <t>AVINGUDA REI JAUME I, 10 BAJO; EDIFICIO ROCABLANCA</t>
  </si>
  <si>
    <t>965854812</t>
  </si>
  <si>
    <t>calidad@hotelgolden.net</t>
  </si>
  <si>
    <t>hotelgolden.net</t>
  </si>
  <si>
    <t>BRASIL S.L.</t>
  </si>
  <si>
    <t>APOLO XI, 27 BAJO</t>
  </si>
  <si>
    <t>965854800</t>
  </si>
  <si>
    <t>info@hotelbrasilbenidorm.es</t>
  </si>
  <si>
    <t>hotelbrasilbenidorm.es</t>
  </si>
  <si>
    <t>HOTEL ALONE</t>
  </si>
  <si>
    <t>AVENIDA MARINA BAIXA, 23, - BAJO</t>
  </si>
  <si>
    <t>965854712</t>
  </si>
  <si>
    <t>info@medsur-hoteles.com</t>
  </si>
  <si>
    <t>HOTEL LA CALA S.L.</t>
  </si>
  <si>
    <t>AVENIDA MARINA BAIXA, 10</t>
  </si>
  <si>
    <t>965854662</t>
  </si>
  <si>
    <t>reservas@hotel-lacala.com</t>
  </si>
  <si>
    <t>hotel-lacala.com/</t>
  </si>
  <si>
    <t>VILLA DEL MAR</t>
  </si>
  <si>
    <t>AVENIDA ARMADA ESPAÑOLA, 1 BAJO(HOTEL MONIKA HOLIDAY</t>
  </si>
  <si>
    <t>965854550</t>
  </si>
  <si>
    <t>reservas@hotelvilladelmar.com.es</t>
  </si>
  <si>
    <t>hotelvilladelmar.com.es</t>
  </si>
  <si>
    <t>AVENIDA RUZAFA, 39 BAJO</t>
  </si>
  <si>
    <t>965854500</t>
  </si>
  <si>
    <t>info@vistaoro.com</t>
  </si>
  <si>
    <t>SERVI - GROUP DIPLOMATIC</t>
  </si>
  <si>
    <t>CALLE GERONA, 9-11 BAJO; DUPLICADO 9-11</t>
  </si>
  <si>
    <t>965854450</t>
  </si>
  <si>
    <t>servigroup.es</t>
  </si>
  <si>
    <t>HOTEL VISTA BLANCA</t>
  </si>
  <si>
    <t>AVENIDA DERRAMADOR, 8</t>
  </si>
  <si>
    <t>965854366</t>
  </si>
  <si>
    <t>HOTEL CALYPSO</t>
  </si>
  <si>
    <t>AVINGUDA DERRAMADOR, 4 BAJO; HOTEL CALYPSO</t>
  </si>
  <si>
    <t>965854350</t>
  </si>
  <si>
    <t>CENTRO MAR S.L.</t>
  </si>
  <si>
    <t>CARRER MAJOR, 16</t>
  </si>
  <si>
    <t>965854343</t>
  </si>
  <si>
    <t>info@centromar.com</t>
  </si>
  <si>
    <t>alsanchhoteles.com</t>
  </si>
  <si>
    <t>MELINA</t>
  </si>
  <si>
    <t>PLAZA ESPAÑA, 1 BAJO; BAR LA GIRALDA</t>
  </si>
  <si>
    <t>965854312</t>
  </si>
  <si>
    <t>info@hotelmelina.com</t>
  </si>
  <si>
    <t>hotelmelina.com</t>
  </si>
  <si>
    <t>HOTEL BENIKAKTUS</t>
  </si>
  <si>
    <t>CALLE ALCALDE MANUEL CATALÁN CHANA, 12 12 12</t>
  </si>
  <si>
    <t>965854300</t>
  </si>
  <si>
    <t>benikaktus@kaktusgrup.com</t>
  </si>
  <si>
    <t>TORRE DORADA</t>
  </si>
  <si>
    <t>AVILÉS, 2 BAJO</t>
  </si>
  <si>
    <t>965854250</t>
  </si>
  <si>
    <t>HOTEL MARCONI S.L.</t>
  </si>
  <si>
    <t>CARRER SANT PERE, 28 28 28</t>
  </si>
  <si>
    <t>965854100</t>
  </si>
  <si>
    <r>
      <rPr>
        <color rgb="FF1155CC"/>
        <u/>
      </rPr>
      <t>reservas@hotelmarconi.es</t>
    </r>
  </si>
  <si>
    <t>hotelmarconi.es</t>
  </si>
  <si>
    <t>CONDESTABLE</t>
  </si>
  <si>
    <t>CARRER CONDESTABLE ZARAGOZA, 34 BAJO; HOTEL CONDESTABLE</t>
  </si>
  <si>
    <t>965854048</t>
  </si>
  <si>
    <t>pepe2condestable@yahoo.es</t>
  </si>
  <si>
    <t>condestable.com</t>
  </si>
  <si>
    <t>LAS VEGAS S.L.</t>
  </si>
  <si>
    <t>CARRER TOMÁS ORTUÑO, 13 BAJO; BENIDORM IV LAS VEGAS</t>
  </si>
  <si>
    <t>965854004</t>
  </si>
  <si>
    <t>info@lasvegas.com</t>
  </si>
  <si>
    <t>PRESIDENTE</t>
  </si>
  <si>
    <t>AVENIDA FILIPINAS, 10 BAJO; HOTEL PRESIDENTE</t>
  </si>
  <si>
    <t>965853950</t>
  </si>
  <si>
    <t>reservas@hotelesbenidorm.com</t>
  </si>
  <si>
    <t>hotelesbenidorm.com</t>
  </si>
  <si>
    <t>ARENA DORADA S.L.</t>
  </si>
  <si>
    <t>PIPA, S/N EDIFICIO CENIT - LOCAL 3</t>
  </si>
  <si>
    <t>965853939</t>
  </si>
  <si>
    <t>info@arenadorada.com</t>
  </si>
  <si>
    <t>BERMUDAS</t>
  </si>
  <si>
    <t>AVENIDA ESTOCOLMO, 17 BAJO; LOCALES 1-5</t>
  </si>
  <si>
    <t>965853911</t>
  </si>
  <si>
    <t>info@bermudas.com</t>
  </si>
  <si>
    <t>ha-bermudas.com</t>
  </si>
  <si>
    <t>RH VICTORIA</t>
  </si>
  <si>
    <t>VIA EMILIO ORTUÑO, 20 BAJO</t>
  </si>
  <si>
    <t>965853900</t>
  </si>
  <si>
    <t>info@rhvictoria.com</t>
  </si>
  <si>
    <t>hotelesrh.com</t>
  </si>
  <si>
    <t>RH ROYAL</t>
  </si>
  <si>
    <t>VIA EMILIO ORTUÑO, 11 BAJO</t>
  </si>
  <si>
    <t>royal@hotelesrh.com</t>
  </si>
  <si>
    <t>AVINGUDA DERRAMADOR, 6 BAJO; HOTEL ROSAMAR</t>
  </si>
  <si>
    <t>965853826</t>
  </si>
  <si>
    <t>admon@hotelrosamar.com</t>
  </si>
  <si>
    <t>hotelrosamar.com</t>
  </si>
  <si>
    <t>336</t>
  </si>
  <si>
    <t>HOTEL ROSAIRE</t>
  </si>
  <si>
    <t>AVENIDA DERRAMADOR, 2 BAJO(HOTEL ROSAMAR)</t>
  </si>
  <si>
    <t>info@hotelrosamar.com</t>
  </si>
  <si>
    <t>hotelrosamar.com/</t>
  </si>
  <si>
    <t>MARINA</t>
  </si>
  <si>
    <t>AVENIDA CUENCA, 6 BAJO</t>
  </si>
  <si>
    <t>965853762</t>
  </si>
  <si>
    <t>central@hotelmarinabenidorm.net</t>
  </si>
  <si>
    <t>marinahotelbenidorm.com</t>
  </si>
  <si>
    <t>TEREMAR S.L.</t>
  </si>
  <si>
    <t>AVENIDA ALMENDROS, 21 BAJO</t>
  </si>
  <si>
    <t>965853761</t>
  </si>
  <si>
    <t>info@hotelteremar.es</t>
  </si>
  <si>
    <t>hotelteremar.es</t>
  </si>
  <si>
    <t>DYNASTIC S.L.</t>
  </si>
  <si>
    <t>AVINGUDA AVENIDA AMETLLA DEL MAR, 15 15</t>
  </si>
  <si>
    <t>965853600</t>
  </si>
  <si>
    <t>info@hoteldynastic.com</t>
  </si>
  <si>
    <t>hoteldynastic.com</t>
  </si>
  <si>
    <t>HOTEL RH ROYAL - ADULTS ONLY</t>
  </si>
  <si>
    <t>CALLE EMILIO ORTUÑO, 11</t>
  </si>
  <si>
    <t>965853500</t>
  </si>
  <si>
    <t>hotelrhroyal.com</t>
  </si>
  <si>
    <t>MAGIC TROPICANA SUITES</t>
  </si>
  <si>
    <t>CALLE AMSTERDAM, S/N BAJO</t>
  </si>
  <si>
    <t>965853456</t>
  </si>
  <si>
    <t>rtropicasiut@hoteles-costablanca.com</t>
  </si>
  <si>
    <t>SERVIGROUP RIALTO</t>
  </si>
  <si>
    <t>AVENIDA ESTOCOLMO, 14 BAJO; DUPLICADO 9-11</t>
  </si>
  <si>
    <t>965853450</t>
  </si>
  <si>
    <t>rialto@servigroup.es</t>
  </si>
  <si>
    <t>GRAN HOTEL DELFÍN S.A.</t>
  </si>
  <si>
    <t>AVENIDA VICENTE LLORCA ALOS, 19</t>
  </si>
  <si>
    <t>965853400</t>
  </si>
  <si>
    <t>info@granhoteldelfin.com</t>
  </si>
  <si>
    <t>granhoteldelfin.com</t>
  </si>
  <si>
    <t>RH CORONA DEL MAR</t>
  </si>
  <si>
    <t>AVINGUDA REI JAUME I, 3 BAJO</t>
  </si>
  <si>
    <t>965853232</t>
  </si>
  <si>
    <t>info@rhcoronadelmar.com</t>
  </si>
  <si>
    <t>GALA PLACIDIA</t>
  </si>
  <si>
    <t>AVENIDA ROMA, 4</t>
  </si>
  <si>
    <t>965853208</t>
  </si>
  <si>
    <t>recepcion@hotelgalaplacidia.com</t>
  </si>
  <si>
    <t>hotelgalaplacidia.com</t>
  </si>
  <si>
    <t>SERVIGROUP PUEBLO BENIDORM S.L.</t>
  </si>
  <si>
    <t>CALLE IBIZA, 17 BAJO; HOTEL PUEBLO BENIDORM</t>
  </si>
  <si>
    <t>965853150</t>
  </si>
  <si>
    <t>539</t>
  </si>
  <si>
    <t>APART-HOTEL BAHIA S.L.</t>
  </si>
  <si>
    <t>CALLE GIJÓN, 2 BAJO</t>
  </si>
  <si>
    <t>965853094</t>
  </si>
  <si>
    <t>reservas@apartamentosbahia.es</t>
  </si>
  <si>
    <t>apartamentosbahia.es/</t>
  </si>
  <si>
    <t>HOTEL DON PANCHO S.L.</t>
  </si>
  <si>
    <t>965852950</t>
  </si>
  <si>
    <t>info@hoteldonpancho.es</t>
  </si>
  <si>
    <t>hoteldonpancho.es</t>
  </si>
  <si>
    <t>RIUDOR S.L.</t>
  </si>
  <si>
    <t>AVENIDA MEDITERRÁNEO, 45 BAJO; HOTEL RIUDOR</t>
  </si>
  <si>
    <t>965852608</t>
  </si>
  <si>
    <t>CABANA</t>
  </si>
  <si>
    <t>AVENIDA PERÚ, 33</t>
  </si>
  <si>
    <t>965852550</t>
  </si>
  <si>
    <t>hotelcabana@grupobali.com</t>
  </si>
  <si>
    <t>VENUS S.L.</t>
  </si>
  <si>
    <t>AVENIDA FILIPINAS, 13 BAJO; HOTEL Y RESIDENCIAL VENUS</t>
  </si>
  <si>
    <t>965852466</t>
  </si>
  <si>
    <t>reservas@servigroup.es</t>
  </si>
  <si>
    <t>servigroup.com/es/hotel-venus-benidorm/?utm_source=google&amp;utm_medium=organic&amp;utm_campaign=gmb</t>
  </si>
  <si>
    <t>358</t>
  </si>
  <si>
    <t>SOL PELÍCANOS OCAS</t>
  </si>
  <si>
    <t>CALLE GERONA, 45-47 BAJO; DUPLICADO 45-47</t>
  </si>
  <si>
    <t>965852350</t>
  </si>
  <si>
    <t>info@solpelícanosocas.com</t>
  </si>
  <si>
    <t>793</t>
  </si>
  <si>
    <t>FLUIXA MAR S.L.</t>
  </si>
  <si>
    <t>CALLE LEPANTO, 18 18 18</t>
  </si>
  <si>
    <t>965852305</t>
  </si>
  <si>
    <t>info@hotelperlabenidorm.com</t>
  </si>
  <si>
    <t>hotelperlabenidorm.com</t>
  </si>
  <si>
    <t>HOTEL COSTABLANCA S.L.</t>
  </si>
  <si>
    <t>AVENIDA ALMENDROS, 5 -BLOQ 1; 8-D</t>
  </si>
  <si>
    <t>965852117</t>
  </si>
  <si>
    <t>info@hotelcostablanca.com</t>
  </si>
  <si>
    <t>lavilaresort.es</t>
  </si>
  <si>
    <t>CIMBEL S.L.</t>
  </si>
  <si>
    <t>AVENIDA EUROPA, 1 BAJO; 1; LINEA DE PLAYA</t>
  </si>
  <si>
    <t>965852100</t>
  </si>
  <si>
    <t>reservas@hotelcimbel.com</t>
  </si>
  <si>
    <t>hotelcimbel.com</t>
  </si>
  <si>
    <t>CARLOS I S.L.</t>
  </si>
  <si>
    <t>AVENIDA FOIETES, 6 BAJO(HOTEL CARLOS I)</t>
  </si>
  <si>
    <t>965852016</t>
  </si>
  <si>
    <t>contabilidad@cshoteles.com</t>
  </si>
  <si>
    <t>NADAL</t>
  </si>
  <si>
    <t>AVENIDA MADRID, 41 BAJO</t>
  </si>
  <si>
    <t>965851941</t>
  </si>
  <si>
    <t>buzon@hotelnadalbenidorm.com</t>
  </si>
  <si>
    <t>hotelnadalbenidorm.com</t>
  </si>
  <si>
    <t>MAYNA</t>
  </si>
  <si>
    <t>AVENIDA RUZAFA, 25 BAJO; DUPLICADO 25-26</t>
  </si>
  <si>
    <t>965851846</t>
  </si>
  <si>
    <t>SOL Y SOMBRA S.L.</t>
  </si>
  <si>
    <t>CALLE FLORIDA, 3 BAJO; LOCAL 2B</t>
  </si>
  <si>
    <t>965851844</t>
  </si>
  <si>
    <t>MAGIC CRISTAL PARK S.L.</t>
  </si>
  <si>
    <t>AVENIDA RUZAFA, 14 BAJO; LOCALES HOTEL CRISTAL</t>
  </si>
  <si>
    <t>965851811</t>
  </si>
  <si>
    <t>rcristal@hoteles-costablanca.com</t>
  </si>
  <si>
    <t>hotelmagiccristalpark.com</t>
  </si>
  <si>
    <t>453</t>
  </si>
  <si>
    <t>FIESTA PARK HOTEL</t>
  </si>
  <si>
    <t>AVENIDA FOIETES, 4 BAJO</t>
  </si>
  <si>
    <t>965851766</t>
  </si>
  <si>
    <t>info@fiestaparkhotel.com</t>
  </si>
  <si>
    <t>fiestapark.com</t>
  </si>
  <si>
    <t>338</t>
  </si>
  <si>
    <t>FIESTA PARK HOTEL S.A.</t>
  </si>
  <si>
    <t>ARNEDO, 5 BAJO</t>
  </si>
  <si>
    <t>MONT PARK</t>
  </si>
  <si>
    <t>965851730</t>
  </si>
  <si>
    <t>reservas@hotelmontpark.es</t>
  </si>
  <si>
    <t>montpark.com</t>
  </si>
  <si>
    <t>SERVIGROUP ORANGE</t>
  </si>
  <si>
    <t>AVENIDA MALLORCA, 11 BAJO; HOTEL Y RESIDENCIAL VENUS</t>
  </si>
  <si>
    <t>965851720</t>
  </si>
  <si>
    <t>247</t>
  </si>
  <si>
    <t>PORT MAR BLAU</t>
  </si>
  <si>
    <t>SANT PERE, 20 BAJO</t>
  </si>
  <si>
    <t>965851646</t>
  </si>
  <si>
    <t>marblau@porthotels.es</t>
  </si>
  <si>
    <t>porthotels.es</t>
  </si>
  <si>
    <t>HOTEL CASTILLA</t>
  </si>
  <si>
    <t>CALLE JAÉN, 3 BAJO; HOTEL CASTILLA</t>
  </si>
  <si>
    <t>965851560</t>
  </si>
  <si>
    <t>AMBASSADOR PLAYA II</t>
  </si>
  <si>
    <t>CALLE GERONA, 39 17 17 17</t>
  </si>
  <si>
    <t>965851510</t>
  </si>
  <si>
    <t>benicaldea@hotelesbenidorm.com</t>
  </si>
  <si>
    <t>hotelesbenidorm.com/hoteles-ambassador-playa-i-ii/</t>
  </si>
  <si>
    <t>BRISTOL PARK S.L.</t>
  </si>
  <si>
    <t>965851448</t>
  </si>
  <si>
    <t>bristolparksl.com</t>
  </si>
  <si>
    <t>AVINGUDA RICARDO BAYONA, 7 BAJO; HOTEL ACAPULCO</t>
  </si>
  <si>
    <t>965851447</t>
  </si>
  <si>
    <t>reservas@hotelacapulcobenidorm.com</t>
  </si>
  <si>
    <t>hotelacapulcobenidorm.com/</t>
  </si>
  <si>
    <t>HOTEL ROSABEL</t>
  </si>
  <si>
    <t>TULIPANES, 4 BAJO</t>
  </si>
  <si>
    <t>965851345</t>
  </si>
  <si>
    <t>info@hotelrosabel.com</t>
  </si>
  <si>
    <t>hotelrosabel.com</t>
  </si>
  <si>
    <t>HOTEL ESMERALDA</t>
  </si>
  <si>
    <t>SANT PERE, 14</t>
  </si>
  <si>
    <t>965851341</t>
  </si>
  <si>
    <t>info@hotelesmeralda.com</t>
  </si>
  <si>
    <t>hotel-esmeralda.es</t>
  </si>
  <si>
    <t>JOYA S.L.</t>
  </si>
  <si>
    <t>AVENIDA ANDALUCÍA, 2 BAJO</t>
  </si>
  <si>
    <t>965851315</t>
  </si>
  <si>
    <t>info@hoteljoya.com</t>
  </si>
  <si>
    <t>hoteljoya.com</t>
  </si>
  <si>
    <t>HOTEL BEACHES</t>
  </si>
  <si>
    <t>CARRER MOLÍ, 12 BAJO; BAR CA JORDI</t>
  </si>
  <si>
    <t>965851313</t>
  </si>
  <si>
    <t>info@hotelbeaches.com</t>
  </si>
  <si>
    <t>CABALLO DE ORO</t>
  </si>
  <si>
    <t>AVENIDA CUENCA, 22</t>
  </si>
  <si>
    <t>965851214</t>
  </si>
  <si>
    <t>administracion@caballodeoro.com</t>
  </si>
  <si>
    <t>caballodeoro.com</t>
  </si>
  <si>
    <t>MAGIC AQUA ROCK GARDENS</t>
  </si>
  <si>
    <t>BONN, 6 BAJO</t>
  </si>
  <si>
    <t>965851175</t>
  </si>
  <si>
    <t>recepciongardens@hoteles-costablanca.com</t>
  </si>
  <si>
    <t>magiccostablanca.com</t>
  </si>
  <si>
    <t>MAGIC FENICIA</t>
  </si>
  <si>
    <t>MERCADO, 9</t>
  </si>
  <si>
    <t>965851146</t>
  </si>
  <si>
    <t>HOTEL RH PRINCESA</t>
  </si>
  <si>
    <t>CALLE MIRADOR, 3</t>
  </si>
  <si>
    <t>965850822</t>
  </si>
  <si>
    <t>victoria@hotelesrh.com</t>
  </si>
  <si>
    <t>hotelrhvictoria.com</t>
  </si>
  <si>
    <t>GASTROHOTEL RH CANFALI</t>
  </si>
  <si>
    <t>PLAZA SAN JAIME, 5</t>
  </si>
  <si>
    <t>965850818</t>
  </si>
  <si>
    <t>canfali@hotelesrh.com</t>
  </si>
  <si>
    <t>hotelrhcanfali.com</t>
  </si>
  <si>
    <t>BILBAINO S.L.</t>
  </si>
  <si>
    <t>VIRGEN DEL SUFRAGIO, 1</t>
  </si>
  <si>
    <t>965850805</t>
  </si>
  <si>
    <t>hotelbilbaino@gmail.com</t>
  </si>
  <si>
    <t>hotelbilbaino.com</t>
  </si>
  <si>
    <t>APARTAMENTOS MARIA VICTORIA</t>
  </si>
  <si>
    <t>CALLE IBIZA, 1 BAJO; ESQUINA CALLE ESPERANTO</t>
  </si>
  <si>
    <t>965850722</t>
  </si>
  <si>
    <t>info@apartamentosmariavictoria.com</t>
  </si>
  <si>
    <t>apartamentosmariavictoria.com</t>
  </si>
  <si>
    <t>HOTEL JAIME I</t>
  </si>
  <si>
    <t>AVENIDA REY JAIME I, 11 BAJO; LOCAL2 CAFETERIA LA SO</t>
  </si>
  <si>
    <t>965850719</t>
  </si>
  <si>
    <t>hotel@hoteljaimebenidorm.com</t>
  </si>
  <si>
    <t>hoteljaimebenidorm.com</t>
  </si>
  <si>
    <t>SERVIGROUP NEREO S.L.</t>
  </si>
  <si>
    <t>AVINGUDA AMETLLA DEL MAR, 12 R; BAJO; DE LOIX</t>
  </si>
  <si>
    <t>965850707</t>
  </si>
  <si>
    <t>MAGIC VILLA BENIDORM</t>
  </si>
  <si>
    <t>GERONA, 44</t>
  </si>
  <si>
    <t>965850699</t>
  </si>
  <si>
    <t>rvillabenidorm@hoteles-costablanca.com</t>
  </si>
  <si>
    <t>HOTEL RH SOL</t>
  </si>
  <si>
    <t>CARRER PINTOR LOZANO, 5</t>
  </si>
  <si>
    <t>965850611</t>
  </si>
  <si>
    <t>sol@hotelesrh.com</t>
  </si>
  <si>
    <t>hotelrhsol.com</t>
  </si>
  <si>
    <t>CALLE SAN PEDRO, 18</t>
  </si>
  <si>
    <t>965850600</t>
  </si>
  <si>
    <t>reservas@hmontemar.com</t>
  </si>
  <si>
    <t>hmontemar.com</t>
  </si>
  <si>
    <t>CUATRO ESQUINAS, 18 BAJO</t>
  </si>
  <si>
    <t>965850552</t>
  </si>
  <si>
    <t>info@rocamar.com</t>
  </si>
  <si>
    <t>grupotamboril.es</t>
  </si>
  <si>
    <t>HOTEL PRINCE PARK S.L.</t>
  </si>
  <si>
    <t>CALLE PRIMAVERA, 3, 3 BAJO; HOTEL PRINCES PARK</t>
  </si>
  <si>
    <t>965850365</t>
  </si>
  <si>
    <t>reservas@princepark.com</t>
  </si>
  <si>
    <t>hotelprincepark.com</t>
  </si>
  <si>
    <t>HOTEL LOS ALAMOS S.L.</t>
  </si>
  <si>
    <t>GERONA, 7</t>
  </si>
  <si>
    <t>965850212</t>
  </si>
  <si>
    <t>reservas@losalamos.es</t>
  </si>
  <si>
    <t>losalamos.es</t>
  </si>
  <si>
    <t>BELROY</t>
  </si>
  <si>
    <t>AVENIDA MEDITERRÁNEO, 13 BAJO</t>
  </si>
  <si>
    <t>965850203</t>
  </si>
  <si>
    <t>info@belroy.es</t>
  </si>
  <si>
    <t>belroy.es</t>
  </si>
  <si>
    <t>POSEIDÓN PALACE</t>
  </si>
  <si>
    <t>VIA EMILIO ORTUÑO, 26</t>
  </si>
  <si>
    <t>965850200</t>
  </si>
  <si>
    <t>reservas@hotelesposeidon.com</t>
  </si>
  <si>
    <t>EL PALMERAL</t>
  </si>
  <si>
    <t>CALLE SANTANDER, 12 BAJO; EDIFICIO FARO</t>
  </si>
  <si>
    <t>965850176</t>
  </si>
  <si>
    <t>info@palmeralresort.com</t>
  </si>
  <si>
    <t>hotelelpalmeral.com</t>
  </si>
  <si>
    <t>APARTAMENTOS TURISTICOS TERRALTA S.L.</t>
  </si>
  <si>
    <t>AVENIDA NICARAGUA, 44 BAJO; APARTAMENTOS TERRALTA</t>
  </si>
  <si>
    <t>965849549</t>
  </si>
  <si>
    <t>recepcion@apartamentos-terralta.com</t>
  </si>
  <si>
    <t>apartamentos-terralta.com</t>
  </si>
  <si>
    <t>CAP NEGRET S.A.</t>
  </si>
  <si>
    <t>PARTIDA CAPITAN NEGRET, 7 BAJO; CAMPIG</t>
  </si>
  <si>
    <t>965841200</t>
  </si>
  <si>
    <t>reservas1@hotelcapnegret.es</t>
  </si>
  <si>
    <t>hotelcapnegret.com</t>
  </si>
  <si>
    <t>HOTEL ALTAYA S.L.</t>
  </si>
  <si>
    <t>CARRETERA ALBIR, S/N 0 ALICANTE</t>
  </si>
  <si>
    <t>965840800</t>
  </si>
  <si>
    <t>contacto@hotelaltaia.es</t>
  </si>
  <si>
    <t>hotelaltaia.es</t>
  </si>
  <si>
    <t>CARRER LA MAR, 65 BAJO</t>
  </si>
  <si>
    <t>965840400</t>
  </si>
  <si>
    <t>info@hotelsanmiguelaltea.es</t>
  </si>
  <si>
    <t>hotelsanmiguelaltea.es/</t>
  </si>
  <si>
    <t>HOTEL BAHÍA CALPE</t>
  </si>
  <si>
    <t>AVENIDA VALENCIA, 24</t>
  </si>
  <si>
    <t>965839702</t>
  </si>
  <si>
    <t>recepcion.bahia-calpe@groupepvcp.com</t>
  </si>
  <si>
    <t>SOL Y MAR</t>
  </si>
  <si>
    <t>CALLE BENIDORM, 3 BAJO</t>
  </si>
  <si>
    <t>965839515</t>
  </si>
  <si>
    <t>info@granhotelsolymar.com</t>
  </si>
  <si>
    <t>granhotelsolymar.com</t>
  </si>
  <si>
    <t>PORTO CALPE HOTEL S.L.</t>
  </si>
  <si>
    <t>EXPLANADA DEL PUERTO, 7 BAJO; HOTEL</t>
  </si>
  <si>
    <t>965837322</t>
  </si>
  <si>
    <t>info@portocalpe.com</t>
  </si>
  <si>
    <t>portocalpe.com</t>
  </si>
  <si>
    <t>PORT EUROPA</t>
  </si>
  <si>
    <t>AVENIDA EUROPA, 21</t>
  </si>
  <si>
    <t>965835495</t>
  </si>
  <si>
    <t>europa@porthotels.es</t>
  </si>
  <si>
    <t>EURHOTEL MANAGEMENT SERVICE S.L.</t>
  </si>
  <si>
    <t>CALLE MESTRAL, 1 BAJO(ESQUINA JUAN CARLOS I)</t>
  </si>
  <si>
    <t>965833297</t>
  </si>
  <si>
    <t>calidad@ar-hotels.com</t>
  </si>
  <si>
    <t>unitursa.com</t>
  </si>
  <si>
    <t>GALETAMAR</t>
  </si>
  <si>
    <t>URBANIZACIÓN CALETA, 28 A</t>
  </si>
  <si>
    <t>965832328</t>
  </si>
  <si>
    <t>reservas@ar-hotels.com</t>
  </si>
  <si>
    <t>galetamar.com</t>
  </si>
  <si>
    <t>ELBACORONA S.L.</t>
  </si>
  <si>
    <t>965831558</t>
  </si>
  <si>
    <t>info@elbacorona.com</t>
  </si>
  <si>
    <t>HOTEL ROCINANTE S.L.</t>
  </si>
  <si>
    <t>PASSATGE DE BENICOLADA, 3 - D</t>
  </si>
  <si>
    <t>965831200</t>
  </si>
  <si>
    <t>info@hotelrocinante.com</t>
  </si>
  <si>
    <t>hotelrocinantecalpe.com</t>
  </si>
  <si>
    <t>PARTIDA BENICOLADA, 3</t>
  </si>
  <si>
    <t>HOTEL VILLA DE BIAR</t>
  </si>
  <si>
    <t>CALLE SAN JOSÉ, 2</t>
  </si>
  <si>
    <t>04113</t>
  </si>
  <si>
    <t>BIAR</t>
  </si>
  <si>
    <t>965812021</t>
  </si>
  <si>
    <t>vdebiar@hotelesposeidon.com</t>
  </si>
  <si>
    <t>LA FAÇANA</t>
  </si>
  <si>
    <t>PLAZA CONSTITUCIÓN, 2</t>
  </si>
  <si>
    <t>03410</t>
  </si>
  <si>
    <t>965810373</t>
  </si>
  <si>
    <t>reservas@lafasana.com</t>
  </si>
  <si>
    <t>lafasana.com</t>
  </si>
  <si>
    <t>HOTEL - RESTAURANTE SALVADORA</t>
  </si>
  <si>
    <t>AVENIDA DE LA CONSTITUCIÓN, 102</t>
  </si>
  <si>
    <t>03400</t>
  </si>
  <si>
    <t>VILLENA</t>
  </si>
  <si>
    <t>965800950</t>
  </si>
  <si>
    <t>info@hotel-restaurantelvadora.com</t>
  </si>
  <si>
    <t>hotelsalvadora.com</t>
  </si>
  <si>
    <t>HOTEL BOUTIQUE ALICANTE S.L.</t>
  </si>
  <si>
    <t>CALLE MIGUEL SOLER, 22</t>
  </si>
  <si>
    <t>965799366</t>
  </si>
  <si>
    <t>reservas@hotelboutiquealicante.com</t>
  </si>
  <si>
    <t>hotelboutiquealicante.com</t>
  </si>
  <si>
    <t>GUESTHOUSE CENTRAL S.L.</t>
  </si>
  <si>
    <t>CALLE PINTOR APARICIO, 27 1º</t>
  </si>
  <si>
    <t>03003</t>
  </si>
  <si>
    <t>965798112</t>
  </si>
  <si>
    <t>info@guesthousecentral.com</t>
  </si>
  <si>
    <t>enhoteles.es/guesthouse_central/</t>
  </si>
  <si>
    <t>JÁVEA S.L.</t>
  </si>
  <si>
    <t>PÍO X, 5 BAJO</t>
  </si>
  <si>
    <t>965795461</t>
  </si>
  <si>
    <t>info@hotel-javea.com</t>
  </si>
  <si>
    <t>hotel-javea.com</t>
  </si>
  <si>
    <t>HOTEL COSTA MAR S.L.</t>
  </si>
  <si>
    <t>CALLE CALETA, 4 BAJO</t>
  </si>
  <si>
    <t>965790644</t>
  </si>
  <si>
    <t>hotelcostamar@gmail.com</t>
  </si>
  <si>
    <t>hotelcostamar.eu</t>
  </si>
  <si>
    <t>PARADOR DE JAVEA</t>
  </si>
  <si>
    <t>AVENIDA MEDITERRÁNEO, 233 BAJO</t>
  </si>
  <si>
    <t>965790200</t>
  </si>
  <si>
    <t>javea@parador.es</t>
  </si>
  <si>
    <t>PLAZA PRESIDENTE ADOLFO SUÁREZ, 12 BAJO</t>
  </si>
  <si>
    <t>965790102</t>
  </si>
  <si>
    <t>hotelmiramarxabia@gmail.com</t>
  </si>
  <si>
    <t>hotelmiramar.com.es</t>
  </si>
  <si>
    <t>VILLANARANJOS</t>
  </si>
  <si>
    <t>PASSATGE GÉNOVA, 12 BAJO(LA FONTANA)</t>
  </si>
  <si>
    <t>965790054</t>
  </si>
  <si>
    <t>hotel@villanaranjos.com</t>
  </si>
  <si>
    <t>villanaranjos.com</t>
  </si>
  <si>
    <t>VILLA LOS NARANJOS</t>
  </si>
  <si>
    <t>PASSATGE GÉNOVA, 12 BAJO; LA FONTANA</t>
  </si>
  <si>
    <t>965790050</t>
  </si>
  <si>
    <t>LA RACONA</t>
  </si>
  <si>
    <t>CAMI AMPLE, 19 BAJO(LAS ROTAS)</t>
  </si>
  <si>
    <t>965788003</t>
  </si>
  <si>
    <t>info@laracona.com</t>
  </si>
  <si>
    <t>hotel-laracona.com</t>
  </si>
  <si>
    <t>BUENAVISTA</t>
  </si>
  <si>
    <t>PARTIDA TOSALET, 82 BAJO</t>
  </si>
  <si>
    <t>965787995</t>
  </si>
  <si>
    <t>info@buenavista.com</t>
  </si>
  <si>
    <t>FONTANELLA</t>
  </si>
  <si>
    <t>FONTANELLA, 18 BAJO</t>
  </si>
  <si>
    <t>965787651</t>
  </si>
  <si>
    <t>hotelfontanella@hotmail.com</t>
  </si>
  <si>
    <t>hotel-fontanella-denia.com</t>
  </si>
  <si>
    <t>HOSTELERIA ABORDO S.L.</t>
  </si>
  <si>
    <t>MARQUÉS DE CAMPO, 60 BAJO(PUERTA 13)</t>
  </si>
  <si>
    <t>965786235</t>
  </si>
  <si>
    <t>info@hosteleriaabordo.com</t>
  </si>
  <si>
    <t>EL RASET</t>
  </si>
  <si>
    <t>CARRER PONT, 33 BAJO</t>
  </si>
  <si>
    <t>965785040</t>
  </si>
  <si>
    <t>info@hotelelraset.com</t>
  </si>
  <si>
    <t>hotelelraset.com</t>
  </si>
  <si>
    <t>HOTEL FONTANELLA</t>
  </si>
  <si>
    <t>965784960</t>
  </si>
  <si>
    <t>info@hotelfontanella.com</t>
  </si>
  <si>
    <t>HOTEL ROSA S.L.</t>
  </si>
  <si>
    <t>CARRER CONGRE, 3 BAJO; CARRETERA LAS MARINAS KM-1</t>
  </si>
  <si>
    <t>965781573</t>
  </si>
  <si>
    <t>info@hotelrosadenia.com</t>
  </si>
  <si>
    <t>hotelrosadenia.com</t>
  </si>
  <si>
    <t>PORT DENIA</t>
  </si>
  <si>
    <t>CARRETERA DÉNIA-XÀBIA, 48 BAJO</t>
  </si>
  <si>
    <t>965781266</t>
  </si>
  <si>
    <t>porthotels.es/port-denia.html?utm_medium=organic&amp;utm_source=google&amp;utm_campaign=google-my-business&amp;utm_term=google-local&amp;utm_id=port-denia</t>
  </si>
  <si>
    <t>MARINES, KILOMETRO 3, 900</t>
  </si>
  <si>
    <t>965780887</t>
  </si>
  <si>
    <t>info@hotellosangelesdenia.com</t>
  </si>
  <si>
    <t>hotellosangelesdenia.com/</t>
  </si>
  <si>
    <t>SELLESMAR S.L.</t>
  </si>
  <si>
    <t>PLAYA MARINAS, KILOMETRO 4 BAJO</t>
  </si>
  <si>
    <t>965780458</t>
  </si>
  <si>
    <t>sellesmarsl.com</t>
  </si>
  <si>
    <t>COSTA BLANCA S.L.</t>
  </si>
  <si>
    <t>CARRER PINTOR LLORÉNS, 3 BAJO</t>
  </si>
  <si>
    <t>965780336</t>
  </si>
  <si>
    <t>reservas@hotelcostablancadenia.com</t>
  </si>
  <si>
    <t>hotelcostablancadenia.com</t>
  </si>
  <si>
    <t>LES ROTES</t>
  </si>
  <si>
    <t>CARRETERA ROTAS, 85 BAJO</t>
  </si>
  <si>
    <t>965780323</t>
  </si>
  <si>
    <t>reservas@hotellesrotesdenia.com</t>
  </si>
  <si>
    <t>hotellesrotesdenia.com</t>
  </si>
  <si>
    <t>HOTEL RAMIS S.L.</t>
  </si>
  <si>
    <t>CALLE MARIANO BENLLIURE, 6 BAJO</t>
  </si>
  <si>
    <t>965766313</t>
  </si>
  <si>
    <t>info@hotelramis.com</t>
  </si>
  <si>
    <t>hotelramis.com</t>
  </si>
  <si>
    <t>CASA MARINA S.L.</t>
  </si>
  <si>
    <t>GAVILA (URBANIZACIÓN BUENAVISTA), 17 BAJO</t>
  </si>
  <si>
    <t>965747420</t>
  </si>
  <si>
    <t>info@casamarina-suites.com</t>
  </si>
  <si>
    <t>casamarina-suites.com</t>
  </si>
  <si>
    <t>LA PAILLOTTE</t>
  </si>
  <si>
    <t>CALLE GAVILA (URBANIZACIÓN BUENAVISTA), 17, BAJO</t>
  </si>
  <si>
    <t>BALADRAR S.L.</t>
  </si>
  <si>
    <t>AVINGUDA LA MARINA, 18</t>
  </si>
  <si>
    <t>965747376</t>
  </si>
  <si>
    <t>info@baladrar.com</t>
  </si>
  <si>
    <t>HOTEL GEMA</t>
  </si>
  <si>
    <t>CALLE CABO ESTACA DE BARES, 11 BAJO</t>
  </si>
  <si>
    <t>03724</t>
  </si>
  <si>
    <t>TEULADA</t>
  </si>
  <si>
    <t>965747188</t>
  </si>
  <si>
    <t>info@gemahotel.com</t>
  </si>
  <si>
    <t>gemahotel.com</t>
  </si>
  <si>
    <t>HOTEL SWISS MORAIRA</t>
  </si>
  <si>
    <t>CALLE HAYA, 175 BAJO</t>
  </si>
  <si>
    <t>965747104</t>
  </si>
  <si>
    <t>info@swisshotelmoraira.com</t>
  </si>
  <si>
    <t>swisshotelmoraira.com</t>
  </si>
  <si>
    <t>4 VIENTOS</t>
  </si>
  <si>
    <t>PARTIDA PLA, 4 BAJO</t>
  </si>
  <si>
    <t>03725</t>
  </si>
  <si>
    <t>965740933</t>
  </si>
  <si>
    <t>info@4vientos.com</t>
  </si>
  <si>
    <t>AL ZARAQ</t>
  </si>
  <si>
    <t>CARRETERA N-332, KILOMETRO 172</t>
  </si>
  <si>
    <t>965731615</t>
  </si>
  <si>
    <t>info@alzaraq.com</t>
  </si>
  <si>
    <t>alzaraq.net</t>
  </si>
  <si>
    <t>HOTEL GUARDAMAR</t>
  </si>
  <si>
    <t>AVENIDA PUERTO RICO, 11 11</t>
  </si>
  <si>
    <t>965729650</t>
  </si>
  <si>
    <t>info@hotelguardamar.com</t>
  </si>
  <si>
    <t>hotelguardamar.com</t>
  </si>
  <si>
    <t>CARRER CARTAGENA, 26 BAJO</t>
  </si>
  <si>
    <t>965729407</t>
  </si>
  <si>
    <t>info@hotelmediterraneo.es</t>
  </si>
  <si>
    <t>hotelmediterraneo.es</t>
  </si>
  <si>
    <t>HOTEL EDÉN MAR</t>
  </si>
  <si>
    <t>CALLE MEDITERRÁNEO, 19 BAJO; RESIDENCIAL LAS VIÑAS</t>
  </si>
  <si>
    <t>965729213</t>
  </si>
  <si>
    <t>correo@hoteledenmar.com</t>
  </si>
  <si>
    <t>hoteledenmar.com</t>
  </si>
  <si>
    <t>HOTEL EUROPA S.L.</t>
  </si>
  <si>
    <t>JACINTO BENAVENTE, 1 ESQUINA CON AVENIDA EUROPA-13</t>
  </si>
  <si>
    <t>965729055</t>
  </si>
  <si>
    <t>hoteleuropa1@hotmail.com</t>
  </si>
  <si>
    <t>hoteleuropasl.com</t>
  </si>
  <si>
    <t>HOTEL QUINO</t>
  </si>
  <si>
    <t>CARRER DOCTOR LUIS RIVERA, 94 94 94</t>
  </si>
  <si>
    <t>965728352</t>
  </si>
  <si>
    <t>info@hotelquino.com</t>
  </si>
  <si>
    <t>hotelquino.com</t>
  </si>
  <si>
    <t>HOTEL MERIDIONAL **** S.L.</t>
  </si>
  <si>
    <t>AVENIDA DE LA LIBERTAD, 64, (PLAYA ROQUETAS)</t>
  </si>
  <si>
    <t>965728340</t>
  </si>
  <si>
    <t>info@hotelmeridional.es</t>
  </si>
  <si>
    <t>hotelmeridional.es</t>
  </si>
  <si>
    <t>PLAYAS DE GUARDAMAR</t>
  </si>
  <si>
    <t>PARTIDA SECANOS, S/N BAJO; RESIDENCIAL CAMPOMAR</t>
  </si>
  <si>
    <t>965728000</t>
  </si>
  <si>
    <t>reservas.guardamar@hotelesposeidon.com</t>
  </si>
  <si>
    <t>501</t>
  </si>
  <si>
    <t>HOTEL LA LAGUNA SPA &amp; GOLF</t>
  </si>
  <si>
    <t>CARRETERA ROJALES, S/N 0 ALICANTE</t>
  </si>
  <si>
    <t>965725577</t>
  </si>
  <si>
    <t>dpo@hotellalaguna.com</t>
  </si>
  <si>
    <t>hotellalaguna.com</t>
  </si>
  <si>
    <t>JUAN CARLOS</t>
  </si>
  <si>
    <t>APOLO, 85 BAJO</t>
  </si>
  <si>
    <t>965716969</t>
  </si>
  <si>
    <t>info@hoteljuancarlos.com</t>
  </si>
  <si>
    <t>hoteljuancarlos.com</t>
  </si>
  <si>
    <t>ONA ALDEA DEL MAR</t>
  </si>
  <si>
    <t>CALLE GABRIELA MISTRAL (URBANIZACIÓN LA ROSALEDA), 1 BAJO</t>
  </si>
  <si>
    <t>965712586</t>
  </si>
  <si>
    <t>CALLE VILLA MADRID, 15</t>
  </si>
  <si>
    <t>965710038</t>
  </si>
  <si>
    <t>reservas@ansahotel.com</t>
  </si>
  <si>
    <t>ansahotel.com</t>
  </si>
  <si>
    <t>TORREJOVEN S.L.</t>
  </si>
  <si>
    <t>CARRETERA ALICANTE-CARTAGENA, KILOMETRO 4, 700 CALLE ARRECIFE 1</t>
  </si>
  <si>
    <t>03180</t>
  </si>
  <si>
    <t>965709335</t>
  </si>
  <si>
    <t>reservas@hoteltorrejoven.com</t>
  </si>
  <si>
    <t>hoteltorrejoven.com</t>
  </si>
  <si>
    <t>TUTO</t>
  </si>
  <si>
    <t>CALLOSA DE SEGURA, 6</t>
  </si>
  <si>
    <t>965707146</t>
  </si>
  <si>
    <t>info@hoteltuto.com</t>
  </si>
  <si>
    <t>hoteltuto.com</t>
  </si>
  <si>
    <t>CONSTRUCCIONES GUTISAN 95 S.L.</t>
  </si>
  <si>
    <t>VICENTE BLASCO IBÁÑEZ, S/N</t>
  </si>
  <si>
    <t>965705828</t>
  </si>
  <si>
    <t>info@construccionesgutin95.com</t>
  </si>
  <si>
    <t>KHORONELA THILES S.L.</t>
  </si>
  <si>
    <t>URBANIZACIÓN ALTOS, S/N CALLE MONTE PERDIDO S/N</t>
  </si>
  <si>
    <t>03185</t>
  </si>
  <si>
    <t>965705555</t>
  </si>
  <si>
    <t>info@aparthotelatlas.com</t>
  </si>
  <si>
    <t>khoronelathilessl.com</t>
  </si>
  <si>
    <t>BELH´FREDFORT S.L.</t>
  </si>
  <si>
    <t>AVENIDA DESIDERIO RODRÍGUEZ, 29 4-D</t>
  </si>
  <si>
    <t>965703350</t>
  </si>
  <si>
    <t>info@belh´fredfort.com</t>
  </si>
  <si>
    <t>HOTEL ALMORADI</t>
  </si>
  <si>
    <t>AVENIDA ORIHUELA, 3</t>
  </si>
  <si>
    <t>03160</t>
  </si>
  <si>
    <t>ALMORADÍ</t>
  </si>
  <si>
    <t>965701727</t>
  </si>
  <si>
    <t>info@hotelalmoradi.com</t>
  </si>
  <si>
    <t>hotelalmoradi.com</t>
  </si>
  <si>
    <t>ARECA</t>
  </si>
  <si>
    <t>LIMÓN, S/N</t>
  </si>
  <si>
    <t>965685477</t>
  </si>
  <si>
    <t>reservas@hotelareca.es</t>
  </si>
  <si>
    <t>hotelareca.es</t>
  </si>
  <si>
    <t>DOÑA ISABEL</t>
  </si>
  <si>
    <t>AVENIDA ILLICE, 95 BAJO(HOTEL)</t>
  </si>
  <si>
    <t>965685217</t>
  </si>
  <si>
    <t>info@hoteldonaisabel.com</t>
  </si>
  <si>
    <t>hoteldonaisabel.com</t>
  </si>
  <si>
    <t>HOTEL VILLA SAN JUAN S.A.</t>
  </si>
  <si>
    <t>PLAZA CONSTITUCIÓ, 7 BAJO</t>
  </si>
  <si>
    <t>965656994</t>
  </si>
  <si>
    <t>info@hotelvillasanjuan.com</t>
  </si>
  <si>
    <t>hotelvillasanjuan.com</t>
  </si>
  <si>
    <t>ABRIL</t>
  </si>
  <si>
    <t>AVENIDA MIGUEL HERNÁNDEZ, KILOMETRO 116, 4</t>
  </si>
  <si>
    <t>965653408</t>
  </si>
  <si>
    <t>abrilhotels@hotelabril.es</t>
  </si>
  <si>
    <t>hotelabril.es</t>
  </si>
  <si>
    <t>SANTA FAZ</t>
  </si>
  <si>
    <t>PLAZA SANTA FAZ, 2 BAJO</t>
  </si>
  <si>
    <t>965651875</t>
  </si>
  <si>
    <t>hsantafaz@gmail.com</t>
  </si>
  <si>
    <t>santafaz.com</t>
  </si>
  <si>
    <t>ALMIRANTE S.L.</t>
  </si>
  <si>
    <t>AVENIDA NIZA, 38</t>
  </si>
  <si>
    <t>03540</t>
  </si>
  <si>
    <t>965650116</t>
  </si>
  <si>
    <t>info@hotelalmirante.com</t>
  </si>
  <si>
    <t>hotelalmirante.com</t>
  </si>
  <si>
    <t>LA FAMILIA</t>
  </si>
  <si>
    <t>SANT PERE, 147 BAJO</t>
  </si>
  <si>
    <t>965637776</t>
  </si>
  <si>
    <t>info@hotelcampellolafamilia.com</t>
  </si>
  <si>
    <t>hotelcampellolafamilia.com</t>
  </si>
  <si>
    <t>HOTEL APARTAMENTOS MAR AZUL S.L.</t>
  </si>
  <si>
    <t>SANT PERE, 128 128</t>
  </si>
  <si>
    <t>965635588</t>
  </si>
  <si>
    <t>recepcion@hotel-marazul.com</t>
  </si>
  <si>
    <t>hotel-marazul.com</t>
  </si>
  <si>
    <t>LA FAMILIA GALLO ROJO S.L.</t>
  </si>
  <si>
    <t>CALLE BENISSA, 9 BAJO</t>
  </si>
  <si>
    <t>965635559</t>
  </si>
  <si>
    <t>reservas@hotellafamiliagallorojo.com</t>
  </si>
  <si>
    <t>hotellafamiliagallorojo.com</t>
  </si>
  <si>
    <t>SANT FRANCESC, 10-14 BAJO</t>
  </si>
  <si>
    <t>965630690</t>
  </si>
  <si>
    <t>info@nuria.com</t>
  </si>
  <si>
    <t>PALACIOS</t>
  </si>
  <si>
    <t>POETA GARCÍA LORCA, 8</t>
  </si>
  <si>
    <t>03660</t>
  </si>
  <si>
    <t>NOVELDA</t>
  </si>
  <si>
    <t>965605507</t>
  </si>
  <si>
    <t>palaciosnovelda@yahoo.es</t>
  </si>
  <si>
    <t>palacios.com</t>
  </si>
  <si>
    <t>CESARTURIS FAMILIA S.A.</t>
  </si>
  <si>
    <t>CARRER METGE PÉREZ MARTORELL, 17 BAJO</t>
  </si>
  <si>
    <t>965598295</t>
  </si>
  <si>
    <t>info@certurisfamilia.com</t>
  </si>
  <si>
    <t>HOTEL ODON S.L.</t>
  </si>
  <si>
    <t>AVENIDA PAÍS VALENCIÀ, 145 3 BAJO</t>
  </si>
  <si>
    <t>03820</t>
  </si>
  <si>
    <t>COCENTAINA</t>
  </si>
  <si>
    <t>965591212</t>
  </si>
  <si>
    <t>odon@hotelodon.com</t>
  </si>
  <si>
    <t>hotelodon.com</t>
  </si>
  <si>
    <t>ALAHUAR</t>
  </si>
  <si>
    <t>PARTIDA TOSALET, S/N</t>
  </si>
  <si>
    <t>03791</t>
  </si>
  <si>
    <t>LA VALL DE LAGUAR</t>
  </si>
  <si>
    <t>965583397</t>
  </si>
  <si>
    <t>reservas.alahuar@hotelesposeidon.com</t>
  </si>
  <si>
    <t>hotelalahuar.es</t>
  </si>
  <si>
    <t>HOTEL MESÓN EL CASTILLO</t>
  </si>
  <si>
    <t>ALCOY, 8</t>
  </si>
  <si>
    <t>965566746</t>
  </si>
  <si>
    <t>info@hotelmesónelcastillo.com</t>
  </si>
  <si>
    <t>mesonelcastillo.com</t>
  </si>
  <si>
    <t>DON JOSE S.L.</t>
  </si>
  <si>
    <t>AVENIDA IBI, 2 BAJO; 1420 CASTALLA</t>
  </si>
  <si>
    <t>03420</t>
  </si>
  <si>
    <t>CASTALLA</t>
  </si>
  <si>
    <t>965561505</t>
  </si>
  <si>
    <t>info@hoteldonjosecastalla.com</t>
  </si>
  <si>
    <t>hoteldonjosecastalla.com</t>
  </si>
  <si>
    <t>XORRET DEL CATI</t>
  </si>
  <si>
    <t>PARTIDA RAMBLA-CATI, S/N BAJO</t>
  </si>
  <si>
    <t>965560048</t>
  </si>
  <si>
    <t>oeste_lacuina@hotmail.com</t>
  </si>
  <si>
    <t>castalla.org/la-ciudad/naturaleza/</t>
  </si>
  <si>
    <t>HOTEL DEL JUGUETE</t>
  </si>
  <si>
    <t>ESCOLETA, 4</t>
  </si>
  <si>
    <t>965552945</t>
  </si>
  <si>
    <t>info@hoteldeljuguete.com</t>
  </si>
  <si>
    <t>hoteldeljuguete.com</t>
  </si>
  <si>
    <t>HOTEL PLATA</t>
  </si>
  <si>
    <t>965550600</t>
  </si>
  <si>
    <t>info@hotel-plata.com</t>
  </si>
  <si>
    <t>hotel-plata.com</t>
  </si>
  <si>
    <t>EL MÁS DE LA CASA BLANCA</t>
  </si>
  <si>
    <t>CAMI REIAL BENIMARFULL, S/N AP. CORREUS 58</t>
  </si>
  <si>
    <t>965529393</t>
  </si>
  <si>
    <t>info@elmasdelacasablanca.com</t>
  </si>
  <si>
    <t>elmasdelacasablanca.com</t>
  </si>
  <si>
    <t>LA FONT D´ALCALA</t>
  </si>
  <si>
    <t>PLAÇA PLAZA BISBE VILAPLANA, 12 BAJO</t>
  </si>
  <si>
    <t>LA VALL D'ALCALÀ</t>
  </si>
  <si>
    <t>965514187</t>
  </si>
  <si>
    <t>info@fontdalcala.com</t>
  </si>
  <si>
    <t>fontdalcala.com</t>
  </si>
  <si>
    <t>LA ESCONDIDA S.L.</t>
  </si>
  <si>
    <t>CARRETERA ALCOY, KILOMETRO 9</t>
  </si>
  <si>
    <t>03815</t>
  </si>
  <si>
    <t>PENÀGUILA</t>
  </si>
  <si>
    <t>965513046</t>
  </si>
  <si>
    <t>info@singularshr.com</t>
  </si>
  <si>
    <t>hotelescondida.com</t>
  </si>
  <si>
    <t>HOTEL BENIDORM CITY OLYMPIA</t>
  </si>
  <si>
    <t>CARRER ALT, 2</t>
  </si>
  <si>
    <t>965505001</t>
  </si>
  <si>
    <t>olympia@benidormcity.com</t>
  </si>
  <si>
    <t>benidormcity.com</t>
  </si>
  <si>
    <t>MAYORMO MOTEL</t>
  </si>
  <si>
    <t>CARRETERA NOVELDA, KILOMETRO 5, 600</t>
  </si>
  <si>
    <t>03680</t>
  </si>
  <si>
    <t>ASPE</t>
  </si>
  <si>
    <t>965491795</t>
  </si>
  <si>
    <t>info@mayormomotel.com</t>
  </si>
  <si>
    <t>CAMPANILE</t>
  </si>
  <si>
    <t>RONDA VALL D'UIXO, S/N ESQUINA PETRER</t>
  </si>
  <si>
    <t>965435760</t>
  </si>
  <si>
    <t>ciudaddeelche@yithoteles.com</t>
  </si>
  <si>
    <t>hotelciudaddeelche.com/</t>
  </si>
  <si>
    <t>MICHEL</t>
  </si>
  <si>
    <t>FELIPE II, 11</t>
  </si>
  <si>
    <t>965411842</t>
  </si>
  <si>
    <t>info@michel.com</t>
  </si>
  <si>
    <t>HOTEL RESTAURANTE PATILLA S.L.</t>
  </si>
  <si>
    <t>CALLE ELCHE, 29</t>
  </si>
  <si>
    <t>965411015</t>
  </si>
  <si>
    <t>info@hotelrestaurantepatilla.com</t>
  </si>
  <si>
    <t>hotelpatilla.com</t>
  </si>
  <si>
    <t>AVINGUDA SANT VICENT FERRER, 69 BAJO</t>
  </si>
  <si>
    <t>03330</t>
  </si>
  <si>
    <t>CREVILLENT</t>
  </si>
  <si>
    <t>965401550</t>
  </si>
  <si>
    <t>laspalmeras@laspalmeras-sl.com</t>
  </si>
  <si>
    <t>laspalmerasresort.com</t>
  </si>
  <si>
    <t>AVENIDA SAN VICENTE FERRER, 67</t>
  </si>
  <si>
    <t>LAS PALMERAS</t>
  </si>
  <si>
    <t>PARTIDA D'EULA, 75 KILOMETRO 45 N-340</t>
  </si>
  <si>
    <t>965400188</t>
  </si>
  <si>
    <t>SANT BONIFACI PETRER</t>
  </si>
  <si>
    <t>AVENIDA MADRID, 12</t>
  </si>
  <si>
    <t>03600</t>
  </si>
  <si>
    <t>ELDA</t>
  </si>
  <si>
    <t>965392392</t>
  </si>
  <si>
    <t>hotelsantbonifacipetrer@gmail.com</t>
  </si>
  <si>
    <t>hotelsantbonifaci.com/</t>
  </si>
  <si>
    <t>HOTEL SANTA ANA</t>
  </si>
  <si>
    <t>IGLESIA, 4 BAJO</t>
  </si>
  <si>
    <t>965391391</t>
  </si>
  <si>
    <t>hoteldesantaana@gmail.com</t>
  </si>
  <si>
    <t>hoteldesantaana.com</t>
  </si>
  <si>
    <t>HOTEL SANTA ANA S.L.</t>
  </si>
  <si>
    <t>CALLE IGLESIA, 4 BAJO; HOTEL SANTA ANA</t>
  </si>
  <si>
    <t>info@hotelntaana.com</t>
  </si>
  <si>
    <t>HOTEL VERSALLES GRANJA DE ROCAMORA S.L.</t>
  </si>
  <si>
    <t>PLAZA SAN PEDRO, 1 1 1</t>
  </si>
  <si>
    <t>03348</t>
  </si>
  <si>
    <t>GRANJA DE ROCAMORA</t>
  </si>
  <si>
    <t>965361414</t>
  </si>
  <si>
    <t>info@versalleshotel.com</t>
  </si>
  <si>
    <t>hotelversallesgranjaderocamorasl.com</t>
  </si>
  <si>
    <t>SALUD CHLORELLA ESPAÑA S.L.</t>
  </si>
  <si>
    <t>AVENIDA JUAN CARLOS I, 105 BAJO</t>
  </si>
  <si>
    <t>965360092</t>
  </si>
  <si>
    <t>info@chlorella.es</t>
  </si>
  <si>
    <t>chlorella.es/</t>
  </si>
  <si>
    <t>RECONQUISTA</t>
  </si>
  <si>
    <t>CARRER PONT DE SANT JORDI, 1 BAJO; HOTEL LA RECONQUISTA</t>
  </si>
  <si>
    <t>03803</t>
  </si>
  <si>
    <t>965330900</t>
  </si>
  <si>
    <t>reconquista@hotelodon.com</t>
  </si>
  <si>
    <t>hotelreconquista.es</t>
  </si>
  <si>
    <t>PLAYAMARINA 1</t>
  </si>
  <si>
    <t>CALLE CIELO, 7 B</t>
  </si>
  <si>
    <t>965323012</t>
  </si>
  <si>
    <t>info@playamarinahotels.com</t>
  </si>
  <si>
    <t>playamarinahotels.com</t>
  </si>
  <si>
    <t>HOTEL PALMERA BEACH</t>
  </si>
  <si>
    <t>URBANIZACIÓN MIL PALMERAS, S/N</t>
  </si>
  <si>
    <t>03191</t>
  </si>
  <si>
    <t>965321900</t>
  </si>
  <si>
    <t>info@manolihotels.com</t>
  </si>
  <si>
    <t>manolihotels.com</t>
  </si>
  <si>
    <t>LA ROTONDA</t>
  </si>
  <si>
    <t>AGUA, 3 CABO ROIG</t>
  </si>
  <si>
    <t>965321225</t>
  </si>
  <si>
    <t>info@larotondahotel.com</t>
  </si>
  <si>
    <t>larotondahotel.com</t>
  </si>
  <si>
    <t>APARTHOTEL PLAYAMARINA II</t>
  </si>
  <si>
    <t>CALLE CIELO, 5</t>
  </si>
  <si>
    <t>965320586</t>
  </si>
  <si>
    <t>info@playamarina2.es</t>
  </si>
  <si>
    <t>playamarina11.com</t>
  </si>
  <si>
    <t>GOLF CAMPOAMOR</t>
  </si>
  <si>
    <t>URBANIZACIÓN LOMAS DE CAMPOAMOR, S/N</t>
  </si>
  <si>
    <t>965320410</t>
  </si>
  <si>
    <t>info@golfcampoamor.com</t>
  </si>
  <si>
    <t>HOTEL MONTEPIEDRA</t>
  </si>
  <si>
    <t>CALLE CIELO, 16 16 16</t>
  </si>
  <si>
    <t>965320300</t>
  </si>
  <si>
    <t>direccion@hotelmontepiedra.com</t>
  </si>
  <si>
    <t>hotelmontepiedra.com</t>
  </si>
  <si>
    <t>APARTHOTEL DIAMANT BLUE</t>
  </si>
  <si>
    <t>CALLE AGUA, 5 BAJO; URBANIZACIÓN CABO</t>
  </si>
  <si>
    <t>965320269</t>
  </si>
  <si>
    <t>info@diamantblue.com</t>
  </si>
  <si>
    <t>diamantblue.com</t>
  </si>
  <si>
    <t>GRAN PLAYA S.L.</t>
  </si>
  <si>
    <t>AVENIDA ZARAGOZA, 42 BAJO-CTRO</t>
  </si>
  <si>
    <t>965273000</t>
  </si>
  <si>
    <t>reservas@hotelgranplaya.es</t>
  </si>
  <si>
    <t>hotelgranplaya.es</t>
  </si>
  <si>
    <t>CASA ALBEROLA ALICANTE, CURIO COLLECTION BY HILTON</t>
  </si>
  <si>
    <t>CALLE CANALEJAS, 1</t>
  </si>
  <si>
    <t>965270910</t>
  </si>
  <si>
    <t>info@caalberolaalicantecuriocollectionbyhilton.com</t>
  </si>
  <si>
    <t>OCEAN LOUNGE</t>
  </si>
  <si>
    <t>AVENIDA PUERTO, S/N</t>
  </si>
  <si>
    <t>965270867</t>
  </si>
  <si>
    <t>hostal@oceanlounge.es</t>
  </si>
  <si>
    <t>oceanlounge.es</t>
  </si>
  <si>
    <t>HOTEL MAYA ALICANTE S.L.</t>
  </si>
  <si>
    <t>CALLE CANÓNIGO MANUEL L. PENALVA, 2 2 2</t>
  </si>
  <si>
    <t>965261211</t>
  </si>
  <si>
    <t>info@hotelmayaalicante.com</t>
  </si>
  <si>
    <t>hotelalicantemaya.com</t>
  </si>
  <si>
    <t>ALICANTE GOLF S.L.</t>
  </si>
  <si>
    <t>CALLE ESCULTOR JOSÉ GUTIÉRREZ, 23</t>
  </si>
  <si>
    <t>965235000</t>
  </si>
  <si>
    <t>reservas@hotelalicantegolf.com</t>
  </si>
  <si>
    <t>hotelalicantegolf.com</t>
  </si>
  <si>
    <t>HOTEL ALAMO</t>
  </si>
  <si>
    <t>CALLE SAN FERNANDO, 56</t>
  </si>
  <si>
    <t>965218355</t>
  </si>
  <si>
    <t>info@hotelalamoalicante.com</t>
  </si>
  <si>
    <t>hotelalamoalicante.com</t>
  </si>
  <si>
    <t>IBEROSTAR HOTELES Y RESORTS</t>
  </si>
  <si>
    <t>MUELLE LEVANTE, 8 S/N (VODAFONE ESPAÑA S.A.)</t>
  </si>
  <si>
    <t>965216371</t>
  </si>
  <si>
    <t>info@iberostarhotelesyresorts.com</t>
  </si>
  <si>
    <t>LES MONGES PALACE</t>
  </si>
  <si>
    <t>CALLE SAN AGUSTÍN, 4 ESQUINA ESQUINA CALLE MONJAS</t>
  </si>
  <si>
    <t>965215046</t>
  </si>
  <si>
    <t>info@lesmongespalace.com</t>
  </si>
  <si>
    <t>lesmonges.es</t>
  </si>
  <si>
    <t>TRYP CIUDAD S.L.</t>
  </si>
  <si>
    <t>CALLE GRAVINA, 9 BAJO; H. TRYP C. DE ALICANTE</t>
  </si>
  <si>
    <t>965210700</t>
  </si>
  <si>
    <t>info@trypciudad.com</t>
  </si>
  <si>
    <t>CERVANTES</t>
  </si>
  <si>
    <t>MÉDICO PASCUAL PÉREZ, 19</t>
  </si>
  <si>
    <t>965209910</t>
  </si>
  <si>
    <t>hotelcervantes19@yahoo.es</t>
  </si>
  <si>
    <t>hotel-cervantes.es</t>
  </si>
  <si>
    <t>SAN REMO</t>
  </si>
  <si>
    <t>NAVAS, 30 ESQUINA CALLE DEL TEATRO, 26</t>
  </si>
  <si>
    <t>965209500</t>
  </si>
  <si>
    <t>info@hotelsanremo.net</t>
  </si>
  <si>
    <t>hotelsanremo.net</t>
  </si>
  <si>
    <t>EUROSTARS MEDITERRANEA PLAZA S.L.</t>
  </si>
  <si>
    <t>PLAZA AYUNTAMIENTO, 6 BAJO; H.MEDITERRANEO</t>
  </si>
  <si>
    <t>965206750</t>
  </si>
  <si>
    <t>info@eurostarsmediterraneaplaza.com</t>
  </si>
  <si>
    <t>eurostarsmediterraneaplaza.com</t>
  </si>
  <si>
    <t>MELIA ALICANTE</t>
  </si>
  <si>
    <t>CALLE VILLAVIEJA, 8 8 8</t>
  </si>
  <si>
    <t>965205000</t>
  </si>
  <si>
    <t>melia.alicante@melia.com</t>
  </si>
  <si>
    <t>es.melia.com</t>
  </si>
  <si>
    <t>471</t>
  </si>
  <si>
    <t>EXPLANADA HOTEL S.L.</t>
  </si>
  <si>
    <t>SAN FERNANDO, 18 BAJO</t>
  </si>
  <si>
    <t>965204694</t>
  </si>
  <si>
    <t>info@explanadahotel.com</t>
  </si>
  <si>
    <t>explanadahotel.com</t>
  </si>
  <si>
    <t>TRYP GRAN SOL</t>
  </si>
  <si>
    <t>RAMBLA MÉNDEZ NÚÑEZ, 3 BAJO; HOTEL GRAN SOL</t>
  </si>
  <si>
    <t>965203000</t>
  </si>
  <si>
    <t>tryp.gran.sol@melia.com</t>
  </si>
  <si>
    <t>HOTEL RESIDENCIA LEUKA</t>
  </si>
  <si>
    <t>CALLE SEGURA, 23 BAJO; HOTEL ELUKA</t>
  </si>
  <si>
    <t>965202744</t>
  </si>
  <si>
    <t>info@hotelleuka.com</t>
  </si>
  <si>
    <t>hotelleuka.com</t>
  </si>
  <si>
    <t>LA PORTUGUESA APARTMENTS</t>
  </si>
  <si>
    <t>AVENIDA JUAN BAUTISTA LAFORA, 6 ENTREPISO</t>
  </si>
  <si>
    <t>965200821</t>
  </si>
  <si>
    <t>portuguesaapartments@gmail.com</t>
  </si>
  <si>
    <t>laportuguesaapartments.com</t>
  </si>
  <si>
    <t>CASTILLA ALICANTE</t>
  </si>
  <si>
    <t>AVENIDA PAÍSES ESCANDINAVOS, 7 BAJO(HOTEL CASTILLA ALICANT</t>
  </si>
  <si>
    <t>965162033</t>
  </si>
  <si>
    <t>info@hg-hamburg.de</t>
  </si>
  <si>
    <t>hcastilla.com</t>
  </si>
  <si>
    <t>HOLIDAY INN ALICANTE PLAYA SAN JUAN</t>
  </si>
  <si>
    <t>AVENIDA CATALUÑA, 20 BAJO; HOTEL HOLIDAY SALON 1</t>
  </si>
  <si>
    <t>965156185</t>
  </si>
  <si>
    <t>info@holidayinnalicanteplayanjuan.com</t>
  </si>
  <si>
    <t>holiday-inn.com</t>
  </si>
  <si>
    <t>HOTEL ALBAHIA ALICANTE</t>
  </si>
  <si>
    <t>CALLE SOL NACIENTE, 6 6 6</t>
  </si>
  <si>
    <t>03016</t>
  </si>
  <si>
    <t>965155979</t>
  </si>
  <si>
    <t>hotelalbahia@albahia.com</t>
  </si>
  <si>
    <t>albahia.com</t>
  </si>
  <si>
    <t>DANIYA ALICANTE</t>
  </si>
  <si>
    <t>AVENIDA DÉNIA, 133 BAJO</t>
  </si>
  <si>
    <t>03015</t>
  </si>
  <si>
    <t>965154392</t>
  </si>
  <si>
    <t>reservas@alicante.daniyahotels.es</t>
  </si>
  <si>
    <t>HOTEL MIO CID S.L.</t>
  </si>
  <si>
    <t>AVENIDA COSTA BLANCA, 22 - A</t>
  </si>
  <si>
    <t>965152700</t>
  </si>
  <si>
    <t>info@hotelmiocid.com</t>
  </si>
  <si>
    <t>hotelmiocid.com</t>
  </si>
  <si>
    <t>GRAVINA CINCO</t>
  </si>
  <si>
    <t>GRAVINA, 5</t>
  </si>
  <si>
    <t>965147317</t>
  </si>
  <si>
    <t>info@hotelgravinacinco.es</t>
  </si>
  <si>
    <t>hotelgravinacinco.es</t>
  </si>
  <si>
    <t>SANO HOUSE S.L.</t>
  </si>
  <si>
    <t>BILBAO, 1 4</t>
  </si>
  <si>
    <t>965147152</t>
  </si>
  <si>
    <t>info@nohouse.com</t>
  </si>
  <si>
    <t>SPA PORTA MARIS S.A.</t>
  </si>
  <si>
    <t>PLAZA PUERTA DEL MAR, 3 BAJO; CAFE MAR DE SEDA</t>
  </si>
  <si>
    <t>965147021</t>
  </si>
  <si>
    <t>reservas@hotelspaportamaris.com</t>
  </si>
  <si>
    <t>spaportamarissa.com</t>
  </si>
  <si>
    <t>HOSPES AMERIGO</t>
  </si>
  <si>
    <t>CALLE RAFAEL ALTAMIRA, 7 BAJO</t>
  </si>
  <si>
    <t>965146570</t>
  </si>
  <si>
    <t>amerigo@hospes.com</t>
  </si>
  <si>
    <t>HOTEL RAMBLA S.L.</t>
  </si>
  <si>
    <t>RAMBLA MÉNDEZ NÚÑEZ, 9 1; DCHA</t>
  </si>
  <si>
    <t>965144580</t>
  </si>
  <si>
    <t>reservas@hotelrambla.com</t>
  </si>
  <si>
    <t>hotelrambla.com</t>
  </si>
  <si>
    <t>HOTEL MARITIMO</t>
  </si>
  <si>
    <t>CALLE VALDÉS, 13 55 1ºB</t>
  </si>
  <si>
    <t>965143722</t>
  </si>
  <si>
    <t>hotelmaritimo@hmaritimo.com</t>
  </si>
  <si>
    <t>hotelmaritimo.es</t>
  </si>
  <si>
    <t>GOYA DE ALICANTE</t>
  </si>
  <si>
    <t>CALLE MAESTRO BRETÓN, 19 BAJO; ASCENSOR</t>
  </si>
  <si>
    <t>965141768</t>
  </si>
  <si>
    <t>reservas@hotelgoyadealicante.es</t>
  </si>
  <si>
    <t>goyadealicante.com</t>
  </si>
  <si>
    <t>HOTEL LA CITY</t>
  </si>
  <si>
    <t>AVENIDA SALAMANCA, 16 BAJO</t>
  </si>
  <si>
    <t>03005</t>
  </si>
  <si>
    <t>965131973</t>
  </si>
  <si>
    <t>info@hotellacity.com</t>
  </si>
  <si>
    <t>lacityhotel.com</t>
  </si>
  <si>
    <t>CAMPANILE S.L.</t>
  </si>
  <si>
    <t>AVENIDA ELCHE, 21 BAJO; POLIGONO INSDUSTRIAL AGUA AMARGA</t>
  </si>
  <si>
    <t>965110282</t>
  </si>
  <si>
    <t>info@campanile.com</t>
  </si>
  <si>
    <t>IBIS BUDGET</t>
  </si>
  <si>
    <t>AVENIDA ELCHE, 114 BAJO - POLIGONO AGUA AMARGA</t>
  </si>
  <si>
    <t>965109053</t>
  </si>
  <si>
    <t>h3200@accor.com</t>
  </si>
  <si>
    <t>ibishotel.com</t>
  </si>
  <si>
    <t>NH ALICANTE</t>
  </si>
  <si>
    <t>CALLE MÉXICO, 18 BAJO; ES CALLE ROSA CHACAL</t>
  </si>
  <si>
    <t>965108140</t>
  </si>
  <si>
    <t>nhalicante@nh-hotels.com</t>
  </si>
  <si>
    <t>MÉXICO, 18 BAJO(ES CALLE ROSA CHACAL)</t>
  </si>
  <si>
    <t>IBIS ALICANTE S.L.</t>
  </si>
  <si>
    <t>AVENIDA ELCHE, 114</t>
  </si>
  <si>
    <t>965108040</t>
  </si>
  <si>
    <t>ESTUDIOTEL ALICANTE S.L.</t>
  </si>
  <si>
    <t>CALLE POETA VILA Y BLANCO, 4 4 4</t>
  </si>
  <si>
    <t>965063474</t>
  </si>
  <si>
    <t>reservas@estudiotelalicante.es</t>
  </si>
  <si>
    <t>estudiotelalicante.es</t>
  </si>
  <si>
    <t>HOTEL MOLI BOUTIQUE</t>
  </si>
  <si>
    <t>CARRER CALVARI, 12</t>
  </si>
  <si>
    <t>965063081</t>
  </si>
  <si>
    <t>info@hotelmoliboutique.com</t>
  </si>
  <si>
    <t>hotelmoliboutique.com</t>
  </si>
  <si>
    <t>BENIDORM CITY CENTRE</t>
  </si>
  <si>
    <t>CARRER GARITA, 8</t>
  </si>
  <si>
    <t>965045635</t>
  </si>
  <si>
    <t>info@benidormcity.com</t>
  </si>
  <si>
    <t>ANDALUCÍA</t>
  </si>
  <si>
    <t>CALLE FLORIDA, 2 BAJO; ASCENSOR</t>
  </si>
  <si>
    <t>965 850 338</t>
  </si>
  <si>
    <t>hotel-andalucia@hotmail.com</t>
  </si>
  <si>
    <t>hotel-andalucia.com</t>
  </si>
  <si>
    <t>MASQI, THE ENERGY HOUSE</t>
  </si>
  <si>
    <t>CAMI LA MALLAETA, S/N</t>
  </si>
  <si>
    <t>965 567 232</t>
  </si>
  <si>
    <t>info@masqi.es</t>
  </si>
  <si>
    <t>masqi.es</t>
  </si>
  <si>
    <t>PLATA</t>
  </si>
  <si>
    <t>965 55 06 00</t>
  </si>
  <si>
    <t>JACARANDA</t>
  </si>
  <si>
    <t>CALLE DON JUAN JOSÉ FULLADOSA, 13</t>
  </si>
  <si>
    <t>12598</t>
  </si>
  <si>
    <t>PENÍSCOLA/PEÑÍSCOLA</t>
  </si>
  <si>
    <t>CASTELLÓN</t>
  </si>
  <si>
    <t>964845162</t>
  </si>
  <si>
    <t>info@muvabeach.com</t>
  </si>
  <si>
    <t>muvabeach.com</t>
  </si>
  <si>
    <t>MUVA BEACH S.L.</t>
  </si>
  <si>
    <t>CALLE PORTETA, 5</t>
  </si>
  <si>
    <t>BLANCOS ROOMS</t>
  </si>
  <si>
    <t>CALLE NUEVA, 9 CASCO ANTIGUO</t>
  </si>
  <si>
    <t>blancosroomshotel.com</t>
  </si>
  <si>
    <t>HOTEL CAU BLANCH</t>
  </si>
  <si>
    <t>PARTIDA FIGUERASA, S/N (LES CREVADES, BUZON 57)</t>
  </si>
  <si>
    <t>12118</t>
  </si>
  <si>
    <t>USERAS/LES USERES</t>
  </si>
  <si>
    <t>964812609</t>
  </si>
  <si>
    <t>cau.blanch@yahoo.fr</t>
  </si>
  <si>
    <t>caublanch.com</t>
  </si>
  <si>
    <t>EXPRESS BY HOLIDAY INN ONDA</t>
  </si>
  <si>
    <t>AVENIDA CASTILLA-LA MANCHA (POLIGONO INSDUSTRIAL COLADOR), 5 BAJO; HOTEL ONDA</t>
  </si>
  <si>
    <t>12200</t>
  </si>
  <si>
    <t>ONDA</t>
  </si>
  <si>
    <t>964776230</t>
  </si>
  <si>
    <t>info@expressbyholidayinnonda.com</t>
  </si>
  <si>
    <t>MONTAÑETA DE VALL D´ALBA S.L.</t>
  </si>
  <si>
    <t>AVENIDA PAS, S/N (ERMITA SAN CRISTOFOR</t>
  </si>
  <si>
    <t>12194</t>
  </si>
  <si>
    <t>VALL D'ALBA</t>
  </si>
  <si>
    <t>964766747</t>
  </si>
  <si>
    <t>info@montañetadevalld´alba.com</t>
  </si>
  <si>
    <t>MAS EL CUQUELLO</t>
  </si>
  <si>
    <t>MASÍA CUQUELLO(CARRETERA IBARSOS-CULLA KILOMETRO 1), S/N</t>
  </si>
  <si>
    <t>12163</t>
  </si>
  <si>
    <t>CULLA</t>
  </si>
  <si>
    <t>964762501</t>
  </si>
  <si>
    <t>info@maselcuquello.com</t>
  </si>
  <si>
    <t>maselcuquello.com</t>
  </si>
  <si>
    <t>MARINA D´OR</t>
  </si>
  <si>
    <t>CALLE ANTINA, 5</t>
  </si>
  <si>
    <t>12594</t>
  </si>
  <si>
    <t>OROPESA DEL MAR/ORPESA</t>
  </si>
  <si>
    <t>964727270</t>
  </si>
  <si>
    <t>reservas@hoteles-costablanca.com</t>
  </si>
  <si>
    <t>marinador.com</t>
  </si>
  <si>
    <t>H2 CASTELLÓN</t>
  </si>
  <si>
    <t>CARCAGENTE, 3</t>
  </si>
  <si>
    <t>12005</t>
  </si>
  <si>
    <t>CASTELLÓ DE LA PLANA</t>
  </si>
  <si>
    <t>964723825</t>
  </si>
  <si>
    <t>castellon@hoteles2.com</t>
  </si>
  <si>
    <t>MARTÍN EL HUMANO S.L.</t>
  </si>
  <si>
    <t>FRAY BONIFACIO FERRER, 7</t>
  </si>
  <si>
    <t>12400</t>
  </si>
  <si>
    <t>SEGORBE</t>
  </si>
  <si>
    <t>964713601</t>
  </si>
  <si>
    <t>info@hotelmartinelhumano.es</t>
  </si>
  <si>
    <t>hotelmartinelhumano.es</t>
  </si>
  <si>
    <t>MARÍA DE LUNA S.L.</t>
  </si>
  <si>
    <t>AVENIDA COMUNIDAD VALENCIANA, 2 BAJO</t>
  </si>
  <si>
    <t>964711313</t>
  </si>
  <si>
    <t>info@hotelmariadeluna.es</t>
  </si>
  <si>
    <t>hotelmariadeluna.es</t>
  </si>
  <si>
    <t>EL JARDI D L´ESTORNELL</t>
  </si>
  <si>
    <t>VALENCIA, 1 BAJO</t>
  </si>
  <si>
    <t>12470</t>
  </si>
  <si>
    <t>NAVAJAS</t>
  </si>
  <si>
    <t>964711198</t>
  </si>
  <si>
    <t>reservas@eljardidelestornell.com</t>
  </si>
  <si>
    <t>eljardidelestornell.com/</t>
  </si>
  <si>
    <t>MOTEL SHHH</t>
  </si>
  <si>
    <t>CARRETERA CV-20, S/N 0 KILOMETRO 7</t>
  </si>
  <si>
    <t>964626096</t>
  </si>
  <si>
    <t>info@shhhmotel.com</t>
  </si>
  <si>
    <t>shhhmotel.com</t>
  </si>
  <si>
    <t>CASA TERE HOTEL</t>
  </si>
  <si>
    <t>CARRETERA N-340, S/N BAJO</t>
  </si>
  <si>
    <t>12180</t>
  </si>
  <si>
    <t>CABANES</t>
  </si>
  <si>
    <t>964619725</t>
  </si>
  <si>
    <t>contacto@restaurantetere.com</t>
  </si>
  <si>
    <t>restaurantetere.com</t>
  </si>
  <si>
    <t>HOTEL VIÑAS VIEJAS</t>
  </si>
  <si>
    <t>CARRETERA AYÓDAR, S/N</t>
  </si>
  <si>
    <t>12225</t>
  </si>
  <si>
    <t>FUENTES DE AYÓDAR</t>
  </si>
  <si>
    <t>964618111</t>
  </si>
  <si>
    <t>vviejashotel@gmail.com</t>
  </si>
  <si>
    <t>facebook.com/vviejashotel</t>
  </si>
  <si>
    <t>VERDIÀ</t>
  </si>
  <si>
    <t>CALVARIO, 2 BAJO</t>
  </si>
  <si>
    <t>12223</t>
  </si>
  <si>
    <t>SUERAS/SUERA</t>
  </si>
  <si>
    <t>964617180</t>
  </si>
  <si>
    <t>info@hotelverdia.com</t>
  </si>
  <si>
    <t>hotelverdia.com</t>
  </si>
  <si>
    <t>GRAN HOTEL TOLEDO</t>
  </si>
  <si>
    <t>ARGELITA, 20</t>
  </si>
  <si>
    <t>964600972</t>
  </si>
  <si>
    <t>info@granhoteltoledo.com</t>
  </si>
  <si>
    <t>granhoteltoledo.com</t>
  </si>
  <si>
    <t>HOTEL ALOHA</t>
  </si>
  <si>
    <t>AVENIDA MEDITERRÀNIA, 74</t>
  </si>
  <si>
    <t>12530</t>
  </si>
  <si>
    <t>BORRIANA/BURRIANA</t>
  </si>
  <si>
    <t>964585000</t>
  </si>
  <si>
    <t>info@hotelaloha.net</t>
  </si>
  <si>
    <t>hotelaloha.net</t>
  </si>
  <si>
    <t>SIMBA HOTEL</t>
  </si>
  <si>
    <t>AVENIDA CHILCHES, 1259 1259 1259</t>
  </si>
  <si>
    <t>12592</t>
  </si>
  <si>
    <t>CHILCHES/XILXES</t>
  </si>
  <si>
    <t>964584000</t>
  </si>
  <si>
    <t>info@simbahotel.com</t>
  </si>
  <si>
    <t>hotelsimba.com</t>
  </si>
  <si>
    <t>TORRE LA MINA</t>
  </si>
  <si>
    <t>CAMI RATLLA, 10 10 10</t>
  </si>
  <si>
    <t>12539</t>
  </si>
  <si>
    <t>LES ALQUERIES/ALQUERÍAS DEL NIÑO PERDIDO</t>
  </si>
  <si>
    <t>964571746</t>
  </si>
  <si>
    <t>info@torrelamina.com</t>
  </si>
  <si>
    <t>torrelamina.com</t>
  </si>
  <si>
    <t>POLIGONO INSDUSTRIAL AL RAMBLA, 2-B -B; BAJO(PTDA LES FORQUES)</t>
  </si>
  <si>
    <t>12550</t>
  </si>
  <si>
    <t>ALMASSORA</t>
  </si>
  <si>
    <t>964565371</t>
  </si>
  <si>
    <t>info@clublaspalmeras.es</t>
  </si>
  <si>
    <t>clublaspalmeras.es</t>
  </si>
  <si>
    <t>LOS DOMINGOS</t>
  </si>
  <si>
    <t>CARRER BORRIOL, 75</t>
  </si>
  <si>
    <t>12540</t>
  </si>
  <si>
    <t>VILA-REAL</t>
  </si>
  <si>
    <t>964534087</t>
  </si>
  <si>
    <t>info@losdomingos.com</t>
  </si>
  <si>
    <t>LA PLANA</t>
  </si>
  <si>
    <t>ÁREA DE SERV. AUTOPISTA, KILOMETRO 448 AP7</t>
  </si>
  <si>
    <t>964512550</t>
  </si>
  <si>
    <t>dpo@autogrill.net</t>
  </si>
  <si>
    <t>autogrill.es</t>
  </si>
  <si>
    <t>HOTEL TICASA</t>
  </si>
  <si>
    <t>CARRETERA N-340, KILOMETRO 53 BAJO</t>
  </si>
  <si>
    <t>964510200</t>
  </si>
  <si>
    <t>hotelticasa@hotmail.es</t>
  </si>
  <si>
    <t>hotelticasa.com</t>
  </si>
  <si>
    <t>VILA-REAL PALACE S.L.</t>
  </si>
  <si>
    <t>AVENIDA ARCADI GARCÍA SANZ, 1 BAJO</t>
  </si>
  <si>
    <t>964506600</t>
  </si>
  <si>
    <t>VILLAGE GOLF PANORÁMICA</t>
  </si>
  <si>
    <t>MADRID (URBANIZACIÓN PANORÁMICA), 15</t>
  </si>
  <si>
    <t>12320</t>
  </si>
  <si>
    <t>SANT JORDI/SAN JORGE</t>
  </si>
  <si>
    <t>964493072</t>
  </si>
  <si>
    <t>reservas@villagesgolfpanoramica.com</t>
  </si>
  <si>
    <t>villagesgolfpanoramica.com</t>
  </si>
  <si>
    <t>JAIME I S.L.</t>
  </si>
  <si>
    <t>PIGMALIÓN, 3 BAJO</t>
  </si>
  <si>
    <t>964489900</t>
  </si>
  <si>
    <t>informacion@hoteljaimeipeniscola.com</t>
  </si>
  <si>
    <t>hoteljaimeipeniscola.com</t>
  </si>
  <si>
    <t>LUZ DE AZAHAR BED AND BREAKFAST</t>
  </si>
  <si>
    <t>CAMINO CERVERA, S/N</t>
  </si>
  <si>
    <t>964489890</t>
  </si>
  <si>
    <t>info@luzdeazahar.com</t>
  </si>
  <si>
    <t>luzdeazahar.com</t>
  </si>
  <si>
    <t>ACUAZUL</t>
  </si>
  <si>
    <t>AVENIDA PAPA LUNA, 47 BAJO</t>
  </si>
  <si>
    <t>964489420</t>
  </si>
  <si>
    <t>info@hotelesmediterraneo.com</t>
  </si>
  <si>
    <t>hotelesmediterraneo.com</t>
  </si>
  <si>
    <t>APARTHOTEL ACUAZUL</t>
  </si>
  <si>
    <t>ACUASOL</t>
  </si>
  <si>
    <t>AVENIDA BARCELONA, 4 BAJO</t>
  </si>
  <si>
    <t>964489186</t>
  </si>
  <si>
    <t>reservas@zthotels.net</t>
  </si>
  <si>
    <t>zthotels.net</t>
  </si>
  <si>
    <t>HOTELES PRADO S.A.</t>
  </si>
  <si>
    <t>AVENIDA PAPA LUNA, 3</t>
  </si>
  <si>
    <t>964489120</t>
  </si>
  <si>
    <t>reservas@hotelesprado.com</t>
  </si>
  <si>
    <t>hotelesprado.com</t>
  </si>
  <si>
    <t>HOTEL TIO PEPE S.L.</t>
  </si>
  <si>
    <t>AVENIDA D'ESPANYA, 32 BAJO</t>
  </si>
  <si>
    <t>964482116</t>
  </si>
  <si>
    <t>info@hoteltiopepe.com</t>
  </si>
  <si>
    <t>hoteltiopepe.com</t>
  </si>
  <si>
    <t>HOTEL MARE NOSTRUM S.L.</t>
  </si>
  <si>
    <t>CALLE CASTILLO, S/N S/N</t>
  </si>
  <si>
    <t>964481626</t>
  </si>
  <si>
    <t>info@hotelmarenostrum.net</t>
  </si>
  <si>
    <t>hotelmarenostrumsl.com</t>
  </si>
  <si>
    <t>HUSA LOS DELFINES S.L.</t>
  </si>
  <si>
    <t>AVENIDA PAPA LUNA, 4 BAJO</t>
  </si>
  <si>
    <t>964481361</t>
  </si>
  <si>
    <t>administracion@hotelesmediterraneo.com</t>
  </si>
  <si>
    <t>hotel-losdelfines.com</t>
  </si>
  <si>
    <t>HEY INTERNACIONAL</t>
  </si>
  <si>
    <t>964481154</t>
  </si>
  <si>
    <t>hey@hotelhey.com</t>
  </si>
  <si>
    <t>hotelhey.com</t>
  </si>
  <si>
    <t>AVENIDA PAPA LUNA, 4</t>
  </si>
  <si>
    <t>964480936</t>
  </si>
  <si>
    <t>delfines@hotel-losdelfines.com</t>
  </si>
  <si>
    <t>APARTHOTEL ACUALANDIA</t>
  </si>
  <si>
    <t>AVENIDA PAPA LUNA, 96 BAJOS</t>
  </si>
  <si>
    <t>964480914</t>
  </si>
  <si>
    <t>HOTEL PEÑÍSCOLA PALACE</t>
  </si>
  <si>
    <t>AVENIDA PAPA LUNA, 34</t>
  </si>
  <si>
    <t>964480912</t>
  </si>
  <si>
    <t>reservas@peniscolapalace.com</t>
  </si>
  <si>
    <t>peniscolapalace.com</t>
  </si>
  <si>
    <t>MARÍA CRISTINA HOTEL S.L.</t>
  </si>
  <si>
    <t>AVENIDA PAPA LUNA, 8</t>
  </si>
  <si>
    <t>964480787</t>
  </si>
  <si>
    <t>agus.dramar@gmail.com</t>
  </si>
  <si>
    <t>maria-cristina-hotel-peniscola.hotelmix.es</t>
  </si>
  <si>
    <t>SUNDAY´S BEACH S.L.</t>
  </si>
  <si>
    <t>AVENIDA PAPA LUNA, 64</t>
  </si>
  <si>
    <t>info@sunday´sbeach.com</t>
  </si>
  <si>
    <t>HOTEL RH PORTO CRISTO ****</t>
  </si>
  <si>
    <t>AVENIDA PAPA LUNA, 2</t>
  </si>
  <si>
    <t>964480718</t>
  </si>
  <si>
    <t>portocristo@hotelesrh.com</t>
  </si>
  <si>
    <t>hotelrhportocristo.com</t>
  </si>
  <si>
    <t>RH BOUTIQUE PORTOCRISTO ****</t>
  </si>
  <si>
    <t>HOTEL HERASU S.L.</t>
  </si>
  <si>
    <t>AVENIDA ESTACIÓN, 15</t>
  </si>
  <si>
    <t>964480709</t>
  </si>
  <si>
    <t>herasu.peniscola@gmail.com</t>
  </si>
  <si>
    <t>hotelherasu.com</t>
  </si>
  <si>
    <t>SERVIGROUP PAPA LUNA RESIDENCIA</t>
  </si>
  <si>
    <t>AVENIDA PAPA LUNA, 6 BAJO</t>
  </si>
  <si>
    <t>964480650</t>
  </si>
  <si>
    <t>papaluna@servigroup.es</t>
  </si>
  <si>
    <t>PAPA LUNA</t>
  </si>
  <si>
    <t>301</t>
  </si>
  <si>
    <t>ACUALANDIA S.A.</t>
  </si>
  <si>
    <t>AVENIDA PAPA LUNA, S/N, BAJO</t>
  </si>
  <si>
    <t>964480326</t>
  </si>
  <si>
    <t>FELIPE II</t>
  </si>
  <si>
    <t>AVENIDA PAPA LUNA, 32 BAJO</t>
  </si>
  <si>
    <t>964480200</t>
  </si>
  <si>
    <t>hotel@felipesegundohotel.com</t>
  </si>
  <si>
    <t>felipesegundohotel.com</t>
  </si>
  <si>
    <t>AVENIDA MAR, 31 B</t>
  </si>
  <si>
    <t>964480071</t>
  </si>
  <si>
    <t>info@hotelestrelladelmar.com</t>
  </si>
  <si>
    <t>hotelestrelladelmar.com/</t>
  </si>
  <si>
    <t>HOTEL LA MAR S.L.</t>
  </si>
  <si>
    <t>CALLE PORTETA, 16</t>
  </si>
  <si>
    <t>964480057</t>
  </si>
  <si>
    <t>info@hotelboutiquelamar.com</t>
  </si>
  <si>
    <t>hotelboutiquelamar.com</t>
  </si>
  <si>
    <t>HOTEL PUERTOMAR S.L.</t>
  </si>
  <si>
    <t>AVENIDA IRLANDA (URBANIZACIÓN LAS ATALAYAS), 2-4 BAJO</t>
  </si>
  <si>
    <t>964480040</t>
  </si>
  <si>
    <t>info@puertomar.es</t>
  </si>
  <si>
    <t>puertomar.es</t>
  </si>
  <si>
    <t>LA CABAÑA S.L.</t>
  </si>
  <si>
    <t>AVENIDA MAR, 29 BAJO</t>
  </si>
  <si>
    <t>964480017</t>
  </si>
  <si>
    <t>lacabana@hotel-lacabana.com</t>
  </si>
  <si>
    <t>hotel-lacabana.com</t>
  </si>
  <si>
    <t>HOTEL CABO DE MAR S.L.</t>
  </si>
  <si>
    <t>964480016</t>
  </si>
  <si>
    <t>recepcion@cabodemar.com</t>
  </si>
  <si>
    <t>hotelcabodemar.com/</t>
  </si>
  <si>
    <t>PLAYA HOTEL</t>
  </si>
  <si>
    <t>AVENIDA MAR, 32 BAJO</t>
  </si>
  <si>
    <t>964480001</t>
  </si>
  <si>
    <t>info@hotelplaya.com</t>
  </si>
  <si>
    <t>elhotelplaya.com</t>
  </si>
  <si>
    <t>HOTEL RH CASABLANCA &amp; SUITES****</t>
  </si>
  <si>
    <t>AVENIDA PAPA LUNA, 113 BAJO</t>
  </si>
  <si>
    <t>964475962</t>
  </si>
  <si>
    <t>casablanca@hotelesrh.com</t>
  </si>
  <si>
    <t>hotelrhcasablanca.com</t>
  </si>
  <si>
    <t>HOTEL RH CASABLANCA SUITES</t>
  </si>
  <si>
    <t>AVENIDA PAPA LUNA, 113 113 113</t>
  </si>
  <si>
    <t>HOTEL RESIDENCIA SOL</t>
  </si>
  <si>
    <t>AVINGUDA MAGALLANES, 103</t>
  </si>
  <si>
    <t>12580</t>
  </si>
  <si>
    <t>BENICARLÓ</t>
  </si>
  <si>
    <t>964471349</t>
  </si>
  <si>
    <t>administracion@hotel-sol.com</t>
  </si>
  <si>
    <t>hotel-sol.com</t>
  </si>
  <si>
    <t>BENITARRACO S.L.U.</t>
  </si>
  <si>
    <t>AVENIDA JUAN SEBASTIÁN ELCANO, S/N</t>
  </si>
  <si>
    <t>964470541</t>
  </si>
  <si>
    <t>info@benitarracou.com</t>
  </si>
  <si>
    <t>PARADOR DE BENICARLO COSTA DEL AZAHAR</t>
  </si>
  <si>
    <t>AVINGUDA PAPA LUNA, 5</t>
  </si>
  <si>
    <t>964470100</t>
  </si>
  <si>
    <t>benicarlo@parador.es</t>
  </si>
  <si>
    <t>HOLIDAY MAGIC HOTEL S.A.</t>
  </si>
  <si>
    <t>CARRETERA BENICARLÓ-PEÑÍSCOLA, S/N BAJO</t>
  </si>
  <si>
    <t>964469004</t>
  </si>
  <si>
    <t>info@holidaymagichotel.com</t>
  </si>
  <si>
    <t>granhotelpeniscola.com/holiday-magic-hotel-sa/?srsltid=AfmBOorgqoQDK2bEGzGesOQMpBpdJ_58yNv0n7iIhMPkfQSAEs82b3ly</t>
  </si>
  <si>
    <t>GRAN HOTEL PEÑISCOLA</t>
  </si>
  <si>
    <t>AVENIDA PAPA LUNA, 136 BAJO</t>
  </si>
  <si>
    <t>964469000</t>
  </si>
  <si>
    <t>reservas@granhotelpeniscola.com</t>
  </si>
  <si>
    <t>granhotelpeniscola.com</t>
  </si>
  <si>
    <t>425</t>
  </si>
  <si>
    <t>ARENA PRADO</t>
  </si>
  <si>
    <t>AVENIDA PAPA LUNA, 3 BAJO; DUPLICADO 3-5; ENTR137CALLE 2URZ.VOR</t>
  </si>
  <si>
    <t>964467710</t>
  </si>
  <si>
    <t>info@arenaprado.com</t>
  </si>
  <si>
    <t>EL PINCHE DE ORO S.L.</t>
  </si>
  <si>
    <t>PASSEIG MARÍTIM, 46</t>
  </si>
  <si>
    <t>964467120</t>
  </si>
  <si>
    <t>info@elpinchedeoro.com</t>
  </si>
  <si>
    <t>elpinchedeoro.com/</t>
  </si>
  <si>
    <t>MARYNTON</t>
  </si>
  <si>
    <t>PASSEIG MARÍTIM, 5</t>
  </si>
  <si>
    <t>964465030</t>
  </si>
  <si>
    <t>info@marynton.com</t>
  </si>
  <si>
    <t>hotelmarynton.com</t>
  </si>
  <si>
    <t>HOTEL RESTAURANTE ROSI</t>
  </si>
  <si>
    <t>CALLE DEL DOCTOR FLEMING, 50 BAJO</t>
  </si>
  <si>
    <t>964460008</t>
  </si>
  <si>
    <t>info@hotelrosi.com</t>
  </si>
  <si>
    <t>hotelrosi.com</t>
  </si>
  <si>
    <t>HOTEL DUC DE VENDOME</t>
  </si>
  <si>
    <t>CARRETERA VALENCIA-BARCELONA (N-340), KILOMETRO 1053</t>
  </si>
  <si>
    <t>12500</t>
  </si>
  <si>
    <t>VINARÒS</t>
  </si>
  <si>
    <t>964453263</t>
  </si>
  <si>
    <t>ducdevendome@hotmail.com</t>
  </si>
  <si>
    <t>ducdevendome.com</t>
  </si>
  <si>
    <t>LA CASTELLANA</t>
  </si>
  <si>
    <t>AVENIDA DOCTOR PUIGVERT, S/N BAJO; HOSTAL LA CASTELLANA</t>
  </si>
  <si>
    <t>12160</t>
  </si>
  <si>
    <t>BENASSAL</t>
  </si>
  <si>
    <t>964444017</t>
  </si>
  <si>
    <t>info@lacastellana.com</t>
  </si>
  <si>
    <t>hotel-lacastellana.net</t>
  </si>
  <si>
    <t>LOS PINOS S.A.</t>
  </si>
  <si>
    <t>BALNEARIO FUENTE EN SEGURES, S/N BAJO; HOTEL LOS PINOS</t>
  </si>
  <si>
    <t>964431311</t>
  </si>
  <si>
    <t>informacion@lospinosbenassal.com</t>
  </si>
  <si>
    <t>lospinosbenassal.com</t>
  </si>
  <si>
    <t>ROIG - 86</t>
  </si>
  <si>
    <t>BALNEARIO FUENTE EN SEGURES, S/N BAJO</t>
  </si>
  <si>
    <t>964431112</t>
  </si>
  <si>
    <t>eliaroigsalvador@yahoo.es</t>
  </si>
  <si>
    <t>hotelroig.com</t>
  </si>
  <si>
    <t>NOVELLA</t>
  </si>
  <si>
    <t>CARRETERA BALNEARIO-CULLA (NOVELLA), S/N</t>
  </si>
  <si>
    <t>964431094</t>
  </si>
  <si>
    <t>hotelnovella@hotmail.com</t>
  </si>
  <si>
    <t>hoteldemontananovella.com</t>
  </si>
  <si>
    <t>HOTEL FUENTE EN SEGURES S.L.</t>
  </si>
  <si>
    <t>AVENIDA DOCTOR PUIGVERT, S/N</t>
  </si>
  <si>
    <t>964431000</t>
  </si>
  <si>
    <t>info@hotelfuenteensegures.com</t>
  </si>
  <si>
    <t>TE MANÁ HOTEL S.L.</t>
  </si>
  <si>
    <t>AVENIDA VALENCIA, 4</t>
  </si>
  <si>
    <t>12596</t>
  </si>
  <si>
    <t>TORREBLANCA</t>
  </si>
  <si>
    <t>964421552</t>
  </si>
  <si>
    <t>info@temanahotel.com</t>
  </si>
  <si>
    <t>temanahotel.com</t>
  </si>
  <si>
    <t>CARRETERA N-340, KILOMETRO 1010</t>
  </si>
  <si>
    <t>964420036</t>
  </si>
  <si>
    <t>hrmiramar@gmail.com</t>
  </si>
  <si>
    <t>hotelmiramar340.com</t>
  </si>
  <si>
    <t>HOTEL RESTAURANTE MONTESA</t>
  </si>
  <si>
    <t>AVENIDA CONSTITUCIÓ, 21</t>
  </si>
  <si>
    <t>12170</t>
  </si>
  <si>
    <t>SANT MATEU</t>
  </si>
  <si>
    <t>964416648</t>
  </si>
  <si>
    <t>info@hotelrestaurantemonte.com</t>
  </si>
  <si>
    <t>EL CUBANO</t>
  </si>
  <si>
    <t>HISTORIADOR BETI, 26 BAJO</t>
  </si>
  <si>
    <t>964416395</t>
  </si>
  <si>
    <t>info@elcubano.com</t>
  </si>
  <si>
    <t>FANTASIA HOTELES &amp; RESORTS S.L.</t>
  </si>
  <si>
    <t>CAMI L'ATALL, 9 BAJO; BUNG.INOCENCIA</t>
  </si>
  <si>
    <t>12579</t>
  </si>
  <si>
    <t>ALCALÀ DE XIVERT</t>
  </si>
  <si>
    <t>964414695</t>
  </si>
  <si>
    <t>info@fantasiahoteles&amp;resorts.com</t>
  </si>
  <si>
    <t>HOTEL JEREMÍAS</t>
  </si>
  <si>
    <t>PLAYA CARGADOR, S/N BAJO</t>
  </si>
  <si>
    <t>964414437</t>
  </si>
  <si>
    <t>reservas@casa-azahar.com</t>
  </si>
  <si>
    <t>hoteljeremas.com</t>
  </si>
  <si>
    <t>ALEGRIA ALCOSSEBRE</t>
  </si>
  <si>
    <t>ELS MURS, S/N HOTEL</t>
  </si>
  <si>
    <t>964414411</t>
  </si>
  <si>
    <t>alcoceber@alegria-hotels.com</t>
  </si>
  <si>
    <t>GRAN HOTEL LAS FUENTES S.L.</t>
  </si>
  <si>
    <t>AVENIDA FUENTES, 26 BAJO</t>
  </si>
  <si>
    <t>964414400</t>
  </si>
  <si>
    <t>info@granhotellasfuentes.com</t>
  </si>
  <si>
    <t>fantasia-hoteles.com</t>
  </si>
  <si>
    <t>SANCHO III</t>
  </si>
  <si>
    <t>CAMI L'ATALL, 11 A</t>
  </si>
  <si>
    <t>964414136</t>
  </si>
  <si>
    <t>info@nchoiii.com</t>
  </si>
  <si>
    <t>APARTAMENTOS EURHOSTAL</t>
  </si>
  <si>
    <t>CALLE JAI ALAI, 2 2 2</t>
  </si>
  <si>
    <t>964412426</t>
  </si>
  <si>
    <t>info@eurhostal.com</t>
  </si>
  <si>
    <t>eurhostal.com</t>
  </si>
  <si>
    <t>HOTEL RESTAURANTE SERRA DE IRTA</t>
  </si>
  <si>
    <t>CARRETERA LAS FUENTES</t>
  </si>
  <si>
    <t>ALCALA DE XIVERT</t>
  </si>
  <si>
    <t>964412325</t>
  </si>
  <si>
    <t>info@hotelrestauranteserradeirta.com</t>
  </si>
  <si>
    <t>CARRETERA FUENTES, S/N</t>
  </si>
  <si>
    <t>HOTEL RH VINARÒS AURA</t>
  </si>
  <si>
    <t>CALLE ROSELL</t>
  </si>
  <si>
    <t>964407079</t>
  </si>
  <si>
    <t>vinarosaura@hotelesrh.com</t>
  </si>
  <si>
    <t>hotelrhvinarosaura.com/</t>
  </si>
  <si>
    <t>HOTEL RH VINARÒS AURA ****</t>
  </si>
  <si>
    <t>CALLE DEL MAR, 2</t>
  </si>
  <si>
    <t>hotelrhvinarsaura.com</t>
  </si>
  <si>
    <t>LA BOLERA</t>
  </si>
  <si>
    <t>PROLONGACION CASTELLÓN, 18 BAJO</t>
  </si>
  <si>
    <t>964402800</t>
  </si>
  <si>
    <t>hotelrestaurantlabolera@hotmail.com</t>
  </si>
  <si>
    <t>labolera.com</t>
  </si>
  <si>
    <t>HOTEL RH VINARÒS PLAYA</t>
  </si>
  <si>
    <t>CALLE FEBRER DE LA TORRE, 2</t>
  </si>
  <si>
    <t>VINAROS</t>
  </si>
  <si>
    <t>964402121</t>
  </si>
  <si>
    <t>vinarosplaya@hotelesrh.com</t>
  </si>
  <si>
    <t>hotelrhvinarosplaya.com</t>
  </si>
  <si>
    <t>191</t>
  </si>
  <si>
    <t>HOTEL RH VINARÒS PLAYA****</t>
  </si>
  <si>
    <t>HOTEL - RESTAURANTE ROCA</t>
  </si>
  <si>
    <t>CARRETERA N-340 A (ANTIGUA) KILOMETRO 1049</t>
  </si>
  <si>
    <t>964401312</t>
  </si>
  <si>
    <t>info@hotelroca.com</t>
  </si>
  <si>
    <t>hotelroca.com</t>
  </si>
  <si>
    <t>HOTEL CRYSTAL PARK</t>
  </si>
  <si>
    <t>CARRETERA N-340, KILOMETRO 1048, 200 BAJO</t>
  </si>
  <si>
    <t>964401122</t>
  </si>
  <si>
    <t>info@hotelcrystalpark.com</t>
  </si>
  <si>
    <t>hotelcrystalpark.com</t>
  </si>
  <si>
    <t>RESIDENCIAL RIVIERA</t>
  </si>
  <si>
    <t>CURVA, 4</t>
  </si>
  <si>
    <t>12560</t>
  </si>
  <si>
    <t>BENICASIM/BENICÀSSIM</t>
  </si>
  <si>
    <t>964394473</t>
  </si>
  <si>
    <t>info@residencialriviera.com</t>
  </si>
  <si>
    <t>INTUR ORANGE</t>
  </si>
  <si>
    <t>AVENIDA GIMENO TOMÁS, 9 BAJO</t>
  </si>
  <si>
    <t>964393776</t>
  </si>
  <si>
    <t>reservas@intelier.com</t>
  </si>
  <si>
    <t>hotelinturorange.es</t>
  </si>
  <si>
    <t>INTUR BONAIRE</t>
  </si>
  <si>
    <t>AVENIDA GIMENO TOMÁS, 3</t>
  </si>
  <si>
    <t>964392480</t>
  </si>
  <si>
    <t>bonaire@intur.com</t>
  </si>
  <si>
    <t>hotelinturbonaire.es</t>
  </si>
  <si>
    <t>INTUR AZOR</t>
  </si>
  <si>
    <t>AVENIDA GIMENO TOMÁS, 1</t>
  </si>
  <si>
    <t>964392000</t>
  </si>
  <si>
    <t>azor@intur.com</t>
  </si>
  <si>
    <t>intur.com</t>
  </si>
  <si>
    <t>HOTELES ORANGE S.A.</t>
  </si>
  <si>
    <t>AVINGUDA GRAN AVINGUDA JAUME I, 200 BAJO; RESIDENCIAL BENICAS</t>
  </si>
  <si>
    <t>964391150</t>
  </si>
  <si>
    <t>intelier.com/hotel-intelier-orange-benicasim/</t>
  </si>
  <si>
    <t>VINCCI CASTELLON CENTER</t>
  </si>
  <si>
    <t>RONDA MIJARES, 86 BAJO</t>
  </si>
  <si>
    <t>12002</t>
  </si>
  <si>
    <t>964342777</t>
  </si>
  <si>
    <t>info@vinccicastelloncenter.com</t>
  </si>
  <si>
    <t>melia.com/es/hoteles/espana/castellon/hotel-castellon-center-by-melia?utm_campaign=google&amp;utm_content=1202&amp;utm_medium=organic&amp;utm_source=directories</t>
  </si>
  <si>
    <t>EUROHOTEL CASTELLO ESTACIO</t>
  </si>
  <si>
    <t>CALLE PINTOR OLIET, 9 BAJO; CONSTRUCCIONES SERRANO</t>
  </si>
  <si>
    <t>12006</t>
  </si>
  <si>
    <t>964342559</t>
  </si>
  <si>
    <t>eurocastello@gmail.com</t>
  </si>
  <si>
    <t>eurohotelcastello.com</t>
  </si>
  <si>
    <t>HOTEL ROSTITS S.L.</t>
  </si>
  <si>
    <t>AVENIDA ALCORA, 73</t>
  </si>
  <si>
    <t>964341929</t>
  </si>
  <si>
    <t>reservas@hotelrostits.com</t>
  </si>
  <si>
    <t>hotelrostits.com</t>
  </si>
  <si>
    <t>CASAGROSSA DE VILAFAMES S.L.</t>
  </si>
  <si>
    <t>NOU, 15 BAJO</t>
  </si>
  <si>
    <t>12192</t>
  </si>
  <si>
    <t>VILAFAMÉS</t>
  </si>
  <si>
    <t>964329938</t>
  </si>
  <si>
    <t>casarural@eljardinvertical.com</t>
  </si>
  <si>
    <t>eljardinvertical.com</t>
  </si>
  <si>
    <t>HOTEL EL RULLO</t>
  </si>
  <si>
    <t>FONT, 8 BAJO</t>
  </si>
  <si>
    <t>964329546</t>
  </si>
  <si>
    <t>info@elrullo.es</t>
  </si>
  <si>
    <t>elrullo.es</t>
  </si>
  <si>
    <t>MAS BLANC HOTEL</t>
  </si>
  <si>
    <t>POLIGONO INSDUSTRIAL CASETA BLANCA, S/N</t>
  </si>
  <si>
    <t>964324068</t>
  </si>
  <si>
    <t>rmasblanc@gmail.com</t>
  </si>
  <si>
    <t>masblanchotel.com</t>
  </si>
  <si>
    <t>HOTEL MARINA D´OR 4*</t>
  </si>
  <si>
    <t>URBANIZACIÓN MARINA D'OR, S/N SECTOR R-4</t>
  </si>
  <si>
    <t>964312800</t>
  </si>
  <si>
    <t>APART-BERNAT S.A.</t>
  </si>
  <si>
    <t>CALLE PAMPLONA, 6</t>
  </si>
  <si>
    <t>964312400</t>
  </si>
  <si>
    <t>info@apartamentosvidaber.com</t>
  </si>
  <si>
    <t>apartamentosvidaber.com/</t>
  </si>
  <si>
    <t>BALNEARIO CIENTIFICO DE AGUA MARINA DE MARINA D´OR</t>
  </si>
  <si>
    <t>URBANIZACIÓN MARINA D'OR, S/N URBANIZACION MARINA D'OR</t>
  </si>
  <si>
    <t>964311313</t>
  </si>
  <si>
    <t>URBANIZACIÓN MARINA D'OR, S/N BAJO(EDIFICIO AGUAMARINA BOCATE</t>
  </si>
  <si>
    <t>964311000</t>
  </si>
  <si>
    <t>HOTEL KORAL</t>
  </si>
  <si>
    <t>PASEO MEDITERRÁNEO, 43 BAJO; HOTEL KORAL</t>
  </si>
  <si>
    <t>964310986</t>
  </si>
  <si>
    <t>info@hotelkoral.com</t>
  </si>
  <si>
    <t>romalca.com</t>
  </si>
  <si>
    <t>HOTEL SERVIGROUP KORAL BEACH</t>
  </si>
  <si>
    <t>PASSEIG MARÍTIM DEL MEDITERRANI, 43</t>
  </si>
  <si>
    <t>964310950</t>
  </si>
  <si>
    <t>HOTEL ZAPATA S.A.</t>
  </si>
  <si>
    <t>AVENIDA FARO, 72</t>
  </si>
  <si>
    <t>964310425</t>
  </si>
  <si>
    <t>info@hotelzapata.com</t>
  </si>
  <si>
    <t>zapata.costaazaharhoteles.com/es/</t>
  </si>
  <si>
    <t>ANCLA</t>
  </si>
  <si>
    <t>CALLE TERUEL, 10</t>
  </si>
  <si>
    <t>964310238</t>
  </si>
  <si>
    <t>info@ancla.com</t>
  </si>
  <si>
    <t>hotelenoropesa.blogspot.com/</t>
  </si>
  <si>
    <t>PASEO MARÍTIMO DE LA CONCHA, 12</t>
  </si>
  <si>
    <t>964310099</t>
  </si>
  <si>
    <t>info@hotelmarina.com.es</t>
  </si>
  <si>
    <t>hotelmarina.com.es</t>
  </si>
  <si>
    <t>JARDIN S.L.</t>
  </si>
  <si>
    <t>AVENIDA FARO, 97 BAJO</t>
  </si>
  <si>
    <t>964310093</t>
  </si>
  <si>
    <t>info@hoteljardin.net</t>
  </si>
  <si>
    <t>hotel-jardin.net</t>
  </si>
  <si>
    <t>NEPTUNO PLAYA S.L.</t>
  </si>
  <si>
    <t>PASEO MARÍTIMO, 1 BAJO</t>
  </si>
  <si>
    <t>964310040</t>
  </si>
  <si>
    <t>neptuno@yahoo.es</t>
  </si>
  <si>
    <t>neptunoplayasl.com</t>
  </si>
  <si>
    <t>CANADÁ S.L.</t>
  </si>
  <si>
    <t>CARRER PAU, 1 BAJO</t>
  </si>
  <si>
    <t>964304611</t>
  </si>
  <si>
    <t>info@hotelcanadabenicassim.com</t>
  </si>
  <si>
    <t>hotelcanadabenicassim.com</t>
  </si>
  <si>
    <t>SOLÉA HOUSE HOTEL</t>
  </si>
  <si>
    <t>CARRER ELS DOLORS, 16</t>
  </si>
  <si>
    <t>964304343</t>
  </si>
  <si>
    <t>info@soleahouse.com</t>
  </si>
  <si>
    <t>soleahouse.com</t>
  </si>
  <si>
    <t>HOTEL BERSOCA ** S.A.</t>
  </si>
  <si>
    <t>AVENIDA GRAN AVINGUDA JAUME I, 217 BAJO</t>
  </si>
  <si>
    <t>964301258</t>
  </si>
  <si>
    <t>bersoca@hotelbersoca.com</t>
  </si>
  <si>
    <t>hotelbersoca.com</t>
  </si>
  <si>
    <t>HOTEL TRINIMAR</t>
  </si>
  <si>
    <t>AVENIDA FERRANDIS SALVADOR, 184 BAJO(HOTEL TRINIMAR)</t>
  </si>
  <si>
    <t>964300862</t>
  </si>
  <si>
    <t>info@hoteltrinimar.com</t>
  </si>
  <si>
    <t>hotasa.es</t>
  </si>
  <si>
    <t>MONTREAL</t>
  </si>
  <si>
    <t>CARRER LES BARRAQUES, 5 BAJO</t>
  </si>
  <si>
    <t>964300681</t>
  </si>
  <si>
    <t>vacaciones@hotelmontreal.es</t>
  </si>
  <si>
    <t>hotelmontreal.es</t>
  </si>
  <si>
    <t>HOTEL BOULEVARD</t>
  </si>
  <si>
    <t>CRISTÓBAL COLÓN, 6</t>
  </si>
  <si>
    <t>964300547</t>
  </si>
  <si>
    <t>info@bulevardhotel.com</t>
  </si>
  <si>
    <t>bulevardhotel.com</t>
  </si>
  <si>
    <t>PASEO PILAR COLOMA, 1 BAJO; HOTEL VORAMAR</t>
  </si>
  <si>
    <t>964300526</t>
  </si>
  <si>
    <t>administracion@voramar.net</t>
  </si>
  <si>
    <t>voramar.net</t>
  </si>
  <si>
    <t>HOTEL VISTA ALEGRE S.L.</t>
  </si>
  <si>
    <t>AVENIDA DE BARCELONA, 71</t>
  </si>
  <si>
    <t>964300400</t>
  </si>
  <si>
    <t>info@vistalegre.com</t>
  </si>
  <si>
    <t>hotelvistalegre.com</t>
  </si>
  <si>
    <t>HOTEL TRAMONTANA S.L.</t>
  </si>
  <si>
    <t>PASEO PILAR COLOMA, 1 1 1</t>
  </si>
  <si>
    <t>964300300</t>
  </si>
  <si>
    <t xml:space="preserve">info@hoteltramontana.com </t>
  </si>
  <si>
    <t>hoteltramontana.com</t>
  </si>
  <si>
    <t>HOTEL TERMAS MARINAS EL PALASIET</t>
  </si>
  <si>
    <t>CARRER PONTAZGO, 11 BAJO</t>
  </si>
  <si>
    <t>964300250</t>
  </si>
  <si>
    <t>info@palasiet.com</t>
  </si>
  <si>
    <t>hoteltermasmarinaselpalasiet.com</t>
  </si>
  <si>
    <t>AVENIDA CASTELLÓ, 2 BAJO</t>
  </si>
  <si>
    <t>964300047</t>
  </si>
  <si>
    <t>hotelavenida@hotelecoavenida.com</t>
  </si>
  <si>
    <t>hotelecoavenida.com</t>
  </si>
  <si>
    <t>HOTEL JARDÍN DE BELLVER S.A.</t>
  </si>
  <si>
    <t>CALLE TERMALISMO, 100</t>
  </si>
  <si>
    <t>964300004</t>
  </si>
  <si>
    <t>info@hoteljardíndebellver.com</t>
  </si>
  <si>
    <t>hoteljardindebellver.es</t>
  </si>
  <si>
    <t>LA RESALÁ SAN MATHEU</t>
  </si>
  <si>
    <t>CALLE HISTORIADOR BETI, 26</t>
  </si>
  <si>
    <t>964297613</t>
  </si>
  <si>
    <t>info@larelánmatheu.com</t>
  </si>
  <si>
    <t>PLANA PARC</t>
  </si>
  <si>
    <t>CALLE OROVAL (POLIGONO INSDUSTRIAL ULL FONDO), 8 BAJO</t>
  </si>
  <si>
    <t>964293037</t>
  </si>
  <si>
    <t>info@hotelplanaparc.es</t>
  </si>
  <si>
    <t>hotelplanaparc.es</t>
  </si>
  <si>
    <t>BAG</t>
  </si>
  <si>
    <t>AVENIDA HERMANOS BOU, 154 LOCAL</t>
  </si>
  <si>
    <t>12100</t>
  </si>
  <si>
    <t>964288910</t>
  </si>
  <si>
    <t>info@hotelbagcastellon.com</t>
  </si>
  <si>
    <t>hotelbagcastellon.com</t>
  </si>
  <si>
    <t>PORT AZAHAR</t>
  </si>
  <si>
    <t>AVENIDA INGENIERO SERRANO LLOBERES, 1</t>
  </si>
  <si>
    <t>964286820</t>
  </si>
  <si>
    <t>portazahar@hotmail.com</t>
  </si>
  <si>
    <t>portazahar.com</t>
  </si>
  <si>
    <t>COSTA AZAHAR</t>
  </si>
  <si>
    <t>AVENIDA CASTALIA, 46</t>
  </si>
  <si>
    <t>964286253</t>
  </si>
  <si>
    <t>hotel@costazaharhoteles.com</t>
  </si>
  <si>
    <t>costazaharhoteles.com</t>
  </si>
  <si>
    <t>PENSIÓN LA OLA</t>
  </si>
  <si>
    <t>CALLE MAR ADRIÁTICO S/N</t>
  </si>
  <si>
    <t>964284889</t>
  </si>
  <si>
    <t>pensionlaola@gmail.com</t>
  </si>
  <si>
    <t>laolarestaurante.com/</t>
  </si>
  <si>
    <t>HOTEL HERREROS</t>
  </si>
  <si>
    <t>AVENIDA DEL PUERTO, 28, BAJO</t>
  </si>
  <si>
    <t>964284264</t>
  </si>
  <si>
    <t>info@hotelherreros.com</t>
  </si>
  <si>
    <t>hotelherreros.com</t>
  </si>
  <si>
    <t>NH TURCOSA</t>
  </si>
  <si>
    <t>CALLE TREBALLADORS DE LA MAR, 1 BAJO</t>
  </si>
  <si>
    <t>964283600</t>
  </si>
  <si>
    <t>nhturcosa@nh-hotels.com</t>
  </si>
  <si>
    <t>HOTEL DEL GOLF PLAYA</t>
  </si>
  <si>
    <t>AVENIDA GOLF, 2</t>
  </si>
  <si>
    <t>964280180</t>
  </si>
  <si>
    <t>info@hoteldelgolfplaya.com</t>
  </si>
  <si>
    <t>hoteldelgolfplaya.com</t>
  </si>
  <si>
    <t>ZAYMAR S.L.</t>
  </si>
  <si>
    <t>HISTORIADOR VICIANA, 6 BAJO</t>
  </si>
  <si>
    <t>964254381</t>
  </si>
  <si>
    <t>reservas@hotelzaymar.com</t>
  </si>
  <si>
    <t>hotelzaymar.com</t>
  </si>
  <si>
    <t>CIVIS JAIME I S.A.</t>
  </si>
  <si>
    <t>RONDA MIJARES, 67</t>
  </si>
  <si>
    <t>964250300</t>
  </si>
  <si>
    <t>tryp.castellon.center@melia.com</t>
  </si>
  <si>
    <t>civishoteles.com</t>
  </si>
  <si>
    <t>INTUR CASTELLÓN</t>
  </si>
  <si>
    <t>HERRERO, 20 BAJO</t>
  </si>
  <si>
    <t>964225000</t>
  </si>
  <si>
    <t>castellon@intur.com</t>
  </si>
  <si>
    <t>hotelinturcastellon.es</t>
  </si>
  <si>
    <t>NH CASTELLÓN MINDORO</t>
  </si>
  <si>
    <t>MOYANO, 4</t>
  </si>
  <si>
    <t>964222300</t>
  </si>
  <si>
    <t>nhmindoro@nh-hotels.com</t>
  </si>
  <si>
    <t>DOÑA LOLA</t>
  </si>
  <si>
    <t>LUCENA, 3 BAJO</t>
  </si>
  <si>
    <t>964214011</t>
  </si>
  <si>
    <t>reservas@hoteldonalola.com</t>
  </si>
  <si>
    <t>hoteldonalola.com</t>
  </si>
  <si>
    <t>RESIDENCIA REAL</t>
  </si>
  <si>
    <t>PLAZA REAL, 2 BAJO</t>
  </si>
  <si>
    <t>12001</t>
  </si>
  <si>
    <t>964211944</t>
  </si>
  <si>
    <t>hotelrealcastellon@gmail.com</t>
  </si>
  <si>
    <t>hotelresidenciareal.com</t>
  </si>
  <si>
    <t>LUZ CASTELLON</t>
  </si>
  <si>
    <t>PINTOR OLIET, 3</t>
  </si>
  <si>
    <t>964201010</t>
  </si>
  <si>
    <t>info@luzcastellon.com</t>
  </si>
  <si>
    <t>hotelluz.com/es</t>
  </si>
  <si>
    <t>SIHAM LAGHMICH EL HADDAD FERCHEM</t>
  </si>
  <si>
    <t>PLAZA ESCULTOR ADSUARA, 5 3º DERECHA</t>
  </si>
  <si>
    <t>12003</t>
  </si>
  <si>
    <t>964194384</t>
  </si>
  <si>
    <t>info@sihamlaghmichelhaddadferchem.com</t>
  </si>
  <si>
    <t>sihamlaghmichelhaddadferchem.es</t>
  </si>
  <si>
    <t>BALFAGÓN</t>
  </si>
  <si>
    <t>AVENIDA MAESTRAZGO, 20 BAJO</t>
  </si>
  <si>
    <t>44140</t>
  </si>
  <si>
    <t>CANTAVIEJA</t>
  </si>
  <si>
    <t>964185076</t>
  </si>
  <si>
    <t>contacto@hotelbalfagon.com</t>
  </si>
  <si>
    <t>hotelbalfagon.com</t>
  </si>
  <si>
    <t>HOTEL DEL PASTOR S.L.</t>
  </si>
  <si>
    <t>CALLE SAN JULIÁN, 12 12 12</t>
  </si>
  <si>
    <t>12300</t>
  </si>
  <si>
    <t>MORELLA</t>
  </si>
  <si>
    <t>964161016</t>
  </si>
  <si>
    <t>info@hoteldelpastor.com</t>
  </si>
  <si>
    <t>hoteldelpastor.com</t>
  </si>
  <si>
    <t>HOTEL REY DON JAIME</t>
  </si>
  <si>
    <t>CALLE JUAN GINER, 6</t>
  </si>
  <si>
    <t>964160911</t>
  </si>
  <si>
    <t>hotel@reydonjaimemorella.com</t>
  </si>
  <si>
    <t>reydonjaimemorella.com</t>
  </si>
  <si>
    <t>EL CID S.L.</t>
  </si>
  <si>
    <t>PLAZA PUERTA SAN MATEO, 2</t>
  </si>
  <si>
    <t>964160125</t>
  </si>
  <si>
    <t>info@hotelelcidmorella.com</t>
  </si>
  <si>
    <t>hotelelcidmorella.com</t>
  </si>
  <si>
    <t>HOTEL SERVIGROUP ROMANA</t>
  </si>
  <si>
    <t>PLATJA PLATJA ROMANA, S/N BAJO</t>
  </si>
  <si>
    <t>964157260</t>
  </si>
  <si>
    <t>AVENIDA VALENCIA, 64</t>
  </si>
  <si>
    <t>12410</t>
  </si>
  <si>
    <t>ALTURA</t>
  </si>
  <si>
    <t>964146153</t>
  </si>
  <si>
    <t>hotelvictoria@villadealtura.com</t>
  </si>
  <si>
    <t>hostalvictoriaaltura.com</t>
  </si>
  <si>
    <t>HOTEL ROSALEDA DEL MIJARES</t>
  </si>
  <si>
    <t>CARRETERA TALES, 28 BAJO</t>
  </si>
  <si>
    <t>12448</t>
  </si>
  <si>
    <t>MONTANEJOS</t>
  </si>
  <si>
    <t>964132531</t>
  </si>
  <si>
    <t>info@gruporosaleda.com</t>
  </si>
  <si>
    <t>hotelrosaledadelmijares.com</t>
  </si>
  <si>
    <t>CASA PALACIO S.L.</t>
  </si>
  <si>
    <t>CALLE SAN VICENTE, 40 BAJO</t>
  </si>
  <si>
    <t>964131293</t>
  </si>
  <si>
    <t>informacion@casapalacio.com</t>
  </si>
  <si>
    <t>casapalacio.com</t>
  </si>
  <si>
    <t>HOTEL XAUEN S.L.</t>
  </si>
  <si>
    <t>AVENIDA FUENTE DE BAÑOS, 26 BAJO</t>
  </si>
  <si>
    <t>964131151</t>
  </si>
  <si>
    <t>xauen@hotelxauen.com</t>
  </si>
  <si>
    <t>hotelxauen.com</t>
  </si>
  <si>
    <t>LA VALENCIANA</t>
  </si>
  <si>
    <t>SAN JAIME, 40 BAJO</t>
  </si>
  <si>
    <t>964131062</t>
  </si>
  <si>
    <t>info@lavalenciana.com</t>
  </si>
  <si>
    <t>HOTEL ROSALEDA DONCEL S.A.</t>
  </si>
  <si>
    <t>AVENIDA CONSTITUCIÓN, 29 BAJO; HOTEL ROSALEDA DONCEL</t>
  </si>
  <si>
    <t>12450</t>
  </si>
  <si>
    <t>JÉRICA</t>
  </si>
  <si>
    <t>964128017</t>
  </si>
  <si>
    <t>nfo@hoteldejerica.com</t>
  </si>
  <si>
    <t>hoteldejerica.com</t>
  </si>
  <si>
    <t>PLAZA IGLESIA, 4 BAJO(HOSTAL)</t>
  </si>
  <si>
    <t>12428</t>
  </si>
  <si>
    <t>PUEBLA DE ARENOSO</t>
  </si>
  <si>
    <t>964124664</t>
  </si>
  <si>
    <t>hotelruralabadia@hotmail.com</t>
  </si>
  <si>
    <t>labadia.com</t>
  </si>
  <si>
    <t>LOS ABRILES</t>
  </si>
  <si>
    <t>CABAÑAL (URBANIZACIÓN VIRGEN DE LOS DESAMPARADOS), 5</t>
  </si>
  <si>
    <t>12429</t>
  </si>
  <si>
    <t>EL TORO</t>
  </si>
  <si>
    <t>964123124</t>
  </si>
  <si>
    <t>hotelosabriles@hotmail.com</t>
  </si>
  <si>
    <t>hotelosabriles.com</t>
  </si>
  <si>
    <t>ALCOCEBRE SUITES HOTEL</t>
  </si>
  <si>
    <t>CAMI L'ATALL, 64</t>
  </si>
  <si>
    <t>964105305</t>
  </si>
  <si>
    <t>recepcion@alcocebresuiteshotel.com</t>
  </si>
  <si>
    <t>alcocebresuiteshotel.com</t>
  </si>
  <si>
    <t>MAR DE FULLES</t>
  </si>
  <si>
    <t>POLIGONO 5, PARCELA 69</t>
  </si>
  <si>
    <t>12609</t>
  </si>
  <si>
    <t>ALFONDEGUILLA</t>
  </si>
  <si>
    <t>964090965</t>
  </si>
  <si>
    <t>info@mardefulles.es</t>
  </si>
  <si>
    <t>mardefulles.es</t>
  </si>
  <si>
    <t>HOTEL BOSQUEMAR</t>
  </si>
  <si>
    <t>CARRER SANT TOMÀS, 13</t>
  </si>
  <si>
    <t>964046153</t>
  </si>
  <si>
    <t>bosquemarhotel12@gmail.com</t>
  </si>
  <si>
    <t>nuestrohotelenbenicassim.blogspot.com</t>
  </si>
  <si>
    <t>PEÑÍSCOLA PLAZA SUITES</t>
  </si>
  <si>
    <t>AVENIDA PAPA LUNA, 156 1; DUPLICADO 156-158</t>
  </si>
  <si>
    <t>964010700</t>
  </si>
  <si>
    <t>reservas@zthotels.com</t>
  </si>
  <si>
    <t>zthotels.com</t>
  </si>
  <si>
    <t>431</t>
  </si>
  <si>
    <t>JARDINES DEL PLAZA</t>
  </si>
  <si>
    <t>AVENIDA PAPA LUNA, 156</t>
  </si>
  <si>
    <t>reservaszt@zthotels.com</t>
  </si>
  <si>
    <t>HOTEL BENIALI</t>
  </si>
  <si>
    <t>CARRER SECA, 12</t>
  </si>
  <si>
    <t>12222</t>
  </si>
  <si>
    <t>AÍN</t>
  </si>
  <si>
    <t>964 911 420</t>
  </si>
  <si>
    <t>info@hotelbeniali.com</t>
  </si>
  <si>
    <t>hotelbeniali.com</t>
  </si>
  <si>
    <t>EL SALTO DE LA NOVIA</t>
  </si>
  <si>
    <t>ESPERANZA, 2 BAJO</t>
  </si>
  <si>
    <t>964 71 08 01</t>
  </si>
  <si>
    <t>info@elltodelanovia.com</t>
  </si>
  <si>
    <t>LA PIQUETA</t>
  </si>
  <si>
    <t>AVENIDA VILLAFRANCA DEL CID, 9 BAJO</t>
  </si>
  <si>
    <t>964 44 42 21</t>
  </si>
  <si>
    <t>reservas@hotellapiqueta.com</t>
  </si>
  <si>
    <t>hotellapiqueta.com</t>
  </si>
  <si>
    <t>SERV. HOSTELEROS UNIVERSITARIO</t>
  </si>
  <si>
    <t>CALLE DOCTOR LÓPEZ TRIGO, 5</t>
  </si>
  <si>
    <t>46200</t>
  </si>
  <si>
    <t>PAIPORTA</t>
  </si>
  <si>
    <t>963976742</t>
  </si>
  <si>
    <t>mariaparralacoba@gmail.com</t>
  </si>
  <si>
    <t>servhostelerosuniversitario.com</t>
  </si>
  <si>
    <t>SENATOR PARQUE CENTRAL</t>
  </si>
  <si>
    <t>PLAZA MANUEL SANCHÍS GUARNER, S/N BAJO; HOTEL PARQUE CENTRAL</t>
  </si>
  <si>
    <t>46006</t>
  </si>
  <si>
    <t>VALÈNCIA</t>
  </si>
  <si>
    <t>963958080</t>
  </si>
  <si>
    <t>playasenator.com</t>
  </si>
  <si>
    <t>DIMAR HOTEL S.A.</t>
  </si>
  <si>
    <t>GRAN VIA MARQUÉS DEL TURIA, 80 BAJO; HOTEL DIMAR</t>
  </si>
  <si>
    <t>46005</t>
  </si>
  <si>
    <t>963951030</t>
  </si>
  <si>
    <t>info@dimarhotel.com</t>
  </si>
  <si>
    <t>hotel-dimar.com</t>
  </si>
  <si>
    <t>VISTA AL SOL S.L.</t>
  </si>
  <si>
    <t>CALLE MONTGÓ, 5 BAJO</t>
  </si>
  <si>
    <t>46980</t>
  </si>
  <si>
    <t>PATERNA</t>
  </si>
  <si>
    <t>963947928</t>
  </si>
  <si>
    <t>reservas@hotelvistaalsol.es</t>
  </si>
  <si>
    <t>hotelvistaalsol.com</t>
  </si>
  <si>
    <t>PETIT PALACE PLAZA DE LA REINA</t>
  </si>
  <si>
    <t>CALLE ABADÍA SAN MARTÍN, 3 BAJO; HOTEL PETIT PALACE</t>
  </si>
  <si>
    <t>46002</t>
  </si>
  <si>
    <t>963945100</t>
  </si>
  <si>
    <t>petitpalacemarketing@gmail.com</t>
  </si>
  <si>
    <t>PARTEVENS VALENCIA S.L.</t>
  </si>
  <si>
    <t>CALLE EMBAJADOR VICH, 5 BAJO; LOCAL</t>
  </si>
  <si>
    <t>963941609</t>
  </si>
  <si>
    <t>info@partevensvalencia.com</t>
  </si>
  <si>
    <t>PUERTA VALENCIA</t>
  </si>
  <si>
    <t>AVENIDA CARDENAL BENLLOCH, 28 BAJO; E.B.</t>
  </si>
  <si>
    <t>46021</t>
  </si>
  <si>
    <t>963936395</t>
  </si>
  <si>
    <t>hotelpuertavalencia.com</t>
  </si>
  <si>
    <t>ADHOC CARMEN S.L.</t>
  </si>
  <si>
    <t>SAMANIEGO, 20 BAJO</t>
  </si>
  <si>
    <t>46003</t>
  </si>
  <si>
    <t>963921377</t>
  </si>
  <si>
    <t>adhoccarmen@adhochoteles.com</t>
  </si>
  <si>
    <t>adhochoteles.com/hotel-ad-hoc-carmen</t>
  </si>
  <si>
    <t>ADHOC HOTEL MONUMENTAL</t>
  </si>
  <si>
    <t>BOIX, 4</t>
  </si>
  <si>
    <t>963919140</t>
  </si>
  <si>
    <r>
      <rPr>
        <color rgb="FF1155CC"/>
        <u/>
      </rPr>
      <t>adhocvitae@adhochoteles.com</t>
    </r>
  </si>
  <si>
    <t>adhochoteles.com</t>
  </si>
  <si>
    <t>BED &amp; BREAKFAST ALMIRANTE S.L.</t>
  </si>
  <si>
    <t>CALLE ALMIRANTE, 3 2</t>
  </si>
  <si>
    <t>963916551</t>
  </si>
  <si>
    <t>info@bed&amp;breakfastalmirante.com</t>
  </si>
  <si>
    <t>bedandbreakfastalmirante.com</t>
  </si>
  <si>
    <t>CRUZ DE GRACIA</t>
  </si>
  <si>
    <t>CALLE SERRA AGULLENT, 99</t>
  </si>
  <si>
    <t>963904139</t>
  </si>
  <si>
    <t>hotelcruzdegracia@gmail.com</t>
  </si>
  <si>
    <t>cruzdegracia.com</t>
  </si>
  <si>
    <t>LOS SILOS</t>
  </si>
  <si>
    <t>CALLE FERMÍN GALÁN Y GARCÍA HERNÁNDEZ, 72 BAJO</t>
  </si>
  <si>
    <t>46100</t>
  </si>
  <si>
    <t>BURJASSOT</t>
  </si>
  <si>
    <t>963901515</t>
  </si>
  <si>
    <t>info@lossilos.com</t>
  </si>
  <si>
    <t>HOTEL VILLARREAL S.L.</t>
  </si>
  <si>
    <t>CALLE DOCTOR ZAMENHOF, 22 22 22</t>
  </si>
  <si>
    <t>46008</t>
  </si>
  <si>
    <t>963853937</t>
  </si>
  <si>
    <t>info@hotelvillarreal.com</t>
  </si>
  <si>
    <t>R OOMS AND HOST SERVICES , S.L S.L.</t>
  </si>
  <si>
    <t>AVENIDA INSTITUT OBRER DE VALENCIA, 20</t>
  </si>
  <si>
    <t>46013</t>
  </si>
  <si>
    <t>963815339</t>
  </si>
  <si>
    <t>contabilidad2@valenciaflats.com</t>
  </si>
  <si>
    <t>roomsandhostservicesslsl.com</t>
  </si>
  <si>
    <t>HOTEL BOUTIQUE BALANDRET</t>
  </si>
  <si>
    <t>PASEO NEPTUNO, 20-22</t>
  </si>
  <si>
    <t>46011</t>
  </si>
  <si>
    <t>963811141</t>
  </si>
  <si>
    <t>balandret.com</t>
  </si>
  <si>
    <t>HOTEL BENETÚSSER S.L.</t>
  </si>
  <si>
    <t>AVENIDA PAIPORTA, 54 BAJO</t>
  </si>
  <si>
    <t>46910</t>
  </si>
  <si>
    <t>BENETÚSSER</t>
  </si>
  <si>
    <t>963751144</t>
  </si>
  <si>
    <t>info@hotelbenetusser.net</t>
  </si>
  <si>
    <t>hotelbenetusser.net</t>
  </si>
  <si>
    <t>PASEO DE NEPTUNO, 32</t>
  </si>
  <si>
    <t>963715142</t>
  </si>
  <si>
    <t>info@petitmiramar.com</t>
  </si>
  <si>
    <t>petitmiramar.com</t>
  </si>
  <si>
    <t>RENASA S.A.</t>
  </si>
  <si>
    <t>AVENIDA CATALUÑA, 5 BAJO; CAFETERIA</t>
  </si>
  <si>
    <t>46010</t>
  </si>
  <si>
    <t>963692450</t>
  </si>
  <si>
    <t>reservas@hotel-renasa.com</t>
  </si>
  <si>
    <t>hotel-renasa.com</t>
  </si>
  <si>
    <t>HOTEL UNIVERSIDADES</t>
  </si>
  <si>
    <t>DOCTOR VICENTE ZARAGOZÁ, 13 BAJO</t>
  </si>
  <si>
    <t>46020</t>
  </si>
  <si>
    <t>963692129</t>
  </si>
  <si>
    <t>info@hoteluniversidades.com</t>
  </si>
  <si>
    <t>hoteluniversidades.com</t>
  </si>
  <si>
    <t>RURAL CUISINE S.L.</t>
  </si>
  <si>
    <t>LUZ CASANOVA, 7 BAJO</t>
  </si>
  <si>
    <t>46009</t>
  </si>
  <si>
    <t>963680231</t>
  </si>
  <si>
    <t>info@ruralcuisine.com</t>
  </si>
  <si>
    <t>masiadelacy.com</t>
  </si>
  <si>
    <t>SOHOTEL RUZAFA</t>
  </si>
  <si>
    <t>GRAN VIA GERMANÍAS, 32</t>
  </si>
  <si>
    <t>963663322</t>
  </si>
  <si>
    <t>info@sohotelruzafa.com</t>
  </si>
  <si>
    <t>sohotelvalencia.com</t>
  </si>
  <si>
    <t>BELERET</t>
  </si>
  <si>
    <t>CAMPAMENTO, 80</t>
  </si>
  <si>
    <t>46035</t>
  </si>
  <si>
    <t>963640563</t>
  </si>
  <si>
    <t>reservas@beleret.com</t>
  </si>
  <si>
    <t>beleret.com</t>
  </si>
  <si>
    <t>HOTEL VORA FIRA S.L.</t>
  </si>
  <si>
    <t>CULLERA, 67</t>
  </si>
  <si>
    <t>963640052</t>
  </si>
  <si>
    <t>info@hotelvorafira.com</t>
  </si>
  <si>
    <t>hotelvorafira.es</t>
  </si>
  <si>
    <t>THE WESTIN VALENCIA S.L.</t>
  </si>
  <si>
    <t>CARRER CAVANILLES, 1 1 1</t>
  </si>
  <si>
    <t>963625900</t>
  </si>
  <si>
    <t>info@thewestinvalencia.com</t>
  </si>
  <si>
    <t>westinvalencia.com</t>
  </si>
  <si>
    <t>CASUAL HOTELES LAS ARTES</t>
  </si>
  <si>
    <t>AVENIDA PUERTO, 39</t>
  </si>
  <si>
    <t>963625432</t>
  </si>
  <si>
    <t>info@casualhoteleslasartes.com</t>
  </si>
  <si>
    <t>NEPTUNO S.L.</t>
  </si>
  <si>
    <t>PASEO NEPTUNO, 2 BAJO</t>
  </si>
  <si>
    <t>963567777</t>
  </si>
  <si>
    <t>reservas@hotelneptunovalencia.com</t>
  </si>
  <si>
    <t>hotelneptunovalencia.com</t>
  </si>
  <si>
    <t>SOL PLAYA S.L.</t>
  </si>
  <si>
    <t>PASEO NEPTUNO, 56 BAJO</t>
  </si>
  <si>
    <t>963561920</t>
  </si>
  <si>
    <t>reservas@hotelsolplaya.com</t>
  </si>
  <si>
    <t>hotelsolplaya.com</t>
  </si>
  <si>
    <t>CORREOS, 8 BAJO</t>
  </si>
  <si>
    <t>963535282</t>
  </si>
  <si>
    <t>direccion@sweethoteles.com</t>
  </si>
  <si>
    <t>contitel.es</t>
  </si>
  <si>
    <t>RESIDENCIAL COLECTIVO LOS SAUCES</t>
  </si>
  <si>
    <t>ERM. NOVA, 3 ESCALERA 3 BAJO 2</t>
  </si>
  <si>
    <t>46110</t>
  </si>
  <si>
    <t>GODELLA</t>
  </si>
  <si>
    <t>963535037</t>
  </si>
  <si>
    <t>info@realrent.es</t>
  </si>
  <si>
    <t>realrent.es</t>
  </si>
  <si>
    <t>HOTEL ZENIT VALENCIA</t>
  </si>
  <si>
    <t>BAILÉN, 8 BAJO(HOTELZENIT INTERNACIONAL )</t>
  </si>
  <si>
    <t>46007</t>
  </si>
  <si>
    <t>963529000</t>
  </si>
  <si>
    <t>info@hotelzenitvalencia.com</t>
  </si>
  <si>
    <t>talonotel.com</t>
  </si>
  <si>
    <t>NH COLLECTION COLÓN VALENCIA</t>
  </si>
  <si>
    <t>CALLE COLÓN, 32</t>
  </si>
  <si>
    <t>46004</t>
  </si>
  <si>
    <t>963528900</t>
  </si>
  <si>
    <t>nh-hoteles.es/hoteles/valencia</t>
  </si>
  <si>
    <t>SOROLLA CENTRO</t>
  </si>
  <si>
    <t>CONVENTO SANTA CLARA, 5 BAJO</t>
  </si>
  <si>
    <t>963523392</t>
  </si>
  <si>
    <t>reservas@hotelsorollacentro.com</t>
  </si>
  <si>
    <t>hotelsorollacentro.com</t>
  </si>
  <si>
    <t>CONQUERIDOR</t>
  </si>
  <si>
    <t>CALLE CERVANTES, 9 BAJO</t>
  </si>
  <si>
    <t>963522883</t>
  </si>
  <si>
    <t>reservas@hotelconqueridor.com</t>
  </si>
  <si>
    <t>hotelconqueridor.com</t>
  </si>
  <si>
    <t>APARTAMENTOS LIVING VALENCIA-VITORIA</t>
  </si>
  <si>
    <t>VITORIA, 6</t>
  </si>
  <si>
    <t>963520633</t>
  </si>
  <si>
    <t>info@livingvalencia.com</t>
  </si>
  <si>
    <t>livingvalencia.com</t>
  </si>
  <si>
    <t>MELIA PLAZA S.L.</t>
  </si>
  <si>
    <t>PLAZA AYUNTAMIENTO, 4 (ESQUINA COTANDA)</t>
  </si>
  <si>
    <t>963520612</t>
  </si>
  <si>
    <t>reservas@plazavalencia.com</t>
  </si>
  <si>
    <t>melia.es</t>
  </si>
  <si>
    <t>RIBERA, 4</t>
  </si>
  <si>
    <t>963520000</t>
  </si>
  <si>
    <t>hoteleuropavlc@hotmail.com</t>
  </si>
  <si>
    <t>hoteleuropa-valencia.com</t>
  </si>
  <si>
    <t>CASUAL HOTEL VALENCIA</t>
  </si>
  <si>
    <t>CONVENTO SAN FRANCISCO, 7</t>
  </si>
  <si>
    <t>963517460</t>
  </si>
  <si>
    <t>info@casualhotelvalencia.com</t>
  </si>
  <si>
    <t>casualhotelvalencia.com</t>
  </si>
  <si>
    <t>SH INGLES</t>
  </si>
  <si>
    <t>CARRER MARQUÉS DE DOS AIGÜES, 6 BAJO; HOTEL MELIA INGLES</t>
  </si>
  <si>
    <t>963516426</t>
  </si>
  <si>
    <t>ingles@sh-hoteles.com</t>
  </si>
  <si>
    <t>hotelinglesboutique.com</t>
  </si>
  <si>
    <t>ALKÁZAR</t>
  </si>
  <si>
    <t>CALLE MOSSÉN FEMADES, 11 BAJO</t>
  </si>
  <si>
    <t>963515551</t>
  </si>
  <si>
    <t>info@hotelalkazar.es</t>
  </si>
  <si>
    <t>hotelalkazar.es</t>
  </si>
  <si>
    <t>CATALONIA EXCELSIOR S.L.</t>
  </si>
  <si>
    <t>CALLE BARCELONINA, 5 BAJO; SWISSCOM</t>
  </si>
  <si>
    <t>963514612</t>
  </si>
  <si>
    <t>dpo@cataloniahotels.com</t>
  </si>
  <si>
    <t>PETIT PALACE GERMANÍAS</t>
  </si>
  <si>
    <t>CALLE SUECA, 14 BAJO; CABINA</t>
  </si>
  <si>
    <t>963513638</t>
  </si>
  <si>
    <t>germanias@petitpalace.com</t>
  </si>
  <si>
    <t>hotelpetitpalacegermanias.com</t>
  </si>
  <si>
    <t>CASUAL VALENCIA DE LA MÚSICA S.L.</t>
  </si>
  <si>
    <t>CALLE PADILLA, 4</t>
  </si>
  <si>
    <t>46001</t>
  </si>
  <si>
    <t>963511284</t>
  </si>
  <si>
    <t>casualvalenciadelamusica@casualhoteles.com</t>
  </si>
  <si>
    <t>casualhoteles.com/hoteles-valencia/casual-de-la-musica/</t>
  </si>
  <si>
    <t>HOTEL MEDITERRANEO S.A.</t>
  </si>
  <si>
    <t>AVENIDA OESTE, 45</t>
  </si>
  <si>
    <t>963510142</t>
  </si>
  <si>
    <t>reservas@hotel-mediterraneo.es</t>
  </si>
  <si>
    <t>hotel-mediterraneo.es</t>
  </si>
  <si>
    <t>VINCCI LYS</t>
  </si>
  <si>
    <t>MARTÍNEZ CUBELLS, 5</t>
  </si>
  <si>
    <t>963509550</t>
  </si>
  <si>
    <t>lys@vinccihoteles.com</t>
  </si>
  <si>
    <t>CITY SUITES ABASTOS</t>
  </si>
  <si>
    <t>CALLE MARTÍN EL HUMANO, 28</t>
  </si>
  <si>
    <t>963470600</t>
  </si>
  <si>
    <t>info@citysuitesvalencia.com</t>
  </si>
  <si>
    <t>citysuitesvalencia.com</t>
  </si>
  <si>
    <t>VALENCIA RENTAL</t>
  </si>
  <si>
    <t>AVINGUDA CORTS VALENCIANES, 46 BAJO</t>
  </si>
  <si>
    <t>46015</t>
  </si>
  <si>
    <t>info@valenciarental.es</t>
  </si>
  <si>
    <t>valenciarental.es</t>
  </si>
  <si>
    <t>HOTEL TURIA S.A.</t>
  </si>
  <si>
    <t>CALLE PROFESOR BELTRÁN BÁGUENA, 2 BAJO; HOTEL TURIA</t>
  </si>
  <si>
    <t>963470000</t>
  </si>
  <si>
    <t>reservas@hotelturia.es</t>
  </si>
  <si>
    <t>hotelturia.es</t>
  </si>
  <si>
    <t>HOTEL CHECKIN VALENCIA S.L.</t>
  </si>
  <si>
    <t>AVENIDA PUERTO, 129 BAJO</t>
  </si>
  <si>
    <t>46022</t>
  </si>
  <si>
    <t>963447887</t>
  </si>
  <si>
    <t>reservas.valencia@checkinhoteles.com</t>
  </si>
  <si>
    <t>checkinvalencia.es</t>
  </si>
  <si>
    <t>SH VALENCIA PALACE</t>
  </si>
  <si>
    <t>PASSEIG L'ALBEREDA, 32 BAJO</t>
  </si>
  <si>
    <t>46023</t>
  </si>
  <si>
    <t>963375037</t>
  </si>
  <si>
    <t>info@shvalenciapalace.com</t>
  </si>
  <si>
    <t>hotel-valencia-palace.com</t>
  </si>
  <si>
    <t>REY DON JAIME</t>
  </si>
  <si>
    <t>AVENIDA BALEARES, 2 BAJO; HOTEL REY D.JAIME</t>
  </si>
  <si>
    <t>963375030</t>
  </si>
  <si>
    <t>info@reydonjaime.com</t>
  </si>
  <si>
    <t>eurostarshotels.com/exe-rey-don-jaime.html?referer_code=lb0gg00yx&amp;utm_source=google&amp;utm_medium=business&amp;utm_campaign=lb0gg00yx</t>
  </si>
  <si>
    <t>317</t>
  </si>
  <si>
    <t>HOTEL PUGAS</t>
  </si>
  <si>
    <t>LIRIO, 7 3-9</t>
  </si>
  <si>
    <t>46024</t>
  </si>
  <si>
    <t>963374116</t>
  </si>
  <si>
    <t>info@hotelpugas.com</t>
  </si>
  <si>
    <t>SH ABASHIRI S.L.</t>
  </si>
  <si>
    <t>AVENIDA AUSIÀS MARCH, 59</t>
  </si>
  <si>
    <t>963356310</t>
  </si>
  <si>
    <t>sh@sh-hoteles.com</t>
  </si>
  <si>
    <t>sh-hoteles.com</t>
  </si>
  <si>
    <t>NH LAS CIENCIAS</t>
  </si>
  <si>
    <t>AVENIDA INSTITUTO OBRERO DE VALENCIA, 26 BAJO; DUPLICADO 26-28; HOTEL EXPRESS</t>
  </si>
  <si>
    <t>963356062</t>
  </si>
  <si>
    <t>nhlasciencias@nh-hotels.com</t>
  </si>
  <si>
    <t>NH LAS ARTES</t>
  </si>
  <si>
    <t>AVENIDA INSTITUTO OBRERO DE VALENCIA, 28 BAJO; RACK COMUN.</t>
  </si>
  <si>
    <t>963351310</t>
  </si>
  <si>
    <t>nhlasartes@nh-hotels.com</t>
  </si>
  <si>
    <t>HOTEL VALENCIA CENTER</t>
  </si>
  <si>
    <t>AVENIDA FRANÇA, 33 33 33</t>
  </si>
  <si>
    <t>963350700</t>
  </si>
  <si>
    <t>valencia@hotelescenter.com</t>
  </si>
  <si>
    <t>hotelescenter.es</t>
  </si>
  <si>
    <t>TRYP OCEANIC</t>
  </si>
  <si>
    <t>PINTOR MAELLA, 35 BAJO</t>
  </si>
  <si>
    <t>963350300</t>
  </si>
  <si>
    <t>tryp.oceanic@melia.com</t>
  </si>
  <si>
    <t>MD MODERN HOTEL JARDINES DEL TURIA S.L.</t>
  </si>
  <si>
    <t>MESTRE RACIONAL, 23 BAJO</t>
  </si>
  <si>
    <t>963349984</t>
  </si>
  <si>
    <t>booking@mdhoteles.com</t>
  </si>
  <si>
    <t>mdhoteles.com</t>
  </si>
  <si>
    <t>HUSA SERRANO</t>
  </si>
  <si>
    <t>AVINGUDA AMAT GRANELL MESADO, 48 BAJO</t>
  </si>
  <si>
    <t>963347801</t>
  </si>
  <si>
    <t>hotelserrano@husa.es</t>
  </si>
  <si>
    <t>husaserrano.com</t>
  </si>
  <si>
    <t>MEDIUM VALENCIA</t>
  </si>
  <si>
    <t>AVINGUDA AMAT GRANELL MESADO, 48 BAJO; HOTEL SERRANO</t>
  </si>
  <si>
    <t>963347800</t>
  </si>
  <si>
    <t>mediumvalencia@mediumhoteles.com</t>
  </si>
  <si>
    <t>mediumhoteles.com</t>
  </si>
  <si>
    <t>APARTAMENTOS BOTANICO 29 S.A.</t>
  </si>
  <si>
    <t>BOTÁNICO, 29</t>
  </si>
  <si>
    <t>963338748</t>
  </si>
  <si>
    <t>info@apartamentosbotanico29.com</t>
  </si>
  <si>
    <t>apartamentosbotanico29.com</t>
  </si>
  <si>
    <t>PRIMUS VALENCIA S.L.</t>
  </si>
  <si>
    <t>MENORCA, 22 BAJO</t>
  </si>
  <si>
    <t>963318474</t>
  </si>
  <si>
    <t>info@hotelprimusvalencia.com</t>
  </si>
  <si>
    <t>hotelprimusvalencia.com</t>
  </si>
  <si>
    <t>253</t>
  </si>
  <si>
    <t>AC HOTEL VALENCIA</t>
  </si>
  <si>
    <t>AVENIDA FRANÇA, 67 BAJO; AC HOTEL VALENCIA</t>
  </si>
  <si>
    <t>963317000</t>
  </si>
  <si>
    <t>acvalencia@ac-hotels.com</t>
  </si>
  <si>
    <t>achotelvalencia.com</t>
  </si>
  <si>
    <t>ACTEON HOTEL</t>
  </si>
  <si>
    <t>VICENTE BELTRÁN GRIMAL, 2 BAJO(HOTEL ABBA)</t>
  </si>
  <si>
    <t>963310707</t>
  </si>
  <si>
    <t>info@acteonhotel.com</t>
  </si>
  <si>
    <t>abba-acteonhotel.com</t>
  </si>
  <si>
    <t>HOTEL VILLACARLOS</t>
  </si>
  <si>
    <t>AVENIDA PUERTO, 60 BAJO</t>
  </si>
  <si>
    <t>963307500</t>
  </si>
  <si>
    <t>hotelvillacarlos@hotelvillacarlos.com</t>
  </si>
  <si>
    <t>hotelvillacarlos.com</t>
  </si>
  <si>
    <t>NH CIUDAD DE VALENCIA</t>
  </si>
  <si>
    <t>AVENIDA PUERTO, 214</t>
  </si>
  <si>
    <t>nhciudaddevalencia@nh-hotels.com</t>
  </si>
  <si>
    <t>BARCELÓ VALENCIA</t>
  </si>
  <si>
    <t>AVENIDA FRANÇA, 11 BAJO; CASETA OBRA</t>
  </si>
  <si>
    <t>963306344</t>
  </si>
  <si>
    <t>valencia@barcelo.com</t>
  </si>
  <si>
    <t>HOST &amp; HOME</t>
  </si>
  <si>
    <t>CALLE VITORIA, 3 BAJO</t>
  </si>
  <si>
    <t>963288987</t>
  </si>
  <si>
    <t>info@host&amp;home.com</t>
  </si>
  <si>
    <t>hosthomevalencia.es</t>
  </si>
  <si>
    <t>JOSE ALFREDO IBOR RODRIGO</t>
  </si>
  <si>
    <t>CALLE JUAN RAMÓN JIMÉNEZ, 26</t>
  </si>
  <si>
    <t>963256656</t>
  </si>
  <si>
    <t>josealfredobracos@hotmail.com</t>
  </si>
  <si>
    <t>josealfredoiborrodrigo.com</t>
  </si>
  <si>
    <t>GABBANA BEACH</t>
  </si>
  <si>
    <t>PASEO NEPTUNO, 30</t>
  </si>
  <si>
    <t>963253935</t>
  </si>
  <si>
    <t>info@sabbiavalencia.com</t>
  </si>
  <si>
    <t>sabbiavalencia.com/hotel/?utm_source=Google&amp;utm_medium=organic&amp;utm_campaign=ficha_gmb_hotel</t>
  </si>
  <si>
    <t>50 FLATS</t>
  </si>
  <si>
    <t>ESPINOSA, 13 ASDCH</t>
  </si>
  <si>
    <t>963239550</t>
  </si>
  <si>
    <t>comercial@valenciaflats.com</t>
  </si>
  <si>
    <t>valenciaflats.com</t>
  </si>
  <si>
    <t>VALENCIA SUITS YOU B&amp;B S.L.</t>
  </si>
  <si>
    <t>CALLE XIMÉNEZ DE SANDOVAL, 8</t>
  </si>
  <si>
    <t>963236654</t>
  </si>
  <si>
    <t>valenciasuitsyou@gmail.com</t>
  </si>
  <si>
    <t>valenciasuitsyou.com</t>
  </si>
  <si>
    <t>CASUAL HOSTAL VALÉNCIA</t>
  </si>
  <si>
    <t>CALLE DOCTOR MARCOS MERENCIANO, 3</t>
  </si>
  <si>
    <t>46025</t>
  </si>
  <si>
    <t>963234609</t>
  </si>
  <si>
    <t>info@casualhostalvaléncia.com</t>
  </si>
  <si>
    <t>casualhoteles.com/casual-de-las-civilizaciones-valencia.html?utm_medium=organic&amp;utm_source=google&amp;utm_campaign=google-my-business&amp;utm_term=google-local&amp;utm_id=casual-civilizaciones</t>
  </si>
  <si>
    <t>PIO XII APARTMENTS VALENCIA</t>
  </si>
  <si>
    <t>AVENIDA PÍO XII, 9-11</t>
  </si>
  <si>
    <t>963233316</t>
  </si>
  <si>
    <t>recepcion@pioxiiapartments.com</t>
  </si>
  <si>
    <t>pioxiiapartments.com</t>
  </si>
  <si>
    <t>APARTH. EL FARO S.L.</t>
  </si>
  <si>
    <t>MONTGÓ, 6</t>
  </si>
  <si>
    <t>46408</t>
  </si>
  <si>
    <t>CULLERA</t>
  </si>
  <si>
    <t>963215110</t>
  </si>
  <si>
    <t>info@aparthotelfaro.com</t>
  </si>
  <si>
    <t>aparthotelfaro.com</t>
  </si>
  <si>
    <t>WELLNESS</t>
  </si>
  <si>
    <t>CARRER JUAN DE LA CIERVA Y CODORNIU (PARQUE TECNOLÓGICO), 27 BAJO; PARQUE EMPRAZA WELLNES</t>
  </si>
  <si>
    <t>963214422</t>
  </si>
  <si>
    <t>info@aparthotelwellness.com</t>
  </si>
  <si>
    <t>aparthotelwellness.com</t>
  </si>
  <si>
    <t>CASUAL VALENCIA VINTAGE</t>
  </si>
  <si>
    <t>CALLE BARCELONINA, 1</t>
  </si>
  <si>
    <t>963212421</t>
  </si>
  <si>
    <t>casualvalenciavintage@casualhoteles.com</t>
  </si>
  <si>
    <t>casualhoteles.com</t>
  </si>
  <si>
    <t>HOSPEDERÍA EL ZORZAL</t>
  </si>
  <si>
    <t>HORNO, 27</t>
  </si>
  <si>
    <t>44122</t>
  </si>
  <si>
    <t>VALDECUENCA</t>
  </si>
  <si>
    <t>963211404</t>
  </si>
  <si>
    <t>info@hospederíaelzorzal.com</t>
  </si>
  <si>
    <t>HOTEL MARINA ATARAZANAS</t>
  </si>
  <si>
    <t>PLAZA TRIBUNAL DE LES AIGÜES, 5</t>
  </si>
  <si>
    <t>963203010</t>
  </si>
  <si>
    <t>info@hotelmarinaatarazanas.com</t>
  </si>
  <si>
    <t>hotelmarinaatarazanas.com</t>
  </si>
  <si>
    <t>HOTEL ILUNION AQUA 3</t>
  </si>
  <si>
    <t>LUIS GARCÍA-BERLANGA MARTÍ (DOCTOR CINE), 19-21 BAJO</t>
  </si>
  <si>
    <t>963187101</t>
  </si>
  <si>
    <t>reservasaqua3@confortel.com</t>
  </si>
  <si>
    <t>confortelhoteles.com</t>
  </si>
  <si>
    <t>HOTEL ILUNION AQUA 4</t>
  </si>
  <si>
    <t>LUIS GARCÍA-BERLANGA MARTÍ (DOCTOR CINE), 19-21</t>
  </si>
  <si>
    <t>963187100</t>
  </si>
  <si>
    <t>reservasaqua4@confortel.com</t>
  </si>
  <si>
    <t>hotelilunionaqua4.com</t>
  </si>
  <si>
    <t>IBIS</t>
  </si>
  <si>
    <t>CALLE ALCALDE JOSÉ PUERTES, 31 BAJO(ACCOR IBIS VALENCIA</t>
  </si>
  <si>
    <t>ALFAFAR</t>
  </si>
  <si>
    <t>963186182</t>
  </si>
  <si>
    <t>h3683@accor.com</t>
  </si>
  <si>
    <t>ibis.com</t>
  </si>
  <si>
    <t>ALBUFERA</t>
  </si>
  <si>
    <t>PLAZA ALQUERÍA DE LA CULLA, 21</t>
  </si>
  <si>
    <t>963176499</t>
  </si>
  <si>
    <t>reservas@hotelalbufera.com</t>
  </si>
  <si>
    <t>albufera.com</t>
  </si>
  <si>
    <t>KRAMER</t>
  </si>
  <si>
    <t>AVENIDA CAMPANAR, 90</t>
  </si>
  <si>
    <t>963173650</t>
  </si>
  <si>
    <t>reservas@hotelkramervalencia.com</t>
  </si>
  <si>
    <t>hotelkramervalencia.com</t>
  </si>
  <si>
    <t>PALAU DE LA MAR</t>
  </si>
  <si>
    <t>AVENIDA NAVARRO REVERTER, 14-16 BAJO; HOTEL PALAU DE LA MAR</t>
  </si>
  <si>
    <t>963162884</t>
  </si>
  <si>
    <t>palaudelamar@hospes.com</t>
  </si>
  <si>
    <t>palaudelamar.com</t>
  </si>
  <si>
    <t>HOLIDAY INN EXPRESS VALENCIA-CIUDAD LAS CIENCIA</t>
  </si>
  <si>
    <t>ESCRITOR RAFAEL FERRERES, 22 BAJO(F.4 MANZ.2 USO T)</t>
  </si>
  <si>
    <t>963162530</t>
  </si>
  <si>
    <t>info@holidayinnexpressvalencia-ciudadlasciencia.com</t>
  </si>
  <si>
    <t>HOTEL TRAPEMAR</t>
  </si>
  <si>
    <t>CARRER MAESTRA INÉS MIR, 22 22 22</t>
  </si>
  <si>
    <t>963160550</t>
  </si>
  <si>
    <t>hoteles@trapemar.com</t>
  </si>
  <si>
    <t>trapemar.com</t>
  </si>
  <si>
    <t>HOTELES E IMPORTACIONES AGROFORESTALES S.L.</t>
  </si>
  <si>
    <t>CABALLEROS, 16 BAJO-3</t>
  </si>
  <si>
    <t>963156288</t>
  </si>
  <si>
    <t>info@hoteleseimportacionesagroforestales.com</t>
  </si>
  <si>
    <t>CHILL ART JARDÍN BOTÁNICO S.L.</t>
  </si>
  <si>
    <t>DOCTOR PESET CERVERA, 6 BAJO(HT JARDIN BOTANICO)</t>
  </si>
  <si>
    <t>963154012</t>
  </si>
  <si>
    <t>botanicoboutique@totalvalencia.com</t>
  </si>
  <si>
    <t>hoteljardinbotanico.com</t>
  </si>
  <si>
    <t>MYR HOTEL PLAZA MERCADO &amp; SPA</t>
  </si>
  <si>
    <t>PLAZA MERCADO ADO, 45 BAJO</t>
  </si>
  <si>
    <t>963153367</t>
  </si>
  <si>
    <t>info@myrhotelplazamercado&amp;spa.com</t>
  </si>
  <si>
    <t>myrhotelplazamercado.com</t>
  </si>
  <si>
    <t>ONE SHOT COLÓN 46</t>
  </si>
  <si>
    <t>CALLE COLÓN, 46</t>
  </si>
  <si>
    <t>963146614</t>
  </si>
  <si>
    <t>colon46@oneshothotels.com</t>
  </si>
  <si>
    <t>hoteloneshotcolon46.com</t>
  </si>
  <si>
    <t>CATHEDRAL SUITES HOTEL</t>
  </si>
  <si>
    <t>CALLE CABILLERS, 3 3 3</t>
  </si>
  <si>
    <t>963123666</t>
  </si>
  <si>
    <t>info@cathedralsuiteshotel.com</t>
  </si>
  <si>
    <t>thevalentiacabillers.com</t>
  </si>
  <si>
    <t>LAS ARENAS</t>
  </si>
  <si>
    <t>CALLE EUGENIA VIÑES, 22-24 BAJO; DUPLICADO 22-24; BALNEARIO LAS A</t>
  </si>
  <si>
    <t>963120600</t>
  </si>
  <si>
    <t>reservas@hotel-lasarenas.com</t>
  </si>
  <si>
    <t>OPERA HOUSE VALENCIA B&amp;B S.L.</t>
  </si>
  <si>
    <t>CALLE ARQUITECTO ENRIQUE VIEDMA VIDAL, 2</t>
  </si>
  <si>
    <t>963118010</t>
  </si>
  <si>
    <t>hola@operahousevalencia.com</t>
  </si>
  <si>
    <t>operahousevalencia.com</t>
  </si>
  <si>
    <t>HUSA MAS CAMARENA</t>
  </si>
  <si>
    <t>CARRER NICOLAU COPÈRNIC (PARQUE TECNOLÓGICO), 2 PARQUE TECNOLOGICO</t>
  </si>
  <si>
    <t>963110950</t>
  </si>
  <si>
    <t>mascamarena@husa.es</t>
  </si>
  <si>
    <t>husamascamarena.com</t>
  </si>
  <si>
    <t>ONE SHOT MERCAT 09</t>
  </si>
  <si>
    <t>CALLE MÚSICO PEYDRÓ, 9</t>
  </si>
  <si>
    <t>963110011</t>
  </si>
  <si>
    <t>mercat09@oneshothotels.com</t>
  </si>
  <si>
    <t>hoteloneshotmercat09.com</t>
  </si>
  <si>
    <t>AC HOTEL COLÓN VALENCIA</t>
  </si>
  <si>
    <t>COLÓN, 6 BAJO</t>
  </si>
  <si>
    <t>963106430</t>
  </si>
  <si>
    <t>accolon@ac-hotels.com</t>
  </si>
  <si>
    <t>achotelcolnvalencia.com</t>
  </si>
  <si>
    <t>B&amp;B HOTEL VALENCIA CIUDAD DE LA CIENCIAS</t>
  </si>
  <si>
    <t>AVINGUDA AUSIÀS MARCH, 99 BAJO; EDIFICIO HOTEL</t>
  </si>
  <si>
    <t>963063000</t>
  </si>
  <si>
    <t>valencia@hotelbb.com</t>
  </si>
  <si>
    <t>LOTELITO</t>
  </si>
  <si>
    <t>VIRUÉS, 6</t>
  </si>
  <si>
    <t>963060930</t>
  </si>
  <si>
    <t>lotelito@valenciaflats.com</t>
  </si>
  <si>
    <t>lotelito.com</t>
  </si>
  <si>
    <t>CARO HOTEL</t>
  </si>
  <si>
    <t>ALMIRANTE, 14</t>
  </si>
  <si>
    <t>963059000</t>
  </si>
  <si>
    <t>info@carohotel.com</t>
  </si>
  <si>
    <t>carohotel.com</t>
  </si>
  <si>
    <t>EUROSTARS GRAN VALENCIA</t>
  </si>
  <si>
    <t>CALLE VALLE DE AYORA, 3 ASCENSOR</t>
  </si>
  <si>
    <t>963050800</t>
  </si>
  <si>
    <t>info@eurostarsgranvalencia.com</t>
  </si>
  <si>
    <t>eurostarsgranvalencia.com</t>
  </si>
  <si>
    <t>VALENCIA PARK</t>
  </si>
  <si>
    <t>CARRER BOTIGUERS (PARQUE EMPRESARIAL TÁCTICA), 49 BAJO(HOTEL VALENCIA PARK)</t>
  </si>
  <si>
    <t>963050670</t>
  </si>
  <si>
    <t>info@valenciapark.com</t>
  </si>
  <si>
    <t>hotelvalenciapark.com</t>
  </si>
  <si>
    <t>ZT VALENCIA PARK</t>
  </si>
  <si>
    <t>info@ztvalenciapark.com</t>
  </si>
  <si>
    <t>azzhoteles.com/es/azz-valencia-tactica/</t>
  </si>
  <si>
    <t>HOLIDAY INN EXPRESS VALENCIA BONAIRE</t>
  </si>
  <si>
    <t>AUTOVIA A-3, KILOMETRO 345 (CENTRO COMERCIAL BONAIRE)</t>
  </si>
  <si>
    <t>46960</t>
  </si>
  <si>
    <t>ALDAIA</t>
  </si>
  <si>
    <t>963035000</t>
  </si>
  <si>
    <t>express.bonaire@continentalhotels.eu</t>
  </si>
  <si>
    <t>ihg.com</t>
  </si>
  <si>
    <t>EXPO HOTEL VALENCIA</t>
  </si>
  <si>
    <t>AVENIDA PÍO XII, 4 SO; 3; HOTEL</t>
  </si>
  <si>
    <t>963033600</t>
  </si>
  <si>
    <t>comercialval@expogrupo.com</t>
  </si>
  <si>
    <t>expohotelvalencia.com</t>
  </si>
  <si>
    <t>OLYMPIA S.L.</t>
  </si>
  <si>
    <t>CALLE MAESTRO SERRANO, 3-5</t>
  </si>
  <si>
    <t>46120</t>
  </si>
  <si>
    <t>ALBORAIA/ALBORAYA</t>
  </si>
  <si>
    <t>963033392</t>
  </si>
  <si>
    <t>info@olympiagrupo.com</t>
  </si>
  <si>
    <t>olympiahotelvalencia.com</t>
  </si>
  <si>
    <t>HOLIDAY INN VALENCIA</t>
  </si>
  <si>
    <t>PASSEIG L'ALBEREDA, 38 BAJO</t>
  </si>
  <si>
    <t>963032100</t>
  </si>
  <si>
    <t>info@holidayinnvalencia.com</t>
  </si>
  <si>
    <t>HOTEL MELIÁ VALENCIA</t>
  </si>
  <si>
    <t>AVINGUDA CORTS VALENCIANES, 52</t>
  </si>
  <si>
    <t>963030000</t>
  </si>
  <si>
    <t>melia.valencia@melia.com</t>
  </si>
  <si>
    <t>BUENAVISTA-BOUTIQUE HOTEL DENIA</t>
  </si>
  <si>
    <t>PARTIDA TOSALET, 82</t>
  </si>
  <si>
    <t>963022972</t>
  </si>
  <si>
    <t>info@buenavista-boutiquehoteldenia.com</t>
  </si>
  <si>
    <t>CASUAL HOTEL SEVILLA</t>
  </si>
  <si>
    <t>ALHÓNDIGA, 24</t>
  </si>
  <si>
    <t>41003</t>
  </si>
  <si>
    <t>SEVILLA</t>
  </si>
  <si>
    <t>963 210 219</t>
  </si>
  <si>
    <t>casualsevilladelasletras@casualhoteles.com</t>
  </si>
  <si>
    <t>casualhoteles.com/</t>
  </si>
  <si>
    <t>CASA BABEL</t>
  </si>
  <si>
    <t>CALLE TARRASO, 22 BAJO</t>
  </si>
  <si>
    <t>46720</t>
  </si>
  <si>
    <t>VILALLONGA/VILLALONGA</t>
  </si>
  <si>
    <t>962958183</t>
  </si>
  <si>
    <t>reservas@casababel.com</t>
  </si>
  <si>
    <t>casababel.com</t>
  </si>
  <si>
    <t>HOTEL BOBAL</t>
  </si>
  <si>
    <t>AVENIDA ACACIAS, 23</t>
  </si>
  <si>
    <t>46340</t>
  </si>
  <si>
    <t>REQUENA</t>
  </si>
  <si>
    <t>962955688</t>
  </si>
  <si>
    <t>info@hotelbobal.com</t>
  </si>
  <si>
    <t>LA VALL S.L.</t>
  </si>
  <si>
    <t>AVENIDA SANTÍSSIM CRIST DE LA POBRESA, 24 BAJO</t>
  </si>
  <si>
    <t>46812</t>
  </si>
  <si>
    <t>AIELO DE MALFERIT</t>
  </si>
  <si>
    <t>962904386</t>
  </si>
  <si>
    <t>info@lavall.com</t>
  </si>
  <si>
    <t>COMPLEJO RURAL EL PANSAT S.L.</t>
  </si>
  <si>
    <t>PARTIDA CLOTES, S/N BAJO(FINCA EL PENSAT)</t>
  </si>
  <si>
    <t>46860</t>
  </si>
  <si>
    <t>ALBAIDA</t>
  </si>
  <si>
    <t>962900373</t>
  </si>
  <si>
    <t>info@complejoruralelpant.com</t>
  </si>
  <si>
    <t>elpansat.com</t>
  </si>
  <si>
    <t>PENSIÓN ÚRSULA</t>
  </si>
  <si>
    <t>CARRER JOANOT MARTORELL, 2 (PLAYA DE TAVERNES)</t>
  </si>
  <si>
    <t>46760</t>
  </si>
  <si>
    <t>TAVERNES DE LA VALLDIGNA</t>
  </si>
  <si>
    <t>962884767</t>
  </si>
  <si>
    <t>info@pensiónúrsula.com</t>
  </si>
  <si>
    <t>hotelvillaursula.com</t>
  </si>
  <si>
    <t>BORGIA</t>
  </si>
  <si>
    <t>AVENIDA REPÚBLICA ARGENTINA, 5 BAJO</t>
  </si>
  <si>
    <t>46702</t>
  </si>
  <si>
    <t>GANDIA</t>
  </si>
  <si>
    <t>962878109</t>
  </si>
  <si>
    <t>borgia@dchoteles.net</t>
  </si>
  <si>
    <t>dchoteles.net</t>
  </si>
  <si>
    <t>OLIVA NOVA BEACH &amp; GOLF HOTEL S.L.</t>
  </si>
  <si>
    <t>OLIVA NOVA GOLF, S/N</t>
  </si>
  <si>
    <t>46780</t>
  </si>
  <si>
    <t>OLIVA</t>
  </si>
  <si>
    <t>962857644</t>
  </si>
  <si>
    <t>reservas@olivanova.com</t>
  </si>
  <si>
    <t>olivanova.com</t>
  </si>
  <si>
    <t>OLIVA NOVA GOLF &amp; BEACH</t>
  </si>
  <si>
    <t>AVENIDA DALÍ, 4 BAJO; PARCELA 676</t>
  </si>
  <si>
    <t>962857600</t>
  </si>
  <si>
    <t>reservashotel@olivanova.com</t>
  </si>
  <si>
    <t>PLAYA OLIVA S.L.</t>
  </si>
  <si>
    <t>PASEO FRANCISCO BRINES, 92 BAJO; RESTAURANT ANCORA</t>
  </si>
  <si>
    <t>962855498</t>
  </si>
  <si>
    <t>info@hotelplayaoliva.com</t>
  </si>
  <si>
    <t>hotelplayaoliva.com</t>
  </si>
  <si>
    <t>HOTEL RH GIJÓN</t>
  </si>
  <si>
    <t>CALLE EL NAVEGANT, 5 10 10 BIS, ENTRESUELO</t>
  </si>
  <si>
    <t>46730</t>
  </si>
  <si>
    <t>962848888</t>
  </si>
  <si>
    <t>gijon@hotelesrh.com</t>
  </si>
  <si>
    <t>hotelrhgijon.com</t>
  </si>
  <si>
    <t>HOTEL CIBELES PLAYA S.L.</t>
  </si>
  <si>
    <t>CARRER CLOT DE LA MOTA, S/N 0 VALENCIA</t>
  </si>
  <si>
    <t>962848083</t>
  </si>
  <si>
    <t>cibeles@hotelcibeles.com</t>
  </si>
  <si>
    <t>hotelcibeles.com</t>
  </si>
  <si>
    <t>SAFARI S.L.</t>
  </si>
  <si>
    <t>CALLE LEGAZPI, 3 BAJO</t>
  </si>
  <si>
    <t>962848054</t>
  </si>
  <si>
    <t>reshotel@hotelsafari.net</t>
  </si>
  <si>
    <t>hotelsafari.net</t>
  </si>
  <si>
    <t>PRINCIPAL HOTELES DEL MEDITERRANEO, S.L.</t>
  </si>
  <si>
    <t>CARRER CLOT DE LA MOTA, 38</t>
  </si>
  <si>
    <t>962846566</t>
  </si>
  <si>
    <t>direccion@principalhoteles.com</t>
  </si>
  <si>
    <t>principalhoteles.com</t>
  </si>
  <si>
    <t>TU&amp;ME RESORT</t>
  </si>
  <si>
    <t>CARRETERA SÉQUIA DEL REI, S/N KILOMETRO 1</t>
  </si>
  <si>
    <t>962846384</t>
  </si>
  <si>
    <t>info@tuandmeresort.com</t>
  </si>
  <si>
    <t>tuandmeresort.com</t>
  </si>
  <si>
    <t>ALBATROS</t>
  </si>
  <si>
    <t>CARRER CLOT DE LA MOTA, 11 BAJO</t>
  </si>
  <si>
    <t>962845600</t>
  </si>
  <si>
    <t>albatros@hotel-albatros.com</t>
  </si>
  <si>
    <t>hotel-albatros.com</t>
  </si>
  <si>
    <t>RIVIERA</t>
  </si>
  <si>
    <t>PASSEIG MARÍTIM DE NEPTÚ, 28 BAJO; HOTEL RIVIERA</t>
  </si>
  <si>
    <t>962845076</t>
  </si>
  <si>
    <t>central@hotelesrh.com</t>
  </si>
  <si>
    <t>CARRER CLOT DE LA MOTA, 37</t>
  </si>
  <si>
    <t>962845050</t>
  </si>
  <si>
    <t>info@agenciamarenostrum.com</t>
  </si>
  <si>
    <t>agenciamarenostrum.com</t>
  </si>
  <si>
    <t>GANDÍA PALACE S.L.</t>
  </si>
  <si>
    <t>CALLE LA RIOJA, 41 BAJO</t>
  </si>
  <si>
    <t>962844694</t>
  </si>
  <si>
    <t>info@gandiapalace.com</t>
  </si>
  <si>
    <t>gandiapalace.com</t>
  </si>
  <si>
    <t>DON PABLO</t>
  </si>
  <si>
    <t>CALLE LA DEVESA, 20 BAJO</t>
  </si>
  <si>
    <t>962844400</t>
  </si>
  <si>
    <t>donpablo@dchoteles.net</t>
  </si>
  <si>
    <t>hghoteles.es</t>
  </si>
  <si>
    <t>HOTEL BIARRITZ</t>
  </si>
  <si>
    <t>CALLE ALCOY, 15</t>
  </si>
  <si>
    <t>962843302</t>
  </si>
  <si>
    <t>hotel@grupobiarritz.com</t>
  </si>
  <si>
    <t>hotelbiarritzgandia.com/?utm_source=google&amp;utm_medium=business&amp;utm_campaign=maps</t>
  </si>
  <si>
    <t>MENGUAL S.L.</t>
  </si>
  <si>
    <t>CALLE MORAN RODA, 11 11 11</t>
  </si>
  <si>
    <t>962842102</t>
  </si>
  <si>
    <t>info@mengual.com</t>
  </si>
  <si>
    <t>LOS ROBLES S.A.</t>
  </si>
  <si>
    <t>CALLE FORMENTERA, 33 PUERTA 3; BAJO</t>
  </si>
  <si>
    <t>962842100</t>
  </si>
  <si>
    <t>info@torsehoteles.com</t>
  </si>
  <si>
    <t>torsehoteles.com/losrobles</t>
  </si>
  <si>
    <t>HOTEL PORTO S.L.</t>
  </si>
  <si>
    <t>962841723</t>
  </si>
  <si>
    <t>porto@hotelporto.com</t>
  </si>
  <si>
    <t>hotelporto.com</t>
  </si>
  <si>
    <t>MAGIC VILLA LUZ</t>
  </si>
  <si>
    <t>CARRER CASTELLA-LA MANXA, S/N BAJO</t>
  </si>
  <si>
    <t>962841500</t>
  </si>
  <si>
    <t>rvillaluz@hoteles-costablanca.com</t>
  </si>
  <si>
    <t>hotelmagicvillaluz.com</t>
  </si>
  <si>
    <t>HOTEL GANDIA S.A.</t>
  </si>
  <si>
    <t>CALLE LA DEVESA, 17 BAJO; HOTEL GANDIA</t>
  </si>
  <si>
    <t>962841304</t>
  </si>
  <si>
    <t>gandia@dchoteles.net</t>
  </si>
  <si>
    <t>hotelgandiaplaya.com/</t>
  </si>
  <si>
    <t>SAN LUIS S.A.</t>
  </si>
  <si>
    <t>PASSEIG MARÍTIM DE NEPTÚ, 5 BAJO; HOTEL SAN LUIS</t>
  </si>
  <si>
    <t>962840800</t>
  </si>
  <si>
    <t>hotelsanluis@hotelsanluis.es</t>
  </si>
  <si>
    <t>hotelsanluis.es</t>
  </si>
  <si>
    <t>BAYREN II</t>
  </si>
  <si>
    <t>CALLE MALLORCA, 19 BAJO; HOTEL BAYREN II</t>
  </si>
  <si>
    <t>962840712</t>
  </si>
  <si>
    <t>HOTEL RH BAYREN PARC</t>
  </si>
  <si>
    <t>CALLE MALLORCA, 19 PLAYA DE GANDÍA</t>
  </si>
  <si>
    <t>962840700</t>
  </si>
  <si>
    <t>bayrenparc@hotelesrh.com</t>
  </si>
  <si>
    <t>hotelrhbayrenparc.com</t>
  </si>
  <si>
    <t>HOTEL RH BAYREN ****</t>
  </si>
  <si>
    <t>PASEO DE NEPTUNO, 62</t>
  </si>
  <si>
    <t>962840300</t>
  </si>
  <si>
    <t>bayren@hotelesrh.com</t>
  </si>
  <si>
    <t>hotelrhbayren.com</t>
  </si>
  <si>
    <t>HOTEL RH BAYREN &amp; SPA</t>
  </si>
  <si>
    <t>PASEO DE NEPTUNO, 62 PLAYA DE GANDÍA</t>
  </si>
  <si>
    <t>TRES ANCLAS</t>
  </si>
  <si>
    <t>CALLE LA VALLDIGNA, 11 BAJO; HOTEL 3 ANCLAS</t>
  </si>
  <si>
    <t>962840240</t>
  </si>
  <si>
    <t>reservas@hoteltresanclas.com</t>
  </si>
  <si>
    <t>hoteltresanclas.com</t>
  </si>
  <si>
    <t>333</t>
  </si>
  <si>
    <t>CLIBOMAR PLAYA</t>
  </si>
  <si>
    <t>CALLE ALCOY, 24 BAJO</t>
  </si>
  <si>
    <t>962840237</t>
  </si>
  <si>
    <t>hotelclibomarjamaica@gmail.com</t>
  </si>
  <si>
    <t>hotelclibomarjamaica.com/</t>
  </si>
  <si>
    <t>MAVI</t>
  </si>
  <si>
    <t>CALLE LEGAZPI, 18 BAJO</t>
  </si>
  <si>
    <t>962840020</t>
  </si>
  <si>
    <t>info@hotelmavi.com</t>
  </si>
  <si>
    <t>hotelmavi.com</t>
  </si>
  <si>
    <t>AZAHAR</t>
  </si>
  <si>
    <t>CARRER AUSIÀS MARCH, 16 BAJO</t>
  </si>
  <si>
    <t>962838607</t>
  </si>
  <si>
    <t>hotelazahar2009@hotmail.com</t>
  </si>
  <si>
    <t>azaharhotel.com</t>
  </si>
  <si>
    <t>HOTEL RESIDENCIA VALLDIGNA</t>
  </si>
  <si>
    <t>CALLE MÉDICO GRAU, 18 BAJO</t>
  </si>
  <si>
    <t>962821018</t>
  </si>
  <si>
    <t>hotelvalldignareservas@gmail.com</t>
  </si>
  <si>
    <t>hotelvalldigna.es/</t>
  </si>
  <si>
    <t>HOTEL BONESTAR</t>
  </si>
  <si>
    <t>PARTIDA LLACUNA, S/N</t>
  </si>
  <si>
    <t>962805844</t>
  </si>
  <si>
    <t>info@hotelbonestar.com</t>
  </si>
  <si>
    <t>hotelbonestar.com</t>
  </si>
  <si>
    <t>HOTEL PLAYA MIRAMAR S.L.</t>
  </si>
  <si>
    <t>CARRER CABILONA, 44 BAJO</t>
  </si>
  <si>
    <t>46711</t>
  </si>
  <si>
    <t>962803880</t>
  </si>
  <si>
    <t>reservas@hotelmiramarplaya.com</t>
  </si>
  <si>
    <t>hotelmiramarplaya.com/</t>
  </si>
  <si>
    <t>RIOJA HOTEL</t>
  </si>
  <si>
    <t>CALLE VIRGEN DEL FUNDAMENTO, 37 BAJO</t>
  </si>
  <si>
    <t>46181</t>
  </si>
  <si>
    <t>BENISSANÓ</t>
  </si>
  <si>
    <t>962792158</t>
  </si>
  <si>
    <t>hotel@hotel-rioja.es</t>
  </si>
  <si>
    <t>hotel-rioja.es</t>
  </si>
  <si>
    <t>MURALLETA S.L.</t>
  </si>
  <si>
    <t>CALLE CISTERNA, 31 BAJO; HOTEL MURALLETA</t>
  </si>
  <si>
    <t>46190</t>
  </si>
  <si>
    <t>RIBA-ROJA DE TÚRIA</t>
  </si>
  <si>
    <t>962779240</t>
  </si>
  <si>
    <t>hotelmuralleta@hotelmuralleta.es</t>
  </si>
  <si>
    <t>hotelmuralleta.es/</t>
  </si>
  <si>
    <t>IRIS S.L.</t>
  </si>
  <si>
    <t>CALLE DOCTOR SANCHÍS BERGÓN, 16 BAJO</t>
  </si>
  <si>
    <t>46183</t>
  </si>
  <si>
    <t>L'ELIANA</t>
  </si>
  <si>
    <t>962742120</t>
  </si>
  <si>
    <t>hoteliris@yahoo.es</t>
  </si>
  <si>
    <t>irissl.com</t>
  </si>
  <si>
    <t>AGH CANET</t>
  </si>
  <si>
    <t>CALLE MARE NOSTRUM, 75</t>
  </si>
  <si>
    <t>46529</t>
  </si>
  <si>
    <t>CANET D'EN BERENGUER</t>
  </si>
  <si>
    <t>962698558</t>
  </si>
  <si>
    <t>canet@sh-hoteles.com</t>
  </si>
  <si>
    <r>
      <rPr>
        <color rgb="FF1155CC"/>
        <u/>
      </rPr>
      <t>recepcion@aghcanet.com</t>
    </r>
  </si>
  <si>
    <t>aghcanet.com/</t>
  </si>
  <si>
    <t>NH PUERTO DE SAGUNTO</t>
  </si>
  <si>
    <t>AVENIDA MEDITERRÁNEO, 139 139 139</t>
  </si>
  <si>
    <t>46520</t>
  </si>
  <si>
    <t>SAGUNTO/SAGUNT</t>
  </si>
  <si>
    <t>962698384</t>
  </si>
  <si>
    <t>nhpuertodesagunto@nh-hotels.com</t>
  </si>
  <si>
    <t>VENT DE MAR S.L.</t>
  </si>
  <si>
    <t>962698084</t>
  </si>
  <si>
    <t>info@hotelventdemar.com</t>
  </si>
  <si>
    <t>hotelventdemar.com</t>
  </si>
  <si>
    <t>AUSTRIA 76</t>
  </si>
  <si>
    <t>AVENIDA DON JUAN DE AUSTRIA, 76 BAJO</t>
  </si>
  <si>
    <t>962677753</t>
  </si>
  <si>
    <t>info@austria76.com</t>
  </si>
  <si>
    <t>HOSTAL ALBAHICÍN</t>
  </si>
  <si>
    <t>CARRER DE BUENAVISTA, 4 BAJO</t>
  </si>
  <si>
    <t>962672725</t>
  </si>
  <si>
    <t>albahicin@gmail.com</t>
  </si>
  <si>
    <t>hostalalbahicn.com</t>
  </si>
  <si>
    <t>HOTEL AZAHAR SAGUNT S.L.</t>
  </si>
  <si>
    <t>AVENIDA PAÍS VALENCIÀ, 8 BAJO</t>
  </si>
  <si>
    <t>46500</t>
  </si>
  <si>
    <t>962663368</t>
  </si>
  <si>
    <t>info@hotelazahargunt.com</t>
  </si>
  <si>
    <t>4 HERMANAS</t>
  </si>
  <si>
    <t>CARRETERA VALENCIA-BARCELONA, KILOMETRO 1 CARRETERA V23, ANTIGUA N340</t>
  </si>
  <si>
    <t>962663333</t>
  </si>
  <si>
    <t>info@cuatrohermanas.com</t>
  </si>
  <si>
    <t>cuatrohermanas.com</t>
  </si>
  <si>
    <t>COMPLEJO TURISTICO LA PINADA S.A.</t>
  </si>
  <si>
    <t>CARRETERA BURGOS, KILOMETRO 3</t>
  </si>
  <si>
    <t>962660850</t>
  </si>
  <si>
    <t>contacto@complejolapinada.com</t>
  </si>
  <si>
    <t>complejolapinada.com</t>
  </si>
  <si>
    <t>ELS ARENALS</t>
  </si>
  <si>
    <t>CALLE FELISA LONGÁS (URBANIZACIÓN GATO MONTÉS), 1 BAJO</t>
  </si>
  <si>
    <t>962608067</t>
  </si>
  <si>
    <t>elsarenal@sh-hoteles.com</t>
  </si>
  <si>
    <t>APARTAMENTOS PORTOCANET</t>
  </si>
  <si>
    <t>CALLE MARE NOSTRUM, 9 BAJO</t>
  </si>
  <si>
    <t>962607838</t>
  </si>
  <si>
    <t>reservas@portocanet.com</t>
  </si>
  <si>
    <t>portocanet.com</t>
  </si>
  <si>
    <t>PLAYA DE CANET</t>
  </si>
  <si>
    <t>PASSEIG NOU D'OCTUBRE, S/N</t>
  </si>
  <si>
    <t>962607802</t>
  </si>
  <si>
    <t>info@hotelplayacanet.com</t>
  </si>
  <si>
    <t>hotelplayacanet.com</t>
  </si>
  <si>
    <t>HOTEL CHISPA **</t>
  </si>
  <si>
    <t>PASEIG 9 D´OCTUBRE, 27 BAJO; HOTEL CHISPA</t>
  </si>
  <si>
    <t>962607800</t>
  </si>
  <si>
    <t>info@hotelchispa.com</t>
  </si>
  <si>
    <t>hotelchispa.com</t>
  </si>
  <si>
    <t>CASA SIBARITA</t>
  </si>
  <si>
    <t>CARRER SANT LLUIS GONZAGA, 40</t>
  </si>
  <si>
    <t>46666</t>
  </si>
  <si>
    <t>RAFELGUARAF</t>
  </si>
  <si>
    <t>962586037</t>
  </si>
  <si>
    <t>info@casasibarita.com</t>
  </si>
  <si>
    <t>casasibarita.com</t>
  </si>
  <si>
    <t>HOTEL GALVANA S.L.</t>
  </si>
  <si>
    <t>CARRER CALÍGRAFO PALAFOX, 5</t>
  </si>
  <si>
    <t>46250</t>
  </si>
  <si>
    <t>L'ALCÚDIA</t>
  </si>
  <si>
    <t>962543555</t>
  </si>
  <si>
    <t>info@hotelgalvana.com</t>
  </si>
  <si>
    <t>HOSTAL CASANOVA S.L.</t>
  </si>
  <si>
    <t>CARRER JOAN FUSTER, 19 BAJO</t>
  </si>
  <si>
    <t>962540184</t>
  </si>
  <si>
    <t>jvcasanova@hotmail.es</t>
  </si>
  <si>
    <t>hostalcasanovasl.com</t>
  </si>
  <si>
    <t>HOTEL CIUTAT DE CARLET S.L.</t>
  </si>
  <si>
    <t>CARRETERA CREU NEGRA, 48 BAJO</t>
  </si>
  <si>
    <t>46240</t>
  </si>
  <si>
    <t>CARLET</t>
  </si>
  <si>
    <t>962532898</t>
  </si>
  <si>
    <t>info@hotelciutatdecarlet.es</t>
  </si>
  <si>
    <t>hotelciutatdecarlet.es</t>
  </si>
  <si>
    <t>LA ORZA DE ÁNGEL</t>
  </si>
  <si>
    <t>AVENIDA DOCTOR CORACHÁN, S/N BAJO</t>
  </si>
  <si>
    <t>46370</t>
  </si>
  <si>
    <t>CHIVA</t>
  </si>
  <si>
    <t>962522194</t>
  </si>
  <si>
    <t>laorzadeangel@gmail.com</t>
  </si>
  <si>
    <t>laorza.com</t>
  </si>
  <si>
    <t>CONDES DE BUÑOL</t>
  </si>
  <si>
    <t>AVENIDA BLASCO IBÁÑEZ, 13 BAJO; DUPLICADO 13-15</t>
  </si>
  <si>
    <t>46360</t>
  </si>
  <si>
    <t>BUÑOL</t>
  </si>
  <si>
    <t>962504852</t>
  </si>
  <si>
    <t>hotelcondesdebunol@hotmail.com</t>
  </si>
  <si>
    <t>condesdebuol.com</t>
  </si>
  <si>
    <t>EL CASTILLO DE BUÑOL</t>
  </si>
  <si>
    <t>QUEVEDO, 10</t>
  </si>
  <si>
    <t>962502533</t>
  </si>
  <si>
    <t>casaruralelcastillo@hotmail.com</t>
  </si>
  <si>
    <t>lahoya.net</t>
  </si>
  <si>
    <t>HOTEL LLUNA ALZIRA</t>
  </si>
  <si>
    <t>AVINGUDA DRET D'ASSOCIACIÓ (POLIGONO INSDUSTRIAL TISNERES), 1 BAJO</t>
  </si>
  <si>
    <t>46600</t>
  </si>
  <si>
    <t>ALZIRA</t>
  </si>
  <si>
    <t>962448010</t>
  </si>
  <si>
    <t>info@hotellluna.com</t>
  </si>
  <si>
    <t>hotellluna.com</t>
  </si>
  <si>
    <t>CASA BLAVA RESTAURANTE</t>
  </si>
  <si>
    <t>AVENIDA ADRIÁN CAMPOS SUÑER, S/N</t>
  </si>
  <si>
    <t>962417414</t>
  </si>
  <si>
    <t>info@casablavaalzira.com</t>
  </si>
  <si>
    <t>casablavaalzira.com</t>
  </si>
  <si>
    <t>AVENIDA PLAZA S.L.</t>
  </si>
  <si>
    <t>AVINGUDA SANTS PATRONS, 36 BAJO</t>
  </si>
  <si>
    <t>962411108</t>
  </si>
  <si>
    <t>info@avenida-plaza.com</t>
  </si>
  <si>
    <t>avenida-plaza.com</t>
  </si>
  <si>
    <t>LA SITJA</t>
  </si>
  <si>
    <t>CALLE CANÓNIGO REVERT, 5</t>
  </si>
  <si>
    <t>46869</t>
  </si>
  <si>
    <t>BENISSODA</t>
  </si>
  <si>
    <t>962398570</t>
  </si>
  <si>
    <t>info@lasitja.com</t>
  </si>
  <si>
    <t>lasitja.com</t>
  </si>
  <si>
    <t>KAZAR S.L.</t>
  </si>
  <si>
    <t>DOS DE MAIG, 117 BAJO</t>
  </si>
  <si>
    <t>46870</t>
  </si>
  <si>
    <t>ONTINYENT</t>
  </si>
  <si>
    <t>962382443</t>
  </si>
  <si>
    <t>info@hotelkazar.com</t>
  </si>
  <si>
    <t>hotelkazar.com</t>
  </si>
  <si>
    <t>HOTEL GASAQUI</t>
  </si>
  <si>
    <t>CARRETERA VALENCIA (CV-40), PK14 AUTOVÍA DEL MEDITERR.</t>
  </si>
  <si>
    <t>962360608</t>
  </si>
  <si>
    <t>info@complejogasaqui.com</t>
  </si>
  <si>
    <t>complejogasaqui.com</t>
  </si>
  <si>
    <t>HOTEL L´ AGORA</t>
  </si>
  <si>
    <t>CALLE SOR PIEDAD DE LA CRUZ, 3</t>
  </si>
  <si>
    <t>46880</t>
  </si>
  <si>
    <t>BOCAIRENT</t>
  </si>
  <si>
    <t>962355039</t>
  </si>
  <si>
    <t>info@lagorahotel.com</t>
  </si>
  <si>
    <t>lagorahotel.com</t>
  </si>
  <si>
    <t>L´ESTACIO</t>
  </si>
  <si>
    <t>PUJADA PARTIDA L'ESTACIÓ, S/N BAJO (HOTEL)</t>
  </si>
  <si>
    <t>962350000</t>
  </si>
  <si>
    <t>info@hotelestacio.com</t>
  </si>
  <si>
    <t>hotelestacio.com</t>
  </si>
  <si>
    <t>LA TINAJA</t>
  </si>
  <si>
    <t>CALLE CRISTO, 21</t>
  </si>
  <si>
    <t>962349698</t>
  </si>
  <si>
    <t>info@habitacioneslatinaja.com</t>
  </si>
  <si>
    <t>habitacioneslatinaja.com</t>
  </si>
  <si>
    <t>GASAQUI S.L.</t>
  </si>
  <si>
    <t>SANTS DE LA PEDRA, 128 BAJO</t>
  </si>
  <si>
    <t>962320616</t>
  </si>
  <si>
    <t>LA ESTRELLA DE CASTILLEJO</t>
  </si>
  <si>
    <t>AUTOVIA A-3, KILOMETRO 224 BAJO (HOTEL)</t>
  </si>
  <si>
    <t>16250</t>
  </si>
  <si>
    <t>CASTILLEJO DE INIESTA</t>
  </si>
  <si>
    <t>962312112</t>
  </si>
  <si>
    <t>hotellaestrella@gmail.com</t>
  </si>
  <si>
    <t>plus.google.com/111107337615261744074</t>
  </si>
  <si>
    <t>HOTEL PATILLA CIUDAD DE REQUENA</t>
  </si>
  <si>
    <t>CARRETERA NACIONAL III KILOMETRO 277, SALIDA 291 DE LA A3</t>
  </si>
  <si>
    <t>962301021</t>
  </si>
  <si>
    <t>info@hotelpatillarequena.com</t>
  </si>
  <si>
    <t>hotelpatillarequena.com</t>
  </si>
  <si>
    <t>ÁREA DE SERVICIO EL REBOLLAR</t>
  </si>
  <si>
    <t>CARRETERA N-III, KILOMETRO 297</t>
  </si>
  <si>
    <t>962300982</t>
  </si>
  <si>
    <t>info@áreadeservicioelrebollar.com</t>
  </si>
  <si>
    <t>areadeservicioelrebollar.wordpress.com/</t>
  </si>
  <si>
    <t>SAN AGUSTÍN, 10 ENTRESUELO</t>
  </si>
  <si>
    <t>962300480</t>
  </si>
  <si>
    <t>info@hotelavenidarequena.es</t>
  </si>
  <si>
    <t>hotelavenida.net</t>
  </si>
  <si>
    <t>SOL II</t>
  </si>
  <si>
    <t>CARRETERA N-III, KILOMETRO 272 BAJO</t>
  </si>
  <si>
    <t>962300058</t>
  </si>
  <si>
    <t>hotelsolrequena@gmail.com</t>
  </si>
  <si>
    <t>hotelsolrequena.com</t>
  </si>
  <si>
    <t>LA MAGA ROOMS</t>
  </si>
  <si>
    <t>CALLE ALMAS, 56-60 BAJO</t>
  </si>
  <si>
    <t>46800</t>
  </si>
  <si>
    <t>XÀTIVA</t>
  </si>
  <si>
    <t>962288292</t>
  </si>
  <si>
    <t>info@lamagarooms.com</t>
  </si>
  <si>
    <t>lamagarooms.com/es/</t>
  </si>
  <si>
    <t>CALLE JOAN FUSTER, 1</t>
  </si>
  <si>
    <t>NOVELÉ/NOVETLÈ</t>
  </si>
  <si>
    <t>962288267</t>
  </si>
  <si>
    <t>info@hotelsandiego.es</t>
  </si>
  <si>
    <t>hotelsandiego.es</t>
  </si>
  <si>
    <t>HUERTO HOTEL &amp; EVENTS</t>
  </si>
  <si>
    <t>AVENIDA MURTA, 10 BAJO</t>
  </si>
  <si>
    <t>962287058</t>
  </si>
  <si>
    <t>info@huertohotel&amp;events.com</t>
  </si>
  <si>
    <t>MONT - SANT</t>
  </si>
  <si>
    <t>EXTRR. CASTELL DE XÀTIVA, S/N BAJO (HOTEL)</t>
  </si>
  <si>
    <t>962275081</t>
  </si>
  <si>
    <t>reservas@mont-sant.com</t>
  </si>
  <si>
    <t>mont-sant.com</t>
  </si>
  <si>
    <t>MAKASA</t>
  </si>
  <si>
    <t>CALLE GREGAL (POLIGONO INSDUSTRIAL REY JAIME), 1</t>
  </si>
  <si>
    <t>46640</t>
  </si>
  <si>
    <t>MOGENTE/MOIXENT</t>
  </si>
  <si>
    <t>962260064</t>
  </si>
  <si>
    <t>reservas@hotelmakasa.com</t>
  </si>
  <si>
    <t>hotelmakasa.com</t>
  </si>
  <si>
    <t>HOTEL DE MONTAÑA LA ROCHA</t>
  </si>
  <si>
    <t>CALLE LA PAZ, 25 25</t>
  </si>
  <si>
    <t>962256015</t>
  </si>
  <si>
    <t>reservas@hotellarocha.com</t>
  </si>
  <si>
    <t>facebook.com/hotellarochaquesa</t>
  </si>
  <si>
    <t>EL TEULARET</t>
  </si>
  <si>
    <t>PARTIDA TEULARET, S/N BAJO</t>
  </si>
  <si>
    <t>46810</t>
  </si>
  <si>
    <t>ENGUERA</t>
  </si>
  <si>
    <t>962253042</t>
  </si>
  <si>
    <t>teularet@teularet.com</t>
  </si>
  <si>
    <t>elteularet.com</t>
  </si>
  <si>
    <t>SKY HOUSE B&amp;B</t>
  </si>
  <si>
    <t>PARTIDA SOLANA, S/N URBANIZACIÓN LA SOLANA</t>
  </si>
  <si>
    <t>46667</t>
  </si>
  <si>
    <t>BARXETA</t>
  </si>
  <si>
    <t>962214179</t>
  </si>
  <si>
    <t>casacielo@spainmail.com</t>
  </si>
  <si>
    <t>skyhousebb.com</t>
  </si>
  <si>
    <t>HOTEL DEL ÁRBOL</t>
  </si>
  <si>
    <t>AVENIDA MURTA, 10</t>
  </si>
  <si>
    <t>962204680</t>
  </si>
  <si>
    <t>info@hoteldelárbol.com</t>
  </si>
  <si>
    <t>JALANCE S.L.</t>
  </si>
  <si>
    <t>CALLE COLÓN, 41</t>
  </si>
  <si>
    <t>46624</t>
  </si>
  <si>
    <t>JALANCE</t>
  </si>
  <si>
    <t>962196536</t>
  </si>
  <si>
    <t>mariaa5484@hotmail.com</t>
  </si>
  <si>
    <t>jalancesl.com</t>
  </si>
  <si>
    <t>RAIMBLANC</t>
  </si>
  <si>
    <t>CALLE BOLOS, 8</t>
  </si>
  <si>
    <t>46317</t>
  </si>
  <si>
    <t>VILLARGORDO DEL CABRIEL</t>
  </si>
  <si>
    <t>962186302</t>
  </si>
  <si>
    <t>info@raimblanc.com</t>
  </si>
  <si>
    <t>raimblanc.com</t>
  </si>
  <si>
    <t>EL TOLLO</t>
  </si>
  <si>
    <t>ALTO SAN AGUSTÍN, S/N BAJO</t>
  </si>
  <si>
    <t>46300</t>
  </si>
  <si>
    <t>UTIEL</t>
  </si>
  <si>
    <t>962170231</t>
  </si>
  <si>
    <t>info@eltollo.com</t>
  </si>
  <si>
    <t>hoteltollo.com</t>
  </si>
  <si>
    <t>LA ROCHERA</t>
  </si>
  <si>
    <t>CARRETERA BARX, 79</t>
  </si>
  <si>
    <t>962131760</t>
  </si>
  <si>
    <t>hotellarochera@hotmail.com</t>
  </si>
  <si>
    <t>larochera.blogspot.com</t>
  </si>
  <si>
    <t>HOTEL BALNEARIO DE VERCHE S.L.</t>
  </si>
  <si>
    <t>CARRETERA VALENCIA-ADEMUZ, KILOMETRO 56, 5 BAJO</t>
  </si>
  <si>
    <t>46175</t>
  </si>
  <si>
    <t>CALLES</t>
  </si>
  <si>
    <t>962130003</t>
  </si>
  <si>
    <t>infoverche@balnearioverche.com</t>
  </si>
  <si>
    <t>balnearioverche.com</t>
  </si>
  <si>
    <t>MASÍA EL FERRAJÓN</t>
  </si>
  <si>
    <t>MASIA MASÍA FERRAJÓN, S/N BAJO (H. CASA RURAL)</t>
  </si>
  <si>
    <t>962127516</t>
  </si>
  <si>
    <t>info@masiaelferrajon.com</t>
  </si>
  <si>
    <t>masiaelferrajon.com</t>
  </si>
  <si>
    <t>MASIA EL OLIVAR</t>
  </si>
  <si>
    <t>PARTIDA PARIDERA ROYA, KILOMETRO 11 BAJO</t>
  </si>
  <si>
    <t>46198</t>
  </si>
  <si>
    <t>DOS AGUAS</t>
  </si>
  <si>
    <t>962127481</t>
  </si>
  <si>
    <t>info@masiaelolivar.com</t>
  </si>
  <si>
    <t>masiadelolivar.com/</t>
  </si>
  <si>
    <t>EL CIERZO DE JAVALAMBRE</t>
  </si>
  <si>
    <t>PASEO MANUEL ALEGRE, 3</t>
  </si>
  <si>
    <t>44421</t>
  </si>
  <si>
    <t>ARCOS DE LAS SALINAS</t>
  </si>
  <si>
    <t>962108185</t>
  </si>
  <si>
    <t>info@elcierzodejavalambre.com</t>
  </si>
  <si>
    <t>elcierzodejavalambre.com</t>
  </si>
  <si>
    <t>B &amp; B MARE DE DEU CANOVAS</t>
  </si>
  <si>
    <t>CIRILO AMORÓS, 82</t>
  </si>
  <si>
    <t>962066604</t>
  </si>
  <si>
    <t>info@b&amp;bmarededeucanovas.com</t>
  </si>
  <si>
    <t>bedbreakfastinternational.com</t>
  </si>
  <si>
    <t>VINCCI PALACE</t>
  </si>
  <si>
    <t>CALLE LA PAZ, 42</t>
  </si>
  <si>
    <t>962062377</t>
  </si>
  <si>
    <t>palace@vinccihoteles.com</t>
  </si>
  <si>
    <t>HOTEL ACTA DEL CARMEN</t>
  </si>
  <si>
    <t>BLANQUERÍAS, 11</t>
  </si>
  <si>
    <t>962057700</t>
  </si>
  <si>
    <t>info@blanqhotels.com</t>
  </si>
  <si>
    <t>blanqhotels.com/</t>
  </si>
  <si>
    <t>VAVELARE GROUP S.L.</t>
  </si>
  <si>
    <t>RUAYA, S/N</t>
  </si>
  <si>
    <t>962054035</t>
  </si>
  <si>
    <t>info@vavelaregroup.com</t>
  </si>
  <si>
    <t>HOTEL LOS NARANJOS</t>
  </si>
  <si>
    <t>AVENIDA GRAU, 67</t>
  </si>
  <si>
    <t>46701</t>
  </si>
  <si>
    <t>962 87 31 43</t>
  </si>
  <si>
    <t>info@hotellosnaranjos.com</t>
  </si>
  <si>
    <t>HOTEL VALENCIA ALAMEDA</t>
  </si>
  <si>
    <t>PASSEIG L'ALBEREDA, 41</t>
  </si>
  <si>
    <t>961916279</t>
  </si>
  <si>
    <t>reservas@hotelvalenciaalameda.es</t>
  </si>
  <si>
    <t>hotelvalenciaalameda.com</t>
  </si>
  <si>
    <t>XON´S VALENCIA</t>
  </si>
  <si>
    <t>AVENIDA COMARQUES DEL PAIS VALENCIA, 151, S/N</t>
  </si>
  <si>
    <t>46930</t>
  </si>
  <si>
    <t>QUART DE POBLET</t>
  </si>
  <si>
    <t>961900339</t>
  </si>
  <si>
    <t>valencia@xonshotels.com</t>
  </si>
  <si>
    <t>xonshotels.com</t>
  </si>
  <si>
    <t>BALNEARIO DE COFRENTES S.L.</t>
  </si>
  <si>
    <t>CARRETERA HERVIDEROS, S/N</t>
  </si>
  <si>
    <t>46625</t>
  </si>
  <si>
    <t>COFRENTES</t>
  </si>
  <si>
    <t>961894025</t>
  </si>
  <si>
    <t>reservas@balneario.com</t>
  </si>
  <si>
    <t>balneario.com</t>
  </si>
  <si>
    <t>SERCOTEL SOROLLA PALACE</t>
  </si>
  <si>
    <t>AVINGUDA CORTS VALENCIANES, 58 BAJO; HOTEL SOROLLA PALACE</t>
  </si>
  <si>
    <t>961868700</t>
  </si>
  <si>
    <t>reservas@hotelsorollapalace.com</t>
  </si>
  <si>
    <t>hotelsorollapalace.com</t>
  </si>
  <si>
    <t>ILUNION HOTELS VALENCIA 3</t>
  </si>
  <si>
    <t>CALLE VALLE DE AYORA, 5</t>
  </si>
  <si>
    <t>961868100</t>
  </si>
  <si>
    <t>reservasvalencia3@ilunionhotels.com</t>
  </si>
  <si>
    <t>ilunionvalencia3.com</t>
  </si>
  <si>
    <t>LA MOZAIRA</t>
  </si>
  <si>
    <t>CAMI FONDO, 23 23 23</t>
  </si>
  <si>
    <t>961850924</t>
  </si>
  <si>
    <t>info@lamozaira.com</t>
  </si>
  <si>
    <t>lamozaira.com</t>
  </si>
  <si>
    <t>PATILLA S.L.</t>
  </si>
  <si>
    <t>AVENIDA PINARES, 8-10 BAJO</t>
  </si>
  <si>
    <t>46012</t>
  </si>
  <si>
    <t>961830443</t>
  </si>
  <si>
    <t>hotelpatilla@telefonica.net</t>
  </si>
  <si>
    <t>reservashotelpatilla.com</t>
  </si>
  <si>
    <t>YOU &amp; CO. SALER BEACH BOUTIQUE</t>
  </si>
  <si>
    <t>AVENIDA PINARES, 8</t>
  </si>
  <si>
    <t>961830073</t>
  </si>
  <si>
    <t>salerboutique@youandcohotels.com</t>
  </si>
  <si>
    <t>youandcohotels.com/</t>
  </si>
  <si>
    <t>HOTEL LA CARRETA S.A.</t>
  </si>
  <si>
    <t>AUTOVIA A-3 SALIDA 334 MADRID - VALENCIA</t>
  </si>
  <si>
    <t>961805400</t>
  </si>
  <si>
    <t>reservas@hotel-lacarreta.com</t>
  </si>
  <si>
    <t>hotel-lacarreta.com/</t>
  </si>
  <si>
    <t>ISABEL S.L.</t>
  </si>
  <si>
    <t>CARRER SANT VICENT, 31 BAJO; HOTEL RESIDENCIA ISABE</t>
  </si>
  <si>
    <t>46440</t>
  </si>
  <si>
    <t>ALMUSSAFES</t>
  </si>
  <si>
    <t>961795951</t>
  </si>
  <si>
    <t>reservas@hotelresidenciaisabel.com</t>
  </si>
  <si>
    <t>hotelresidenciaisabel.com</t>
  </si>
  <si>
    <t>HOTEL BARTOS S.L.</t>
  </si>
  <si>
    <t>LIRA ALMUSAFENSE, 15 BAJO</t>
  </si>
  <si>
    <t>961780200</t>
  </si>
  <si>
    <t>reservas@hotelbartos.com</t>
  </si>
  <si>
    <t>hotelbartos.com</t>
  </si>
  <si>
    <t>ESCALA S.L.</t>
  </si>
  <si>
    <t>CALLE MARQUÉS DE LA ROMANA, 4 BAJO</t>
  </si>
  <si>
    <t>46400</t>
  </si>
  <si>
    <t>961746723</t>
  </si>
  <si>
    <t>info@hotel-escala.com</t>
  </si>
  <si>
    <t>hotel-escala.com</t>
  </si>
  <si>
    <t>CULLERA SUMMA</t>
  </si>
  <si>
    <t>CARRETERA FARO CULLERA, S/N BAJO</t>
  </si>
  <si>
    <t>961746577</t>
  </si>
  <si>
    <t>info@cullerasumma.com</t>
  </si>
  <si>
    <t>HOTEL RESTAURANTE EL CHALET ***</t>
  </si>
  <si>
    <t>CALLE JOAQUÍN RODRIGO VIDRE, 7</t>
  </si>
  <si>
    <t>961746535</t>
  </si>
  <si>
    <t>info@hotelelchalet.com</t>
  </si>
  <si>
    <t>hotelelchalet.com</t>
  </si>
  <si>
    <t>HOTEL DESI S.L.</t>
  </si>
  <si>
    <t>CARRER CAMINAS DELS HOMENS, 13 13 13</t>
  </si>
  <si>
    <t>961738100</t>
  </si>
  <si>
    <t>info@hoteldesi.com</t>
  </si>
  <si>
    <t>HOTEL SANTAMARTA</t>
  </si>
  <si>
    <t>AVENIDA RACÓ, 26 BAJO; HOTEL SANTAMARTA</t>
  </si>
  <si>
    <t>961738029</t>
  </si>
  <si>
    <t>reservas.santamarta@torsehoteles.com</t>
  </si>
  <si>
    <t>torsehoteles.com</t>
  </si>
  <si>
    <t>HOTEL IMPERIAL</t>
  </si>
  <si>
    <t>961732730</t>
  </si>
  <si>
    <t>info@hotelimperial.com</t>
  </si>
  <si>
    <t>elhotelimperial.es</t>
  </si>
  <si>
    <t>HOTEL IMPERIAL II</t>
  </si>
  <si>
    <t>REPLÀ DE SANT ANTONI, 2 BAJO</t>
  </si>
  <si>
    <t>info@hotelimperialii.com</t>
  </si>
  <si>
    <t>CULLERA HOLIDAY S.L.</t>
  </si>
  <si>
    <t>AVENIDA RACÓ, 27</t>
  </si>
  <si>
    <t>961731555</t>
  </si>
  <si>
    <t>info@culleraholiday.com</t>
  </si>
  <si>
    <t>culleraholiday.es</t>
  </si>
  <si>
    <t>PENSION CASTELLANA S.L.</t>
  </si>
  <si>
    <t>CAMINAS DELS HOMENS, 17 1-1</t>
  </si>
  <si>
    <t>961726689</t>
  </si>
  <si>
    <t>hostalcastellana@yahoo.es</t>
  </si>
  <si>
    <t>pensioncastellana.com</t>
  </si>
  <si>
    <t>HOTEL CARABELA 2</t>
  </si>
  <si>
    <t>DIAGONAL PAÍS VALENCIÀ, 49 PLAYA DE SAN ANTONIO</t>
  </si>
  <si>
    <t>961724070</t>
  </si>
  <si>
    <t>info@hotelcarabela2.com</t>
  </si>
  <si>
    <t>hotelcarabela2.com</t>
  </si>
  <si>
    <t>LA REINA</t>
  </si>
  <si>
    <t>AVENIDA PAÍS VALENCIÀ, 59 BAJO</t>
  </si>
  <si>
    <t>961720563</t>
  </si>
  <si>
    <t>info@lareina.com</t>
  </si>
  <si>
    <t>LIBERTADOR</t>
  </si>
  <si>
    <t>MAESTRO SERRANO, 2 1 1</t>
  </si>
  <si>
    <t>961720456</t>
  </si>
  <si>
    <t>info@libertador.com</t>
  </si>
  <si>
    <t>SICANIA</t>
  </si>
  <si>
    <t>CARRETERA FARO, S/N BAJO</t>
  </si>
  <si>
    <t>961720143</t>
  </si>
  <si>
    <t>hotelsicania@hotelsicania.com</t>
  </si>
  <si>
    <t>hotelsicania.com</t>
  </si>
  <si>
    <t>HOTEL CUIDAD DE SUECA S.L.</t>
  </si>
  <si>
    <t>PUNTA, 112 BAJO</t>
  </si>
  <si>
    <t>46410</t>
  </si>
  <si>
    <t>SUECA</t>
  </si>
  <si>
    <t>961717005</t>
  </si>
  <si>
    <t>hotelciudadsueca@yahoo.es</t>
  </si>
  <si>
    <t>hotelcuidaddesuecasl.com</t>
  </si>
  <si>
    <t>AD HOC PARQUE GOLF S.L.</t>
  </si>
  <si>
    <t>BOTXÍ, 6-8</t>
  </si>
  <si>
    <t>46117</t>
  </si>
  <si>
    <t>BÉTERA</t>
  </si>
  <si>
    <t>961698393</t>
  </si>
  <si>
    <t>adhocvitae@adhochoteles.com</t>
  </si>
  <si>
    <t>VALENCIA GOLF HOTEL</t>
  </si>
  <si>
    <t>CARRETERA SAN ANTONIO DE BENAGÉBER, S/N BAJO(URBANIZACIÓN TORRE EN CONIL)</t>
  </si>
  <si>
    <t>961698184</t>
  </si>
  <si>
    <t>info@valenciagolfhotel.com</t>
  </si>
  <si>
    <t>RURAL TURIA C.B.</t>
  </si>
  <si>
    <t>CALLE CHULILLA, 1 0 VALENCIA</t>
  </si>
  <si>
    <t>961657975</t>
  </si>
  <si>
    <t>info@casalabaranda.com</t>
  </si>
  <si>
    <t>casalabaranda.com</t>
  </si>
  <si>
    <t>LA CASA SERENA</t>
  </si>
  <si>
    <t>CALLE TURIA, 39</t>
  </si>
  <si>
    <t>46167</t>
  </si>
  <si>
    <t>CHULILLA</t>
  </si>
  <si>
    <t>961657083</t>
  </si>
  <si>
    <t>lacasaserenaturismo@msn.com</t>
  </si>
  <si>
    <t>casaruralserenachulilla.com</t>
  </si>
  <si>
    <t>HOTEL RESTAURANTE ÁLVAREZ</t>
  </si>
  <si>
    <t>AVENIDA D. RAMÓN VILLANUEVA, 69 BAJO</t>
  </si>
  <si>
    <t>46177</t>
  </si>
  <si>
    <t>TUÉJAR</t>
  </si>
  <si>
    <t>961635402</t>
  </si>
  <si>
    <t>hotelrestaurantealvarez@gmail.com</t>
  </si>
  <si>
    <t>hotelrestaurantelvarez.com</t>
  </si>
  <si>
    <t>PARADOR DE EL SALER LUIS VIVES</t>
  </si>
  <si>
    <t>AVENIDA PINARES, 151 4(PALOS)</t>
  </si>
  <si>
    <t>961611186</t>
  </si>
  <si>
    <t>saler@parador.es</t>
  </si>
  <si>
    <t>CISCAR S.L.</t>
  </si>
  <si>
    <t>AVENIDA ALQUERÍA DE MORET, S/N BAJO</t>
  </si>
  <si>
    <t>46210</t>
  </si>
  <si>
    <t>PICANYA</t>
  </si>
  <si>
    <t>961594300</t>
  </si>
  <si>
    <t>hotelciscar@hotelciscar.com</t>
  </si>
  <si>
    <t>hotelciscar.com</t>
  </si>
  <si>
    <t>IBIS BONAIRE</t>
  </si>
  <si>
    <t>AUTOVIA A-3, KILOMETRO 345</t>
  </si>
  <si>
    <t>961579621</t>
  </si>
  <si>
    <t>h3444@accor.com</t>
  </si>
  <si>
    <t>ACCOR HOTELES ESPAÑA S.A.</t>
  </si>
  <si>
    <t>CENTRO COMERCIAL BONAIRE, 2 BAJO(HOTEL IBIS BONAIRE)</t>
  </si>
  <si>
    <t>961579071</t>
  </si>
  <si>
    <t>info@accorhotelesespaña.com</t>
  </si>
  <si>
    <t>facebook.com/accorhotelsgrouplatam</t>
  </si>
  <si>
    <t>HOTEL MANISES</t>
  </si>
  <si>
    <t>AVINGUDA GENERALITAT VALENCIANA, 22 BAJO</t>
  </si>
  <si>
    <t>46940</t>
  </si>
  <si>
    <t>MANISES</t>
  </si>
  <si>
    <t>961548950</t>
  </si>
  <si>
    <t>manises91@gmail.com</t>
  </si>
  <si>
    <t>hotelmanises.com</t>
  </si>
  <si>
    <t>TRYP VALENCIA AZAFATA</t>
  </si>
  <si>
    <t>CARRETERA AEROPUERTO MANISES, KILOMETRO 15</t>
  </si>
  <si>
    <t>961546100</t>
  </si>
  <si>
    <t>info@trypvalenciaazafata.com</t>
  </si>
  <si>
    <t>CARRER CAMP DE L'OLIVERETA, S/N BAJO</t>
  </si>
  <si>
    <t>961526083</t>
  </si>
  <si>
    <t>info@ibisbudget.com</t>
  </si>
  <si>
    <t>accor.com</t>
  </si>
  <si>
    <t>IBIS VALENCIA AEROPUERTO</t>
  </si>
  <si>
    <t>CALLE SANTOS JUSTO Y PASTOR, S/N BAJO; ESTACION SERVICIO</t>
  </si>
  <si>
    <t>961526063</t>
  </si>
  <si>
    <t>info@ibisvalenciaaeropuerto.com</t>
  </si>
  <si>
    <t>HOTEL TRAVELODGE VALENCIA AEROPUERTO</t>
  </si>
  <si>
    <t>CALLE LAS ROSAS, 31 BAJO</t>
  </si>
  <si>
    <t>961523930</t>
  </si>
  <si>
    <t>barcelona.poblenou@travelodge.co.uk</t>
  </si>
  <si>
    <t>travelodge.es</t>
  </si>
  <si>
    <t>HOTEL ALAQUÁS S.L.</t>
  </si>
  <si>
    <t>AVINGUDA PABLO IGLESIAS, 32 ASCEN</t>
  </si>
  <si>
    <t>46970</t>
  </si>
  <si>
    <t>ALAQUÀS</t>
  </si>
  <si>
    <t>961516403</t>
  </si>
  <si>
    <t>info@hotelalaquás.com</t>
  </si>
  <si>
    <t>hotelalaquas.com</t>
  </si>
  <si>
    <t>PLAZA ALAQUÁS S.L.</t>
  </si>
  <si>
    <t>CALLE HERMANAS MIRAVAL, 1 BAJO</t>
  </si>
  <si>
    <t>961504088</t>
  </si>
  <si>
    <t>info@hotelplazaalaquas.com</t>
  </si>
  <si>
    <t>hotelplazaalaquas.com/ES/hotel.html?fbclid=IwY2xjawP74I9leHRuA2FlbQIxMABzcnRjBmFwcF9pZBAyMjIwMzkxNzg4MjAwODkyAAEeSsG6dezOdZJJ-PBXAtZVZa0yME0d4wx4GpLUpQEDwaq_vGJugOGCuM3XL-E_aem_keLjuuvGcfq62VsPqmLKGw</t>
  </si>
  <si>
    <t>HOTEL CASBAH S.L.</t>
  </si>
  <si>
    <t>AVINGUDA MUSIC JULIO RIBELLES, 13 BAJO</t>
  </si>
  <si>
    <t>46540</t>
  </si>
  <si>
    <t>EL PUIG DE SANTA MARIA</t>
  </si>
  <si>
    <t>961473152</t>
  </si>
  <si>
    <t>info@hotelcasbah.com</t>
  </si>
  <si>
    <t>hotelcasbah.com</t>
  </si>
  <si>
    <t>OLYMPIA RONDA HOSTEL</t>
  </si>
  <si>
    <t>AVINGUDA MUSIC JULIO RIBELLES, 15 BAJO</t>
  </si>
  <si>
    <t>961471279</t>
  </si>
  <si>
    <t>hotelronda@hotelronda.es</t>
  </si>
  <si>
    <t>hotelronda.es</t>
  </si>
  <si>
    <t>RONDA I S.L.</t>
  </si>
  <si>
    <t>AVINGUDA MUSIC JULIO RIBELLES, 5 BAJO</t>
  </si>
  <si>
    <t>HOTEL RESIDENCIA BORJA</t>
  </si>
  <si>
    <t>CALLE DE PROGRÉS, 35 BAJO</t>
  </si>
  <si>
    <t>961470981</t>
  </si>
  <si>
    <t>hotelborja@telefonica.net</t>
  </si>
  <si>
    <t>hotelborja.es</t>
  </si>
  <si>
    <t>INICIATIVAS PUEBLA S.L.</t>
  </si>
  <si>
    <t>PASEO COLÓN, 33 BAJO(DUP 33-34; )</t>
  </si>
  <si>
    <t>46139</t>
  </si>
  <si>
    <t>LA POBLA DE FARNALS</t>
  </si>
  <si>
    <t>961468458</t>
  </si>
  <si>
    <t>info@elbalsamo.com</t>
  </si>
  <si>
    <t>hotelconencanto.es</t>
  </si>
  <si>
    <t>EL MOLI</t>
  </si>
  <si>
    <t>CARRER CAMINAS, 67 BAJO</t>
  </si>
  <si>
    <t>46530</t>
  </si>
  <si>
    <t>PUÇOL</t>
  </si>
  <si>
    <t>961465449</t>
  </si>
  <si>
    <t>info@restaurantemoli.com</t>
  </si>
  <si>
    <t>restaurantemoli.com</t>
  </si>
  <si>
    <t>MASIA DE LACY</t>
  </si>
  <si>
    <t>CARRETERA NÁQUERA (CV-32), KILOMETRO 8</t>
  </si>
  <si>
    <t>46130</t>
  </si>
  <si>
    <t>MASSAMAGRELL</t>
  </si>
  <si>
    <t>961440567</t>
  </si>
  <si>
    <t>info@masiadelacy.com</t>
  </si>
  <si>
    <t>MASÍA DE LACY</t>
  </si>
  <si>
    <t>info@masíadelacy.com</t>
  </si>
  <si>
    <t>masiadelacy.es</t>
  </si>
  <si>
    <t>EL GLOBO S.L.</t>
  </si>
  <si>
    <t>PASEO PASEO NEPTUNO, 44</t>
  </si>
  <si>
    <t>961417819</t>
  </si>
  <si>
    <t>reservas@hotelelglobo.com</t>
  </si>
  <si>
    <t>hotelelglobo.com</t>
  </si>
  <si>
    <t>CASA DEL PRIOR</t>
  </si>
  <si>
    <t>CARRETERA VALENCIA-BARCELONA, KILOMETRO 13, 300 BAJO(COMPLEJO HOSTEL)</t>
  </si>
  <si>
    <t>961414540</t>
  </si>
  <si>
    <t>hotel.casadelprior@paradis.es</t>
  </si>
  <si>
    <t>casadelprior.com</t>
  </si>
  <si>
    <t>EDELWEISS IBERICA</t>
  </si>
  <si>
    <t>CALLE MARIÀ BENLLIURE, 1</t>
  </si>
  <si>
    <t>961373716</t>
  </si>
  <si>
    <t>info@edelweissiberica.com</t>
  </si>
  <si>
    <t>POSADAS DE ESPAÑA PATERNA</t>
  </si>
  <si>
    <t>CARRER LEONARDO DA VINCI (PARQUE TECNOLÓGICO), 1 BAJO</t>
  </si>
  <si>
    <t>961366121</t>
  </si>
  <si>
    <t>hotelpaterna@posadasdeespana.com</t>
  </si>
  <si>
    <t>ONE SHOT VALENCIA S.L.</t>
  </si>
  <si>
    <t>CALLE COLÓN, 46 BAJO; HOTEL LLAR</t>
  </si>
  <si>
    <t>961355026</t>
  </si>
  <si>
    <t>info@oneshotvalencia.com</t>
  </si>
  <si>
    <t>HOTEL SIDORME VALENCIA</t>
  </si>
  <si>
    <t>CALLE CIUTAT DE LLIRIA, 4 (PARQUE EMPRESARIAL TÁCTICA)</t>
  </si>
  <si>
    <t>961344640</t>
  </si>
  <si>
    <t>hotel.valencia@sidorme.com</t>
  </si>
  <si>
    <t>sidorme.com/es/hoteles/hotel-valencia</t>
  </si>
  <si>
    <t>HOTEL DON BACO</t>
  </si>
  <si>
    <t>CALLE 29, 45-46 BAJO</t>
  </si>
  <si>
    <t>46182</t>
  </si>
  <si>
    <t>961321542</t>
  </si>
  <si>
    <t>info@hoteldonbaco.com</t>
  </si>
  <si>
    <t>hoteldonbaco.com</t>
  </si>
  <si>
    <t>VÍA VALENTIA</t>
  </si>
  <si>
    <t>CAMI EL PORT, S/N</t>
  </si>
  <si>
    <t>46470</t>
  </si>
  <si>
    <t>CATARROJA</t>
  </si>
  <si>
    <t>961272840</t>
  </si>
  <si>
    <t>reservas@viavalentia.com</t>
  </si>
  <si>
    <t>viavalentia.com</t>
  </si>
  <si>
    <t>HOTEL ALAIN S.L.</t>
  </si>
  <si>
    <t>AVENIDA DE ALICANTE, 100 BAJO</t>
  </si>
  <si>
    <t>46460</t>
  </si>
  <si>
    <t>SILLA</t>
  </si>
  <si>
    <t>961200850</t>
  </si>
  <si>
    <t>saloncoliseo2@hotmail.com</t>
  </si>
  <si>
    <t>hotelalain.net</t>
  </si>
  <si>
    <t>VALENCIA CONGRESS HOTEL&amp;SPA</t>
  </si>
  <si>
    <t>CARRER BOTIGUERS (PARQUE EMPRESARIAL TÁCTICA), 49</t>
  </si>
  <si>
    <t>961194844</t>
  </si>
  <si>
    <t>info@azzhoteles.com</t>
  </si>
  <si>
    <t>azzhoteles.com</t>
  </si>
  <si>
    <t>VILLA BENSUSAN</t>
  </si>
  <si>
    <t>URBANIZACIÓN RINCONS, 8 CALLE PARAISO</t>
  </si>
  <si>
    <t>46185</t>
  </si>
  <si>
    <t>LA POBLA DE VALLBONA</t>
  </si>
  <si>
    <t>961120862</t>
  </si>
  <si>
    <t>info@villabensun.com</t>
  </si>
  <si>
    <t>HOTEL RURAL TORRALBA</t>
  </si>
  <si>
    <t>CALLE SANT ANTONI, 54</t>
  </si>
  <si>
    <t>961 894 069</t>
  </si>
  <si>
    <t>info@hoteltorralba.com</t>
  </si>
  <si>
    <t>hoteltorralba.com/</t>
  </si>
  <si>
    <t>ORIGINAL DOMINO HOUSE</t>
  </si>
  <si>
    <t>CALLE ISLAS CANARIAS, 51</t>
  </si>
  <si>
    <t>960699982</t>
  </si>
  <si>
    <t>recepcion@dominovalencia.com</t>
  </si>
  <si>
    <t>dominohouse.es</t>
  </si>
  <si>
    <t>NEST STYLE VALENCIA</t>
  </si>
  <si>
    <t>AVINGUDA PORT, 77</t>
  </si>
  <si>
    <t>960694010</t>
  </si>
  <si>
    <t>reception@neststylevalencia.com</t>
  </si>
  <si>
    <t>neststylevalencia.com</t>
  </si>
  <si>
    <t>APARTAMENTOS FINCA LOS PINOS</t>
  </si>
  <si>
    <t>CARRER MAS VELL, 4</t>
  </si>
  <si>
    <t>960693957</t>
  </si>
  <si>
    <t>iberflat@iberflat.es</t>
  </si>
  <si>
    <t>iberflat.es</t>
  </si>
  <si>
    <t>CASUAL SOCARRAT VALENCIA</t>
  </si>
  <si>
    <t>CARRER LA PAU, 38 38</t>
  </si>
  <si>
    <t>46014</t>
  </si>
  <si>
    <t>960693936</t>
  </si>
  <si>
    <t>info@casualsocarratvalencia.com</t>
  </si>
  <si>
    <t>MARQUÉS HOUSE 4* SUP</t>
  </si>
  <si>
    <t>CALLE ABADÍA SAN MARTÍN, 10</t>
  </si>
  <si>
    <t>960660506</t>
  </si>
  <si>
    <t>recepcion@marqueshouse.com</t>
  </si>
  <si>
    <t>marqueshouse.com</t>
  </si>
  <si>
    <t>TRAVEL HABITAT MARITÍM</t>
  </si>
  <si>
    <t>BARRI º SANT CRISTÓFOL, 6</t>
  </si>
  <si>
    <t>960660456</t>
  </si>
  <si>
    <t>atencionalcliente@travelhabitat.com</t>
  </si>
  <si>
    <t>travelhabitat.es</t>
  </si>
  <si>
    <t>SAN LORENZO BOUTIQUE</t>
  </si>
  <si>
    <t>PLAÇA SANT LLORENÇ, 2</t>
  </si>
  <si>
    <t>960621693</t>
  </si>
  <si>
    <t>info@hotelsanlorenzoboutique.com</t>
  </si>
  <si>
    <t>hotelsanlorenzoboutique.com</t>
  </si>
  <si>
    <t>MD DESIGN HOTEL PORTAL DEL REAL</t>
  </si>
  <si>
    <t>CALLE BOIX, 3</t>
  </si>
  <si>
    <t>960619053</t>
  </si>
  <si>
    <t>booking@hotelesmd.com</t>
  </si>
  <si>
    <t>hotelesmd.com</t>
  </si>
  <si>
    <t>LA GASTROCASA</t>
  </si>
  <si>
    <t>CARRER LES FOTGES, 9</t>
  </si>
  <si>
    <t>960608054</t>
  </si>
  <si>
    <t>hola@lagastrocasa.com</t>
  </si>
  <si>
    <t>lagastrocasa.com</t>
  </si>
  <si>
    <t>HOTEL COSMO</t>
  </si>
  <si>
    <t>AVENIDA MARÍA CRISTINA, 8</t>
  </si>
  <si>
    <t>960479301</t>
  </si>
  <si>
    <t>reservas@hotelcosmovalencia.com</t>
  </si>
  <si>
    <t>hotelcosmovalencia.com</t>
  </si>
  <si>
    <t>APARTAMENTOS RAMIREZ FLATS &amp; BAR</t>
  </si>
  <si>
    <t>AVINGUDA PORT, 20</t>
  </si>
  <si>
    <t>960461071</t>
  </si>
  <si>
    <t>reservas@ramirezvalencia.com</t>
  </si>
  <si>
    <t>ramirezvalencia.com</t>
  </si>
  <si>
    <t>EL SIGLO S.L.</t>
  </si>
  <si>
    <t>PLAZA SANTA CATALINA, 11</t>
  </si>
  <si>
    <t>960430020</t>
  </si>
  <si>
    <t>info@elsiglo.com</t>
  </si>
  <si>
    <t>elsiglohotel.com</t>
  </si>
  <si>
    <t>MERAKI ROOMS S.L.</t>
  </si>
  <si>
    <t>PASEO COLÓN, 33</t>
  </si>
  <si>
    <t>960306565</t>
  </si>
  <si>
    <t>recepcion@merakibeachhotel.com</t>
  </si>
  <si>
    <t>merakibeachhotel.com</t>
  </si>
  <si>
    <t>SWEET ALQUERÍA DE VILCHES</t>
  </si>
  <si>
    <t>CARRETERA NAZARET-OLIVA, KILOMETRO 272</t>
  </si>
  <si>
    <t>960306444</t>
  </si>
  <si>
    <t>info@sweetalqueríadevilches.com</t>
  </si>
  <si>
    <t>sweetalqueriadevilches.com</t>
  </si>
  <si>
    <t>HOTEL HUGO BEACH</t>
  </si>
  <si>
    <t>CALLE CULLERA, 8</t>
  </si>
  <si>
    <t>960265885</t>
  </si>
  <si>
    <t>reservashugobeach@gmail.com</t>
  </si>
  <si>
    <t>hugobeach.es/contact</t>
  </si>
  <si>
    <t>HOTEL SIETE AGUAS</t>
  </si>
  <si>
    <t>AVENIDA LA FUENTE, 24</t>
  </si>
  <si>
    <t>46392</t>
  </si>
  <si>
    <t>SIETE AGUAS</t>
  </si>
  <si>
    <t>960174841</t>
  </si>
  <si>
    <t>monsol2021@gmail.com</t>
  </si>
  <si>
    <t>hotelsieteaguas.com</t>
  </si>
  <si>
    <t>LA BENJAMINA DE RESTAURACION S.L.</t>
  </si>
  <si>
    <t>CIUDAD DE MULA, S/N</t>
  </si>
  <si>
    <t>960152051</t>
  </si>
  <si>
    <t>info@labenjaminaderestauracion.com</t>
  </si>
  <si>
    <t>HOTEL L´ESTACIO S.L.</t>
  </si>
  <si>
    <t>AVENIDA PAÍS VALENCIÀ, 14</t>
  </si>
  <si>
    <t>960091177</t>
  </si>
  <si>
    <t>info@hotell´estacio.com</t>
  </si>
  <si>
    <t>hotellestacio.com</t>
  </si>
  <si>
    <t>SWEET HOTEL MASÍA DE LACY</t>
  </si>
  <si>
    <t>CARRETERA MASSAMAGRELL-NÁQUERA, S/N</t>
  </si>
  <si>
    <t>46136</t>
  </si>
  <si>
    <t>MUSEROS</t>
  </si>
  <si>
    <t>960089785</t>
  </si>
  <si>
    <t>info@sweethotelmasíadelacy.com</t>
  </si>
  <si>
    <t>masiadelacy.com/</t>
  </si>
  <si>
    <t>HORT DE NAL</t>
  </si>
  <si>
    <t>AVINGUDA CANDALIX, 27 BAJO</t>
  </si>
  <si>
    <t>03202</t>
  </si>
  <si>
    <t>960 888 832</t>
  </si>
  <si>
    <t>info@hortdenal.com</t>
  </si>
  <si>
    <t>hortdenal.com</t>
  </si>
  <si>
    <t>TRISKEL</t>
  </si>
  <si>
    <t>SOR MARÍA GALLART, 3</t>
  </si>
  <si>
    <t>96 646 2191</t>
  </si>
  <si>
    <t>info@hotel-triskel.com</t>
  </si>
  <si>
    <t>hotel-triskel.com</t>
  </si>
  <si>
    <t>HOTEL LA RÁPITA</t>
  </si>
  <si>
    <t>PLAÇA LLUÍS COMPANYS, S/N BAJO; ESQUINA PARECASTRO</t>
  </si>
  <si>
    <t>96 585 47 12</t>
  </si>
  <si>
    <t>HOTEL RURAL SANT JORDI ALCOY</t>
  </si>
  <si>
    <t>CARRETERA N-340, KILOMETRO 790</t>
  </si>
  <si>
    <t>96 554 73 19</t>
  </si>
  <si>
    <t>info@ventasantjordi.com</t>
  </si>
  <si>
    <t>ventasantjordi.com</t>
  </si>
  <si>
    <t>SENTIDO</t>
  </si>
  <si>
    <t>PASEO CUMBRES, S/N</t>
  </si>
  <si>
    <t>21410</t>
  </si>
  <si>
    <t>ISLA CRISTINA</t>
  </si>
  <si>
    <t>959873200</t>
  </si>
  <si>
    <t>HOTEL MATALASCAÑAS</t>
  </si>
  <si>
    <t>AVENIDA AVENIDA PINTOR VELÁZQUEZ, 136 SECTOR I</t>
  </si>
  <si>
    <t>21760</t>
  </si>
  <si>
    <t>ALMONTE</t>
  </si>
  <si>
    <t>959872080</t>
  </si>
  <si>
    <t>reservas@hotelmatalascanas.com</t>
  </si>
  <si>
    <t>hotelmatalascanas.com/</t>
  </si>
  <si>
    <t>HOTEL MARINA</t>
  </si>
  <si>
    <t>CUMBRES MAYORES, 9</t>
  </si>
  <si>
    <t>21007</t>
  </si>
  <si>
    <t>959804150</t>
  </si>
  <si>
    <t>reservas@hotel-marina.com</t>
  </si>
  <si>
    <t>hotel-marina.com</t>
  </si>
  <si>
    <t>PLAYACARTAYA SPA HOTEL</t>
  </si>
  <si>
    <t>CALLE DIEGO DE ALMAGRO, 1</t>
  </si>
  <si>
    <t>959625300</t>
  </si>
  <si>
    <t>PUERTO ANTILLA GRAND HOTEL</t>
  </si>
  <si>
    <t>AVENIDA ISLANTILLA, S/N BAJO (ESQUINA PS.LEVANTE)</t>
  </si>
  <si>
    <t>21449</t>
  </si>
  <si>
    <t>LEPE</t>
  </si>
  <si>
    <t>959625100</t>
  </si>
  <si>
    <t>reservas@puertoantilla.com</t>
  </si>
  <si>
    <t>puertoantilla.com</t>
  </si>
  <si>
    <t>BARCELÓ ISLA CRISTINA</t>
  </si>
  <si>
    <t>CALLE DOCTOR DELGADO CARRASCO, S/N BAJO; HOTEL ISLA CRISTINA</t>
  </si>
  <si>
    <t>959621100</t>
  </si>
  <si>
    <t>islacristina@barcelo.com</t>
  </si>
  <si>
    <t>339</t>
  </si>
  <si>
    <t>MELIÁ ATLÁNTICO ISLA CANELA</t>
  </si>
  <si>
    <t>AVENIDA DE LA MOJARRA, S/N BAJO; HOTEL MELIA</t>
  </si>
  <si>
    <t>21409</t>
  </si>
  <si>
    <t>AYAMONTE</t>
  </si>
  <si>
    <t>959621000</t>
  </si>
  <si>
    <t>melia.atlantico.isla.canela@melia.com</t>
  </si>
  <si>
    <t>CORTIJO ZALAMEA S.L.</t>
  </si>
  <si>
    <t>EL TEJAREJO, S/N BAJO</t>
  </si>
  <si>
    <t>21640</t>
  </si>
  <si>
    <t>ZALAMEA LA REAL</t>
  </si>
  <si>
    <t>959561027</t>
  </si>
  <si>
    <t>cortijozalameasl@gmail.com</t>
  </si>
  <si>
    <t>cortijozalamea.es/</t>
  </si>
  <si>
    <t>HOTEL MONTEAROMA</t>
  </si>
  <si>
    <t>PLAZA SAN PEDRO, S/N BAJO</t>
  </si>
  <si>
    <t>21600</t>
  </si>
  <si>
    <t>VALVERDE DEL CAMINO</t>
  </si>
  <si>
    <t>959551813</t>
  </si>
  <si>
    <t>hotel@hotelmontearoma.es</t>
  </si>
  <si>
    <t>hotelmontearoma.es</t>
  </si>
  <si>
    <t>AC HOTEL HUELVA, A MARRIOTT LIFESTYLE HOTEL</t>
  </si>
  <si>
    <t>AVENIDA ANDALUCÍA, S/N BAJO</t>
  </si>
  <si>
    <t>21006</t>
  </si>
  <si>
    <t>959545200</t>
  </si>
  <si>
    <t>achuelva@ac-hotels.com</t>
  </si>
  <si>
    <t>achotelhuelvaamarriottlifestylehotel.com</t>
  </si>
  <si>
    <t>HOSTAL LA NIÑA</t>
  </si>
  <si>
    <t>CALLE DE JUAN DE LA COSA, 37</t>
  </si>
  <si>
    <t>21810</t>
  </si>
  <si>
    <t>PALOS DE LA FRONTERA</t>
  </si>
  <si>
    <t>959530360</t>
  </si>
  <si>
    <t>reservas@hostalmazagonpalos.com</t>
  </si>
  <si>
    <t>hostalmazagonpalos.com</t>
  </si>
  <si>
    <t>HOTEL LA RÁBIDA S.L.</t>
  </si>
  <si>
    <t>POLIGONO INSDUSTRIAL AL SAN JORGE, S/N BAJO</t>
  </si>
  <si>
    <t>959530080</t>
  </si>
  <si>
    <t>info@hotellarábida.com</t>
  </si>
  <si>
    <t>SERVICIOS Y COMEDORES S.L.</t>
  </si>
  <si>
    <t>CALLE RÁBIDA, S/N 0 0</t>
  </si>
  <si>
    <t>959530001</t>
  </si>
  <si>
    <t>hotel@hsantamaria.com</t>
  </si>
  <si>
    <t>hsantamaria.com</t>
  </si>
  <si>
    <t>NUEVO LAGUNAS DEL PORTIL</t>
  </si>
  <si>
    <t>AVENIDA CRISTÓBAL COLÓN, S/N</t>
  </si>
  <si>
    <t>959528240</t>
  </si>
  <si>
    <t>info@nuevoportilgolf.es</t>
  </si>
  <si>
    <t>nuevoportilgolf.es</t>
  </si>
  <si>
    <t>EL CORDOBÉS</t>
  </si>
  <si>
    <t>CALLE SANTA MARÍA, 82 BAJO</t>
  </si>
  <si>
    <t>21750</t>
  </si>
  <si>
    <t>959506916</t>
  </si>
  <si>
    <t>hotelelcordobes@hotmail.com</t>
  </si>
  <si>
    <t>elcordobs.com</t>
  </si>
  <si>
    <t>SAN MIGUEL EL ROMPIDO</t>
  </si>
  <si>
    <t>CARRETERA CARTAYA-EL ROMPIDO, KILOMETRO 6</t>
  </si>
  <si>
    <t>959504262</t>
  </si>
  <si>
    <t>info@hotel-sanmiguel.com</t>
  </si>
  <si>
    <t>hotel-sanmiguel.com</t>
  </si>
  <si>
    <t>HOTEL LA POSADA DE CORTEGANA S.L.</t>
  </si>
  <si>
    <t>CARRETERA CORTE (HV-2211), KILOMETRO 2, 5 BAJO</t>
  </si>
  <si>
    <t>21230</t>
  </si>
  <si>
    <t>CORTEGANA</t>
  </si>
  <si>
    <t>959503301</t>
  </si>
  <si>
    <t>reservas@posadadecortegana.es</t>
  </si>
  <si>
    <t>hotellaposadadecorteganasl.com</t>
  </si>
  <si>
    <t>BARCELÓ PUNTA UMBRÍA BEACH RESORT</t>
  </si>
  <si>
    <t>AVENIDA DECANO, S/N</t>
  </si>
  <si>
    <t>21100</t>
  </si>
  <si>
    <t>PUNTA UMBRÍA</t>
  </si>
  <si>
    <t>959495900</t>
  </si>
  <si>
    <t>puntaumbriaresort@barcelo.com</t>
  </si>
  <si>
    <t>barcelopuntaumbriabeach.com</t>
  </si>
  <si>
    <t>1200</t>
  </si>
  <si>
    <t>OHTELS ISLANTILLA</t>
  </si>
  <si>
    <t>AVENIDA RIOFRÍO, S/N</t>
  </si>
  <si>
    <t>959486500</t>
  </si>
  <si>
    <t>ohtelsislantilla.es</t>
  </si>
  <si>
    <t>HOTEL MARLIN ANTILLA PLAYA</t>
  </si>
  <si>
    <t>CALLE DELFÍN, S/N BAJO</t>
  </si>
  <si>
    <t>959481001</t>
  </si>
  <si>
    <t>reservas@hotelmarlinantilla.com</t>
  </si>
  <si>
    <t>hotelmarlinantilla.com</t>
  </si>
  <si>
    <t>IBEROSTAR ISLA CANELA</t>
  </si>
  <si>
    <t>AVENIDA LA MOJARRA, S/N</t>
  </si>
  <si>
    <t>959479565</t>
  </si>
  <si>
    <t>isla.canela@iberostar.com</t>
  </si>
  <si>
    <t>islacanela.es</t>
  </si>
  <si>
    <t>PLAYACANELA</t>
  </si>
  <si>
    <t>AVENIDA MOJARRA, S/N ISLA CANELA -PUNTA DEL MORAL</t>
  </si>
  <si>
    <t>959479545</t>
  </si>
  <si>
    <t>ISLA CANELA GOLF</t>
  </si>
  <si>
    <t>CALLE GOLF NORTE, S/N BAJO</t>
  </si>
  <si>
    <t>959477878</t>
  </si>
  <si>
    <t>hotelgolf@islacanela.es</t>
  </si>
  <si>
    <t>hotelislacanelagolf.com</t>
  </si>
  <si>
    <t>VINCCI SELECCION CANELA GOLF</t>
  </si>
  <si>
    <t>CALLE GOLF NORTE, S/N</t>
  </si>
  <si>
    <t>959477831</t>
  </si>
  <si>
    <t>dpd@vinccihoteles.com</t>
  </si>
  <si>
    <t>LEO ISLAMAR</t>
  </si>
  <si>
    <t>AVENIDA RÍO FRÍO, S/N</t>
  </si>
  <si>
    <t>959477337</t>
  </si>
  <si>
    <t>info@apartamentosleo.com</t>
  </si>
  <si>
    <t>apartamentosleo.com</t>
  </si>
  <si>
    <t>BARCELÓ ISLA CANELA</t>
  </si>
  <si>
    <t>PASEO GAVILANES, S/N BAJO</t>
  </si>
  <si>
    <t>959477124</t>
  </si>
  <si>
    <t>islacanela@barcelo.com</t>
  </si>
  <si>
    <t>barceloislacanela.com</t>
  </si>
  <si>
    <t>RIAVELA</t>
  </si>
  <si>
    <t>CAMINO REAL DE LA VILLA, 65 BAJO(ESQUINA CANTO DE LA VILL</t>
  </si>
  <si>
    <t>21400</t>
  </si>
  <si>
    <t>959470627</t>
  </si>
  <si>
    <t>info@riavela.com</t>
  </si>
  <si>
    <t>hotelriavela.es/</t>
  </si>
  <si>
    <t>AYAMONTE CENTER S.L.</t>
  </si>
  <si>
    <t>AVENIDA RAMÓN Y CAJAL, 2 BAJO</t>
  </si>
  <si>
    <t>959470250</t>
  </si>
  <si>
    <t>info@ayamontecenter.com</t>
  </si>
  <si>
    <t>hotelayamontecenter.com</t>
  </si>
  <si>
    <t>CIUDAD DE LEPE</t>
  </si>
  <si>
    <t>CALLE RÍO SEGRE, 19</t>
  </si>
  <si>
    <t>21440</t>
  </si>
  <si>
    <t>959469695</t>
  </si>
  <si>
    <t>info.ciudaddelepe@gmail.com</t>
  </si>
  <si>
    <t>elalamohotel.com</t>
  </si>
  <si>
    <t>EXPLOTACIONES HOSTELERAS AIRESOLA S.L.</t>
  </si>
  <si>
    <t>SECTOR INGLESILLO (SECTOR I), 137 BAJO(PARCELA 137)</t>
  </si>
  <si>
    <t>959448292</t>
  </si>
  <si>
    <t>info@explotacioneshostelerasairesola.com</t>
  </si>
  <si>
    <t>hosteriadellaurel.com</t>
  </si>
  <si>
    <t>DOÑANA BLUES S.L.</t>
  </si>
  <si>
    <t>SECTOR INGLESILLO (SECTOR I), 129</t>
  </si>
  <si>
    <t>959448132</t>
  </si>
  <si>
    <t>info@ascensoresteams.com</t>
  </si>
  <si>
    <t>donanablues.com</t>
  </si>
  <si>
    <t>CARABELA</t>
  </si>
  <si>
    <t>SECTOR LAGUNA DEL SOPETÓN (SECTOR L), 59-62</t>
  </si>
  <si>
    <t>959448001</t>
  </si>
  <si>
    <t>recepcion.carabela@ohtels.es</t>
  </si>
  <si>
    <t>ohtelscarabela.es</t>
  </si>
  <si>
    <t>295</t>
  </si>
  <si>
    <t>LA MALVASÍA</t>
  </si>
  <si>
    <t>CALLE SANLÚCAR, 38 BAJO</t>
  </si>
  <si>
    <t>959442713</t>
  </si>
  <si>
    <t>reservas@hotellamalvasia.com</t>
  </si>
  <si>
    <t>hotellamalvasia.com</t>
  </si>
  <si>
    <t>HOSTAL PUENTE DEL REY S.L.</t>
  </si>
  <si>
    <t>AVENIDA DE LA CANALIEGA, 4</t>
  </si>
  <si>
    <t>959442435</t>
  </si>
  <si>
    <t>info@hostalpuentedelrey.com</t>
  </si>
  <si>
    <t>LA FONDA DEL ROCÍO S.L.</t>
  </si>
  <si>
    <t>CALLE SACRIFICIO, 34 BAJO</t>
  </si>
  <si>
    <t>959442376</t>
  </si>
  <si>
    <t>info@lafondadelrocio.es</t>
  </si>
  <si>
    <t>lafondadelrocio.es</t>
  </si>
  <si>
    <t>HOTEL TORUÑO</t>
  </si>
  <si>
    <t>PLAZA ACEBUCHAL, 16</t>
  </si>
  <si>
    <t>959442323</t>
  </si>
  <si>
    <t>info@lenana.es</t>
  </si>
  <si>
    <t>toruno.es</t>
  </si>
  <si>
    <t>GRAN HOTEL DEL COTO S.A.</t>
  </si>
  <si>
    <t>SECTOR DUNAS (SECTOR D-FASE II), S/N BAJO</t>
  </si>
  <si>
    <t>959440017</t>
  </si>
  <si>
    <t>reservas@granhoteldelcoto.com</t>
  </si>
  <si>
    <t>granhoteldelcoto.com</t>
  </si>
  <si>
    <t>466</t>
  </si>
  <si>
    <t>HOTEL MESÓN LEÓN</t>
  </si>
  <si>
    <t>CALLE BODEGA SALAS, 1, - 3 - BAJO (POLIGONO INSDUSTRIAL DEHESA BOYAL)</t>
  </si>
  <si>
    <t>21700</t>
  </si>
  <si>
    <t>LA PALMA DEL CONDADO</t>
  </si>
  <si>
    <t>959418010</t>
  </si>
  <si>
    <t>grupoleon@grupoleon.es</t>
  </si>
  <si>
    <t>leonhoteles.es</t>
  </si>
  <si>
    <t>HOTEL BAR CAFETERÍA TIERRA DE VINO</t>
  </si>
  <si>
    <t>AVENIDA SAN JUAN BOSCO, 2, - 4</t>
  </si>
  <si>
    <t>959402811</t>
  </si>
  <si>
    <t>HOTEL FUERTE EL ROMPIDO</t>
  </si>
  <si>
    <t>CARRETERA H-4111, KILOMETRO 8 URBANIZACIÓN MARINA EL ROMPIDO</t>
  </si>
  <si>
    <t>959399929</t>
  </si>
  <si>
    <t>call@grupoelfuerte.com</t>
  </si>
  <si>
    <t>fuertehoteles.com</t>
  </si>
  <si>
    <t>LA BARCA S.L.</t>
  </si>
  <si>
    <t>LA BARCA, S/N BAJO</t>
  </si>
  <si>
    <t>959391025</t>
  </si>
  <si>
    <t>info@hotellabarca.es</t>
  </si>
  <si>
    <t>hotellabarca.es</t>
  </si>
  <si>
    <t>HOTEL PLAZA CHICA</t>
  </si>
  <si>
    <t>CALLE LA PLAZA, 29 31</t>
  </si>
  <si>
    <t>21450</t>
  </si>
  <si>
    <t>959390330</t>
  </si>
  <si>
    <t>contacto@hotelplazachica.net</t>
  </si>
  <si>
    <t>hotelplazachica.net</t>
  </si>
  <si>
    <t>HOTEL LA NORIA</t>
  </si>
  <si>
    <t>959383193</t>
  </si>
  <si>
    <t>info@hotellanoria.es</t>
  </si>
  <si>
    <t>hotellanoria.es</t>
  </si>
  <si>
    <t>CAMELOT</t>
  </si>
  <si>
    <t>PANAMÁ, 18 BAJO</t>
  </si>
  <si>
    <t>959380700</t>
  </si>
  <si>
    <t>secretaria@casinodelepe.com</t>
  </si>
  <si>
    <t>casinodelepe.com/</t>
  </si>
  <si>
    <t>VALSEQUILLO S.L.L.</t>
  </si>
  <si>
    <t>CARRETERA ANTILLA, KILOMETRO 2 BAJO; HOTEL</t>
  </si>
  <si>
    <t>959380591</t>
  </si>
  <si>
    <t>reservas@hotelvalsequillo.net</t>
  </si>
  <si>
    <t>hotelvalsequillo.net</t>
  </si>
  <si>
    <t>SOLVAZA MAZAGÓN</t>
  </si>
  <si>
    <t>CARRETERA CUESTA DE LA BARCA, S/N BAJO</t>
  </si>
  <si>
    <t>21800</t>
  </si>
  <si>
    <t>MOGUER</t>
  </si>
  <si>
    <t>959377879</t>
  </si>
  <si>
    <t>recepcion.mazagon@ohtels.es</t>
  </si>
  <si>
    <t>ohtelsmazagon.es</t>
  </si>
  <si>
    <t>HOTEL MARTÍN ALONSO PINZÓN</t>
  </si>
  <si>
    <t>AVENIDA CONQUISTADORES, S/N BAJO(CHALET)</t>
  </si>
  <si>
    <t>21130</t>
  </si>
  <si>
    <t>959377825</t>
  </si>
  <si>
    <t>reservas@hotelmartinalonsopinzon.com</t>
  </si>
  <si>
    <t>hotelmartinalonsopinzon.com</t>
  </si>
  <si>
    <t>HOTEL MAZAGON MIG</t>
  </si>
  <si>
    <t>AVENIDA CONQUISTADORES, S/N</t>
  </si>
  <si>
    <t>959377045</t>
  </si>
  <si>
    <t>info@hotelmazagonmig.com</t>
  </si>
  <si>
    <t>ohtels.es/contacto.html</t>
  </si>
  <si>
    <t>HOTEL ALBAIDA NATURE</t>
  </si>
  <si>
    <t>CARRETERA HUELVA-MATALASCAÑAS (N-442), KILOMETRO 18, 500 BAJO</t>
  </si>
  <si>
    <t>959376029</t>
  </si>
  <si>
    <t>informacion@hotelalbaida.com</t>
  </si>
  <si>
    <t>hotelalbaida.com</t>
  </si>
  <si>
    <t>HOTEL PLAZA ESCRIBANO S.L.</t>
  </si>
  <si>
    <t>CALLE ESCRIBANOS, 5 BAJO</t>
  </si>
  <si>
    <t>959373063</t>
  </si>
  <si>
    <t>hpescribano@hotelplazaescribano.com</t>
  </si>
  <si>
    <t>hotelplazaescribano.com</t>
  </si>
  <si>
    <t>HOTEL LA PINTA</t>
  </si>
  <si>
    <t>RÁBIDA, 79 BAJO</t>
  </si>
  <si>
    <t>959350511</t>
  </si>
  <si>
    <t>info@hotellapinta.com</t>
  </si>
  <si>
    <t>hotellapinta.com</t>
  </si>
  <si>
    <t>SENSIMAR ISLA CRISTINA PALACE</t>
  </si>
  <si>
    <t>AVENIDA CARNAVAL DE ISLA CRISTINA, S/N</t>
  </si>
  <si>
    <t>959344499</t>
  </si>
  <si>
    <r>
      <rPr>
        <color rgb="FF1155CC"/>
        <u/>
      </rPr>
      <t>reservas@islacristinapalace.com</t>
    </r>
  </si>
  <si>
    <t>islacristinapalace.com</t>
  </si>
  <si>
    <t>SOL Y MAR PLAYA</t>
  </si>
  <si>
    <t>959332050</t>
  </si>
  <si>
    <t>solymar@hotelsolymar.org</t>
  </si>
  <si>
    <t>hotelsolymar.org</t>
  </si>
  <si>
    <t>HOTEL LUZ DEL GUADIANA S.L.</t>
  </si>
  <si>
    <t>AVENIDA ANDALUCÍA, 119 119 119</t>
  </si>
  <si>
    <t>959322002</t>
  </si>
  <si>
    <t>info@hotelluzdelguadiana.com</t>
  </si>
  <si>
    <t>hotelluzdelguadiana.com</t>
  </si>
  <si>
    <t>PARADOR DE AYAMONTE</t>
  </si>
  <si>
    <t>CARRETERA EL PARADOR, S N BAJO</t>
  </si>
  <si>
    <t>959320700</t>
  </si>
  <si>
    <t>ayamonte@parador.es</t>
  </si>
  <si>
    <t>AVENIDA LA CONSTITUCIÓN, S/N</t>
  </si>
  <si>
    <t>MARQUES DE AYAMONTE</t>
  </si>
  <si>
    <t>TRAJANO, 10 BAJO</t>
  </si>
  <si>
    <t>959320126</t>
  </si>
  <si>
    <t>info@marquesdeayamonte.com</t>
  </si>
  <si>
    <t>COSLUTUR S.L.</t>
  </si>
  <si>
    <t>DOCTOR JUAN RIVERA, 23 BAJO</t>
  </si>
  <si>
    <t>21110</t>
  </si>
  <si>
    <t>ALJARAQUE</t>
  </si>
  <si>
    <t>959317036</t>
  </si>
  <si>
    <t>info@coutur.com</t>
  </si>
  <si>
    <t>HOTEL EMILIO S.L.</t>
  </si>
  <si>
    <t>PLAZA PUNTA UMBRÍA, S/N 0 HUELVA</t>
  </si>
  <si>
    <t>959311800</t>
  </si>
  <si>
    <t>comercial@hotelemilio.com</t>
  </si>
  <si>
    <t>hotelemilio.com</t>
  </si>
  <si>
    <t>HOTEL PATO ROJO</t>
  </si>
  <si>
    <t>AVENIDA OCÉANO, 134 BAJO; (BAR</t>
  </si>
  <si>
    <t>959311600</t>
  </si>
  <si>
    <t>comercial@hotelespato.com</t>
  </si>
  <si>
    <t>hotelespato.com</t>
  </si>
  <si>
    <t>AYAMONTINO S.L.</t>
  </si>
  <si>
    <t>AVENIDA ANDALUCÍA, 35 BAJO</t>
  </si>
  <si>
    <t>959311450</t>
  </si>
  <si>
    <t>info@ayamontino.com</t>
  </si>
  <si>
    <t>hotelayamontino.com</t>
  </si>
  <si>
    <t>HOTEL PATO AMARILLO</t>
  </si>
  <si>
    <t>CALLE ESTEROS, 3 BAJO; HOTEL PATO AMARILLO</t>
  </si>
  <si>
    <t>959311250</t>
  </si>
  <si>
    <t>HOTEL SENATOR HUELVA</t>
  </si>
  <si>
    <t>CALLE PABLO RADA, 10</t>
  </si>
  <si>
    <t>21004</t>
  </si>
  <si>
    <t>959285500</t>
  </si>
  <si>
    <t>senatorhuelvahotel.com</t>
  </si>
  <si>
    <t>HOTEL TARTESSOS S.L.</t>
  </si>
  <si>
    <t>AVENIDA MARTÍN ALONSO PINZÓN, 13 BAJO; HOTEL TARTESOS</t>
  </si>
  <si>
    <t>21003</t>
  </si>
  <si>
    <t>959282711</t>
  </si>
  <si>
    <t>info@hoteltartessos.com</t>
  </si>
  <si>
    <t>eurostarstartessos.com</t>
  </si>
  <si>
    <t>HOSTELERIA COLOMBINA S.A.</t>
  </si>
  <si>
    <t>ALAMEDA SUNDHEIM, 14 14</t>
  </si>
  <si>
    <t>959282400</t>
  </si>
  <si>
    <t>reservas@hotelfamiliaconde.com</t>
  </si>
  <si>
    <t>hotelfamiliaconde.com</t>
  </si>
  <si>
    <t>NH LUZ HUELVA</t>
  </si>
  <si>
    <t>ALAMEDA SUNDHEIM, 26</t>
  </si>
  <si>
    <t>959250011</t>
  </si>
  <si>
    <t>nhluzdehuelva@nh-hotels.com</t>
  </si>
  <si>
    <t>ISLANTILLA GOLF RESORT</t>
  </si>
  <si>
    <t>PASEO EL BARRANCO DEL MORO, S/N°</t>
  </si>
  <si>
    <t>21431</t>
  </si>
  <si>
    <t>959204500</t>
  </si>
  <si>
    <t>reservas@islantillagolfresort.com</t>
  </si>
  <si>
    <t>islantillagolfresort.com</t>
  </si>
  <si>
    <t>HUERTA SANTA ZITA</t>
  </si>
  <si>
    <t>FINCA NORIA, S/N BAJO; ALTO</t>
  </si>
  <si>
    <t>21210</t>
  </si>
  <si>
    <t>ZUFRE</t>
  </si>
  <si>
    <t>959198096</t>
  </si>
  <si>
    <t>info@huertantazita.com</t>
  </si>
  <si>
    <t>CASA GARCÍA</t>
  </si>
  <si>
    <t>AVENIDA SAN MARTÍN, 2 BAJO</t>
  </si>
  <si>
    <t>21350</t>
  </si>
  <si>
    <t>ALMONASTER LA REAL</t>
  </si>
  <si>
    <t>959143109</t>
  </si>
  <si>
    <t>almonaster@ic-hoteles.com</t>
  </si>
  <si>
    <t>hotelcasagarcia.com/es/index.html</t>
  </si>
  <si>
    <t>PENSION FRONTERA</t>
  </si>
  <si>
    <t>AVENIDA PORTUGAL, 109 1</t>
  </si>
  <si>
    <t>21250</t>
  </si>
  <si>
    <t>ROSAL DE LA FRONTERA</t>
  </si>
  <si>
    <t>959141028</t>
  </si>
  <si>
    <t>amparorosal@hotmail.com</t>
  </si>
  <si>
    <t>pensionfrontera.com</t>
  </si>
  <si>
    <t>HOTEL GALERÍA ESSENTIA</t>
  </si>
  <si>
    <t>CALLE JOSÉ NOGALES, 17</t>
  </si>
  <si>
    <t>21200</t>
  </si>
  <si>
    <t>ARACENA</t>
  </si>
  <si>
    <t>959127822</t>
  </si>
  <si>
    <t>info@hotelessentia.com</t>
  </si>
  <si>
    <t>hotelessentia.es</t>
  </si>
  <si>
    <t>LA CASA NOBLE</t>
  </si>
  <si>
    <t>CAMPITO, 35</t>
  </si>
  <si>
    <t>959127778</t>
  </si>
  <si>
    <t>info@lacanoble.com</t>
  </si>
  <si>
    <t>lacasanoble.net/</t>
  </si>
  <si>
    <t>FINCA VALBONO</t>
  </si>
  <si>
    <t>CARRETERA CARBONERAS, KILOMETRO 1, 000 BAJO</t>
  </si>
  <si>
    <t>21208</t>
  </si>
  <si>
    <t>959127711</t>
  </si>
  <si>
    <t>reservas@fincavalbono.com</t>
  </si>
  <si>
    <t>fincavalbono.com</t>
  </si>
  <si>
    <t>CONVENTO ARACENA</t>
  </si>
  <si>
    <t>CALLE JESÚS Y MARÍA, 19 BAJO</t>
  </si>
  <si>
    <t>959126899</t>
  </si>
  <si>
    <t>reservas@hotelconventoaracena.es</t>
  </si>
  <si>
    <t>hotelconventoaracena.es</t>
  </si>
  <si>
    <t>LOS CASTAÑOS S.L.</t>
  </si>
  <si>
    <t>AVENIDA HUELVA, 5 BAJO; HOTEL LOS CASTAÑOS</t>
  </si>
  <si>
    <t>959126300</t>
  </si>
  <si>
    <t>info@loscastanoshotel.com</t>
  </si>
  <si>
    <t>loscastanoshotel.com</t>
  </si>
  <si>
    <t>SIERRA DE ARACENA</t>
  </si>
  <si>
    <t>GRAN VIA INFANTES D. CARLOS Y D.ª LUISA, 21 BAJO</t>
  </si>
  <si>
    <t>959126175</t>
  </si>
  <si>
    <t>hotel@hotelsierradearacena.com</t>
  </si>
  <si>
    <t>hotelsierradearacena.com</t>
  </si>
  <si>
    <t>LA POSADA S.L.</t>
  </si>
  <si>
    <t>MÉDICO EMILIO GONZÁLEZ, 2 BAJO</t>
  </si>
  <si>
    <t>21340</t>
  </si>
  <si>
    <t>ALÁJAR</t>
  </si>
  <si>
    <t>959125712</t>
  </si>
  <si>
    <t>info@lapoda.com</t>
  </si>
  <si>
    <t>posadasalajar.com</t>
  </si>
  <si>
    <t>FINCA BUENVINO</t>
  </si>
  <si>
    <t>CARRETERA SEVILLA-LISBOA, KILOMETRO 95 KM95; BAJO(FINCA BUEN VINO</t>
  </si>
  <si>
    <t>LOS MARINES</t>
  </si>
  <si>
    <t>959124034</t>
  </si>
  <si>
    <t>info@fincabuenvino.com</t>
  </si>
  <si>
    <t>fincabuenvino.com/</t>
  </si>
  <si>
    <t>APARTAHOTEL SIERRA DE GALAROZA S.L.</t>
  </si>
  <si>
    <t>CULTURA, 29 BAJO</t>
  </si>
  <si>
    <t>21291</t>
  </si>
  <si>
    <t>GALAROZA</t>
  </si>
  <si>
    <t>959123414</t>
  </si>
  <si>
    <t>informacion@hotelgalaroza.com</t>
  </si>
  <si>
    <t>hotelgalaroza.com/</t>
  </si>
  <si>
    <t>HOTEL GALAROZA SIERRA S.L.</t>
  </si>
  <si>
    <t>CALLE ABAJO, 1 1 1</t>
  </si>
  <si>
    <t>959123237</t>
  </si>
  <si>
    <t>hotelgalaroza.com</t>
  </si>
  <si>
    <t>ON HOTELS</t>
  </si>
  <si>
    <t>SECTOR MALVASIA (SECTOR M), PARCELA 120-130</t>
  </si>
  <si>
    <t>959109090</t>
  </si>
  <si>
    <t>reservas@onhotels.es</t>
  </si>
  <si>
    <t>onhotels.es</t>
  </si>
  <si>
    <t>TUI FAMILY LIFE</t>
  </si>
  <si>
    <t>AVENIDA ISLANTILLA, S/N</t>
  </si>
  <si>
    <t>959103023</t>
  </si>
  <si>
    <t>booking@estivalislantilla.com</t>
  </si>
  <si>
    <t>estivalgroup.com/estival-islantilla-huelva.html?utm_medium=organic&amp;utm_source=google&amp;utm_campaign=google-my-business&amp;utm_term=google-local&amp;utm_id=ocean-islantilla</t>
  </si>
  <si>
    <t>ADH ISLA CRISTINA</t>
  </si>
  <si>
    <t>959103007</t>
  </si>
  <si>
    <t>info@adhiacristina.com</t>
  </si>
  <si>
    <t>adhislacristina.com</t>
  </si>
  <si>
    <t>LAS MALVASIAS S.L.</t>
  </si>
  <si>
    <t>CARRETERA SANTA CATALINA, 42 BAJO</t>
  </si>
  <si>
    <t>21820</t>
  </si>
  <si>
    <t>LUCENA DEL PUERTO</t>
  </si>
  <si>
    <t>959072020</t>
  </si>
  <si>
    <t>info@lasmalvasias.com</t>
  </si>
  <si>
    <t>lasmalvasias.com</t>
  </si>
  <si>
    <t>DUNAS DE DOÑANA GOLF &amp; RESORT</t>
  </si>
  <si>
    <t>SECTOR JAGUARZO (SECTOR J), S/N BAJO</t>
  </si>
  <si>
    <t>21730</t>
  </si>
  <si>
    <t>959026210</t>
  </si>
  <si>
    <t>reservas@dunasdedonanagolfresort.com</t>
  </si>
  <si>
    <t>dunasdedonanagolfresort.com</t>
  </si>
  <si>
    <t>PRECISE RESORT EL ROMPIDO</t>
  </si>
  <si>
    <t>CARRETERA CARTAYA-EL ROMPIDO, KILOMETRO 7</t>
  </si>
  <si>
    <t>959024320</t>
  </si>
  <si>
    <t>reservas.rompido@precisehotels.com</t>
  </si>
  <si>
    <t>preciseresortelrompido.com</t>
  </si>
  <si>
    <t>HOTEL SIERRA LUZ</t>
  </si>
  <si>
    <t>URBANIZACIÓN SIERRA LUZ, S/N BAJO; ASOC.PROTECT.DEFICIEN</t>
  </si>
  <si>
    <t>959 623 100</t>
  </si>
  <si>
    <t>info@sierraluz.com</t>
  </si>
  <si>
    <t>sierraluz.com</t>
  </si>
  <si>
    <t>GALA PLACIDA 1923</t>
  </si>
  <si>
    <t>AVENIDA CERVANTES, 13</t>
  </si>
  <si>
    <t>18008</t>
  </si>
  <si>
    <t>958985125</t>
  </si>
  <si>
    <t>galaplacidahoteles@gmail.com</t>
  </si>
  <si>
    <t>galaplacida1923.com</t>
  </si>
  <si>
    <t>URBAN DREAM NEVADA</t>
  </si>
  <si>
    <t>CALLE BENJAMÍN FRANKLIN, 3</t>
  </si>
  <si>
    <t>18100</t>
  </si>
  <si>
    <t>ARMILLA</t>
  </si>
  <si>
    <t>958985020</t>
  </si>
  <si>
    <t>bookingnevada@urbandreamhotels.com</t>
  </si>
  <si>
    <t>urbandreamnevada.com</t>
  </si>
  <si>
    <t>EL CASTAÑAR NAZARI S.L.</t>
  </si>
  <si>
    <t>CARRETERA A-4132, KILOMETRO 39</t>
  </si>
  <si>
    <t>18416</t>
  </si>
  <si>
    <t>BUSQUÍSTAR</t>
  </si>
  <si>
    <t>958953067</t>
  </si>
  <si>
    <t>info@castanarnazari.com</t>
  </si>
  <si>
    <t>castanarnazari.com</t>
  </si>
  <si>
    <t>EL BALCON DE LAS NIEVES</t>
  </si>
  <si>
    <t>CALLE ALAYOS, 174 URBANIZACIÓN CUMBRES VERDES</t>
  </si>
  <si>
    <t>18140</t>
  </si>
  <si>
    <t>LA ZUBIA</t>
  </si>
  <si>
    <t>958892062</t>
  </si>
  <si>
    <t>info@elbalcondelasnieves.es</t>
  </si>
  <si>
    <t>elbalcondelasnieves.es</t>
  </si>
  <si>
    <t>HOTEL EL PALACETE DEL CORREGIDOR</t>
  </si>
  <si>
    <t>CALLE ESCAMADO, 5-7</t>
  </si>
  <si>
    <t>18690</t>
  </si>
  <si>
    <t>ALMUÑÉCAR</t>
  </si>
  <si>
    <t>958881283</t>
  </si>
  <si>
    <t>info@hotelelpalacetedelcorregidor.com</t>
  </si>
  <si>
    <t>HOTEL PLAYA COTOBRO</t>
  </si>
  <si>
    <t>LUGAR COTOBRO, 1 BAJO(JUNTO RESTAURANT LOS ARCOS)</t>
  </si>
  <si>
    <t>958880006</t>
  </si>
  <si>
    <t>info@hotelplayacotobro.com</t>
  </si>
  <si>
    <t>hotelplayacotobro.com</t>
  </si>
  <si>
    <t>HOTEL ROBEMAR **</t>
  </si>
  <si>
    <t>AVENIDA MURCIA, KILOMETRO 175 BAJO</t>
  </si>
  <si>
    <t>18800</t>
  </si>
  <si>
    <t>BAZA</t>
  </si>
  <si>
    <t>958861290</t>
  </si>
  <si>
    <t>info@hotelrobemar**.com</t>
  </si>
  <si>
    <t>hotelrobemarbaza.webnode.es/</t>
  </si>
  <si>
    <t>HOTEL ANABEL BAZA</t>
  </si>
  <si>
    <t>CALLE MARÍA DE LUNA, 3</t>
  </si>
  <si>
    <t>958860998</t>
  </si>
  <si>
    <t>hotelanabel@hotmail.com</t>
  </si>
  <si>
    <t>hotelanabelbaza.com</t>
  </si>
  <si>
    <t>HOTEL LA FRAGUA</t>
  </si>
  <si>
    <t>CALLE DE POSADAS, 4</t>
  </si>
  <si>
    <t>18417</t>
  </si>
  <si>
    <t>TREVÉLEZ</t>
  </si>
  <si>
    <t>958858626</t>
  </si>
  <si>
    <t>reservas@hotellafragua.com</t>
  </si>
  <si>
    <t>hotellafragua.com</t>
  </si>
  <si>
    <t>HOTEL ALCAZABA DE BUSQUISTAR</t>
  </si>
  <si>
    <t>CARRETERA LAUJAR-ORGIVA, KILOMETRO 37 BAJO</t>
  </si>
  <si>
    <t>958858551</t>
  </si>
  <si>
    <t>info@hotelalcazabadebusquistar.com</t>
  </si>
  <si>
    <t>PASEO MARITIMO, 57-59 BAJO</t>
  </si>
  <si>
    <t>18414</t>
  </si>
  <si>
    <t>LA TAHA</t>
  </si>
  <si>
    <t>958857528</t>
  </si>
  <si>
    <t>info@nroque.com</t>
  </si>
  <si>
    <t>hotelesalpujarra.com</t>
  </si>
  <si>
    <t>LOS BERCHULES</t>
  </si>
  <si>
    <t>CARRETERA GRANADA, S/N BAJO</t>
  </si>
  <si>
    <t>18451</t>
  </si>
  <si>
    <t>BÉRCHULES</t>
  </si>
  <si>
    <t>958852530</t>
  </si>
  <si>
    <t>info@losberchules.com</t>
  </si>
  <si>
    <t>HOTEL BEATRIZ DEL POZUELO</t>
  </si>
  <si>
    <t>CALLE ALFONSO ZAMORA, S/N BAJO</t>
  </si>
  <si>
    <t>18770</t>
  </si>
  <si>
    <t>ALBUÑOL</t>
  </si>
  <si>
    <t>958829246</t>
  </si>
  <si>
    <t>info@hotelbeatrizdelpozuelo.com</t>
  </si>
  <si>
    <t>SOL LOS FENICIOS</t>
  </si>
  <si>
    <t>PASEO ANDRÉS SEGOVIA, S/N BAJO; LOCAL 1</t>
  </si>
  <si>
    <t>18697</t>
  </si>
  <si>
    <t>958827901</t>
  </si>
  <si>
    <t>sol.los.fenicios@melia.com</t>
  </si>
  <si>
    <t>MACIA MONASTERIO DE LOS BASILIOS</t>
  </si>
  <si>
    <t>PASEO BASILIOS, 2 BAJO; RESIDENCIA M.BASILIOS</t>
  </si>
  <si>
    <t>958817401</t>
  </si>
  <si>
    <t>basilios@maciahoteles.com</t>
  </si>
  <si>
    <t>maciahoteles.com</t>
  </si>
  <si>
    <t>DARABENAZ</t>
  </si>
  <si>
    <t>CARRETERA ZUBIA, S/N</t>
  </si>
  <si>
    <t>958817333</t>
  </si>
  <si>
    <t>info@darabenaz.com</t>
  </si>
  <si>
    <t>ABBA GRANADA</t>
  </si>
  <si>
    <t>AVENIDA CONSTITUCIÓN, 21 BAJO A</t>
  </si>
  <si>
    <t>18014</t>
  </si>
  <si>
    <t>958807807</t>
  </si>
  <si>
    <t>granada@abbahoteles.com</t>
  </si>
  <si>
    <t>MAKUTO GUESTHOUSE</t>
  </si>
  <si>
    <t>TIÑA, 18</t>
  </si>
  <si>
    <t>18010</t>
  </si>
  <si>
    <t>958805876</t>
  </si>
  <si>
    <t>reservas@amakahouse.com</t>
  </si>
  <si>
    <t>amakahouse.com</t>
  </si>
  <si>
    <t>AC HOTEL PALACIO DE SANTA PAULA AUTOGRAPH COLLECTION</t>
  </si>
  <si>
    <t>CALLE GRAN VÍA DE COLÓN, 31 BAJO; RESTAURANTE HOTEL</t>
  </si>
  <si>
    <t>958805740</t>
  </si>
  <si>
    <t>psantapaula@ac-hotels.com</t>
  </si>
  <si>
    <t>achotelpalaciodesantapaulaautographcollection.com</t>
  </si>
  <si>
    <t>HOTEL LOS GIRASOLES II S.L.</t>
  </si>
  <si>
    <t>LAVADERO ZAFRA, 11 13</t>
  </si>
  <si>
    <t>958804504</t>
  </si>
  <si>
    <t>reservas@hotel-losgirasoles.com</t>
  </si>
  <si>
    <t>hotel-losgirasoles.com</t>
  </si>
  <si>
    <t>MIRASOL</t>
  </si>
  <si>
    <t>AVENIDA GONZÁLEZ ROBLES, 5</t>
  </si>
  <si>
    <t>18400</t>
  </si>
  <si>
    <t>ÓRGIVA</t>
  </si>
  <si>
    <t>958785108</t>
  </si>
  <si>
    <t>hotel.mirasol@hotmail.com</t>
  </si>
  <si>
    <t>mirasol.com</t>
  </si>
  <si>
    <t>TARAY BOTANICO</t>
  </si>
  <si>
    <t>CARRETERA TÍJOLA, 58 58 58</t>
  </si>
  <si>
    <t>958784525</t>
  </si>
  <si>
    <r>
      <rPr>
        <rFont val="Calibri"/>
        <color rgb="FF000000"/>
        <sz val="11.0"/>
      </rPr>
      <t>info@</t>
    </r>
    <r>
      <rPr>
        <rFont val="Calibri"/>
        <color rgb="FF1155CC"/>
        <sz val="11.0"/>
        <u/>
      </rPr>
      <t>tarayhotel.com</t>
    </r>
  </si>
  <si>
    <t>tarayhotel.com/</t>
  </si>
  <si>
    <t>HACIENDA SEÑORÍO DE NEVADA</t>
  </si>
  <si>
    <t>CARRETERA COZVÍJAR-CONCHAR, S/N</t>
  </si>
  <si>
    <t>18659</t>
  </si>
  <si>
    <t>VILLAMENA</t>
  </si>
  <si>
    <t>958777092</t>
  </si>
  <si>
    <t>reservas@senoriodenevada.es</t>
  </si>
  <si>
    <t>senoriodenevada.es</t>
  </si>
  <si>
    <t>CASTRO MINGORANCE S.L.</t>
  </si>
  <si>
    <t>AVENIDA ALPUJARRA, 21 BAJO</t>
  </si>
  <si>
    <t>18420</t>
  </si>
  <si>
    <t>LANJARÓN</t>
  </si>
  <si>
    <t>958772124</t>
  </si>
  <si>
    <t>info@castromingorance.com</t>
  </si>
  <si>
    <t>hotelcentral.jimdo.com</t>
  </si>
  <si>
    <t>HOTEL ESPAÑA BALCÓN DE LORCA S.L.</t>
  </si>
  <si>
    <t>AVENIDA ALPUJARRA, 42</t>
  </si>
  <si>
    <t>958771386</t>
  </si>
  <si>
    <t>hotelespana1917@gmail.com</t>
  </si>
  <si>
    <t>hotelespanalanjaron.es</t>
  </si>
  <si>
    <t>HOTEL RURAL ALCADIMA</t>
  </si>
  <si>
    <t>CALLE FRANCISCO TARREGA, 3 BAJO</t>
  </si>
  <si>
    <t>958770809</t>
  </si>
  <si>
    <t>info@alcadima.com</t>
  </si>
  <si>
    <t>alcadima.com</t>
  </si>
  <si>
    <t>HOTEL NUEVO MANOLETE S.A.</t>
  </si>
  <si>
    <t>SAN SEBASTIÁN, 3</t>
  </si>
  <si>
    <t>958770773</t>
  </si>
  <si>
    <t>manolete@lanjaron.org</t>
  </si>
  <si>
    <t>hotelnuevomanoletesa.com</t>
  </si>
  <si>
    <t>HOTEL CASTILLO LANJARON S.L.</t>
  </si>
  <si>
    <t>GRANADA, 1 BAJO</t>
  </si>
  <si>
    <t>958770712</t>
  </si>
  <si>
    <t>reservas@hcastillolanjaron.com</t>
  </si>
  <si>
    <t>hcastillolanjaron.com</t>
  </si>
  <si>
    <t>AVENIDA ALPUJARRA, 15 BAJO; DUPLICADO 15-17</t>
  </si>
  <si>
    <t>958770136</t>
  </si>
  <si>
    <t>info@hotelandalucia.com</t>
  </si>
  <si>
    <t>hotelandalucia.es</t>
  </si>
  <si>
    <t>EL SOL S.L.</t>
  </si>
  <si>
    <t>AVENIDA ANDALUCÍA, 30 BAJO</t>
  </si>
  <si>
    <t>958770130</t>
  </si>
  <si>
    <t>info@pejaw.com</t>
  </si>
  <si>
    <t>hotelelsol.es</t>
  </si>
  <si>
    <t>HOTEL LANJARON S.L.</t>
  </si>
  <si>
    <t>PÉREZ CHAVES, 7 BAJO</t>
  </si>
  <si>
    <t>958770094</t>
  </si>
  <si>
    <t>abuxarra@yahoo.es</t>
  </si>
  <si>
    <t>hotellanjaronsl.com</t>
  </si>
  <si>
    <t>HOTEL NUEVO PALAS</t>
  </si>
  <si>
    <t>AVENIDA ALPUJARRA, 28 BAJO</t>
  </si>
  <si>
    <t>958770086</t>
  </si>
  <si>
    <t>informacion@hotelnuevopalas.com</t>
  </si>
  <si>
    <t>hotelnuevopalas.com</t>
  </si>
  <si>
    <t>AVENIDA ALPUJARRA, 24</t>
  </si>
  <si>
    <t>hotelnuevo.com</t>
  </si>
  <si>
    <t>AVENIDA ALPUJARRA, 10 BAJO</t>
  </si>
  <si>
    <t>958770065</t>
  </si>
  <si>
    <t>info@miramarhotel.es</t>
  </si>
  <si>
    <t>miramarhotel.es</t>
  </si>
  <si>
    <t>AVENIDA ALPUJARRA, 23 BAJO</t>
  </si>
  <si>
    <t>958770056</t>
  </si>
  <si>
    <t>hotelparislanjaron@hotmail.com</t>
  </si>
  <si>
    <t>hotelparislanjaron.com</t>
  </si>
  <si>
    <t>AVENIDA ALPUJARRA, 15 BAJO</t>
  </si>
  <si>
    <t>958770014</t>
  </si>
  <si>
    <t>hotelandalucia.com</t>
  </si>
  <si>
    <t>PARAISO S.L.</t>
  </si>
  <si>
    <t>AVENIDA ALPUJARRA, 18 BAJO</t>
  </si>
  <si>
    <t>958770012</t>
  </si>
  <si>
    <t>info@paraiso.com</t>
  </si>
  <si>
    <t>LA OVEJA VERDE</t>
  </si>
  <si>
    <t>PASEO MARITIMO, 14</t>
  </si>
  <si>
    <t>958766286</t>
  </si>
  <si>
    <t>info@laovejaverde.es</t>
  </si>
  <si>
    <t>laovejaverde.es</t>
  </si>
  <si>
    <t>MECINA FONDALES</t>
  </si>
  <si>
    <t>CALLE FUENTE, 2 BAJO</t>
  </si>
  <si>
    <t>958766254</t>
  </si>
  <si>
    <t>victor@hoteldemecina.com</t>
  </si>
  <si>
    <t>hoteldemecina.com.es</t>
  </si>
  <si>
    <t>NUEVO MALAGUEÑO</t>
  </si>
  <si>
    <t>ÓRGIVA-TREVÉLEZ, S/N BAJO</t>
  </si>
  <si>
    <t>18415</t>
  </si>
  <si>
    <t>PÓRTUGOS</t>
  </si>
  <si>
    <t>958766098</t>
  </si>
  <si>
    <t>info@nuevomalagueño.com</t>
  </si>
  <si>
    <t>ALCAZAR DE BUQUISTAR</t>
  </si>
  <si>
    <t>ALBAICÍN, S/N BAJO</t>
  </si>
  <si>
    <t>958765009</t>
  </si>
  <si>
    <t>epilio2000@yahoo.es</t>
  </si>
  <si>
    <t>alcazardebuquistar.com</t>
  </si>
  <si>
    <t>SAHYL</t>
  </si>
  <si>
    <t>18430</t>
  </si>
  <si>
    <t>TORVIZCÓN</t>
  </si>
  <si>
    <t>958764299</t>
  </si>
  <si>
    <t>info@hyl.com</t>
  </si>
  <si>
    <t>ESTRELLA DE LAS NIEVES S.L.</t>
  </si>
  <si>
    <t>HUERTOS, 21 BAJO</t>
  </si>
  <si>
    <t>18411</t>
  </si>
  <si>
    <t>PAMPANEIRA</t>
  </si>
  <si>
    <t>958763981</t>
  </si>
  <si>
    <t>informacion@estrelladelasnieves.com</t>
  </si>
  <si>
    <t>estrelladelasnieves.com</t>
  </si>
  <si>
    <t>HOTEL VILLA DE BUBION</t>
  </si>
  <si>
    <t>CALLE BARRIO ALTO, S/N</t>
  </si>
  <si>
    <t>18412</t>
  </si>
  <si>
    <t>BUBIÓN</t>
  </si>
  <si>
    <t>958763973</t>
  </si>
  <si>
    <t>bubion@reddevillas.es</t>
  </si>
  <si>
    <t>villasdeandalucia.com</t>
  </si>
  <si>
    <t>REAL DE POQUEIRA</t>
  </si>
  <si>
    <t>CALLE REAL, 1 BAJO</t>
  </si>
  <si>
    <t>18413</t>
  </si>
  <si>
    <t>CAPILEIRA</t>
  </si>
  <si>
    <t>958763902</t>
  </si>
  <si>
    <t>reservas@hotelpoqueira.com</t>
  </si>
  <si>
    <t>hotelpoqueira.com</t>
  </si>
  <si>
    <t>POQUEIRA</t>
  </si>
  <si>
    <t>CALLE DOCTOR CASTILLA, 11 BAJO</t>
  </si>
  <si>
    <t>958763266</t>
  </si>
  <si>
    <t>RESTAURANTE RUTA LAS NIEVES</t>
  </si>
  <si>
    <t>CARRETERA SIERRA NEVADA, S/N BAJO; LOS LLANOS</t>
  </si>
  <si>
    <t>958763106</t>
  </si>
  <si>
    <t>info@restauranterutalasnieves.com</t>
  </si>
  <si>
    <t>APARTHOTEL FINCA LOS LLANOS S.L.</t>
  </si>
  <si>
    <t>CARRETERA SIERRA NEVADA, S/N BAJO</t>
  </si>
  <si>
    <t>958763071</t>
  </si>
  <si>
    <t>reservas@hotelfincalosllanos.com</t>
  </si>
  <si>
    <t>hotelfincalosllanos.com</t>
  </si>
  <si>
    <t>CASCA PEÑA HOTEL S.L.</t>
  </si>
  <si>
    <t>BARRANCO POQUEIRA, 12</t>
  </si>
  <si>
    <t>958763011</t>
  </si>
  <si>
    <t>reservas@elcascapenas.com</t>
  </si>
  <si>
    <t>elcascapenas.com</t>
  </si>
  <si>
    <t>AMARGURA, 6</t>
  </si>
  <si>
    <t>18494</t>
  </si>
  <si>
    <t>958760352</t>
  </si>
  <si>
    <t>info@laschimeneas.com</t>
  </si>
  <si>
    <t>alpujarra-tours.com</t>
  </si>
  <si>
    <t>HOTEL PATRI</t>
  </si>
  <si>
    <t>CALLE HUÉSCAR, 1 0 GRANADA</t>
  </si>
  <si>
    <t>18015</t>
  </si>
  <si>
    <t>958742504</t>
  </si>
  <si>
    <t>informacion@hotelpatri.com</t>
  </si>
  <si>
    <t>hotelpatri.com</t>
  </si>
  <si>
    <t>EL MAÑO</t>
  </si>
  <si>
    <t>MOROTE, 11 BAJO</t>
  </si>
  <si>
    <t>18830</t>
  </si>
  <si>
    <t>HUÉSCAR</t>
  </si>
  <si>
    <t>958740422</t>
  </si>
  <si>
    <t>info@elmaño.com</t>
  </si>
  <si>
    <t>HOTEL GALERA S.L.L.</t>
  </si>
  <si>
    <t>SAN MIGUEL, 21 BAJO</t>
  </si>
  <si>
    <t>18840</t>
  </si>
  <si>
    <t>GALERA</t>
  </si>
  <si>
    <t>958739555</t>
  </si>
  <si>
    <t>reservas@hotelgalera.es</t>
  </si>
  <si>
    <t>hotelgalera.es</t>
  </si>
  <si>
    <t>HOTEL RURAL LA POSADA</t>
  </si>
  <si>
    <t>PLAZA SAN JOSÉ, 3</t>
  </si>
  <si>
    <t>18814</t>
  </si>
  <si>
    <t>CORTES DE BAZA</t>
  </si>
  <si>
    <t>958736906</t>
  </si>
  <si>
    <t>info@hotelrurallapoda.com</t>
  </si>
  <si>
    <t>VALLE DEL PARAISO LA TEJA</t>
  </si>
  <si>
    <t>CALLE LA TEJA, S/N</t>
  </si>
  <si>
    <t>958736258</t>
  </si>
  <si>
    <t>complejolateja@yahoo.com</t>
  </si>
  <si>
    <t>complejoruralcasascuevalateja.com/es/contactar</t>
  </si>
  <si>
    <t>VENTA DEL PERAL</t>
  </si>
  <si>
    <t>CARRETERA A-92, KILOMETRO 354 BAJO</t>
  </si>
  <si>
    <t>18850</t>
  </si>
  <si>
    <t>CÚLLAR</t>
  </si>
  <si>
    <t>958731047</t>
  </si>
  <si>
    <t>aventadelperal@gmail.com</t>
  </si>
  <si>
    <t>ventadelperal.com</t>
  </si>
  <si>
    <t>TURISMO RURAL DON FADRIQUE</t>
  </si>
  <si>
    <t>CARRETERA GRANADA, S/N</t>
  </si>
  <si>
    <t>18820</t>
  </si>
  <si>
    <t>PUEBLA DE DON FADRIQUE</t>
  </si>
  <si>
    <t>958721116</t>
  </si>
  <si>
    <t>donfadrique_@hotmail.com</t>
  </si>
  <si>
    <t>turismoruraldonfadrique.com</t>
  </si>
  <si>
    <t>MÁRTIRES DE LA CRUZADA, 28</t>
  </si>
  <si>
    <t>958702732</t>
  </si>
  <si>
    <t>info@cagrande.com</t>
  </si>
  <si>
    <t>hostalcasagrande.es/</t>
  </si>
  <si>
    <t>VILLA DE GOR</t>
  </si>
  <si>
    <t>AUTOVIA A-92 (SEVILLA-MURCIA), KILOMETRO 308 AREA DE SERVICIO GOR</t>
  </si>
  <si>
    <t>18870</t>
  </si>
  <si>
    <t>GOR</t>
  </si>
  <si>
    <t>958682241</t>
  </si>
  <si>
    <t>reservationshotelvilladegor@yahoo.es</t>
  </si>
  <si>
    <t>hotelvilladegor.com</t>
  </si>
  <si>
    <t>HOTEL VENTA NUEVA</t>
  </si>
  <si>
    <t>AUTOVIA A-92 (SEVILLA-MURCIA), KILOMETRO 309 AREA DE SERVICIO</t>
  </si>
  <si>
    <t>958682109</t>
  </si>
  <si>
    <t>info@hotelventanueva.com</t>
  </si>
  <si>
    <t>LA HACIENDA DEL MARQUESADO</t>
  </si>
  <si>
    <t>CARRETERA GUADIX-JERES DEL MARQUESADO, KILOMETRO 6, 500</t>
  </si>
  <si>
    <t>18518</t>
  </si>
  <si>
    <t>ALBUÑÁN</t>
  </si>
  <si>
    <t>958675686</t>
  </si>
  <si>
    <t>info@lahaciendadelmarquesado.es</t>
  </si>
  <si>
    <t>lahaciendadelmarquesado.es</t>
  </si>
  <si>
    <t>HOTEL EL PICON DE SIERRA NEVADA</t>
  </si>
  <si>
    <t>GARCÍA LORCA, 22 BAJO(HOTEL)</t>
  </si>
  <si>
    <t>JÉREZ DEL MARQUESADO</t>
  </si>
  <si>
    <t>958672176</t>
  </si>
  <si>
    <t>info@hotelelpicondesierranevada.com</t>
  </si>
  <si>
    <t>MONTUAL S.L.</t>
  </si>
  <si>
    <t>CARRETERA PEZA, S/N BAJO(HOSTAL)</t>
  </si>
  <si>
    <t>18517</t>
  </si>
  <si>
    <t>CORTES Y GRAENA</t>
  </si>
  <si>
    <t>958670735</t>
  </si>
  <si>
    <t>reservas@hotelruralmontual.com</t>
  </si>
  <si>
    <t>hotelruralmontual.com</t>
  </si>
  <si>
    <t>ABENTOFAIL</t>
  </si>
  <si>
    <t>ABENTOFAIL, 8 BAJO</t>
  </si>
  <si>
    <t>18500</t>
  </si>
  <si>
    <t>GUADIX</t>
  </si>
  <si>
    <t>958669281</t>
  </si>
  <si>
    <t>abentofail@yithoteles.com</t>
  </si>
  <si>
    <t>hotelabentofail.com</t>
  </si>
  <si>
    <t>ABADES GUADIX</t>
  </si>
  <si>
    <t>AUTOVIA A-92, KILOMETRO 292, 000 BAJO; HOTEL ABADES GUADIX</t>
  </si>
  <si>
    <t>958666397</t>
  </si>
  <si>
    <t>reservas@abades.com</t>
  </si>
  <si>
    <t>abades.com</t>
  </si>
  <si>
    <t>CUEVAS PEDRO ANTONIO DE ALARCÓN</t>
  </si>
  <si>
    <t>BARRIADA SAN TORCUATO, S/N BAJO(CUEVAS P.A.ALARCON)</t>
  </si>
  <si>
    <t>958664986</t>
  </si>
  <si>
    <t>cuevasdepedroantonio@gmail.com</t>
  </si>
  <si>
    <t>cuevaspedroantonio.es</t>
  </si>
  <si>
    <t>CALLE MIRA DE AMEZCUA, 3 BAJO; HOTEL COMERCIO</t>
  </si>
  <si>
    <t>958664396</t>
  </si>
  <si>
    <t>info@palaciodeonate.com</t>
  </si>
  <si>
    <t>hotelcomercio.com</t>
  </si>
  <si>
    <t>CUEVAS ABUELO VENTURA</t>
  </si>
  <si>
    <t>CAMINO LUGROS, 20</t>
  </si>
  <si>
    <t>958664050</t>
  </si>
  <si>
    <t>info@cuevasabueloventura.com</t>
  </si>
  <si>
    <t>cuevasabueloventura.com</t>
  </si>
  <si>
    <t>MARI CARMEN</t>
  </si>
  <si>
    <t>AVENIDA MARIANA PINEDA, 61 BAJO; HOTEL CARMEN GUADIX</t>
  </si>
  <si>
    <t>958661500</t>
  </si>
  <si>
    <t>reservas@hotelcarmenguadix.es</t>
  </si>
  <si>
    <t>hotelcarmenguadix.es</t>
  </si>
  <si>
    <t>MULHACÉN S.L.</t>
  </si>
  <si>
    <t>AVENIDA BUENOS AIRES, 41 BAJO</t>
  </si>
  <si>
    <t>958660750</t>
  </si>
  <si>
    <t>info@hotelmulhacen.com</t>
  </si>
  <si>
    <t>hotelmulhacen.com</t>
  </si>
  <si>
    <t>IBERICO</t>
  </si>
  <si>
    <t>CARRETERA MÁLAGA, 30 BAJO; EL SOTILLO</t>
  </si>
  <si>
    <t>18740</t>
  </si>
  <si>
    <t>GUALCHOS</t>
  </si>
  <si>
    <t>958656080</t>
  </si>
  <si>
    <t>info@hoteliberico.com</t>
  </si>
  <si>
    <t>hoteliberico.com/</t>
  </si>
  <si>
    <t>BALANDRO S.L.</t>
  </si>
  <si>
    <t>CARRETERA MÁLAGA-ALMERÍA (N-340), KILOMETRO 336 BAJO</t>
  </si>
  <si>
    <t>18720</t>
  </si>
  <si>
    <t>MOTRIL</t>
  </si>
  <si>
    <t>958655502</t>
  </si>
  <si>
    <t>info@balandro.com</t>
  </si>
  <si>
    <t>BAHIA TROPICAL</t>
  </si>
  <si>
    <t>PLAYA POZUELO, S/N BAJO</t>
  </si>
  <si>
    <t>958639471</t>
  </si>
  <si>
    <t>info@bahiatropical.com</t>
  </si>
  <si>
    <t>hotelbahiatropical.com</t>
  </si>
  <si>
    <t>ALMUÑECAR PLAYA SPA</t>
  </si>
  <si>
    <t>PLAYA SAN CRISTÓBAL, S/N BAJO</t>
  </si>
  <si>
    <t>958639450</t>
  </si>
  <si>
    <t>HOTEL TOBOSO ALMUÑÉCAR</t>
  </si>
  <si>
    <t>CALLE LARACHE, 2</t>
  </si>
  <si>
    <t>958639208</t>
  </si>
  <si>
    <t>info@hoteltobosoalmunecar.com</t>
  </si>
  <si>
    <t>hoteltobosoalmunecar.com</t>
  </si>
  <si>
    <t>CARMEN S.L.</t>
  </si>
  <si>
    <t>AVENIDA EUROPA, 19 BAJO</t>
  </si>
  <si>
    <t>958632511</t>
  </si>
  <si>
    <t>info@carmen.com</t>
  </si>
  <si>
    <t>hotelcarmenalmunecar.com</t>
  </si>
  <si>
    <t>SUITES ALBAYZIN DEL MAR S.L.</t>
  </si>
  <si>
    <t>AVENIDA COSTA DEL SOL, 23 BAJO; EDIFICIO ALBAYCIN DEL MAR</t>
  </si>
  <si>
    <t>958632161</t>
  </si>
  <si>
    <t>info@hotelalbayzindelmar.com</t>
  </si>
  <si>
    <t>hotelalbayzindelmar.com</t>
  </si>
  <si>
    <t>HOTEL VICTORIA CENTRO</t>
  </si>
  <si>
    <t>PLAZA DAMASCO, 2</t>
  </si>
  <si>
    <t>958631734</t>
  </si>
  <si>
    <t>victoriacentrohotel@gmail.com</t>
  </si>
  <si>
    <t>hotel-victoria-centro-almunecar.granada-vive.com</t>
  </si>
  <si>
    <t>TROPYSOL COSTA S.L.L.</t>
  </si>
  <si>
    <t>PLAYA VELILLA, 15</t>
  </si>
  <si>
    <t>958631666</t>
  </si>
  <si>
    <t>info@tropysol.com</t>
  </si>
  <si>
    <t>tropysol.com</t>
  </si>
  <si>
    <t>CHINASOL</t>
  </si>
  <si>
    <t>AVENIDA MEDITERRÁNEO, 51 BAJO</t>
  </si>
  <si>
    <t>958631200</t>
  </si>
  <si>
    <t>reservas@chinasol.com</t>
  </si>
  <si>
    <t>chinasol.com</t>
  </si>
  <si>
    <t>PLAYA DE SAN CRISTOBAL</t>
  </si>
  <si>
    <t>PLAZA SAN CRISTÓBAL, 5</t>
  </si>
  <si>
    <t>958631112</t>
  </si>
  <si>
    <t>info@playasancristobal.com</t>
  </si>
  <si>
    <t>playasancristobal.com</t>
  </si>
  <si>
    <t>LA NAJARRA S.A.</t>
  </si>
  <si>
    <t>PLAZA SAN CRISTÓBAL, 5 5 5</t>
  </si>
  <si>
    <t>958630873</t>
  </si>
  <si>
    <t>info@lanajarra.com</t>
  </si>
  <si>
    <t>hotelnajarra.com</t>
  </si>
  <si>
    <t>HOTEL HELIOS COSTA TROPICAL S.A.</t>
  </si>
  <si>
    <t>PASEO SAN CRISTÓBAL, 12 BAJO</t>
  </si>
  <si>
    <t>958630636</t>
  </si>
  <si>
    <t>hoteleshelios.com</t>
  </si>
  <si>
    <t>EL ANCLA S.L.</t>
  </si>
  <si>
    <t>AVENIDA GERANEOS, 12 BAJO</t>
  </si>
  <si>
    <t>18730</t>
  </si>
  <si>
    <t>958623336</t>
  </si>
  <si>
    <t>hotelelancla@hotmail.com</t>
  </si>
  <si>
    <t>anclamar.es</t>
  </si>
  <si>
    <t>HOTEL EMBARCADERO DE CALAHONDA</t>
  </si>
  <si>
    <t>BIZNAGA, 14 BAJO</t>
  </si>
  <si>
    <t>958623011</t>
  </si>
  <si>
    <t>infohotel@emdc.es</t>
  </si>
  <si>
    <t>embarcaderodecalahonda.com</t>
  </si>
  <si>
    <t>PLAYACÁLIDA SPA</t>
  </si>
  <si>
    <t>URBANIZACIÓN TORRE GALERA, S/N</t>
  </si>
  <si>
    <t>958619200</t>
  </si>
  <si>
    <t>BEST ALCAZAR</t>
  </si>
  <si>
    <t>URBANIZACIÓN MARINA DEL ESTE, S/N BAJO(HOTEL ALCAZAR)</t>
  </si>
  <si>
    <t>958618647</t>
  </si>
  <si>
    <t>bestalcazar@besthotels.es</t>
  </si>
  <si>
    <t>HOTEL ALMIJARA S.L.</t>
  </si>
  <si>
    <t>CALLE ACERA DEL PILAR, 6</t>
  </si>
  <si>
    <t>958618053</t>
  </si>
  <si>
    <t>info@hotelalmijara.com</t>
  </si>
  <si>
    <t>hotelalmijara.com</t>
  </si>
  <si>
    <t>AL BRISAS</t>
  </si>
  <si>
    <t>CARRETERA MÁLAGA, KILOMETRO 323 BAJO</t>
  </si>
  <si>
    <t>18680</t>
  </si>
  <si>
    <t>SALOBREÑA</t>
  </si>
  <si>
    <t>958612938</t>
  </si>
  <si>
    <t>albrisas@hotmail.com</t>
  </si>
  <si>
    <t>albrisas.com</t>
  </si>
  <si>
    <t>AVENIDA MEDITERRÁNEO, 35 BAJO; HOTEL AVENIDA</t>
  </si>
  <si>
    <t>958611544</t>
  </si>
  <si>
    <t>info@avenida.com</t>
  </si>
  <si>
    <t>hotelavenidatropical.com</t>
  </si>
  <si>
    <t>SALAMBINA</t>
  </si>
  <si>
    <t>CARRETERA MÁLAGA, S/N</t>
  </si>
  <si>
    <t>958610528</t>
  </si>
  <si>
    <t>info@lambina.com</t>
  </si>
  <si>
    <t>hotelsalambina.com</t>
  </si>
  <si>
    <t>BEST WESTERN HOTEL SALOBREÑA</t>
  </si>
  <si>
    <t>CARRETERA MÁLAGA-ALMERÍA, KILOMETRO 323</t>
  </si>
  <si>
    <t>958610261</t>
  </si>
  <si>
    <t>recepcion.hs@gmail.com</t>
  </si>
  <si>
    <t>bestwesternhotelsalobrena.com</t>
  </si>
  <si>
    <t>HOTEL COSTA ANDALUZA</t>
  </si>
  <si>
    <t>AVENIDA RODRÍGUEZ ACOSTA, 6 6 6</t>
  </si>
  <si>
    <t>18600</t>
  </si>
  <si>
    <t>958609412</t>
  </si>
  <si>
    <t>costandaluza@hotmail.com</t>
  </si>
  <si>
    <t>hotelcostaandaluza.com</t>
  </si>
  <si>
    <t>ELBA MOTRIL BEACH &amp; BUSINESS HOTEL</t>
  </si>
  <si>
    <t>PLAYA DE PONIENTE, S/N</t>
  </si>
  <si>
    <t>18613</t>
  </si>
  <si>
    <t>958607744</t>
  </si>
  <si>
    <t>ghemotril@hoteleselba.com</t>
  </si>
  <si>
    <t>ROBINSON CLUB PLAYA GRANADA S.L.</t>
  </si>
  <si>
    <t>AVENIDA RECTOR PASCUAL RIVAS CARRERA, 1 BAJO; ROBINSON CLUB P.GRANADA</t>
  </si>
  <si>
    <t>958606282</t>
  </si>
  <si>
    <t>info@robinsonclubplayagranada.com</t>
  </si>
  <si>
    <t>299</t>
  </si>
  <si>
    <t>HOTEL ZERBINETTA</t>
  </si>
  <si>
    <t>PAGO LAGUNA, 3</t>
  </si>
  <si>
    <t>18152</t>
  </si>
  <si>
    <t>DÍLAR</t>
  </si>
  <si>
    <t>958595202</t>
  </si>
  <si>
    <t>info@hotelzerbinetta.com</t>
  </si>
  <si>
    <t>hotelzerbinetta.com</t>
  </si>
  <si>
    <t>LA ZUBIA S.L.</t>
  </si>
  <si>
    <t>CALLE MURCIA, 23 BAJO</t>
  </si>
  <si>
    <t>958590354</t>
  </si>
  <si>
    <t>info@lazubia.com</t>
  </si>
  <si>
    <t>lazubia.com</t>
  </si>
  <si>
    <t>HOTEL LA ZUBIA</t>
  </si>
  <si>
    <t>CALLE MURCIA, 23 23 23</t>
  </si>
  <si>
    <t>reservas@pensionzubia.com</t>
  </si>
  <si>
    <t>hotelzubia.com</t>
  </si>
  <si>
    <t>LOS GALANES</t>
  </si>
  <si>
    <t>AVENIDA FERNANDO DE LOS RÍOS, 32</t>
  </si>
  <si>
    <t>18006</t>
  </si>
  <si>
    <t>958550508</t>
  </si>
  <si>
    <t>info@hotellosgalanes.es</t>
  </si>
  <si>
    <t>hotellosgalanes.es</t>
  </si>
  <si>
    <t>HOSPEDERÍA RUTA DE LORCA</t>
  </si>
  <si>
    <t>CUESTA VÍZNAR, 6</t>
  </si>
  <si>
    <t>18179</t>
  </si>
  <si>
    <t>ALFACAR</t>
  </si>
  <si>
    <t>958543482</t>
  </si>
  <si>
    <t>hospederiarutadelorca@hotmail.com</t>
  </si>
  <si>
    <t>rutadelorca.es</t>
  </si>
  <si>
    <t>NH COLLECTION VICTORIA</t>
  </si>
  <si>
    <t>CALLE PUERTA REAL DE ESPAÑA, 3 BAJO; NH VICTORIA</t>
  </si>
  <si>
    <t>18005</t>
  </si>
  <si>
    <t>958536216</t>
  </si>
  <si>
    <t>nhcollectionvictoria@nh-hotels.com</t>
  </si>
  <si>
    <t>LA CASA DE LA TRINIDAD</t>
  </si>
  <si>
    <t>CAPUCHINAS, 2 BAJO</t>
  </si>
  <si>
    <t>958536033</t>
  </si>
  <si>
    <t>reservas@casadelatrinidad.com</t>
  </si>
  <si>
    <t>casadelatrinidad.com</t>
  </si>
  <si>
    <t>PALACIO DE LOS PATOS</t>
  </si>
  <si>
    <t>SOLARILLO DE GRACIA, 1 BAJO</t>
  </si>
  <si>
    <t>18002</t>
  </si>
  <si>
    <t>958535790</t>
  </si>
  <si>
    <t>palaciopatos@hospes.com</t>
  </si>
  <si>
    <t>ROOM MATE LEO</t>
  </si>
  <si>
    <t>CALLE MESONES, 15 BAJO(ROOM MATE)</t>
  </si>
  <si>
    <t>958535579</t>
  </si>
  <si>
    <t>info@roommateleo.com</t>
  </si>
  <si>
    <t>leo.room-matehotels.com</t>
  </si>
  <si>
    <t>ABADES RECOGIDAS</t>
  </si>
  <si>
    <t>RECOGIDAS, 7</t>
  </si>
  <si>
    <t>958535484</t>
  </si>
  <si>
    <t>info@abadesrecogidas.com</t>
  </si>
  <si>
    <t>VILLA ONIRIA S.L.</t>
  </si>
  <si>
    <t>CALLE SAN ANTÓN, 28 28</t>
  </si>
  <si>
    <t>958535358</t>
  </si>
  <si>
    <t>hotel@villaoniria.com</t>
  </si>
  <si>
    <t>villaoniriasl.com</t>
  </si>
  <si>
    <t>CATEDRAL SUITES</t>
  </si>
  <si>
    <t>PLAZA PASIEGAS, S/N</t>
  </si>
  <si>
    <t>958535130</t>
  </si>
  <si>
    <t>info@catedralsuites.com</t>
  </si>
  <si>
    <t>EUROSTARS PUERTA REAL S.L.</t>
  </si>
  <si>
    <t>ACERA DEL DARRO, 24 BAJO; HOTEL JUAN MIGUEL</t>
  </si>
  <si>
    <t>958521111</t>
  </si>
  <si>
    <t>info@eurostarspuertareal.com</t>
  </si>
  <si>
    <t>hoteljuanmiguel.com</t>
  </si>
  <si>
    <t>HOTEL REINA MORA S.L.</t>
  </si>
  <si>
    <t>CALLE NUEVA DE LA VIRGEN, 40 40 40</t>
  </si>
  <si>
    <t>958520758</t>
  </si>
  <si>
    <t>info@hotelreinamora.com</t>
  </si>
  <si>
    <t>hotelreinamora.com</t>
  </si>
  <si>
    <t>CAPITULACIONES</t>
  </si>
  <si>
    <t>AUTOVIA GRANADA-MÁLAGA, KILOMETRO 443 BAJO</t>
  </si>
  <si>
    <t>18320</t>
  </si>
  <si>
    <t>958513360</t>
  </si>
  <si>
    <t>info@bshoteles.es</t>
  </si>
  <si>
    <t>hotelcapitulaciones.com</t>
  </si>
  <si>
    <t>HOTEL LA ENCINA CENTENERIA</t>
  </si>
  <si>
    <t>JÚPITER, S/N (URBANIZACIÓN CERRO DE LAUD)</t>
  </si>
  <si>
    <t>18193</t>
  </si>
  <si>
    <t>MONACHIL</t>
  </si>
  <si>
    <t>958512136</t>
  </si>
  <si>
    <t>info@hotelencinacentenaria.es</t>
  </si>
  <si>
    <t>hotelencinacentenaria.es</t>
  </si>
  <si>
    <t>HOTEL CORTIJO LANDETE S.L.</t>
  </si>
  <si>
    <t>CALLE BUGANVILLAS, 6 CH</t>
  </si>
  <si>
    <t>18151</t>
  </si>
  <si>
    <t>OGÍJARES</t>
  </si>
  <si>
    <t>958506660</t>
  </si>
  <si>
    <t>reservas@hotelcortijolandete.com</t>
  </si>
  <si>
    <t>hotelcortijolandete.com</t>
  </si>
  <si>
    <t>TRIUNFO GRANADA SUR</t>
  </si>
  <si>
    <t>POLIGONO TECNOLÓGICO ARMILLA OGÍJARES, S/N BAJO</t>
  </si>
  <si>
    <t>958503333</t>
  </si>
  <si>
    <t>info@triunfogranadasur.com</t>
  </si>
  <si>
    <t>hocafersan.com</t>
  </si>
  <si>
    <t>LOS REBITES</t>
  </si>
  <si>
    <t>ESPAÑA, 6 BAJO(LOS REBITES)</t>
  </si>
  <si>
    <t>18198</t>
  </si>
  <si>
    <t>HUÉTOR VEGA</t>
  </si>
  <si>
    <t>958500442</t>
  </si>
  <si>
    <t>info@losrebites.com</t>
  </si>
  <si>
    <t>HOTEL RESTAURANTE DON GONZALO</t>
  </si>
  <si>
    <t>CARRETERA DE SIERRA NEVADA, 51</t>
  </si>
  <si>
    <t>18190</t>
  </si>
  <si>
    <t>CENES DE LA VEGA</t>
  </si>
  <si>
    <t>958489345</t>
  </si>
  <si>
    <t>info@dongonzalohotel.com</t>
  </si>
  <si>
    <t>hotelrestaurantedongonzalo.com</t>
  </si>
  <si>
    <t>LABELLA MARÍA</t>
  </si>
  <si>
    <t>CARRETERA SIERRA NEVADA, KILOMETRO 8, 200 BAJO</t>
  </si>
  <si>
    <t>18191</t>
  </si>
  <si>
    <t>PINOS GENIL</t>
  </si>
  <si>
    <t>958488746</t>
  </si>
  <si>
    <t>info@hotellabellamaria.com</t>
  </si>
  <si>
    <t>hotellabellamaria.com</t>
  </si>
  <si>
    <t>LA DUQUESA HOTEL</t>
  </si>
  <si>
    <t>CARRETERA SIERRA NEVADA, KILOMETRO 8, 200</t>
  </si>
  <si>
    <t>958488614</t>
  </si>
  <si>
    <t>reservas@hotelladuquesa.es</t>
  </si>
  <si>
    <t>laduquesahotel.com</t>
  </si>
  <si>
    <t>QUENTAR HOTEL</t>
  </si>
  <si>
    <t>SAN SEBASTIÁN, 19 BAJO</t>
  </si>
  <si>
    <t>18192</t>
  </si>
  <si>
    <t>QUÉNTAR</t>
  </si>
  <si>
    <t>958485426</t>
  </si>
  <si>
    <t>info@hotelquentar.com</t>
  </si>
  <si>
    <t>hotelquentar.com</t>
  </si>
  <si>
    <t>HOTEL JUAN FRANCISCO</t>
  </si>
  <si>
    <t>CALLE MAESTRO DON ENRIQUE, S/N 0 N1</t>
  </si>
  <si>
    <t>18160</t>
  </si>
  <si>
    <t>GÜÉJAR SIERRA</t>
  </si>
  <si>
    <t>958484502</t>
  </si>
  <si>
    <t>info@hoteljuanfrancisco.com</t>
  </si>
  <si>
    <t>hoteljuanfrancisco.com</t>
  </si>
  <si>
    <t>TELECABINA</t>
  </si>
  <si>
    <t>PLAZA ANDALUCÍA, S/N BAJO</t>
  </si>
  <si>
    <t>18196</t>
  </si>
  <si>
    <t>958482505</t>
  </si>
  <si>
    <t>htelecabina@cetursa.es</t>
  </si>
  <si>
    <t>hoteltelecabina.com</t>
  </si>
  <si>
    <t>SANTA CRUZ SIERRA NEVADA</t>
  </si>
  <si>
    <t>CARRETERA SIERRA NEVADA, KILOMETRO 22</t>
  </si>
  <si>
    <t>958481920</t>
  </si>
  <si>
    <t>reservas@hotelsantacruzsierranevada.com</t>
  </si>
  <si>
    <t>hotelsantacruzsierranevada.com</t>
  </si>
  <si>
    <t>GHM MONACHIL S.L.</t>
  </si>
  <si>
    <t>AVENIDA MARIBEL, 10 BAJO</t>
  </si>
  <si>
    <t>958481450</t>
  </si>
  <si>
    <t>reservas@ghmhoteles.com</t>
  </si>
  <si>
    <t>ghmhoteles.com</t>
  </si>
  <si>
    <t>HOTEL GHM MONACHIL</t>
  </si>
  <si>
    <t>SOL Y NIEVE, S/N BAJO(HOTEL LA GENERAL)</t>
  </si>
  <si>
    <t>VINCCI SELECCION RUMAYKIYYA</t>
  </si>
  <si>
    <t>URBANIZACIÓN SOL Y NIEVE, S/N BAJO; H.RUMAYKIYA</t>
  </si>
  <si>
    <t>958481238</t>
  </si>
  <si>
    <t>rumaykiyya@vinccihoteles.com</t>
  </si>
  <si>
    <t>MONT - BLANC</t>
  </si>
  <si>
    <t>PLAZA PRADOLLANO, S/N BAJO</t>
  </si>
  <si>
    <t>958481212</t>
  </si>
  <si>
    <t>montblanc@citymar.com</t>
  </si>
  <si>
    <t>citymar.com</t>
  </si>
  <si>
    <t>REINO NEVADO</t>
  </si>
  <si>
    <t>VIRGEN DE LAS NIEVES, S/N BAJO(ED MULHACEN)</t>
  </si>
  <si>
    <t>958481111</t>
  </si>
  <si>
    <t>reinonevado@gruporeino.com</t>
  </si>
  <si>
    <t>gruporeino.com</t>
  </si>
  <si>
    <t>HOTELES Y GESTION S.A.</t>
  </si>
  <si>
    <t>PLAZA MARIBEL, 6 LOCAL H.MARIBEL</t>
  </si>
  <si>
    <t>958481019</t>
  </si>
  <si>
    <t>info@hotelesygestion.com</t>
  </si>
  <si>
    <t>NEVASUR</t>
  </si>
  <si>
    <t>CALLE PRADOLLANO, S/N BAJO; EDIFICIO MULHACEN</t>
  </si>
  <si>
    <t>958481016</t>
  </si>
  <si>
    <t>reservasnevasur@gmail.com</t>
  </si>
  <si>
    <t>hotelnevasur.es/</t>
  </si>
  <si>
    <t>MONTESOL ARTTYCO</t>
  </si>
  <si>
    <t>PRADOLLANO, S/N EDIFICIO ACONGRA</t>
  </si>
  <si>
    <t>958481000</t>
  </si>
  <si>
    <t>reservas@hotelmontesolarttyco.com</t>
  </si>
  <si>
    <t>hotelmontesolarttyco.com</t>
  </si>
  <si>
    <t>KENIA NEVADA</t>
  </si>
  <si>
    <t>CALLE VIRGEN DE LAS NIEVES, 6 6 6</t>
  </si>
  <si>
    <t>958480911</t>
  </si>
  <si>
    <t>reservas@kenianevada.com</t>
  </si>
  <si>
    <t>kenianevada.com</t>
  </si>
  <si>
    <t>AVENIDA FUENTE DEL TESORO, 52 BAJO; HOTEL MARIBEL</t>
  </si>
  <si>
    <t>958480826</t>
  </si>
  <si>
    <t>EL LODGE</t>
  </si>
  <si>
    <t>AVENIDA MARIBEL, 8</t>
  </si>
  <si>
    <t>958480600</t>
  </si>
  <si>
    <t>correo@aiser.com</t>
  </si>
  <si>
    <t>ellodge.com</t>
  </si>
  <si>
    <t>MARIBEL, 8</t>
  </si>
  <si>
    <t>reservas@ellodge.com</t>
  </si>
  <si>
    <t>HOTEL ZIRYAB</t>
  </si>
  <si>
    <t>PLAZA ANDALUCÍA, 8 BAJO; HOTEL ZIRYAB</t>
  </si>
  <si>
    <t>958480512</t>
  </si>
  <si>
    <t>hziryab@cetursa.es</t>
  </si>
  <si>
    <t>hotelziryab.com</t>
  </si>
  <si>
    <t>HOTEL MELÍA SIERRA NEVADA</t>
  </si>
  <si>
    <t>PLAZA PRADOLLANO, S/N BAJO; H.M.SIERRA NEVADA</t>
  </si>
  <si>
    <t>958480400</t>
  </si>
  <si>
    <t>melia.sierra.nevada@melia.com</t>
  </si>
  <si>
    <t>CALLE VIRGEN DE LAS NIEVES, 17 BAJO; HOTEL NEVASUR</t>
  </si>
  <si>
    <t>958480350</t>
  </si>
  <si>
    <t>administracion@gruporeino.com</t>
  </si>
  <si>
    <t>hotelnevasur.com</t>
  </si>
  <si>
    <t>MELIA SOL Y NIEVE</t>
  </si>
  <si>
    <t>PRADOLLANO, S/N BAJO</t>
  </si>
  <si>
    <t>958480300</t>
  </si>
  <si>
    <t>melia.sol.y.nieve@solmelia.com</t>
  </si>
  <si>
    <t>meliasolynieve.com</t>
  </si>
  <si>
    <t>345</t>
  </si>
  <si>
    <t>TREVENQUE S.A.</t>
  </si>
  <si>
    <t>PLAZA ANDALUCÍA, S/N</t>
  </si>
  <si>
    <t>958480108</t>
  </si>
  <si>
    <t>aptrevenque@cetursa.es</t>
  </si>
  <si>
    <t>apartahoteltrevenque.com</t>
  </si>
  <si>
    <t>PRÌNCIPE FELIPE S.A.</t>
  </si>
  <si>
    <t>JACOBO CAMARERO, 32 BAJO</t>
  </si>
  <si>
    <t>18220</t>
  </si>
  <si>
    <t>ALBOLOTE</t>
  </si>
  <si>
    <t>958465411</t>
  </si>
  <si>
    <t>hotelprincipefelipe.com</t>
  </si>
  <si>
    <t>HOTEL MONSERRAT S.L.</t>
  </si>
  <si>
    <t>CARRETERA CÓRDOBA, S/N BAJO</t>
  </si>
  <si>
    <t>18240</t>
  </si>
  <si>
    <t>PINOS PUENTE</t>
  </si>
  <si>
    <t>958459111</t>
  </si>
  <si>
    <t>info@hotelmonserrat.com</t>
  </si>
  <si>
    <t>restaurantemontserrat.com</t>
  </si>
  <si>
    <t>HOTEL LAS TERRAZAS S.L.</t>
  </si>
  <si>
    <t>AUTOVIA SIERRA NEVADA (A-44), KM118 BAJO</t>
  </si>
  <si>
    <t>958453016</t>
  </si>
  <si>
    <t>info@hotel-lasterrazas.com</t>
  </si>
  <si>
    <t>hotelasterrazas.es</t>
  </si>
  <si>
    <t>HOTEL RESTAURANTE AMALURRA GRANADA S.L.</t>
  </si>
  <si>
    <t>PLAZA IGLESIA, 7 ASCEN</t>
  </si>
  <si>
    <t>18290</t>
  </si>
  <si>
    <t>ATARFE</t>
  </si>
  <si>
    <t>958452329</t>
  </si>
  <si>
    <t>info@hotelrestauranteamalurragranada.com</t>
  </si>
  <si>
    <t>amalurragranada.com</t>
  </si>
  <si>
    <t>MARINETTO</t>
  </si>
  <si>
    <t>CARRETERA MÁLAGA-GRANADA, S/N BAJO</t>
  </si>
  <si>
    <t>18330</t>
  </si>
  <si>
    <t>CHAUCHINA</t>
  </si>
  <si>
    <t>958446369</t>
  </si>
  <si>
    <t>marinettoiii@yahoo.es</t>
  </si>
  <si>
    <t>marinetto.com</t>
  </si>
  <si>
    <t>HOTEL RESTAURANTE EL CRUCE</t>
  </si>
  <si>
    <t>CARRETERA MÁLAGA-GRANADA, S/N BAJO; LOCAL 2</t>
  </si>
  <si>
    <t>958446062</t>
  </si>
  <si>
    <t>elcrucecbchauchina@hotmail.com</t>
  </si>
  <si>
    <t>hotelrestauranteelcruce.com</t>
  </si>
  <si>
    <t>HOTEL PONIENTE</t>
  </si>
  <si>
    <t>CARRETERA ALHAMA, S/N A-402</t>
  </si>
  <si>
    <t>18370</t>
  </si>
  <si>
    <t>MORALEDA DE ZAFAYONA</t>
  </si>
  <si>
    <t>958443294</t>
  </si>
  <si>
    <t>info@hotelponientegranada.es</t>
  </si>
  <si>
    <t>hotelponientegranada.es</t>
  </si>
  <si>
    <t>SANTAFE S.L.</t>
  </si>
  <si>
    <t>AVENIDA PALOS DE LA FRONTERA, 17</t>
  </si>
  <si>
    <t>958441111</t>
  </si>
  <si>
    <t>info@ntafe.com</t>
  </si>
  <si>
    <t>HOTEL COLON</t>
  </si>
  <si>
    <t>BUENAVISTA, S/N EDIFICIO V CENTENARIO</t>
  </si>
  <si>
    <t>958440157</t>
  </si>
  <si>
    <t>info@hotelcolon.com</t>
  </si>
  <si>
    <t>HOTEL LAS YUCAS S.L.</t>
  </si>
  <si>
    <t>AVENIDA DIPUTACIÓN, S/N 0 GRANADA</t>
  </si>
  <si>
    <t>18230</t>
  </si>
  <si>
    <t>958438878</t>
  </si>
  <si>
    <t>lasyucas@lasyucas.com</t>
  </si>
  <si>
    <t>lasyucas.com</t>
  </si>
  <si>
    <t>HOTEL CORONA</t>
  </si>
  <si>
    <t>CALLE CUBA, 1 BAJO</t>
  </si>
  <si>
    <t>958436589</t>
  </si>
  <si>
    <t>info@hotelcoronadeatarfe.com</t>
  </si>
  <si>
    <t>hotelcoronadeatarfe.com</t>
  </si>
  <si>
    <t>MARÍA FRANCISCA PUERTA BARRALES</t>
  </si>
  <si>
    <t>AVENIDA ANDALUCÍA, 122 BAJO</t>
  </si>
  <si>
    <t>958435189</t>
  </si>
  <si>
    <t>HOTEL EL DONCEL</t>
  </si>
  <si>
    <t>958434146</t>
  </si>
  <si>
    <t>hola@hoteldoncel.com</t>
  </si>
  <si>
    <t>hoteldoncel.com</t>
  </si>
  <si>
    <t>REYES ZIRÍES</t>
  </si>
  <si>
    <t>AUTOVIA A-92, KILOMETRO 239</t>
  </si>
  <si>
    <t>958430538</t>
  </si>
  <si>
    <t>reservas@hotelreyesziries.com</t>
  </si>
  <si>
    <t>hotelreyesziries.com</t>
  </si>
  <si>
    <t>TOCINA II ALBOLOTE</t>
  </si>
  <si>
    <t>CALLE MONTEFRÍO, 1</t>
  </si>
  <si>
    <t>958430433</t>
  </si>
  <si>
    <t>info@tocinaiialbolote.com</t>
  </si>
  <si>
    <t>HOTEL PHILADELFIA</t>
  </si>
  <si>
    <t>CALLE BAZA, S/N PARCELA 4</t>
  </si>
  <si>
    <t>958430344</t>
  </si>
  <si>
    <t>reservas@hotelphiladelfia.com</t>
  </si>
  <si>
    <t>hotelphiladelfia.com</t>
  </si>
  <si>
    <t>HOSTAL RURAL EL NACIMIENTO S.L.</t>
  </si>
  <si>
    <t>AVENIDA NACIMIENTO, 77</t>
  </si>
  <si>
    <t>18570</t>
  </si>
  <si>
    <t>DEIFONTES</t>
  </si>
  <si>
    <t>958427231</t>
  </si>
  <si>
    <t>info@hotelelnacimiento.com</t>
  </si>
  <si>
    <t>hotelelnacimiento.com</t>
  </si>
  <si>
    <t>HOTEL-RESTAURANTE ESCUDO DE GRANADA</t>
  </si>
  <si>
    <t>AVENIDA ANDALUCÍA, 112</t>
  </si>
  <si>
    <t>18249</t>
  </si>
  <si>
    <t>MOCLÍN</t>
  </si>
  <si>
    <t>958418192</t>
  </si>
  <si>
    <t>horesgran@yahoo.es</t>
  </si>
  <si>
    <t>hotelrestauranteescudodegranada.com</t>
  </si>
  <si>
    <t>COMPLEJO TURÍSTICO EL 402 S.L.</t>
  </si>
  <si>
    <t>CARRETERA BAILÉN-MOTRIL, KILOMETRO 98.5 BAJO(RESTAURANTE 402)</t>
  </si>
  <si>
    <t>18550</t>
  </si>
  <si>
    <t>IZNALLOZ</t>
  </si>
  <si>
    <t>958384597</t>
  </si>
  <si>
    <t>info@complejo402.com</t>
  </si>
  <si>
    <t>complejo402.com</t>
  </si>
  <si>
    <t>HOTEL LA NAVA</t>
  </si>
  <si>
    <t>CARRETERA BAILÉN - MOTRIL, 97, , KILOMETRO 97 - AUTOVÍA SIERRA NEVADA (A-44)</t>
  </si>
  <si>
    <t>958384200</t>
  </si>
  <si>
    <t>arealanava@hotmail.com</t>
  </si>
  <si>
    <t>hotellanava.com</t>
  </si>
  <si>
    <t>CARRETERA BAILEN - MOTRIL, 97</t>
  </si>
  <si>
    <t>info@hotellanava.com</t>
  </si>
  <si>
    <t>hotellanava.com/</t>
  </si>
  <si>
    <t>LAS ENCEBRAS</t>
  </si>
  <si>
    <t>CARRETERA IZNALLOZ-GUADAHORTUNA (A-323), KILOMETRO 11 BAJO</t>
  </si>
  <si>
    <t>18560</t>
  </si>
  <si>
    <t>GUADAHORTUNA</t>
  </si>
  <si>
    <t>958383300</t>
  </si>
  <si>
    <t>jcatero@hotmail.com</t>
  </si>
  <si>
    <t>lasencebras.com</t>
  </si>
  <si>
    <t>LOS CAÑOS DE LA ALCAICERÍA</t>
  </si>
  <si>
    <t>CARRETERA GRANADA, KILOMETRO 35 A-402</t>
  </si>
  <si>
    <t>18120</t>
  </si>
  <si>
    <t>ALHAMA DE GRANADA</t>
  </si>
  <si>
    <t>958350325</t>
  </si>
  <si>
    <t>hotelalcaiceria@gmail.com</t>
  </si>
  <si>
    <t>facebook.com/hotelloscanosdelaalcaiceria</t>
  </si>
  <si>
    <t>ALHAMA DE GRANADA S.A.</t>
  </si>
  <si>
    <t>BALNEARIO, S/N</t>
  </si>
  <si>
    <t>958350011</t>
  </si>
  <si>
    <t>info@balnearioalhamadegranada.com</t>
  </si>
  <si>
    <t>alhamadegranadasa.com</t>
  </si>
  <si>
    <t>ALQUERIA DE MORAYMA</t>
  </si>
  <si>
    <t>CARRETERA A-348, KILOMETRO 50</t>
  </si>
  <si>
    <t>18440</t>
  </si>
  <si>
    <t>CÁDIAR</t>
  </si>
  <si>
    <t>958343303</t>
  </si>
  <si>
    <t>alqueria@alqueriamorayma.com</t>
  </si>
  <si>
    <t>alqueriamorayma.com</t>
  </si>
  <si>
    <t>LOS CHAPARROS</t>
  </si>
  <si>
    <t>CARRETERA FREILA BACOR, KILOMETRO 90 BAJO; MESON</t>
  </si>
  <si>
    <t>18812</t>
  </si>
  <si>
    <t>FREILA</t>
  </si>
  <si>
    <t>958342403</t>
  </si>
  <si>
    <t>chaparros@hotelruralloschaparros.es</t>
  </si>
  <si>
    <t>hotelruralloschaparros.es</t>
  </si>
  <si>
    <t>LA ENREA</t>
  </si>
  <si>
    <t>CARRETERA TOCÓN, S/N PARAJE DE LA ENREA</t>
  </si>
  <si>
    <t>18270</t>
  </si>
  <si>
    <t>MONTEFRÍO</t>
  </si>
  <si>
    <t>958336796</t>
  </si>
  <si>
    <t>huertadelaspalomas@zercahoteles.com</t>
  </si>
  <si>
    <t>zercahoteles.com</t>
  </si>
  <si>
    <t>CORTIJO DE TAJAR HOTEL S.L.</t>
  </si>
  <si>
    <t>CARRETERA GRANADA-MÁLAGA BAJO; CORTIJO DE TAJAR</t>
  </si>
  <si>
    <t>18360</t>
  </si>
  <si>
    <t>HUÉTOR TÁJAR</t>
  </si>
  <si>
    <t>958334088</t>
  </si>
  <si>
    <t>cortijodetajar@hotmail.com</t>
  </si>
  <si>
    <t>cortijodetajar.es</t>
  </si>
  <si>
    <t>HOTEL RURAL LLANO PIÑA</t>
  </si>
  <si>
    <t>CARRETERA A- 328, KILOMETRO 23, 500 BAJO</t>
  </si>
  <si>
    <t>18300</t>
  </si>
  <si>
    <t>LOJA</t>
  </si>
  <si>
    <t>958327480</t>
  </si>
  <si>
    <t>info@llanopina.com</t>
  </si>
  <si>
    <t>llanopina.com</t>
  </si>
  <si>
    <t>ALMAZARA</t>
  </si>
  <si>
    <t>PARAJE LA ESTACIÓN, S/N BAJO</t>
  </si>
  <si>
    <t>958326910</t>
  </si>
  <si>
    <t>info@hotelalmazara.org</t>
  </si>
  <si>
    <t>almazarahotel.com</t>
  </si>
  <si>
    <t>BELDAFER S.L.</t>
  </si>
  <si>
    <t>PARAJE LA ESTACIÓN, 999 BAJO; HOTEL ALMAZARA</t>
  </si>
  <si>
    <t>958326835</t>
  </si>
  <si>
    <t>LA BOBADILLA, A ROYAL HIDEAWAY HOTEL</t>
  </si>
  <si>
    <t>CARRETERA SALINAS-VILLANUEVA DE TAPIA, KILOMETRO 65, 5 FINCA LA BOBADILLA</t>
  </si>
  <si>
    <t>18314</t>
  </si>
  <si>
    <t>958321861</t>
  </si>
  <si>
    <t>labobadilla.info@barcelo.com</t>
  </si>
  <si>
    <t>barcelolabobadilla.com</t>
  </si>
  <si>
    <t>ABADES MIRADOR</t>
  </si>
  <si>
    <t>AVENIDA ANDALUCÍA, 27 LOCAL 1</t>
  </si>
  <si>
    <t>958320799</t>
  </si>
  <si>
    <t>HOTEL LA ALMUNIA DEL VALLE S.L.</t>
  </si>
  <si>
    <t>CAMINO UMBRÍA, S/N BAJO</t>
  </si>
  <si>
    <t>958308010</t>
  </si>
  <si>
    <t>info@laalmuniadelvalle.com</t>
  </si>
  <si>
    <t>laalmuniadelvalle.com</t>
  </si>
  <si>
    <t>HOTEL LA GARAPA</t>
  </si>
  <si>
    <t>CALLE ISAAC PERAL, 10, ( CAJAR )</t>
  </si>
  <si>
    <t>18199</t>
  </si>
  <si>
    <t>958303382</t>
  </si>
  <si>
    <t>recepcion@lagarapa.net</t>
  </si>
  <si>
    <t>lagarapa.net</t>
  </si>
  <si>
    <t>AH GRANADA PALACE</t>
  </si>
  <si>
    <t>GRANADA, 60</t>
  </si>
  <si>
    <t>958303090</t>
  </si>
  <si>
    <t>reservation@ahhotels.com</t>
  </si>
  <si>
    <t>ahhotels.com</t>
  </si>
  <si>
    <t>HOTEL VILLA SUR **** S.L.</t>
  </si>
  <si>
    <t>AVENIDA DE ANDALUCÍA, 57 BAJO</t>
  </si>
  <si>
    <t>958302283</t>
  </si>
  <si>
    <t>info@hotelvillasur.com</t>
  </si>
  <si>
    <t>hotelvillasur.com</t>
  </si>
  <si>
    <t>LOS CEREZOS</t>
  </si>
  <si>
    <t>AVENIDA LIBERTAD, S/N BAJO; CALLE CASTAÑOS</t>
  </si>
  <si>
    <t>958300004</t>
  </si>
  <si>
    <t>hotel@loscerezos.com</t>
  </si>
  <si>
    <t>loscerezos.com</t>
  </si>
  <si>
    <t>M.A. ABEN - HUMEYA</t>
  </si>
  <si>
    <t>AVENIDA MADRID, 10</t>
  </si>
  <si>
    <t>18012</t>
  </si>
  <si>
    <t>958295061</t>
  </si>
  <si>
    <t>reservas@hoteles-ma.es</t>
  </si>
  <si>
    <t>maabenhumeya.com</t>
  </si>
  <si>
    <t>SANTA ISABEL LA REAL S.L.</t>
  </si>
  <si>
    <t>CALLE PANADEROS, 32 32 32</t>
  </si>
  <si>
    <t>958294658</t>
  </si>
  <si>
    <t>info@ntaibellareal.com</t>
  </si>
  <si>
    <t>hotelsantaisabellareal.com</t>
  </si>
  <si>
    <t>HOTEL ANA MARIA</t>
  </si>
  <si>
    <t>CAMINO RONDA, 101 BAJO</t>
  </si>
  <si>
    <t>18003</t>
  </si>
  <si>
    <t>958289911</t>
  </si>
  <si>
    <t>anamaria@gruporeino.com</t>
  </si>
  <si>
    <t>HOTEL 9 SECRETS S.L.</t>
  </si>
  <si>
    <t>CAMINO TORRECILLA, S/N S/N</t>
  </si>
  <si>
    <t>958289473</t>
  </si>
  <si>
    <t>9secretsloverooms@gmail.com</t>
  </si>
  <si>
    <t>hotel9secretssl.com</t>
  </si>
  <si>
    <t>PRINCESA ANA S.L.</t>
  </si>
  <si>
    <t>AVENIDA CONSTITUCIÓN, 37 BAJO; HOTEL PRINCESA ANA</t>
  </si>
  <si>
    <t>958287447</t>
  </si>
  <si>
    <t>princesaanasl.com</t>
  </si>
  <si>
    <t>WAGNER HOTELES S.L.</t>
  </si>
  <si>
    <t>LÓPEZ RUBIO, EDIFICIO TUNDIDORES 12</t>
  </si>
  <si>
    <t>958286888</t>
  </si>
  <si>
    <t>reservas@hoteltoledoimperial.com</t>
  </si>
  <si>
    <t>hoteltoledoimperial.com</t>
  </si>
  <si>
    <t>CAMINO DE GRANADA</t>
  </si>
  <si>
    <t>AVENIDA MÁLAGA, S/N</t>
  </si>
  <si>
    <t>958286064</t>
  </si>
  <si>
    <t>info@caminodegranada.com</t>
  </si>
  <si>
    <t>hotelcamino.net</t>
  </si>
  <si>
    <t>CARRETERA MÁLAGA, S/N BAJO; NAVE POLIGONO INDUST</t>
  </si>
  <si>
    <t>reservas@hotelcamino.net</t>
  </si>
  <si>
    <t>HOTEL DON JUAN</t>
  </si>
  <si>
    <t>CALLE MARTÍNEZ DE LA ROSA, 9 9 9</t>
  </si>
  <si>
    <t>958285811</t>
  </si>
  <si>
    <t>info@hoteldonjuan.com</t>
  </si>
  <si>
    <t>hoteldonjuan.com</t>
  </si>
  <si>
    <t>GRUPO MACIA HOTELES S.L.</t>
  </si>
  <si>
    <t>CALLE ZACATÍN, S/N 2</t>
  </si>
  <si>
    <t>958285806</t>
  </si>
  <si>
    <t>info@grupomaciahoteles.com</t>
  </si>
  <si>
    <t>maciahoteles.com/granada/</t>
  </si>
  <si>
    <t>MACIÀ GRANADA FIVE SENSES ROOMS &amp; SUITES S.L.</t>
  </si>
  <si>
    <t>GRAN VÍA DE COLÓN, 25</t>
  </si>
  <si>
    <t>958285464</t>
  </si>
  <si>
    <t>centralreservas@maciahoteles.com</t>
  </si>
  <si>
    <t>granadafivesenses.com</t>
  </si>
  <si>
    <t>HOTEL TRIUNFO GRANADA</t>
  </si>
  <si>
    <t>PLAZA TRIUNFO, 19 BAJO; HOTEL EL TRIUNFO</t>
  </si>
  <si>
    <t>958285042</t>
  </si>
  <si>
    <t>info@hoteltriunfogranada.com</t>
  </si>
  <si>
    <t>hoteltriunfogranada.com</t>
  </si>
  <si>
    <t>JALERIVA S.L.</t>
  </si>
  <si>
    <t>AVENIDA CONSTITUCIÓN, 21 BAJO; PENSIONISTAS</t>
  </si>
  <si>
    <t>958284940</t>
  </si>
  <si>
    <t>info@jaleriva.com</t>
  </si>
  <si>
    <t>MACIÀ CÓNDOR S.A.</t>
  </si>
  <si>
    <t>AVENIDA CONSTITUCIÓN, 6 BAJO; HOTEL CONDOR</t>
  </si>
  <si>
    <t>958283711</t>
  </si>
  <si>
    <t>condor@maciahoteles.com</t>
  </si>
  <si>
    <t>HOTEL ELENA MARIA</t>
  </si>
  <si>
    <t>AVENIDA CONSTITUCIÓN, 35 BAJO</t>
  </si>
  <si>
    <t>958282930</t>
  </si>
  <si>
    <t>info@hotelelenamaria.com</t>
  </si>
  <si>
    <t>hotelelenamaria.com</t>
  </si>
  <si>
    <t>SERCOTEL GRAN HOTEL LUNA DE GRANADA</t>
  </si>
  <si>
    <t>PLAZA GUITARRISTA MANUEL CANO, 2 (ESQUINA ARABIAL)</t>
  </si>
  <si>
    <t>18004</t>
  </si>
  <si>
    <t>958282913</t>
  </si>
  <si>
    <t>recepcion@granhotellunadegranada.com</t>
  </si>
  <si>
    <t>granhotellunadegranada.com</t>
  </si>
  <si>
    <t>365</t>
  </si>
  <si>
    <t>M.A. MARIOLA</t>
  </si>
  <si>
    <t>CAMINO RONDA, 193</t>
  </si>
  <si>
    <t>958281311</t>
  </si>
  <si>
    <t>mamariola.com</t>
  </si>
  <si>
    <t>HOTEL GRANADA CENTRO S.L.</t>
  </si>
  <si>
    <t>CALLE NAVARRETE, 7 BAJO</t>
  </si>
  <si>
    <t>958278824</t>
  </si>
  <si>
    <t>rocio@hotelgranadacentro.com</t>
  </si>
  <si>
    <t>hotelgranadacentro.com</t>
  </si>
  <si>
    <t>RALLYE</t>
  </si>
  <si>
    <t>CALLE GONZALO GALLAS, 23 23 23</t>
  </si>
  <si>
    <t>958272800</t>
  </si>
  <si>
    <t>info@rallye.com</t>
  </si>
  <si>
    <t>ABADIA S.L.</t>
  </si>
  <si>
    <t>TRIANA BAJA, 7 BAJO</t>
  </si>
  <si>
    <t>958271979</t>
  </si>
  <si>
    <t>abadiahotel@gmail.com</t>
  </si>
  <si>
    <t>abadiasl.com</t>
  </si>
  <si>
    <t>LOS TILOS</t>
  </si>
  <si>
    <t>PLAZA BIB-RAMBLA, 4 BAJO</t>
  </si>
  <si>
    <t>958266751</t>
  </si>
  <si>
    <t>info@lostilos.com</t>
  </si>
  <si>
    <t>HOTEL LOS TILOS S.L.</t>
  </si>
  <si>
    <t>PLAZA BIB-RAMBLA, 4</t>
  </si>
  <si>
    <t>958266712</t>
  </si>
  <si>
    <t>info@hotellostilos.com</t>
  </si>
  <si>
    <t>hotellostilos.com/</t>
  </si>
  <si>
    <t>HOTEL SACROMONTE</t>
  </si>
  <si>
    <t>PLAZA LINO, 1 BAJO</t>
  </si>
  <si>
    <t>958266442</t>
  </si>
  <si>
    <t xml:space="preserve">info@hotelsacromonte.es </t>
  </si>
  <si>
    <t>hotelsacromonte.es</t>
  </si>
  <si>
    <t>REINO DE GRANADA S.L.</t>
  </si>
  <si>
    <t>ACERA DEL DARRO, 24 24 24</t>
  </si>
  <si>
    <t>958265878</t>
  </si>
  <si>
    <t>reservas@gruporeino.com</t>
  </si>
  <si>
    <t>LAS NIEVES</t>
  </si>
  <si>
    <t>ALHÓNDIGA, 5</t>
  </si>
  <si>
    <t>958265311</t>
  </si>
  <si>
    <t>info@hotellasnieves.com</t>
  </si>
  <si>
    <t>hotellasnieves.com</t>
  </si>
  <si>
    <t>A3B HOTEL BOUTIQUE LAS ALMENAS</t>
  </si>
  <si>
    <t>ACERA DEL DARRO, 82</t>
  </si>
  <si>
    <t>958260434</t>
  </si>
  <si>
    <t>reservas@hotelalmenas.com</t>
  </si>
  <si>
    <t>hotelalmenas.com</t>
  </si>
  <si>
    <t>HOTEL UNIVERSAL S.L.</t>
  </si>
  <si>
    <t>CALLE RECOGIDAS, 16 16 16</t>
  </si>
  <si>
    <t>958260016</t>
  </si>
  <si>
    <t>lopd@maxihoteles.com</t>
  </si>
  <si>
    <t>maxihoteles.com/hotel-universal-by-maxi-hoteles.html</t>
  </si>
  <si>
    <t>FRAILES, 5 - 7 BAJO</t>
  </si>
  <si>
    <t>958257600</t>
  </si>
  <si>
    <t>info@cablanca.com</t>
  </si>
  <si>
    <t>githoteles.com</t>
  </si>
  <si>
    <t>HOSTAL ALICANTE</t>
  </si>
  <si>
    <t>CALLE ÁNGEL BARRIOS, 1</t>
  </si>
  <si>
    <t>958254551</t>
  </si>
  <si>
    <t>centroparamayoresalicante@yahoo.es</t>
  </si>
  <si>
    <t>residencia-alicante.es</t>
  </si>
  <si>
    <t>RECOGIDAS, 11</t>
  </si>
  <si>
    <t>958253616</t>
  </si>
  <si>
    <t>maxihoteles.com/en/hotel-presidente-by-maxi-hoteles.html</t>
  </si>
  <si>
    <t>CALLE RECOGIDAS, 11 1; EDIFICIO VERONA</t>
  </si>
  <si>
    <t>958253612</t>
  </si>
  <si>
    <t>reservas@hotelpresidentegranada.es</t>
  </si>
  <si>
    <t>hotelpresidentegranada.es</t>
  </si>
  <si>
    <t>CATEDRAL SUITES S.L.</t>
  </si>
  <si>
    <t>COLEGIO CATALINO, 10 BAJO</t>
  </si>
  <si>
    <t>958253595</t>
  </si>
  <si>
    <t>REINA CRISTINA S.L.</t>
  </si>
  <si>
    <t>TABLAS, 4 BAJO</t>
  </si>
  <si>
    <t>958253211</t>
  </si>
  <si>
    <t>clientes@hotelreinacristina.com</t>
  </si>
  <si>
    <t>hotelreinacristina.com</t>
  </si>
  <si>
    <t>HOTEL ALCOVER CENTRO</t>
  </si>
  <si>
    <t>PADRE ALCOVER, 7 BAJO(HOTEL ALCOVER-ASCENSOR)</t>
  </si>
  <si>
    <t>958228782</t>
  </si>
  <si>
    <t>info@hotelalcovercentro.com</t>
  </si>
  <si>
    <t>CARMEN DEL COBERTIZO</t>
  </si>
  <si>
    <t>CARRETERA SANTA INÉS, 6</t>
  </si>
  <si>
    <t>958227652</t>
  </si>
  <si>
    <t>info@carmendelcobertizo.com</t>
  </si>
  <si>
    <t>MACIÀ PLAZA</t>
  </si>
  <si>
    <t>PLAZA NUEVA, 4</t>
  </si>
  <si>
    <t>958227536</t>
  </si>
  <si>
    <t>maciaplaza.com</t>
  </si>
  <si>
    <t>MACIA PLAZA</t>
  </si>
  <si>
    <t>PLAZA NUEVA, 4 BAJO</t>
  </si>
  <si>
    <t>maciaplaza@maciahoteles.com</t>
  </si>
  <si>
    <t>HOTEL KENIA NEVADA S.L.</t>
  </si>
  <si>
    <t>PROLONGACION SOLARES, S/N</t>
  </si>
  <si>
    <t>18009</t>
  </si>
  <si>
    <t>958227507</t>
  </si>
  <si>
    <t>HOTEL MOLINOS</t>
  </si>
  <si>
    <t>CALLE MOLINOS, 12 BAJO</t>
  </si>
  <si>
    <t>958227489</t>
  </si>
  <si>
    <t>reservas@hotelmolinos.es</t>
  </si>
  <si>
    <t>hotelmolinos.es</t>
  </si>
  <si>
    <t>GIRON Y CARO S.A.</t>
  </si>
  <si>
    <t>CALLE JOAQUÍN COSTA, 7 BAJO; HOTEL ANACAPRI</t>
  </si>
  <si>
    <t>958227475</t>
  </si>
  <si>
    <t>reservas@hotelanacapri.com</t>
  </si>
  <si>
    <t>hotelanacapri.com</t>
  </si>
  <si>
    <t>AMÉRICA</t>
  </si>
  <si>
    <t>REAL DE LA ALHAMBRA, 53</t>
  </si>
  <si>
    <t>958227471</t>
  </si>
  <si>
    <t>reservas@hotelamericagranada.com</t>
  </si>
  <si>
    <t>hotelamericagranada.com</t>
  </si>
  <si>
    <t>MELIÁ GRANADA</t>
  </si>
  <si>
    <t>CALLE ÁNGEL GANIVET, 7 BAJO; HOTEL MELIA GRANADA</t>
  </si>
  <si>
    <t>958227400</t>
  </si>
  <si>
    <t>melia.granada@melia.com</t>
  </si>
  <si>
    <t>ALBERO</t>
  </si>
  <si>
    <t>SANTA MARÍA DE LA ALHAMBRA, 6</t>
  </si>
  <si>
    <t>958226725</t>
  </si>
  <si>
    <t>alberogranada@gmail.com</t>
  </si>
  <si>
    <t>hotelalbero.com</t>
  </si>
  <si>
    <t>INSTITUTO ANDALUZ DE HOSTELERIA Y OCIO S.L.</t>
  </si>
  <si>
    <t>CARRETERA SANTA INÉS, 9 BAJO</t>
  </si>
  <si>
    <t>958226043</t>
  </si>
  <si>
    <t>info@institutoandaluzdehosteleriayocio.com</t>
  </si>
  <si>
    <t>HOTEL NAVAS S.L.</t>
  </si>
  <si>
    <t>CALLE NAVAS, 22 22 22</t>
  </si>
  <si>
    <t>958225959</t>
  </si>
  <si>
    <t>info@hotelnavas.com</t>
  </si>
  <si>
    <t>hotelnavas.com</t>
  </si>
  <si>
    <t>TRYP ALBAYZIN</t>
  </si>
  <si>
    <t>CARRERA VIRGEN, 46 BAJO(H.TRYP )</t>
  </si>
  <si>
    <t>958225629</t>
  </si>
  <si>
    <t>info@trypalbayzin.com</t>
  </si>
  <si>
    <t>CASA PALACIO PILAR DEL TORO</t>
  </si>
  <si>
    <t>HOSPITAL SANTA ANA, 12</t>
  </si>
  <si>
    <t>958225470</t>
  </si>
  <si>
    <t>pilardeltoro@sohohoteles.com</t>
  </si>
  <si>
    <t>pilardeltoro.es</t>
  </si>
  <si>
    <t>NIZA</t>
  </si>
  <si>
    <t>NAVAS, 16 BAJO(HOTEL)</t>
  </si>
  <si>
    <t>958225426</t>
  </si>
  <si>
    <t>hotelniza@hotmail.com</t>
  </si>
  <si>
    <t>hniza.com</t>
  </si>
  <si>
    <t>CARMEN DE SANTA INES</t>
  </si>
  <si>
    <t>PLACETA PORRAS, 7 BAJO</t>
  </si>
  <si>
    <t>958224511</t>
  </si>
  <si>
    <t>info@carmendentaines.com</t>
  </si>
  <si>
    <t>ELVIRA SUITES</t>
  </si>
  <si>
    <t>CALLE ELVIRA, 63 63 63</t>
  </si>
  <si>
    <t>958224402</t>
  </si>
  <si>
    <t>reservas@saranahotels.com</t>
  </si>
  <si>
    <t>shinehotels.com</t>
  </si>
  <si>
    <t>SHINE ALBAYZÍN</t>
  </si>
  <si>
    <t>CARRERA DARRO, 25</t>
  </si>
  <si>
    <t>shinealbayzn.com</t>
  </si>
  <si>
    <t>SILOE PLAZA</t>
  </si>
  <si>
    <t>CÁRCEL BAJA, 4 BAJO</t>
  </si>
  <si>
    <t>siloeplaza.com</t>
  </si>
  <si>
    <t>KHU HOTEL</t>
  </si>
  <si>
    <t>PLAZA BIB-RAMBLA, 22</t>
  </si>
  <si>
    <t>958224304</t>
  </si>
  <si>
    <t>reservas@hotelkhu.com</t>
  </si>
  <si>
    <t>hotelkhu.com</t>
  </si>
  <si>
    <t>GUADALUPE</t>
  </si>
  <si>
    <t>PASEO SABICA, 30</t>
  </si>
  <si>
    <t>958223424</t>
  </si>
  <si>
    <t>info@catched.com</t>
  </si>
  <si>
    <t>hotelguadalupe.es</t>
  </si>
  <si>
    <t>MARQUIS ISSABEL´S</t>
  </si>
  <si>
    <t>PLAZA ISABEL CATÓLICA, 5</t>
  </si>
  <si>
    <t>958223305</t>
  </si>
  <si>
    <t>info@marquis-hotels.com</t>
  </si>
  <si>
    <t>marquis-hotels.com</t>
  </si>
  <si>
    <t>CASA HORNO DE ORO</t>
  </si>
  <si>
    <t>HORNO DEL ORO, 6 BAJO</t>
  </si>
  <si>
    <t>958223236</t>
  </si>
  <si>
    <t>info@balcondepitres.com</t>
  </si>
  <si>
    <t>casahornodeoro.com</t>
  </si>
  <si>
    <t>GAR - NAT HOTEL DE PEREGRINOS</t>
  </si>
  <si>
    <t>PLACETA LOS PEREGRINOS, 1 BAJO</t>
  </si>
  <si>
    <t>958222739</t>
  </si>
  <si>
    <t>informacion@granadatur.com</t>
  </si>
  <si>
    <t>hoteldeperegrinos.com</t>
  </si>
  <si>
    <t>PALACIO DE SANTA INES</t>
  </si>
  <si>
    <t>958222362</t>
  </si>
  <si>
    <t>reservas@palaciosantaines.es</t>
  </si>
  <si>
    <t>palaciosantaines.es</t>
  </si>
  <si>
    <t>HOTEL DAURO S.A.</t>
  </si>
  <si>
    <t>CARRERA DARRO, 19 19 19</t>
  </si>
  <si>
    <t>958222157</t>
  </si>
  <si>
    <t>comercial@hoteles-dauro.com</t>
  </si>
  <si>
    <t>hoteles-dauro.com</t>
  </si>
  <si>
    <t>HOTEL ARABELUJ</t>
  </si>
  <si>
    <t>CAMINO NUEVO DEL CEMENTERIO, 46</t>
  </si>
  <si>
    <t>958221656</t>
  </si>
  <si>
    <t>reservas@hotelarabeluj.com</t>
  </si>
  <si>
    <t>hotelarabeluj.com</t>
  </si>
  <si>
    <t>BEST WESTERN DAURO II</t>
  </si>
  <si>
    <t>NAVAS, 5 LOCAL</t>
  </si>
  <si>
    <t>958221581</t>
  </si>
  <si>
    <t>bestwesterndauroii.com</t>
  </si>
  <si>
    <t>PARADOR SAN FRANCISCO</t>
  </si>
  <si>
    <t>REAL DE LA ALHAMBRA, S/N</t>
  </si>
  <si>
    <t>958221440</t>
  </si>
  <si>
    <t>granada@parador.es</t>
  </si>
  <si>
    <t>CARRETERA ESCORIAZA, 17-19 BAJO</t>
  </si>
  <si>
    <t>958221424</t>
  </si>
  <si>
    <t>hotel@hotellosangeles.net</t>
  </si>
  <si>
    <t>hotellosangeles.net</t>
  </si>
  <si>
    <t>LOS ÁNGELES S.A.</t>
  </si>
  <si>
    <t>CUESTA ESCORIAZA, 19 BAJO</t>
  </si>
  <si>
    <t>reservas@hotellosangeles.net</t>
  </si>
  <si>
    <t>TAVERNA LA SIBILA S.L.</t>
  </si>
  <si>
    <t>ÁNGEL GANIVET, 8 LOC-11</t>
  </si>
  <si>
    <t>958221151</t>
  </si>
  <si>
    <t>info@tavernalasibila.com</t>
  </si>
  <si>
    <t>HOTEL CASA MORISCA S.L.</t>
  </si>
  <si>
    <t>CUESTA DE LA VICTORIA, 9 BAJO</t>
  </si>
  <si>
    <t>958221100</t>
  </si>
  <si>
    <t>reservas@hotelcasamorisca.com</t>
  </si>
  <si>
    <t>hotelcasamorisca.com</t>
  </si>
  <si>
    <t>LOS CHAPITELES</t>
  </si>
  <si>
    <t>CAMINO AVELLANO, 4</t>
  </si>
  <si>
    <t>958220177</t>
  </si>
  <si>
    <t>info@carmendeloschapiteles.com</t>
  </si>
  <si>
    <t>carmendeloschapiteles.com</t>
  </si>
  <si>
    <t>MACIA REAL DE LA ALHAMBRA</t>
  </si>
  <si>
    <t>CALLE MIRADOR DEL GENIL, 2 BAJO; BAR</t>
  </si>
  <si>
    <t>958216693</t>
  </si>
  <si>
    <t>HOTEL PUERTA DE LAS GRANADAS *** S.L.</t>
  </si>
  <si>
    <t>CUESTA DE GOMÉREZ, 14</t>
  </si>
  <si>
    <t>958216230</t>
  </si>
  <si>
    <t>reservas@hotelpuertadelasgranadas.com</t>
  </si>
  <si>
    <t>hotelpuertadelasgranadas.com</t>
  </si>
  <si>
    <t>POSADA DEL TORO S.L.</t>
  </si>
  <si>
    <t>ELVIRA, 25 BAJO</t>
  </si>
  <si>
    <t>958216217</t>
  </si>
  <si>
    <t>info@posadadeltoro.com</t>
  </si>
  <si>
    <t>posadadeltoro.com</t>
  </si>
  <si>
    <t>PALACIO DE MARIANA PINEDA</t>
  </si>
  <si>
    <t>MESONES, 10</t>
  </si>
  <si>
    <t>958216158</t>
  </si>
  <si>
    <t>info@palaciomarianapineda.es</t>
  </si>
  <si>
    <t>palaciomarianapineda.es</t>
  </si>
  <si>
    <t>HOTEL NOGA BARCELONA S.L.</t>
  </si>
  <si>
    <t>PLAZA ISABEL CATÓLICA, 6</t>
  </si>
  <si>
    <t>958215969</t>
  </si>
  <si>
    <t>info@hotelnogabarcelona.com</t>
  </si>
  <si>
    <t>ZAGUAN DEL DARRO</t>
  </si>
  <si>
    <t>958215730</t>
  </si>
  <si>
    <t>info@hotelzaguan.com</t>
  </si>
  <si>
    <t>hotelzaguan.com</t>
  </si>
  <si>
    <t>ARTE VIDA SUITE</t>
  </si>
  <si>
    <t>LAUREL DE SAN MATÍAS, 8</t>
  </si>
  <si>
    <t>958215665</t>
  </si>
  <si>
    <t>info@artevidasuites.com</t>
  </si>
  <si>
    <t>artevidasuites.com</t>
  </si>
  <si>
    <t>CARMEN DE LA ALCUBILLA DEL CARACOL</t>
  </si>
  <si>
    <t>CALLE REAL DE LA ALHAMBRA, S/N S/N</t>
  </si>
  <si>
    <t>958215551</t>
  </si>
  <si>
    <t>info@alcubilladelcaracol.com</t>
  </si>
  <si>
    <t>alcubilladelcaracol.com</t>
  </si>
  <si>
    <t>PLAZA NUEVA HOTEL S.L.</t>
  </si>
  <si>
    <t>IMPRENTA, 2</t>
  </si>
  <si>
    <t>958215273</t>
  </si>
  <si>
    <t>info@hotel-plazanueva.com</t>
  </si>
  <si>
    <t>hotel-plazanueva.com</t>
  </si>
  <si>
    <t>HOTEL CASA DEL CAPITEL NAZARÍ S.L.</t>
  </si>
  <si>
    <t>CUESTA ACEITUNEROS, 6 BAJO; URBANIZACIÓN VILLAS BLANCAS</t>
  </si>
  <si>
    <t>958215260</t>
  </si>
  <si>
    <t>info@hotelcasacapitel.com</t>
  </si>
  <si>
    <t>hotelcasacapitel.com</t>
  </si>
  <si>
    <t>REINA ANA MARIA S.A.</t>
  </si>
  <si>
    <t>CALLE RECOGIDAS, 1 1 1</t>
  </si>
  <si>
    <t>958209861</t>
  </si>
  <si>
    <t>CASA DE FEDERICO</t>
  </si>
  <si>
    <t>HORNO MARINA, 13 BAJO</t>
  </si>
  <si>
    <t>958208534</t>
  </si>
  <si>
    <t>info@casadefederico.com</t>
  </si>
  <si>
    <t>casadefederico.com</t>
  </si>
  <si>
    <t>VIVEROS TABOADA S.L.</t>
  </si>
  <si>
    <t>LAVADERO TABLAS, 13 BAJO (APTO 25)</t>
  </si>
  <si>
    <t>958208291</t>
  </si>
  <si>
    <t>info@viverostaboada.es</t>
  </si>
  <si>
    <t>viverostaboada.es</t>
  </si>
  <si>
    <t>HOTEL GRANADA CENTER</t>
  </si>
  <si>
    <t>AVENIDA FUENTE NUEVA, S/N BAJO</t>
  </si>
  <si>
    <t>958205000</t>
  </si>
  <si>
    <t>granada@hotelescenter.com</t>
  </si>
  <si>
    <t>VINCCI GRANADA</t>
  </si>
  <si>
    <t>AVENIDA CONSTITUCIÓN, 18 BAJO; LOCAL 4</t>
  </si>
  <si>
    <t>958204061</t>
  </si>
  <si>
    <t>granada@vinccihoteles.com</t>
  </si>
  <si>
    <t>HOTEL ALMONA</t>
  </si>
  <si>
    <t>CALLE ALMONA VIEJA, 10 10 10</t>
  </si>
  <si>
    <t>958203812</t>
  </si>
  <si>
    <t>info@futurotelgroup.com</t>
  </si>
  <si>
    <t>futurotelgroup.com</t>
  </si>
  <si>
    <t>ALCANO HOTEL</t>
  </si>
  <si>
    <t>AVENIDA ANDALUCÍA, 130 BAJO(HOTEL TRYP ALCANO)</t>
  </si>
  <si>
    <t>958203802</t>
  </si>
  <si>
    <t>info@alcanohotel.com</t>
  </si>
  <si>
    <t>MA SAN GABRIEL</t>
  </si>
  <si>
    <t>CARRETERA MURCIA, KILOMETRO 279, 000</t>
  </si>
  <si>
    <t>958201211</t>
  </si>
  <si>
    <t>masangabriel.com</t>
  </si>
  <si>
    <t>HOTEL CEDRAN GRANADA</t>
  </si>
  <si>
    <t>CEDRÁN, 5 BAJO</t>
  </si>
  <si>
    <t>958200136</t>
  </si>
  <si>
    <t>hotelcedran@hotmail.com</t>
  </si>
  <si>
    <t>hotelcedran.es</t>
  </si>
  <si>
    <t>NS ALBOLUT S.L.</t>
  </si>
  <si>
    <t>CALLE MONTEFRÍO, S/N</t>
  </si>
  <si>
    <t>958193755</t>
  </si>
  <si>
    <t>reservas@hotelalbolutns.com</t>
  </si>
  <si>
    <t>hotelalbolutns.com</t>
  </si>
  <si>
    <t>BALNEARIO DE ZÚJAR - LA ALCANACIA</t>
  </si>
  <si>
    <t>CARRETERA BAÑOS DE ZÚJAR, KILOMETRO 7</t>
  </si>
  <si>
    <t>18811</t>
  </si>
  <si>
    <t>ZÚJAR</t>
  </si>
  <si>
    <t>958191000</t>
  </si>
  <si>
    <t>info@balneariodezujar.es</t>
  </si>
  <si>
    <t>balneariodezujar.es</t>
  </si>
  <si>
    <t>B&amp;B HOTEL GRANADA</t>
  </si>
  <si>
    <t>CALLE LUIS BUÑUEL, S/N BAJO; HOTEL SIDORME</t>
  </si>
  <si>
    <t>18197</t>
  </si>
  <si>
    <t>PULIANAS</t>
  </si>
  <si>
    <t>958185257</t>
  </si>
  <si>
    <t>hotel.granada@hotelbb.com</t>
  </si>
  <si>
    <t>hotel-bb.com</t>
  </si>
  <si>
    <t>IBIS GRANADA</t>
  </si>
  <si>
    <t>GRAHAM BELL, 3</t>
  </si>
  <si>
    <t>958184250</t>
  </si>
  <si>
    <t>h3700@accor.com</t>
  </si>
  <si>
    <t>SAYLU</t>
  </si>
  <si>
    <t>RONDA SUR ENLACE HUÉTOR VEGA, S/N SAL.3-CRUCE CALLE ALMACILES 21</t>
  </si>
  <si>
    <t>958183000</t>
  </si>
  <si>
    <t>info@hotelsaylugranada.com</t>
  </si>
  <si>
    <t>hotelsaylugranada.com</t>
  </si>
  <si>
    <t>QUINTA REAL GRANADA</t>
  </si>
  <si>
    <t>AVENIDA ANDALUCÍA, 56</t>
  </si>
  <si>
    <t>958178229</t>
  </si>
  <si>
    <t>info@quintarealgranada.com</t>
  </si>
  <si>
    <t>quintarealgranada.com</t>
  </si>
  <si>
    <t>HOTEL WELL AND COME S.L.</t>
  </si>
  <si>
    <t>CARRER GIRONA, 158</t>
  </si>
  <si>
    <t>08037</t>
  </si>
  <si>
    <t>BARCELONA</t>
  </si>
  <si>
    <t>958174730</t>
  </si>
  <si>
    <t>info@hotelwellandcome.com</t>
  </si>
  <si>
    <t>hotelwellandcome.com</t>
  </si>
  <si>
    <t>H2 GRANADA</t>
  </si>
  <si>
    <t>AVENIDA JUAN PABLO II, 35</t>
  </si>
  <si>
    <t>958163500</t>
  </si>
  <si>
    <t>granada@hoteles2.com</t>
  </si>
  <si>
    <t>CAMPING MOTEL SIERRA NEVADA S.L.</t>
  </si>
  <si>
    <t>AVENIDA JUAN PABLO II, 23</t>
  </si>
  <si>
    <t>958150062</t>
  </si>
  <si>
    <t>info@campingmotelsierranevada.com</t>
  </si>
  <si>
    <t>campingsierranevada.com</t>
  </si>
  <si>
    <t>HOTEL SENATOR GRANADA SPA</t>
  </si>
  <si>
    <t>PASEO EL VIOLÓN, S/N FREN. AL PAL. DE. CON.</t>
  </si>
  <si>
    <t>958131000</t>
  </si>
  <si>
    <t>info@hotelsenatorgranadaspa.com</t>
  </si>
  <si>
    <t>hotelsenatorgranada.com</t>
  </si>
  <si>
    <t>GESTIONES TURISTICAS CARMEN TERESA S.A.</t>
  </si>
  <si>
    <t>AUTOVIA A-395 (RONDA SUR), 1 BAJO</t>
  </si>
  <si>
    <t>958130977</t>
  </si>
  <si>
    <t>torremolinos@carmenteresa.com</t>
  </si>
  <si>
    <t>carmenteresa.com</t>
  </si>
  <si>
    <t>ABADES NEVADA PALACE S.L.</t>
  </si>
  <si>
    <t>CARRETERA ZUBIA, 1 BAJO</t>
  </si>
  <si>
    <t>958130166</t>
  </si>
  <si>
    <t>info@abadesnevadapalace.com</t>
  </si>
  <si>
    <t>HOTEL SARAY</t>
  </si>
  <si>
    <t>CALLE PROFESOR TIERNO GALVÁN, 4 BAJO; HT.SARAY</t>
  </si>
  <si>
    <t>958130009</t>
  </si>
  <si>
    <t>info@h-santos.es</t>
  </si>
  <si>
    <t>MONJAS DEL CARMEN</t>
  </si>
  <si>
    <t>PLAZA CUCHILLEROS, 13</t>
  </si>
  <si>
    <t>958101619</t>
  </si>
  <si>
    <t>hotelmonjasdelcarmen@amchoteles.com</t>
  </si>
  <si>
    <t>hotelmonjasdelcarmen.com</t>
  </si>
  <si>
    <t>HOTEL URBAN DREAM</t>
  </si>
  <si>
    <t>CAMINO RONDA, 107</t>
  </si>
  <si>
    <t>958100148</t>
  </si>
  <si>
    <t>info@urbandreamhotels.com</t>
  </si>
  <si>
    <t>urbandreamgranada.com</t>
  </si>
  <si>
    <t>GALA PLACIDA MOJÁCAR PLAYA</t>
  </si>
  <si>
    <t>CALLE BUGANVILLAS, S/N</t>
  </si>
  <si>
    <t>04638</t>
  </si>
  <si>
    <t>MOJÁCAR</t>
  </si>
  <si>
    <t>ALMERÍA</t>
  </si>
  <si>
    <t>958055313</t>
  </si>
  <si>
    <t>info@galaplacidamojácarplaya.com</t>
  </si>
  <si>
    <t>HOTEL VICTORIA PLAYA S.L.</t>
  </si>
  <si>
    <t>AVENIDA AMELIA SÁNCHEZ DE ALCÁZAR, 1 VICTORIA PLAYA</t>
  </si>
  <si>
    <t>958039400</t>
  </si>
  <si>
    <t>info@victoriaplayahotel.com</t>
  </si>
  <si>
    <t>victoriaplayahotel.com</t>
  </si>
  <si>
    <t>NH GRANADA CENTRO</t>
  </si>
  <si>
    <t>PLAZA GAMBOA, S/N</t>
  </si>
  <si>
    <t>958018400</t>
  </si>
  <si>
    <t>VINCCI ALBAYZÍN</t>
  </si>
  <si>
    <t>CARRERA VIRGEN, 48</t>
  </si>
  <si>
    <t>958001920</t>
  </si>
  <si>
    <t>albayzin@vinccihoteles.com</t>
  </si>
  <si>
    <t>vinccialbayzin.com</t>
  </si>
  <si>
    <t>LAS ALBERCAS DE CONCHAR S.L.</t>
  </si>
  <si>
    <t>HUERTECILLA, 7 BAJO</t>
  </si>
  <si>
    <t>958 777 105</t>
  </si>
  <si>
    <t>albercasdeconchar@hotmail.es</t>
  </si>
  <si>
    <t>albercasdeconchar.es</t>
  </si>
  <si>
    <t>HOTEL LOS GIRASOLES I</t>
  </si>
  <si>
    <t>SAN JUAN DE DIOS, 48 BAJO</t>
  </si>
  <si>
    <t>958 28 07 25</t>
  </si>
  <si>
    <t>reservas@hotellosgirasoles.es</t>
  </si>
  <si>
    <t>hotellosgirasoles.es/es</t>
  </si>
  <si>
    <t>HOTEL ASADOR LOS MANJARES</t>
  </si>
  <si>
    <t>CARRETERA MADRID N-IV, KILOMETRO 388</t>
  </si>
  <si>
    <t>14610</t>
  </si>
  <si>
    <t>CÓRDOBA</t>
  </si>
  <si>
    <t>957963086</t>
  </si>
  <si>
    <t>info@hotellosmanjares.com</t>
  </si>
  <si>
    <t>hotellosmanjares.com/</t>
  </si>
  <si>
    <t>CONDE DE CÁRDENAS</t>
  </si>
  <si>
    <t>CALLE CONDE DE CÁRDENAS, 9</t>
  </si>
  <si>
    <t>14002</t>
  </si>
  <si>
    <t>957950390</t>
  </si>
  <si>
    <t>recepcion@hotelcondedecardenas.com</t>
  </si>
  <si>
    <t>hotelcondedecardenas.com</t>
  </si>
  <si>
    <t>HOSPEDERÍA DEL CARMEN</t>
  </si>
  <si>
    <t>CALLE FRAILES, 1</t>
  </si>
  <si>
    <t>14840</t>
  </si>
  <si>
    <t>CASTRO DEL RÍO</t>
  </si>
  <si>
    <t>957943082</t>
  </si>
  <si>
    <t>info@hospederíadelcarmen.com</t>
  </si>
  <si>
    <t>hospederiadelcarmen.es</t>
  </si>
  <si>
    <t>SOHO BOUTIQUE CAPUCHINOS</t>
  </si>
  <si>
    <t>CALLE CONDE DE TORRES CABRERA, S/N</t>
  </si>
  <si>
    <t>14001</t>
  </si>
  <si>
    <t>957789202</t>
  </si>
  <si>
    <t>aquamar@sohohoteles.com</t>
  </si>
  <si>
    <t>sohohoteles.com</t>
  </si>
  <si>
    <t>HOTEL SOHO BOUTIQUE CAPUCHINOS</t>
  </si>
  <si>
    <t>CALLE CONDE DE TORRES CABRERA, 32</t>
  </si>
  <si>
    <t>info@sohohoteles.com</t>
  </si>
  <si>
    <t>AC HOTEL CÓRDOBA</t>
  </si>
  <si>
    <t>AVENIDA LA LIBERTAD, 24</t>
  </si>
  <si>
    <t>14006</t>
  </si>
  <si>
    <t>957768380</t>
  </si>
  <si>
    <t>accordoba@ac-hotels.com</t>
  </si>
  <si>
    <t>achotelcrdoba.com</t>
  </si>
  <si>
    <t>ASPA S.A.</t>
  </si>
  <si>
    <t>CALLE POETA ALONSO DE BONILLA, 3 BAJO; HOTEL OC</t>
  </si>
  <si>
    <t>14012</t>
  </si>
  <si>
    <t>957767476</t>
  </si>
  <si>
    <t>cordoba@ayrehoteles.com</t>
  </si>
  <si>
    <t>HOTEL VIENTO 10 S.L.</t>
  </si>
  <si>
    <t>RONQUILLO BRICEÑO, 10 BAJO</t>
  </si>
  <si>
    <t>957764960</t>
  </si>
  <si>
    <t>hotelviento10@gmail.com</t>
  </si>
  <si>
    <t>hotelviento10.es</t>
  </si>
  <si>
    <t>EUROSTARS PALACE</t>
  </si>
  <si>
    <t>PASEO VICTORIA, 2 BAJO; HOTEL AC PALACIO CORD</t>
  </si>
  <si>
    <t>14004</t>
  </si>
  <si>
    <t>957760452</t>
  </si>
  <si>
    <t>info@eurostarspalace.com</t>
  </si>
  <si>
    <t>eurostarspalace.com</t>
  </si>
  <si>
    <t>CORDOBA CENTER S.L.</t>
  </si>
  <si>
    <t>AVENIDA LIBERTAD, 4 BAJO</t>
  </si>
  <si>
    <t>957758000</t>
  </si>
  <si>
    <t>reservas@hotelescenter.es</t>
  </si>
  <si>
    <t>MENCÍA SUBBÉTICA</t>
  </si>
  <si>
    <t>AVENIDA DOCTOR FLEMING, S/N</t>
  </si>
  <si>
    <t>14860</t>
  </si>
  <si>
    <t>DOÑA MENCÍA</t>
  </si>
  <si>
    <t>957747070</t>
  </si>
  <si>
    <t>info@mencíasubbética.com</t>
  </si>
  <si>
    <t>menciahoteles.com</t>
  </si>
  <si>
    <t>HOTEL VILLA DE TRASSIERRA</t>
  </si>
  <si>
    <t>ENCINA, 7</t>
  </si>
  <si>
    <t>14011</t>
  </si>
  <si>
    <t>CORDOBA</t>
  </si>
  <si>
    <t>957730029</t>
  </si>
  <si>
    <t>info@hotelvilladetrassierra.com</t>
  </si>
  <si>
    <t>LA COLORA</t>
  </si>
  <si>
    <t>CASILLAS DE VELASCO, S/N BAJO(FINCA LA COLORADA)</t>
  </si>
  <si>
    <t>14600</t>
  </si>
  <si>
    <t>MONTORO</t>
  </si>
  <si>
    <t>957723286</t>
  </si>
  <si>
    <t>info@lacolora.com</t>
  </si>
  <si>
    <t>HUERTA DE LAS PALOMAS S.L.</t>
  </si>
  <si>
    <t>CARRETERA ZAGRILLA, KILOMETRO 3, 5</t>
  </si>
  <si>
    <t>14800</t>
  </si>
  <si>
    <t>PRIEGO DE CÓRDOBA</t>
  </si>
  <si>
    <t>957720393</t>
  </si>
  <si>
    <t>ZERCA HUERTA DE LAS PALOMAS</t>
  </si>
  <si>
    <t>957720305</t>
  </si>
  <si>
    <t>HOTEL VILLA DE PRIEGO DE CÓRDOBA</t>
  </si>
  <si>
    <t>ZAGRILLA ALTA, 16 ALDEA</t>
  </si>
  <si>
    <t>14816</t>
  </si>
  <si>
    <t>957703503</t>
  </si>
  <si>
    <t>priegodecordoba@reddevillas.es</t>
  </si>
  <si>
    <t>HOTEL RIO PISCINA S.L.</t>
  </si>
  <si>
    <t>CARRETERA MONTURQUE-ALCALÁ LA REAL, 44 BAJO</t>
  </si>
  <si>
    <t>957700186</t>
  </si>
  <si>
    <t>reservas@hotelriopiscina.com</t>
  </si>
  <si>
    <t>hotelriopiscina.com</t>
  </si>
  <si>
    <t>ATALAYA DE LA CAMPIÑA</t>
  </si>
  <si>
    <t>CARRETERA CÓRDOBA-MÁLAGA, S/N A-45 SALIDA KILOMETRO 27</t>
  </si>
  <si>
    <t>14540</t>
  </si>
  <si>
    <t>LA RAMBLA</t>
  </si>
  <si>
    <t>957684485</t>
  </si>
  <si>
    <t>info@atalayadelacampiña.com</t>
  </si>
  <si>
    <t>grupohchoteles.com</t>
  </si>
  <si>
    <t>1 ESPIGA</t>
  </si>
  <si>
    <t>MARIA DEL CARMEN BERNAL PEREZ S.L.</t>
  </si>
  <si>
    <t>AVENIDA CERVANTES, 35 BAJO</t>
  </si>
  <si>
    <t>14850</t>
  </si>
  <si>
    <t>BAENA</t>
  </si>
  <si>
    <t>957671905</t>
  </si>
  <si>
    <t>lacasagrandebaena@hotmail.com</t>
  </si>
  <si>
    <t>lacasagrandebaena.com</t>
  </si>
  <si>
    <t>DON GONZALO S.A.</t>
  </si>
  <si>
    <t>CARRETERA CÓRDOBA-MÁLAGA, KILOMETRO 47</t>
  </si>
  <si>
    <t>14550</t>
  </si>
  <si>
    <t>MONTILLA</t>
  </si>
  <si>
    <t>957650658</t>
  </si>
  <si>
    <t>gestion@hoteldongonzalo.com</t>
  </si>
  <si>
    <t>hoteldongonzalo.com</t>
  </si>
  <si>
    <t>LOS FELIPES S.L.</t>
  </si>
  <si>
    <t>CALLE SAN FRANCISCO SOLANO, 27 BAJO</t>
  </si>
  <si>
    <t>957650010</t>
  </si>
  <si>
    <t>info@losfelipes.com</t>
  </si>
  <si>
    <t>EXPLOTACIONES HOTELERAS SAN FRANCISCO S.L.</t>
  </si>
  <si>
    <t>AVENIDA PÍO XII, S/N</t>
  </si>
  <si>
    <t>14700</t>
  </si>
  <si>
    <t>PALMA DEL RÍO</t>
  </si>
  <si>
    <t>957644963</t>
  </si>
  <si>
    <t>vito@casasypalacios.com</t>
  </si>
  <si>
    <t>casasypalacios.com</t>
  </si>
  <si>
    <t>CARLOS III S.L.</t>
  </si>
  <si>
    <t>PASEO BLAS INFANTE, S/N BAJO</t>
  </si>
  <si>
    <t>14120</t>
  </si>
  <si>
    <t>FUENTE PALMERA</t>
  </si>
  <si>
    <t>957638473</t>
  </si>
  <si>
    <t>info@carlosiii.com</t>
  </si>
  <si>
    <t>HOTEL MARIA</t>
  </si>
  <si>
    <t>CARRETERA PALMA DEL RÍO, KILOMETRO 31.50</t>
  </si>
  <si>
    <t>14730</t>
  </si>
  <si>
    <t>POSADAS</t>
  </si>
  <si>
    <t>957630207</t>
  </si>
  <si>
    <t>info@hotelmaria.com</t>
  </si>
  <si>
    <t>COMPLEJO LAS ACACIAS S.L.</t>
  </si>
  <si>
    <t>POLIGONO INSDUSTRIAL AL ACACIAS, S/N BAJO</t>
  </si>
  <si>
    <t>14500</t>
  </si>
  <si>
    <t>PUENTE GENIL</t>
  </si>
  <si>
    <t>957602101</t>
  </si>
  <si>
    <t>reservas@hotellasacacias.es</t>
  </si>
  <si>
    <t>hotellasacacias.es/</t>
  </si>
  <si>
    <t>HOTEL CARMEN S.L.</t>
  </si>
  <si>
    <t>AVENIDA ESTACIÓN, S/N</t>
  </si>
  <si>
    <t>957601193</t>
  </si>
  <si>
    <t>info@hotelelcarmenpuentegenil.com</t>
  </si>
  <si>
    <t>hotelelcarmenpuentegenil.com</t>
  </si>
  <si>
    <t>HOTEL LAS ACACIAS S.L.</t>
  </si>
  <si>
    <t>CALLE LAUREL, 38</t>
  </si>
  <si>
    <t>957600011</t>
  </si>
  <si>
    <t>hotellasacacias.es</t>
  </si>
  <si>
    <t>HOTEL LAS MONETRAS</t>
  </si>
  <si>
    <t>POLIGONO INSDUSTRIAL AL ENCINA, S/N BAJO</t>
  </si>
  <si>
    <t>14230</t>
  </si>
  <si>
    <t>VILLANUEVA DEL REY</t>
  </si>
  <si>
    <t>957589084</t>
  </si>
  <si>
    <t>info@hotellasmonteras.com</t>
  </si>
  <si>
    <t>hotellasmonteras.com</t>
  </si>
  <si>
    <t>HOTEL RURAL ROMERO TORRES</t>
  </si>
  <si>
    <t>CARRETERA GRANJUELA, 1</t>
  </si>
  <si>
    <t>14290</t>
  </si>
  <si>
    <t>FUENTE OBEJUNA</t>
  </si>
  <si>
    <t>957584631</t>
  </si>
  <si>
    <t>info@hotelruralromerotorres.com</t>
  </si>
  <si>
    <t>hotelruralromerotorres.com</t>
  </si>
  <si>
    <t>CALLE MIGUEL VIGARA, 15 BAJO</t>
  </si>
  <si>
    <t>14200</t>
  </si>
  <si>
    <t>PEÑARROYA-PUEBLONUEVO</t>
  </si>
  <si>
    <t>957562307</t>
  </si>
  <si>
    <t>info@sevilla.com</t>
  </si>
  <si>
    <t>HOTEL SOL</t>
  </si>
  <si>
    <t>CALLE SOL, 24 BAJO</t>
  </si>
  <si>
    <t>957562050</t>
  </si>
  <si>
    <t>hotel.sol.pya@hotmail.com</t>
  </si>
  <si>
    <t>hotelsol.es</t>
  </si>
  <si>
    <t>HOTEL MARIA LUISA</t>
  </si>
  <si>
    <t>CALLE MÁLAGA, S/N</t>
  </si>
  <si>
    <t>14960</t>
  </si>
  <si>
    <t>RUTE</t>
  </si>
  <si>
    <t>957538096</t>
  </si>
  <si>
    <t>info@hotelmarialui.com</t>
  </si>
  <si>
    <t>hotelmarialuisa.es</t>
  </si>
  <si>
    <t>EL CAÑUELO</t>
  </si>
  <si>
    <t>CARRETERA CÓRDOBA-MÁLAGA, KILOMETRO 60</t>
  </si>
  <si>
    <t>14930</t>
  </si>
  <si>
    <t>MONTURQUE</t>
  </si>
  <si>
    <t>957535552</t>
  </si>
  <si>
    <t>chuleteroelcanuelomonturque@gmail.com</t>
  </si>
  <si>
    <t>elcauelo.com</t>
  </si>
  <si>
    <t>RESTAURANTE APARTAHOTEL EL CAÑUELO</t>
  </si>
  <si>
    <t>CARRETERA N-331, KILOMETRO 60.200</t>
  </si>
  <si>
    <t>restauranteapartahotelelcauelo.com</t>
  </si>
  <si>
    <t>CASA RURAL FUENTE ZAGRILLA</t>
  </si>
  <si>
    <t>CALLE LA FUENTE, 9</t>
  </si>
  <si>
    <t>957532537</t>
  </si>
  <si>
    <t>vichacruz@gmail.com</t>
  </si>
  <si>
    <t>fuentezagrilla.es</t>
  </si>
  <si>
    <t>HOTEL MITRA</t>
  </si>
  <si>
    <t>AVENIDA FUENTE DE LAS PIEDRAS, S/N ; BAJO</t>
  </si>
  <si>
    <t>14940</t>
  </si>
  <si>
    <t>CABRA</t>
  </si>
  <si>
    <t>957529600</t>
  </si>
  <si>
    <t>reservas@hotelmitra.es</t>
  </si>
  <si>
    <t>hotelmitra.es</t>
  </si>
  <si>
    <t>LOS BRONCES</t>
  </si>
  <si>
    <t>CARRETERA CÓRDOBA-MÁLAGA (POLIGONO INSDUSTRIAL LAS PALOMAS), KILOMETRO 74</t>
  </si>
  <si>
    <t>14900</t>
  </si>
  <si>
    <t>LUCENA</t>
  </si>
  <si>
    <t>957516280</t>
  </si>
  <si>
    <t>reservas@hotellosbronces.com</t>
  </si>
  <si>
    <t>hotellosbronces.com</t>
  </si>
  <si>
    <t>SANTO DOMINGO S.L.</t>
  </si>
  <si>
    <t>JUAN JIMÉNEZ CUENCA, 16</t>
  </si>
  <si>
    <t>957511100</t>
  </si>
  <si>
    <t>reservas@hotelsantodomingolucena.com</t>
  </si>
  <si>
    <t>hotelansantodomingo.com</t>
  </si>
  <si>
    <t>VERACRUZ</t>
  </si>
  <si>
    <t>CALLE VERACRUZ, 1 LOCAL-1</t>
  </si>
  <si>
    <t>957510099</t>
  </si>
  <si>
    <t>info@veracruz.com</t>
  </si>
  <si>
    <t>CASERIO DE IZNÁJAR</t>
  </si>
  <si>
    <t>URBANIZACIÓN VALDEARENAS, S/N EL REMOLINO</t>
  </si>
  <si>
    <t>14970</t>
  </si>
  <si>
    <t>IZNÁJAR</t>
  </si>
  <si>
    <t>957508011</t>
  </si>
  <si>
    <t>info@hoteliznajar.com</t>
  </si>
  <si>
    <t>hoteliznajar.com</t>
  </si>
  <si>
    <t>BALTANAS</t>
  </si>
  <si>
    <t>AVENIDA PARQUE, 20 BAJO</t>
  </si>
  <si>
    <t>957500571</t>
  </si>
  <si>
    <t>info@baltanas.com</t>
  </si>
  <si>
    <t>AL-YUSSANA</t>
  </si>
  <si>
    <t>CALLE VERACRUZ, 1</t>
  </si>
  <si>
    <t>957500300</t>
  </si>
  <si>
    <t>info@hotelalyussana.es</t>
  </si>
  <si>
    <t>hotelalyussana.es</t>
  </si>
  <si>
    <t>HOSPES PALACIO DEL BAILÍO</t>
  </si>
  <si>
    <t>CALLE RAMÍREZ DE LAS CASAS DEZA, 10-12 BAJO</t>
  </si>
  <si>
    <t>957498993</t>
  </si>
  <si>
    <t>palaciodelbailio@hospes.com</t>
  </si>
  <si>
    <t>POSADA DE VALLINA S.L.</t>
  </si>
  <si>
    <t>CORREGIDOR LUIS DE LA CERDA, 83 BAJO</t>
  </si>
  <si>
    <t>14003</t>
  </si>
  <si>
    <t>957498750</t>
  </si>
  <si>
    <t>reservas@hhposadadevallina.es</t>
  </si>
  <si>
    <t>hhposadadevallina.es</t>
  </si>
  <si>
    <t>BALCON DE CORDOBA S.L.</t>
  </si>
  <si>
    <t>CALLE ENCARNACIÓN, 8 4 6 - POLIGONO INSDUSTRIAL AL</t>
  </si>
  <si>
    <t>957498478</t>
  </si>
  <si>
    <t>info@balcondecordoba.com</t>
  </si>
  <si>
    <t>balcondecordoba.com</t>
  </si>
  <si>
    <t>HOTEL CÓRDOBA CENTRO</t>
  </si>
  <si>
    <t>CALLE JESÚS MARÍA, 8 8 8</t>
  </si>
  <si>
    <t>957497850</t>
  </si>
  <si>
    <t>reservas@hotel-cordobacentro.es</t>
  </si>
  <si>
    <t>hotel-cordobacentro.es/</t>
  </si>
  <si>
    <t>PLATEROS</t>
  </si>
  <si>
    <t>PLAZA SÉNECA, 4 BAJO</t>
  </si>
  <si>
    <t>957496785</t>
  </si>
  <si>
    <t>anmadel@hotmail.com</t>
  </si>
  <si>
    <t>hotelplateros.com</t>
  </si>
  <si>
    <t>HOSPEDERÍA DEL ATALIA</t>
  </si>
  <si>
    <t>BUEN PASTOR, 19 BAJO(LOCAL)</t>
  </si>
  <si>
    <t>957496659</t>
  </si>
  <si>
    <t>clientes@hospederiadelatalia.com</t>
  </si>
  <si>
    <t>hospederiadelatalia.com</t>
  </si>
  <si>
    <t>ALFARO 3436 S.L.</t>
  </si>
  <si>
    <t>ALFAROS, 34 BAJO</t>
  </si>
  <si>
    <t>957496271</t>
  </si>
  <si>
    <t>info@hoteldelosfaroles.es</t>
  </si>
  <si>
    <t>hoteldelosfaroles.net</t>
  </si>
  <si>
    <t>HOTEL DON PAULA</t>
  </si>
  <si>
    <t>PLAZA PINEDA, 2 BAJO</t>
  </si>
  <si>
    <t>957493001</t>
  </si>
  <si>
    <t>reservas@hoteldonpaula.com</t>
  </si>
  <si>
    <t>hoteldonpaula.com/</t>
  </si>
  <si>
    <t>HOTEL LOS OMEYAS S.L.</t>
  </si>
  <si>
    <t>ENCARNACIÓN, 17 BAJO(JUNTO MEZQUITA)</t>
  </si>
  <si>
    <t>957492199</t>
  </si>
  <si>
    <t>reservas@hotel-losomeyas.com</t>
  </si>
  <si>
    <t>hotel-losomeyas.es</t>
  </si>
  <si>
    <t>SERCOTEL MACIA ALFAROS S.A.</t>
  </si>
  <si>
    <t>CALLE ALFAROS, 18 BAJO; ENTRADA HOTEL ALFAROS</t>
  </si>
  <si>
    <t>957491920</t>
  </si>
  <si>
    <t>alfaros@maciahoteles.com</t>
  </si>
  <si>
    <t>ALBUCASIS</t>
  </si>
  <si>
    <t>BUEN PASTOR, 11 BAJO</t>
  </si>
  <si>
    <t>957488989</t>
  </si>
  <si>
    <t>hotelalbucasis@hotmail.com</t>
  </si>
  <si>
    <t>hotelalbucasis.com</t>
  </si>
  <si>
    <t>EL CISNE</t>
  </si>
  <si>
    <t>AVENIDA CERVANTES, 14 BAJO</t>
  </si>
  <si>
    <t>14008</t>
  </si>
  <si>
    <t>957481301</t>
  </si>
  <si>
    <t>hotelcisne@telefonica.net</t>
  </si>
  <si>
    <t>hotelcisnecordoba.com</t>
  </si>
  <si>
    <t>EL CONQUISTADOR</t>
  </si>
  <si>
    <t>CALLE MAGISTRAL GONZÁLEZ FRANCÉS, 15-17 BAJO; DUPLICADO 15-17; HOTEL CONQUISTA</t>
  </si>
  <si>
    <t>957481102</t>
  </si>
  <si>
    <t>info@elconquistador.com</t>
  </si>
  <si>
    <t>execonquistador.com</t>
  </si>
  <si>
    <t>GONZÁLEZ</t>
  </si>
  <si>
    <t>MANRÍQUEZ, 3 BAJO</t>
  </si>
  <si>
    <t>957479819</t>
  </si>
  <si>
    <t>reservas@hotelmezquita.com</t>
  </si>
  <si>
    <t>hotelmezquita.com</t>
  </si>
  <si>
    <t>HOTEL RESTAURANTE LOS PATIOS S.L.</t>
  </si>
  <si>
    <t>CALLE CARDENAL HERRERO, 14</t>
  </si>
  <si>
    <t>957478340</t>
  </si>
  <si>
    <t>info@lospatios.net</t>
  </si>
  <si>
    <t>lospatios.net</t>
  </si>
  <si>
    <t>SELU S.L.</t>
  </si>
  <si>
    <t>CALLE EDUARDO DATO, 7 BAJO; HOTEL SELU</t>
  </si>
  <si>
    <t>957476500</t>
  </si>
  <si>
    <t>selu@sercotel.es</t>
  </si>
  <si>
    <t>hotelselu.com</t>
  </si>
  <si>
    <t>CARPE DIEM S.L.</t>
  </si>
  <si>
    <t>BARROSO, 4 LOCAL</t>
  </si>
  <si>
    <t>957476221</t>
  </si>
  <si>
    <t>reservas@hotelcordobacarpediem.com</t>
  </si>
  <si>
    <t>hotelcordobacarpediem.com</t>
  </si>
  <si>
    <t>SAN ZOILO, 4 BAJO</t>
  </si>
  <si>
    <t>957475861</t>
  </si>
  <si>
    <t>info@hotelsanmiguelcordoba.com</t>
  </si>
  <si>
    <t>hotelsanmiguelcordoba.com</t>
  </si>
  <si>
    <t>HOTEL GRACIA DE CORDOBA</t>
  </si>
  <si>
    <t>RODRÍGUEZ MARÍN, 5</t>
  </si>
  <si>
    <t>957475758</t>
  </si>
  <si>
    <t>info@hotelgranplaza.es</t>
  </si>
  <si>
    <t>hotelgranplaza.es/</t>
  </si>
  <si>
    <t>HOTEL BOSTON</t>
  </si>
  <si>
    <t>MÁLAGA, 2</t>
  </si>
  <si>
    <t>957474176</t>
  </si>
  <si>
    <t>info@hotel-boston.com</t>
  </si>
  <si>
    <t>hotel-boston.com</t>
  </si>
  <si>
    <t>HOTEL MEZQUITA S.L.</t>
  </si>
  <si>
    <t>PLAZA SANTA CATALINA, 1 BAJO</t>
  </si>
  <si>
    <t>957472894</t>
  </si>
  <si>
    <t>HOTEL EUROSTARS MAIMONIDES</t>
  </si>
  <si>
    <t>CALLE TORRIJOS, 4 BAJO; HOTEL MAIMONIDES</t>
  </si>
  <si>
    <t>957471500</t>
  </si>
  <si>
    <t>info@hoteleurostarsmaimonides.com</t>
  </si>
  <si>
    <t>eurostarshotels.com/eurostars-maimonides.html?referer_code=lb0gg00yx&amp;utm_source=google&amp;utm_medium=business&amp;utm_campaign=lb0gg00yx</t>
  </si>
  <si>
    <t>CASA DE LOS NARANJOS S.L.</t>
  </si>
  <si>
    <t>ISABEL LOSA, 8</t>
  </si>
  <si>
    <t>957470587</t>
  </si>
  <si>
    <t>casadelosnaranjos@telefonica.net</t>
  </si>
  <si>
    <t>casadelosnaranjos.com</t>
  </si>
  <si>
    <t>ÍTACA COLÓN</t>
  </si>
  <si>
    <t>ALHAKÉN II, 4 BAJO</t>
  </si>
  <si>
    <t>957470017</t>
  </si>
  <si>
    <t>info@itchoteles.com</t>
  </si>
  <si>
    <t>itacacordoba.com</t>
  </si>
  <si>
    <t>CASA DE LOS AZULEJOS S.L.</t>
  </si>
  <si>
    <t>FERNANDO COLÓN, 5</t>
  </si>
  <si>
    <t>957470000</t>
  </si>
  <si>
    <t>info@casadelosazulejos.com</t>
  </si>
  <si>
    <t>casadelosazulejos.com</t>
  </si>
  <si>
    <t>HOTEL AVERROES*** S.A.</t>
  </si>
  <si>
    <t>CALLE CAMPO MADRE DE DIOS, 38 BAJO; HOTEL AVERROES</t>
  </si>
  <si>
    <t>957435978</t>
  </si>
  <si>
    <t xml:space="preserve">reservas@hotelaverroes.es
</t>
  </si>
  <si>
    <t>hotelaverroes.es</t>
  </si>
  <si>
    <t>HESPERIA CÓRDOBA S.A.</t>
  </si>
  <si>
    <t>AVENIDA FRAY ALBINO, 1 BAJO; HOTEL HESPERIA CORDOB</t>
  </si>
  <si>
    <t>14009</t>
  </si>
  <si>
    <t>957421042</t>
  </si>
  <si>
    <t>reservations@hesperia.com</t>
  </si>
  <si>
    <t>hesperia-cordoba.com</t>
  </si>
  <si>
    <t>NH COLLECTION AMISTAD CÓRDOBA</t>
  </si>
  <si>
    <t>PLAZA MAIMÓNIDES, 3 BAJO; NH AMISTAD CORDOBA</t>
  </si>
  <si>
    <t>957420335</t>
  </si>
  <si>
    <t>nhcollectionamistadcordoba@nh-hotels.com</t>
  </si>
  <si>
    <t>MADINAT</t>
  </si>
  <si>
    <t>CALLE CABEZAS, 17</t>
  </si>
  <si>
    <t>957395000</t>
  </si>
  <si>
    <t>info@hotelmadinat.com</t>
  </si>
  <si>
    <t>hotelmadinat.com</t>
  </si>
  <si>
    <t>HOTEL RIAD ARRUZAFA</t>
  </si>
  <si>
    <t>AVENIDA ARRUZAFA, 46</t>
  </si>
  <si>
    <t>957392020</t>
  </si>
  <si>
    <t>hotelriadarruzafa.com</t>
  </si>
  <si>
    <t>A. MEDINA MOLERA S.L.</t>
  </si>
  <si>
    <t>LINEROS, S/N</t>
  </si>
  <si>
    <t>957391872</t>
  </si>
  <si>
    <t>info@amedinamolera.com</t>
  </si>
  <si>
    <t>CASTILLO DE MONTEMAYOR</t>
  </si>
  <si>
    <t>CARRETERA CÓRDOBA-MÁLAGA, KILOMETRO 35</t>
  </si>
  <si>
    <t>14530</t>
  </si>
  <si>
    <t>MONTEMAYOR</t>
  </si>
  <si>
    <t>957384200</t>
  </si>
  <si>
    <t>info@castillodemontemayor.com</t>
  </si>
  <si>
    <t>hotelcastillodemontemayor.com</t>
  </si>
  <si>
    <t>FRANAMICA S.L.</t>
  </si>
  <si>
    <t>CALLE SAN SEBASTIÁN, 16 BAJO</t>
  </si>
  <si>
    <t>14220</t>
  </si>
  <si>
    <t>ESPIEL</t>
  </si>
  <si>
    <t>957363482</t>
  </si>
  <si>
    <t>info@franamica.com</t>
  </si>
  <si>
    <t>EMPERADOR MAXIMIANO HERCULEO</t>
  </si>
  <si>
    <t>AL-ANDALUS, 13-15</t>
  </si>
  <si>
    <t>957340034</t>
  </si>
  <si>
    <t>info@maximiano-herculeo.com</t>
  </si>
  <si>
    <t>maximiano-herculeo.com</t>
  </si>
  <si>
    <t>LA MOLINA PLAZA S.L.</t>
  </si>
  <si>
    <t>CAMINO NUEVO, 1 1 1</t>
  </si>
  <si>
    <t>957336090</t>
  </si>
  <si>
    <t>info@lamolinaplaza.com</t>
  </si>
  <si>
    <t>MOLINO</t>
  </si>
  <si>
    <t>CAMINO NAVA, 6 BAJO(CORTIJO MURCIA)</t>
  </si>
  <si>
    <t>957336041</t>
  </si>
  <si>
    <t>alojamiento@molinonava.com</t>
  </si>
  <si>
    <t>molinonava.com</t>
  </si>
  <si>
    <t>SIERRA DE ARACELI S.L.L.</t>
  </si>
  <si>
    <t>CARRETERA SANTUARIO VIRGEN DE ARACELI, KILOMETRO 4, 100 BAJO</t>
  </si>
  <si>
    <t>957334666</t>
  </si>
  <si>
    <t>hotelsierradearaceli@yahoo.es</t>
  </si>
  <si>
    <t>hotelsierradearaceli.com</t>
  </si>
  <si>
    <t>LA LANCHA</t>
  </si>
  <si>
    <t>CARRETERA MADRID-CÁDIZ (N-IV), KILOMETRO 393 BAJO; CAFET. EL YATE EDIFI</t>
  </si>
  <si>
    <t>957320149</t>
  </si>
  <si>
    <t>hotellalancha@gmail.com</t>
  </si>
  <si>
    <t>lalancha.com</t>
  </si>
  <si>
    <t>DOÑA ALDONZA S.L.</t>
  </si>
  <si>
    <t>POLIGONO INSDUSTRIAL AL CAÑUELO, S/N</t>
  </si>
  <si>
    <t>14546</t>
  </si>
  <si>
    <t>SANTAELLA</t>
  </si>
  <si>
    <t>957314068</t>
  </si>
  <si>
    <t>info@doñaaldonza.com</t>
  </si>
  <si>
    <t>AVENIDA CARLOS III, 137</t>
  </si>
  <si>
    <t>14100</t>
  </si>
  <si>
    <t>LA CARLOTA</t>
  </si>
  <si>
    <t>957300281</t>
  </si>
  <si>
    <t>hcarmen@hcarmen.eu</t>
  </si>
  <si>
    <t>hcarmen.eu</t>
  </si>
  <si>
    <t>CARRETERA MADRID-CÁDIZ, KILOMETRO 429, 5</t>
  </si>
  <si>
    <t>957300167</t>
  </si>
  <si>
    <t>hotelelpilar@hotelelpilar.com</t>
  </si>
  <si>
    <t>hotelelpilar.com</t>
  </si>
  <si>
    <t>NH CALIFA</t>
  </si>
  <si>
    <t>CALLE LOPE DE HOCES, 14 BAJO</t>
  </si>
  <si>
    <t>957299400</t>
  </si>
  <si>
    <t>nhcalifa@nh-hotels.com</t>
  </si>
  <si>
    <t>HOTEL OASIS S.L.</t>
  </si>
  <si>
    <t>AVENIDA CÁDIZ, 78 BAJO(HOTEL OASIS)</t>
  </si>
  <si>
    <t>14013</t>
  </si>
  <si>
    <t>957298311</t>
  </si>
  <si>
    <t>reservas@oasiscordoba.com</t>
  </si>
  <si>
    <t>oasiscordoba.com</t>
  </si>
  <si>
    <t>HOSPEDERIA BAÑOS ÁRABES DE CÓRDOBA</t>
  </si>
  <si>
    <t>ALMANZOR, 18 BAJO</t>
  </si>
  <si>
    <t>957295855</t>
  </si>
  <si>
    <t>info@banosarabes.com</t>
  </si>
  <si>
    <t>hospederiabaosrabesdecrdoba.com</t>
  </si>
  <si>
    <t>HOTEL MARIANO</t>
  </si>
  <si>
    <t>AVENIDA CÁDIZ, 60 BAJO</t>
  </si>
  <si>
    <t>957294566</t>
  </si>
  <si>
    <t>info@hotelmariano.com</t>
  </si>
  <si>
    <t>EL CISNE VERDE</t>
  </si>
  <si>
    <t>CALLE PINTOR EL GRECO, 6 BAJO</t>
  </si>
  <si>
    <t>957294360</t>
  </si>
  <si>
    <t>info@elcisneverde.com</t>
  </si>
  <si>
    <t>HOTELES TURISTICOS UNIDOS S.A.</t>
  </si>
  <si>
    <t>PASEO VICTORIA, 2 BAJO(HOTEL AC PALACIO CORONEL</t>
  </si>
  <si>
    <t>957292521</t>
  </si>
  <si>
    <t>info@hotelesturisticosunidos.com</t>
  </si>
  <si>
    <t>HOTEL ABETOS DEL MAESTRE ESCUELA S.L.</t>
  </si>
  <si>
    <t>AVENIDA SAN JOSÉ DE CALASANZ, KILOMETRO 2, 8 BAJO(CAFETERIA)</t>
  </si>
  <si>
    <t>957282132</t>
  </si>
  <si>
    <t>hotelabetos@hotelabetos.com</t>
  </si>
  <si>
    <t>hotelabetos.com</t>
  </si>
  <si>
    <t>HOTEL EUROSTARS LAS ADELFAS</t>
  </si>
  <si>
    <t>AVENIDA ARRUZAFA, S/N BAJO</t>
  </si>
  <si>
    <t>957277420</t>
  </si>
  <si>
    <t>info@hoteleurostarslasadelfas.com</t>
  </si>
  <si>
    <t>eurostarslasadelfas.com</t>
  </si>
  <si>
    <t>PALACETE MIRADOR</t>
  </si>
  <si>
    <t>AVENIDA BRILLANTE, KILOMETRO 5</t>
  </si>
  <si>
    <t>957272188</t>
  </si>
  <si>
    <t>info@palacetemirador.com</t>
  </si>
  <si>
    <t>LA POSADA DEL MOLINO</t>
  </si>
  <si>
    <t>RONDA DE LOS MÁRTIRES, 3 BAJO (HOTEL)</t>
  </si>
  <si>
    <t>957267103</t>
  </si>
  <si>
    <t>hotel@laposadadelmolino.com</t>
  </si>
  <si>
    <t>laposadadelmolino.com</t>
  </si>
  <si>
    <t>TRYP CÓRDOBA</t>
  </si>
  <si>
    <t>AVENIDA MEDINA AZAHARA, 7 BAJO</t>
  </si>
  <si>
    <t>14005</t>
  </si>
  <si>
    <t>957235500</t>
  </si>
  <si>
    <t>info@trypcórdoba.com</t>
  </si>
  <si>
    <t>PATIOS DE CORDOBA</t>
  </si>
  <si>
    <t>DIARIO DE CÓRDOBA, 13</t>
  </si>
  <si>
    <t>957222462</t>
  </si>
  <si>
    <t>info@patiosdecordoba.com</t>
  </si>
  <si>
    <t>eurostarspatiosdecordoba.com</t>
  </si>
  <si>
    <t>EUROSTARS AZAHAR</t>
  </si>
  <si>
    <t>CALLE GARCÍA LOVERA, 1</t>
  </si>
  <si>
    <t>957211296</t>
  </si>
  <si>
    <t>info@eurostarsazahar.com</t>
  </si>
  <si>
    <t>eurostarshotels.com/eurostars-azahar.html</t>
  </si>
  <si>
    <t>LAS CASAS DE LA JUDERÍA S.L.</t>
  </si>
  <si>
    <t>TOMÁS CONDE, 10</t>
  </si>
  <si>
    <t>957202094</t>
  </si>
  <si>
    <t>reservas@lascasasdelajuderiadecordoba.com</t>
  </si>
  <si>
    <t>lascasasdelajuderiadecordoba.com</t>
  </si>
  <si>
    <t>LOLA S.L.</t>
  </si>
  <si>
    <t>ROMERO, 3 BAJO</t>
  </si>
  <si>
    <t>957200305</t>
  </si>
  <si>
    <t>info@lola.com</t>
  </si>
  <si>
    <t>hotelconencantolola.com</t>
  </si>
  <si>
    <t>ROCIO HOTEL</t>
  </si>
  <si>
    <t>CALLE BARROSO, S/N BAJO</t>
  </si>
  <si>
    <t>14420</t>
  </si>
  <si>
    <t>VILLAFRANCA DE CÓRDOBA</t>
  </si>
  <si>
    <t>957191254</t>
  </si>
  <si>
    <t>reservas@hotelrocio.es</t>
  </si>
  <si>
    <t>hotelrocio.es</t>
  </si>
  <si>
    <t>HOTEL MACAMI</t>
  </si>
  <si>
    <t>CARRETERA CIRCUNVALACIÓN, 10 BAJO</t>
  </si>
  <si>
    <t>14620</t>
  </si>
  <si>
    <t>EL CARPIO</t>
  </si>
  <si>
    <t>957181201</t>
  </si>
  <si>
    <t>reservas@hotelmacami.com</t>
  </si>
  <si>
    <t>hotelmacami.com</t>
  </si>
  <si>
    <t>HOTEL MIRADOR DE MONTORO</t>
  </si>
  <si>
    <t>CERRO MUELA, S/N BAJO(HOTEL)</t>
  </si>
  <si>
    <t>957162803</t>
  </si>
  <si>
    <t>info@hotelmiradordemontoro.com</t>
  </si>
  <si>
    <t>hotelmiradordemontoro.es</t>
  </si>
  <si>
    <t>HOTEL MIGUEL ANGEL</t>
  </si>
  <si>
    <t>CALLE SAN ISIDRO, 19 BAJO</t>
  </si>
  <si>
    <t>14480</t>
  </si>
  <si>
    <t>ALCARACEJOS</t>
  </si>
  <si>
    <t>957156411</t>
  </si>
  <si>
    <t>info@hotelmiguelangel.com</t>
  </si>
  <si>
    <t>hotelmiguelangel.es</t>
  </si>
  <si>
    <t>LA CASA DEL MÉDICO</t>
  </si>
  <si>
    <t>CALLE CONTRERAS, 4</t>
  </si>
  <si>
    <t>14440</t>
  </si>
  <si>
    <t>VILLANUEVA DE CÓRDOBA</t>
  </si>
  <si>
    <t>957120247</t>
  </si>
  <si>
    <t>info@lacadelmédico.com</t>
  </si>
  <si>
    <t>hotellacasadelmedico.com</t>
  </si>
  <si>
    <t>CASAS DE DON ADAME</t>
  </si>
  <si>
    <t>CALLE BUENAVISTA, 28</t>
  </si>
  <si>
    <t>14470</t>
  </si>
  <si>
    <t>EL VISO</t>
  </si>
  <si>
    <t>957116571</t>
  </si>
  <si>
    <t>info@casdedonadame.com</t>
  </si>
  <si>
    <t>PIEDRA Y LUZ</t>
  </si>
  <si>
    <t>AVENIDA PARQUE, 55</t>
  </si>
  <si>
    <t>14270</t>
  </si>
  <si>
    <t>HINOJOSA DEL DUQUE</t>
  </si>
  <si>
    <t>957110806</t>
  </si>
  <si>
    <t>info@piedrayluz.com</t>
  </si>
  <si>
    <t>egaruhoteles.com</t>
  </si>
  <si>
    <t>HACIENDA MINERVA</t>
  </si>
  <si>
    <t>CARRETERA DOÑA MENCÍA, KILOMETRO 9.8</t>
  </si>
  <si>
    <t>14870</t>
  </si>
  <si>
    <t>ZUHEROS</t>
  </si>
  <si>
    <t>957090951</t>
  </si>
  <si>
    <t>info@haciendaminerva.com</t>
  </si>
  <si>
    <t>haciendaminerva.com</t>
  </si>
  <si>
    <t>PATRIA CHICA S.L.</t>
  </si>
  <si>
    <t>CALLE CARRERA DE LAS MONJAS, 47</t>
  </si>
  <si>
    <t>957058385</t>
  </si>
  <si>
    <t>info@hotelpatriachica.com</t>
  </si>
  <si>
    <t>hotelpatriachica.com</t>
  </si>
  <si>
    <t>EXE CIUDAD DE CORDOBA</t>
  </si>
  <si>
    <t>AVENIDA CÁDIZ, S/N</t>
  </si>
  <si>
    <t>957013600</t>
  </si>
  <si>
    <t>info@execiudaddecordoba.com</t>
  </si>
  <si>
    <t>eurostarsciudaddecordoba.com</t>
  </si>
  <si>
    <t>RIJOMA</t>
  </si>
  <si>
    <t>RONDA PAZ, 8</t>
  </si>
  <si>
    <t>957 56 26 00</t>
  </si>
  <si>
    <t>info@hotelrestauranterijoma.com</t>
  </si>
  <si>
    <t>hotelrestauranterijoma.com</t>
  </si>
  <si>
    <t>PLAZUELA DEL CARBÓN SUITES</t>
  </si>
  <si>
    <t>PLAZA ESPAÑA, 15 15 15</t>
  </si>
  <si>
    <t>11006</t>
  </si>
  <si>
    <t>CÁDIZ</t>
  </si>
  <si>
    <t>956926440</t>
  </si>
  <si>
    <t>reservas@plazueladelcarbonsuites.com</t>
  </si>
  <si>
    <t>plazueladelcarbonsuites.com</t>
  </si>
  <si>
    <t>HOTEL CASA PALACIO MARÍA LUISA</t>
  </si>
  <si>
    <t>CALLE TORNERÍA, 22</t>
  </si>
  <si>
    <t>11403</t>
  </si>
  <si>
    <t>JEREZ DE LA FRONTERA</t>
  </si>
  <si>
    <t>956926263</t>
  </si>
  <si>
    <t>recepcion@casapalaciomarialuisa.com</t>
  </si>
  <si>
    <t>casapalaciomarialuisa.com</t>
  </si>
  <si>
    <t>L´BOUTIQUE TARIFA</t>
  </si>
  <si>
    <t>CALLE SAN SEBASTIÁN, 37</t>
  </si>
  <si>
    <t>11380</t>
  </si>
  <si>
    <t>TARIFA</t>
  </si>
  <si>
    <t>956922557</t>
  </si>
  <si>
    <t>info@l´boutiquetarifa.com</t>
  </si>
  <si>
    <t>MARINA TARIFA CENTRO APARTMENTS &amp; ROOMS</t>
  </si>
  <si>
    <t>CALLE BAILÉN, 42 A</t>
  </si>
  <si>
    <t>956920404</t>
  </si>
  <si>
    <t>info@marinatarifacentroapartments&amp;rooms.com</t>
  </si>
  <si>
    <t>HOTEL CASA DE LAS CUATRO TORRES</t>
  </si>
  <si>
    <t>PLAZA ARGÜELLES, 3 3 3</t>
  </si>
  <si>
    <t>11004</t>
  </si>
  <si>
    <t>956903133</t>
  </si>
  <si>
    <t>reservas@casadelascuatrotorres.com</t>
  </si>
  <si>
    <t>casadelascuatrotorres.com</t>
  </si>
  <si>
    <t>FIESTA HOTELES &amp; RESORTS S.L.</t>
  </si>
  <si>
    <t>LUGAR ARSENAL DE LA CARRACA, S/N BAJO</t>
  </si>
  <si>
    <t>11100</t>
  </si>
  <si>
    <t>SAN FERNANDO</t>
  </si>
  <si>
    <t>956891819</t>
  </si>
  <si>
    <t>info@fiestahoteles&amp;resorts.com</t>
  </si>
  <si>
    <t>HOTEL ROMA</t>
  </si>
  <si>
    <t>REAL, 52</t>
  </si>
  <si>
    <t>956881372</t>
  </si>
  <si>
    <t>hotelromacentro@hotmail.com</t>
  </si>
  <si>
    <t>hotelroma.com</t>
  </si>
  <si>
    <t>BAHÍA SUR</t>
  </si>
  <si>
    <t>CALLE CAÑO HERRERA (CENTRO COMERCIAL BAHÍA SUR), S/N</t>
  </si>
  <si>
    <t>956880086</t>
  </si>
  <si>
    <t>info@hotelbahiasur.com</t>
  </si>
  <si>
    <t>hotelbahiasur.com</t>
  </si>
  <si>
    <t>CASA DEL REGIDOR</t>
  </si>
  <si>
    <t>CALLE RIBERA DEL RÍO, 30 BAJO; HOTEL CASA DEL REGIDO</t>
  </si>
  <si>
    <t>11500</t>
  </si>
  <si>
    <t>EL PUERTO DE SANTA MARÍA</t>
  </si>
  <si>
    <t>956877333</t>
  </si>
  <si>
    <t>hotelcasadelregidor@telefonica.net</t>
  </si>
  <si>
    <t>casadelregidor.com</t>
  </si>
  <si>
    <t>DEL MAR HOTEL &amp; SPA S.L.</t>
  </si>
  <si>
    <t>CALLE BABOR, 5</t>
  </si>
  <si>
    <t>956875911</t>
  </si>
  <si>
    <t>reservas@delmarhotel.eu</t>
  </si>
  <si>
    <t>delmarhotel.es</t>
  </si>
  <si>
    <t>ABAQUE HOTELERA S.A.</t>
  </si>
  <si>
    <t>AMPARO OSBORNE VÁZQUEZ, 3 BAJO</t>
  </si>
  <si>
    <t>956873700</t>
  </si>
  <si>
    <t>info@abaquehotelera.com</t>
  </si>
  <si>
    <t>LOS JÁNDALOS VISTAHERMOSA</t>
  </si>
  <si>
    <t>CALLE AMPARO OSBORNE VÁZQUEZ, S/N BAJO</t>
  </si>
  <si>
    <t>956873411</t>
  </si>
  <si>
    <t>administracion@jandalos.com</t>
  </si>
  <si>
    <t>losjndalosvistahermosa.com</t>
  </si>
  <si>
    <t>LOS JÁNDALOS SANTA MARÍA S.L.</t>
  </si>
  <si>
    <t>AVENIDA BAJAMAR, S/N ENTRAR POR CALLE MOROS</t>
  </si>
  <si>
    <t>956873211</t>
  </si>
  <si>
    <t>info@losjándalosntamaría.com</t>
  </si>
  <si>
    <t>LAS SUITES DE PUERTO SHERRRY</t>
  </si>
  <si>
    <t>AVENIDA LIBERTAD, 1 BAJO</t>
  </si>
  <si>
    <t>956862500</t>
  </si>
  <si>
    <t>recepcion@lassuitesdepuertosherry.com</t>
  </si>
  <si>
    <t>lassuitesdepuertosherry.com</t>
  </si>
  <si>
    <t>PUERTA DE ALGADIR</t>
  </si>
  <si>
    <t>CARRETERA MADRID-CÁDIZ (N-IV), KILOMETRO 648 BAJO; LOCAL 1; (HOTEL LA HACI</t>
  </si>
  <si>
    <t>956861550</t>
  </si>
  <si>
    <t>administracion@puertadealgadir.com</t>
  </si>
  <si>
    <t>puertadealgadir.com</t>
  </si>
  <si>
    <t>DUQUES DE MEDINACELI</t>
  </si>
  <si>
    <t>CALLE SANTA MARÍA, 1150 1150 1150</t>
  </si>
  <si>
    <t>956860777</t>
  </si>
  <si>
    <t>hotelduquesdemedinaceli@hdmpuerto.com</t>
  </si>
  <si>
    <t>hotelduquesdemedinaceli.com</t>
  </si>
  <si>
    <t>CLUB MEDITERRANEO</t>
  </si>
  <si>
    <t>CARRETERA PUERTO DE SANTA MARÍA-ROTA, S/N BAJO</t>
  </si>
  <si>
    <t>956853761</t>
  </si>
  <si>
    <t>info@clubmediterraneo.com</t>
  </si>
  <si>
    <t>340</t>
  </si>
  <si>
    <t>PALACIO SAN BARTOLOMÉ S.L.</t>
  </si>
  <si>
    <t>CALLE SAN BARTOLOMÉ, 21</t>
  </si>
  <si>
    <t>956850946</t>
  </si>
  <si>
    <t>palaciosanbartolome@gmail.com</t>
  </si>
  <si>
    <t>palaciosanbartolome.com</t>
  </si>
  <si>
    <t>HOTEL PUERTO SHERRY YACHT CLUB</t>
  </si>
  <si>
    <t>AVENIDA LIBERTAD, S/N BAJO; RESTAURANT</t>
  </si>
  <si>
    <t>956850410</t>
  </si>
  <si>
    <t>recepcionpuerto@puertosherry.com</t>
  </si>
  <si>
    <t>puertosherry.com</t>
  </si>
  <si>
    <t>DUNAS PUERTO S.L.</t>
  </si>
  <si>
    <t>CAMINO ENAMORADOS, S/N BAJO</t>
  </si>
  <si>
    <t>956850311</t>
  </si>
  <si>
    <t>grupos@hoteldunas.es</t>
  </si>
  <si>
    <t>hoteldunas.es</t>
  </si>
  <si>
    <t>ALEGRIA COSTA BALLENA</t>
  </si>
  <si>
    <t>AVENIDA JUAN CARLOS I, S/N</t>
  </si>
  <si>
    <t>11520</t>
  </si>
  <si>
    <t>ROTA</t>
  </si>
  <si>
    <t>956849206</t>
  </si>
  <si>
    <t>hello@alegria-hotels.com</t>
  </si>
  <si>
    <t>ELBA COSTA BALLENA</t>
  </si>
  <si>
    <t>CARLA DE ORLEANS, S/N BAJO(HOTEL ELBA COSTA BAJO</t>
  </si>
  <si>
    <t>956849200</t>
  </si>
  <si>
    <t>costaballena.recepcion@hoteleselba.com</t>
  </si>
  <si>
    <t>PLAYABALLENA SPA</t>
  </si>
  <si>
    <t>AVENIDA JUAN CARLOS I, S/N BAJO; PARCH-2</t>
  </si>
  <si>
    <t>956849044</t>
  </si>
  <si>
    <t>INVERSIONES TURÍSTICAS ROTEÑAS S.L.</t>
  </si>
  <si>
    <t>AVENIDA DIPUTACIÓN, 150 BAJO</t>
  </si>
  <si>
    <t>956846103</t>
  </si>
  <si>
    <t>info@hotelespadaña.com</t>
  </si>
  <si>
    <t>hotelespadana.com</t>
  </si>
  <si>
    <t>LA PARRITA S.L.</t>
  </si>
  <si>
    <t>CALLE SAGRADO CORAZÓN DE JESÚS, 61 LOCAL LOCAL LA PARRITA</t>
  </si>
  <si>
    <t>956846039</t>
  </si>
  <si>
    <t>recepcion@hotellaparrita.com</t>
  </si>
  <si>
    <t>hotellaparrita.com</t>
  </si>
  <si>
    <t>DUQUE DE NAJERA</t>
  </si>
  <si>
    <t>CALLE GRAVINA, 2 FRENTE PUERTO DPTVO. PESQUERO</t>
  </si>
  <si>
    <t>956846020</t>
  </si>
  <si>
    <t>reservas@hotelduquedenajera.com</t>
  </si>
  <si>
    <t>hotelduquedenajera.com</t>
  </si>
  <si>
    <t>CABALLO NEGRO</t>
  </si>
  <si>
    <t>CALLE COMERCIO, 1 BAJO; HOTEL CABALLO NEGRO</t>
  </si>
  <si>
    <t>11510</t>
  </si>
  <si>
    <t>PUERTO REAL</t>
  </si>
  <si>
    <t>956836612</t>
  </si>
  <si>
    <t>antoniosanchez_caballonegro@hotmail.com</t>
  </si>
  <si>
    <t>hotelcaballonegro.com</t>
  </si>
  <si>
    <t>HOTEL-RESTAURANTE CATALAN</t>
  </si>
  <si>
    <t>AVENIDA DE LA CONSTITUCION, 0, S/N</t>
  </si>
  <si>
    <t>956832203</t>
  </si>
  <si>
    <t xml:space="preserve"> reservas@catalanhotel.com</t>
  </si>
  <si>
    <t>catalanhotel.com</t>
  </si>
  <si>
    <t>GRAN HOTEL CIUDAD DEL SUR</t>
  </si>
  <si>
    <t>CARRETERA DE PATERNA, 1</t>
  </si>
  <si>
    <t>956830016</t>
  </si>
  <si>
    <t>info@granhotelciudaddelsur.es</t>
  </si>
  <si>
    <t>granhotelciudaddelsur.es</t>
  </si>
  <si>
    <t>LA ESPADAÑA</t>
  </si>
  <si>
    <t>AVENIDA DIPUTACIÓN, 150 BAJO; LA ESPADAÑA</t>
  </si>
  <si>
    <t>956814512</t>
  </si>
  <si>
    <t>PLAYA DE LA LUZ S.A.</t>
  </si>
  <si>
    <t>AVENIDA LA DIPUTACIÓN, S/N</t>
  </si>
  <si>
    <t>956810500</t>
  </si>
  <si>
    <t>reservas@hotelplayadelaluz.com</t>
  </si>
  <si>
    <t>hotelplayadelaluz.com</t>
  </si>
  <si>
    <t>HOTEL BRISAS DEL MAR</t>
  </si>
  <si>
    <t>ESTUARIO, S/N</t>
  </si>
  <si>
    <t>956804368</t>
  </si>
  <si>
    <t>info@meligrana.com</t>
  </si>
  <si>
    <t>meligrana.com</t>
  </si>
  <si>
    <t>H2 SALYMAR</t>
  </si>
  <si>
    <t>REAL, 32 BAJO</t>
  </si>
  <si>
    <t>956802260</t>
  </si>
  <si>
    <t>reservas@hotelsalymar.com</t>
  </si>
  <si>
    <t>NH HOTEL GROUP S.A.</t>
  </si>
  <si>
    <t>CARRETERA ARENILLAS, 10 BAJO (NH CN340)</t>
  </si>
  <si>
    <t>11311</t>
  </si>
  <si>
    <t>956796764</t>
  </si>
  <si>
    <t>nhcampodegibraltar@nh-hotels.com</t>
  </si>
  <si>
    <t>nh-hotels.com/es/hotel/nh-campo-de-gibraltar</t>
  </si>
  <si>
    <t>ALDIANA ANDALUSIEN</t>
  </si>
  <si>
    <t>URBANIZACIÓN NOVO SANCTI-PETRI, S/N BAJO</t>
  </si>
  <si>
    <t>11139</t>
  </si>
  <si>
    <t>CHICLANA DE LA FRONTERA</t>
  </si>
  <si>
    <t>956792147</t>
  </si>
  <si>
    <t>fo-xry@aldiana.com</t>
  </si>
  <si>
    <t>aldiana.de</t>
  </si>
  <si>
    <t>CLUB MARÍTIMO DE SOTOGRANDE</t>
  </si>
  <si>
    <t>PASEO PASEO PUERTO DEPORTIVO, S/N</t>
  </si>
  <si>
    <t>11310</t>
  </si>
  <si>
    <t>956790200</t>
  </si>
  <si>
    <t>info@clubmarítimodesotogrande.com</t>
  </si>
  <si>
    <t>clubmaritimodesotogrande.com</t>
  </si>
  <si>
    <t>PATRICIA S.L.</t>
  </si>
  <si>
    <t>CARRETERA N-340, KILOMETRO 135 BAJO; EDIFICIO MAHIA</t>
  </si>
  <si>
    <t>11312</t>
  </si>
  <si>
    <t>956772887</t>
  </si>
  <si>
    <t>reservas@hotelpatricia.com</t>
  </si>
  <si>
    <t>hotelpatricia.com</t>
  </si>
  <si>
    <t>HOTEL PLAYA DE LA PLATA</t>
  </si>
  <si>
    <t>CARRETERA ATLANTERRA, 27</t>
  </si>
  <si>
    <t>11391</t>
  </si>
  <si>
    <t>956771714</t>
  </si>
  <si>
    <t>reservas@hotelplayadelaplata.com</t>
  </si>
  <si>
    <t>hotelplayadelaplata.com</t>
  </si>
  <si>
    <t>ASUR CAMPO DE GIBRALTAR</t>
  </si>
  <si>
    <t>AVENIDA PRÍNCIPE DE ASTURIAS, S/N BAJO</t>
  </si>
  <si>
    <t>11300</t>
  </si>
  <si>
    <t>LA LÍNEA DE LA CONCEPCIÓN</t>
  </si>
  <si>
    <t>956768831</t>
  </si>
  <si>
    <t>info@asurcampodegibraltar.com</t>
  </si>
  <si>
    <t>CORTIJO HUERTA DOROTEA S.A.</t>
  </si>
  <si>
    <t>CARRETERA VILLAMARTÍN-EL BOSQUE (A-373), KILOMETRO 12 BAJO</t>
  </si>
  <si>
    <t>11660</t>
  </si>
  <si>
    <t>PRADO DEL REY</t>
  </si>
  <si>
    <t>956724291</t>
  </si>
  <si>
    <t>huertadorotea@huertadorotea.com</t>
  </si>
  <si>
    <t>huertadorotea.com/</t>
  </si>
  <si>
    <t>HOTEL CAICO´S</t>
  </si>
  <si>
    <t>DOCTOR MARTÍN AGUILAR, 3 BAJO</t>
  </si>
  <si>
    <t>956723161</t>
  </si>
  <si>
    <t>info@10hostel.com</t>
  </si>
  <si>
    <t>hotelrestaurantecaicos.com</t>
  </si>
  <si>
    <t>DEL CARMEN</t>
  </si>
  <si>
    <t>AVENIDA NACIMIENTO, S/N</t>
  </si>
  <si>
    <t>956723000</t>
  </si>
  <si>
    <t>info@hoteldelcarmen.com</t>
  </si>
  <si>
    <t>hoteldelcarmen.es</t>
  </si>
  <si>
    <t>EL TABANCO S.L.</t>
  </si>
  <si>
    <t>CALLE HUELVA, 3</t>
  </si>
  <si>
    <t>11670</t>
  </si>
  <si>
    <t>956716370</t>
  </si>
  <si>
    <t>info@hotelmesoneltabanco.com</t>
  </si>
  <si>
    <t>eltabancosl.com</t>
  </si>
  <si>
    <t>POSADA SAN ANTONIO</t>
  </si>
  <si>
    <t>CALLE HUELVA, S/N</t>
  </si>
  <si>
    <t>956716226</t>
  </si>
  <si>
    <t>reservas@posadasanantonio.es</t>
  </si>
  <si>
    <t>posadasanantonio.es</t>
  </si>
  <si>
    <t>AVENIDA DIPUTACIÓN, S/N BAJO</t>
  </si>
  <si>
    <t>956716061</t>
  </si>
  <si>
    <t>las-truchas@tugasa.com</t>
  </si>
  <si>
    <t>tugasa.com</t>
  </si>
  <si>
    <t>HOTEL VILLA DE ALGAR</t>
  </si>
  <si>
    <t>CAMINO ARROYO DEL VINATERO, S/N BAJO</t>
  </si>
  <si>
    <t>11639</t>
  </si>
  <si>
    <t>ALGAR</t>
  </si>
  <si>
    <t>956710275</t>
  </si>
  <si>
    <t>villa-algar@tugasa.com</t>
  </si>
  <si>
    <t>tugasa.com/es/c04.html</t>
  </si>
  <si>
    <t>B&amp;B HACIENDA EL SANTISCAL</t>
  </si>
  <si>
    <t>AVENIDA SANTISCAL, 173 BAJO(ARRAKIS BTVIP)</t>
  </si>
  <si>
    <t>11638</t>
  </si>
  <si>
    <t>ARCOS DE LA FRONTERA</t>
  </si>
  <si>
    <t>956708313</t>
  </si>
  <si>
    <t>reservas@santiscal.com</t>
  </si>
  <si>
    <t>santiscal.com</t>
  </si>
  <si>
    <t>HOTEL MESÓN DE LA MOLINERA</t>
  </si>
  <si>
    <t>AVENIDA SOMBRERO DE LOS TRES PICOS, 17 BAJO(LA MOLINERA)</t>
  </si>
  <si>
    <t>956708002</t>
  </si>
  <si>
    <t>reservas@mesondelamolinera.com</t>
  </si>
  <si>
    <t>mesondelamolinera.com</t>
  </si>
  <si>
    <t>PEÑA DE ARCOS</t>
  </si>
  <si>
    <t>CALLE MUÑOZ VÁZQUEZ, 42-44</t>
  </si>
  <si>
    <t>11630</t>
  </si>
  <si>
    <t>956704658</t>
  </si>
  <si>
    <t>info@peñadearcos.com</t>
  </si>
  <si>
    <t>hotelesdearcos.com</t>
  </si>
  <si>
    <t>CARDES HOTELES</t>
  </si>
  <si>
    <t>MARQUÉS DE TORRESOTO, 4 BAJO</t>
  </si>
  <si>
    <t>956704205</t>
  </si>
  <si>
    <t>info@cardeshoteles.com</t>
  </si>
  <si>
    <t>ARCOS GOLF HOTEL CORTIJO Y VILLAS</t>
  </si>
  <si>
    <t>CARRETERA ARCOS-ALGAR, KILOMETRO 3</t>
  </si>
  <si>
    <t>956704131</t>
  </si>
  <si>
    <t>golf@arcosgolf.com</t>
  </si>
  <si>
    <t>arcosgolf.es</t>
  </si>
  <si>
    <t>PENSION LA CASA GRANDE S.L.</t>
  </si>
  <si>
    <t>MALDONADO, 10 BAJO</t>
  </si>
  <si>
    <t>956703930</t>
  </si>
  <si>
    <t>info@lacasagrande.net</t>
  </si>
  <si>
    <t>lacasagrande.net</t>
  </si>
  <si>
    <t>ARCOS S.L.</t>
  </si>
  <si>
    <t>CARRETERA ARCOS-JEREZ (A-382), KILOMETRO 24 BAJO</t>
  </si>
  <si>
    <t>956703328</t>
  </si>
  <si>
    <t>hoteldearcos@hotmail.com</t>
  </si>
  <si>
    <t>meligrana.es</t>
  </si>
  <si>
    <t>HOTEL ARCOS</t>
  </si>
  <si>
    <t>CARRETERA ARCOS-JEREZ (A-382), KILOMETRO 24 BAJO(HOTEL ARCOS)</t>
  </si>
  <si>
    <t>956701605</t>
  </si>
  <si>
    <t>info@hotelarcos.com</t>
  </si>
  <si>
    <t>HOTEL LOS OLIVOS S.L.</t>
  </si>
  <si>
    <t>BOLICHES, 30 BAJO</t>
  </si>
  <si>
    <t>956700811</t>
  </si>
  <si>
    <t>reservas@hotel-losolivos.es</t>
  </si>
  <si>
    <t>hotel-losolivos.es</t>
  </si>
  <si>
    <t>PARADOR DE ARCOS DE LA FRONTERA CASA DEL CORREGIDOR</t>
  </si>
  <si>
    <t>PLAZA CABILDO, S/N BAJO</t>
  </si>
  <si>
    <t>956700500</t>
  </si>
  <si>
    <t>arcos@parador.es</t>
  </si>
  <si>
    <t>HOTEL EL LAGO</t>
  </si>
  <si>
    <t>CARRETERA ARCOS-BOSQUE, KILOMETRO 31</t>
  </si>
  <si>
    <t>956700467</t>
  </si>
  <si>
    <t>reservas@ellago.es</t>
  </si>
  <si>
    <t>ellago.es/</t>
  </si>
  <si>
    <t>HOTEL LA FONDA DEL CALIFÁ S.L.</t>
  </si>
  <si>
    <t>CORREDERA, 83 BAJO</t>
  </si>
  <si>
    <t>956700057</t>
  </si>
  <si>
    <t>info@hotelfondacalifa.com</t>
  </si>
  <si>
    <t>hotelfondacalifa.com</t>
  </si>
  <si>
    <t>HOTEL LA FONDA S.L.</t>
  </si>
  <si>
    <t>CALLE CORREDERA, 83 BAJO</t>
  </si>
  <si>
    <t>956700017</t>
  </si>
  <si>
    <t>info@hotellafonda.com</t>
  </si>
  <si>
    <t>cghs.com</t>
  </si>
  <si>
    <t>NH SOTOGRANDE</t>
  </si>
  <si>
    <t>AUTOVIA A-7, 130 SALIDA</t>
  </si>
  <si>
    <t>956695444</t>
  </si>
  <si>
    <t>sotogrande.hotel@sotogrande.com</t>
  </si>
  <si>
    <t>HOTEL CASTILLO DE CASTELLAR</t>
  </si>
  <si>
    <t>ROSARIO, 3 BAJO</t>
  </si>
  <si>
    <t>11350</t>
  </si>
  <si>
    <t>CASTELLAR DE LA FRONTERA</t>
  </si>
  <si>
    <t>956693150</t>
  </si>
  <si>
    <t>castillo-de-castellar@tugasa.com</t>
  </si>
  <si>
    <t>CASTELLAR</t>
  </si>
  <si>
    <t>CARRETERA CASTELLAR-ALMORAIMA, S/N BAJO(CAMINO BARRANCO ALMORAIM</t>
  </si>
  <si>
    <t>956693018</t>
  </si>
  <si>
    <t>recepcion@hotelcastellar.com</t>
  </si>
  <si>
    <t>castellar.com</t>
  </si>
  <si>
    <t>LA ALMORAIMA</t>
  </si>
  <si>
    <t>CALLE ALGECIRAS, S/N BAJO</t>
  </si>
  <si>
    <t>956693002</t>
  </si>
  <si>
    <t>recepcion@laalmoraimahotel.com</t>
  </si>
  <si>
    <t>laalmoraimahotel.com</t>
  </si>
  <si>
    <t>CARRETERA CÁDIZ-MÁLAGA (N-340), KILOMETRO 77, 2</t>
  </si>
  <si>
    <t>956689990</t>
  </si>
  <si>
    <t>info@hotellatorre.net</t>
  </si>
  <si>
    <t>hotellatorre.net</t>
  </si>
  <si>
    <t>CASA SAN ROSENDO</t>
  </si>
  <si>
    <t>SAN ROSENDO, 9</t>
  </si>
  <si>
    <t>956685399</t>
  </si>
  <si>
    <t>info@canrosendo.com</t>
  </si>
  <si>
    <t>ARTE VIDA</t>
  </si>
  <si>
    <t>CARRETERA CÁDIZ-MÁLAGA, KILOMETRO 79, 3 BAJO</t>
  </si>
  <si>
    <t>956685246</t>
  </si>
  <si>
    <t>windtarifa@yahoo.com</t>
  </si>
  <si>
    <t>hoteltarifa.com</t>
  </si>
  <si>
    <t>POSADA VAGAMUNDOS</t>
  </si>
  <si>
    <t>CALLE MAR CANTÁBRICO, 5</t>
  </si>
  <si>
    <t>956684942</t>
  </si>
  <si>
    <t>teresaynicolas@hotmail.com</t>
  </si>
  <si>
    <t>posadavagamundos.com</t>
  </si>
  <si>
    <t>HOTEL MESÓN DE SANCHO</t>
  </si>
  <si>
    <t>CARRETERA CÁDIZ - MÁLAGA, KILOMETRO 94</t>
  </si>
  <si>
    <t>956684900</t>
  </si>
  <si>
    <t>info@mesondesancho.com</t>
  </si>
  <si>
    <t>mesondesancho.com</t>
  </si>
  <si>
    <t>SILOS 19</t>
  </si>
  <si>
    <t>SILOS, 19</t>
  </si>
  <si>
    <t>956684685</t>
  </si>
  <si>
    <t>info@silos19.com</t>
  </si>
  <si>
    <t>silos19.com</t>
  </si>
  <si>
    <t>HOTEL LA PEÑA</t>
  </si>
  <si>
    <t>CARRETERA CÁDIZ-MÁLAGA, S/N BAJO</t>
  </si>
  <si>
    <t>956684644</t>
  </si>
  <si>
    <t>hotel_tarifa@yahoo.es</t>
  </si>
  <si>
    <t>hotelentarifa.com</t>
  </si>
  <si>
    <t>LA MIRADA S.L.</t>
  </si>
  <si>
    <t>SAN SEBASTIÁN, 41 BAJO</t>
  </si>
  <si>
    <t>956684427</t>
  </si>
  <si>
    <t>reservas@hotel-lamirada.com</t>
  </si>
  <si>
    <t>hotel-lamirada.com</t>
  </si>
  <si>
    <t>HOTEL PUNTA SUR S.L.</t>
  </si>
  <si>
    <t>CALLE BATALLA DEL SALADO, 40 40 40</t>
  </si>
  <si>
    <t>956684326</t>
  </si>
  <si>
    <t>info@hotelpuntasur.com</t>
  </si>
  <si>
    <t>hotelpuntasur.com</t>
  </si>
  <si>
    <t>CODORNIZ</t>
  </si>
  <si>
    <t>CARRETERA CÁDIZ-MÁLAGA (N-340), KILOMETRO 79, 000 BAJO</t>
  </si>
  <si>
    <t>956684101</t>
  </si>
  <si>
    <t>info@lacodorniz.com</t>
  </si>
  <si>
    <t>lacodorniz.com</t>
  </si>
  <si>
    <t>BEACH HOTEL DOS MARES</t>
  </si>
  <si>
    <t>CARRETERA CÁDIZ-MÁLAGA (N-340), KILOMETRO 79, 500 BAJO</t>
  </si>
  <si>
    <t>956684035</t>
  </si>
  <si>
    <t>info@dosmareshotel.com</t>
  </si>
  <si>
    <t>dosmareshotel.com</t>
  </si>
  <si>
    <t>APARTHOTEL LA CASA AMARILLA S.L.</t>
  </si>
  <si>
    <t>SANCHO IV EL BRAVO, 10 BAJO</t>
  </si>
  <si>
    <t>956684029</t>
  </si>
  <si>
    <t>info@aparthotellacaamarilla.com</t>
  </si>
  <si>
    <t>lacasaamarilla.net</t>
  </si>
  <si>
    <t>CONVENTO TARIFA S.L.</t>
  </si>
  <si>
    <t>BATALLA DEL SALADO, 14 BAJO(LOCAL)</t>
  </si>
  <si>
    <t>956683375</t>
  </si>
  <si>
    <t>info@hotelconventotarifa.es</t>
  </si>
  <si>
    <t>hotelconventotarifa.es</t>
  </si>
  <si>
    <t>HURRICANE</t>
  </si>
  <si>
    <t>CARRETERA CÁDIZ-MÁLAGA (N-340), KILOMETRO 78, 000 BAJO</t>
  </si>
  <si>
    <t>956681800</t>
  </si>
  <si>
    <t>info@hotelhurricane.com</t>
  </si>
  <si>
    <t>hotelhurricane.com</t>
  </si>
  <si>
    <t>HOSTERIA TARIFA S.A.</t>
  </si>
  <si>
    <t>CARRETERA CÁDIZ-MÁLAGA (N-340), KILOMETRO 78 BAJO</t>
  </si>
  <si>
    <t>956681409</t>
  </si>
  <si>
    <t>info@hosteriatarifa.com</t>
  </si>
  <si>
    <t>TARIFA LANCES S.L.</t>
  </si>
  <si>
    <t>CALLE MAR ADRIÁTICO, 38 (AVENIDA BATALLA DEL SALADO)</t>
  </si>
  <si>
    <t>956681236</t>
  </si>
  <si>
    <t>info@hoteltarifalances.com</t>
  </si>
  <si>
    <t>hoteltarifalances.com</t>
  </si>
  <si>
    <t>CHILLOUT HOTEL TRES MARES</t>
  </si>
  <si>
    <t>CARRETERA CÁDIZ-MÁLAGA (N-340), KILOMETRO 76 BAJO</t>
  </si>
  <si>
    <t>956680665</t>
  </si>
  <si>
    <t>info@tresmareshotel.com</t>
  </si>
  <si>
    <t>tresmareshotel.com</t>
  </si>
  <si>
    <t>LA JOYITA</t>
  </si>
  <si>
    <t>CALLE ASEDIO, 7 BAJO</t>
  </si>
  <si>
    <t>956680327</t>
  </si>
  <si>
    <t>info@lajoyita.com</t>
  </si>
  <si>
    <t>lajoyitadetarifa.es</t>
  </si>
  <si>
    <t>CIEN POR CIEN FUN S.A.</t>
  </si>
  <si>
    <t>956680013</t>
  </si>
  <si>
    <t>tarifa@100x100fun.com</t>
  </si>
  <si>
    <t>100x100fun.com</t>
  </si>
  <si>
    <t>HOLIDAY INN EXPRESS CAMPO DE GIBRALTAR - BARRIOS</t>
  </si>
  <si>
    <t>CARRETERA CENTRAL TÉRMICA (POLIGONO INSDUSTRIAL PALMONES), S/N BAJO</t>
  </si>
  <si>
    <t>11379</t>
  </si>
  <si>
    <t>LOS BARRIOS</t>
  </si>
  <si>
    <t>956678661</t>
  </si>
  <si>
    <t>info@hiealgeciras.es</t>
  </si>
  <si>
    <t>expressgibraltar.com</t>
  </si>
  <si>
    <t>NH CAMPO DE GIBRALTAR</t>
  </si>
  <si>
    <t>CALLE BRÚJULA (POLIGONO INSDUSTRIAL PALMONES), 27 BAJO; NH CAMPO DE GIBRALTAR</t>
  </si>
  <si>
    <t>956678101</t>
  </si>
  <si>
    <t>GUADACORTE PARK S.A.</t>
  </si>
  <si>
    <t>CARRETERA CÁDIZ-MÁLAGA, KILOMETRO 113 AUTOVIA E 15 A 7 SALIDA 113B</t>
  </si>
  <si>
    <t>11370</t>
  </si>
  <si>
    <t>956677500</t>
  </si>
  <si>
    <t>reservas@hotelguadacortepark.com</t>
  </si>
  <si>
    <t>guadacorteparksa.com</t>
  </si>
  <si>
    <t>AL-MAR</t>
  </si>
  <si>
    <t>AVENIDA MARINA, 2-3</t>
  </si>
  <si>
    <t>11201</t>
  </si>
  <si>
    <t>ALGECIRAS</t>
  </si>
  <si>
    <t>956654790</t>
  </si>
  <si>
    <t>info@al-mar.com</t>
  </si>
  <si>
    <t>hotelalmar.com</t>
  </si>
  <si>
    <t>AVENIDA FRANCIA, 2 BAJO</t>
  </si>
  <si>
    <t>11205</t>
  </si>
  <si>
    <t>956652542</t>
  </si>
  <si>
    <t>algecirashml@gmail.com</t>
  </si>
  <si>
    <r>
      <rPr>
        <rFont val="Calibri"/>
        <color rgb="FF1155CC"/>
        <sz val="11.0"/>
        <u/>
      </rPr>
      <t>hotelmarialuisalgeciras.com/atencion-al-cliente_s9.html</t>
    </r>
    <r>
      <rPr>
        <rFont val="Calibri"/>
        <sz val="11.0"/>
      </rPr>
      <t>l</t>
    </r>
  </si>
  <si>
    <t>HOTEL MARINA VICTORIA</t>
  </si>
  <si>
    <t>AVENIDA MARINA, 7 BAJO</t>
  </si>
  <si>
    <t>956650111</t>
  </si>
  <si>
    <t>info@hotelmarinavictoria.es</t>
  </si>
  <si>
    <t>hotelmarinavictoria.com</t>
  </si>
  <si>
    <t>HOSPEDERIA HENRIETTA</t>
  </si>
  <si>
    <t>SEVILLA, 44</t>
  </si>
  <si>
    <t>11330</t>
  </si>
  <si>
    <t>JIMENA DE LA FRONTERA</t>
  </si>
  <si>
    <t>956648130</t>
  </si>
  <si>
    <t>info@casahenrietta.com</t>
  </si>
  <si>
    <t>casahenrietta.com</t>
  </si>
  <si>
    <t>RANCHO LOS LOBOS</t>
  </si>
  <si>
    <t>PASADA DE ALCALÁ, S/N BAJO (RANCHO LOS LOBOS)</t>
  </si>
  <si>
    <t>956641180</t>
  </si>
  <si>
    <t>info@rancholoslobos.com</t>
  </si>
  <si>
    <t>rancholoslobos.com</t>
  </si>
  <si>
    <t>HOTEL AURA</t>
  </si>
  <si>
    <t>AVENIDA VIRGEN DEL CARMEN, 2</t>
  </si>
  <si>
    <t>11204</t>
  </si>
  <si>
    <t>956639655</t>
  </si>
  <si>
    <t>info@hotelaura.com</t>
  </si>
  <si>
    <t>aurahotel.es</t>
  </si>
  <si>
    <t>AC HOTEL ALGECIRAS</t>
  </si>
  <si>
    <t>CARRETERA RINCONCILLO, S/N ESQUINA / HERMANOS PORTILLA</t>
  </si>
  <si>
    <t>956635060</t>
  </si>
  <si>
    <t>acalgeciras@ac-hotels.com</t>
  </si>
  <si>
    <t>hotelacalgeciras.com</t>
  </si>
  <si>
    <t>SEGISMUNDO MORET, 4 BAJO</t>
  </si>
  <si>
    <t>956634606</t>
  </si>
  <si>
    <t>hoteldonmanuel@hotmail.com</t>
  </si>
  <si>
    <t>hoteldonmanuel.com</t>
  </si>
  <si>
    <t>ALBORÁN S.L.</t>
  </si>
  <si>
    <t>ÁLAMOS, S/N BAJO</t>
  </si>
  <si>
    <t>956632870</t>
  </si>
  <si>
    <t>reservasalgeciras@hotelesalboran.com</t>
  </si>
  <si>
    <t>hotelesalboran.com</t>
  </si>
  <si>
    <t>HOSTAL 16 S.L.</t>
  </si>
  <si>
    <t>SANTÍSIMA TRINIDAD, 16 BAJO</t>
  </si>
  <si>
    <t>956627506</t>
  </si>
  <si>
    <t>info@hostal16.com</t>
  </si>
  <si>
    <t>MISIANA</t>
  </si>
  <si>
    <t>CALLE SANCHO IV EL BRAVO, 16</t>
  </si>
  <si>
    <t>956627083</t>
  </si>
  <si>
    <t>misiana@grupolasacristiatarifa.com</t>
  </si>
  <si>
    <t>hotelmisianatarifa.com/</t>
  </si>
  <si>
    <t>HOTEL REAL S.L.</t>
  </si>
  <si>
    <t>AVENIDA PABLO PICASSO, 7 7 7</t>
  </si>
  <si>
    <t>956620024</t>
  </si>
  <si>
    <t>hotelreallosbarrios@gmail.com</t>
  </si>
  <si>
    <t>hotelreallosbarrios.es</t>
  </si>
  <si>
    <t>HOTELES LA CAÑADA GOLF S.L.</t>
  </si>
  <si>
    <t>CARRETERA N-340, KILOMETRO 136 BAJO; EDIFICIO MAHIA</t>
  </si>
  <si>
    <t>956616561</t>
  </si>
  <si>
    <t>reservas@lacanadagolf.com</t>
  </si>
  <si>
    <t>lacanadagolf.com/</t>
  </si>
  <si>
    <t>HOTEL PATRICIA</t>
  </si>
  <si>
    <t>AVENIDA MAR DEL SUR, S/N</t>
  </si>
  <si>
    <t>956616176</t>
  </si>
  <si>
    <t>LAS CAMELIAS</t>
  </si>
  <si>
    <t>AVENIDA MAR DEL SUR, 16</t>
  </si>
  <si>
    <t>956615065</t>
  </si>
  <si>
    <t>info@hotellascamelias.com</t>
  </si>
  <si>
    <t>hotellascamelias.com</t>
  </si>
  <si>
    <t>SUITES HOTEL S.L.</t>
  </si>
  <si>
    <t>CARRETERA N-340, 127 BAJO; CALLE MESAS DEL DIENTE A-7</t>
  </si>
  <si>
    <t>11360</t>
  </si>
  <si>
    <t>956613449</t>
  </si>
  <si>
    <t>info@sanroqueclub.com</t>
  </si>
  <si>
    <t>sanroqueclub.com</t>
  </si>
  <si>
    <t>HOTEL GLOBALES REINA CRISTINA</t>
  </si>
  <si>
    <t>PASEO LA CONFERENCIA, S/N BAJO</t>
  </si>
  <si>
    <t>11207</t>
  </si>
  <si>
    <t>956603093</t>
  </si>
  <si>
    <t>reservas@reinacristina.es</t>
  </si>
  <si>
    <t>ALMENARA GOLF RESORT</t>
  </si>
  <si>
    <t>AVENIDA ALMENARA, S/N BAJO</t>
  </si>
  <si>
    <t>956582000</t>
  </si>
  <si>
    <t>nhalmenara@nh-hotels.com</t>
  </si>
  <si>
    <t>hotelalmenara.com</t>
  </si>
  <si>
    <t>LAS CANTERAS DE PUERTO REAL S.L.</t>
  </si>
  <si>
    <t>AVENIDA CONSTITUCIÓN, 8 BAJO</t>
  </si>
  <si>
    <t>956564040</t>
  </si>
  <si>
    <t>info@lascanterasdepuertoreal.com</t>
  </si>
  <si>
    <t>hotellascanteras.es</t>
  </si>
  <si>
    <t>PUERTOBAHÍA HOTEL</t>
  </si>
  <si>
    <t>AVENIDA PAZ, 38 BAJO; LOCAL 3-PUERTO BAHIA</t>
  </si>
  <si>
    <t>956562721</t>
  </si>
  <si>
    <t>reservas@hotelpuertobahia.com</t>
  </si>
  <si>
    <t>hotelpuertobahia.com</t>
  </si>
  <si>
    <t>329</t>
  </si>
  <si>
    <t>TRYP EL CABALLO BLANCO S.L.</t>
  </si>
  <si>
    <t>AVENIDA MADRID, 1 BAJO-B EDIFICIO</t>
  </si>
  <si>
    <t>956560926</t>
  </si>
  <si>
    <t>info@trypelcaballoblanco.com</t>
  </si>
  <si>
    <t>GAVIOTA, 12 BAJO</t>
  </si>
  <si>
    <t>956560143</t>
  </si>
  <si>
    <t>reservas@hotelcampomar.net</t>
  </si>
  <si>
    <t>hotelcampomar.net</t>
  </si>
  <si>
    <t>SUR UTOPÍA</t>
  </si>
  <si>
    <t>CALLE TÓRTOLA, 14</t>
  </si>
  <si>
    <t>956556234</t>
  </si>
  <si>
    <t>info@surutopía.com</t>
  </si>
  <si>
    <t>hotelsurutopia.com</t>
  </si>
  <si>
    <t>HOTEL CIUDAD DE MARTOS S.L.</t>
  </si>
  <si>
    <t>CALLE MOLINO MEDEL, 93</t>
  </si>
  <si>
    <t>23600</t>
  </si>
  <si>
    <t>MARTOS</t>
  </si>
  <si>
    <t>JAÉN</t>
  </si>
  <si>
    <t>956551711</t>
  </si>
  <si>
    <t>hotelciudaddemartos@gmail.com</t>
  </si>
  <si>
    <t>hotelciudaddemartos.es</t>
  </si>
  <si>
    <t>MONASTERIO DE SAN MIGUEL</t>
  </si>
  <si>
    <t>CALLE VIRGEN DE LOS MILAGROS, 27 BAJO; HOTELMONASTERIOSANMIG</t>
  </si>
  <si>
    <t>956540440</t>
  </si>
  <si>
    <t>info@monasteriodenmiguel.com</t>
  </si>
  <si>
    <t>HOTEL LOS CÁNTAROS</t>
  </si>
  <si>
    <t>CALLE CURVA, 6 BAJO</t>
  </si>
  <si>
    <t>956540240</t>
  </si>
  <si>
    <t>reservas@hotelloscantaros.com</t>
  </si>
  <si>
    <t>facebook.com/hotelloscantaros</t>
  </si>
  <si>
    <t>PARADOR LA MURALLA CEUTA</t>
  </si>
  <si>
    <t>PLAZA ÁFRICA, 15 BAJO; HOTEL MURALLA CAB.34</t>
  </si>
  <si>
    <t>51001</t>
  </si>
  <si>
    <t>CEUTA</t>
  </si>
  <si>
    <t>956514940</t>
  </si>
  <si>
    <t>ceuta@parador.es</t>
  </si>
  <si>
    <t>ULISES S.L.</t>
  </si>
  <si>
    <t>CAMOENS, 3</t>
  </si>
  <si>
    <t>956514540</t>
  </si>
  <si>
    <t>info@hotelceuta.com</t>
  </si>
  <si>
    <t>hotelceuta.com</t>
  </si>
  <si>
    <t>TRYP CEUTA</t>
  </si>
  <si>
    <t>PASEO ALCALDE SÁNCHEZ PRADOS, 3</t>
  </si>
  <si>
    <t>956511200</t>
  </si>
  <si>
    <t>tryp.ceuta@melia.com</t>
  </si>
  <si>
    <t>trypceuta.com</t>
  </si>
  <si>
    <t>TARTESSUS SANCTI PETRI S.L.</t>
  </si>
  <si>
    <t>URBANIZACIÓN LOMA DE SANCTI-PETRI, S/N BAJO(LOMA SANTI PETRI; S/N</t>
  </si>
  <si>
    <t>956498411</t>
  </si>
  <si>
    <t>info@tartessusnctipetri.com</t>
  </si>
  <si>
    <t>HOTEL AROMA DE MAR</t>
  </si>
  <si>
    <t>CALLE NUEVA DE LA BARROSA, S/N 0 CALLE EL BOQUERÓN, 3</t>
  </si>
  <si>
    <t>11130</t>
  </si>
  <si>
    <t>956497049</t>
  </si>
  <si>
    <t>reservas@hotelaromademar.com</t>
  </si>
  <si>
    <t>hotelaromademar.com</t>
  </si>
  <si>
    <t>BLUE DOLPHIN CHICLANA S.L.U.</t>
  </si>
  <si>
    <t>URBANIZACIÓN NOVO SANCTI-PETRI, S/N BAJO; CLUB ALDIANA</t>
  </si>
  <si>
    <t>956497039</t>
  </si>
  <si>
    <t>info@bluedolphinchiclanau.com</t>
  </si>
  <si>
    <t>BARROSA PARK</t>
  </si>
  <si>
    <t>URBANIZACIÓN NOVO SANCTI-PETRI, S/N</t>
  </si>
  <si>
    <t>956496400</t>
  </si>
  <si>
    <t>barrosapark@hipotels.com</t>
  </si>
  <si>
    <t>384</t>
  </si>
  <si>
    <t>SOL SANCTI PETRI</t>
  </si>
  <si>
    <t>956496040</t>
  </si>
  <si>
    <t>sol.sancti.petri@solmelia.com</t>
  </si>
  <si>
    <t>solsanctipetri.com</t>
  </si>
  <si>
    <t>LAS DUNAS</t>
  </si>
  <si>
    <t>956494985</t>
  </si>
  <si>
    <t>reservas@aparthotelasdunas.com</t>
  </si>
  <si>
    <t>aparthotelasdunas.com</t>
  </si>
  <si>
    <t>PLAYA LA BARROSA</t>
  </si>
  <si>
    <t>URBANIZACIÓN NOVO SANCTI-PETRI, S/N BAJO; PARCELA 2-1 NOVO SANTI</t>
  </si>
  <si>
    <t>956494824</t>
  </si>
  <si>
    <t>playalabarrosa@hipotels.com</t>
  </si>
  <si>
    <t>VINCCI RESORT COSTA GOLF</t>
  </si>
  <si>
    <t>URBANIZACIÓN NOVO SANCTI-PETRI, S/N BAJO; HOTEL COSTA GOLF</t>
  </si>
  <si>
    <t>956494535</t>
  </si>
  <si>
    <t>costagolf@vinccihoteles.com</t>
  </si>
  <si>
    <t>IBEROSTAR ROYAL ANDALUS</t>
  </si>
  <si>
    <t>URBANIZACIÓN NOVO SANCTI-PETRI, S/N BAJO; HOTEL ROYAL ANDALUS GO</t>
  </si>
  <si>
    <t>956494109</t>
  </si>
  <si>
    <t>royal.andalus@iberostar.com</t>
  </si>
  <si>
    <t>HIPOTELS BARROSA PALACE &amp; SPA</t>
  </si>
  <si>
    <t>URBANIZACIÓN NOVO SANCTI-PETRI, S/N EDIFICIO 3</t>
  </si>
  <si>
    <t>956492200</t>
  </si>
  <si>
    <t>barrosapalace@hipotels.com</t>
  </si>
  <si>
    <t>BARROSA GARDEN</t>
  </si>
  <si>
    <t>956492123</t>
  </si>
  <si>
    <t>barrosagarden@hipotels.com</t>
  </si>
  <si>
    <t>HOTEL CORAL PLAYA S.L.</t>
  </si>
  <si>
    <t>CARRETERA BARROSA, S/N 179</t>
  </si>
  <si>
    <t>956492100</t>
  </si>
  <si>
    <t>hotelcoralplaya@gmail.com</t>
  </si>
  <si>
    <t>hotelcoralplaya.com</t>
  </si>
  <si>
    <t>APARTHOTEL NOVO SANCTI PETRI S.L.</t>
  </si>
  <si>
    <t>CARRETERA LA BARROSA BAJO; ESQUINA CARRETERA LA BARROSA</t>
  </si>
  <si>
    <t>956492029</t>
  </si>
  <si>
    <t>reservas@aparthotelnovosanctipetri.com</t>
  </si>
  <si>
    <t>aparthotelnovosanctipetri.com</t>
  </si>
  <si>
    <t>MELIA SANCTI PETRI</t>
  </si>
  <si>
    <t>956491200</t>
  </si>
  <si>
    <t>reservas.spetri@melia.com</t>
  </si>
  <si>
    <t>meliasanctipetri.com</t>
  </si>
  <si>
    <t>VALENTÍN SANCTI PETRI</t>
  </si>
  <si>
    <t>CALLE NOVO SANCTI PETRI, S/N S/N.</t>
  </si>
  <si>
    <t>956491000</t>
  </si>
  <si>
    <t>CORTIJO LOS GALLOS S.L.L.</t>
  </si>
  <si>
    <t>URBANIZACIÓN CORTIJO LOS GALLOS, 461 BAJO</t>
  </si>
  <si>
    <t>956490950</t>
  </si>
  <si>
    <t>info@hotelcortijolosgallos.com</t>
  </si>
  <si>
    <t>hotelcortijolosgallos.com</t>
  </si>
  <si>
    <t>BARCELÓ COSTA BALLENA GOLF &amp; SPA</t>
  </si>
  <si>
    <t>AVENIDA REINA SOFÍA, S/N T</t>
  </si>
  <si>
    <t>956476700</t>
  </si>
  <si>
    <t>costaballena@barcelo.com</t>
  </si>
  <si>
    <t>barcelocostaballenagolf.com</t>
  </si>
  <si>
    <t>UBRIMELLI</t>
  </si>
  <si>
    <t>CARRETERA UBRIQUE-CORTÉS (POLIGONO INSDUSTRIAL LA PIEL), 2 BAJO</t>
  </si>
  <si>
    <t>11600</t>
  </si>
  <si>
    <t>UBRIQUE</t>
  </si>
  <si>
    <t>956466805</t>
  </si>
  <si>
    <t>info@ubrimelli.com</t>
  </si>
  <si>
    <t>ATLÁNTICO</t>
  </si>
  <si>
    <t>URBANIZACIÓN ATLANTERRA, KILOMETRO 4 BAJO</t>
  </si>
  <si>
    <t>956457180</t>
  </si>
  <si>
    <t>info@hotelatlanticozahara.com</t>
  </si>
  <si>
    <t>hotelatlanticozahara.com</t>
  </si>
  <si>
    <t>HOTEL ALMADRABA CONIL</t>
  </si>
  <si>
    <t>SEÑORES CURAS, S/N</t>
  </si>
  <si>
    <t>11140</t>
  </si>
  <si>
    <t>CONIL DE LA FRONTERA</t>
  </si>
  <si>
    <t>956456037</t>
  </si>
  <si>
    <t>reserva@hotelalmadrabaconil.com</t>
  </si>
  <si>
    <t>hotelalmadrabaconil.com</t>
  </si>
  <si>
    <t>COSTA CONIL</t>
  </si>
  <si>
    <t>AVENIDA LA MARINA, S/N</t>
  </si>
  <si>
    <t>11149</t>
  </si>
  <si>
    <t>956456033</t>
  </si>
  <si>
    <t>info@hotelcostaconil.es</t>
  </si>
  <si>
    <t>hotelcostaconil.es</t>
  </si>
  <si>
    <t>LOTO HOTEL APARTAMENTOS S.L.</t>
  </si>
  <si>
    <t>CARRETERA, 39 BAJO(APARTAHOTEL JUNTO A)</t>
  </si>
  <si>
    <t>956456023</t>
  </si>
  <si>
    <t>reservas@lotoconil.com</t>
  </si>
  <si>
    <t>lotoconil.com</t>
  </si>
  <si>
    <t>HACIENDA MONTENMEDIO</t>
  </si>
  <si>
    <t>CARRETERA CÁDIZ-MÁLAGA (N-340), KILOMETRO 42, 5</t>
  </si>
  <si>
    <t>11158</t>
  </si>
  <si>
    <t>VEJER DE LA FRONTERA</t>
  </si>
  <si>
    <t>956455004</t>
  </si>
  <si>
    <t>info@montenmedio.es</t>
  </si>
  <si>
    <t>montenmediogolf.com</t>
  </si>
  <si>
    <t>ADIAFA S.L.</t>
  </si>
  <si>
    <t>AVENIDA FARO, 1 BAJO</t>
  </si>
  <si>
    <t>11160</t>
  </si>
  <si>
    <t>BARBATE</t>
  </si>
  <si>
    <t>956454060</t>
  </si>
  <si>
    <t>info@adiafahoteles.com</t>
  </si>
  <si>
    <t>adiafahoteles.com</t>
  </si>
  <si>
    <t>EL CHILI</t>
  </si>
  <si>
    <t>REAL, 1 BAJO</t>
  </si>
  <si>
    <t>956454033</t>
  </si>
  <si>
    <t xml:space="preserve">barbate@elchilihotel.com
</t>
  </si>
  <si>
    <t>elchilihotel.com/</t>
  </si>
  <si>
    <t>EL PASO</t>
  </si>
  <si>
    <t>CARRETERA CÁDIZ-MÁLAGA (N-340), KILOMETRO 36</t>
  </si>
  <si>
    <t>956451163</t>
  </si>
  <si>
    <t>hotelelpaso@hotmail.com</t>
  </si>
  <si>
    <t>hotelelpaso.es</t>
  </si>
  <si>
    <t>CONVENTO DE SAN FRANCISCO</t>
  </si>
  <si>
    <t>PLAZUELA, S/N BAJO</t>
  </si>
  <si>
    <t>11150</t>
  </si>
  <si>
    <t>956451002</t>
  </si>
  <si>
    <t>convento-san-francisco@tugasa.com</t>
  </si>
  <si>
    <t>HOTEL CONVENTO SAN FRANCISCO</t>
  </si>
  <si>
    <t>956451001</t>
  </si>
  <si>
    <t>INFANTE</t>
  </si>
  <si>
    <t>ROSARIO, S/N BAJO</t>
  </si>
  <si>
    <t>956450088</t>
  </si>
  <si>
    <t>info@casavaro.com</t>
  </si>
  <si>
    <t>casavaro.com/contacto/</t>
  </si>
  <si>
    <t>HOTEL V</t>
  </si>
  <si>
    <t>CALLE ROSARIO, 11-13 BAJO; DUPLICADO 11-13; HOTEL V...</t>
  </si>
  <si>
    <t>info@hotelv-vejer.com</t>
  </si>
  <si>
    <t>hotelv-vejer.com</t>
  </si>
  <si>
    <t>HOTEL PORFIRIO</t>
  </si>
  <si>
    <t>PASEO PRADILLO, 33 33 33</t>
  </si>
  <si>
    <t>11393</t>
  </si>
  <si>
    <t>956449515</t>
  </si>
  <si>
    <t>info@hotelporfirio.com</t>
  </si>
  <si>
    <t>hotelporfirio.com</t>
  </si>
  <si>
    <t>SINDHURA</t>
  </si>
  <si>
    <t>PATRIA, S/N BAJO</t>
  </si>
  <si>
    <t>956448568</t>
  </si>
  <si>
    <t>reservas@hotelsindhura.com</t>
  </si>
  <si>
    <t>hotelsindhura.com</t>
  </si>
  <si>
    <t>CASA DEL CALIFA</t>
  </si>
  <si>
    <t>PLAZA ESPAÑA, 16 BAJO; LA CASA DEL CALIFA</t>
  </si>
  <si>
    <t>956447730</t>
  </si>
  <si>
    <t>info@grupocalifa.com</t>
  </si>
  <si>
    <t>lacasadelcalifa.com</t>
  </si>
  <si>
    <t>ANTONIO</t>
  </si>
  <si>
    <t>CARRETERA N-340, KILOMETRO 17, 300</t>
  </si>
  <si>
    <t>956445506</t>
  </si>
  <si>
    <t>info@hotel-antonio.com</t>
  </si>
  <si>
    <t>hotel-antonio.com</t>
  </si>
  <si>
    <t>HOTEL Y APARTAMENTOS CONILSOL S.L.</t>
  </si>
  <si>
    <t>CALLE JEREZ DE LA FRONTERA, 9 9</t>
  </si>
  <si>
    <t>956444535</t>
  </si>
  <si>
    <t>info@hotelconilsol.com</t>
  </si>
  <si>
    <t>hotelconilsol.com/</t>
  </si>
  <si>
    <t>HOSTELERIA UNIDA S.A.</t>
  </si>
  <si>
    <t>CAMINO FONTANILLA, S/N BAJO(HOTEL CONIL PARK)</t>
  </si>
  <si>
    <t>956444530</t>
  </si>
  <si>
    <t>info@hosteleriaunida.com</t>
  </si>
  <si>
    <t>PRADILLO CONIL S.L.</t>
  </si>
  <si>
    <t>CARRETERA PRADILLO, S/N</t>
  </si>
  <si>
    <t>956444527</t>
  </si>
  <si>
    <t>reservas@hotelpradilloconil.com</t>
  </si>
  <si>
    <t>hotelpradilloconil.com</t>
  </si>
  <si>
    <t>HOTEL OASIS ATALAYA</t>
  </si>
  <si>
    <t>CAMINO HIJUELA DE LOJO BAJO</t>
  </si>
  <si>
    <t>956444439</t>
  </si>
  <si>
    <t>atalaya@hotelesoasisconil.com</t>
  </si>
  <si>
    <t>hotelesoasisconil.com</t>
  </si>
  <si>
    <t>LAGARGIR HOSPEDAJES S.L.</t>
  </si>
  <si>
    <t>JEREZ DE LA FRONTERA, 2 -A; BAJO</t>
  </si>
  <si>
    <t>956443472</t>
  </si>
  <si>
    <t>info@lagargirhospedajes.com</t>
  </si>
  <si>
    <t>PLAYA CONIL</t>
  </si>
  <si>
    <t>PASEO MARÍTIMO, S/N BAJO</t>
  </si>
  <si>
    <t>956442665</t>
  </si>
  <si>
    <t>info@playaconil.com</t>
  </si>
  <si>
    <t>BLANCO Y VERDE S.L.</t>
  </si>
  <si>
    <t>ROSA DE LOS VIENTOS, 14 ESQUINA CERRILLO, 1</t>
  </si>
  <si>
    <t>956442613</t>
  </si>
  <si>
    <t>info@blancoyverde.com</t>
  </si>
  <si>
    <t>blancoyverde.com</t>
  </si>
  <si>
    <t>DIUFAIN S.L.</t>
  </si>
  <si>
    <t>CAÑADA ROSAL, S/N</t>
  </si>
  <si>
    <t>956442551</t>
  </si>
  <si>
    <t>info@diufain.com</t>
  </si>
  <si>
    <t>hoteldiufain.com</t>
  </si>
  <si>
    <t>CARRIL DE LA FUENTE, 3 BAJO</t>
  </si>
  <si>
    <t>956442159</t>
  </si>
  <si>
    <t>oasis@hotelesoasisconil.com</t>
  </si>
  <si>
    <t>CARRETERA FUENTE, 29</t>
  </si>
  <si>
    <t>956440856</t>
  </si>
  <si>
    <t>hotelbariconil@yahoo.es</t>
  </si>
  <si>
    <t>bari.com</t>
  </si>
  <si>
    <t>FLAMENCO CONIL</t>
  </si>
  <si>
    <t>CALLE SEVILLA, 64-68 BAJO</t>
  </si>
  <si>
    <t>956440711</t>
  </si>
  <si>
    <t>flamenco.conil@hipotels.com</t>
  </si>
  <si>
    <t>HOTEL TRES JOTAS CONIL</t>
  </si>
  <si>
    <t>CALLE CARRETERA, 27</t>
  </si>
  <si>
    <t>956440450</t>
  </si>
  <si>
    <t>hotel3jconil@hotel3jconil.com</t>
  </si>
  <si>
    <t>hotel3jconil.com/</t>
  </si>
  <si>
    <t>LA ATARRAYA</t>
  </si>
  <si>
    <t>DOCTORES SÁNCHEZ RODRÍGUEZ, 4</t>
  </si>
  <si>
    <t>956439576</t>
  </si>
  <si>
    <t>pakimalaga68@hotmail.com</t>
  </si>
  <si>
    <t>hotelmania.net</t>
  </si>
  <si>
    <t>POZO DEL DUQUE</t>
  </si>
  <si>
    <t>PASEO EL PRADILLO, 31 BAJO</t>
  </si>
  <si>
    <t>956439548</t>
  </si>
  <si>
    <t>info@pozodelduque.com</t>
  </si>
  <si>
    <t>pozodelduque.com</t>
  </si>
  <si>
    <t>EL CORTIJO DE ZAHARA</t>
  </si>
  <si>
    <t>AVENIDA CABO DE PLATA, 6 BAJO; CORTIJO LA PLATA</t>
  </si>
  <si>
    <t>956439456</t>
  </si>
  <si>
    <t>info@elcortijodezahara.com</t>
  </si>
  <si>
    <t>elcortijodezahara.com</t>
  </si>
  <si>
    <t>ANTONIO II</t>
  </si>
  <si>
    <t>CARRETERA ATLANTERRA, KILOMETRO 1 AL FRENTE DEL HOTEL ANTONIO</t>
  </si>
  <si>
    <t>956439346</t>
  </si>
  <si>
    <t>info@antoniohoteles.com</t>
  </si>
  <si>
    <t>antoniohoteles.com</t>
  </si>
  <si>
    <t>HOTEL ZAHARA BEACH &amp; SPA THE SENSES COLLECTION</t>
  </si>
  <si>
    <t>CARRETERA ATLANTERRA, 5</t>
  </si>
  <si>
    <t>956439343</t>
  </si>
  <si>
    <t>info@hotelzaharabeach.com</t>
  </si>
  <si>
    <t>hotelzaharabeachspathesensescollection.com</t>
  </si>
  <si>
    <t>LA ALMADRABA</t>
  </si>
  <si>
    <t>MARÍA LUISA, 13-15 BAJO</t>
  </si>
  <si>
    <t>956439332</t>
  </si>
  <si>
    <t>info@hotelesalmadraba.com</t>
  </si>
  <si>
    <t>hotelesalmadraba.com</t>
  </si>
  <si>
    <t>CALLE DOCTORES SÁNCHEZ RODRÍGUEZ</t>
  </si>
  <si>
    <t>956439309</t>
  </si>
  <si>
    <t>reservas@gransolhotel.com</t>
  </si>
  <si>
    <t>gransolhotel.com</t>
  </si>
  <si>
    <t>CALLE DOCTORES SÁNCHEZ RODRÍGUEZ, S/N BAJO; JUN AL NUMERO 4 HOST CA</t>
  </si>
  <si>
    <t>gransol.net</t>
  </si>
  <si>
    <t>ALMADRABETA S.L.</t>
  </si>
  <si>
    <t>CALLE MARÍA LUISA, 13 BAJO</t>
  </si>
  <si>
    <t>956439274</t>
  </si>
  <si>
    <t>info@almadrabeta.com</t>
  </si>
  <si>
    <t>hotelesalmadraba.es</t>
  </si>
  <si>
    <t>CARRETERA ATLANTERRA, KILOMETRO 1</t>
  </si>
  <si>
    <t>956439141</t>
  </si>
  <si>
    <t>EL VARADERO</t>
  </si>
  <si>
    <t>LUGAR LENTISCAL, 1 1 1</t>
  </si>
  <si>
    <t>956439038</t>
  </si>
  <si>
    <t>reservas@el-varadero.com</t>
  </si>
  <si>
    <t>el-varadero.com</t>
  </si>
  <si>
    <t>MELIA ATLANTERRA</t>
  </si>
  <si>
    <t>URBANIZACIÓN ATLANTERRA, S/N BAJO</t>
  </si>
  <si>
    <t>956439000</t>
  </si>
  <si>
    <t>melia.atlanterra@solmelia.com</t>
  </si>
  <si>
    <t>meliaatlanterra.com</t>
  </si>
  <si>
    <t>GARBI COSTA LUZ S.L.</t>
  </si>
  <si>
    <t>CARRETERA FUENTE DEL GALLO, S/N BAJO; HOTEL</t>
  </si>
  <si>
    <t>956438200</t>
  </si>
  <si>
    <t>info@garbicostaluz.com</t>
  </si>
  <si>
    <t>HABITACIONES LOS CAÑOS</t>
  </si>
  <si>
    <t>AVENIDA TRAFALGAR, 50</t>
  </si>
  <si>
    <t>956437347</t>
  </si>
  <si>
    <t>info@habitacionesloscanos.com</t>
  </si>
  <si>
    <t>habitacionesloscanos.com</t>
  </si>
  <si>
    <t>MADRESELVA</t>
  </si>
  <si>
    <t>AVENIDA TRAFALGAR, 102 BAJO</t>
  </si>
  <si>
    <t>956437255</t>
  </si>
  <si>
    <t>madreselva@grupocalifa.com</t>
  </si>
  <si>
    <t>madreselva.com</t>
  </si>
  <si>
    <t>PLAYA DEL CARMEN</t>
  </si>
  <si>
    <t>AVENIDA FARO, 46 LOCAL</t>
  </si>
  <si>
    <t>956434311</t>
  </si>
  <si>
    <t>info@playadelcarmen.com</t>
  </si>
  <si>
    <t>HELICHE CLIMATIZACIÓN S.L.</t>
  </si>
  <si>
    <t>RAMÓN Y CAJAL, 26 BAJO(HOTEL)</t>
  </si>
  <si>
    <t>956433911</t>
  </si>
  <si>
    <t>info@helicheclimatización.com</t>
  </si>
  <si>
    <t>PLAYA BARBATE S.L.</t>
  </si>
  <si>
    <t>AVENIDA ATLÁNTICO, 40 BAJO</t>
  </si>
  <si>
    <t>956433508</t>
  </si>
  <si>
    <t>info@playabarbate.com</t>
  </si>
  <si>
    <t>playabarbate.com</t>
  </si>
  <si>
    <t>HOTEL DOÑA LOLA ZAHARA</t>
  </si>
  <si>
    <t>PLAZA THOMPSON, 1</t>
  </si>
  <si>
    <t>956432973</t>
  </si>
  <si>
    <t>gestinrojas@gmail.com</t>
  </si>
  <si>
    <t>donalolazahara.com</t>
  </si>
  <si>
    <t>ATLANTICO</t>
  </si>
  <si>
    <t>AVENIDA MAR, 13-15 BAJO</t>
  </si>
  <si>
    <t>956430888</t>
  </si>
  <si>
    <t>info@atlantico.com</t>
  </si>
  <si>
    <t>NURO S.L.</t>
  </si>
  <si>
    <t>AVENIDA RÍO BARBATE, 6 BAJO</t>
  </si>
  <si>
    <t>956430254</t>
  </si>
  <si>
    <t>info@hotelnuro.com</t>
  </si>
  <si>
    <t>facebook.com/hotel-nuro-469694069722725</t>
  </si>
  <si>
    <t>NURO</t>
  </si>
  <si>
    <t>AVENIDA RÍO BARBATE, 6</t>
  </si>
  <si>
    <t>info@nuro.com</t>
  </si>
  <si>
    <t>hotelnuro.com</t>
  </si>
  <si>
    <t>FAIRPLAY GOLF HOTEL &amp; SPA</t>
  </si>
  <si>
    <t>CALLE LA TORRE, S/N</t>
  </si>
  <si>
    <t>11190</t>
  </si>
  <si>
    <t>BENALUP-CASAS VIEJAS</t>
  </si>
  <si>
    <t>956429100</t>
  </si>
  <si>
    <t>info@fairplaygolfhotel&amp;spa.com</t>
  </si>
  <si>
    <t>POSADA CASAS VIEJAS</t>
  </si>
  <si>
    <t>CARRETERA CASTAÑO, 10</t>
  </si>
  <si>
    <t>956424118</t>
  </si>
  <si>
    <t>info@podacasviejas.com</t>
  </si>
  <si>
    <t>ASUR HOTEL AL-MEDINA WELLNESS S.L.</t>
  </si>
  <si>
    <t>AVENIDA MAR, S/N</t>
  </si>
  <si>
    <t>11170</t>
  </si>
  <si>
    <t>MEDINA SIDONIA</t>
  </si>
  <si>
    <t>956423210</t>
  </si>
  <si>
    <t>info@asurhotelal-medinawellness.com</t>
  </si>
  <si>
    <t>asurhoteles.com</t>
  </si>
  <si>
    <t>PASEO PLAYA, S/N BAJO</t>
  </si>
  <si>
    <t>11180</t>
  </si>
  <si>
    <t>ALCALÁ DE LOS GAZULES</t>
  </si>
  <si>
    <t>956420175</t>
  </si>
  <si>
    <t>info@njorge.com</t>
  </si>
  <si>
    <t>UTOPÍA S.A.</t>
  </si>
  <si>
    <t>DOCTOR RAFAEL BERNAL, 32 BAJO</t>
  </si>
  <si>
    <t>956419532</t>
  </si>
  <si>
    <t>info@utopía.com</t>
  </si>
  <si>
    <t>hotelutopia.net</t>
  </si>
  <si>
    <t>HOTEL EL SOLDAO</t>
  </si>
  <si>
    <t>CALLE JUNCO, 1</t>
  </si>
  <si>
    <t>11179</t>
  </si>
  <si>
    <t>956417119</t>
  </si>
  <si>
    <t>info@hotelelsoldao.com</t>
  </si>
  <si>
    <t>CORTIJO LOS MONTEROS</t>
  </si>
  <si>
    <t>CARRETERA MEDINA-BENALUP, KILOMETRO 6, 400</t>
  </si>
  <si>
    <t>956417060</t>
  </si>
  <si>
    <t>hoyolosmonteros@hotmail.com</t>
  </si>
  <si>
    <t>cortijolosmonteros.com</t>
  </si>
  <si>
    <t>EL PERRO DE PATERNA</t>
  </si>
  <si>
    <t>PLAZA CONSTITUCIÓN, 6</t>
  </si>
  <si>
    <t>11178</t>
  </si>
  <si>
    <t>PATERNA DE RIVERA</t>
  </si>
  <si>
    <t>956416047</t>
  </si>
  <si>
    <t>informacion@hr-elperrodepaterna.com</t>
  </si>
  <si>
    <t>elperrodepaterna.com</t>
  </si>
  <si>
    <t>HOTEL LA PALMOSA</t>
  </si>
  <si>
    <t>CARRETERA RUTA DEL TORO, KILOMETRO 45, (POLIGONO LA PALMOSA)</t>
  </si>
  <si>
    <t>956413364</t>
  </si>
  <si>
    <t>info@hotellapalmo.com</t>
  </si>
  <si>
    <t>restauranteloscorzos.com</t>
  </si>
  <si>
    <t>HOTEL MEDINA SIDONIA</t>
  </si>
  <si>
    <t>PLAZA LLANETE DE HEREDEROS, 1 1 1</t>
  </si>
  <si>
    <t>956412317</t>
  </si>
  <si>
    <t>clientes@tugasa.com</t>
  </si>
  <si>
    <t>DUCADO DE MEDINA, 3</t>
  </si>
  <si>
    <t>956410823</t>
  </si>
  <si>
    <t>reservas@hotelrestauranteelcastillo.com</t>
  </si>
  <si>
    <t>hotelrestauranteelcastillo.com</t>
  </si>
  <si>
    <t>HOTEL VENTA EL MOLINO CIUDAD</t>
  </si>
  <si>
    <t>CALLE AL-ANDALUS, 6</t>
  </si>
  <si>
    <t>956410300</t>
  </si>
  <si>
    <t>info@hotelventaelmolinociudad.com</t>
  </si>
  <si>
    <t>EL DUQUE</t>
  </si>
  <si>
    <t>AVENIDA MAR, 1 BAJO</t>
  </si>
  <si>
    <t>956410040</t>
  </si>
  <si>
    <t>info@elduquedemedina.es</t>
  </si>
  <si>
    <t>elduquedemedina.es</t>
  </si>
  <si>
    <t>HOTELES ALBORÁN</t>
  </si>
  <si>
    <t>PLAZA ANDALUCÍA, 1</t>
  </si>
  <si>
    <t>956403906</t>
  </si>
  <si>
    <t>chiclana@hotelesalboran.com</t>
  </si>
  <si>
    <t>hotelalboranchiclana.com</t>
  </si>
  <si>
    <t>HOTEL ESCUELA FUENTEMAR</t>
  </si>
  <si>
    <t>CARRETERA FUENTE AMARGA, S/N BAJO</t>
  </si>
  <si>
    <t>956400111</t>
  </si>
  <si>
    <t>info@hotelescuelafuentemar.com</t>
  </si>
  <si>
    <t>HOTEL BONILLA</t>
  </si>
  <si>
    <t>CALLE RÍO, 9 9 9</t>
  </si>
  <si>
    <t>11570</t>
  </si>
  <si>
    <t>956390185</t>
  </si>
  <si>
    <t>info@hotelbonilla.com</t>
  </si>
  <si>
    <t>cadizenred.com</t>
  </si>
  <si>
    <t>HOTEL PALACIO DE ARIZÓN</t>
  </si>
  <si>
    <t>PLAZA QUINTO CENTENARIO, S/N</t>
  </si>
  <si>
    <t>11540</t>
  </si>
  <si>
    <t>SANLÚCAR DE BARRAMEDA</t>
  </si>
  <si>
    <t>956385100</t>
  </si>
  <si>
    <t>info@hotelpalaciodearizón.com</t>
  </si>
  <si>
    <t>abbapalacioarizonhotel.com</t>
  </si>
  <si>
    <t>FARIÑAS 11</t>
  </si>
  <si>
    <t>FARIÑAS, 11</t>
  </si>
  <si>
    <t>956382093</t>
  </si>
  <si>
    <t>info@fariñas11.com</t>
  </si>
  <si>
    <t>farinas11.com</t>
  </si>
  <si>
    <t>LAIME S.L.</t>
  </si>
  <si>
    <t>VÍCTOR PRADERA, 2 BAJO</t>
  </si>
  <si>
    <t>11550</t>
  </si>
  <si>
    <t>CHIPIONA</t>
  </si>
  <si>
    <t>956376118</t>
  </si>
  <si>
    <t>info@laime.com</t>
  </si>
  <si>
    <t>PLAYA DE REGLA</t>
  </si>
  <si>
    <t>PASEO COSTA DE LA LUZ, 29 BAJO</t>
  </si>
  <si>
    <t>956372769</t>
  </si>
  <si>
    <t>hotelplaya.com</t>
  </si>
  <si>
    <t>AVENIDA SEVILLA, 93 BAJO</t>
  </si>
  <si>
    <t>956372752</t>
  </si>
  <si>
    <t>info@chipionahoteles.com</t>
  </si>
  <si>
    <t>chipionahoteles.com</t>
  </si>
  <si>
    <t>LA ESPAÑOLA S.L.</t>
  </si>
  <si>
    <t>ISAAC PERAL, 4-6 BAJO</t>
  </si>
  <si>
    <t>956372144</t>
  </si>
  <si>
    <t>reservas@hotellaespanola.com</t>
  </si>
  <si>
    <t>hotellaespanola.com</t>
  </si>
  <si>
    <t>BRASILIA S.A.</t>
  </si>
  <si>
    <t>AVENIDA FARO, 12 -17 BAJO</t>
  </si>
  <si>
    <t>956371054</t>
  </si>
  <si>
    <t>reservas@brasiliahotel.net</t>
  </si>
  <si>
    <t>brasiliahotel.net</t>
  </si>
  <si>
    <t>POZO REY S.L.</t>
  </si>
  <si>
    <t>CALLE FRAY BALDOMERO GONZÁLEZ, 9 9 9</t>
  </si>
  <si>
    <t>956370858</t>
  </si>
  <si>
    <t>hotelpozorey@gmail.com</t>
  </si>
  <si>
    <t>hotelpozorey.com</t>
  </si>
  <si>
    <t>HOTEL AL SUR DE CHIPIONA</t>
  </si>
  <si>
    <t>AVENIDA SEVILLA, 101 BAJO; H.AL SUR DE CHIPIONA</t>
  </si>
  <si>
    <t>956370300</t>
  </si>
  <si>
    <t>info@hotelalsur.com</t>
  </si>
  <si>
    <t>hotelalsur.com</t>
  </si>
  <si>
    <t>HOTEL PAQUITA</t>
  </si>
  <si>
    <t>FRANCISCO LARA Y ARAUJO, 26-28 BAJO(DUP 26-28; )</t>
  </si>
  <si>
    <t>956370206</t>
  </si>
  <si>
    <t>info@hotelpaquita.com</t>
  </si>
  <si>
    <t>HOTEL CHIPIONA S.L.</t>
  </si>
  <si>
    <t>DOCTOR GÓMEZ ULLA, 19 BAJO</t>
  </si>
  <si>
    <t>956370200</t>
  </si>
  <si>
    <t>hotelchipiona@hotelchipiona.com</t>
  </si>
  <si>
    <t>hotelchipiona.com</t>
  </si>
  <si>
    <t>GRAZHOTEL S.L.</t>
  </si>
  <si>
    <t>AVENIDA CABO NOVAL, 69 BAJO</t>
  </si>
  <si>
    <t>956367141</t>
  </si>
  <si>
    <t>HOTEL LOS HELECHOS S.A.</t>
  </si>
  <si>
    <t>PLAZA MADRE DE DIOS, 9 BAJO</t>
  </si>
  <si>
    <t>956361349</t>
  </si>
  <si>
    <t>info@hotelloshelechos.com</t>
  </si>
  <si>
    <t>hotelloshelechos.com</t>
  </si>
  <si>
    <t>HOTEL GUADALQUIVIR</t>
  </si>
  <si>
    <t>PLAZA CONDES DE NIEBLA, 3 3 3</t>
  </si>
  <si>
    <t>956360742</t>
  </si>
  <si>
    <t>info@hotelguadalquivir.com</t>
  </si>
  <si>
    <t>hotelguadalquivir.com</t>
  </si>
  <si>
    <t>CORTIJO DE DUCHA</t>
  </si>
  <si>
    <t>CARRETERA N-IV, S/N FRENTE AL AEROPUERTO</t>
  </si>
  <si>
    <t>11407</t>
  </si>
  <si>
    <t>956357810</t>
  </si>
  <si>
    <t>info@cortijodeducha.com</t>
  </si>
  <si>
    <t>ÍTACA JEREZ S.L.</t>
  </si>
  <si>
    <t>CALLE DIEGO FERNÁNDEZ HERRERA, 1 BAJO; CENTRO DIA DE MAYORES</t>
  </si>
  <si>
    <t>11401</t>
  </si>
  <si>
    <t>956350462</t>
  </si>
  <si>
    <t>itacajerez.com</t>
  </si>
  <si>
    <t>HOTEL TRUJILLO</t>
  </si>
  <si>
    <t>MEDINA, 36 BAJO</t>
  </si>
  <si>
    <t>11402</t>
  </si>
  <si>
    <t>956349602</t>
  </si>
  <si>
    <t>info@hoteltrujillo.com</t>
  </si>
  <si>
    <t>HOTEL EL COLOSO **</t>
  </si>
  <si>
    <t>CALLE PEDRO ALONSO, 13</t>
  </si>
  <si>
    <t>956349008</t>
  </si>
  <si>
    <t>info@hotelelcoloso**.com</t>
  </si>
  <si>
    <t>elcolosohotel.com</t>
  </si>
  <si>
    <t>HOTEL BELLAS ARTES</t>
  </si>
  <si>
    <t>PLAZA ARROYO, 45 BAJO</t>
  </si>
  <si>
    <t>956348430</t>
  </si>
  <si>
    <t>info@hotelbellasartes.com</t>
  </si>
  <si>
    <t>JEYS VILLAMARTA JEREZ</t>
  </si>
  <si>
    <t>CALLE ÁVILA, 3</t>
  </si>
  <si>
    <t>956346400</t>
  </si>
  <si>
    <t>info@jeysvillamartajerez.com</t>
  </si>
  <si>
    <t>TIERRAS DE JEREZ</t>
  </si>
  <si>
    <t>CORREDERA, 58 BAJO</t>
  </si>
  <si>
    <t>info@tierrasdejerez.com</t>
  </si>
  <si>
    <t>PLAZA ANGUSTIAS, 3</t>
  </si>
  <si>
    <t>956345070</t>
  </si>
  <si>
    <t>info@hotelcasagrande.eu</t>
  </si>
  <si>
    <t>hotelcasagrande.eu</t>
  </si>
  <si>
    <t>RESIDENCIA SERIT</t>
  </si>
  <si>
    <t>HIGUERA, 7</t>
  </si>
  <si>
    <t>956340700</t>
  </si>
  <si>
    <t>info@residenciaserit.com</t>
  </si>
  <si>
    <t>JOMA</t>
  </si>
  <si>
    <t>MEDINA, 28 BAJO</t>
  </si>
  <si>
    <t>956339597</t>
  </si>
  <si>
    <t>info@joma.com</t>
  </si>
  <si>
    <t>NUEVO HOTEL S.L.</t>
  </si>
  <si>
    <t>PLAZA ENCARNACIÓN, S/N S/N</t>
  </si>
  <si>
    <t>956331600</t>
  </si>
  <si>
    <t>reserva@nuevohotel.com</t>
  </si>
  <si>
    <t>nuevohotel.com</t>
  </si>
  <si>
    <t>NH AVENIDA JEREZ</t>
  </si>
  <si>
    <t>AVENIDA ALCALDE ÁLVARO DOMECQ, 10</t>
  </si>
  <si>
    <t>956330053</t>
  </si>
  <si>
    <t>nhavenidadejerez@nh-hotels.com</t>
  </si>
  <si>
    <t>SERCOTEL ASTA REGIA JEREZ</t>
  </si>
  <si>
    <t>CALLE SAN AGUSTÍN, 9 BAJO; H.AC PALACIO S.AGUSTIN</t>
  </si>
  <si>
    <t>956327911</t>
  </si>
  <si>
    <t>info@sercotelastaregiajerez.com</t>
  </si>
  <si>
    <t>eurostarshotels.com/eurostars-asta-regia.html?referer_code=lb0gg00yx&amp;utm_source=google&amp;utm_medium=business&amp;utm_campaign=lb0gg00yx</t>
  </si>
  <si>
    <t>SOHO BOUTIQUE JEREZ &amp; SPA</t>
  </si>
  <si>
    <t>CALLE NUÑO DE CAÑAS, 1</t>
  </si>
  <si>
    <t>956327230</t>
  </si>
  <si>
    <t>H2 JERÉZ</t>
  </si>
  <si>
    <t>AVENIDA CHEMA RODRÍGUEZ, S/N (ESTADIO CHAPÍN)</t>
  </si>
  <si>
    <t>11405</t>
  </si>
  <si>
    <t>956327222</t>
  </si>
  <si>
    <t>jerez@hoteles2.com</t>
  </si>
  <si>
    <t>TRYP JEREZ</t>
  </si>
  <si>
    <t>ALAMEDA MARQUÉS DE CASA DOMECQ, 13 BAJO; HOTEL TRYP JEREZ</t>
  </si>
  <si>
    <t>956327030</t>
  </si>
  <si>
    <t>tryp.jerez@melia.com</t>
  </si>
  <si>
    <t>HOTEL BUFFET QUITAGOLPE</t>
  </si>
  <si>
    <t>CARRETERA N IV KILOMETRO 640</t>
  </si>
  <si>
    <t>11400</t>
  </si>
  <si>
    <t>956326390</t>
  </si>
  <si>
    <t>info@hrquitagolpe.com</t>
  </si>
  <si>
    <t>hrquitagolpe.com</t>
  </si>
  <si>
    <t>AL ANDALUS JEREZ</t>
  </si>
  <si>
    <t>ARCOS, 29 BAJO</t>
  </si>
  <si>
    <t>956323400</t>
  </si>
  <si>
    <t>info@alandalusjerez.com</t>
  </si>
  <si>
    <t>SHERRY PARK</t>
  </si>
  <si>
    <t>AVENIDA ALCALDE ÁLVARO DOMECQ, 11</t>
  </si>
  <si>
    <t>956317614</t>
  </si>
  <si>
    <t>sherrypark@hipotels.com</t>
  </si>
  <si>
    <t>JEREZ &amp; SPA</t>
  </si>
  <si>
    <t>AVENIDA ALCALDE ÁLVARO DOMECQ, 35 BAJO</t>
  </si>
  <si>
    <t>956300600</t>
  </si>
  <si>
    <t>reservas@jerezhotel.com</t>
  </si>
  <si>
    <t>jerezhotel.com</t>
  </si>
  <si>
    <t>HOTEL LA CATEDRAL S.L.</t>
  </si>
  <si>
    <t>PLAZA CATEDRAL, 9</t>
  </si>
  <si>
    <t>11005</t>
  </si>
  <si>
    <t>956291142</t>
  </si>
  <si>
    <t>recepcion@hotellacatedral.com</t>
  </si>
  <si>
    <t>hotellacatedral.com</t>
  </si>
  <si>
    <t>TRYP LA CALETA</t>
  </si>
  <si>
    <t>CALLE AMÍLCAR BARCA, 47 BAJO</t>
  </si>
  <si>
    <t>11009</t>
  </si>
  <si>
    <t>956279411</t>
  </si>
  <si>
    <t>info@tryplacaleta.com</t>
  </si>
  <si>
    <t>HOTEL REGIO</t>
  </si>
  <si>
    <t>AVENIDA ANA DE VIYA, 11 BAJO</t>
  </si>
  <si>
    <t>956279331</t>
  </si>
  <si>
    <t>hotregio@hotelregiocadiz.com</t>
  </si>
  <si>
    <t>hotelregio.com</t>
  </si>
  <si>
    <t>HOTEL MONTE PUERTATIERRA</t>
  </si>
  <si>
    <t>AVENIDA ANDALUCÍA, 34 34 34</t>
  </si>
  <si>
    <t>11008</t>
  </si>
  <si>
    <t>956272111</t>
  </si>
  <si>
    <t>fdelacalle@hotelesmonte.com</t>
  </si>
  <si>
    <t>hotelesmonte.com</t>
  </si>
  <si>
    <t>REGIO 2 S.L.</t>
  </si>
  <si>
    <t>AVENIDA ANDALUCÍA, 79</t>
  </si>
  <si>
    <t>11007</t>
  </si>
  <si>
    <t>956253008</t>
  </si>
  <si>
    <t>reservas@hotelregio2.es</t>
  </si>
  <si>
    <t>hotelregio2.es</t>
  </si>
  <si>
    <t>ILUNION CALAS DE CONIL</t>
  </si>
  <si>
    <t>AVENIDA EUROPA, S/N URBANIZACIÓN CABO ROCHE</t>
  </si>
  <si>
    <t>956242999</t>
  </si>
  <si>
    <t>reservasconil@ilunionhotels.com</t>
  </si>
  <si>
    <t>ilunioncalasdeconil.com</t>
  </si>
  <si>
    <t>AVENIDA MÓNACO, S/N URBANIZACIÓN CABO ROCHE</t>
  </si>
  <si>
    <t>956242996</t>
  </si>
  <si>
    <t>NOVO RESORT</t>
  </si>
  <si>
    <t>URBANIZACIÓN LOMA DE SANCTI-PETRI, S/N</t>
  </si>
  <si>
    <t>956242792</t>
  </si>
  <si>
    <t>sanctipetri@barcelo.com</t>
  </si>
  <si>
    <t>BARCELÓ SANCTI PETRI SPA RESORT</t>
  </si>
  <si>
    <t>URBANIZACIÓN LOMA DE SANCTI-PETRI, S/N BAJO; URBANIZACIÓN LOMA PUERCO</t>
  </si>
  <si>
    <t>956242790</t>
  </si>
  <si>
    <t>hotelroyalhideawaysanctipetri.com</t>
  </si>
  <si>
    <t>BARCELÓ CÁDIZ</t>
  </si>
  <si>
    <t>AVENIDA ANDALUCÍA, 89 BAJO</t>
  </si>
  <si>
    <t>956242600</t>
  </si>
  <si>
    <t>cadiz@barcelo.com</t>
  </si>
  <si>
    <t>barcelocadiz.com</t>
  </si>
  <si>
    <t>RIU CHICLANA</t>
  </si>
  <si>
    <t>956242100</t>
  </si>
  <si>
    <t>clubhotel.chiclana@riu.com</t>
  </si>
  <si>
    <t>832</t>
  </si>
  <si>
    <t>LOS CHOZOS</t>
  </si>
  <si>
    <t>CARRETERA BENAOCAZ-UBRIQUE, 16.800 SENDERO OJO DEL MORO</t>
  </si>
  <si>
    <t>11612</t>
  </si>
  <si>
    <t>BENAOCAZ</t>
  </si>
  <si>
    <t>956234163</t>
  </si>
  <si>
    <t>loschozos@loschozos.com</t>
  </si>
  <si>
    <t>loschozos.com</t>
  </si>
  <si>
    <t>CORTIJO BARRANCO - MOLINO NUESTRA SEÑORA DE LA CRUZ</t>
  </si>
  <si>
    <t>CARRETERA ARCOS-BOSQUE, KILOMETRO 5, 700</t>
  </si>
  <si>
    <t>956231402</t>
  </si>
  <si>
    <t>info@cortijobarranco-molinonuestraseñoradelacruz.com</t>
  </si>
  <si>
    <t>cortijobarranco.com</t>
  </si>
  <si>
    <t>HOTEL PUERTA DEL PARQUE S.L.</t>
  </si>
  <si>
    <t>CARRETERA PRADO DEL REY-ARCOS, 26</t>
  </si>
  <si>
    <t>956231019</t>
  </si>
  <si>
    <t>contact@dinatur.es</t>
  </si>
  <si>
    <t>hotelpuertadelparquesl.com</t>
  </si>
  <si>
    <t>P.G. PUERTO CAPITAL S.L.</t>
  </si>
  <si>
    <t>VEEDOR, 3 BAJO</t>
  </si>
  <si>
    <t>11003</t>
  </si>
  <si>
    <t>956221279</t>
  </si>
  <si>
    <t>info@pgpuertocapital.com</t>
  </si>
  <si>
    <t>LAS CORTES DE CADIZ S.L.</t>
  </si>
  <si>
    <t>SAN FRANCISCO, 9 BAJO</t>
  </si>
  <si>
    <t>956220489</t>
  </si>
  <si>
    <t>contacto@hotellascortes.com</t>
  </si>
  <si>
    <t>hotellascortes.com</t>
  </si>
  <si>
    <t>FRANCIA Y PARÍS S.L.</t>
  </si>
  <si>
    <t>PLAZA SAN FRANCISCO, 2-6 BAJO; HOTEL</t>
  </si>
  <si>
    <t>956212319</t>
  </si>
  <si>
    <t>hotel@hotelfrancia.com</t>
  </si>
  <si>
    <t>hotelfrancia.com</t>
  </si>
  <si>
    <t>HOTEL ARGANTONIO S.L.</t>
  </si>
  <si>
    <t>ARGANTONIO, 3 BAJO</t>
  </si>
  <si>
    <t>956211640</t>
  </si>
  <si>
    <t>reservas@hotelargantonio.com</t>
  </si>
  <si>
    <t>hotelargantonio.com</t>
  </si>
  <si>
    <t>PLAYA VICTORIA</t>
  </si>
  <si>
    <t>GLORIETA INGENIERO LA CIERVA, 4 BAJO(GAVIOTA)</t>
  </si>
  <si>
    <t>11010</t>
  </si>
  <si>
    <t>956205340</t>
  </si>
  <si>
    <t>hotelplayavictoria@palafoxhoteles.com</t>
  </si>
  <si>
    <t>HOTEL PLAYA VICTORIA S.A.</t>
  </si>
  <si>
    <t>CALLE PINTORA REGLA GALLEGOS, 40 40 40</t>
  </si>
  <si>
    <t>11206</t>
  </si>
  <si>
    <t>956205100</t>
  </si>
  <si>
    <t>info@hotelplayavictoria.com</t>
  </si>
  <si>
    <t>HOTEL TRYP LA CALETA</t>
  </si>
  <si>
    <t>CALLE AMÍLCAR BARCA, 47 BAJO; HOTEL MELIA</t>
  </si>
  <si>
    <t>956204754</t>
  </si>
  <si>
    <t>hotel.paseo.del.mar@melia.com</t>
  </si>
  <si>
    <t>CONVENTO CÁDIZ</t>
  </si>
  <si>
    <t>SANTO DOMINGO, 2 BAJO</t>
  </si>
  <si>
    <t>956200738</t>
  </si>
  <si>
    <t>info@hotelconventocadiz.com</t>
  </si>
  <si>
    <t>hotelconventocadiz.com</t>
  </si>
  <si>
    <t>SENATOR CÁDIZ SPA HOTEL</t>
  </si>
  <si>
    <t>CALLE RUBIO Y DÍAZ, 1</t>
  </si>
  <si>
    <t>956200202</t>
  </si>
  <si>
    <t>senatorcadizspahotel.com</t>
  </si>
  <si>
    <t>LA CUEVA PARK</t>
  </si>
  <si>
    <t>CARRETERA JEREZ-ARCOS (POLIGONO INSDUSTRIAL NAVESTRELLA), KILOMETRO 3, 5 AUTOVIA A-382</t>
  </si>
  <si>
    <t>956189020</t>
  </si>
  <si>
    <t>hotellacueva@hotellacueva.com</t>
  </si>
  <si>
    <t>hotellacueva.com</t>
  </si>
  <si>
    <t>GUADALETE S.L.</t>
  </si>
  <si>
    <t>AVENIDA DUQUES DE ABRANTES, 84 BAJO</t>
  </si>
  <si>
    <t>956182288</t>
  </si>
  <si>
    <t>info@guadalete.com</t>
  </si>
  <si>
    <t>hotelguadalete.com</t>
  </si>
  <si>
    <t>AC HOTEL LA LÍNEA</t>
  </si>
  <si>
    <t>CALLE CAIRELES, 2 BAJO; AC HOTEL LINEA CONCEPC</t>
  </si>
  <si>
    <t>956175566</t>
  </si>
  <si>
    <t>aclalinea@ac-hotels.com</t>
  </si>
  <si>
    <t>achotellalnea.com</t>
  </si>
  <si>
    <t>VILLA JEREZ</t>
  </si>
  <si>
    <t>AVENIDA CRUZ ROJA, 7 BAJO</t>
  </si>
  <si>
    <t>956153100</t>
  </si>
  <si>
    <t>reservas@villajerez.com</t>
  </si>
  <si>
    <t>hace.es</t>
  </si>
  <si>
    <t>BARCELÓ JEREZ MONTECASTILLO &amp; CONVENTION CENTER</t>
  </si>
  <si>
    <t>CARRETERA ARCOS, KILOMETRO 6</t>
  </si>
  <si>
    <t>956151204</t>
  </si>
  <si>
    <t>montecastillo@barcelo.com</t>
  </si>
  <si>
    <t>barcelomontecastillo.com</t>
  </si>
  <si>
    <t>BARCELÓ MONTECASTILLO GOLF</t>
  </si>
  <si>
    <t>AVENIDA MONTECASTILLO, KILOMETRO 6 CARRETERA JERÉZ-ARCOS</t>
  </si>
  <si>
    <t>956151200</t>
  </si>
  <si>
    <t>EL ALMENDRAL</t>
  </si>
  <si>
    <t>CARRETERA SETENIL-PUERTO DEL MONTE, S/N BAJO</t>
  </si>
  <si>
    <t>11692</t>
  </si>
  <si>
    <t>SETENIL DE LAS BODEGAS</t>
  </si>
  <si>
    <t>956134029</t>
  </si>
  <si>
    <t>el-almendral@tugasa.com</t>
  </si>
  <si>
    <t>HOTEL FUERTE GRAZALEMA</t>
  </si>
  <si>
    <t>CARRETERA GRAZALEMA-RONDA (A-372), KILOMETRO 53 BALDÍO DE LOS ALAMILLOS</t>
  </si>
  <si>
    <t>11610</t>
  </si>
  <si>
    <t>GRAZALEMA</t>
  </si>
  <si>
    <t>956133000</t>
  </si>
  <si>
    <t>reservas@fuertehoteles.com</t>
  </si>
  <si>
    <t>PEÑON GRANDE</t>
  </si>
  <si>
    <t>PLAZA PEQUEÑA, 7 BAJO</t>
  </si>
  <si>
    <t>956132434</t>
  </si>
  <si>
    <t>hotel@hotelgrazalema.com</t>
  </si>
  <si>
    <t>hotelgrazalema.com</t>
  </si>
  <si>
    <t>PUERTA DE LA VILLA</t>
  </si>
  <si>
    <t>PLAZA PEQUEÑA, 8</t>
  </si>
  <si>
    <t>956132388</t>
  </si>
  <si>
    <t>info@grazalemahotel.com</t>
  </si>
  <si>
    <t>facebook.com/hotelpuertadelavilla</t>
  </si>
  <si>
    <t>CASA DE LAS PIEDRAS</t>
  </si>
  <si>
    <t>CALLE PIEDRAS, 32 BAJO</t>
  </si>
  <si>
    <t>956132014</t>
  </si>
  <si>
    <t>reservas@casadelaspiedras.net</t>
  </si>
  <si>
    <t>casadelaspiedras.es</t>
  </si>
  <si>
    <t>HOTEL SIERRA Y CAL</t>
  </si>
  <si>
    <t>AVENIDA NUESTRA SEÑORA DE LOS REMEDIOS, 2</t>
  </si>
  <si>
    <t>11690</t>
  </si>
  <si>
    <t>OLVERA</t>
  </si>
  <si>
    <t>956130303</t>
  </si>
  <si>
    <t>sierra-y-cal@tugasa.com</t>
  </si>
  <si>
    <t>FUENTE DEL PINO S.L.</t>
  </si>
  <si>
    <t>AVENIDA JULIÁN BESTEIRO, S/N BAJO</t>
  </si>
  <si>
    <t>956130232</t>
  </si>
  <si>
    <t>info@hotelolvera.com</t>
  </si>
  <si>
    <t>fuentedelpinosl.com</t>
  </si>
  <si>
    <t>LA POSADA</t>
  </si>
  <si>
    <t>TORRE, 1 BAJO</t>
  </si>
  <si>
    <t>11611</t>
  </si>
  <si>
    <t>VILLALUENGA DEL ROSARIO</t>
  </si>
  <si>
    <t>956126118</t>
  </si>
  <si>
    <t>la-posada@tugasa.com</t>
  </si>
  <si>
    <t>HOTEL ARCO DE LA VILLA</t>
  </si>
  <si>
    <t>CAMINO NAZARI, S/N BAJO; HOTEL ARCO DE LA VILLA</t>
  </si>
  <si>
    <t>11688</t>
  </si>
  <si>
    <t>ZAHARA</t>
  </si>
  <si>
    <t>956123230</t>
  </si>
  <si>
    <t>arco-de-la-villa@tugasa.com</t>
  </si>
  <si>
    <t>tugasa.com/es/c11.html</t>
  </si>
  <si>
    <t>AL LAGO</t>
  </si>
  <si>
    <t>CALLE FÉLIX RODRÍGUEZ DE LA FUENTE, 11 BAJO</t>
  </si>
  <si>
    <t>956123032</t>
  </si>
  <si>
    <t>info@al-lago.es</t>
  </si>
  <si>
    <t>al-lago.es</t>
  </si>
  <si>
    <t>HOTEL RESTAURANTE CARLOS V S.L.</t>
  </si>
  <si>
    <t>CALLE GAITÁN, 17</t>
  </si>
  <si>
    <t>956115424</t>
  </si>
  <si>
    <t>hrcarlosvjerez@gmail.com</t>
  </si>
  <si>
    <t>facebook.com/2020carlos</t>
  </si>
  <si>
    <t>HOTEL MARIANTONIA</t>
  </si>
  <si>
    <t>AVENIDA PESCADORES, 5</t>
  </si>
  <si>
    <t>956101741</t>
  </si>
  <si>
    <t>info@hotelmariantonia.com</t>
  </si>
  <si>
    <t>hotelmariantonia.com</t>
  </si>
  <si>
    <t>HOTEL MIRADOR DEL ESTRECHO</t>
  </si>
  <si>
    <t>CARRETERA EL RINCONCILLO</t>
  </si>
  <si>
    <t>956098701</t>
  </si>
  <si>
    <t>info@hotelmiradordelestrecho.com</t>
  </si>
  <si>
    <t>hotelmiradordelestrecho.com</t>
  </si>
  <si>
    <t>CÁDIZ PLAZA S.L.</t>
  </si>
  <si>
    <t>GLORIETA INGENIERO LA CIERVA, 3</t>
  </si>
  <si>
    <t>956079190</t>
  </si>
  <si>
    <t>info@cádizplaza.com</t>
  </si>
  <si>
    <t>hotelcadizplaza.com</t>
  </si>
  <si>
    <t>ROSARIO UNO S.L.</t>
  </si>
  <si>
    <t>956061884</t>
  </si>
  <si>
    <t>info@roriouno.com</t>
  </si>
  <si>
    <t>rosariouno.com</t>
  </si>
  <si>
    <t>BODEGA REAL</t>
  </si>
  <si>
    <t>ALBAREDA, 4</t>
  </si>
  <si>
    <t>956059185</t>
  </si>
  <si>
    <t>info@bodegareal.com</t>
  </si>
  <si>
    <t>JADE, 7</t>
  </si>
  <si>
    <t>956058646</t>
  </si>
  <si>
    <t>reservas@hotelpinomar.com</t>
  </si>
  <si>
    <t>hotelpinomar.com</t>
  </si>
  <si>
    <t>ALHAJA PLAYA</t>
  </si>
  <si>
    <t>MALAQUITA, 1</t>
  </si>
  <si>
    <t>956056269</t>
  </si>
  <si>
    <t>info@hostalalhaja.com</t>
  </si>
  <si>
    <t>hostalalhaja.com</t>
  </si>
  <si>
    <t>PLAYA DE VALDELAGRANA HOTEL S.L.</t>
  </si>
  <si>
    <t>AVENIDA PAZ, 4</t>
  </si>
  <si>
    <t>956052030</t>
  </si>
  <si>
    <t>info@playadevaldelagranahotel.com</t>
  </si>
  <si>
    <t>PALACIO DE LUJA</t>
  </si>
  <si>
    <t>CALLE LUJA, 15 15 15</t>
  </si>
  <si>
    <t>956050394</t>
  </si>
  <si>
    <t>palaciodeluja@palaciodeluja.com</t>
  </si>
  <si>
    <t>palaciodeluja.com</t>
  </si>
  <si>
    <t>CONIL PARK</t>
  </si>
  <si>
    <t>PLAYA DE LA FONTANILLA, S/N</t>
  </si>
  <si>
    <t>956043000</t>
  </si>
  <si>
    <t>conilpark@conilpark.com</t>
  </si>
  <si>
    <t>conilpark.com</t>
  </si>
  <si>
    <t>HOTEL ALQUIMIA</t>
  </si>
  <si>
    <t>CALLE SANTIAGO TERRY, 9</t>
  </si>
  <si>
    <t>956018585</t>
  </si>
  <si>
    <t>info@hotelalquimia.com</t>
  </si>
  <si>
    <t>PARADOR DE CÁDIZ</t>
  </si>
  <si>
    <t>AVENIDA DUQUE DE NÁJERA, 9 BAJO(CAB. 229-V)</t>
  </si>
  <si>
    <t>11002</t>
  </si>
  <si>
    <t>956010106</t>
  </si>
  <si>
    <t>cadiz@parador.es</t>
  </si>
  <si>
    <t>COMPLEJO AL SUR</t>
  </si>
  <si>
    <t>CARRETERA BARROSA, S/N ESQUINA CALLE BONITO</t>
  </si>
  <si>
    <t>956003990</t>
  </si>
  <si>
    <t>info@complejoalsur.com</t>
  </si>
  <si>
    <t>BEST COSTA BALLENA</t>
  </si>
  <si>
    <t>PLAZA EUROPA, 6</t>
  </si>
  <si>
    <t>956000792</t>
  </si>
  <si>
    <t>costaballena@besthotels.es</t>
  </si>
  <si>
    <t>POSADA DE LAS CUEVAS S.L.</t>
  </si>
  <si>
    <t>CALLE ALTA, 1</t>
  </si>
  <si>
    <t>956 700 612</t>
  </si>
  <si>
    <t>posadadelascuevas@gmail.com</t>
  </si>
  <si>
    <t>posadadelascuevas.com</t>
  </si>
  <si>
    <t>HABITACIÓN VELARDE</t>
  </si>
  <si>
    <t>CALLE JOSÉ VELARDE, S/N</t>
  </si>
  <si>
    <t>956 68 31 09</t>
  </si>
  <si>
    <t>info@habitaciónvelarde.com</t>
  </si>
  <si>
    <t>HERCULES BOUTIQUE HOTEL</t>
  </si>
  <si>
    <t>CALLE GÓMEZ MARCELO, 17</t>
  </si>
  <si>
    <t>956 50 21 93</t>
  </si>
  <si>
    <t>info@herculesboutiquehotel.com</t>
  </si>
  <si>
    <t>herculesboutiquehotel.com</t>
  </si>
  <si>
    <t>LA PRINCESA Y EL GUISANTE</t>
  </si>
  <si>
    <t>ANTONIO UREBA, 14 BAJO</t>
  </si>
  <si>
    <t>956 456 283</t>
  </si>
  <si>
    <t>hola@hotellaprincesayelguisante.com</t>
  </si>
  <si>
    <t>hotellaprincesayelguisante.com</t>
  </si>
  <si>
    <t>ANFITEATRO ROMANO</t>
  </si>
  <si>
    <t>AVENIDA EXTREMADURA, 13</t>
  </si>
  <si>
    <t>41970</t>
  </si>
  <si>
    <t>SANTIPONCE</t>
  </si>
  <si>
    <t>955996704</t>
  </si>
  <si>
    <t>hanfiteatroromano@gmail.com</t>
  </si>
  <si>
    <t>anfiteatroromano.com</t>
  </si>
  <si>
    <t>HOTEL LOS GIRASOLES S.L.</t>
  </si>
  <si>
    <t>ÁNGEL, 35 LOCAL</t>
  </si>
  <si>
    <t>41900</t>
  </si>
  <si>
    <t>CAMAS</t>
  </si>
  <si>
    <t>955982519</t>
  </si>
  <si>
    <t>info@hotellosgirasoles.com</t>
  </si>
  <si>
    <t>CARRETERA CAMAS-SANTIPONCE, KILOMETRO 474 BAJO; POLIGONO LOS GIRASOLES</t>
  </si>
  <si>
    <t>41907</t>
  </si>
  <si>
    <t>VALENCINA DE LA CONCEPCIÓN</t>
  </si>
  <si>
    <t>955982389</t>
  </si>
  <si>
    <t>reservas@hotellosgirasoles.com</t>
  </si>
  <si>
    <t>hotellosgirasoles.com</t>
  </si>
  <si>
    <t>RIO SUR HOTEL S.L.</t>
  </si>
  <si>
    <t>DOCTOR FRANCISCO OCAÑA, 2 BAJO</t>
  </si>
  <si>
    <t>955980096</t>
  </si>
  <si>
    <t>info@riosurhotel.com</t>
  </si>
  <si>
    <t>LAS PALOMAS</t>
  </si>
  <si>
    <t>CARRETERA LORA DEL RÍO-PUEBLA INFANTES, KILOMETRO 16 BAJO</t>
  </si>
  <si>
    <t>41479</t>
  </si>
  <si>
    <t>LA PUEBLA DE LOS INFANTES</t>
  </si>
  <si>
    <t>955956063</t>
  </si>
  <si>
    <t>info@laspalomas.com</t>
  </si>
  <si>
    <t>las-palomas.com</t>
  </si>
  <si>
    <t>LOS MOLINOS S.L.</t>
  </si>
  <si>
    <t>CARRETERA ÉCIJA-JEREZ, KILOMETRO 7, 500 ; LOCAL</t>
  </si>
  <si>
    <t>41400</t>
  </si>
  <si>
    <t>ÉCIJA</t>
  </si>
  <si>
    <t>955955180</t>
  </si>
  <si>
    <t>contacto@hotel-losmolinos.es</t>
  </si>
  <si>
    <t>hotel-losmolinos.es</t>
  </si>
  <si>
    <t>MANANTIAL DE ROYA</t>
  </si>
  <si>
    <t>PASEO ROYA, S/N</t>
  </si>
  <si>
    <t>41560</t>
  </si>
  <si>
    <t>ESTEPA</t>
  </si>
  <si>
    <t>955915780</t>
  </si>
  <si>
    <t>carmenpozogomez@hotmail.es</t>
  </si>
  <si>
    <t>estepa.com/hotelroya</t>
  </si>
  <si>
    <t>BALCÓN DE ANDALUCIA</t>
  </si>
  <si>
    <t>AVENIDA ANDALUCÍA, 23 BAJO</t>
  </si>
  <si>
    <t>955912680</t>
  </si>
  <si>
    <t>info@balcóndeandalucia.com</t>
  </si>
  <si>
    <t>balcondeandalucia.com</t>
  </si>
  <si>
    <t>HOTEL PLATERIA</t>
  </si>
  <si>
    <t>PLATERÍA, 4 A BAJO</t>
  </si>
  <si>
    <t>955902754</t>
  </si>
  <si>
    <t>info@hotelplateria.net</t>
  </si>
  <si>
    <t>hotelplateria.net</t>
  </si>
  <si>
    <t>HOTEL PALACIO LOS GRANADOS</t>
  </si>
  <si>
    <t>EMILIO CASTELAR, 42 BAJO</t>
  </si>
  <si>
    <t>955901050</t>
  </si>
  <si>
    <t>info@hotelpalaciolosgranados.com</t>
  </si>
  <si>
    <t>HOTEL VENTA EL PAN S.L.</t>
  </si>
  <si>
    <t>CARRETERA COMARCAL CARRETERA C-441, KILOMETRO 16, 5</t>
  </si>
  <si>
    <t>41730</t>
  </si>
  <si>
    <t>LAS CABEZAS DE SAN JUAN</t>
  </si>
  <si>
    <t>955871428</t>
  </si>
  <si>
    <t>info@hotelventaelpan.com</t>
  </si>
  <si>
    <t>hotelventaelpan.com</t>
  </si>
  <si>
    <t>CORTIJO SOTO REAL</t>
  </si>
  <si>
    <t>CARRETERA CABEZAS-VILLAMARTÍN, KILOMETRO 13</t>
  </si>
  <si>
    <t>955869202</t>
  </si>
  <si>
    <t>info@cortijosotoreal.com</t>
  </si>
  <si>
    <t>hotelcortijosotoreal.com</t>
  </si>
  <si>
    <t>HOTEL VERACRUZ S.L.</t>
  </si>
  <si>
    <t>CALLE CORREDERA, 44 BAJO; HOTEL</t>
  </si>
  <si>
    <t>41710</t>
  </si>
  <si>
    <t>UTRERA</t>
  </si>
  <si>
    <t>955862930</t>
  </si>
  <si>
    <t>hotelveracruz@hotelveracruz.com</t>
  </si>
  <si>
    <t>hotelveracruz.com</t>
  </si>
  <si>
    <t>GRAN HOTEL MORON</t>
  </si>
  <si>
    <t>CARRETERA MORÓN-SEVILLA, KILOMETRO 1, 5 (POLIGONO EL FONTANAL)</t>
  </si>
  <si>
    <t>41530</t>
  </si>
  <si>
    <t>MORÓN DE LA FRONTERA</t>
  </si>
  <si>
    <t>955856152</t>
  </si>
  <si>
    <t>info@granhotelmoron.com</t>
  </si>
  <si>
    <t>CALLE BOSQUE, 2</t>
  </si>
  <si>
    <t>41760</t>
  </si>
  <si>
    <t>EL CORONIL</t>
  </si>
  <si>
    <t>955830233</t>
  </si>
  <si>
    <t>donjuanelcoronil@gmail.com</t>
  </si>
  <si>
    <t>hotel-don-juan.com</t>
  </si>
  <si>
    <t>HOSPEDERÍA DEL MONASTERIO</t>
  </si>
  <si>
    <t>PLAZA ENCARNACIÓN, 3 BAJO</t>
  </si>
  <si>
    <t>41640</t>
  </si>
  <si>
    <t>OSUNA</t>
  </si>
  <si>
    <t>955821380</t>
  </si>
  <si>
    <t>reservas@hospederiadelmonasterio.com</t>
  </si>
  <si>
    <t>hospederiadelmonasterio.com</t>
  </si>
  <si>
    <t>HOSPEDERÍA DEL MONASTERIO S.L.</t>
  </si>
  <si>
    <t>HOTEL VILLA DUCAL</t>
  </si>
  <si>
    <t>AVENIDA MÁLAGA, 11 BAJO(FRENTE A LA GASOLINE</t>
  </si>
  <si>
    <t>955820272</t>
  </si>
  <si>
    <t>villaducalparrales@hotmail.es</t>
  </si>
  <si>
    <t>hotelvilladucal.com</t>
  </si>
  <si>
    <t>MANOLO MAYO</t>
  </si>
  <si>
    <t>AVENIDA SEVILLA, 29</t>
  </si>
  <si>
    <t>41720</t>
  </si>
  <si>
    <t>LOS PALACIOS Y VILLAFRANCA</t>
  </si>
  <si>
    <t>955811086</t>
  </si>
  <si>
    <t>admin@manolomayo.com</t>
  </si>
  <si>
    <t>manolomayo.com</t>
  </si>
  <si>
    <t>HOTEL EL ÁLAMO</t>
  </si>
  <si>
    <t>CARRETERA DE LORA, KILOMETRO 2, 5 LORA DEL RÍO-CARMONA KILOMETRO 2.5</t>
  </si>
  <si>
    <t>41440</t>
  </si>
  <si>
    <t>LORA DEL RÍO</t>
  </si>
  <si>
    <t>955801011</t>
  </si>
  <si>
    <t>info@hotel-elalamo.com</t>
  </si>
  <si>
    <t>hotel-elalamo.com</t>
  </si>
  <si>
    <t>HOTEL TORRE DEL ORO **</t>
  </si>
  <si>
    <t>CARRETERA SEVILLA - BRENES, KILOMETRO 2.5 POLIGONO EL MALECÓN</t>
  </si>
  <si>
    <t>41300</t>
  </si>
  <si>
    <t>LA RINCONADA</t>
  </si>
  <si>
    <t>955793127</t>
  </si>
  <si>
    <t>atencionalcliente@hoteltorredeloro.es</t>
  </si>
  <si>
    <t>hotel-en-sevilla.es</t>
  </si>
  <si>
    <t>LOS ARCOS</t>
  </si>
  <si>
    <t>CARRETERA SEVILLA-LORA, KILOMETRO 7 (CARRETERA A-8005)</t>
  </si>
  <si>
    <t>955791053</t>
  </si>
  <si>
    <t>info@losarcos.com</t>
  </si>
  <si>
    <t>ANTONIO JOSE JIMENEZ RUIZ E. HIJOS S.L.</t>
  </si>
  <si>
    <t>MARÍA VÁZQUEZ PONCE, S/N</t>
  </si>
  <si>
    <t>955790597</t>
  </si>
  <si>
    <t>info@antoniojosejimenezruizehijos.com</t>
  </si>
  <si>
    <t>CORTIJO AGUILA REAL</t>
  </si>
  <si>
    <t>CARRETERA GUILLENA-BURGUILLOS, KILOMETRO 4 BAJO</t>
  </si>
  <si>
    <t>41210</t>
  </si>
  <si>
    <t>GUILLENA</t>
  </si>
  <si>
    <t>955786952</t>
  </si>
  <si>
    <t>info@cortijoaguilareal.com</t>
  </si>
  <si>
    <t>aguilareal.com</t>
  </si>
  <si>
    <t>TORRE DE PERAFAN S.A.</t>
  </si>
  <si>
    <t>CALLE GUILLENA, KILOMETRO 3 BAJO; CORTIJO</t>
  </si>
  <si>
    <t>41218</t>
  </si>
  <si>
    <t>955780119</t>
  </si>
  <si>
    <t>info@torredeperafan.com</t>
  </si>
  <si>
    <t>HOTEL JM JARDÍN DE LA REINA S.L.</t>
  </si>
  <si>
    <t>PASEO DE LA ALAMEDA S/N</t>
  </si>
  <si>
    <t>955780088</t>
  </si>
  <si>
    <t>reservasevilla@jmhoteles.com</t>
  </si>
  <si>
    <t>hoteljmjardindelareina.com</t>
  </si>
  <si>
    <t>ARDEA PURPUREA</t>
  </si>
  <si>
    <t>CAMINO VEREDA LOS LABRADOS, S/N</t>
  </si>
  <si>
    <t>41850</t>
  </si>
  <si>
    <t>VILLAMANRIQUE DE LA CONDESA</t>
  </si>
  <si>
    <t>955755479</t>
  </si>
  <si>
    <t>viturevent@gmail.com</t>
  </si>
  <si>
    <t>ardeapurpurea.com</t>
  </si>
  <si>
    <t>HOTEL LINCE</t>
  </si>
  <si>
    <t>CALLE SEGUIDILLA, 33</t>
  </si>
  <si>
    <t>41849</t>
  </si>
  <si>
    <t>AZNALCÁZAR</t>
  </si>
  <si>
    <t>955751972</t>
  </si>
  <si>
    <t>reservas@hotel-lince.com</t>
  </si>
  <si>
    <t>hotel-lince.com</t>
  </si>
  <si>
    <t>HOTEL MAIRENA S.L.</t>
  </si>
  <si>
    <t>ANTONIO MACHADO, 37</t>
  </si>
  <si>
    <t>41510</t>
  </si>
  <si>
    <t>MAIRENA DEL ALCOR</t>
  </si>
  <si>
    <t>955745510</t>
  </si>
  <si>
    <t>info@hotelmairena.com</t>
  </si>
  <si>
    <t>hotelmairena.com</t>
  </si>
  <si>
    <t>LA FRAGUA</t>
  </si>
  <si>
    <t>AVENIDA NUESTRA SEÑORA DE LA SOLEDAD, 22 1-D</t>
  </si>
  <si>
    <t>41320</t>
  </si>
  <si>
    <t>CANTILLANA</t>
  </si>
  <si>
    <t>955731025</t>
  </si>
  <si>
    <t>info@lafragua.com</t>
  </si>
  <si>
    <t>SAGLES NUEVAS INVERSIONES S.L.</t>
  </si>
  <si>
    <t>CHILE, 4 BAJO</t>
  </si>
  <si>
    <t>41930</t>
  </si>
  <si>
    <t>BORMUJOS</t>
  </si>
  <si>
    <t>955726315</t>
  </si>
  <si>
    <t>info@glesnuevasinversiones.com</t>
  </si>
  <si>
    <t>HOTEL YIT VEREDA REAL</t>
  </si>
  <si>
    <t>URBANIZACIÓN BRISAS DEL ALJARAFE, 2</t>
  </si>
  <si>
    <t>955720100</t>
  </si>
  <si>
    <t>veredareal@yithoteles.com</t>
  </si>
  <si>
    <t>hotelveredareal.com</t>
  </si>
  <si>
    <t>ABADES BENACAZON EVENTOS Y SPA</t>
  </si>
  <si>
    <t>CARRETERA SEVILLA-HUELVA, KILOMETRO 16</t>
  </si>
  <si>
    <t>41805</t>
  </si>
  <si>
    <t>BENACAZÓN</t>
  </si>
  <si>
    <t>955705600</t>
  </si>
  <si>
    <t>abades@abades.com</t>
  </si>
  <si>
    <t>abadesbenacazon.com</t>
  </si>
  <si>
    <t>GRAN HOTEL SOLUCAR S.L.</t>
  </si>
  <si>
    <t>CARRETERA SEVILLA-HUELVA (A-8076), KILOMETRO 537 A-472</t>
  </si>
  <si>
    <t>41800</t>
  </si>
  <si>
    <t>SANLÚCAR LA MAYOR</t>
  </si>
  <si>
    <t>955703408</t>
  </si>
  <si>
    <t>info@granhotelsolucar.com</t>
  </si>
  <si>
    <t>granhotelsolucar.com</t>
  </si>
  <si>
    <t>LEGADO OROMANA</t>
  </si>
  <si>
    <t>41500</t>
  </si>
  <si>
    <t>ALCALÁ DE GUADAÍRA</t>
  </si>
  <si>
    <t>955685568</t>
  </si>
  <si>
    <t>info@legadooromana.com</t>
  </si>
  <si>
    <t>hoteloromana.com</t>
  </si>
  <si>
    <t>HOTEL GUADAIRA S.L.</t>
  </si>
  <si>
    <t>MAIRENA, 8</t>
  </si>
  <si>
    <t>955681456</t>
  </si>
  <si>
    <t>hotelguadaira@telefonica.net</t>
  </si>
  <si>
    <t>hotelguadairasl.com</t>
  </si>
  <si>
    <t>SANDRA</t>
  </si>
  <si>
    <t>PLAZA ZARZUELA, S/N</t>
  </si>
  <si>
    <t>955680059</t>
  </si>
  <si>
    <t>reservas@hotelsandra.net</t>
  </si>
  <si>
    <t>hotelsandra.net</t>
  </si>
  <si>
    <t>EL ANCLA</t>
  </si>
  <si>
    <t>PLAZA PESCADORES, 1 BAJO</t>
  </si>
  <si>
    <t>41200</t>
  </si>
  <si>
    <t>ALCALÁ DEL RÍO</t>
  </si>
  <si>
    <t>955650218</t>
  </si>
  <si>
    <t>hostalelancla2017@gmail.com</t>
  </si>
  <si>
    <t>hostalelancla.es/</t>
  </si>
  <si>
    <t>SANTIAGO 15 BOUTIQUE HOTEL</t>
  </si>
  <si>
    <t>CALLE SANTIAGO, 15</t>
  </si>
  <si>
    <t>955548442</t>
  </si>
  <si>
    <t>santiago15@alojamientosconencantosevilla.com</t>
  </si>
  <si>
    <t>santiago15boutiquehotel.com</t>
  </si>
  <si>
    <t>HOTEL CASA DE INDIAS BY INTUR</t>
  </si>
  <si>
    <t>PLAZA ENCARNACIÓN, 5</t>
  </si>
  <si>
    <t>955544747</t>
  </si>
  <si>
    <t>sanmartin@intur.com</t>
  </si>
  <si>
    <t>CASUAL SEVILLA DON JUAN TENORIO</t>
  </si>
  <si>
    <t>PLAZA VENERABLES, 5</t>
  </si>
  <si>
    <t>41004</t>
  </si>
  <si>
    <t>955544416</t>
  </si>
  <si>
    <t>casualsevilladonjuantenorio@casualhoteles.com</t>
  </si>
  <si>
    <t>EXE SEVILLA PALMERA</t>
  </si>
  <si>
    <t>CALLE CARDENAL ILUNDAÍN, 28 BAJO</t>
  </si>
  <si>
    <t>41013</t>
  </si>
  <si>
    <t>955518500</t>
  </si>
  <si>
    <t>info@exesevillapalmera.com</t>
  </si>
  <si>
    <t>exesevillapalmera.com</t>
  </si>
  <si>
    <t>HOTEL SOHO BOUTIQUE SEVILLA</t>
  </si>
  <si>
    <t>CALLE JAVIER LASSO DE LA VEGA, 6 BAJO</t>
  </si>
  <si>
    <t>41002</t>
  </si>
  <si>
    <t>955440851</t>
  </si>
  <si>
    <t>GIT VÍA SEVILLA MAIRENA</t>
  </si>
  <si>
    <t>AVENIDA DESCUBRIMIENTOS (EDIFICIO CIUDAD EXPO C II), S/N</t>
  </si>
  <si>
    <t>41927</t>
  </si>
  <si>
    <t>MAIRENA DEL ALJARAFE</t>
  </si>
  <si>
    <t>955417954</t>
  </si>
  <si>
    <t>hotelviasevillamairena@yithoteles.com</t>
  </si>
  <si>
    <t>hotelviasevillamairena.com</t>
  </si>
  <si>
    <t>HOTEL PALACE SEVILLA</t>
  </si>
  <si>
    <t>PLAZA ENCARNACIÓN, 17</t>
  </si>
  <si>
    <t>955310909</t>
  </si>
  <si>
    <t>hotelpalace@hotelesensevilla.info</t>
  </si>
  <si>
    <t>hotelpalacesevilla.es</t>
  </si>
  <si>
    <t>LOS DANESES</t>
  </si>
  <si>
    <t>CARRETERA SEVILLA-MÁLAGA, 2</t>
  </si>
  <si>
    <t>41016</t>
  </si>
  <si>
    <t>955286130</t>
  </si>
  <si>
    <t>info@losdaneses.com</t>
  </si>
  <si>
    <t>LAS CASAS DE EL ARENAL</t>
  </si>
  <si>
    <t>CALLE CASTELAR, 16</t>
  </si>
  <si>
    <t>41001</t>
  </si>
  <si>
    <t>955280014</t>
  </si>
  <si>
    <t>reservas@casasdeelarenal.com</t>
  </si>
  <si>
    <t>casasdeelarenal.com</t>
  </si>
  <si>
    <t>HOTEL BOUTIQUE PALACIO PINELLO</t>
  </si>
  <si>
    <t>CALLE SEGOVIA, 1</t>
  </si>
  <si>
    <t>955280000</t>
  </si>
  <si>
    <t>hotel@palaciopinello.com</t>
  </si>
  <si>
    <t>palaciopinello.com</t>
  </si>
  <si>
    <t>ESGADI BERMUDEZ S.L.</t>
  </si>
  <si>
    <t>CALLE MORATÍN, 13 BAJO</t>
  </si>
  <si>
    <t>955231963</t>
  </si>
  <si>
    <t>info@mazagonia.es</t>
  </si>
  <si>
    <t>mazagonia.es</t>
  </si>
  <si>
    <t>ALBERGUE INTURJOVEN VIZNAR</t>
  </si>
  <si>
    <t>CAMINO FUENTE GRANDE, S/N</t>
  </si>
  <si>
    <t>VÍZNAR</t>
  </si>
  <si>
    <t>955181181</t>
  </si>
  <si>
    <t xml:space="preserve"> reservas.itj@juntadeandalucia.es
</t>
  </si>
  <si>
    <t>inturjoven.com/albergues/granada/albergue-inturjoven-granada</t>
  </si>
  <si>
    <t>HOTEL HUSA LAS CASAS DE LOS MERCADERES</t>
  </si>
  <si>
    <t>CALLE ÁLVAREZ QUINTERO, 9 BAJO</t>
  </si>
  <si>
    <t>955136211</t>
  </si>
  <si>
    <t>lascasasdelosmercaderes@husa.es</t>
  </si>
  <si>
    <t>hotelhusalascasasdelosmercaderes.com</t>
  </si>
  <si>
    <t>HOTEL FORT WEST BARRANCO S.L.</t>
  </si>
  <si>
    <t>FINCA HERRERÍA BAJA, S/N CARRETERA 476 KILOMETRO 6.820</t>
  </si>
  <si>
    <t>41898</t>
  </si>
  <si>
    <t>EL CASTILLO DE LAS GUARDAS</t>
  </si>
  <si>
    <t>955131415</t>
  </si>
  <si>
    <t>info@hotelfortwestbarranco.com</t>
  </si>
  <si>
    <t>MR EL SANGUINO</t>
  </si>
  <si>
    <t>CARRETERA LORA DEL RÍO-PUEBLA INFANTES, KILOMETRO 19</t>
  </si>
  <si>
    <t>955126387</t>
  </si>
  <si>
    <t>mrsanguino@hotmail.com</t>
  </si>
  <si>
    <t>mrelsanguino.com</t>
  </si>
  <si>
    <t>CASA DE COLÓN S.L.</t>
  </si>
  <si>
    <t>CALLE HERNANDO COLÓN, 3 BAJO</t>
  </si>
  <si>
    <t>955117828</t>
  </si>
  <si>
    <t>reservas@hotelcasadecolon.com</t>
  </si>
  <si>
    <t>hotelcasadecolon.com</t>
  </si>
  <si>
    <t>VERTICE ALJARAFE S.L.</t>
  </si>
  <si>
    <t>AVENIDA REPÚBLICA ARGENTINA, 1</t>
  </si>
  <si>
    <t>955063100</t>
  </si>
  <si>
    <t>reservas.aljarafe@verticehoteles.com</t>
  </si>
  <si>
    <t>verticehoteles.com</t>
  </si>
  <si>
    <t>HOTEL HILTON GARDEN INN SEVILLA</t>
  </si>
  <si>
    <t>INGENIERÍA, 11</t>
  </si>
  <si>
    <t>41015</t>
  </si>
  <si>
    <t>955054054</t>
  </si>
  <si>
    <t>privacy@hilton.com</t>
  </si>
  <si>
    <t>hiltongardeninn3.hilton.com</t>
  </si>
  <si>
    <t>HOTEL BARRIO NUEVO</t>
  </si>
  <si>
    <t>CALLE CÉSPEDES, 3</t>
  </si>
  <si>
    <t>41740</t>
  </si>
  <si>
    <t>LEBRIJA</t>
  </si>
  <si>
    <t xml:space="preserve">955 97 41 00 </t>
  </si>
  <si>
    <t>hotelbarrionuevo@hotmail.com</t>
  </si>
  <si>
    <t>hotelbarrionuevo.es</t>
  </si>
  <si>
    <t>LUXSEVILLA PALACIO</t>
  </si>
  <si>
    <t>CASUARINA, 1 BAJO</t>
  </si>
  <si>
    <t>41020</t>
  </si>
  <si>
    <t>954998209</t>
  </si>
  <si>
    <t>reservaslux1@luxsevilla.es</t>
  </si>
  <si>
    <t>luxsevilla.es</t>
  </si>
  <si>
    <t>HOTEL PLAZA SANTA LUCÍA S.L.</t>
  </si>
  <si>
    <t>SANTA LUCÍA, 33 BAJO</t>
  </si>
  <si>
    <t>954988930</t>
  </si>
  <si>
    <t>reservas@hotelplazasantalucia.com</t>
  </si>
  <si>
    <t>hotelplazasantalucia.com</t>
  </si>
  <si>
    <t>PUERTA DE SEVILLA</t>
  </si>
  <si>
    <t>CALLE PUERTA DE LA CARNE, 2 LOCAL FREIDURIA</t>
  </si>
  <si>
    <t>954987270</t>
  </si>
  <si>
    <t>info@hotelpuertadesevilla.com</t>
  </si>
  <si>
    <t>hotelpuertadesevilla.com</t>
  </si>
  <si>
    <t>SAR RESIDENCIAL Y ASISTENCIAL S.A.</t>
  </si>
  <si>
    <t>CALLE BALTASAR GRACIÁN, 4 BAJO; HAB.201-RESIDENCIAL ANCIANOS</t>
  </si>
  <si>
    <t>41007</t>
  </si>
  <si>
    <t>954981629</t>
  </si>
  <si>
    <t>info@rresidencialyasistencial.com</t>
  </si>
  <si>
    <t>HOTEL VIRGEN DE LOS REYES S.A.</t>
  </si>
  <si>
    <t>LUIS MONTOTO, 131 BAJO(H.V.DE LOS REYES</t>
  </si>
  <si>
    <t>954980235</t>
  </si>
  <si>
    <t>info@hotelvirgendelosreyes.com</t>
  </si>
  <si>
    <t>EUROSTARS SEVILLA BOUTIQUE</t>
  </si>
  <si>
    <t>CALLE ABADES, 41 DUPLICADO 41-43</t>
  </si>
  <si>
    <t>954979009</t>
  </si>
  <si>
    <t>info@eurostarssevillaboutique.com</t>
  </si>
  <si>
    <t>AYRE HOTEL SEVILLA</t>
  </si>
  <si>
    <t>AVENIDA KANSAS CITY, 7 BAJO; DUPLICADO 7-9</t>
  </si>
  <si>
    <t>954919797</t>
  </si>
  <si>
    <t>sevilla@ayrehoteles.com</t>
  </si>
  <si>
    <t>HOTEL ALFONSO XIII S.L.</t>
  </si>
  <si>
    <t>SAN FERNANDO, 2 BAJO(HOTEL ALFONSO XIII)</t>
  </si>
  <si>
    <t>954917000</t>
  </si>
  <si>
    <t>info@hotelalfonsoxiii.com</t>
  </si>
  <si>
    <t>hotel-alfonsoxiii-sevilla.com</t>
  </si>
  <si>
    <t>AC HOTEL SEVILLA TORNEO</t>
  </si>
  <si>
    <t>AVENIDA SÁNCHEZ PIZJUÁN, 32</t>
  </si>
  <si>
    <t>41009</t>
  </si>
  <si>
    <t>954915923</t>
  </si>
  <si>
    <t>acsevillatorneo@ac-hotels.com</t>
  </si>
  <si>
    <t>achotelsevillatorneo.com</t>
  </si>
  <si>
    <t>ALCOBA DEL REY DE SEVILLA</t>
  </si>
  <si>
    <t>BÉCQUER, 9 BAJO</t>
  </si>
  <si>
    <t>954915800</t>
  </si>
  <si>
    <t>info@alcobadelrey.com</t>
  </si>
  <si>
    <t>alcobadelrey.com</t>
  </si>
  <si>
    <t>CENTURIA PALACE S.L.</t>
  </si>
  <si>
    <t>BÉCQUER, 11 BAJO</t>
  </si>
  <si>
    <t>954915675</t>
  </si>
  <si>
    <t>info@centuriapalace.com</t>
  </si>
  <si>
    <t>HOTEL BOUTIQUE DOÑA LOLA</t>
  </si>
  <si>
    <t>CALLE AMOR DE DIOS, 19</t>
  </si>
  <si>
    <t>954915275</t>
  </si>
  <si>
    <t>donalolasevilla@gmail.com</t>
  </si>
  <si>
    <t>donalolasevilla.com</t>
  </si>
  <si>
    <t>CASONA DE SAN ANDRES</t>
  </si>
  <si>
    <t>DAOÍZ, 7 BAJO</t>
  </si>
  <si>
    <t>954915253</t>
  </si>
  <si>
    <t>info@casonadesanandres.com</t>
  </si>
  <si>
    <t>casonadesanandres.com</t>
  </si>
  <si>
    <t>CASA ROMANA S.L.</t>
  </si>
  <si>
    <t>TRAJANO, 15</t>
  </si>
  <si>
    <t>954915170</t>
  </si>
  <si>
    <t>reservas@hotelcasaromana.com</t>
  </si>
  <si>
    <t>hotelcasaromana.com</t>
  </si>
  <si>
    <t>THE CORNER HOUSE S.L.</t>
  </si>
  <si>
    <t>ALAMEDA HÉRCULES, 31 31 31</t>
  </si>
  <si>
    <t>954913262</t>
  </si>
  <si>
    <t>thecornerhousesevilla@gmail.com</t>
  </si>
  <si>
    <t>thecornerhousesevilla.com</t>
  </si>
  <si>
    <t>H. BOUTIQUE VOLUVE S.L.</t>
  </si>
  <si>
    <t>CALLE MIGUEL MAÑARA, 4 BAJO</t>
  </si>
  <si>
    <t>954911540</t>
  </si>
  <si>
    <t>sevillaboutiquehotel@gmail.com</t>
  </si>
  <si>
    <t>facebook.com/h.boutiquevoluve</t>
  </si>
  <si>
    <t>EUROSTARS REGINA</t>
  </si>
  <si>
    <t>SAN VICENTE, 97</t>
  </si>
  <si>
    <t>954907575</t>
  </si>
  <si>
    <t>info@eurostarsregina.com</t>
  </si>
  <si>
    <t>eurostarsregina.com</t>
  </si>
  <si>
    <t>EUROSTARS REGINA S.L.</t>
  </si>
  <si>
    <t>CALLE SAN VICENTE, 97 BAJO; HOTEL REGINA</t>
  </si>
  <si>
    <t>SAN GIL</t>
  </si>
  <si>
    <t>PARRAS, 28 BAJO</t>
  </si>
  <si>
    <t>954906811</t>
  </si>
  <si>
    <t>sangil.reservas@fp-hoteles.com</t>
  </si>
  <si>
    <t>sangil.com</t>
  </si>
  <si>
    <t>PATIO DE LA ALAMEDA S.L.</t>
  </si>
  <si>
    <t>ALAMEDA HÉRCULES, 56 BAJO</t>
  </si>
  <si>
    <t>954904999</t>
  </si>
  <si>
    <t>reservas@patiodelaalameda.com</t>
  </si>
  <si>
    <t>patiodelaalameda.com</t>
  </si>
  <si>
    <t>MAJARAVIQUE</t>
  </si>
  <si>
    <t>CARRETERA SEVILLA-CAZALLA, KILOMETRO 5, 000 BAJO</t>
  </si>
  <si>
    <t>954903203</t>
  </si>
  <si>
    <t>info@majaravique.com</t>
  </si>
  <si>
    <t>NH PLAZA DE ARMAS</t>
  </si>
  <si>
    <t>MARQUÉS DE PARADAS, S/N</t>
  </si>
  <si>
    <t>954901992</t>
  </si>
  <si>
    <t>nhplazadearmas@nh-hotels.com</t>
  </si>
  <si>
    <t>HOTEL CERVANTES, S.L.</t>
  </si>
  <si>
    <t>CALLE CERVANTES, 10</t>
  </si>
  <si>
    <t>954900280</t>
  </si>
  <si>
    <t>direccion@hotel-cervantes.com</t>
  </si>
  <si>
    <t>bestwestern.es</t>
  </si>
  <si>
    <t>PATIO DE LA CARTUJA S.L.</t>
  </si>
  <si>
    <t>LUMBRERAS, 8-10</t>
  </si>
  <si>
    <t>954900200</t>
  </si>
  <si>
    <t>reservas@patiodelacartuja.com</t>
  </si>
  <si>
    <t>patiodelacartuja.com</t>
  </si>
  <si>
    <t>HOTEL AL-KALAT</t>
  </si>
  <si>
    <t>CARRETERA SEVILLA-UTRERA, KILOMETRO 11, 2 (A-376)</t>
  </si>
  <si>
    <t>954890000</t>
  </si>
  <si>
    <t>consultas@hotelalkalat.com</t>
  </si>
  <si>
    <t>hotelalkalat.com</t>
  </si>
  <si>
    <t>HOTEL ENTREOLIVOS</t>
  </si>
  <si>
    <t>41360</t>
  </si>
  <si>
    <t>EL PEDROSO</t>
  </si>
  <si>
    <t>954889895</t>
  </si>
  <si>
    <t>hotelentreolivospedroso@gmail.com</t>
  </si>
  <si>
    <t>hotelentreolivos.es</t>
  </si>
  <si>
    <t>MONTEHUEZNAR SPA</t>
  </si>
  <si>
    <t>954889062</t>
  </si>
  <si>
    <t>info@montehueznarspa.com</t>
  </si>
  <si>
    <t>VEGA DE CAZALLA</t>
  </si>
  <si>
    <t>DURILLO, 17</t>
  </si>
  <si>
    <t>41370</t>
  </si>
  <si>
    <t>CAZALLA DE LA SIERRA</t>
  </si>
  <si>
    <t>954884680</t>
  </si>
  <si>
    <t>hotelvegadecazalla@yahoo.es</t>
  </si>
  <si>
    <t>vegadecazalla.com</t>
  </si>
  <si>
    <t>LA POSADA DEL MORO</t>
  </si>
  <si>
    <t>PASEO EL MORO, 46 BAJO</t>
  </si>
  <si>
    <t>954884326</t>
  </si>
  <si>
    <t>info@laposadadelmoro.com</t>
  </si>
  <si>
    <t>laposadadelmoro.com</t>
  </si>
  <si>
    <t>EL PALACIO DE SAN BENITO S.L.</t>
  </si>
  <si>
    <t>PASEO MORO, S/N</t>
  </si>
  <si>
    <t>954883336</t>
  </si>
  <si>
    <t>elpalaciodesanbenito@gmail.com</t>
  </si>
  <si>
    <t>elpalaciodesanbenitosl.com</t>
  </si>
  <si>
    <t>HOTEL CHAMIZO S.L.</t>
  </si>
  <si>
    <t>AVENIDA VIRGEN DE MONTEMAYOR, 6</t>
  </si>
  <si>
    <t>41600</t>
  </si>
  <si>
    <t>ARAHAL</t>
  </si>
  <si>
    <t>954840277</t>
  </si>
  <si>
    <t>hotelchamizo@hotmail.com</t>
  </si>
  <si>
    <t>hotelchamizo.es</t>
  </si>
  <si>
    <t>SAN SEBASTIÁN, 21</t>
  </si>
  <si>
    <t>41420</t>
  </si>
  <si>
    <t>FUENTES DE ANDALUCÍA</t>
  </si>
  <si>
    <t>954837108</t>
  </si>
  <si>
    <t>hrlaencina@yahoo.es</t>
  </si>
  <si>
    <t>SANTA ANA</t>
  </si>
  <si>
    <t>AUTOVIA MADRID-SEVILLA (N-IV), 441, 500</t>
  </si>
  <si>
    <t>954834045</t>
  </si>
  <si>
    <t>info@santaanahotel.es</t>
  </si>
  <si>
    <t>santaanahotel.es</t>
  </si>
  <si>
    <t>HOTEL RESTAURANTE CAMPIÑA DEL REY</t>
  </si>
  <si>
    <t>CARRETERA MADRID-CÁDIZ, S/N S/N</t>
  </si>
  <si>
    <t>41409</t>
  </si>
  <si>
    <t>954833992</t>
  </si>
  <si>
    <t>reservas@hotelcampinadelrey.com</t>
  </si>
  <si>
    <t>hotelrestaurantecampiadelrey.com</t>
  </si>
  <si>
    <t>HOTEL INFANTA LEONOR</t>
  </si>
  <si>
    <t>AVENIDA EMIGRANTES, 43 BAJO</t>
  </si>
  <si>
    <t>954830303</t>
  </si>
  <si>
    <t>info@hotelinfantaleonor.com</t>
  </si>
  <si>
    <t>hotelinfantaleonor.com</t>
  </si>
  <si>
    <t>CIUDAD DEL SOL PIRULA</t>
  </si>
  <si>
    <t>AVENIDA MIGUEL DE CERVANTES, 52</t>
  </si>
  <si>
    <t>954830300</t>
  </si>
  <si>
    <t>reservas@hotelciudaddelsol.es</t>
  </si>
  <si>
    <t>hotelciudaddelsol.com/es</t>
  </si>
  <si>
    <t>LA PUERTA DE PALACIO</t>
  </si>
  <si>
    <t>CALLE MIGUEL MAÑARA, 8</t>
  </si>
  <si>
    <t>954827101</t>
  </si>
  <si>
    <t>reservas@laalcobadepalacio.es</t>
  </si>
  <si>
    <t>lapuertadepalacio.es</t>
  </si>
  <si>
    <t>RÍO SECO</t>
  </si>
  <si>
    <t>POLIGONO CENTROSUR, 57</t>
  </si>
  <si>
    <t>41566</t>
  </si>
  <si>
    <t>PEDRERA</t>
  </si>
  <si>
    <t>954819738</t>
  </si>
  <si>
    <t>info@ríoseco.com</t>
  </si>
  <si>
    <t>hotelrioseco.com-sevilla.com</t>
  </si>
  <si>
    <t>HOTEL PALACIO MARQUES DE LA GOMERA</t>
  </si>
  <si>
    <t>SAN PEDRO, 20 BAJO</t>
  </si>
  <si>
    <t>954812223</t>
  </si>
  <si>
    <t>info@hotelpalaciodelmarques.es</t>
  </si>
  <si>
    <t>hotelpalaciodelmarques.es</t>
  </si>
  <si>
    <t>AVENIDA CONSTITUCIÓN, 56</t>
  </si>
  <si>
    <t>954812051</t>
  </si>
  <si>
    <t>info@hotel-elmolino.com</t>
  </si>
  <si>
    <t>hotel-elmolino.com</t>
  </si>
  <si>
    <t>HOTEL RURAL EL OLIVO</t>
  </si>
  <si>
    <t>PLAZA VIRGEN DE LAS HUERTAS, 1 BAJO</t>
  </si>
  <si>
    <t>954808103</t>
  </si>
  <si>
    <t>info@hotelruralelolivo.com</t>
  </si>
  <si>
    <t>hotelruralelolivo.com</t>
  </si>
  <si>
    <t>LA POSADA DEL INFANTE</t>
  </si>
  <si>
    <t>CALLE RAIMUNDO MARTÍNEZ, 6</t>
  </si>
  <si>
    <t>954808043</t>
  </si>
  <si>
    <t>reservas@laposadadelinfante.com</t>
  </si>
  <si>
    <t>laposadadelinfante.com</t>
  </si>
  <si>
    <t>EL JUNCAL</t>
  </si>
  <si>
    <t>CALLE EL JUNCAL, 14</t>
  </si>
  <si>
    <t>41310</t>
  </si>
  <si>
    <t>BRENES</t>
  </si>
  <si>
    <t>954796700</t>
  </si>
  <si>
    <t>info@eljuncal.com</t>
  </si>
  <si>
    <t>hoteleljuncal.com</t>
  </si>
  <si>
    <t>VILLA MARÍA</t>
  </si>
  <si>
    <t>ANDALUCÍA, 2 BAJO(ESQUINA BRAILLE)</t>
  </si>
  <si>
    <t>954791074</t>
  </si>
  <si>
    <t>info@villamaría.com</t>
  </si>
  <si>
    <t>VENTA EL CRUCE</t>
  </si>
  <si>
    <t>CALLE SAN JOSÉ, 109 109 109</t>
  </si>
  <si>
    <t>954790024</t>
  </si>
  <si>
    <t>hotelelcruce@hotmail.com</t>
  </si>
  <si>
    <t>hotelelcruce.net</t>
  </si>
  <si>
    <t>VENTA EL CRUCE S.L.</t>
  </si>
  <si>
    <t>SAN JOSÉ, S/N BAJO</t>
  </si>
  <si>
    <t>TRH ALCORA</t>
  </si>
  <si>
    <t>CARRETERA TOMARES, KILOMETRO 1</t>
  </si>
  <si>
    <t>41920</t>
  </si>
  <si>
    <t>SAN JUAN DE AZNALFARACHE</t>
  </si>
  <si>
    <t>954761700</t>
  </si>
  <si>
    <t>com@ilunionhotels.com</t>
  </si>
  <si>
    <t>trhalcora.com</t>
  </si>
  <si>
    <t>COMPLEJO LANTANA GARDEN S.L.</t>
  </si>
  <si>
    <t>AVENIDA PÍO XII, 85</t>
  </si>
  <si>
    <t>41840</t>
  </si>
  <si>
    <t>PILAS</t>
  </si>
  <si>
    <t>954751115</t>
  </si>
  <si>
    <t>reservas@lantanagarden.com</t>
  </si>
  <si>
    <t>lantanagarden.com</t>
  </si>
  <si>
    <t>HOTEL FORT WEST</t>
  </si>
  <si>
    <t>CARRETERA MINA, S/N BAJO (FINC.HERRERIAS)</t>
  </si>
  <si>
    <t>41890</t>
  </si>
  <si>
    <t>954739743</t>
  </si>
  <si>
    <t>info@hotelfortwest.com</t>
  </si>
  <si>
    <t>EL ROMERAL</t>
  </si>
  <si>
    <t>ANTONIO MACHADO, 57</t>
  </si>
  <si>
    <t>41240</t>
  </si>
  <si>
    <t>ALMADÉN DE LA PLATA</t>
  </si>
  <si>
    <t>954735453</t>
  </si>
  <si>
    <t>info@elromeral.net</t>
  </si>
  <si>
    <t>elromeral.net</t>
  </si>
  <si>
    <t>HOTEL GINES</t>
  </si>
  <si>
    <t>VENTA VENTA DE LA MARQUESA, 2 BAJO</t>
  </si>
  <si>
    <t>41960</t>
  </si>
  <si>
    <t>GINES</t>
  </si>
  <si>
    <t>954717233</t>
  </si>
  <si>
    <t>info@hotelgines.com</t>
  </si>
  <si>
    <t>hotelgines.es/</t>
  </si>
  <si>
    <t>BELLAVISTA SEVILLA S.A.</t>
  </si>
  <si>
    <t>AVENIDA BELLAVISTA, 153 BAJO</t>
  </si>
  <si>
    <t>41014</t>
  </si>
  <si>
    <t>954693500</t>
  </si>
  <si>
    <t>info@hotelbellavistasevilla.com</t>
  </si>
  <si>
    <t>bellavistasevillasa.com</t>
  </si>
  <si>
    <t>ISLA MENOR</t>
  </si>
  <si>
    <t>CALLE PELAY CORREA, 4</t>
  </si>
  <si>
    <t>41703</t>
  </si>
  <si>
    <t>DOS HERMANAS</t>
  </si>
  <si>
    <t>954692890</t>
  </si>
  <si>
    <t>reservasislamenor@marehotel.es</t>
  </si>
  <si>
    <t>marehotel.es</t>
  </si>
  <si>
    <t>DOÑA CARMELA S.L.</t>
  </si>
  <si>
    <t>AVENIDA JEREZ, 72</t>
  </si>
  <si>
    <t>954692635</t>
  </si>
  <si>
    <t>recepcion@dcarmela.com</t>
  </si>
  <si>
    <t>dcarmela.com</t>
  </si>
  <si>
    <t>HOTEL NUESTRA SEÑORA DE VALME</t>
  </si>
  <si>
    <t>AMBROSIO DE LA CUESTA (BELLAVISTA), S/N BAJO</t>
  </si>
  <si>
    <t>954692046</t>
  </si>
  <si>
    <t>reservas@hotel-valme.com</t>
  </si>
  <si>
    <t>hotel-valme.com</t>
  </si>
  <si>
    <t>AGUILA INN SEVILLA</t>
  </si>
  <si>
    <t>MANUEL GONZALO MATEU (BELLAVISTA), 65</t>
  </si>
  <si>
    <t>954680106</t>
  </si>
  <si>
    <t>raphael.thiebaut@hotmail.fr</t>
  </si>
  <si>
    <t>aguilainnsevilla.com</t>
  </si>
  <si>
    <t>AMADORA HOTELES, S.L.</t>
  </si>
  <si>
    <t>PASEO CRISTÓBAL COLÓN, 3</t>
  </si>
  <si>
    <t>954591343</t>
  </si>
  <si>
    <t>kivir@hotelkivir.com</t>
  </si>
  <si>
    <t>hotelkivir.com</t>
  </si>
  <si>
    <t>GRUPO TRES RESTAURACIONES 2010 S.L.</t>
  </si>
  <si>
    <t>BEATRIZ DE SUABIA, S/N</t>
  </si>
  <si>
    <t>41005</t>
  </si>
  <si>
    <t>954584265</t>
  </si>
  <si>
    <t>info@grupotresrestauraciones2010.com</t>
  </si>
  <si>
    <t>MELIA LEBREROS</t>
  </si>
  <si>
    <t>CALLE LUIS DE MORALES, 2 BAJO; HOTEL LOS LEBREROS</t>
  </si>
  <si>
    <t>41018</t>
  </si>
  <si>
    <t>954579402</t>
  </si>
  <si>
    <t>recepcion.melia.lebreros@melia.com</t>
  </si>
  <si>
    <t>HOTEL VIRGEN DE LOS REYES</t>
  </si>
  <si>
    <t>CALLE LUIS MONTOTO, 129 BAJO; DUPLICADO 129-131; HOTEL</t>
  </si>
  <si>
    <t>954576610</t>
  </si>
  <si>
    <t>hotelvirgendelosreyes.es</t>
  </si>
  <si>
    <t>HOTEL AACR MONTEOLIVOS</t>
  </si>
  <si>
    <t>CALLE MONTE OLIVETE, 5 A, 2 IZQUIERDA</t>
  </si>
  <si>
    <t>954575777</t>
  </si>
  <si>
    <t>reservas@hmonteolivos.com</t>
  </si>
  <si>
    <t>hmonteolivos.com</t>
  </si>
  <si>
    <t>APARTAMENTOS CRUZCAMPO</t>
  </si>
  <si>
    <t>AVENIDA DE LA CRUZ DEL CAMPO, S/N BAJO; K</t>
  </si>
  <si>
    <t>954571657</t>
  </si>
  <si>
    <t>apartamentoscruzcampo@hotmail.com</t>
  </si>
  <si>
    <t>apartamentoscruzcampo.es</t>
  </si>
  <si>
    <t>REY DON PEDRO LUXURY HOME</t>
  </si>
  <si>
    <t>PLAZA SANTA CRUZ, 5</t>
  </si>
  <si>
    <t>954563468</t>
  </si>
  <si>
    <t>info@reydonpedro.com</t>
  </si>
  <si>
    <t>reydonpedro.com</t>
  </si>
  <si>
    <t>HALO BOUTIQUE HOTEL</t>
  </si>
  <si>
    <t>CALLE GLORIA, 6 (BARRIO DE SANTA CRUZ)</t>
  </si>
  <si>
    <t>954563356</t>
  </si>
  <si>
    <t>info@hotelhalodesevilla.com</t>
  </si>
  <si>
    <t>hotelhalodesevilla.com</t>
  </si>
  <si>
    <t>RADEPA S.L.</t>
  </si>
  <si>
    <t>JUSTINO DE NEVE, 2 BAJO</t>
  </si>
  <si>
    <t>954562788</t>
  </si>
  <si>
    <t>info@radepa.com</t>
  </si>
  <si>
    <t>HOTEL CASA 1800 SEVILLA S.L.</t>
  </si>
  <si>
    <t>RODRIGO CARO, 6</t>
  </si>
  <si>
    <t>954561800</t>
  </si>
  <si>
    <t>info@hotelcasa1800.com</t>
  </si>
  <si>
    <t>hotelcasa1800sevilla.com</t>
  </si>
  <si>
    <t>HOSPES LAS CASAS DEL REY DE BAEZA</t>
  </si>
  <si>
    <t>PLAZA JESÚS DE LA REDENCIÓN, 2 2 2 2 2</t>
  </si>
  <si>
    <t>954561496</t>
  </si>
  <si>
    <t>reydebaeza@hospes.com</t>
  </si>
  <si>
    <t>PLAZA DUQUE DE LA VICTORIA, 13 BAJO; DEPARTAMENTO INFORMATICA</t>
  </si>
  <si>
    <t>954561088</t>
  </si>
  <si>
    <t>reservas@hotelderbysevilla.com</t>
  </si>
  <si>
    <t>hotelderbysevilla.com</t>
  </si>
  <si>
    <t>EL REY MORO HOTEL BOUTIQUE</t>
  </si>
  <si>
    <t>CALLE REINOSO, 8</t>
  </si>
  <si>
    <t>954560943</t>
  </si>
  <si>
    <t>elreymorohotelsevilla@gmail.com</t>
  </si>
  <si>
    <t>elreymoro.com</t>
  </si>
  <si>
    <t>EME CATEDRAL S.L.</t>
  </si>
  <si>
    <t>ALEMANES, 27 BAJO</t>
  </si>
  <si>
    <t>954560000</t>
  </si>
  <si>
    <t>media@mercerhoteles.com</t>
  </si>
  <si>
    <t>emecatedralhotel.com</t>
  </si>
  <si>
    <t>SEVILLA CENTER</t>
  </si>
  <si>
    <t>AVENIDA LA BUHAIRA, 24 BAJO</t>
  </si>
  <si>
    <t>954549500</t>
  </si>
  <si>
    <t>hotelsevillacenter.es</t>
  </si>
  <si>
    <t>H10 CASA DE LA PLATA</t>
  </si>
  <si>
    <t>CALLE LAGAR, 2-4</t>
  </si>
  <si>
    <t>954548712</t>
  </si>
  <si>
    <t>reservas.hct@h10hotels.com</t>
  </si>
  <si>
    <t>h10hotels.com/es/hoteles-sevilla/h10-casa-de-la-plata</t>
  </si>
  <si>
    <t>NH CENTRAL CONVENCIONES</t>
  </si>
  <si>
    <t>AVENIDA DIEGO MARTÍNEZ BARRIO, 8 BAJO; HOTEL 4*</t>
  </si>
  <si>
    <t>954548500</t>
  </si>
  <si>
    <t>nhcentralconvenciones@nh-hotels.com</t>
  </si>
  <si>
    <t>HESPERIA SEVILLA</t>
  </si>
  <si>
    <t>AVENIDA EDUARDO DATO, 49 BAJO; H; PORTAL COELI</t>
  </si>
  <si>
    <t>954548300</t>
  </si>
  <si>
    <t>dpo@hesperia.com</t>
  </si>
  <si>
    <t>hesperia.com</t>
  </si>
  <si>
    <t>UN PATIO EN SANTA CRUZ S.L.</t>
  </si>
  <si>
    <t>AVENIDA ISABEL LA CATÓLICA, 1 1 1</t>
  </si>
  <si>
    <t>954539413</t>
  </si>
  <si>
    <t>hotel@patiosantacruz.com</t>
  </si>
  <si>
    <t>patiosantacruz.com</t>
  </si>
  <si>
    <t>CATALONIA HISPALIS</t>
  </si>
  <si>
    <t>AVENIDA ANDALUCÍA, 52 BAJO; H. CATALONIA HISPALIS</t>
  </si>
  <si>
    <t>41006</t>
  </si>
  <si>
    <t>954529433</t>
  </si>
  <si>
    <t>hispalis@hoteles-catalonia.es</t>
  </si>
  <si>
    <t>DON PACO S.A.</t>
  </si>
  <si>
    <t>PLAZA PADRE JERÓNIMO DE CÓRDOBA, 4-5</t>
  </si>
  <si>
    <t>954506999</t>
  </si>
  <si>
    <t>info@hoteldonpaco.com</t>
  </si>
  <si>
    <t>hoteldonpaco.com</t>
  </si>
  <si>
    <t>HOTEL GRAN MELIÁ COLÓN</t>
  </si>
  <si>
    <t>CALLE CANALEJAS, 1 BAJO; HOTEL TRYP COLON</t>
  </si>
  <si>
    <t>954505599</t>
  </si>
  <si>
    <t>granmeliacolon@melia.com</t>
  </si>
  <si>
    <t>HOTEL TABERNA DEL ALABARDERO</t>
  </si>
  <si>
    <t>ZARAGOZA, 20</t>
  </si>
  <si>
    <t>954502721</t>
  </si>
  <si>
    <t>info@hoteltabernadelalabardero.com</t>
  </si>
  <si>
    <t>tabernadelalabardero.com</t>
  </si>
  <si>
    <t>AACR MUSEO</t>
  </si>
  <si>
    <t>PEDRO DEL TORO, 9 BAJO</t>
  </si>
  <si>
    <t>954502231</t>
  </si>
  <si>
    <t>direccion@hmuseo.com</t>
  </si>
  <si>
    <t>hmuseo.com</t>
  </si>
  <si>
    <t>PALACIO DE VILLAPANÉS SEVILLA</t>
  </si>
  <si>
    <t>SANTIAGO, 31</t>
  </si>
  <si>
    <t>954502063</t>
  </si>
  <si>
    <t>info@palaciovillapanes.com</t>
  </si>
  <si>
    <t>palaciovillapanes.com</t>
  </si>
  <si>
    <t>HOTEL SAN FRANCISCO</t>
  </si>
  <si>
    <t>CALLE ÁLVAREZ QUINTERO, 38 BAJO</t>
  </si>
  <si>
    <t>954501541</t>
  </si>
  <si>
    <t>contacto@sevillasanfrancisco.es</t>
  </si>
  <si>
    <t>sevillasanfrancisco.es/</t>
  </si>
  <si>
    <t>HOTEL AMADEUS LA MÚSICA DE SEVILLA S.L.</t>
  </si>
  <si>
    <t>CALLE SAN JOSÉ, 6</t>
  </si>
  <si>
    <t>954501443</t>
  </si>
  <si>
    <t>reservas@hotelamadeussevilla.com</t>
  </si>
  <si>
    <t>hotelamadeussevilla.com</t>
  </si>
  <si>
    <t>VINCCI LA RABIDA</t>
  </si>
  <si>
    <t>CALLE CASTELAR, 24 BAJO; HOTEL VINCCI LA RABID</t>
  </si>
  <si>
    <t>954501280</t>
  </si>
  <si>
    <t>larabida@vinccihoteles.com</t>
  </si>
  <si>
    <t>ALCANTARA S.L.</t>
  </si>
  <si>
    <t>XIMÉNEZ DE ENCISO, 28 BAJO-B</t>
  </si>
  <si>
    <t>954500595</t>
  </si>
  <si>
    <t>info@hotelalcantara.net</t>
  </si>
  <si>
    <t>hotelalcantara.net</t>
  </si>
  <si>
    <t>HOTEL SEVILLA IMPERIAL S.L.</t>
  </si>
  <si>
    <t>CALLE IMPERIAL, 29 BAJO; HOTEL CASA IMPERIAL</t>
  </si>
  <si>
    <t>954500300</t>
  </si>
  <si>
    <t>info@casaimperial.com</t>
  </si>
  <si>
    <t>casaimperial.com</t>
  </si>
  <si>
    <t>ENFASIS HOTEL</t>
  </si>
  <si>
    <t>AVENIDA 19 DE DICIEMBRE, 7</t>
  </si>
  <si>
    <t>41749</t>
  </si>
  <si>
    <t>EL CUERVO DE SEVILLA</t>
  </si>
  <si>
    <t>954496998</t>
  </si>
  <si>
    <t>reservas@enfasishotel.com</t>
  </si>
  <si>
    <t>enfasishotel.com</t>
  </si>
  <si>
    <t>VERTICE SEVILLA</t>
  </si>
  <si>
    <t>AVENIDA AERONÁUTICA, S/N BAJO; EDIFICIO ALMENARA</t>
  </si>
  <si>
    <t>954475847</t>
  </si>
  <si>
    <t>recepcion.sevilla@verticehoteles.com</t>
  </si>
  <si>
    <t>BARCELÓ SEVILLA RENACIMIENTO</t>
  </si>
  <si>
    <t>AVENIDA ÁLVARO ALONSO BARBA, S/N BAJO; HOTEL BARCELO RENACIMIENT</t>
  </si>
  <si>
    <t>41092</t>
  </si>
  <si>
    <t>954462222</t>
  </si>
  <si>
    <t>renacimiento@barcelo.com</t>
  </si>
  <si>
    <t>barcelosevillarenacimiento.com</t>
  </si>
  <si>
    <t>LA PARADA DEL MARQUÉS</t>
  </si>
  <si>
    <t>CALLE MARQUÉS DE PARADAS, 45</t>
  </si>
  <si>
    <t>954448370</t>
  </si>
  <si>
    <t>info@laparadadelmarques.com</t>
  </si>
  <si>
    <t>laparadadelmarques.com</t>
  </si>
  <si>
    <t>MELIA SEVILLA</t>
  </si>
  <si>
    <t>CALLE DOCTOR PEDRO DE CASTRO, 1 BAJO; HOTEL MELIA</t>
  </si>
  <si>
    <t>954422611</t>
  </si>
  <si>
    <t>melia.sevilla@solmelia.com</t>
  </si>
  <si>
    <t>meliasevilla.com</t>
  </si>
  <si>
    <t>359</t>
  </si>
  <si>
    <t>CATALONIA GIRALDA</t>
  </si>
  <si>
    <t>CALLE SIERRA NEVADA, 3 BAJO; H. CATALONIA GIRALDA</t>
  </si>
  <si>
    <t>954416661</t>
  </si>
  <si>
    <t>giralda@hoteles-catalonia.es</t>
  </si>
  <si>
    <t>PASARELA</t>
  </si>
  <si>
    <t>AVENIDA BORBOLLA, 11 BAJO; HOTEL PASARELLA-HALL</t>
  </si>
  <si>
    <t>954415511</t>
  </si>
  <si>
    <t>hotelpasarela@hotelpasarela.com</t>
  </si>
  <si>
    <t>hotelpasarela.com</t>
  </si>
  <si>
    <t>SEVILLA SANTA JUSTA</t>
  </si>
  <si>
    <t>CALLE JUAN DE VERA, 20</t>
  </si>
  <si>
    <t>954413628</t>
  </si>
  <si>
    <t>contacto@sevillasantajusta.es</t>
  </si>
  <si>
    <t>sevillasantajusta.es</t>
  </si>
  <si>
    <t>ALCAZAR S.A.</t>
  </si>
  <si>
    <t>AVENIDA MENÉNDEZ PELAYO, 10 BAJO</t>
  </si>
  <si>
    <t>954412011</t>
  </si>
  <si>
    <t>reservas@hotelalcazar.com</t>
  </si>
  <si>
    <t>hotelalcazaralgarve.com</t>
  </si>
  <si>
    <t>CATALONIA SANTA JUSTA</t>
  </si>
  <si>
    <t>CALLE JOSÉ LAGUILLO, 8 8 8 8 8</t>
  </si>
  <si>
    <t>954411111</t>
  </si>
  <si>
    <t>santajusta.direccion@hoteles-catalonia.es</t>
  </si>
  <si>
    <t>GRAN HOTEL LAR</t>
  </si>
  <si>
    <t>PLAZA CARMEN BENÍTEZ, 3</t>
  </si>
  <si>
    <t>954410050</t>
  </si>
  <si>
    <t>info@granhotellar.com</t>
  </si>
  <si>
    <t>hotellar.com</t>
  </si>
  <si>
    <t>VIME CORREGIDOR</t>
  </si>
  <si>
    <t>CALLE MORGADO, 17 BAJO; HOTEL CORREGIDOR</t>
  </si>
  <si>
    <t>954385111</t>
  </si>
  <si>
    <t>reservamarbella@vimehotels.com</t>
  </si>
  <si>
    <t>vimehoteles.com</t>
  </si>
  <si>
    <t>HOTEL SEVILLA</t>
  </si>
  <si>
    <t>DAOÍZ, 5 BAJO</t>
  </si>
  <si>
    <t>954384300</t>
  </si>
  <si>
    <t>info@hotelsevillaweb.es</t>
  </si>
  <si>
    <t>hotelesdesevilla.com</t>
  </si>
  <si>
    <t>TRYP MACARENA</t>
  </si>
  <si>
    <t>SAN JUAN DE LA RIBERA, 2 BAJO</t>
  </si>
  <si>
    <t>954375800</t>
  </si>
  <si>
    <t>info@trypmacarena.com</t>
  </si>
  <si>
    <t>CASA MANOLO</t>
  </si>
  <si>
    <t>DON FADRIQUE, 5</t>
  </si>
  <si>
    <t>954370293</t>
  </si>
  <si>
    <t>casamanolo@donfadrique.net</t>
  </si>
  <si>
    <t>casamanolo.com</t>
  </si>
  <si>
    <t>IBIS SEVILLA</t>
  </si>
  <si>
    <t>AVIACIÓN (POLIGONO INSDUSTRIAL CALONGE), 12</t>
  </si>
  <si>
    <t>954361839</t>
  </si>
  <si>
    <t>h3207@accor.com</t>
  </si>
  <si>
    <t>ibissevilla.com</t>
  </si>
  <si>
    <t>ILUNION ALCORA SEVILLA</t>
  </si>
  <si>
    <t>954349600</t>
  </si>
  <si>
    <t>ilunionalcorasevilla.com</t>
  </si>
  <si>
    <t>401</t>
  </si>
  <si>
    <t>HOTEL MONTE TRIANA</t>
  </si>
  <si>
    <t>CALLE CLARA DE JESÚS MONTERO, 24 24 24</t>
  </si>
  <si>
    <t>41010</t>
  </si>
  <si>
    <t>954343111</t>
  </si>
  <si>
    <t>puertatierra@hotelesmonte.com</t>
  </si>
  <si>
    <t>ELVIRA PLAZA</t>
  </si>
  <si>
    <t>PLAZA DOÑA ELVIRA, 5</t>
  </si>
  <si>
    <t>954308174</t>
  </si>
  <si>
    <t>info@hotelelviraplaza.com</t>
  </si>
  <si>
    <t>hotelelviraplaza.com</t>
  </si>
  <si>
    <t>BOUTIQUE HOTEL HOLOS</t>
  </si>
  <si>
    <t>CALLE URUGUAY, 8 13</t>
  </si>
  <si>
    <t>41012</t>
  </si>
  <si>
    <t>954296069</t>
  </si>
  <si>
    <t>hotelholos@hotelholos.com</t>
  </si>
  <si>
    <t>hotelholos.com</t>
  </si>
  <si>
    <t>ALMINAR HOTEL</t>
  </si>
  <si>
    <t>CALLE ÁLVAREZ QUINTERO, 52</t>
  </si>
  <si>
    <t>954293913</t>
  </si>
  <si>
    <t>info@alminarhotel.com</t>
  </si>
  <si>
    <t>hotelalminar.com</t>
  </si>
  <si>
    <t>CONVENTO LA GLORIA S.L.</t>
  </si>
  <si>
    <t>ARGOTE DE MOLINA, 26 BAJO</t>
  </si>
  <si>
    <t>954293670</t>
  </si>
  <si>
    <t>info@conventolagloria.com</t>
  </si>
  <si>
    <t>logitravel.com</t>
  </si>
  <si>
    <t>HOTEL DON PEDRO</t>
  </si>
  <si>
    <t>CALLE GERONA, 24 BAJO</t>
  </si>
  <si>
    <t>954293333</t>
  </si>
  <si>
    <t>reservas@hoteldonpedro.net</t>
  </si>
  <si>
    <t>hoteldonpedro.net</t>
  </si>
  <si>
    <t>HOTEL MONTE CARMELO S.L.</t>
  </si>
  <si>
    <t>CALLE VIRGEN DE LA VICTORIA, 7 7 7</t>
  </si>
  <si>
    <t>41011</t>
  </si>
  <si>
    <t>954279000</t>
  </si>
  <si>
    <t>hmcreservas@hotelesmonte.com</t>
  </si>
  <si>
    <t>RESITUR - APARTAMENTOS TURISTICOS</t>
  </si>
  <si>
    <t>CALLE SALADO, 4 BAJO; HOTEL RESITUR-616</t>
  </si>
  <si>
    <t>954275090</t>
  </si>
  <si>
    <t>resiturpuri@movistar.es</t>
  </si>
  <si>
    <t>resitur.es</t>
  </si>
  <si>
    <t>RIBERA DE TRIANA S.L.</t>
  </si>
  <si>
    <t>PLAZA CHAPINA, S/N BAJO</t>
  </si>
  <si>
    <t>954268000</t>
  </si>
  <si>
    <t>reservas@hrtriana.com</t>
  </si>
  <si>
    <t>hotelriberadetriana.com</t>
  </si>
  <si>
    <t>AC HOTEL SEVILLA FORUM</t>
  </si>
  <si>
    <t>CALLE LUIS FUENTES BEJARANO, 45 BAJO; AC HOTE</t>
  </si>
  <si>
    <t>954260690</t>
  </si>
  <si>
    <t>acsevillaforum@ac-hotels.com</t>
  </si>
  <si>
    <t>achotelsevillaforum.com</t>
  </si>
  <si>
    <t>SAN PABLO</t>
  </si>
  <si>
    <t>AVENIDA INNOVACIÓN, 10 BAJO(HOTEL SAN PABLO)</t>
  </si>
  <si>
    <t>954259907</t>
  </si>
  <si>
    <t>info@npablo.com</t>
  </si>
  <si>
    <t>hotelsanpablosevilla.es</t>
  </si>
  <si>
    <t>SEVILLA CONGRESOS</t>
  </si>
  <si>
    <t>AVENIDA EMILIO LEMOS, 2 2 2</t>
  </si>
  <si>
    <t>954259000</t>
  </si>
  <si>
    <t>sevillacongresos@hoteles-ma.es</t>
  </si>
  <si>
    <t>hotelsevillacongresos.com/</t>
  </si>
  <si>
    <t>HOTEL LAS TRES CARABELAS</t>
  </si>
  <si>
    <t>CARRETERA MADRID (POLIGONO INSDUSTRIAL ESPARTALES), 531</t>
  </si>
  <si>
    <t>41309</t>
  </si>
  <si>
    <t>954254703</t>
  </si>
  <si>
    <t>hotel3carabelas@hotmail.com</t>
  </si>
  <si>
    <t>hotellastrescarabelas.com</t>
  </si>
  <si>
    <t>VILLA DE LA PALMERA S.L.</t>
  </si>
  <si>
    <t>AVENIDA PALMERA, 57 BAJO</t>
  </si>
  <si>
    <t>954238614</t>
  </si>
  <si>
    <t>info@villadelapalmera.com</t>
  </si>
  <si>
    <t>villadelapalmera.com</t>
  </si>
  <si>
    <t>SILKEN AL-ANDALUS PALACE</t>
  </si>
  <si>
    <t>AVENIDA PALMERA, S/N ESQUINA CON PARANA</t>
  </si>
  <si>
    <t>954230600</t>
  </si>
  <si>
    <t>al-andalus@hoteles-silken.com</t>
  </si>
  <si>
    <t>623</t>
  </si>
  <si>
    <t>AC HOTEL CIUDAD DE SEVILLA S.L.</t>
  </si>
  <si>
    <t>AVENIDA MANUEL SIUROT, 25 BAJO; HOTEL CIUDADA SEVILLA</t>
  </si>
  <si>
    <t>954230505</t>
  </si>
  <si>
    <t>csevilla@ac-hotels.com</t>
  </si>
  <si>
    <t>achotelciudaddesevillasl.com</t>
  </si>
  <si>
    <t>HOTEL PATIO DE LAS CRUCES</t>
  </si>
  <si>
    <t>CALLE CRUCES, 10 10 10</t>
  </si>
  <si>
    <t>954229633</t>
  </si>
  <si>
    <t>info@hotelpatiodelascruces.com</t>
  </si>
  <si>
    <t>hotelpatiodelascruces.com</t>
  </si>
  <si>
    <t>LOS SEISES BY FONTECRUZ</t>
  </si>
  <si>
    <t>SEGOVIA, 6</t>
  </si>
  <si>
    <t>954229495</t>
  </si>
  <si>
    <t>recepcion@losseisesbyfontecruz.com</t>
  </si>
  <si>
    <t>fontecruzhoteles.com</t>
  </si>
  <si>
    <t>HOTEL ABRIL</t>
  </si>
  <si>
    <t>JERÓNIMO HERNÁNDEZ, 20 BAJO</t>
  </si>
  <si>
    <t>954229046</t>
  </si>
  <si>
    <t>info@hotelabril.com</t>
  </si>
  <si>
    <t>hotelabril.com</t>
  </si>
  <si>
    <t>HOTEL DUQUEZA S.L.</t>
  </si>
  <si>
    <t>PLAZA DUQUE DE LA VICTORIA, 11 BAJO(EL CORTE INGLES)</t>
  </si>
  <si>
    <t>954229044</t>
  </si>
  <si>
    <t>hlduquesa@gmail.com</t>
  </si>
  <si>
    <t>hotel-laduquesa.com</t>
  </si>
  <si>
    <t>BÉCQUER S.A.</t>
  </si>
  <si>
    <t>CALLE REYES CATÓLICOS, 4 BAJO; BARCELO</t>
  </si>
  <si>
    <t>954228900</t>
  </si>
  <si>
    <t>becquer@hotelbecquer.com</t>
  </si>
  <si>
    <t>hotelbecquer.com</t>
  </si>
  <si>
    <t>CASTILLEJA DE TALAHARA S.L.</t>
  </si>
  <si>
    <t>JOVELLANOS, S/N</t>
  </si>
  <si>
    <t>954228209</t>
  </si>
  <si>
    <t>info@castillejadetalahara.com</t>
  </si>
  <si>
    <t>HOTEL CASAS DE SANTA CRUZ S.L.</t>
  </si>
  <si>
    <t>PIMIENTA, 4 BAJO</t>
  </si>
  <si>
    <t>954227388</t>
  </si>
  <si>
    <t>hotel@casasdesantacruz.com</t>
  </si>
  <si>
    <t>casasdesantacruz.com</t>
  </si>
  <si>
    <t>MAESTRANZA</t>
  </si>
  <si>
    <t>GAMAZO, 12 BAJO</t>
  </si>
  <si>
    <t>954226766</t>
  </si>
  <si>
    <t>sevilla@hotelmaestranza.es</t>
  </si>
  <si>
    <t>hotelmaestranza.es</t>
  </si>
  <si>
    <t>HOTEL SIMÓN S.L.</t>
  </si>
  <si>
    <t>CALLE GARCÍA DE VINUESA, 19</t>
  </si>
  <si>
    <t>954226660</t>
  </si>
  <si>
    <t>info@hotelsimonsevilla.com</t>
  </si>
  <si>
    <t>hotelsimonsevilla.com</t>
  </si>
  <si>
    <t>PETIT PALACE CANALEJAS</t>
  </si>
  <si>
    <t>CALLE CANALEJAS, 2 BAJO; HOTEL PLAYA SEV</t>
  </si>
  <si>
    <t>954226400</t>
  </si>
  <si>
    <t>info@petitpalacecanalejas.com</t>
  </si>
  <si>
    <t>petitpalacecanalejassevilla.com/es/?utm_source=google&amp;utm_medium=organic&amp;utm_campaign=MyBusiness&amp;utm_content=CAN&amp;origin_source=google&amp;origin_medium=organic&amp;origin_campaign=MyBusiness</t>
  </si>
  <si>
    <t>DA VINCI BOUTIQUE S.L.</t>
  </si>
  <si>
    <t>AVENIDA CONSTITUCIÓN, 20 BAJO (HOTEL)</t>
  </si>
  <si>
    <t>954226141</t>
  </si>
  <si>
    <t>hostaldavinci@hotelesensevilla.info</t>
  </si>
  <si>
    <t>hostaldavinci.es</t>
  </si>
  <si>
    <t>HOTEL DOÑA MARIA S.L.</t>
  </si>
  <si>
    <t>CALLE DON REMONDO, 19 BAJO; .</t>
  </si>
  <si>
    <t>954224990</t>
  </si>
  <si>
    <t>reservas@hdmaria.com</t>
  </si>
  <si>
    <t>hdmaria.com</t>
  </si>
  <si>
    <t>INGLATERRA S.A.</t>
  </si>
  <si>
    <t>PLAZA NUEVA, 7 BAJO</t>
  </si>
  <si>
    <t>954224970</t>
  </si>
  <si>
    <t>hotin@hotelinglaterra.es</t>
  </si>
  <si>
    <t>hotelinglaterra.es</t>
  </si>
  <si>
    <t>INTERVIAL MERCADERES, S.L.</t>
  </si>
  <si>
    <t>ÁLVAREZ QUINTERO, 9 BAJO</t>
  </si>
  <si>
    <t>954224419</t>
  </si>
  <si>
    <t>info@intervialmercaderes.com</t>
  </si>
  <si>
    <t>HOTEL PLAZA SEVILLA S.L.</t>
  </si>
  <si>
    <t>CALLE ALBAREDA, 15 15</t>
  </si>
  <si>
    <t>954224309</t>
  </si>
  <si>
    <t>hotelplazasevilla@gmail.com</t>
  </si>
  <si>
    <t>hotel-plaza.es</t>
  </si>
  <si>
    <t>MERCER HOTELES SEVILLA S.L.</t>
  </si>
  <si>
    <t>CALLE CASTELAR, 26</t>
  </si>
  <si>
    <t>954223004</t>
  </si>
  <si>
    <t>reservas@mercersevilla.com</t>
  </si>
  <si>
    <t>mercersevilla.com</t>
  </si>
  <si>
    <t>HOTEL PETIT PALACE MARQUÉS SANTA ANA</t>
  </si>
  <si>
    <t>JIMIOS, 9-11 BAJO</t>
  </si>
  <si>
    <t>954221812</t>
  </si>
  <si>
    <t>marquessantaana@petitpalace.com</t>
  </si>
  <si>
    <t>petitpalacemarquessantaana.com</t>
  </si>
  <si>
    <t>UN PATIO AL SUR</t>
  </si>
  <si>
    <t>FERNÁN CABALLERO, 7 BAJO</t>
  </si>
  <si>
    <t>954221035</t>
  </si>
  <si>
    <t>hotel@patioalsur.es</t>
  </si>
  <si>
    <t>patioalsur.es</t>
  </si>
  <si>
    <t>PETIT PALACE SANTA CRUZ</t>
  </si>
  <si>
    <t>CALLE MUÑOZ Y PABÓN, 18 BAJO; HOTEL PETIT</t>
  </si>
  <si>
    <t>954221032</t>
  </si>
  <si>
    <t>santacruz@petitpalace.com</t>
  </si>
  <si>
    <t>LA HOSTERÍA DEL LAUREL</t>
  </si>
  <si>
    <t>954220295</t>
  </si>
  <si>
    <t>info@lahosteríadellaurel.com</t>
  </si>
  <si>
    <t>SEVILLA INN SUITES</t>
  </si>
  <si>
    <t>CALLE ÁNGELES, 11</t>
  </si>
  <si>
    <t>954219541</t>
  </si>
  <si>
    <t>innhostels.com</t>
  </si>
  <si>
    <t>GRAVINA, 51 BAJO(HOTEL MONTECARLO)</t>
  </si>
  <si>
    <t>954217502</t>
  </si>
  <si>
    <t>info@hotelmontecarlo.com</t>
  </si>
  <si>
    <t>altur.com</t>
  </si>
  <si>
    <t>MURILLO S.L.</t>
  </si>
  <si>
    <t>CALLE LOPE DE RUEDA, 79</t>
  </si>
  <si>
    <t>954216095</t>
  </si>
  <si>
    <t>reservas@hotelmurillo.com</t>
  </si>
  <si>
    <t>hotelmurillo.com</t>
  </si>
  <si>
    <t>SAN PEDRO MÁRTIR, 22 EDIFICIO</t>
  </si>
  <si>
    <t>954214307</t>
  </si>
  <si>
    <t>hotelmadridsevilla@hotmail.com</t>
  </si>
  <si>
    <t>madrid.com</t>
  </si>
  <si>
    <t>ABANICO S.L.</t>
  </si>
  <si>
    <t>ÁGUILAS, 17 BAJO</t>
  </si>
  <si>
    <t>954213714</t>
  </si>
  <si>
    <t>info@hotelabanico.com</t>
  </si>
  <si>
    <t>hotelabanico.com</t>
  </si>
  <si>
    <t>HOTEL REYES CATOLICOS S.L.</t>
  </si>
  <si>
    <t>CALLE GRAVINA, 57 BAJO; HOTEL REYES CATOLICOS</t>
  </si>
  <si>
    <t>954211200</t>
  </si>
  <si>
    <t>hotel@hotelreyescatolicos.info</t>
  </si>
  <si>
    <t>hotelreyescatolicos.info</t>
  </si>
  <si>
    <t>HOSTERIA DOÑA LINA S.L.</t>
  </si>
  <si>
    <t>GLORIA, 7 BAJO</t>
  </si>
  <si>
    <t>954210956</t>
  </si>
  <si>
    <t>reservas@hoteldonalina.com</t>
  </si>
  <si>
    <t>hoteldonalina.com</t>
  </si>
  <si>
    <t>LA VÍA MEZQUITA</t>
  </si>
  <si>
    <t>MEZQUITA, 3 BAJO</t>
  </si>
  <si>
    <t>954210467</t>
  </si>
  <si>
    <t>info@lavíamezquita.com</t>
  </si>
  <si>
    <t>SINGULAR APARTMENTS</t>
  </si>
  <si>
    <t>JIMIOS, 22-24</t>
  </si>
  <si>
    <t>954210102</t>
  </si>
  <si>
    <t>info@singularapartments.com</t>
  </si>
  <si>
    <t>singularapartments.com</t>
  </si>
  <si>
    <t>REY ALFONSO X</t>
  </si>
  <si>
    <t>CALLE XIMÉNEZ DE ENCISO, 35 BAJO; LOCAL</t>
  </si>
  <si>
    <t>954210070</t>
  </si>
  <si>
    <t>info@hotelreyalfonsox.es</t>
  </si>
  <si>
    <t>hotelreyalfonsox.es</t>
  </si>
  <si>
    <t>HOTEL ALCAZAR DE LA REINA S.L.</t>
  </si>
  <si>
    <t>CALLE EL SALVADOR, 2 2 2</t>
  </si>
  <si>
    <t>41410</t>
  </si>
  <si>
    <t>CARMONA</t>
  </si>
  <si>
    <t>954196200</t>
  </si>
  <si>
    <t>reservas@alcazar-reina.es</t>
  </si>
  <si>
    <t>alcazar-reina.es</t>
  </si>
  <si>
    <t>HOTEL EL RINCON DE LAS DESCALZAS S.L.</t>
  </si>
  <si>
    <t>DESCALZAS, 1 BAJO</t>
  </si>
  <si>
    <t>954191172</t>
  </si>
  <si>
    <t>info@elrincondelasdescalzas.com</t>
  </si>
  <si>
    <t>elrincondelasdescalzas.com</t>
  </si>
  <si>
    <t>APARTAMENTOS SIMON VERDE</t>
  </si>
  <si>
    <t>CALLE CIAURRIZ, 144 BAJO; URBANIZACIÓN SIMON VERDE</t>
  </si>
  <si>
    <t>954184293</t>
  </si>
  <si>
    <t>direccion@apartamentossimonverde.com</t>
  </si>
  <si>
    <t>apartamentossimonverde.com</t>
  </si>
  <si>
    <t>SEVILLA SUITES EUROSTARS</t>
  </si>
  <si>
    <t>CIAURRIZ, 144 BAJO(SIMON VERDE)</t>
  </si>
  <si>
    <t>954180600</t>
  </si>
  <si>
    <t>info@sevillasuiteseurostars.com</t>
  </si>
  <si>
    <t>LUX ALJARAFE</t>
  </si>
  <si>
    <t>ZARAGOZA, 37 BAJO</t>
  </si>
  <si>
    <t>954170515</t>
  </si>
  <si>
    <t>reservasluxaljarafe@gmail.com</t>
  </si>
  <si>
    <t>facebook.com/hotel-lux-aljarafe-498537210265428</t>
  </si>
  <si>
    <t>HACIENDA LOS JINETES</t>
  </si>
  <si>
    <t>CARRETERA CARMONA-BRENES, KILOMETRO 21 BAJO; EDIFICIO HACIENDA</t>
  </si>
  <si>
    <t>954149210</t>
  </si>
  <si>
    <t>info@haciendalosjinetes.com</t>
  </si>
  <si>
    <t>haciendalosjinetes.com</t>
  </si>
  <si>
    <t>HOTEL SAN PEDRO S.L.</t>
  </si>
  <si>
    <t>SAN PEDRO, 1 BAJO</t>
  </si>
  <si>
    <t>954141606</t>
  </si>
  <si>
    <t>info@hotelsanpedro.es</t>
  </si>
  <si>
    <t>hotelsanpedro.es</t>
  </si>
  <si>
    <t>ROFERZA INVERSIONES S.L.</t>
  </si>
  <si>
    <t>954141408</t>
  </si>
  <si>
    <t>info@roferzainversiones.com</t>
  </si>
  <si>
    <t>posadasanfernando.com</t>
  </si>
  <si>
    <t>PARADOR DE CARMONA</t>
  </si>
  <si>
    <t>ALCÁZAR, S/N BAJO</t>
  </si>
  <si>
    <t>954141010</t>
  </si>
  <si>
    <t>carmona@parador.es</t>
  </si>
  <si>
    <t>VENTA DEL ALTO S.A.</t>
  </si>
  <si>
    <t>CARRETERA SEVILLA-GIJÓN, KILOMETRO 780</t>
  </si>
  <si>
    <t>41888</t>
  </si>
  <si>
    <t>EL GARROBO</t>
  </si>
  <si>
    <t>954130155</t>
  </si>
  <si>
    <r>
      <rPr>
        <color rgb="FF1155CC"/>
        <u/>
      </rPr>
      <t>hotellascumbres@ventadelalto.com</t>
    </r>
  </si>
  <si>
    <t>ventadelalto.com</t>
  </si>
  <si>
    <t>TROTAMUNDOS S.L.</t>
  </si>
  <si>
    <t>CALLE BAILÉN, 12 BAJO</t>
  </si>
  <si>
    <t>954104173</t>
  </si>
  <si>
    <t>info@hosteltrotamundos.es</t>
  </si>
  <si>
    <t>hosteltrotamundos.es</t>
  </si>
  <si>
    <t>LEGADO ALCÁZAR</t>
  </si>
  <si>
    <t>CALLE MARIANA PINEDA, 18</t>
  </si>
  <si>
    <t>954091818</t>
  </si>
  <si>
    <t>reservas@legadoalcazarhotel.com</t>
  </si>
  <si>
    <t>legadoalcazarhotel.com</t>
  </si>
  <si>
    <t>EXE ISLA CARTUJA S.L.</t>
  </si>
  <si>
    <t>ESTADIO OLÍMPICO DE LA CARTUJA, S/N BAJO; PUERTA-A</t>
  </si>
  <si>
    <t>954081700</t>
  </si>
  <si>
    <t>info@exeiacartuja.com</t>
  </si>
  <si>
    <t>exeislacartuja.com</t>
  </si>
  <si>
    <t>PIERRE &amp; VACANCES</t>
  </si>
  <si>
    <t>CALLE PAGES DEL CORRO, 102 BAJO</t>
  </si>
  <si>
    <t>954043846</t>
  </si>
  <si>
    <t>info@pierre&amp;vacances.com</t>
  </si>
  <si>
    <t>pierrevacances.com</t>
  </si>
  <si>
    <t>EPICENTRO</t>
  </si>
  <si>
    <t>CALLE SIERPES, 41</t>
  </si>
  <si>
    <t>954042610</t>
  </si>
  <si>
    <t>hotelepicentrosevilla@gmail.com</t>
  </si>
  <si>
    <t>facebook.com/epicentrosevilla</t>
  </si>
  <si>
    <t>HOTEL VILLA OLIVAR</t>
  </si>
  <si>
    <t>CALLE CANTERUELAS, 1</t>
  </si>
  <si>
    <t>41580</t>
  </si>
  <si>
    <t>CASARICHE</t>
  </si>
  <si>
    <t>954010443</t>
  </si>
  <si>
    <t>info@hotelvillaolivar.com</t>
  </si>
  <si>
    <t>alojamientosvillaolivar.es</t>
  </si>
  <si>
    <t>ALOJAMIENTO Mª CARMEN</t>
  </si>
  <si>
    <t>CALLE CÓRDOBA, 2</t>
  </si>
  <si>
    <t>41250</t>
  </si>
  <si>
    <t>EL REAL DE LA JARA</t>
  </si>
  <si>
    <t>954 73 34 68</t>
  </si>
  <si>
    <t>info@alojamientomªcarmen.com</t>
  </si>
  <si>
    <t>alojamientomaricarmen.wordpress.com/</t>
  </si>
  <si>
    <t>IBIPOZO</t>
  </si>
  <si>
    <t>CALLE ALMICERÁN, S/N</t>
  </si>
  <si>
    <t>23485</t>
  </si>
  <si>
    <t>CAZORLA</t>
  </si>
  <si>
    <t>953960034</t>
  </si>
  <si>
    <t>reservas@ibipozo.com</t>
  </si>
  <si>
    <t>ibipozo.com</t>
  </si>
  <si>
    <t>GESTIÓN DE PROYECTOS LEDESMA Y FRANCO S.L.</t>
  </si>
  <si>
    <t>CALLE ARROYO FRÍO, 7 BAJO; CARRETERA DEL TRANCO</t>
  </si>
  <si>
    <t>23479</t>
  </si>
  <si>
    <t>LA IRUELA</t>
  </si>
  <si>
    <t>953939754</t>
  </si>
  <si>
    <t>info@gestióndeproyectosledesmayfranco.com</t>
  </si>
  <si>
    <t>ROSALEDA DE DON PEDRO</t>
  </si>
  <si>
    <t>OBISPO TORAL, 2 BAJO</t>
  </si>
  <si>
    <t>23400</t>
  </si>
  <si>
    <t>ÚBEDA</t>
  </si>
  <si>
    <t>953796111</t>
  </si>
  <si>
    <t>info@roledadedonpedro.com</t>
  </si>
  <si>
    <t>hotelrosaledadonpedro.com</t>
  </si>
  <si>
    <t>LAS CASAS DEL CONSUL S.L.</t>
  </si>
  <si>
    <t>PLAZA PLAZA CÁRMEN, 1 BAJO</t>
  </si>
  <si>
    <t>953795430</t>
  </si>
  <si>
    <t>info@lascasdelconsul.com</t>
  </si>
  <si>
    <t>lascasasdelconsul.es</t>
  </si>
  <si>
    <t>MARIA DE MOLINA</t>
  </si>
  <si>
    <t>PLAZA AYUNTAMIENTO, S/N BAJO(HOTEL MARIA MOLINA)</t>
  </si>
  <si>
    <t>953795356</t>
  </si>
  <si>
    <t>info@mariademolina.com</t>
  </si>
  <si>
    <t>RL CIUDAD DE UBEDA</t>
  </si>
  <si>
    <t>CALLE CRONISTA JUAN DE LA TORRE, S/N BAJO</t>
  </si>
  <si>
    <t>953791011</t>
  </si>
  <si>
    <t>info@rlciudaddeubeda.com</t>
  </si>
  <si>
    <t>hotelciudaddeubeda.com</t>
  </si>
  <si>
    <t>CIUDAD DE JÓDAR</t>
  </si>
  <si>
    <t>CALLE JOSÉ GALLEGO MONTIEL, S/N BAJO</t>
  </si>
  <si>
    <t>23500</t>
  </si>
  <si>
    <t>JÓDAR</t>
  </si>
  <si>
    <t>953785051</t>
  </si>
  <si>
    <t>correo@hotelciudaddejodar.com</t>
  </si>
  <si>
    <t>hotelciudaddejodar.com</t>
  </si>
  <si>
    <t>HIDALGO</t>
  </si>
  <si>
    <t>CARRETERA N-322, KILOMETRO 153, 000 BAJO</t>
  </si>
  <si>
    <t>23320</t>
  </si>
  <si>
    <t>TORREPEROGIL</t>
  </si>
  <si>
    <t>953776787</t>
  </si>
  <si>
    <t>hotelhidalgo@hotel-hidalgo.com</t>
  </si>
  <si>
    <t>hidalgo.com</t>
  </si>
  <si>
    <t>HACIENDA LA LAGUNA</t>
  </si>
  <si>
    <t>CARRETERA JAÉN, S/N BAJO(HACIENDA LA LAGUNA)</t>
  </si>
  <si>
    <t>23529</t>
  </si>
  <si>
    <t>BAEZA</t>
  </si>
  <si>
    <t>953771005</t>
  </si>
  <si>
    <t>info@haciendalalaguna.com</t>
  </si>
  <si>
    <t>LA YEDRA</t>
  </si>
  <si>
    <t>CARRETERA CÓRDOBA-VALENCIA N-322, 139, 20</t>
  </si>
  <si>
    <t>23430</t>
  </si>
  <si>
    <t>RUS</t>
  </si>
  <si>
    <t>953770990</t>
  </si>
  <si>
    <t>info@layedra.com</t>
  </si>
  <si>
    <t>HOTEL BALNEARIO DE SAN ANDRES</t>
  </si>
  <si>
    <t>CARRETERA CÓRDOBA-VALENCIA, KILOMETRO 137 LOCAL</t>
  </si>
  <si>
    <t>23420</t>
  </si>
  <si>
    <t>CANENA</t>
  </si>
  <si>
    <t>953770062</t>
  </si>
  <si>
    <t>reservas@balneariosanandres.com</t>
  </si>
  <si>
    <t>balneariosanandres.com</t>
  </si>
  <si>
    <t>NUEVE LEYENDAS S.L.</t>
  </si>
  <si>
    <t>PLAZA LÓPEZ ALMAGRO, 3 BAJO</t>
  </si>
  <si>
    <t>953755765</t>
  </si>
  <si>
    <t>info@nueveleyendas.com</t>
  </si>
  <si>
    <t>HOSTAL VICTORIA</t>
  </si>
  <si>
    <t>ALAMINOS, 5 2-A</t>
  </si>
  <si>
    <t>953752952</t>
  </si>
  <si>
    <t>hostalvictoriaubeda@hotmail.com</t>
  </si>
  <si>
    <t>hostalvictoria.com</t>
  </si>
  <si>
    <t>CALLE ANDALUCÍA, 3</t>
  </si>
  <si>
    <t>953750848</t>
  </si>
  <si>
    <t>reservas@hotel-lapaz.com</t>
  </si>
  <si>
    <t>hotel-lapaz.com</t>
  </si>
  <si>
    <t>PARADOR DE UBEDA CONDESTABLE DAVALOS</t>
  </si>
  <si>
    <t>PLAZA VÁZQUEZ DE MOLINA, S/N BAJO</t>
  </si>
  <si>
    <t>953750345</t>
  </si>
  <si>
    <t>ubeda@parador.es</t>
  </si>
  <si>
    <t>PALACIO DE LA RAMBLA</t>
  </si>
  <si>
    <t>CALLE SAN JOSÉ, 1 1 1</t>
  </si>
  <si>
    <t>953750196</t>
  </si>
  <si>
    <t>hotel@palaciodelarambla.com</t>
  </si>
  <si>
    <t>palaciodelarambla.com</t>
  </si>
  <si>
    <t>TRH CIUDAD DE BAEZA</t>
  </si>
  <si>
    <t>CONCEPCIÓN, 3 BAJO</t>
  </si>
  <si>
    <t>23440</t>
  </si>
  <si>
    <t>953748130</t>
  </si>
  <si>
    <t>trhbaeza.com</t>
  </si>
  <si>
    <t>PALACIO DE LOS SALCEDO</t>
  </si>
  <si>
    <t>SAN PABLO, 18 BAJO</t>
  </si>
  <si>
    <t>953747200</t>
  </si>
  <si>
    <t>hotel@palaciodelossalcedo.com</t>
  </si>
  <si>
    <t>hotelpalaciodelossalcedo.es</t>
  </si>
  <si>
    <t>PUERTA DE LA LUNA</t>
  </si>
  <si>
    <t>CALLE CANÓNIGO MELGARES RAYA, 7</t>
  </si>
  <si>
    <t>953747019</t>
  </si>
  <si>
    <t>informacionyreservas@hotelpuertadelaluna.com</t>
  </si>
  <si>
    <t>hotelpuertadelaluna.com</t>
  </si>
  <si>
    <t>FUENTENUEVA</t>
  </si>
  <si>
    <t>CALLE EL CARMEN, 15</t>
  </si>
  <si>
    <t>953743100</t>
  </si>
  <si>
    <t>info@fuentenueva.com</t>
  </si>
  <si>
    <t>fuentenueva.com</t>
  </si>
  <si>
    <t>CIUDAD DEL RENACIMIENTO S.L.</t>
  </si>
  <si>
    <t>CARRETERA IBROS, S/N ANTIGUA CARRETERA</t>
  </si>
  <si>
    <t>953741154</t>
  </si>
  <si>
    <t>reservas@hotelciudaddelrenacimiento.com</t>
  </si>
  <si>
    <t>hotelciudaddelrenacimiento.com</t>
  </si>
  <si>
    <t>HOSTAL GRELA S.L.</t>
  </si>
  <si>
    <t>AVENIDA BOLERA, 10 BAJO</t>
  </si>
  <si>
    <t>POZO ALCÓN</t>
  </si>
  <si>
    <t>953738339</t>
  </si>
  <si>
    <t>qet1969@gmail.com</t>
  </si>
  <si>
    <t>hostalrestaurantegrela.com</t>
  </si>
  <si>
    <t>HOTEL SIERRA DE QUESADA S.L.</t>
  </si>
  <si>
    <t>AVENIDA ÚBEDA, 37 BAJO; HOTEL SIERRA DE QUESA</t>
  </si>
  <si>
    <t>23480</t>
  </si>
  <si>
    <t>QUESADA</t>
  </si>
  <si>
    <t>953733507</t>
  </si>
  <si>
    <t>correo@hotelsierraquesada.es</t>
  </si>
  <si>
    <t>hotelsierradequesadasl.com</t>
  </si>
  <si>
    <t>POSADA DEL CORDOBÉS</t>
  </si>
  <si>
    <t>CARRETERA CAZORLA, KILOMETRO 4</t>
  </si>
  <si>
    <t>23469</t>
  </si>
  <si>
    <t>953731500</t>
  </si>
  <si>
    <t>info@posadacordobes.com</t>
  </si>
  <si>
    <t>posadacordobes.com</t>
  </si>
  <si>
    <t>HOTEL RESTAURANTE CASA JUANITO S.L.</t>
  </si>
  <si>
    <t>AVENIDA CONSTITUCIÓN, 22</t>
  </si>
  <si>
    <t>23460</t>
  </si>
  <si>
    <t>PEAL DE BECERRO</t>
  </si>
  <si>
    <t>953730442</t>
  </si>
  <si>
    <t>albertoeolo@gmail.com</t>
  </si>
  <si>
    <t>hotelrestaurantecasajuanitosl.com</t>
  </si>
  <si>
    <t>RESIDENCIAL LOS ROBLES</t>
  </si>
  <si>
    <t>CALLE ARROYO FRÍO, S/N BAJO(RESIDENCIAL LOS ROBLES)</t>
  </si>
  <si>
    <t>953727325</t>
  </si>
  <si>
    <t>reservas@residenciallosrobles.com</t>
  </si>
  <si>
    <t>residenciallosrobles.com</t>
  </si>
  <si>
    <t>HOTEL BALNEARIO PARQUE DE CASORLA</t>
  </si>
  <si>
    <t>CALLE FÉLIX RODRÍGUEZ DE LA FUENTE, 29 BAJO</t>
  </si>
  <si>
    <t>953727300</t>
  </si>
  <si>
    <t>info@hotelbalnearioparquedecasorla.com</t>
  </si>
  <si>
    <t>MONTAÑA DE CAZORLA S.A.</t>
  </si>
  <si>
    <t>AVENIDA AVENIDA CAMPILLO, 45 ARROYO FRIO</t>
  </si>
  <si>
    <t>953727168</t>
  </si>
  <si>
    <t>info@montañadecazorla.com</t>
  </si>
  <si>
    <t>hmontana.com</t>
  </si>
  <si>
    <t>LOS ENEBROS</t>
  </si>
  <si>
    <t>CARRETERA CARRETERA TRANCO, KILOMETRO 37</t>
  </si>
  <si>
    <t>23293</t>
  </si>
  <si>
    <t>SEGURA DE LA SIERRA</t>
  </si>
  <si>
    <t>953727133</t>
  </si>
  <si>
    <t>info@losenebros.com</t>
  </si>
  <si>
    <t>CARRETERA TRANCO (A-319), KILOMETRO 37. 23478</t>
  </si>
  <si>
    <t>23476</t>
  </si>
  <si>
    <t>953727110</t>
  </si>
  <si>
    <t>info@lfhoteles.com</t>
  </si>
  <si>
    <t>lfhoteles.com</t>
  </si>
  <si>
    <t>SAN JULIAN</t>
  </si>
  <si>
    <t>CARRETERA SIERRA, 9 9 9</t>
  </si>
  <si>
    <t>953727033</t>
  </si>
  <si>
    <t>hotelsanjulian@telefonica.net</t>
  </si>
  <si>
    <t>turismoencazorla.com</t>
  </si>
  <si>
    <t>HOTEL PUERTA DE CAZORLA S.L.</t>
  </si>
  <si>
    <t>AVENIDA GUADALQUIVIR, 79</t>
  </si>
  <si>
    <t>23470</t>
  </si>
  <si>
    <t>953724342</t>
  </si>
  <si>
    <t>info@puertadecazorla.es</t>
  </si>
  <si>
    <t>hotelpuertadecazorla.es</t>
  </si>
  <si>
    <t>VILLA TURÍSTICA DE CAZORLA</t>
  </si>
  <si>
    <t>LADERA DE SAN ISICIO, S/N</t>
  </si>
  <si>
    <t>953724090</t>
  </si>
  <si>
    <t>cazorla@reddevillas.es</t>
  </si>
  <si>
    <t>andalucia.org</t>
  </si>
  <si>
    <t>DON CARLOS</t>
  </si>
  <si>
    <t>AVENIDA GUADALQUIVIR, 72 -BIS; BAJO</t>
  </si>
  <si>
    <t>953724050</t>
  </si>
  <si>
    <t>doncarlos@telefonica.net</t>
  </si>
  <si>
    <t>doncarlos.com</t>
  </si>
  <si>
    <t>HOTEL CIUDAD DE CAZORLA</t>
  </si>
  <si>
    <t>PLAZA CORREDERA, 9</t>
  </si>
  <si>
    <t>953721949</t>
  </si>
  <si>
    <t>info@hotelciudaddecazorla.com</t>
  </si>
  <si>
    <t>hotelciudaddecazorla.com</t>
  </si>
  <si>
    <t>HOTEL PARQUE</t>
  </si>
  <si>
    <t>AVENIDA GUADALQUIVIR, 48 BAJO</t>
  </si>
  <si>
    <t>953721806</t>
  </si>
  <si>
    <t>info@hotelparque.com</t>
  </si>
  <si>
    <t>THARSIS S.L.</t>
  </si>
  <si>
    <t>HILARIO MARCO, 51 BAJO</t>
  </si>
  <si>
    <t>953721313</t>
  </si>
  <si>
    <t xml:space="preserve">reservas@hoteltharsiscazorla.com
</t>
  </si>
  <si>
    <t>hoteltharsiscazorla.com/</t>
  </si>
  <si>
    <t>GUADALQUIVIR</t>
  </si>
  <si>
    <t>NUEVA, 6 BAJO</t>
  </si>
  <si>
    <t>953721248</t>
  </si>
  <si>
    <t>info@hguadalquivir.com</t>
  </si>
  <si>
    <t>hguadalquivir.com</t>
  </si>
  <si>
    <t>HOTEL LA FINCA MERCEDES</t>
  </si>
  <si>
    <t>CARRETERA SIERRA, KILOMETRO 1 BAJO</t>
  </si>
  <si>
    <t>953721087</t>
  </si>
  <si>
    <t>info@lafincamercedes.es</t>
  </si>
  <si>
    <t>lafincamercedes.com</t>
  </si>
  <si>
    <t>LIMAS S.L.</t>
  </si>
  <si>
    <t>AVENIDA GUADALQUIVIR, 101 BAJO</t>
  </si>
  <si>
    <t>953720909</t>
  </si>
  <si>
    <t>info@limas.com</t>
  </si>
  <si>
    <t>hotel-limas.com</t>
  </si>
  <si>
    <t>CAZORLA PUEBLO S.L.</t>
  </si>
  <si>
    <t>CALLE MAGISTRADO RUIZ RICO, 3 BAJO</t>
  </si>
  <si>
    <t>953720459</t>
  </si>
  <si>
    <t>info@cazorlapueblo.com</t>
  </si>
  <si>
    <t>cazorlapueblo.com/</t>
  </si>
  <si>
    <t>HOTEL BALCÓN DE CAZORLA S.L.</t>
  </si>
  <si>
    <t>CALLE INGENIERO ENRIQUE MAKAY, 26</t>
  </si>
  <si>
    <t>953720211</t>
  </si>
  <si>
    <t>info@hotelbalcóndecazorla.com</t>
  </si>
  <si>
    <t>hotelbalcondecazorla.com</t>
  </si>
  <si>
    <t>HOTEL SIERRA DE CAZORLA &amp; SPA 4</t>
  </si>
  <si>
    <t>CARRETERA SIERRA, S/N BAJO</t>
  </si>
  <si>
    <t>953720015</t>
  </si>
  <si>
    <t>info@hotelsierradecazorla.com</t>
  </si>
  <si>
    <t>hotelsierradecazorla.com</t>
  </si>
  <si>
    <t>CIUDAD DE POZO ALCÓN S.L.</t>
  </si>
  <si>
    <t>AVENIDA NUESTRA SEÑORA DE LOS DOLORES, 72 ASCEN</t>
  </si>
  <si>
    <t>953718417</t>
  </si>
  <si>
    <t>info@hotelciudadpozoalcon.com</t>
  </si>
  <si>
    <t>hotelciudadpozoalcon.com</t>
  </si>
  <si>
    <t>CARRETERA BOLERA, KILOMETRO 6 BAJO</t>
  </si>
  <si>
    <t>953718249</t>
  </si>
  <si>
    <r>
      <rPr>
        <color rgb="FF1155CC"/>
        <u/>
      </rPr>
      <t>reservas@hotelrurallosnogales.com</t>
    </r>
  </si>
  <si>
    <t>hotelrurallosnogales.com</t>
  </si>
  <si>
    <t>AL ANDALUS</t>
  </si>
  <si>
    <t>AVENIDA JUAN CARLOS I, 15 BAJO</t>
  </si>
  <si>
    <t>953716480</t>
  </si>
  <si>
    <t>reservas@hotelal-andalus.com</t>
  </si>
  <si>
    <t>hotelal-andalus.com</t>
  </si>
  <si>
    <t>LLANOS DE ARANCE</t>
  </si>
  <si>
    <t>CARRETERA A-319, KILOMETRO 20 BAJO(CAMPING LLANOS DE)</t>
  </si>
  <si>
    <t>23478</t>
  </si>
  <si>
    <t>SANTIAGO-PONTONES</t>
  </si>
  <si>
    <t>953713146</t>
  </si>
  <si>
    <t>info@llanosdearance.com</t>
  </si>
  <si>
    <t>CARRETERA A-319, KILOMETRO 51 BAJO(APARTAMENTO SAN FERN</t>
  </si>
  <si>
    <t>953713069</t>
  </si>
  <si>
    <t>info@nfernando.com</t>
  </si>
  <si>
    <t>hotelsanfernando.info</t>
  </si>
  <si>
    <t>HOTEL MIRASIERRA</t>
  </si>
  <si>
    <t>CARRETERA A-319, KILOMETRO 51 A-319</t>
  </si>
  <si>
    <t>953713044</t>
  </si>
  <si>
    <t>hotelmirasierracazorla@gmail.com</t>
  </si>
  <si>
    <t>mirasierrahotel.es</t>
  </si>
  <si>
    <t>NOGUERA DE LA SIERPE</t>
  </si>
  <si>
    <t>CARRETERA A-319, KILOMETRO 44, 5 BAJO</t>
  </si>
  <si>
    <t>953713004</t>
  </si>
  <si>
    <t>hotelnoguera@lfhoteles.com</t>
  </si>
  <si>
    <t>HOTEL SANTIAGO</t>
  </si>
  <si>
    <t>CALLE SANTIAGO, 3</t>
  </si>
  <si>
    <t>23700</t>
  </si>
  <si>
    <t>LINARES</t>
  </si>
  <si>
    <t>953693040</t>
  </si>
  <si>
    <t>administracion@hotelinfantacristina.com</t>
  </si>
  <si>
    <t>hotel-santiago.es</t>
  </si>
  <si>
    <t>HOTEL VICTORIA S.L.</t>
  </si>
  <si>
    <t>CERVANTES, 7</t>
  </si>
  <si>
    <t>953692500</t>
  </si>
  <si>
    <t>hotelvictoria@gmx.es</t>
  </si>
  <si>
    <t>hotelvictoriasl.com</t>
  </si>
  <si>
    <t>CERVANHOTEL S.L.</t>
  </si>
  <si>
    <t>AVENIDA LINARES, S/N 0 JAÉN</t>
  </si>
  <si>
    <t>23490</t>
  </si>
  <si>
    <t>953690500</t>
  </si>
  <si>
    <t>info@cervanhotel.com</t>
  </si>
  <si>
    <t>ORELLANA PERDIZ</t>
  </si>
  <si>
    <t>AUTOVIA ANDALUCÍA, KILOMETRO 266 BAJO (DIRECCIÓN MADRID)</t>
  </si>
  <si>
    <t>23200</t>
  </si>
  <si>
    <t>953685950</t>
  </si>
  <si>
    <t>info@orellanaperdiz.es</t>
  </si>
  <si>
    <t>orellanaperdiz.es</t>
  </si>
  <si>
    <t>CARRETERA MADRID-CÁDIZ (N-IV), KILOMETRO 291, 000 BAJO</t>
  </si>
  <si>
    <t>23710</t>
  </si>
  <si>
    <t>BAILÉN</t>
  </si>
  <si>
    <t>953673870</t>
  </si>
  <si>
    <t>LA BARRA</t>
  </si>
  <si>
    <t>CARRETERA MADRID-CÁDIZ (N-IV), KILOMETRO 294 BAJO</t>
  </si>
  <si>
    <t>953671104</t>
  </si>
  <si>
    <t>info@labarra.com</t>
  </si>
  <si>
    <t>HOTEL ZODÍACO</t>
  </si>
  <si>
    <t>CARRETERA MADRID-CÁDIZ (N-IV), KILOMETRO 294</t>
  </si>
  <si>
    <t>953671058</t>
  </si>
  <si>
    <t>info@hotelzodíaco.com</t>
  </si>
  <si>
    <t>TRUCKSTOP</t>
  </si>
  <si>
    <t>POLIGONO INSDUSTRIAL GUADIEL, KILOMETRO 237, 10 PARCELA E-1 E-2</t>
  </si>
  <si>
    <t>23210</t>
  </si>
  <si>
    <t>GUARROMÁN</t>
  </si>
  <si>
    <t>953670325</t>
  </si>
  <si>
    <t>info@truckstop.com</t>
  </si>
  <si>
    <t>BAILEN</t>
  </si>
  <si>
    <t>CARRETERA MADRID-CÁDIZ (N-IV), KILOMETRO 296 BAJO</t>
  </si>
  <si>
    <t>953670100</t>
  </si>
  <si>
    <t>info@bailen.com</t>
  </si>
  <si>
    <t>SALVADOR</t>
  </si>
  <si>
    <t>953670058</t>
  </si>
  <si>
    <t>recepcion@hsalvador.com</t>
  </si>
  <si>
    <t>hsalvador.com</t>
  </si>
  <si>
    <t>EL MESÓN DE DESPEÑAPERROS</t>
  </si>
  <si>
    <t>AVENIDA ANDALUCÍA, 91 BAJO</t>
  </si>
  <si>
    <t>23213</t>
  </si>
  <si>
    <t>SANTA ELENA</t>
  </si>
  <si>
    <t>953664100</t>
  </si>
  <si>
    <t>info@elmesóndedespeñaperros.com</t>
  </si>
  <si>
    <t>elmesondespenaperros.es</t>
  </si>
  <si>
    <t>ORELLANA LA PERDIZ II S.L.</t>
  </si>
  <si>
    <t>CARRETERA MADRID-CÁDIZ (N-IV), KILOMETRO 265</t>
  </si>
  <si>
    <t>953661251</t>
  </si>
  <si>
    <t>info@orellanalaperdizii.com</t>
  </si>
  <si>
    <t>ORELLANA PERDIZ S.L.</t>
  </si>
  <si>
    <t>AUTOVIA ANDALUCÍA, KILOMETRO 265</t>
  </si>
  <si>
    <t>953660600</t>
  </si>
  <si>
    <t>HOTEL ANÍBAL</t>
  </si>
  <si>
    <t>CID CAMPEADOR, 11 BAJO</t>
  </si>
  <si>
    <t>953650161</t>
  </si>
  <si>
    <t>info@hotelaníbal.com</t>
  </si>
  <si>
    <t>LA ZARZUELA</t>
  </si>
  <si>
    <t>CALLE MOLERA, S/N BAJO</t>
  </si>
  <si>
    <t>23220</t>
  </si>
  <si>
    <t>VILCHES</t>
  </si>
  <si>
    <t>953630182</t>
  </si>
  <si>
    <t>marta_10_29@hotmail.com</t>
  </si>
  <si>
    <t>lazarzuela.com</t>
  </si>
  <si>
    <t>YUMA</t>
  </si>
  <si>
    <t>CARRETERA MADRID-CÁDIZ (N-IV), KILOMETRO 281 BAJO</t>
  </si>
  <si>
    <t>953615256</t>
  </si>
  <si>
    <t>info@yuma.com</t>
  </si>
  <si>
    <t>LA MEZQUITA S.L.</t>
  </si>
  <si>
    <t>AVENIDA ANDALUCÍA, 111 BAJO</t>
  </si>
  <si>
    <t>953615182</t>
  </si>
  <si>
    <t>complejolamezquita@hotmail.com</t>
  </si>
  <si>
    <t>complejolamezquita.com/</t>
  </si>
  <si>
    <t>HOTEL BAÑOS</t>
  </si>
  <si>
    <t>CARRETERA BAILÉN-BAÑOS, KILOMETRO 1 CERRO DE LA LLANA</t>
  </si>
  <si>
    <t>23711</t>
  </si>
  <si>
    <t>BAÑOS DE LA ENCINA</t>
  </si>
  <si>
    <t>953613450</t>
  </si>
  <si>
    <t>hrb@hotelbanos.com</t>
  </si>
  <si>
    <t>hotelbanos.com</t>
  </si>
  <si>
    <t>HOTEL BAVIERA</t>
  </si>
  <si>
    <t>CALLE VIRGEN, 25</t>
  </si>
  <si>
    <t>953607115</t>
  </si>
  <si>
    <t>hotelbavieralinares@gmail.com</t>
  </si>
  <si>
    <t>hotelbavieraandalucia.es</t>
  </si>
  <si>
    <t>HOTEL TORREPALMA</t>
  </si>
  <si>
    <t>CALLE CONDE DE TORREPALMA, 2 2 2</t>
  </si>
  <si>
    <t>23680</t>
  </si>
  <si>
    <t>ALCALÁ LA REAL</t>
  </si>
  <si>
    <t>953581800</t>
  </si>
  <si>
    <t>reservas@hoteltorrepalma.com</t>
  </si>
  <si>
    <t>hoteltorrepalma.com</t>
  </si>
  <si>
    <t>HOSPEDERIA ZACATIN</t>
  </si>
  <si>
    <t>PRADILLO, 2 BAJO</t>
  </si>
  <si>
    <t>953580568</t>
  </si>
  <si>
    <t>zacatin@hotelzacatin.com</t>
  </si>
  <si>
    <t>hospederiazacatin.com</t>
  </si>
  <si>
    <t>HOTEL VISTA ALEGRE</t>
  </si>
  <si>
    <t>CARRETERA JAÉN, 58</t>
  </si>
  <si>
    <t>23650</t>
  </si>
  <si>
    <t>TORREDONJIMENO</t>
  </si>
  <si>
    <t>953571855</t>
  </si>
  <si>
    <t>rubenjesusaceituno@hotmail.com</t>
  </si>
  <si>
    <t>hotelvistaalegre.com</t>
  </si>
  <si>
    <t>HOTEL TORREZAF S.L.</t>
  </si>
  <si>
    <t>CALLE SAN BARTOLOME, 90 BAJO; HOTEL</t>
  </si>
  <si>
    <t>23640</t>
  </si>
  <si>
    <t>TORREDELCAMPO</t>
  </si>
  <si>
    <t>953567100</t>
  </si>
  <si>
    <t>hoteltorrezaf@hoteltorrezaf.com</t>
  </si>
  <si>
    <t>hoteltorrezaf.com</t>
  </si>
  <si>
    <t>HOTEL HIDALGO</t>
  </si>
  <si>
    <t>AVENIDA MIRAFLORES, S/N BAJO</t>
  </si>
  <si>
    <t>953551633</t>
  </si>
  <si>
    <t>hotel.hidalgo@hotmail.com</t>
  </si>
  <si>
    <t>hotelhidalgo.com</t>
  </si>
  <si>
    <t>CALLE DEL CERRILLO, 1</t>
  </si>
  <si>
    <t>953551595</t>
  </si>
  <si>
    <t>hotel--hidalgo@hotmail.com</t>
  </si>
  <si>
    <t>hotelhidalgomartos.com</t>
  </si>
  <si>
    <t>HOTEL FERNANDO IV</t>
  </si>
  <si>
    <t>AVENIDA FUENTE DE LA VILLA, S/N 0 JAEN</t>
  </si>
  <si>
    <t>953551575</t>
  </si>
  <si>
    <t>gerencia@hotelfernandocuarto.com</t>
  </si>
  <si>
    <t>hotelfernandocuarto.com</t>
  </si>
  <si>
    <t>SIERRA DE ANDÚJAR</t>
  </si>
  <si>
    <t>SANTUARIO VIRGEN DE LA CABEZA, S/N BAJO</t>
  </si>
  <si>
    <t>23748</t>
  </si>
  <si>
    <t>ANDÚJAR</t>
  </si>
  <si>
    <t>953549118</t>
  </si>
  <si>
    <t>info@sierradeandújar.com</t>
  </si>
  <si>
    <t>logasasanti.com</t>
  </si>
  <si>
    <t>GRAN HOTEL &amp; SPA MARMOLEJO S.A.</t>
  </si>
  <si>
    <t>CALVARIO, 101 HOTEL</t>
  </si>
  <si>
    <t>23770</t>
  </si>
  <si>
    <t>MARMOLEJO</t>
  </si>
  <si>
    <t>953541136</t>
  </si>
  <si>
    <t>info@granhotelspa.com</t>
  </si>
  <si>
    <t>granhotelspamarmolejosa.com</t>
  </si>
  <si>
    <t>SOTO HOTEL</t>
  </si>
  <si>
    <t>AUTOVIA ANDALUCÍA, KILOMETRO 326 BAJO</t>
  </si>
  <si>
    <t>23749</t>
  </si>
  <si>
    <t>953501127</t>
  </si>
  <si>
    <t>hotelelsoto@hotmail.com</t>
  </si>
  <si>
    <t>sotohotel.com</t>
  </si>
  <si>
    <t>LOGASASANTI</t>
  </si>
  <si>
    <t>CALLE DOCTOR FLEMING, 5 BAJO; LOGASASANTI HOTEL</t>
  </si>
  <si>
    <t>23740</t>
  </si>
  <si>
    <t>953500500</t>
  </si>
  <si>
    <t>info@loganti.com</t>
  </si>
  <si>
    <t>HOTEL RURAL CRUZ</t>
  </si>
  <si>
    <t>LADERA, 3 BAJO</t>
  </si>
  <si>
    <t>23380</t>
  </si>
  <si>
    <t>SILES</t>
  </si>
  <si>
    <t>953490231</t>
  </si>
  <si>
    <t>hotelrestaurantecruz@gmail.com</t>
  </si>
  <si>
    <t>hotelcruz.com</t>
  </si>
  <si>
    <t>HOTEL LA MONTERÍA EN SIERRA DE SEGURA</t>
  </si>
  <si>
    <t>AVENIDA ANDALUCÍA, 39 BAJO</t>
  </si>
  <si>
    <t>23370</t>
  </si>
  <si>
    <t>ORCERA</t>
  </si>
  <si>
    <t>953480477</t>
  </si>
  <si>
    <t>info@hotellamonteríaensierradesegura.com</t>
  </si>
  <si>
    <t>LOS CHILES</t>
  </si>
  <si>
    <t>AVENIDA VALENCIA, 110 BAJO</t>
  </si>
  <si>
    <t>23330</t>
  </si>
  <si>
    <t>VILLANUEVA DEL ARZOBISPO</t>
  </si>
  <si>
    <t>953452486</t>
  </si>
  <si>
    <t>hotel_loschiles@hotmail.com</t>
  </si>
  <si>
    <t>loschiles.com</t>
  </si>
  <si>
    <t>HOTEL PLAZA MANJÓN **</t>
  </si>
  <si>
    <t>CALLE CÁDIZ, S/N</t>
  </si>
  <si>
    <t>953451621</t>
  </si>
  <si>
    <t>salonesvictoria@hotmail.es</t>
  </si>
  <si>
    <t>hotelplazamanjon.com</t>
  </si>
  <si>
    <t>HOTEL TORRES I S.L.</t>
  </si>
  <si>
    <t>AVENIDA VALENCIA, 126</t>
  </si>
  <si>
    <t>953451042</t>
  </si>
  <si>
    <t>reservas@hoteltorres.es</t>
  </si>
  <si>
    <t>hoteltorres.es</t>
  </si>
  <si>
    <t>LA MORALEDA Y COMPLEJO LAS DELICIAS</t>
  </si>
  <si>
    <t>FUENSANTA, 73 BAJO</t>
  </si>
  <si>
    <t>953450388</t>
  </si>
  <si>
    <t>hotelmoraleda@hotmail.com</t>
  </si>
  <si>
    <t>lamoraledaycomplejolasdelicias.com</t>
  </si>
  <si>
    <t>CARRETERA CÓRDOBA-VALENCIA N-322, KILOMETRO 226 BAJO; HOTEL</t>
  </si>
  <si>
    <t>23350</t>
  </si>
  <si>
    <t>PUENTE DE GÉNAVE</t>
  </si>
  <si>
    <t>953439019</t>
  </si>
  <si>
    <t>info@hoteldonjuan.eu</t>
  </si>
  <si>
    <t>hoteldonjuan.eu</t>
  </si>
  <si>
    <t>HOTEL RURAL SIERRA DE SEGURA S.A.</t>
  </si>
  <si>
    <t>CALLE GENAVE (POLIGONO INSDUSTRIAL LOS OLIVARES), 1</t>
  </si>
  <si>
    <t>23009</t>
  </si>
  <si>
    <t>953439003</t>
  </si>
  <si>
    <t>reservassalfharat@gmail.com</t>
  </si>
  <si>
    <t>hotelsierradesegura.es</t>
  </si>
  <si>
    <t>HOTEL RUTA DEL SEGURA</t>
  </si>
  <si>
    <t>AVENIDA DEMOCRACIA, S/N BAJO</t>
  </si>
  <si>
    <t>23291</t>
  </si>
  <si>
    <t>953438287</t>
  </si>
  <si>
    <t>rutadelsegura@hotmail.com</t>
  </si>
  <si>
    <t>facebook.com/restauranterutadelsegura</t>
  </si>
  <si>
    <t>AVENIDA ANDALUCÍA, 25 BAJO; TELS.605-947647/953-4</t>
  </si>
  <si>
    <t>23290</t>
  </si>
  <si>
    <t>953438072</t>
  </si>
  <si>
    <t>info@hotelnfrancisco.com</t>
  </si>
  <si>
    <t>hotelsanfrancisco.com</t>
  </si>
  <si>
    <t>HOTEL SPA VENTA TICIANO</t>
  </si>
  <si>
    <t>CARRETERA JUNTAS-SANTIAGO DE LA ESPADA, KILOMETRO Nº5</t>
  </si>
  <si>
    <t>02489</t>
  </si>
  <si>
    <t>953437761</t>
  </si>
  <si>
    <t>info@ventaticiano.com</t>
  </si>
  <si>
    <t>ventaticiano.com</t>
  </si>
  <si>
    <t>HOSPEDERÍA RÍO ZUMETA</t>
  </si>
  <si>
    <t>CARRETERA SANTIAGO ESPADA-JUNTAS, S/N</t>
  </si>
  <si>
    <t>953437712</t>
  </si>
  <si>
    <t>hriozumeta@gmail.com</t>
  </si>
  <si>
    <t>hospederiariozumeta.com</t>
  </si>
  <si>
    <t>LA VEGUILLA S.L.</t>
  </si>
  <si>
    <t>CARRETERA LINARES-ORCERA, KILOMETRO 75 BAJO(FINCA VEGUILLA)</t>
  </si>
  <si>
    <t>23280</t>
  </si>
  <si>
    <t>BEAS DE SEGURA</t>
  </si>
  <si>
    <t>953425482</t>
  </si>
  <si>
    <t>laveguilla@laveguilla.es</t>
  </si>
  <si>
    <t>laveguilla.es</t>
  </si>
  <si>
    <t>HOTEL AVENIDA ** S.L.</t>
  </si>
  <si>
    <t>CARRETERA BEAS DE SEGURA-CORTIJOS NUEVOS (A-6301), 41</t>
  </si>
  <si>
    <t>953424277</t>
  </si>
  <si>
    <t>otelavenida@hotmail.com</t>
  </si>
  <si>
    <t>hotelavenidabeasdesegura.com</t>
  </si>
  <si>
    <t>HOTEL EL ARROYO S.L.</t>
  </si>
  <si>
    <t>CARRETERA CÓRDOBA-VALENCIA, 322 BAJO</t>
  </si>
  <si>
    <t>23340</t>
  </si>
  <si>
    <t>ARROYO DEL OJANCO</t>
  </si>
  <si>
    <t>953420200</t>
  </si>
  <si>
    <t>reservas@hotelelarroyo.com</t>
  </si>
  <si>
    <t>hotelelarroyo.com</t>
  </si>
  <si>
    <t>SAN CRISTÓBAL</t>
  </si>
  <si>
    <t>CALLE ANDALUCÍA, S/N</t>
  </si>
  <si>
    <t>23250</t>
  </si>
  <si>
    <t>SANTISTEBAN DEL PUERTO</t>
  </si>
  <si>
    <t>953401513</t>
  </si>
  <si>
    <t>info@hotelsancristobal.com</t>
  </si>
  <si>
    <t>sancristbal.com</t>
  </si>
  <si>
    <t>CARRETERA LINARES-ORCERA, KILOMETRO 58 BAJO</t>
  </si>
  <si>
    <t>23260</t>
  </si>
  <si>
    <t>953400134</t>
  </si>
  <si>
    <t>info@lavega.com</t>
  </si>
  <si>
    <t>PALACIO DE MENGIBAR</t>
  </si>
  <si>
    <t>PLAZA CONSTITUCIÓN, 8 BAJO</t>
  </si>
  <si>
    <t>23620</t>
  </si>
  <si>
    <t>MENGÍBAR</t>
  </si>
  <si>
    <t>953374043</t>
  </si>
  <si>
    <t>info@palaciodemengibar.com</t>
  </si>
  <si>
    <t>palaciodemengibar.com</t>
  </si>
  <si>
    <t>HOTEL RURAL PUERTO MAGINA</t>
  </si>
  <si>
    <t>CARRETERA TORRES-ALBÁNCHEZ DE MÁGINA, KILOMETRO 2, 8 BAJO; HOTEL PUERTO MAGINA</t>
  </si>
  <si>
    <t>23540</t>
  </si>
  <si>
    <t>TORRES</t>
  </si>
  <si>
    <t>953363192</t>
  </si>
  <si>
    <t>info@hotelruralpuertomagina.com</t>
  </si>
  <si>
    <t>HOTEL MÁGINA PLAZA</t>
  </si>
  <si>
    <t>CARRETERA TORRES-ALBÁNCHEZ DE MÁGINA, KILOMETRO 2, 8</t>
  </si>
  <si>
    <t>953363043</t>
  </si>
  <si>
    <t>hotelmaginaplaza@gmail.com</t>
  </si>
  <si>
    <t>hotelmaginaplaza.com</t>
  </si>
  <si>
    <t>LA ZAMBRA</t>
  </si>
  <si>
    <t>ZAMBRA, 47 BAJO</t>
  </si>
  <si>
    <t>23100</t>
  </si>
  <si>
    <t>MANCHA REAL</t>
  </si>
  <si>
    <t>953351193</t>
  </si>
  <si>
    <t>reservas@zambrahotel.es</t>
  </si>
  <si>
    <t>zambrahotel.es</t>
  </si>
  <si>
    <t>TWIST S.L.</t>
  </si>
  <si>
    <t>CARRETERA JAÉN (POLIGONO INSDUSTRIAL MIRABUENO), 132 BAJO; JUNTO SEAT</t>
  </si>
  <si>
    <t>953344255</t>
  </si>
  <si>
    <t>info@twist.com</t>
  </si>
  <si>
    <t>NOCHE DE RONDA</t>
  </si>
  <si>
    <t>CALLE MAGISTRADO RUIZ RICO, 3 3 3</t>
  </si>
  <si>
    <t>953333370</t>
  </si>
  <si>
    <t>direccion@nochederonda.es</t>
  </si>
  <si>
    <t>nochederonda.es</t>
  </si>
  <si>
    <t>ACG</t>
  </si>
  <si>
    <t>CALLE ALAMEDA (POLIGONO INSDUSTRIAL LOS LLANOS), 19 BAJO(NAVE)</t>
  </si>
  <si>
    <t>23160</t>
  </si>
  <si>
    <t>LOS VILLARES</t>
  </si>
  <si>
    <t>953320919</t>
  </si>
  <si>
    <t>contactar@hotelacg.com</t>
  </si>
  <si>
    <t>hotelacg.com</t>
  </si>
  <si>
    <t>HOTEL BECERRA SANTA LUCÍA</t>
  </si>
  <si>
    <t>CARRETERA BAILÉN-MOTRIL (A-44), KILOMETRO 67 BAJO</t>
  </si>
  <si>
    <t>23130</t>
  </si>
  <si>
    <t>CAMPILLO DE ARENAS</t>
  </si>
  <si>
    <t>953309229</t>
  </si>
  <si>
    <t>info@hotelbecerrantalucía.com</t>
  </si>
  <si>
    <t>HOTEL EL OASIS</t>
  </si>
  <si>
    <t>AUTOVIA A-44, KILOMETRO 59 AUTOVÍA DE SIERRA NEVADA</t>
  </si>
  <si>
    <t>23191</t>
  </si>
  <si>
    <t>CÁRCHELES</t>
  </si>
  <si>
    <t>953302083</t>
  </si>
  <si>
    <t>oasisdelamiel@hotmail.com</t>
  </si>
  <si>
    <t>restaurantehoteleloasis.es</t>
  </si>
  <si>
    <t>HO</t>
  </si>
  <si>
    <t>CARRETERA BAILÉN-MOTRIL, KILOMETRO 37 BAJO</t>
  </si>
  <si>
    <t>953284800</t>
  </si>
  <si>
    <t>info@ho.com</t>
  </si>
  <si>
    <t>HO CIUDAD DE JAÉN</t>
  </si>
  <si>
    <t>CARRETERA BAILÉN-MOTRIL, KILOMETRO 36-37</t>
  </si>
  <si>
    <t>info@hociudaddejaén.com</t>
  </si>
  <si>
    <t>hotelesho.com</t>
  </si>
  <si>
    <t>HOTEL INFANTA CRISTINA</t>
  </si>
  <si>
    <t>CALLE CANTABRIA, S/N 0 JAEN</t>
  </si>
  <si>
    <t>953263040</t>
  </si>
  <si>
    <t>info@hotelinfantacristina.com</t>
  </si>
  <si>
    <t>hotelinfantacristina.com</t>
  </si>
  <si>
    <t>XAUEN</t>
  </si>
  <si>
    <t>PLAZA DEÁN MAZAS, 3 3 3</t>
  </si>
  <si>
    <t>23001</t>
  </si>
  <si>
    <t>953240789</t>
  </si>
  <si>
    <t>reservas@hotelxauenjaen.com</t>
  </si>
  <si>
    <t>hotelxauenjaen.com</t>
  </si>
  <si>
    <t>PARADOR DE JAEN CASTILLO DE SANTA CATALINA</t>
  </si>
  <si>
    <t>CARRETERA CASTILLO DE SANTA CATALINA, 1 BAJO</t>
  </si>
  <si>
    <t>23002</t>
  </si>
  <si>
    <t>953230000</t>
  </si>
  <si>
    <t>jaen@parador.es</t>
  </si>
  <si>
    <t>MANUEL DIAZ MARTINEZ</t>
  </si>
  <si>
    <t>DOCTOR JUAN NOGALES, 34 BAJO</t>
  </si>
  <si>
    <t>953224353</t>
  </si>
  <si>
    <t>info@manueldiazmartinez.com</t>
  </si>
  <si>
    <t>CONDESTABLE IRANZO S.L.</t>
  </si>
  <si>
    <t>PASEO ESTACIÓN, 32 BAJO; URBANIZACIÓN 5</t>
  </si>
  <si>
    <t>23008</t>
  </si>
  <si>
    <t>953222800</t>
  </si>
  <si>
    <t>reservas@hotelcondestableiranzo.com</t>
  </si>
  <si>
    <t>hotelcondestableiranzo.com</t>
  </si>
  <si>
    <t>PLAZA BELÉN, 1 BAJO; HOTEL HUSA EUROPA</t>
  </si>
  <si>
    <t>23003</t>
  </si>
  <si>
    <t>953222704</t>
  </si>
  <si>
    <t>pemana1@ofijaen.com</t>
  </si>
  <si>
    <t>hoteleuropajaen.es</t>
  </si>
  <si>
    <t>HOSPEDERÍA LAS CAÑADILLAS</t>
  </si>
  <si>
    <t>CARRETERA TRANCO J-704, S/N BAJO(CAÑADILLA)</t>
  </si>
  <si>
    <t>953128142</t>
  </si>
  <si>
    <t>info@lascanadillas.es</t>
  </si>
  <si>
    <t>lascanadillas.es</t>
  </si>
  <si>
    <t>HOTEL PARAJE LA LAMBRA</t>
  </si>
  <si>
    <t>CALLE LINARES, 3 BAJO; PARAJE CORTIJO</t>
  </si>
  <si>
    <t>953127099</t>
  </si>
  <si>
    <t>info@lalambra.com</t>
  </si>
  <si>
    <t>lalambra.com</t>
  </si>
  <si>
    <t>PARAJE LA LAMBRA</t>
  </si>
  <si>
    <t>CARRETERA CANENA-ARQUILLOS, KILOMETRO 3 BAJO(PARAJE CORTIJO)</t>
  </si>
  <si>
    <t>MESA DEL REY</t>
  </si>
  <si>
    <t>AUTOVIA ANDALUCÍA, 9</t>
  </si>
  <si>
    <t>953125055</t>
  </si>
  <si>
    <t>info@medelrey.com</t>
  </si>
  <si>
    <t>PARAISO DE BUJARAIZA</t>
  </si>
  <si>
    <t>CARRETERA PONTONES, S/N 0 JAÉN</t>
  </si>
  <si>
    <t>953124114</t>
  </si>
  <si>
    <t>info@paraisodebujaraiza.com</t>
  </si>
  <si>
    <t>paraisodebujaraiza.com</t>
  </si>
  <si>
    <t>HOTEL RURAL CONVENTO SANTA MARÍA SIERRA S.L.</t>
  </si>
  <si>
    <t>CARRETERA DEL TRANCO A - 319 BAJO(CJO.EL CHAPARRAL)</t>
  </si>
  <si>
    <t>953124070</t>
  </si>
  <si>
    <t>reservas@conventosantamaria.com</t>
  </si>
  <si>
    <t>crsantamaria.com</t>
  </si>
  <si>
    <t>HOTEL COTO DEL VALLE S.L.</t>
  </si>
  <si>
    <t>CAMINO ÁNGEL, S/N S/N</t>
  </si>
  <si>
    <t>953124067</t>
  </si>
  <si>
    <t>info@cotodelvalle.com</t>
  </si>
  <si>
    <t>hotelcotodelvalle.com</t>
  </si>
  <si>
    <t>PORTILLO Y MORENO S.A.</t>
  </si>
  <si>
    <t>TRAMAYA, S/N BAJO (LA FABRICA)</t>
  </si>
  <si>
    <t>953124006</t>
  </si>
  <si>
    <t>info@portilloymoreno.com</t>
  </si>
  <si>
    <t>EL AÑADÍO S.L.</t>
  </si>
  <si>
    <t>PARAJE DEHESA EL AÑADIO, S/N</t>
  </si>
  <si>
    <t>953066031</t>
  </si>
  <si>
    <t>info@elanadio.es</t>
  </si>
  <si>
    <t>elanadio.es</t>
  </si>
  <si>
    <t>PALACIO DE UBEDA S.L.</t>
  </si>
  <si>
    <t>JUAN PASQUAU, S/N</t>
  </si>
  <si>
    <t>953046479</t>
  </si>
  <si>
    <t>info@palaciodeubeda.com</t>
  </si>
  <si>
    <t>HOTEL PALACIO DEL INTENDENTE S.L.</t>
  </si>
  <si>
    <t>PLAZA NICOLÁS KERCHE, 2 BAJO</t>
  </si>
  <si>
    <t>953 615 150</t>
  </si>
  <si>
    <t>info@hotelpalaciodelintendente.com</t>
  </si>
  <si>
    <t>hotelpalaciodelintendente.com</t>
  </si>
  <si>
    <t>AVENIDA ANDALUCÍA, 33 BAJO</t>
  </si>
  <si>
    <t>953 43 80 72</t>
  </si>
  <si>
    <t>HOTEL DON JUAN BOUTIQUE</t>
  </si>
  <si>
    <t>CALLE DON JUAN, 6</t>
  </si>
  <si>
    <t>953 058 799</t>
  </si>
  <si>
    <t>info@hoteldonjuanboutique.com</t>
  </si>
  <si>
    <t>esboutique.es/</t>
  </si>
  <si>
    <t>HOTEL CALABAHIA &amp; SPA</t>
  </si>
  <si>
    <t>CALLE MANUEL FERNÁNDEZ MORENO, 6-7</t>
  </si>
  <si>
    <t>29720</t>
  </si>
  <si>
    <t>RINCÓN DE LA VICTORIA</t>
  </si>
  <si>
    <t>952971685</t>
  </si>
  <si>
    <t>info@hotelcalabahia&amp;spa.com</t>
  </si>
  <si>
    <t>hotelcalabahia.com</t>
  </si>
  <si>
    <t>HOTEL MAINAKE</t>
  </si>
  <si>
    <t>CALLE EL COPO, S/N BAJO</t>
  </si>
  <si>
    <t>29740</t>
  </si>
  <si>
    <t>VÉLEZ-MÁLAGA</t>
  </si>
  <si>
    <t>952965540</t>
  </si>
  <si>
    <t>tdm.reception@cdshotels.co</t>
  </si>
  <si>
    <t>hotelmainake.com</t>
  </si>
  <si>
    <t>BENALMADENA PALACE</t>
  </si>
  <si>
    <t>CAMINO GILABERT, S/N BAJO</t>
  </si>
  <si>
    <t>952964958</t>
  </si>
  <si>
    <t>reservas@benalmadenapalace.com</t>
  </si>
  <si>
    <t>benalmadenapalace.com</t>
  </si>
  <si>
    <t>HOTEL BENALMADENA PALACE</t>
  </si>
  <si>
    <t>CORTIJO MENA, S/N BAJO</t>
  </si>
  <si>
    <t>MED PLAYA MANAGEMENT S.L.</t>
  </si>
  <si>
    <t>AVENIDA ERASA, S/N BAJO; CALLE ALBATROS S/N</t>
  </si>
  <si>
    <t>952964711</t>
  </si>
  <si>
    <t>info@medplayamanagement.com</t>
  </si>
  <si>
    <t>MAC PUERTO MARINA</t>
  </si>
  <si>
    <t>PUERTO DEPORTIVO, S/N</t>
  </si>
  <si>
    <t>952961696</t>
  </si>
  <si>
    <t>bookingpm@mac-hotels.com</t>
  </si>
  <si>
    <t>mac-hotels.com</t>
  </si>
  <si>
    <t>RIU PUERTO MARINA BENALMADENA</t>
  </si>
  <si>
    <t>AVENIDA PUERTO, S/N LOCAL 8 9</t>
  </si>
  <si>
    <t>info@riupuertomarinabenalmadena.com</t>
  </si>
  <si>
    <t>FINCA CORTESIN HOTEL GOLF &amp; SPA</t>
  </si>
  <si>
    <t>CARRETERA CASARES, KILOMETRO 2 BAJO</t>
  </si>
  <si>
    <t>29690</t>
  </si>
  <si>
    <t>CASARES</t>
  </si>
  <si>
    <t>952937800</t>
  </si>
  <si>
    <t>reservas@hotelcortesin.com</t>
  </si>
  <si>
    <t>fincacortesin.com</t>
  </si>
  <si>
    <t>MARBELLA CLUB S.A.</t>
  </si>
  <si>
    <t>AVENIDA BULEVAR PRÍNCIPE ALFONSO DE HOHENLOHE, S/N BAJO; KILOMETRO 178 - N 340</t>
  </si>
  <si>
    <t>29602</t>
  </si>
  <si>
    <t>952937051</t>
  </si>
  <si>
    <t>hotel@marbellaclub.com</t>
  </si>
  <si>
    <t>marbellaclub.com</t>
  </si>
  <si>
    <t>LA MECEDORA</t>
  </si>
  <si>
    <t>CARRETERA N-340, KILOMETRO 143</t>
  </si>
  <si>
    <t>29692</t>
  </si>
  <si>
    <t>MANILVA</t>
  </si>
  <si>
    <t>952936267</t>
  </si>
  <si>
    <t>lamecedora@outlook.com</t>
  </si>
  <si>
    <t>facebook.com/la-mecedora-hotel-restaurante-366591946826227</t>
  </si>
  <si>
    <t>ONA CAMPANARIO</t>
  </si>
  <si>
    <t>AVENIDA ESPAÑA (URBANIZACIÓN SITIO DE CALAHONDA), 22 BAJO</t>
  </si>
  <si>
    <t>29649</t>
  </si>
  <si>
    <t>MIJAS</t>
  </si>
  <si>
    <t>952933263</t>
  </si>
  <si>
    <t>recepcion@onacampanario.com</t>
  </si>
  <si>
    <t>CROWN RESORTS CLUB LA RIVIERA</t>
  </si>
  <si>
    <t>LIBRA (URBANIZACIÓN RIVIERA DEL SOL), S/N BAJO-C(APARTAMENTOS RIV.DEL MAR)</t>
  </si>
  <si>
    <t>952932034</t>
  </si>
  <si>
    <t>plus@crownresorts.com</t>
  </si>
  <si>
    <t>crownresorts.com/es/resorts/club-la-riviera</t>
  </si>
  <si>
    <t>SOL D´OR</t>
  </si>
  <si>
    <t>CARRETERA CÁDIZ, S/N BAJO</t>
  </si>
  <si>
    <t>29660</t>
  </si>
  <si>
    <t>952929338</t>
  </si>
  <si>
    <t>info@sold´or.com</t>
  </si>
  <si>
    <t>399</t>
  </si>
  <si>
    <t>AL-ANA MARBELLA S.L.</t>
  </si>
  <si>
    <t>TÁMESIS, 16 URBANIZACIÓN FINCA LA CANCELADA</t>
  </si>
  <si>
    <t>29689</t>
  </si>
  <si>
    <t>ESTEPONA</t>
  </si>
  <si>
    <t>952928575</t>
  </si>
  <si>
    <t>booking@al-anamarbella.com</t>
  </si>
  <si>
    <t>al-anamarbella.com</t>
  </si>
  <si>
    <t>FLORIDA SPA</t>
  </si>
  <si>
    <t>CALLE DOCTOR GÁLVEZ GINACHERO, 9 BAJO; ASCENSOR-HOTEL FLORIDA</t>
  </si>
  <si>
    <t>29640</t>
  </si>
  <si>
    <t>FUENGIROLA</t>
  </si>
  <si>
    <t>952922700</t>
  </si>
  <si>
    <t>recepcion@hotel-florida.es</t>
  </si>
  <si>
    <t>hotel-florida.es</t>
  </si>
  <si>
    <t>HOTEL CUCO</t>
  </si>
  <si>
    <t>CALLE MONTERA, 10 10</t>
  </si>
  <si>
    <t>952922650</t>
  </si>
  <si>
    <t>info@medinahoteles.com</t>
  </si>
  <si>
    <t>hotelcuco.com</t>
  </si>
  <si>
    <t>YARAMAR S.A.</t>
  </si>
  <si>
    <t>PASEO MARITIMO REY DE ESPAÑA, 64 BAJO(HOTEL YARAMAR).</t>
  </si>
  <si>
    <t>952921100</t>
  </si>
  <si>
    <t>reservas@hotelyaramar.es</t>
  </si>
  <si>
    <t>hotelyaramar.es</t>
  </si>
  <si>
    <t>ILUNION FUENGIROLA</t>
  </si>
  <si>
    <t>PASEO MARITIMO REY DE ESPAÑA, 87 BAJO</t>
  </si>
  <si>
    <t>952921000</t>
  </si>
  <si>
    <t>infofuengirola@confortel.com</t>
  </si>
  <si>
    <t>GRAN HOTEL CONCORDIA PLAYA S.L.</t>
  </si>
  <si>
    <t>AVENIDA FAMILIA BETHENCOURT Y MOLINA, 32</t>
  </si>
  <si>
    <t>38400</t>
  </si>
  <si>
    <t>PUERTO DE LA CRUZ</t>
  </si>
  <si>
    <t>952917417</t>
  </si>
  <si>
    <t>reservas.concordia@checkinhoteles.com</t>
  </si>
  <si>
    <t>checkinconcordiaplaya.com</t>
  </si>
  <si>
    <t>PARK PLAZA SUITES APARTMENTS</t>
  </si>
  <si>
    <t>PASEO BENABOLA (PUERTO BANÚS), S/N BLOQUE 12; BAJO; PASAJE ALCAZABA</t>
  </si>
  <si>
    <t>952909000</t>
  </si>
  <si>
    <t>inforeservas@parkplazasuiteshotel.com</t>
  </si>
  <si>
    <t>parkplazasuiteshotel.com</t>
  </si>
  <si>
    <t>PARK PLAZA SUITES HOTEL</t>
  </si>
  <si>
    <t>CONJUNTO RESIDENCIAL BENABOLA, S/N -BLOQ 9; BAJO(HOTEL PARK PLAZA</t>
  </si>
  <si>
    <t>VASARI VILLAGE</t>
  </si>
  <si>
    <t>CARRETERA MARTAGINA, KILOMETRO 141</t>
  </si>
  <si>
    <t>29691</t>
  </si>
  <si>
    <t>952907806</t>
  </si>
  <si>
    <t>info@grupovasari.com</t>
  </si>
  <si>
    <t>grupovasari.com</t>
  </si>
  <si>
    <t>PUEBLO ANDALUZ</t>
  </si>
  <si>
    <t>PUERTO CRUZ, S/N</t>
  </si>
  <si>
    <t>info@puebloandaluz.com</t>
  </si>
  <si>
    <t>VASARI RESORT</t>
  </si>
  <si>
    <t>URBANIZACIÓN ALZAMBRA, S/N BAJO(COMPLEJO VASARI RESO</t>
  </si>
  <si>
    <t>reservas@vasariresort.com</t>
  </si>
  <si>
    <t>vasariresort.com</t>
  </si>
  <si>
    <t>LORCRIMAR</t>
  </si>
  <si>
    <t>CARRETERA CÁDIZ, KILOMETRO 173 BAJO (ASC.H.LORCRIMAR)</t>
  </si>
  <si>
    <t>952906105</t>
  </si>
  <si>
    <t>info@lorcrimar.com</t>
  </si>
  <si>
    <t>SAN RAMÓN, 15</t>
  </si>
  <si>
    <t>29601</t>
  </si>
  <si>
    <t>952902442</t>
  </si>
  <si>
    <t>hotel@hotelcentralmarbella.com</t>
  </si>
  <si>
    <t>hotelcentralmarbella.com</t>
  </si>
  <si>
    <t>THE TOWN HOUSE</t>
  </si>
  <si>
    <t>ALDERETE, 7</t>
  </si>
  <si>
    <t>952901791</t>
  </si>
  <si>
    <t>info@thetownhouse.com</t>
  </si>
  <si>
    <t>GRAN HOTEL GUADALPIN BANUS</t>
  </si>
  <si>
    <t>CALLE EDGAR NEVILLE, S/N BAJO; HOTEL GUADALPIN BANUS</t>
  </si>
  <si>
    <t>952899706</t>
  </si>
  <si>
    <t>info@granhotelguadalpinbanus.com</t>
  </si>
  <si>
    <t>granhotelguadalpin.com</t>
  </si>
  <si>
    <t>GUADALPÍN BANUS</t>
  </si>
  <si>
    <t>CALLE EDGAR NEVILLE, S/N BAJO</t>
  </si>
  <si>
    <t>952899700</t>
  </si>
  <si>
    <t>granhotelguadalpin@sercotel.es</t>
  </si>
  <si>
    <t>181</t>
  </si>
  <si>
    <t>NH ALANDA</t>
  </si>
  <si>
    <t>AVENIDA BULEVAR PRÍNCIPE ALFONSO DE HOHENLOHE, S/N</t>
  </si>
  <si>
    <t>952899600</t>
  </si>
  <si>
    <t>nhalanda@nh-hotels.com</t>
  </si>
  <si>
    <t>BARCELÓ ESTEPONA THALASSO SPA</t>
  </si>
  <si>
    <t>CARRETERA N-340, KILOMETRO 165</t>
  </si>
  <si>
    <t>29680</t>
  </si>
  <si>
    <t>952899499</t>
  </si>
  <si>
    <t>info@barcelóesteponathalassospa.com</t>
  </si>
  <si>
    <t>CALLE LA COPERA, 52 BAJO</t>
  </si>
  <si>
    <t>952895211</t>
  </si>
  <si>
    <t>hotelruralcasares@gmail.com</t>
  </si>
  <si>
    <t>hotelcasares.es</t>
  </si>
  <si>
    <t>VILLA PADIERNA PALACE HOTEL</t>
  </si>
  <si>
    <t>URBANIZACIÓN FLAMINGOS GOLF RESORT, 1 CARRETERA DE CÁDIZ, KILOMETRO 166.</t>
  </si>
  <si>
    <t>29679</t>
  </si>
  <si>
    <t>BENAHAVÍS</t>
  </si>
  <si>
    <t>952889150</t>
  </si>
  <si>
    <t>villapadierna@anantara-hotels.com</t>
  </si>
  <si>
    <t>villapadiernapalacehotel.com</t>
  </si>
  <si>
    <t>BARCELÓ MARBELLA</t>
  </si>
  <si>
    <t>URBANIZACIÓN GUADALMINA ALTA, S/N CALLE GRANADILLAS</t>
  </si>
  <si>
    <t>29670</t>
  </si>
  <si>
    <t>952889099</t>
  </si>
  <si>
    <t>marbella@barcelo.com</t>
  </si>
  <si>
    <t>barcelomarbella.com</t>
  </si>
  <si>
    <t>ATALAYA PARK GOLF HOTEL &amp; RESORT S.L.</t>
  </si>
  <si>
    <t>AVENIDA GOLONDRINAS, S/N</t>
  </si>
  <si>
    <t>29688</t>
  </si>
  <si>
    <t>952889000</t>
  </si>
  <si>
    <t>reservas.sol.atalayapark@melia.com</t>
  </si>
  <si>
    <t>atalaya-park.es</t>
  </si>
  <si>
    <t>GOLF HOTEL &amp; RESORT ATALAYA PARK</t>
  </si>
  <si>
    <t>reservas@atalaya-park.es</t>
  </si>
  <si>
    <t>434</t>
  </si>
  <si>
    <t>DIANA PARK</t>
  </si>
  <si>
    <t>CARRETERA CÁDIZ, KILOMETRO 168, 500 BAJO (HOTEL DIANA PARK</t>
  </si>
  <si>
    <t>952887659</t>
  </si>
  <si>
    <t>info@dianapark.com</t>
  </si>
  <si>
    <t>marbellainnhoteles.com</t>
  </si>
  <si>
    <t>COLINA DEL PARAISO S.L.</t>
  </si>
  <si>
    <t>CALLE PINSAPO (URBANIZACIÓN PARAÍSO ALTO), S/N BAJO; URBANIZACIÓN PARAISO ALTO PARTIDA</t>
  </si>
  <si>
    <t>952884254</t>
  </si>
  <si>
    <t>info@colinadelparaiso.com</t>
  </si>
  <si>
    <t>CALEDONIA GOLF</t>
  </si>
  <si>
    <t>HINOJO, S/N BAJO PARCELA 15(BENAHAVIS G</t>
  </si>
  <si>
    <t>952884222</t>
  </si>
  <si>
    <t>info@caledoniagolf.com</t>
  </si>
  <si>
    <t>GLOBALES PLAYA ESTEPONA</t>
  </si>
  <si>
    <t>AVENIDA NORTE (URBANIZACIÓN ISDABE), 2 LOCAL</t>
  </si>
  <si>
    <t>952883036</t>
  </si>
  <si>
    <t>res.playaestepona@hotelesglobales.com</t>
  </si>
  <si>
    <t>TRH PARAÍSO</t>
  </si>
  <si>
    <t>CARRETERA CÁDIZ, KILOMETRO 167 BAJO</t>
  </si>
  <si>
    <t>952883000</t>
  </si>
  <si>
    <t>hoteltrhparaiso.com</t>
  </si>
  <si>
    <t>GUADALMINA SPA &amp; GOLF RESORT</t>
  </si>
  <si>
    <t>URBANIZACIÓN GUADALMINA BAJA, S/N BAJO(HOTEL GUADALMINA)</t>
  </si>
  <si>
    <t>952882211</t>
  </si>
  <si>
    <t>hotelguadalmina.com</t>
  </si>
  <si>
    <t>GUADALMINA S.L.</t>
  </si>
  <si>
    <t>URBANIZACIÓN GUADALMINA BAJA, S/N BAJO</t>
  </si>
  <si>
    <t>info@hotelguadalmina.com</t>
  </si>
  <si>
    <t>LA POSADA DEL ANGEL</t>
  </si>
  <si>
    <t>MESONES, 21 BAJO</t>
  </si>
  <si>
    <t>29610</t>
  </si>
  <si>
    <t>OJÉN</t>
  </si>
  <si>
    <t>952881928</t>
  </si>
  <si>
    <t>info@laposadadelangel.net</t>
  </si>
  <si>
    <t>laposadadelangel.net</t>
  </si>
  <si>
    <t>HOTEL DOÑA MATILDE</t>
  </si>
  <si>
    <t>REVUELTA, 10-12 BAJO-1(DUP 10-12; )</t>
  </si>
  <si>
    <t>952880651</t>
  </si>
  <si>
    <t>hotelmatilde@hotmail.com</t>
  </si>
  <si>
    <t>hoteldoamatilde.com</t>
  </si>
  <si>
    <t>CALLE SEVILLA, 106 BAJO; ASCENSOR</t>
  </si>
  <si>
    <t>29400</t>
  </si>
  <si>
    <t>RONDA</t>
  </si>
  <si>
    <t>952879217</t>
  </si>
  <si>
    <t>sevilla@hermanosmacias.com</t>
  </si>
  <si>
    <t>hermanosmacias.com</t>
  </si>
  <si>
    <t>ENFRENTE ARTE</t>
  </si>
  <si>
    <t>REAL, 40</t>
  </si>
  <si>
    <t>952879088</t>
  </si>
  <si>
    <t>info@enfrentearte.com</t>
  </si>
  <si>
    <t>MOLINO DEL PUENTE RONDA</t>
  </si>
  <si>
    <t>PARTIDO RURAL FUENTE DE LA HIGUERA, 7 BAJO</t>
  </si>
  <si>
    <t>952879078</t>
  </si>
  <si>
    <t>info@molinodelpuenteronda.com</t>
  </si>
  <si>
    <t>elmolinodelpuente.com</t>
  </si>
  <si>
    <t>PARADOR DE RONDA</t>
  </si>
  <si>
    <t>PLAZA ESPAÑA, 1 ASCEN</t>
  </si>
  <si>
    <t>952877500</t>
  </si>
  <si>
    <t>ronda@parador.es</t>
  </si>
  <si>
    <t>DON MIGUEL</t>
  </si>
  <si>
    <t>PLAZA ESPAÑA, 4-5 BAJO</t>
  </si>
  <si>
    <t>952877410</t>
  </si>
  <si>
    <t>info@dmiguel.com</t>
  </si>
  <si>
    <t>dmiguel.com</t>
  </si>
  <si>
    <t>HOTEL BERLANGA S.L.</t>
  </si>
  <si>
    <t>CALLE GENAL (POLIGONO INSDUSTRIAL EL FUERTE), 16</t>
  </si>
  <si>
    <t>952875626</t>
  </si>
  <si>
    <t>info@hotelberlanga.com</t>
  </si>
  <si>
    <t>hotelberlanga.com</t>
  </si>
  <si>
    <t>LA CIUDAD</t>
  </si>
  <si>
    <t>SOR ÁNGELA DE LA CRUZ, 18</t>
  </si>
  <si>
    <t>952874238</t>
  </si>
  <si>
    <t>info@laciudad.com</t>
  </si>
  <si>
    <t>EL TAJO</t>
  </si>
  <si>
    <t>CRUZ VERDE, 7 BAJO</t>
  </si>
  <si>
    <t>952874040</t>
  </si>
  <si>
    <t>reservas@hoteleltajo.com</t>
  </si>
  <si>
    <t>hoteleltajo.com</t>
  </si>
  <si>
    <t>PALACIO DE TENORIO S.L.</t>
  </si>
  <si>
    <t>CALLE ARMENGUAL DE LA MOTA, 8 19</t>
  </si>
  <si>
    <t>29007</t>
  </si>
  <si>
    <t>952873855</t>
  </si>
  <si>
    <t>reservas@hotelmontelirio.com</t>
  </si>
  <si>
    <t>hotelmontelirio.com</t>
  </si>
  <si>
    <t>MOLINO, 31</t>
  </si>
  <si>
    <t>952872943</t>
  </si>
  <si>
    <t>info@molino.com</t>
  </si>
  <si>
    <t>hotelmolino.es</t>
  </si>
  <si>
    <t>BARAKA B&amp;B</t>
  </si>
  <si>
    <t>RUEDO DOÑA ELVIRA, 16</t>
  </si>
  <si>
    <t>952872843</t>
  </si>
  <si>
    <t>anahid@barakaronda.com</t>
  </si>
  <si>
    <t>barakaronda.com</t>
  </si>
  <si>
    <t>ARUNDA II</t>
  </si>
  <si>
    <t>CALLE JOSÉ MARÍA CASTELLÓ MADRID, 10-12 BAJO; DUPLICADO 10-12; HOTEL</t>
  </si>
  <si>
    <t>952872519</t>
  </si>
  <si>
    <t>info@arundaii.com</t>
  </si>
  <si>
    <t>hotelesarunda.com</t>
  </si>
  <si>
    <t>DON JAVIER</t>
  </si>
  <si>
    <t>JOSÉ APARICIO, 6 BAJO</t>
  </si>
  <si>
    <t>952872020</t>
  </si>
  <si>
    <t>recepcion@hoteldonjavier.com</t>
  </si>
  <si>
    <t>hoteldonjavier.com</t>
  </si>
  <si>
    <t>NARANJA, 28 BAJO</t>
  </si>
  <si>
    <t>952871994</t>
  </si>
  <si>
    <t>info@doñacarmen.com</t>
  </si>
  <si>
    <t>hoteldonacarmen.com</t>
  </si>
  <si>
    <t>HOTEL Y HOSTAL DOÑA CARMEN</t>
  </si>
  <si>
    <t>CALLE NARANJA, 28 30</t>
  </si>
  <si>
    <t>reservas@hoteldonacarmen.com</t>
  </si>
  <si>
    <t>hoteldonacarmen.com/</t>
  </si>
  <si>
    <t>CATALONIA REINA VICTORIA</t>
  </si>
  <si>
    <t>JEREZ, N°25</t>
  </si>
  <si>
    <t>952871240</t>
  </si>
  <si>
    <t>info@cataloniareinavictoria.com</t>
  </si>
  <si>
    <t>CALLE SEVILLA, 17 17 17</t>
  </si>
  <si>
    <t>952871140</t>
  </si>
  <si>
    <t>hotelvirgendelosreyes@outlook.es</t>
  </si>
  <si>
    <t>hotelvirgendelosreyes.com</t>
  </si>
  <si>
    <t>HOTEL CATALONIA RONDA</t>
  </si>
  <si>
    <t>CALLE VIRGEN DE LA PAZ, 16</t>
  </si>
  <si>
    <t>952870300</t>
  </si>
  <si>
    <t>ronda@cataloniahotels.com</t>
  </si>
  <si>
    <t>HOTEL COLÓN</t>
  </si>
  <si>
    <t>POZO, 1</t>
  </si>
  <si>
    <t>952870218</t>
  </si>
  <si>
    <t>hotelcolon@ronda.net</t>
  </si>
  <si>
    <t>hcolon.es</t>
  </si>
  <si>
    <t>EL POETA DE RONDA S.L.</t>
  </si>
  <si>
    <t>TENORIO, 1 BAJO(EDIFICIO TENORIO)</t>
  </si>
  <si>
    <t>952870101</t>
  </si>
  <si>
    <t>info@elpoetaderonda.com</t>
  </si>
  <si>
    <t>hotelpoeta.es</t>
  </si>
  <si>
    <t>ALTOS DE ISTAN</t>
  </si>
  <si>
    <t>CALLE CALVARIO, S/N BAJO (HOTEL ALTOS ISTAN)</t>
  </si>
  <si>
    <t>29611</t>
  </si>
  <si>
    <t>ISTÁN</t>
  </si>
  <si>
    <t>952869979</t>
  </si>
  <si>
    <t>info@altosdeistan.com</t>
  </si>
  <si>
    <t>EL FARO S.L.</t>
  </si>
  <si>
    <t>VIRGEN DEL PILAR, 11 BAJO</t>
  </si>
  <si>
    <t>952867214</t>
  </si>
  <si>
    <t>elfaro@hotelelfaroinn.com</t>
  </si>
  <si>
    <t>hotelelfaroinn.com</t>
  </si>
  <si>
    <t>OCIMAPERSL</t>
  </si>
  <si>
    <t>V CENTENARIO, S/N</t>
  </si>
  <si>
    <t>29603</t>
  </si>
  <si>
    <t>952865861</t>
  </si>
  <si>
    <t>info@ocimaper.com</t>
  </si>
  <si>
    <t>SHANTI SOM WELLBEING RETREAT</t>
  </si>
  <si>
    <t>CARRETERA MONDA-MARBELLA (A-355), KILOMETRO 22</t>
  </si>
  <si>
    <t>29110</t>
  </si>
  <si>
    <t>MONDA</t>
  </si>
  <si>
    <t>952864455</t>
  </si>
  <si>
    <t>reception@shantisom.com</t>
  </si>
  <si>
    <t>shantisom.com</t>
  </si>
  <si>
    <t>EDIFICACIONES TIFAN S.L.</t>
  </si>
  <si>
    <t>FINCA CARIDAD, S/N BAJO(HOTEL NH)</t>
  </si>
  <si>
    <t>952860786</t>
  </si>
  <si>
    <t>AMANHAVIS S.L.</t>
  </si>
  <si>
    <t>CALLE BENAHAVÍS, S/N 0 MÁLAGA</t>
  </si>
  <si>
    <t>952856026</t>
  </si>
  <si>
    <t>info@amanhavis.com</t>
  </si>
  <si>
    <t>amanhavis.com</t>
  </si>
  <si>
    <t>HOTEL NH SAN PEDRO MARBELLA S.A.</t>
  </si>
  <si>
    <t>CALLE JEREZ, 1 BAJO; NH SAN PEDRO DE ALCANT</t>
  </si>
  <si>
    <t>952853040</t>
  </si>
  <si>
    <t>nhsanpedro@nh-hotels.com</t>
  </si>
  <si>
    <t>JARDINES DE LAS GOLONDRINAS</t>
  </si>
  <si>
    <t>URBANIZACIÓN JARDINES DE LAS GOLONDRINAS, S/N</t>
  </si>
  <si>
    <t>29604</t>
  </si>
  <si>
    <t>952850478</t>
  </si>
  <si>
    <t>rentals@sagesa.net</t>
  </si>
  <si>
    <t>sagesaholidays.com</t>
  </si>
  <si>
    <t>DIVERHOTEL MARBELLA</t>
  </si>
  <si>
    <t>CARRETERA CÁDIZ (ELVIRIA), KILOMETRO 189</t>
  </si>
  <si>
    <t>952850140</t>
  </si>
  <si>
    <t>info@diverhotelmarbella.com</t>
  </si>
  <si>
    <t>diver.hotelsinmarbella.net</t>
  </si>
  <si>
    <t>FINCA ESLAVA S.L.</t>
  </si>
  <si>
    <t>CARRETERA CÓRDOBA, KILOMETRO 123 BAJO(KM 123)</t>
  </si>
  <si>
    <t>29200</t>
  </si>
  <si>
    <t>ANTEQUERA</t>
  </si>
  <si>
    <t>952846782</t>
  </si>
  <si>
    <t>info@fincaeslava.com</t>
  </si>
  <si>
    <t>fincaeslava.com</t>
  </si>
  <si>
    <t>HOTEL LOS DOLMENES S.L.</t>
  </si>
  <si>
    <t>CARRETERA MÁLAGA, S/N CRUCE EL ROMERAL</t>
  </si>
  <si>
    <t>952845956</t>
  </si>
  <si>
    <t>info@hotellosdolmenes.com</t>
  </si>
  <si>
    <t>hotellosdolmenes.com</t>
  </si>
  <si>
    <t>HOTEL LA SIERRA</t>
  </si>
  <si>
    <t>AUTOVIA A-45, KILOMETRO 110 -112 BAJO</t>
  </si>
  <si>
    <t>952845410</t>
  </si>
  <si>
    <t>recepcion@hotellasierra.com</t>
  </si>
  <si>
    <t>hotellasierra.com</t>
  </si>
  <si>
    <t>HOTEL PLAZA SAN SEBASTIAN</t>
  </si>
  <si>
    <t>PLAZA SAN SEBASTIÁN, 4 BAJO(ASCENSOR)</t>
  </si>
  <si>
    <t>29540</t>
  </si>
  <si>
    <t>952844239</t>
  </si>
  <si>
    <t>info@hotelplazansebastian.com</t>
  </si>
  <si>
    <t>HOTEL CASTILLA S.L.</t>
  </si>
  <si>
    <t>CALLE INFANTE DON FERNANDO, 40</t>
  </si>
  <si>
    <t>952843090</t>
  </si>
  <si>
    <t>info@hotelcosoviejo.es</t>
  </si>
  <si>
    <t>castillahotel.com</t>
  </si>
  <si>
    <t>LOZANO</t>
  </si>
  <si>
    <t>AVENIDA PRINCIPAL (POLIGONO INSDUSTRIAL ANTEQUERA), 2 BAJO(HOTEL LOZANO)</t>
  </si>
  <si>
    <t>952840396</t>
  </si>
  <si>
    <t>hotellozano@hotellozano.com</t>
  </si>
  <si>
    <t>lozano.com</t>
  </si>
  <si>
    <t>PARADOR DE ANTEQUERA</t>
  </si>
  <si>
    <t>PASEO GARCÍA DEL OLMO, 2 BAJO</t>
  </si>
  <si>
    <t>952840261</t>
  </si>
  <si>
    <t>antequera@parador.es</t>
  </si>
  <si>
    <t>CIBERSUITE NETWORKS S.A.</t>
  </si>
  <si>
    <t>URBANIZACIÓN LUNAMAR, S/N BAJO; CARRETERA N340 KILOMETRO 189.6</t>
  </si>
  <si>
    <t>952839945</t>
  </si>
  <si>
    <t>info@cibersuitenetworks.com</t>
  </si>
  <si>
    <t>SUNNY DOM BOUTIQUE</t>
  </si>
  <si>
    <t>AVENIDA PABLO RUIZ PICASSO, 1</t>
  </si>
  <si>
    <t>952839560</t>
  </si>
  <si>
    <t>info@sunnydomboutique.com</t>
  </si>
  <si>
    <t>sunnydom.com</t>
  </si>
  <si>
    <t>ROYAL TENIS HOTEL</t>
  </si>
  <si>
    <t>CARRETERA CÁDIZ, KILOMETRO 188 URBANIZACIÓN EL ROSARIO</t>
  </si>
  <si>
    <t>952837651</t>
  </si>
  <si>
    <t>info@royaltennisclub.com</t>
  </si>
  <si>
    <t>royaltennisclub.com</t>
  </si>
  <si>
    <t>VIME LA RESERVA DE MARBELLA</t>
  </si>
  <si>
    <t>URBANIZACIÓN RESERVA DE MARBELLA, S/N 0, KILOMETRO 193, 6</t>
  </si>
  <si>
    <t>952833853</t>
  </si>
  <si>
    <t>vimehotels.com</t>
  </si>
  <si>
    <t>PLAYA REAL</t>
  </si>
  <si>
    <t>URBANIZACIÓN PLAYA REAL, 3 1-A</t>
  </si>
  <si>
    <t>952833533</t>
  </si>
  <si>
    <t>info@playareal.com</t>
  </si>
  <si>
    <t>ARTOLA GOLF</t>
  </si>
  <si>
    <t>CARRETERA CÁDIZ (ELVIRIA), KILOMETRO 194</t>
  </si>
  <si>
    <t>952831392</t>
  </si>
  <si>
    <t>info@artolagolf.com</t>
  </si>
  <si>
    <t>hotelartola.com</t>
  </si>
  <si>
    <t>LOS PATIOS DE SANTA MARIA GOLF</t>
  </si>
  <si>
    <t>URBANIZACIÓN TERRAZAS DE SANTA MARÍA GOLF, S/N 1(BLOQUE1)</t>
  </si>
  <si>
    <t>952830357</t>
  </si>
  <si>
    <t>info@lospatiosdentamariagolf.com</t>
  </si>
  <si>
    <t>VEOLIA SERVICIOS LECAM S.A.</t>
  </si>
  <si>
    <t>CAMINO TRAPICHE, S/N BAJO</t>
  </si>
  <si>
    <t>952827872</t>
  </si>
  <si>
    <t>info@veoliaservicioslecam.com</t>
  </si>
  <si>
    <t>IBEROSTAR MARBELLA CORAL BEACH</t>
  </si>
  <si>
    <t>CARRETERA CÁDIZ (A-7), KILOMETRO 176</t>
  </si>
  <si>
    <t>952824500</t>
  </si>
  <si>
    <t>mabrec@iberostar.com</t>
  </si>
  <si>
    <t>EXPLOTACIÓN HOTELERA</t>
  </si>
  <si>
    <t>URBANIZACIÓN VILLA PARRA PALOMERAS, 36 BAJO; PARCELAS A Y B</t>
  </si>
  <si>
    <t>952823712</t>
  </si>
  <si>
    <t>info@explotaciónhotelera.com</t>
  </si>
  <si>
    <t>PASEO MARÍTIMO, S/N</t>
  </si>
  <si>
    <t>952820944</t>
  </si>
  <si>
    <t>info@princeplaya.com</t>
  </si>
  <si>
    <t>princesaplaya.com</t>
  </si>
  <si>
    <t>AVENIDA BULEVAR PRÍNCIPE ALFONSO DE HOHENLOHE, S/N BAJO; AP 112 TIPO C FASE 2-C</t>
  </si>
  <si>
    <t>952820900</t>
  </si>
  <si>
    <t>hotel@puenteromano.com</t>
  </si>
  <si>
    <t>puenteromano.com</t>
  </si>
  <si>
    <t>GRANTVILLE ESPAÑA S.L.</t>
  </si>
  <si>
    <t>CONJUNTO RESIDENCIAL BENABOLA, 2 2; B</t>
  </si>
  <si>
    <t>952818992</t>
  </si>
  <si>
    <t>info@grantvilleespaña.com</t>
  </si>
  <si>
    <t>PYR MARBELLA</t>
  </si>
  <si>
    <t>AVENIDA ROTARY INTERNACIONAL, S/N PUERTO BANÚS</t>
  </si>
  <si>
    <t>952817353</t>
  </si>
  <si>
    <t>reservas@hotelpyr.com</t>
  </si>
  <si>
    <t>hotelpyr.com</t>
  </si>
  <si>
    <t>319</t>
  </si>
  <si>
    <t>CONJUNTO RESIDENCIAL BENABOLA, 9 BAJO; DUPLICADO 9-11; LOCALES PUERTO BANU</t>
  </si>
  <si>
    <t>952815731</t>
  </si>
  <si>
    <t>CALLE VARGAS LLOSA, 1 BAJO; HOTEL MELIA</t>
  </si>
  <si>
    <t>952815288</t>
  </si>
  <si>
    <t>HOTEL Y APARTAMENTOS BENABOLA</t>
  </si>
  <si>
    <t>CALLE BENABOLA (PUERTO BANÚS), 3 BAJO</t>
  </si>
  <si>
    <t>952815000</t>
  </si>
  <si>
    <t>administracion@benabola.com</t>
  </si>
  <si>
    <t>benabola.com</t>
  </si>
  <si>
    <t>HOTEL-APARTAMENTOS BENABOLA</t>
  </si>
  <si>
    <t>CALLE DE BENABOLA, 3 BLOQUE 4</t>
  </si>
  <si>
    <t>info@benabola.com</t>
  </si>
  <si>
    <t>KIRWAN ESPAÑOLA S.A.</t>
  </si>
  <si>
    <t>CONJUNTO RESIDENCIAL BENABOLA, 4 BAJO; CASA D</t>
  </si>
  <si>
    <t>info@kirwanespañola.com</t>
  </si>
  <si>
    <t>ALOHA GARDEN</t>
  </si>
  <si>
    <t>URBANIZACIÓN ALOHA GARDEN, 2 BAJO</t>
  </si>
  <si>
    <t>952814454</t>
  </si>
  <si>
    <t>info@alohagarden.com</t>
  </si>
  <si>
    <t>RINCÓN ANDALUZ</t>
  </si>
  <si>
    <t>CARRETERA CÁDIZ, KILOMETRO 173 BAJO; HT RINCON ANDALUZ</t>
  </si>
  <si>
    <t>952813803</t>
  </si>
  <si>
    <t>info@rincónandaluz.com</t>
  </si>
  <si>
    <t>hotelrinconandaluz.com</t>
  </si>
  <si>
    <t>309</t>
  </si>
  <si>
    <t>H10 ANDALUCÍA PLAZA</t>
  </si>
  <si>
    <t>URBANIZACIÓN NUEVA ANDALUCÍA A, S/N BAJO; HOTEL ANDALUCIA P</t>
  </si>
  <si>
    <t>952812000</t>
  </si>
  <si>
    <t>h10.andalucia.plaza@h10hotels.com</t>
  </si>
  <si>
    <t>CARRETERA CÁDIZ, KILOMETRO 0174, 0 BAJO; H.ANDALUCIA PLA</t>
  </si>
  <si>
    <t>BLUEBAY BANÚS</t>
  </si>
  <si>
    <t>CARRETERA CÁDIZ, KILOMETRO 173 BAJO; H RINCON ANDALUZ</t>
  </si>
  <si>
    <t>952811517</t>
  </si>
  <si>
    <t>info@bluebaybanús.com</t>
  </si>
  <si>
    <t>MELIÁ MARBELLA BANÚS</t>
  </si>
  <si>
    <t>CALLE VARGAS LLOSA, S/N</t>
  </si>
  <si>
    <t>952810500</t>
  </si>
  <si>
    <t>melia.marbella.banus@melia.com</t>
  </si>
  <si>
    <t>JUANA RESORT MARBELLA</t>
  </si>
  <si>
    <t>CALLE VELÁZQUEZ (URBANIZACIÓN CASABLANCA), 10</t>
  </si>
  <si>
    <t>952809550</t>
  </si>
  <si>
    <t>info@juanaresortmarbella.com</t>
  </si>
  <si>
    <t>KEMPINSKI HOTEL BAHÍA MARBELLA ESTEPONA</t>
  </si>
  <si>
    <t>CARRETERA CÁDIZ, KILOMETRO 159 BAJO; RESORT MAR AZUL</t>
  </si>
  <si>
    <t>952809500</t>
  </si>
  <si>
    <t>reservation.estepona@kempinski.com</t>
  </si>
  <si>
    <t>kempinski.com</t>
  </si>
  <si>
    <t>GRAN HOTEL ELBA ESTEPONA</t>
  </si>
  <si>
    <t>CARRETERA N-340, KILOMETRO 153 BAJO</t>
  </si>
  <si>
    <t>952809200</t>
  </si>
  <si>
    <t>estepona.sales@hoteleselba.com</t>
  </si>
  <si>
    <t>REAVILES</t>
  </si>
  <si>
    <t>AVENIDA ESPAÑA, 154 BAJO</t>
  </si>
  <si>
    <t>952808879</t>
  </si>
  <si>
    <t>reaviles@reaviles.com</t>
  </si>
  <si>
    <t>reaviles.com</t>
  </si>
  <si>
    <t>DRAGONMUNDO S.L.</t>
  </si>
  <si>
    <t>AVENIDA CARMEN, 41 BAJO</t>
  </si>
  <si>
    <t>952808312</t>
  </si>
  <si>
    <t>info@dragonmundo.com</t>
  </si>
  <si>
    <t>COSTA NATURA</t>
  </si>
  <si>
    <t>CARRETERA CÁDIZ-MÁLAGA, KILOMETRO 151</t>
  </si>
  <si>
    <t>952808074</t>
  </si>
  <si>
    <t>recepcion@costanatura.es</t>
  </si>
  <si>
    <t>costanatura.es</t>
  </si>
  <si>
    <t>APARTAMENTOS FUERTE ESTEPONA</t>
  </si>
  <si>
    <t>CARRETERA A-7, KILOMETRO 150 ARROYO VAQUERO PLAYA</t>
  </si>
  <si>
    <t>952808020</t>
  </si>
  <si>
    <t>dpo@fuerte-group.com</t>
  </si>
  <si>
    <t>CASARES DEL MAR LUXURY</t>
  </si>
  <si>
    <t>CARRETERA N-340, KILOMETRO 149.2</t>
  </si>
  <si>
    <t>29693</t>
  </si>
  <si>
    <t>952804702</t>
  </si>
  <si>
    <t>info@caresdelmarluxury.com</t>
  </si>
  <si>
    <t>casaresdelmarluxury.com</t>
  </si>
  <si>
    <t>GABRIEL CARMONA FERNANDEZ</t>
  </si>
  <si>
    <t>CARRETERA N-340, 148 BAJO; URBANIZACIÓN BUENAS NOCHES</t>
  </si>
  <si>
    <t>952802548</t>
  </si>
  <si>
    <t>info@gabrielcarmonafernandez.com</t>
  </si>
  <si>
    <t>hotelpiedrapaloma.com</t>
  </si>
  <si>
    <t>HOTEL MEDITERRANEO</t>
  </si>
  <si>
    <t>AVENIDA ESPAÑA, 68 BAJO</t>
  </si>
  <si>
    <t>952800895</t>
  </si>
  <si>
    <t>hotelmediterraneoestepona@gmail.com</t>
  </si>
  <si>
    <t>mediterraneo-estepona.com</t>
  </si>
  <si>
    <t>HOTEL BUENAVISTA</t>
  </si>
  <si>
    <t>AVENIDA ESPAÑA, 180 BAJO; HOTEL BUENA VISTA</t>
  </si>
  <si>
    <t>952800137</t>
  </si>
  <si>
    <t>info@hotelbuenavista.com</t>
  </si>
  <si>
    <t>ANDALUCIA PRINCESS</t>
  </si>
  <si>
    <t>CARRETERA CÁDIZ-MÁLAGA, KILOMETRO 164 BAJO(RESCIAL SAN JAIME</t>
  </si>
  <si>
    <t>952794980</t>
  </si>
  <si>
    <t>H10 ESTEPONA PALACE</t>
  </si>
  <si>
    <t>AVENIDA CARMEN, 99</t>
  </si>
  <si>
    <t>952790040</t>
  </si>
  <si>
    <t>h10.estepona.palace@h10hotels.com</t>
  </si>
  <si>
    <t>AVENIDA JOSÉ LUIS CARRILLO BENÍTEZ, S/N BAJO</t>
  </si>
  <si>
    <t>952788401</t>
  </si>
  <si>
    <t>comercial@globales.com</t>
  </si>
  <si>
    <t>AVENIDA LÓPEZ DE MENA, 26 -BL 3; BAJO-AP 7</t>
  </si>
  <si>
    <t>952787287</t>
  </si>
  <si>
    <t>info@alicia.com</t>
  </si>
  <si>
    <t>LA COLONIA</t>
  </si>
  <si>
    <t>CALLE JOSÉ ECHEGARAY, S/N 0 MALAGA</t>
  </si>
  <si>
    <t>952783765</t>
  </si>
  <si>
    <t>info@hostalcolonia.es</t>
  </si>
  <si>
    <t>hostalcolonia.es</t>
  </si>
  <si>
    <t>AVENIDA 31</t>
  </si>
  <si>
    <t>CALLE MARGARITA, 17 BAJO</t>
  </si>
  <si>
    <t>952783192</t>
  </si>
  <si>
    <t>sonia-avenida@hotmail.com</t>
  </si>
  <si>
    <t>avenida31.com</t>
  </si>
  <si>
    <t>TRAUTE BUCHERT GEB SCHULZ</t>
  </si>
  <si>
    <t>URBANIZACIÓN ALMENDRO, S/N BLOQUE 1 C; 1; 43; SEC-C,</t>
  </si>
  <si>
    <t>29678</t>
  </si>
  <si>
    <t>952782995</t>
  </si>
  <si>
    <t>info@trautebuchertgebschulz.com</t>
  </si>
  <si>
    <t>WATERFRONT BANUS S.L.</t>
  </si>
  <si>
    <t>URBANIZACIÓN MADROÑAL, S/N BAJO (FINCA ALCUZCUZ)</t>
  </si>
  <si>
    <t>952781502</t>
  </si>
  <si>
    <t>info@waterfrontbanus.com</t>
  </si>
  <si>
    <t>NOBU HOTEL MARBELLA</t>
  </si>
  <si>
    <t>952778586</t>
  </si>
  <si>
    <t>info@nobuhotelmarbella.com</t>
  </si>
  <si>
    <t>nobuhotels.com/marbella/?utm_source=google-gbp&amp;utm_medium=organic&amp;utm_campaign=gbp</t>
  </si>
  <si>
    <t>BULEVAR PRÍNCIPE ALFONSO VON HOHENLOHE</t>
  </si>
  <si>
    <t>952778585</t>
  </si>
  <si>
    <t>stay-marbella@nobuhotels.com</t>
  </si>
  <si>
    <t>nobuhotels.com/marbella/</t>
  </si>
  <si>
    <t>MARBELLA CLUB HOTEL S.A.</t>
  </si>
  <si>
    <t>AVENIDA BULEVAR PRÍNCIPE ALFONSO DE HOHENLOHE, 83 BAJO; DESPACHO DIRECCION</t>
  </si>
  <si>
    <t>952775897</t>
  </si>
  <si>
    <t>info@marbellaclubhotel.com</t>
  </si>
  <si>
    <t>marbellaclub.com/</t>
  </si>
  <si>
    <t>EL RODEO</t>
  </si>
  <si>
    <t>CALLE VÍCTOR DE LA SERNA, 1 BAJO; HOTEL EL RODEO</t>
  </si>
  <si>
    <t>952775100</t>
  </si>
  <si>
    <t>rodeo@monarquehoteles.es</t>
  </si>
  <si>
    <t>elrodeo.com</t>
  </si>
  <si>
    <t>CARRETERA CÁDIZ (A-7), KILOMETRO 176 BAJO</t>
  </si>
  <si>
    <t>952775000</t>
  </si>
  <si>
    <t>ireland@bookassist.com</t>
  </si>
  <si>
    <t>coralbeach-marbella.com</t>
  </si>
  <si>
    <t>EL FARO INN</t>
  </si>
  <si>
    <t>952774238</t>
  </si>
  <si>
    <t>BAVIERA S.L.</t>
  </si>
  <si>
    <t>CALVARIO, 4 BAJO</t>
  </si>
  <si>
    <t>952772950</t>
  </si>
  <si>
    <t>recepcion@hotelbaviera.es</t>
  </si>
  <si>
    <t>hotelbaviera.es</t>
  </si>
  <si>
    <t>LOS MONTEROS</t>
  </si>
  <si>
    <t>CARRETERA CADÍZ (A-7), KILOMETRO 187</t>
  </si>
  <si>
    <t>952771700</t>
  </si>
  <si>
    <t>hotel@monteros.com</t>
  </si>
  <si>
    <t>monteros.com</t>
  </si>
  <si>
    <t>MONARQUE SULTÁN</t>
  </si>
  <si>
    <t>CALLE ARTURO RUBINSTEIN, 4 BAJO; HOTEL SULTAN</t>
  </si>
  <si>
    <t>952771562</t>
  </si>
  <si>
    <t>privacidad@monarquehoteles.es</t>
  </si>
  <si>
    <t>monarquehotels.com</t>
  </si>
  <si>
    <t>SULTAN CLUB MARBELLA</t>
  </si>
  <si>
    <t>CALLE ARTURO RUBINSTEIN, S/N BAJO(HOTEL SULTAN)</t>
  </si>
  <si>
    <t>sultan@monarquehoteles.es</t>
  </si>
  <si>
    <t>monarquehoteles.es</t>
  </si>
  <si>
    <t>HOTEL SAN CRISTOBAL S.L.</t>
  </si>
  <si>
    <t>AVENIDA RAMÓN Y CAJAL, 3 2</t>
  </si>
  <si>
    <t>952771250</t>
  </si>
  <si>
    <t>hotelsancristobal.com</t>
  </si>
  <si>
    <t>HOTEL LIMA MARBELLA S.L.</t>
  </si>
  <si>
    <t>AVENIDA ANTONIO BELÓN, 2 BAJO; HOTEL LIMA</t>
  </si>
  <si>
    <t>952770500</t>
  </si>
  <si>
    <t>info@hotellimamarbella.com</t>
  </si>
  <si>
    <t>hotellimamarbella.com</t>
  </si>
  <si>
    <t>DON CARLOS LEISURE RESORT &amp; SPA</t>
  </si>
  <si>
    <t>AVENIDA ZURITA (URBANIZACIÓN JARDINES LAS GOLONDRINAS), S/N ANTES CARRT.CADIZ-MALAGA KM192</t>
  </si>
  <si>
    <t>952768800</t>
  </si>
  <si>
    <t>doncarlos@doncarlosresort.com</t>
  </si>
  <si>
    <t>GALATEA MARBELLA S.L.</t>
  </si>
  <si>
    <t>CÁDIZ, S/N</t>
  </si>
  <si>
    <t>952768150</t>
  </si>
  <si>
    <t>info@galateamarbella.com</t>
  </si>
  <si>
    <t>RÍO REAL GOLF HOTEL S.L.</t>
  </si>
  <si>
    <t>CONJUNTO RESIDENCIAL RÍO REAL PLAYA, S/N</t>
  </si>
  <si>
    <t>952766659</t>
  </si>
  <si>
    <t>hotel@rioreal.com</t>
  </si>
  <si>
    <t>rioreal.com</t>
  </si>
  <si>
    <t>LA VILLA MARBELLA S.L.</t>
  </si>
  <si>
    <t>CALLE PRÍNCIPE, 10 BAJO</t>
  </si>
  <si>
    <t>952766220</t>
  </si>
  <si>
    <t>info@lavillamarbella.com</t>
  </si>
  <si>
    <t>lavillamarbella.com</t>
  </si>
  <si>
    <t>PUERTO AZUL S.L.</t>
  </si>
  <si>
    <t>CALLE CAMILO JOSÉ CELA, 3 1; EDIFICIO PUERTO AZUL</t>
  </si>
  <si>
    <t>952765681</t>
  </si>
  <si>
    <t>info@puertoazul.net</t>
  </si>
  <si>
    <t>puertoazul.net</t>
  </si>
  <si>
    <t>NH MARBELLA</t>
  </si>
  <si>
    <t>AVENIDA CONDE RUDI, S/N BAJO(HOTEL NH)</t>
  </si>
  <si>
    <t>952763200</t>
  </si>
  <si>
    <t>nhmarbella@nh-hotels.com</t>
  </si>
  <si>
    <t>MELIA LA QUINTA GOLF RESORT</t>
  </si>
  <si>
    <t>URBANIZACIÓN LA QUINTA, S/N BAJO(HOTEL WESTIN LA QUIN</t>
  </si>
  <si>
    <t>952762000</t>
  </si>
  <si>
    <t>info@laquintagolf.com</t>
  </si>
  <si>
    <t>laquintagolf.com</t>
  </si>
  <si>
    <t>RESORT PIERRE &amp; VACANCES TERRAZAS COSTA DEL SOL</t>
  </si>
  <si>
    <t>CARRETERA N-340, KILOMETRO 138 URBANIZACIÓN BAHIA DE LAS ROCAS</t>
  </si>
  <si>
    <t>952760680</t>
  </si>
  <si>
    <t>mlv@fr.groupepvcp.com</t>
  </si>
  <si>
    <t>LA PALOMA</t>
  </si>
  <si>
    <t>CARRETERA SALINAS-IZNAJAR, KILOMETRO 63</t>
  </si>
  <si>
    <t>29315</t>
  </si>
  <si>
    <t>VILLANUEVA DE TAPIA</t>
  </si>
  <si>
    <t>952750409</t>
  </si>
  <si>
    <t>info@hotelrurallapaloma.com</t>
  </si>
  <si>
    <t>hotelrurallapaloma.com</t>
  </si>
  <si>
    <t>EL ROSARIO</t>
  </si>
  <si>
    <t>PLAZA ESPAÑA, 9 9 9</t>
  </si>
  <si>
    <t>29312</t>
  </si>
  <si>
    <t>VILLANUEVA DEL ROSARIO</t>
  </si>
  <si>
    <t>952742897</t>
  </si>
  <si>
    <t>info@elrorio.com</t>
  </si>
  <si>
    <t>VENTA LAS DELICIAS S.L.</t>
  </si>
  <si>
    <t>952742094</t>
  </si>
  <si>
    <t>info@ventalasdelicias.com</t>
  </si>
  <si>
    <t>facebook.com/ventalasdelicias</t>
  </si>
  <si>
    <t>MOLINO DE SAYDO S.L.</t>
  </si>
  <si>
    <t>AVENIDA FUENTE, KILOMETRO 145, 000 BAJO</t>
  </si>
  <si>
    <t>29532</t>
  </si>
  <si>
    <t>MOLLINA</t>
  </si>
  <si>
    <t>952740475</t>
  </si>
  <si>
    <t>bambi@caravansinthesun.com</t>
  </si>
  <si>
    <t>saydoparks.co.uk</t>
  </si>
  <si>
    <t>MOLINO DE SAYDO</t>
  </si>
  <si>
    <t>CARRETERA MÁLAGA-SEVILLA, KILOMETRO 192</t>
  </si>
  <si>
    <t>saydo@telefonica.net</t>
  </si>
  <si>
    <t>molinodesaydo.com</t>
  </si>
  <si>
    <t>APARTAMENTOS LA LAGUNA</t>
  </si>
  <si>
    <t>CALLE ANCHA, 14</t>
  </si>
  <si>
    <t>29520</t>
  </si>
  <si>
    <t>FUENTE DE PIEDRA</t>
  </si>
  <si>
    <t>952736350</t>
  </si>
  <si>
    <t>apartamentos.lalaguna@outlook.com</t>
  </si>
  <si>
    <t>hotel-la-laguna.com</t>
  </si>
  <si>
    <t>HOTEL LAS PEDRIZAS</t>
  </si>
  <si>
    <t>CARRETERA MADRID-MÁLAGA, KILOMETRO 527 BAJO</t>
  </si>
  <si>
    <t>29230</t>
  </si>
  <si>
    <t>952730850</t>
  </si>
  <si>
    <t>info@hotellaspedrizas.com</t>
  </si>
  <si>
    <t>LA CASONA LOS MORISCOS HOTEL</t>
  </si>
  <si>
    <t>CARRETERA MÁLAGA-GRANADA, KILOMETRO 10, 5</t>
  </si>
  <si>
    <t>29170</t>
  </si>
  <si>
    <t>COLMENAR</t>
  </si>
  <si>
    <t>952730521</t>
  </si>
  <si>
    <t>info@lacasonalosmoriscoshotel.com</t>
  </si>
  <si>
    <t>ARCO DEL SOL</t>
  </si>
  <si>
    <t>CARRETERA A-356, KILOMETRO 9, 2 BAJO</t>
  </si>
  <si>
    <t>952730198</t>
  </si>
  <si>
    <t>info@arcodelsol.com</t>
  </si>
  <si>
    <t>LOS CHOPOS S.L.</t>
  </si>
  <si>
    <t>CARRETERA A-384 (ARCOS-ANTEQUERA), KILOMETRO 57, 1 ALGODONALES- ANTEQUERA</t>
  </si>
  <si>
    <t>29320</t>
  </si>
  <si>
    <t>CAMPILLOS</t>
  </si>
  <si>
    <t>952722770</t>
  </si>
  <si>
    <t>hmloschopos@yahoo.es</t>
  </si>
  <si>
    <t>hotelmesonloschopos.es</t>
  </si>
  <si>
    <t>ESCUA</t>
  </si>
  <si>
    <t>CARRETERA JEREZ-CARTAGENA, KILOMETRO 176, 000 BAJO</t>
  </si>
  <si>
    <t>29300</t>
  </si>
  <si>
    <t>ARCHIDONA</t>
  </si>
  <si>
    <t>952717021</t>
  </si>
  <si>
    <t>info@escua.com</t>
  </si>
  <si>
    <t>MEJÍAS</t>
  </si>
  <si>
    <t>AVENIDA ESTACIÓN, 2 BAJO</t>
  </si>
  <si>
    <t>952714502</t>
  </si>
  <si>
    <t>hostalmejias@hotmail.com</t>
  </si>
  <si>
    <t>mejas.com</t>
  </si>
  <si>
    <t>JOSÉ MARÍA EL TEMPRANILLO HOTEL</t>
  </si>
  <si>
    <t>CARRETERA ALAMEDA-MOLLINA, KILOMETRO 1, 000 BAJO</t>
  </si>
  <si>
    <t>29530</t>
  </si>
  <si>
    <t>952711003</t>
  </si>
  <si>
    <t>info@posadaeltempranillo.com</t>
  </si>
  <si>
    <t>posadaeltempranillo.com</t>
  </si>
  <si>
    <t>HOTEL COSO VIEJO S.L.</t>
  </si>
  <si>
    <t>CALLE ENCARNACIÓN, 9</t>
  </si>
  <si>
    <t>952705045</t>
  </si>
  <si>
    <t>hotelcosoviejo.es</t>
  </si>
  <si>
    <t>LAS VILLAS DE ANTIKARIA HOTEL</t>
  </si>
  <si>
    <t>CRUZ BLANCA, 1 BAJO(FRENTE OPEL)</t>
  </si>
  <si>
    <t>952700763</t>
  </si>
  <si>
    <t>info@lasvillasdeantikariahotel.com</t>
  </si>
  <si>
    <t>MELILLA PUERTO</t>
  </si>
  <si>
    <t>EXPLAZA SAN LORENZO, S/N BAJO</t>
  </si>
  <si>
    <t>52004</t>
  </si>
  <si>
    <t>MELILLA</t>
  </si>
  <si>
    <t>952695525</t>
  </si>
  <si>
    <t>info@melillapuerto.com</t>
  </si>
  <si>
    <t>HOTEL TUHAMI</t>
  </si>
  <si>
    <t>GENERAL GARCÍA MARGALLO, 13 BAJO</t>
  </si>
  <si>
    <t>52002</t>
  </si>
  <si>
    <t>952686093</t>
  </si>
  <si>
    <t>hostaltuhami@hotmail.com</t>
  </si>
  <si>
    <t>hoteltuhami.com</t>
  </si>
  <si>
    <t>HOTEL NACIONAL S.L.</t>
  </si>
  <si>
    <t>CALLE CONDE DEL SERRALLO, 10 BAJO</t>
  </si>
  <si>
    <t>52001</t>
  </si>
  <si>
    <t>952684540</t>
  </si>
  <si>
    <t>hotel_nacional@hotmail.com</t>
  </si>
  <si>
    <t>hotelnacionalsl.com</t>
  </si>
  <si>
    <t>HOTEL RUSADIR S.A.</t>
  </si>
  <si>
    <t>PABLO VALLESCA, 5 BAJO</t>
  </si>
  <si>
    <t>952681241</t>
  </si>
  <si>
    <t>hotelrusadir@grupokm.com</t>
  </si>
  <si>
    <t>hotelrusadir.com</t>
  </si>
  <si>
    <t>PASEO GUARDIA CIVIL ANTONIO MOLINA MARTÍN, 1 BAJO</t>
  </si>
  <si>
    <t>952670591</t>
  </si>
  <si>
    <t>ANDALUSIAN PREMISES S.A.</t>
  </si>
  <si>
    <t>URBANIZACIÓN MARINA DEL SOL, 188 (CR DE CADIZ)</t>
  </si>
  <si>
    <t>952669901</t>
  </si>
  <si>
    <t>info@andalusianpremises.com</t>
  </si>
  <si>
    <t>CLUB LA COSTA AT MARINA DEL SOL S.L.</t>
  </si>
  <si>
    <t>CARRETERA CÁDIZ, KILOMETRO 206</t>
  </si>
  <si>
    <t>952669900</t>
  </si>
  <si>
    <t>data-protection-officer@clcworld.com</t>
  </si>
  <si>
    <t>clublacosta.com</t>
  </si>
  <si>
    <t>LA CALA HOTEL S.L.</t>
  </si>
  <si>
    <t>URBANIZACIÓN CALA GOLF, S/N BAJO; DUPLICADO 1-7; CHALET</t>
  </si>
  <si>
    <t>952669016</t>
  </si>
  <si>
    <t>hotel@lacala.com</t>
  </si>
  <si>
    <t>lacala.com</t>
  </si>
  <si>
    <t>HOSTAL AGUR S.A.</t>
  </si>
  <si>
    <t>TOSTÓN, 2 BAJO</t>
  </si>
  <si>
    <t>952664066</t>
  </si>
  <si>
    <t>hotel.agur@hotmail.com</t>
  </si>
  <si>
    <t>hostalagursa.com</t>
  </si>
  <si>
    <t>MIJAS COSTA APARTMENTS</t>
  </si>
  <si>
    <t>CALLE TOPACIO (URBANIZACIÓN RIVIERA DEL SOL), 6</t>
  </si>
  <si>
    <t>952663864</t>
  </si>
  <si>
    <t>info@mijascostaapartments.com</t>
  </si>
  <si>
    <t>DIAMAR S.L.</t>
  </si>
  <si>
    <t>AVENIDA FRANCISCO RIVERA PAQUIRRI, 23-25 BAJO</t>
  </si>
  <si>
    <t>reservas@apartamentosturisticosnuriasol.com</t>
  </si>
  <si>
    <t>apartamentosnuriasol.com</t>
  </si>
  <si>
    <t>KRATSE S.L.</t>
  </si>
  <si>
    <t>AVENIDA CARVAJAL, 45 BAJO (EDIF NUEVO)</t>
  </si>
  <si>
    <t>952661332</t>
  </si>
  <si>
    <t>info@kratse.com</t>
  </si>
  <si>
    <t>CANELA, 12 BAJO</t>
  </si>
  <si>
    <t>952661323</t>
  </si>
  <si>
    <t>bookings@lasislas.info</t>
  </si>
  <si>
    <t>lasislas.info</t>
  </si>
  <si>
    <t>AVENIDA CARVAJAL, 47 BAJO</t>
  </si>
  <si>
    <t>952661165</t>
  </si>
  <si>
    <t>HI! GARDENIA PARK</t>
  </si>
  <si>
    <t>BULEVAR CARVAJAL, 2</t>
  </si>
  <si>
    <t>952660000</t>
  </si>
  <si>
    <t>res.gardenia@hotelesglobales.com</t>
  </si>
  <si>
    <t>HOTEL CASA VÁZQUEZ S.L.</t>
  </si>
  <si>
    <t>CARRETERA COLMENAR, 82</t>
  </si>
  <si>
    <t>29013</t>
  </si>
  <si>
    <t>952657393</t>
  </si>
  <si>
    <t>info@hotelcavázquez.com</t>
  </si>
  <si>
    <t>MONTE VICTORIA S.L.</t>
  </si>
  <si>
    <t>CALLE CONDE DE UREÑA, 58 BAJO; VILLA</t>
  </si>
  <si>
    <t>29012</t>
  </si>
  <si>
    <t>952656525</t>
  </si>
  <si>
    <t>info@hotelmontevictoria.es</t>
  </si>
  <si>
    <t>hotelmontevictoria.es</t>
  </si>
  <si>
    <t>VICTORIA</t>
  </si>
  <si>
    <t>VICTORIA, 62 BLOQUE 3-5</t>
  </si>
  <si>
    <t>952651942</t>
  </si>
  <si>
    <t>apartamentovictoria2@gmail.com</t>
  </si>
  <si>
    <t>victoria.com</t>
  </si>
  <si>
    <t>CALLE CERROJO, 1 BAJO; C.E.R.E.CCALLE TRASERA ENSEÑANZAS</t>
  </si>
  <si>
    <t>952641478</t>
  </si>
  <si>
    <t>MÁLAGA PREMIUM HOTEL</t>
  </si>
  <si>
    <t>CALLE SAN JUAN, 11 BAJO</t>
  </si>
  <si>
    <t>29005</t>
  </si>
  <si>
    <t>952634741</t>
  </si>
  <si>
    <t>info@hotelmalagapremium.com</t>
  </si>
  <si>
    <t>hotelmalagapremium.com</t>
  </si>
  <si>
    <t>TRÉBOL</t>
  </si>
  <si>
    <t>MORENO CARBONERO, 3 ASCENSOR</t>
  </si>
  <si>
    <t>952608702</t>
  </si>
  <si>
    <t>recepcion@hoteltrebol.com</t>
  </si>
  <si>
    <t>hoteltrebol.com</t>
  </si>
  <si>
    <t>ROOM MATE S.A.</t>
  </si>
  <si>
    <t>CALLE VENDEJA, 2 4; C</t>
  </si>
  <si>
    <t>29001</t>
  </si>
  <si>
    <t>952606085</t>
  </si>
  <si>
    <t>info@roommate.com</t>
  </si>
  <si>
    <t>GRAN HOTEL MIRAMAR</t>
  </si>
  <si>
    <t>PASEO REDING, 22</t>
  </si>
  <si>
    <t>29016</t>
  </si>
  <si>
    <t>952603000</t>
  </si>
  <si>
    <t>hotelmiramar@h-santos.es</t>
  </si>
  <si>
    <t>granhotelmiramarmalaga.com</t>
  </si>
  <si>
    <t>URBAN LIVING MIRAFLORES</t>
  </si>
  <si>
    <t>JOSÉ DENIS BELGRANO, 3</t>
  </si>
  <si>
    <t>952602470</t>
  </si>
  <si>
    <t>info@urbanlivingmiraflores.com</t>
  </si>
  <si>
    <t>urbanliving.es</t>
  </si>
  <si>
    <t>ALHAURÍN GOLF HOTEL</t>
  </si>
  <si>
    <t>CARRETERA FUENGIROLA, KILOMETRO 15, 1</t>
  </si>
  <si>
    <t>29120</t>
  </si>
  <si>
    <t>ALHAURÍN EL GRANDE</t>
  </si>
  <si>
    <t>952595800</t>
  </si>
  <si>
    <t>reservas@alhauringolf.com</t>
  </si>
  <si>
    <t>alhauringolf.com</t>
  </si>
  <si>
    <t>EL ESCUDO DE MIJAS</t>
  </si>
  <si>
    <t>PASAJE PESCADORES, 7 BAJO</t>
  </si>
  <si>
    <t>29650</t>
  </si>
  <si>
    <t>952591100</t>
  </si>
  <si>
    <t>info@elescudodemijas.com</t>
  </si>
  <si>
    <t>el-escudo.com</t>
  </si>
  <si>
    <t>PUERTA DEL SOL S.L.</t>
  </si>
  <si>
    <t>CARRETERA FUENGIROLA-MIJAS, KILOMETRO 4 BAJO; CASA 1-JARDINES TEN</t>
  </si>
  <si>
    <t>952590172</t>
  </si>
  <si>
    <t>info@puertadelsol.com</t>
  </si>
  <si>
    <t>GRAN HOTEL COSTA DEL SOL</t>
  </si>
  <si>
    <t>URBANIZACIÓN BUTIBAMBA, S/N BAJO(HOTEL C.DEL SOL)</t>
  </si>
  <si>
    <t>952587710</t>
  </si>
  <si>
    <t>info@vmarturismo.com</t>
  </si>
  <si>
    <t>hmgranhotel.com</t>
  </si>
  <si>
    <t>EL OCEANO BEACH</t>
  </si>
  <si>
    <t>CARRETERA N-340, KILOMETRO 199 URBANIZACIÓN TORRENUEVA</t>
  </si>
  <si>
    <t>952587550</t>
  </si>
  <si>
    <t>info@oceanohotel.com</t>
  </si>
  <si>
    <t>oceanohotel.com</t>
  </si>
  <si>
    <t>TAMISA GOLF</t>
  </si>
  <si>
    <t>CARRETERA A-7053, KILOMETRO 3, 3 URBANIZACIÓN MIJAS GOLF</t>
  </si>
  <si>
    <t>29651</t>
  </si>
  <si>
    <t>952585988</t>
  </si>
  <si>
    <t>info@tamigolf.com</t>
  </si>
  <si>
    <t>hoteltamisagolf.com</t>
  </si>
  <si>
    <t>JUSPE S.A.</t>
  </si>
  <si>
    <t>AVENIDA MARE NOSTRUM, 1 BAJO</t>
  </si>
  <si>
    <t>952583632</t>
  </si>
  <si>
    <t>info@juspe.com</t>
  </si>
  <si>
    <t>HOTEL HACIENDA PUERTA DEL SOL</t>
  </si>
  <si>
    <t>CARRETERA FUENGIROLA-MIJAS, KILOMETRO 4 LOCAL 4</t>
  </si>
  <si>
    <t>952583163</t>
  </si>
  <si>
    <t>info@hotelhaciendapuertadelsol.com</t>
  </si>
  <si>
    <t>HOLIDAY HYDROS</t>
  </si>
  <si>
    <t>CARRETERA N-340, KILOMETRO 215 AVENIDA DEL SOL</t>
  </si>
  <si>
    <t>952579747</t>
  </si>
  <si>
    <t>clientes@holidayworld.es</t>
  </si>
  <si>
    <t>holidayhydros.es</t>
  </si>
  <si>
    <t>POLYBENAL S.L.</t>
  </si>
  <si>
    <t>AVENIDA COSTA DEL SOL, S/N (ANTIGUA CN-340 )</t>
  </si>
  <si>
    <t>952579737</t>
  </si>
  <si>
    <t>holidayworld.es</t>
  </si>
  <si>
    <t>SUNSET BEACH CLUB</t>
  </si>
  <si>
    <t>AVENIDA SOL, 5 BAJO; SUNSET BEACH-952444786</t>
  </si>
  <si>
    <t>952579400</t>
  </si>
  <si>
    <t>info@sunsetbeachclub.com</t>
  </si>
  <si>
    <t>sunsetbeachclub.com</t>
  </si>
  <si>
    <t>SUNSET BEACH CLUB COSTA</t>
  </si>
  <si>
    <t>AVENIDA ANTONIO MACHADO, 5</t>
  </si>
  <si>
    <t>MARIPOSA HOTEL MÁLAGA S.L.</t>
  </si>
  <si>
    <t>CALLE CASAS DE CAMPOS, 17</t>
  </si>
  <si>
    <t>952579300</t>
  </si>
  <si>
    <t>apignol@mariposahm.com</t>
  </si>
  <si>
    <t>mariposahm.es</t>
  </si>
  <si>
    <t>AMO HOLLIDAY S.L.</t>
  </si>
  <si>
    <t>CAMINO GILABERT, 6 BAJO</t>
  </si>
  <si>
    <t>952578103</t>
  </si>
  <si>
    <t>info@amoholliday.com</t>
  </si>
  <si>
    <t>EXPLOBLATRES S.L.</t>
  </si>
  <si>
    <t>952576853</t>
  </si>
  <si>
    <t>info@exploblatres.com</t>
  </si>
  <si>
    <t>CAMPOBENAL</t>
  </si>
  <si>
    <t>URBANIZACIÓN PERLA, S/N BAJO(P. MORENA)</t>
  </si>
  <si>
    <t>29639</t>
  </si>
  <si>
    <t>952569841</t>
  </si>
  <si>
    <t>CALLE SANTO DOMINGO, 7 BAJO; H. LA FONDA</t>
  </si>
  <si>
    <t>952569047</t>
  </si>
  <si>
    <t>info@lafondabenalmadena.es</t>
  </si>
  <si>
    <t>lafondabenalmadena.es</t>
  </si>
  <si>
    <t>VINCCI SELECCIÓN ALEYSA S.L.</t>
  </si>
  <si>
    <t>AVENIDA ANTONIO MACHADO, 57</t>
  </si>
  <si>
    <t>952566566</t>
  </si>
  <si>
    <t>info@vincciselecciónaley.com</t>
  </si>
  <si>
    <t>HOTEL LOS PATOS S.L.</t>
  </si>
  <si>
    <t>CARRETERA CÁDIZ, KILOMETRO 227 BAJO</t>
  </si>
  <si>
    <t>952562261</t>
  </si>
  <si>
    <t>reservaslospatos@symbolhoteles.com</t>
  </si>
  <si>
    <t>symbolhoteles.com</t>
  </si>
  <si>
    <t>SANTA CLARA BEACH S.L.</t>
  </si>
  <si>
    <t>AVENIDA ALAY, 1 BAJO; LOCAL 3</t>
  </si>
  <si>
    <t>952560100</t>
  </si>
  <si>
    <t>info@ntaclarabeach.com</t>
  </si>
  <si>
    <t>POSADA LA PLAZA S.L.</t>
  </si>
  <si>
    <t>PLAZA GENERALÍSIMO, 6 BAJO</t>
  </si>
  <si>
    <t>29755</t>
  </si>
  <si>
    <t>CANILLAS DE ALBAIDA</t>
  </si>
  <si>
    <t>952554807</t>
  </si>
  <si>
    <t>info@podalaplaza.com</t>
  </si>
  <si>
    <t>BALCON DE COMPETA S.L.</t>
  </si>
  <si>
    <t>SAN ANTONIO, 75 BAJO(HOTEL BALCON)</t>
  </si>
  <si>
    <t>29754</t>
  </si>
  <si>
    <t>CÓMPETA</t>
  </si>
  <si>
    <t>952553509</t>
  </si>
  <si>
    <t>info@hotel-competa.com</t>
  </si>
  <si>
    <t>hotel-competa.com</t>
  </si>
  <si>
    <t>MIRADOR DE CANILLAS</t>
  </si>
  <si>
    <t>CALLE CARRIL DE SANTANA, 1 BAJO</t>
  </si>
  <si>
    <t>952553069</t>
  </si>
  <si>
    <t>info@miradordecanillas.com</t>
  </si>
  <si>
    <t>AVENIDA VIVAR TÉLLEZ, 85 BAJO (HOTEL AVENIDA)</t>
  </si>
  <si>
    <t>29700</t>
  </si>
  <si>
    <t>952549222</t>
  </si>
  <si>
    <t>hotelavenidajc@gmail.com</t>
  </si>
  <si>
    <t>BQ ANDALUCIA BEACH</t>
  </si>
  <si>
    <t>PASEO MARITIMO PASEO MARÍTIMO DEL PONIENTE, S/N BAJO(HOTEL PROAMAR)</t>
  </si>
  <si>
    <t>952547970</t>
  </si>
  <si>
    <t>bqandaluciabeach@bqhoteles.com</t>
  </si>
  <si>
    <t>HOTEL MAINAKE S.L.</t>
  </si>
  <si>
    <t>CALLE LOS FENICIOS, 1 BAJO</t>
  </si>
  <si>
    <t>952547269</t>
  </si>
  <si>
    <t>info@hotelmainake.com</t>
  </si>
  <si>
    <t>HUSA MAINAKE</t>
  </si>
  <si>
    <t>CALLE LOS FENICIOS, 1 BAJO; H.MAINAKE</t>
  </si>
  <si>
    <t>mainake@husa.es</t>
  </si>
  <si>
    <t>husamainake.com</t>
  </si>
  <si>
    <t>TORREMAR</t>
  </si>
  <si>
    <t>SALADERO VIEJO, 15 BAJO</t>
  </si>
  <si>
    <t>952547057</t>
  </si>
  <si>
    <t>reservas@hoteltorremar.com</t>
  </si>
  <si>
    <t>hoteltorremar.com</t>
  </si>
  <si>
    <t>HOTEL MIRAYA**</t>
  </si>
  <si>
    <t>CALLE PATRÓN VENENO, 6</t>
  </si>
  <si>
    <t>952545969</t>
  </si>
  <si>
    <t>info@hotelmiraya.com</t>
  </si>
  <si>
    <t>hotelmiraya.com</t>
  </si>
  <si>
    <t>LAS AMÉRICAS</t>
  </si>
  <si>
    <t>ACERA LA MARINA, 10 8 BAJO</t>
  </si>
  <si>
    <t>952545844</t>
  </si>
  <si>
    <t>info@lasaméricas.com</t>
  </si>
  <si>
    <t>VILLA FRIGILIANA</t>
  </si>
  <si>
    <t>CALLE SAN SEBASTIÁN, 1</t>
  </si>
  <si>
    <t>29788</t>
  </si>
  <si>
    <t>FRIGILIANA</t>
  </si>
  <si>
    <t>952534008</t>
  </si>
  <si>
    <t>info@villafrigilianahotel.com</t>
  </si>
  <si>
    <t>hotelvillafrigiliana.com</t>
  </si>
  <si>
    <t>HOTEL COSTAMAR</t>
  </si>
  <si>
    <t>CARRETERA ALMERÍA, 111 EL MORCHE</t>
  </si>
  <si>
    <t>29793</t>
  </si>
  <si>
    <t>TORROX</t>
  </si>
  <si>
    <t>952531047</t>
  </si>
  <si>
    <t>info@hotelcostamar.com</t>
  </si>
  <si>
    <t>SANTA ROSA S.L.</t>
  </si>
  <si>
    <t>BARRIADA MORCHE, 125 BAJO(HOTEL SANTA ROSA)</t>
  </si>
  <si>
    <t>952530790</t>
  </si>
  <si>
    <t>reservas@hoteles-santarosa.com</t>
  </si>
  <si>
    <t>hoteles-santarosa.com</t>
  </si>
  <si>
    <t>CORTIJO AMAYA</t>
  </si>
  <si>
    <t>CORTIJO AMAYA, S/N BAJO</t>
  </si>
  <si>
    <t>952530245</t>
  </si>
  <si>
    <t>informacion@cortijoamaya.com</t>
  </si>
  <si>
    <t>cortijoamaya.com</t>
  </si>
  <si>
    <t>HOTEL PLAYAMARO</t>
  </si>
  <si>
    <t>CALLE SAN MIGUEL, 28 28 28</t>
  </si>
  <si>
    <t>29787</t>
  </si>
  <si>
    <t>NERJA</t>
  </si>
  <si>
    <t>952529513</t>
  </si>
  <si>
    <t>info@hotelplayamaro.com</t>
  </si>
  <si>
    <r>
      <rPr>
        <rFont val="'Google Sans Text',sans-serif"/>
        <color rgb="FF1155CC"/>
        <sz val="11.0"/>
        <u/>
      </rPr>
      <t>hotelplayamaro.com</t>
    </r>
  </si>
  <si>
    <t>TORRE ARENA</t>
  </si>
  <si>
    <t>CARRETERA MÁLAGA-ALMERÍA (N-340), 186 BAJO</t>
  </si>
  <si>
    <t>952527610</t>
  </si>
  <si>
    <t>IBEROSTAR MÁLAGA PLAYA</t>
  </si>
  <si>
    <t>PASEO MARÍTIMO DE FERRARA, S/N</t>
  </si>
  <si>
    <t>952527594</t>
  </si>
  <si>
    <t>info@iberostarmálagaplaya.com</t>
  </si>
  <si>
    <t>TOBOSO APAR - TURIS</t>
  </si>
  <si>
    <t>PLAZA BALCÓN DE EUROPA, S/N BAJO; DUPLICADO 4-6</t>
  </si>
  <si>
    <t>29780</t>
  </si>
  <si>
    <t>952527474</t>
  </si>
  <si>
    <t>info@tobosoaparthotel.com</t>
  </si>
  <si>
    <t>tobosoaparthotel.com</t>
  </si>
  <si>
    <t>HOTEL JOSE CRUZ</t>
  </si>
  <si>
    <t>CALLE LUCENA, 60 BAJO; CONJUNTO GOLDENHILL</t>
  </si>
  <si>
    <t>952526829</t>
  </si>
  <si>
    <t>info@hoteljosecruz.com</t>
  </si>
  <si>
    <t>hoteljosecruz.com</t>
  </si>
  <si>
    <t>CARRETERA MÁLAGA-ALMERÍA, KILOMETRO 293, 000 BAJO(HOTEL LOS HARCO</t>
  </si>
  <si>
    <t>952526670</t>
  </si>
  <si>
    <t>info@hotelosarcos.com</t>
  </si>
  <si>
    <t>hotelosarcos.com</t>
  </si>
  <si>
    <t>CALIFORNIA</t>
  </si>
  <si>
    <t>MARÍA DE WARD, 21 BAJO</t>
  </si>
  <si>
    <t>952526253</t>
  </si>
  <si>
    <t>info@elhotelcalifornia.com</t>
  </si>
  <si>
    <t>elhotelcalifornia.com</t>
  </si>
  <si>
    <t>JIMESOL S.L.</t>
  </si>
  <si>
    <t>CHAPARIL, 6</t>
  </si>
  <si>
    <t>952525888</t>
  </si>
  <si>
    <t>info@hoteltobosochaparil.com</t>
  </si>
  <si>
    <t>hoteljimesol.com</t>
  </si>
  <si>
    <t>CARABEO S.L.</t>
  </si>
  <si>
    <t>CALLE HERNANDO DE CARABEO, 34 1</t>
  </si>
  <si>
    <t>952525444</t>
  </si>
  <si>
    <t>info@hotelcarabeo.com</t>
  </si>
  <si>
    <t>hotelcarabeo.com</t>
  </si>
  <si>
    <t>WELCOME INN NERJA GUEST HOUSE LUXURY BED &amp; BREAKFAST</t>
  </si>
  <si>
    <t>CALLE BALCÓN DE PUNTA LARA (URBANIZACIÓN PUNTA LARA), 27 27 27</t>
  </si>
  <si>
    <t>952524488</t>
  </si>
  <si>
    <t>info@welcomeinnnerja.com</t>
  </si>
  <si>
    <t>welcomeinnnerja.com</t>
  </si>
  <si>
    <t>HC BURRIANA PLAYA S.C.</t>
  </si>
  <si>
    <t>PLAYA BURRIANA, 9 BAJO</t>
  </si>
  <si>
    <t>952524306</t>
  </si>
  <si>
    <t>info@hcburrianaplayasc.com</t>
  </si>
  <si>
    <t>PLAZA CAVANA</t>
  </si>
  <si>
    <t>PLAZA CAVANA, 10</t>
  </si>
  <si>
    <t>952524000</t>
  </si>
  <si>
    <t>info@hotelplazacavana.com</t>
  </si>
  <si>
    <t>hotelplazacavana.com</t>
  </si>
  <si>
    <t>HOTEL PERLA MARINA</t>
  </si>
  <si>
    <t>CALLE MÉRIDA, 15</t>
  </si>
  <si>
    <t>952523350</t>
  </si>
  <si>
    <t>gerencia@hotelperlamarina.com</t>
  </si>
  <si>
    <t>hotelperlamarina.com/</t>
  </si>
  <si>
    <t>BAJAMAR</t>
  </si>
  <si>
    <t>CALLE CASTILLA PÉREZ, 4 BAJO; HOTEL BAJAMAR</t>
  </si>
  <si>
    <t>952523204</t>
  </si>
  <si>
    <t>info@hotelbajamar.com</t>
  </si>
  <si>
    <t>hotelbajamar.com</t>
  </si>
  <si>
    <t>MARINAS DE NERJA</t>
  </si>
  <si>
    <t>CARRETERA N-340, KILOMETRO 289, 5</t>
  </si>
  <si>
    <t>952522300</t>
  </si>
  <si>
    <t>info@marinasdenerja.com</t>
  </si>
  <si>
    <t>marinasdenerja.com</t>
  </si>
  <si>
    <t>HOTEL VILLA FLAMENCA</t>
  </si>
  <si>
    <t>ANDALUCÍA, 1</t>
  </si>
  <si>
    <t>952521869</t>
  </si>
  <si>
    <t>info@hotelvillaflamenca.com</t>
  </si>
  <si>
    <t>PARAÍSO DEL MAR S.L.</t>
  </si>
  <si>
    <t>PROLONGACION H. DE CARABEO, 22 BAJO; LOCAL</t>
  </si>
  <si>
    <t>952521621</t>
  </si>
  <si>
    <t>info@hotelparaisodelmar.es</t>
  </si>
  <si>
    <t>hotelparaisodelmar.es</t>
  </si>
  <si>
    <t>CALLE ANTONIO MILLÓN, S/N 2; D; EDIFICIO NEPTUNO</t>
  </si>
  <si>
    <t>952521362</t>
  </si>
  <si>
    <t>RIU MÓNICA</t>
  </si>
  <si>
    <t>TORRECILLA, S/N LOCAL 1</t>
  </si>
  <si>
    <t>952521100</t>
  </si>
  <si>
    <t>info@riu.com</t>
  </si>
  <si>
    <r>
      <rPr>
        <rFont val="'Google Sans Text',sans-serif"/>
        <color rgb="FF1155CC"/>
        <sz val="11.0"/>
        <u/>
      </rPr>
      <t>riu.com</t>
    </r>
  </si>
  <si>
    <t>BALCON DE EUROPA S.A.</t>
  </si>
  <si>
    <t>PLAZA BALCÓN DE EUROPA, 1 BAJO; SALON NERJA</t>
  </si>
  <si>
    <t>952520800</t>
  </si>
  <si>
    <t>info@balcondeeuropa.com</t>
  </si>
  <si>
    <r>
      <rPr>
        <rFont val="'Google Sans Text',sans-serif"/>
        <color rgb="FF1155CC"/>
        <sz val="11.0"/>
        <u/>
      </rPr>
      <t>hotelbalconeuropa.com</t>
    </r>
  </si>
  <si>
    <t>NERJA CLUB</t>
  </si>
  <si>
    <t>CAMINO BURRIANA, S/N S/N</t>
  </si>
  <si>
    <t>952520100</t>
  </si>
  <si>
    <t>reservas@nerjaclub.com</t>
  </si>
  <si>
    <t>nerjaclub.com</t>
  </si>
  <si>
    <t>PARADOR DE NERJA</t>
  </si>
  <si>
    <t>ALMUÑÉCAR, 8 BAJO(PARADOR DE TURISMO(REC</t>
  </si>
  <si>
    <t>952520050</t>
  </si>
  <si>
    <t>nerja@parador.es</t>
  </si>
  <si>
    <t>LA VIÑUELA S.L.</t>
  </si>
  <si>
    <t>CARRETERA VÉLEZ MÁLAGA-ALHAMA, S/N BAJO(HOTEL LA VIÑUELA)</t>
  </si>
  <si>
    <t>29712</t>
  </si>
  <si>
    <t>VIÑUELA</t>
  </si>
  <si>
    <t>952519193</t>
  </si>
  <si>
    <t>hotel@hotelvinuela.com</t>
  </si>
  <si>
    <t>hotelvinuela.com</t>
  </si>
  <si>
    <t>EL ALBERDINI S.L.</t>
  </si>
  <si>
    <t>CALLE SAN ANTONIO, 75 75 75</t>
  </si>
  <si>
    <t>952516294</t>
  </si>
  <si>
    <t>info@elalberdini.com</t>
  </si>
  <si>
    <r>
      <rPr>
        <rFont val="'Google Sans Text',sans-serif"/>
        <color rgb="FF1155CC"/>
        <sz val="11.0"/>
        <u/>
      </rPr>
      <t>alberdini.com</t>
    </r>
  </si>
  <si>
    <t>EL PARAÍSO</t>
  </si>
  <si>
    <t>AVENIDA ANDALUCÍA, 139 BAJO</t>
  </si>
  <si>
    <t>29751</t>
  </si>
  <si>
    <t>952511124</t>
  </si>
  <si>
    <t>hotel-elparaiso@hotmail.com</t>
  </si>
  <si>
    <t>hotelelparaiso.es</t>
  </si>
  <si>
    <t>HOTEL CERRO LA JAULA</t>
  </si>
  <si>
    <t>CERRO JAULA, 1</t>
  </si>
  <si>
    <t>29719</t>
  </si>
  <si>
    <t>BENAMOCARRA</t>
  </si>
  <si>
    <t>952509534</t>
  </si>
  <si>
    <t>informatica@benamocarra.es</t>
  </si>
  <si>
    <r>
      <rPr>
        <rFont val="'Google Sans Text',sans-serif"/>
        <color rgb="FF1155CC"/>
        <sz val="11.0"/>
        <u/>
      </rPr>
      <t>benamocarra.es</t>
    </r>
  </si>
  <si>
    <t>DILA HOTEL</t>
  </si>
  <si>
    <t>AVENIDA VIVAR TÉLLEZ, 3 BAJO</t>
  </si>
  <si>
    <t>952503904</t>
  </si>
  <si>
    <t>hoteldila@hoteldila.com</t>
  </si>
  <si>
    <t>hoteldila.com</t>
  </si>
  <si>
    <t>COMPLEJO TURÍSTICO LA GARGANTA S.L.</t>
  </si>
  <si>
    <t>BARRIADA CHORRO, S/N BAJO; ALTO EL CHORRO</t>
  </si>
  <si>
    <t>29552</t>
  </si>
  <si>
    <t>ÁLORA</t>
  </si>
  <si>
    <t>952495000</t>
  </si>
  <si>
    <t>info@lagarganta.com</t>
  </si>
  <si>
    <t>lagarganta.com</t>
  </si>
  <si>
    <t>LA PERLA DE TORRENUEVA</t>
  </si>
  <si>
    <t>AVENIDA ROTA (URBANIZACIÓN TORRENUEVA), 183 -PARC 8; BAJO</t>
  </si>
  <si>
    <t>952493276</t>
  </si>
  <si>
    <t>info@laperladetorrenueva.com</t>
  </si>
  <si>
    <t>HOTEL LA PALMERA</t>
  </si>
  <si>
    <t>CALLE LA PALMERA, 3 3</t>
  </si>
  <si>
    <t>952491100</t>
  </si>
  <si>
    <t>lapalmera.es</t>
  </si>
  <si>
    <t>FINCA LA MOTA</t>
  </si>
  <si>
    <t>PARTIDO DE JUBRIQUE, S/N ORILLAS LA GRAN(FINCA LA MOTA)</t>
  </si>
  <si>
    <t>952490901</t>
  </si>
  <si>
    <t>info@fincalamota.com</t>
  </si>
  <si>
    <r>
      <rPr>
        <rFont val="'Google Sans Text',sans-serif"/>
        <color rgb="FF1155CC"/>
        <sz val="11.0"/>
        <u/>
      </rPr>
      <t>fincalamota.com</t>
    </r>
  </si>
  <si>
    <t>HOTEL RESTAURANTE EL MIRADOR S.L.</t>
  </si>
  <si>
    <t>CALLE CONVENTO, S/N S/N</t>
  </si>
  <si>
    <t>952490789</t>
  </si>
  <si>
    <t>informacion@hotelelmirador.net</t>
  </si>
  <si>
    <t>hotelelmirador.net</t>
  </si>
  <si>
    <t>VILLA PADIERNA THERMAS HOTEL</t>
  </si>
  <si>
    <t>BAÑOS, 1 BAJO(BALNEARIO)</t>
  </si>
  <si>
    <t>29551</t>
  </si>
  <si>
    <t>CARRATRACA</t>
  </si>
  <si>
    <t>952489542</t>
  </si>
  <si>
    <t>info@villapadiernathermashotel.com</t>
  </si>
  <si>
    <t>thermasdecarratraca.com</t>
  </si>
  <si>
    <t>VILLA PADIERNA THERMAS S.A.</t>
  </si>
  <si>
    <t>AVENIDA ANTONIO RIOBOO, 11</t>
  </si>
  <si>
    <t>HOTEL REFUGIO DE ALAMUT</t>
  </si>
  <si>
    <t>CARRETERA DE ANTEQUERA, KILOMETRO 26, 9</t>
  </si>
  <si>
    <t>29240</t>
  </si>
  <si>
    <t>VALLE DE ABDALAJÍS</t>
  </si>
  <si>
    <t>952489064</t>
  </si>
  <si>
    <t>info@refugioalamut.com</t>
  </si>
  <si>
    <t>refugioalamut.com</t>
  </si>
  <si>
    <t>LA POSADA AZUL</t>
  </si>
  <si>
    <t>NUEVA, 4</t>
  </si>
  <si>
    <t>29109</t>
  </si>
  <si>
    <t>TOLOX</t>
  </si>
  <si>
    <t>952487206</t>
  </si>
  <si>
    <t>marie@insouth.eu</t>
  </si>
  <si>
    <t>insouth.eu</t>
  </si>
  <si>
    <t>BALNEARIO</t>
  </si>
  <si>
    <t>EXTRAMUROS, S/N BAJO; BALNEARIO</t>
  </si>
  <si>
    <t>952487091</t>
  </si>
  <si>
    <t>info@balneario.com</t>
  </si>
  <si>
    <r>
      <rPr>
        <rFont val="'Google Sans Text',sans-serif"/>
        <color rgb="FF1155CC"/>
        <sz val="11.0"/>
        <u/>
      </rPr>
      <t>balneariodetolox.com</t>
    </r>
  </si>
  <si>
    <t>HOTEL LAS FLORES</t>
  </si>
  <si>
    <t>AVENIDA BALNEARIO, 13</t>
  </si>
  <si>
    <t>952487001</t>
  </si>
  <si>
    <t>informacion@hotellasflores.es</t>
  </si>
  <si>
    <t>hotellasflores.es/</t>
  </si>
  <si>
    <t>MACDONALD RESORTS SPAIN S.A.</t>
  </si>
  <si>
    <t>DISEMINADO EL DURILLO, S/N BAJO</t>
  </si>
  <si>
    <t>952486327</t>
  </si>
  <si>
    <t>info@macdonaldresortsspain.com</t>
  </si>
  <si>
    <t>TRH MIJAS BEACH &amp; CULTURAL</t>
  </si>
  <si>
    <t>CALLE TAMISA, 2 BAJO</t>
  </si>
  <si>
    <t>952485800</t>
  </si>
  <si>
    <t>CLUB PUERTA DEL SOL</t>
  </si>
  <si>
    <t>CARRETERA FUENGIROLA-MIJAS, KILOMETRO 4 BAJO(VILLA ISA)</t>
  </si>
  <si>
    <t>952485076</t>
  </si>
  <si>
    <t>info@clubpuertadelsol.com</t>
  </si>
  <si>
    <t>CORTIJO DEL ARTE</t>
  </si>
  <si>
    <t>CARRETERA MÁLAGA, KILOMETRO 22 A-7054</t>
  </si>
  <si>
    <t>29560</t>
  </si>
  <si>
    <t>PIZARRA</t>
  </si>
  <si>
    <t>952484523</t>
  </si>
  <si>
    <t>info@cortijodelarte.com</t>
  </si>
  <si>
    <t>cortijodelarte.com</t>
  </si>
  <si>
    <t>MEDITERRÁNEO REAL S.L.</t>
  </si>
  <si>
    <t>CALLE ANTONIO MACHADO, 25 BAJO; EDIFICIO MEDITERRANEO APARTAMENTO 3</t>
  </si>
  <si>
    <t>952479349</t>
  </si>
  <si>
    <t>info@mediterraneoreal.com</t>
  </si>
  <si>
    <t>mediterraneoreal.com</t>
  </si>
  <si>
    <t>PROMOCIONES TURISTICAS SOCIALES S.L.</t>
  </si>
  <si>
    <t>CALLE TORREBLANCA DEL SOL, 5 BAJO; VILLA SOLEA</t>
  </si>
  <si>
    <t>952475850</t>
  </si>
  <si>
    <t>info@promocionesturisticassociales.com</t>
  </si>
  <si>
    <t>APARTAMENTOS LA JABEGA II S.L.</t>
  </si>
  <si>
    <t>CALLE JAÉN, 1 ATCO</t>
  </si>
  <si>
    <t>952475354</t>
  </si>
  <si>
    <t>reservas@jabega.com</t>
  </si>
  <si>
    <t>jabega.com</t>
  </si>
  <si>
    <t>ÁNGELA S.A.</t>
  </si>
  <si>
    <t>CALLE JAÉN, 2 BAJO; HOTEL ANGELA</t>
  </si>
  <si>
    <t>952475200</t>
  </si>
  <si>
    <t>reservas@hotel-angela.com</t>
  </si>
  <si>
    <t>hotel-angela.com</t>
  </si>
  <si>
    <t>VILLA DE LAREDO</t>
  </si>
  <si>
    <t>PASEO MARITIMO REY DE ESPAÑA, 42 BAJO</t>
  </si>
  <si>
    <t>952473904</t>
  </si>
  <si>
    <t>hotelvilladelaredo@hotmail.com</t>
  </si>
  <si>
    <t>hotelvilladelaredo.es</t>
  </si>
  <si>
    <t>HOTEL CASA CONSISTORIAL S.L.</t>
  </si>
  <si>
    <t>PLAZA AYUNTAMIENTO, S/N</t>
  </si>
  <si>
    <t>952473263</t>
  </si>
  <si>
    <t>hotel@hotelcasaconsistorial.com</t>
  </si>
  <si>
    <t>hotelcasaconsistorial.com</t>
  </si>
  <si>
    <t>PYR FUENGIROLA</t>
  </si>
  <si>
    <t>LAMO DE ESPINOSA, 10 BAJO</t>
  </si>
  <si>
    <t>952471700</t>
  </si>
  <si>
    <t>comercial@hotelpyr.es</t>
  </si>
  <si>
    <t>hotelpyr.es</t>
  </si>
  <si>
    <t>ALQUILERES FUENGIROLA S.L.</t>
  </si>
  <si>
    <t>BURGOS, 2 BAJO</t>
  </si>
  <si>
    <t>952470822</t>
  </si>
  <si>
    <t>info@alquileresfuengirola.com</t>
  </si>
  <si>
    <t>EL PUERTO</t>
  </si>
  <si>
    <t>PASEO MARÍTIMO, 32 BAJO(HOTEL EL PUERTO)</t>
  </si>
  <si>
    <t>952470100</t>
  </si>
  <si>
    <t>recepcion.hotelelpuerto@groupepvcp.com</t>
  </si>
  <si>
    <t>hotel-elpuerto.com</t>
  </si>
  <si>
    <t>PASEO MARITIMO REY DE ESPAÑA, S/N BAJO (H.LAS PALMERAS)</t>
  </si>
  <si>
    <t>MONARQUE CENDRILLÓN</t>
  </si>
  <si>
    <t>AVENIDA GAVIOTAS, S/N</t>
  </si>
  <si>
    <t>952470000</t>
  </si>
  <si>
    <t>fpark@monarquehoteles.es</t>
  </si>
  <si>
    <t>PROTUSO</t>
  </si>
  <si>
    <t>CAMINO PASO FERROCARRIL, 4 BAJO; CABINA</t>
  </si>
  <si>
    <t>fuengirola@monarquehoteles.es</t>
  </si>
  <si>
    <t>ACUARIUM</t>
  </si>
  <si>
    <t>AVENIDA SANTA AMALIA, 1 BAJO</t>
  </si>
  <si>
    <t>952464027</t>
  </si>
  <si>
    <t>info@acuarium.com</t>
  </si>
  <si>
    <t>GALICIA S.A.</t>
  </si>
  <si>
    <t>AVENIDA SANTA AMALIA, 14 BAJO(HOTEL GALICIA)</t>
  </si>
  <si>
    <t>952463301</t>
  </si>
  <si>
    <t>reservas@hotelgaliciafuengirola.com</t>
  </si>
  <si>
    <t>galiciasa.com</t>
  </si>
  <si>
    <t>CASTILLO DE MONDA</t>
  </si>
  <si>
    <t>VILLETA, 6 BAJO</t>
  </si>
  <si>
    <t>952459836</t>
  </si>
  <si>
    <t>info@castillodemonda.com</t>
  </si>
  <si>
    <t>castillodemonda.com</t>
  </si>
  <si>
    <t>HOTEL MUNICIPAL ALCAPARAIN</t>
  </si>
  <si>
    <t>AVENIDA FEDERICO MUÑOZ, 14 BAJO</t>
  </si>
  <si>
    <t>29566</t>
  </si>
  <si>
    <t>CASARABONELA</t>
  </si>
  <si>
    <t>952456878</t>
  </si>
  <si>
    <t>info@hotelmunicipalalcaparain.com</t>
  </si>
  <si>
    <t>COMPLEJO RURAL CAICUNE</t>
  </si>
  <si>
    <t>CARRETERA CASARABONELA, KILOMETRO 7, 5 BAJO (HOTEL CAICUNE</t>
  </si>
  <si>
    <t>952456542</t>
  </si>
  <si>
    <t>info@complejoruralcaicune.com</t>
  </si>
  <si>
    <r>
      <rPr>
        <rFont val="'Google Sans Text',sans-serif"/>
        <color rgb="FF1155CC"/>
        <sz val="11.0"/>
        <u/>
      </rPr>
      <t>ruralcaicune.com</t>
    </r>
  </si>
  <si>
    <t>CIDAD DELFINES S.L.</t>
  </si>
  <si>
    <t>CAMINO LLANOS, S/N BAJO</t>
  </si>
  <si>
    <t>29100</t>
  </si>
  <si>
    <t>COÍN</t>
  </si>
  <si>
    <t>952455538</t>
  </si>
  <si>
    <t>info@cidaddelfines.com</t>
  </si>
  <si>
    <t>MOLINO DE SALADILLA</t>
  </si>
  <si>
    <t>CUESTA SALADILLA, S/N</t>
  </si>
  <si>
    <t>952455010</t>
  </si>
  <si>
    <t>molinodesaladilla@gmail.com</t>
  </si>
  <si>
    <t>molinodesaladilla.com</t>
  </si>
  <si>
    <t>THB TORREQUEBRADA</t>
  </si>
  <si>
    <t>AVENIDA SOL, 89 BAJO; HOTEL THB TORREQUEBRAD</t>
  </si>
  <si>
    <t>952446000</t>
  </si>
  <si>
    <t>azorita@thbhotels.com</t>
  </si>
  <si>
    <t>350</t>
  </si>
  <si>
    <t>FIRST FLATOTEL INTERNATIONAL</t>
  </si>
  <si>
    <t>RONDA GOLF OESTE, 75 75 75</t>
  </si>
  <si>
    <t>952445800</t>
  </si>
  <si>
    <t>info@flatotelcostadelsol.com</t>
  </si>
  <si>
    <t>flatotelcostadelsol.com</t>
  </si>
  <si>
    <t>VELASQUEZ</t>
  </si>
  <si>
    <t>PASEO CORTIJO, S/N BAJO(PASEO CORTIJO-EDIFICIO VE</t>
  </si>
  <si>
    <t>952445694</t>
  </si>
  <si>
    <t>info@velasquez.com</t>
  </si>
  <si>
    <t>BEST BENALMADENA</t>
  </si>
  <si>
    <t>CALLE LA FRAGATA, S/N A11</t>
  </si>
  <si>
    <t>952445088</t>
  </si>
  <si>
    <t>bestbenalmadena@besthotels.es</t>
  </si>
  <si>
    <t>HOTEL LAS ARENAS</t>
  </si>
  <si>
    <t>AVENIDA ANTONIO MACHADO, 122 BAJO</t>
  </si>
  <si>
    <t>952443644</t>
  </si>
  <si>
    <t>comercial@symbolhoteles.com</t>
  </si>
  <si>
    <t>hotelasarenas.com</t>
  </si>
  <si>
    <t>BALMORAL</t>
  </si>
  <si>
    <t>CALLE ALBATROS, S/N BAJO</t>
  </si>
  <si>
    <t>952443640</t>
  </si>
  <si>
    <t>PALMASOL</t>
  </si>
  <si>
    <t>AVENIDA MAR, 7 BAJO(EDIFICIO CANCUN)</t>
  </si>
  <si>
    <t>952443547</t>
  </si>
  <si>
    <t>h10@h10hotels.com</t>
  </si>
  <si>
    <t>269</t>
  </si>
  <si>
    <t>HOTEL BEST TRITON S.A.</t>
  </si>
  <si>
    <t>AVENIDA ANTONIO MACHADO, 29 BAJOS</t>
  </si>
  <si>
    <t>952443240</t>
  </si>
  <si>
    <t>triton@besthotels.es</t>
  </si>
  <si>
    <t>BEST SIROCO</t>
  </si>
  <si>
    <t>CARRIL CARRIL DEL SIROCO, S/N BAJO(HOTEL EL SIROCO)</t>
  </si>
  <si>
    <t>952443040</t>
  </si>
  <si>
    <t>siroco@besthotels.es</t>
  </si>
  <si>
    <t>VISTA MAR</t>
  </si>
  <si>
    <t>CAMINO GILABERT, S/N</t>
  </si>
  <si>
    <t>952442827</t>
  </si>
  <si>
    <t>info@vistamar.com</t>
  </si>
  <si>
    <t>HOTEL SAN FERMÍN</t>
  </si>
  <si>
    <t>AVENIDA JUAN LUIS PERALTA, 20 20 20</t>
  </si>
  <si>
    <t>952442040</t>
  </si>
  <si>
    <t>info@hotelsanfermin.com</t>
  </si>
  <si>
    <t>hotelsanfermin.com</t>
  </si>
  <si>
    <t>HOTEL VILLASOL</t>
  </si>
  <si>
    <t>AVENIDA ANTONIO MACHADO, 43 BAJO</t>
  </si>
  <si>
    <t>952441996</t>
  </si>
  <si>
    <t>tovilofe@yahoo.es</t>
  </si>
  <si>
    <t>medplaya.es/hotels/hotel-villasol-benalmadena.html</t>
  </si>
  <si>
    <t>LOS PATOS</t>
  </si>
  <si>
    <t>CARRETERA CÁDIZ, KILOMETRO 221</t>
  </si>
  <si>
    <t>952441990</t>
  </si>
  <si>
    <t>hotellospatos.com</t>
  </si>
  <si>
    <t>MEDPLAYA HOTEL BALI</t>
  </si>
  <si>
    <t>952441943</t>
  </si>
  <si>
    <t>rgpd@medplaya.com</t>
  </si>
  <si>
    <t>PALIA LA ROCA</t>
  </si>
  <si>
    <t>CARRETERA CÁDIZ, KILOMETRO 221.5 BAJO</t>
  </si>
  <si>
    <t>952441740</t>
  </si>
  <si>
    <t>info@palialaroca.com</t>
  </si>
  <si>
    <r>
      <rPr>
        <rFont val="'Google Sans Text',sans-serif"/>
        <color rgb="FF1155CC"/>
        <sz val="11.0"/>
        <u/>
      </rPr>
      <t>palia.es</t>
    </r>
  </si>
  <si>
    <t>ALAY HOTEL S.A.</t>
  </si>
  <si>
    <t>AVENIDA ALAY, 5 BAJO</t>
  </si>
  <si>
    <t>952441440</t>
  </si>
  <si>
    <t>reservas@hotelalay.com</t>
  </si>
  <si>
    <t>hotelalay.com</t>
  </si>
  <si>
    <t>MEDPLAYA HOTEL RIVIERA</t>
  </si>
  <si>
    <t>AVENIDA ANTONIO MACHADO, 49 BAJO; H.RIVIERA</t>
  </si>
  <si>
    <t>952441240</t>
  </si>
  <si>
    <t>riviera@medplaya.com</t>
  </si>
  <si>
    <t>PUERTO EL PERAL</t>
  </si>
  <si>
    <t>FINCA DEHESA, S/N</t>
  </si>
  <si>
    <t>ALMOGÍA</t>
  </si>
  <si>
    <t>952430092</t>
  </si>
  <si>
    <t>info@puertoelperal.com</t>
  </si>
  <si>
    <t>puertoelperal.com</t>
  </si>
  <si>
    <t>POSADA LOS SIETE ARCOS</t>
  </si>
  <si>
    <t>BARRIADA GARCÍA AGUA, 32</t>
  </si>
  <si>
    <t>29580</t>
  </si>
  <si>
    <t>CÁRTAMA</t>
  </si>
  <si>
    <t>952424128</t>
  </si>
  <si>
    <t>info@podalossietearcos.com</t>
  </si>
  <si>
    <t>POSADA LOS CANTAROS S.L.</t>
  </si>
  <si>
    <t>DON RAMÓN, 17</t>
  </si>
  <si>
    <t>29569</t>
  </si>
  <si>
    <t>952423563</t>
  </si>
  <si>
    <t>reservas@posadaloscantaros.com</t>
  </si>
  <si>
    <t>posadaloscantaros.com</t>
  </si>
  <si>
    <t>GCE</t>
  </si>
  <si>
    <t>AVENIDA ANDALUCÍA, 12 BAJO; URBANIZACIÓN EL PILAREJO</t>
  </si>
  <si>
    <t>952421975</t>
  </si>
  <si>
    <t>reservas@gcehoteles.es</t>
  </si>
  <si>
    <t>gcehoteles.es</t>
  </si>
  <si>
    <t>SANCHEZ BECERRA HERMANOS S.L.</t>
  </si>
  <si>
    <t>POLIGONO INSDUSTRIAL ALHAURÍN DE LA TORRE, NAVE 57 BAJO</t>
  </si>
  <si>
    <t>29130</t>
  </si>
  <si>
    <t>ALHAURÍN DE LA TORRE</t>
  </si>
  <si>
    <t>952412760</t>
  </si>
  <si>
    <t>info@hotelcortijochico.com</t>
  </si>
  <si>
    <t>hotelcortijochico.com</t>
  </si>
  <si>
    <t>CORTIJO CHICO</t>
  </si>
  <si>
    <t>AVENIDA LAS AMÉRICAS, S/N BAJO(H. CORTIJO CHICO)</t>
  </si>
  <si>
    <t>952410203</t>
  </si>
  <si>
    <t>MARIA CRISTINA</t>
  </si>
  <si>
    <t>AVENIDA MÁLAGA, 18 LA CALA DEL MORAL</t>
  </si>
  <si>
    <t>952408290</t>
  </si>
  <si>
    <t>info@mariacristina.com</t>
  </si>
  <si>
    <t>CELEBRACIONES MALAGA S.L.</t>
  </si>
  <si>
    <t>URBANIZACIÓN CUEVA DEL TESORO, 16</t>
  </si>
  <si>
    <t>952402300</t>
  </si>
  <si>
    <t>riosol8@hotmail.com</t>
  </si>
  <si>
    <t>celebracionesmalagasl.com</t>
  </si>
  <si>
    <t>HOTEL ELIMAR *** S.A.</t>
  </si>
  <si>
    <t>AVENIDA DEL MEDITERRÁNEO, 230 BAJO</t>
  </si>
  <si>
    <t>29730</t>
  </si>
  <si>
    <t>952401366</t>
  </si>
  <si>
    <t>direccion@hotelelimar.com</t>
  </si>
  <si>
    <t>RINCON SOL S.A.</t>
  </si>
  <si>
    <t>AVENIDA MEDITERRÁNEO, 174</t>
  </si>
  <si>
    <t>952401100</t>
  </si>
  <si>
    <t>reservas@hotelrinconsol.com</t>
  </si>
  <si>
    <t>hotelrinconsol.com</t>
  </si>
  <si>
    <t>HOTEL RURAL MOLINO DE SANTILLÁN</t>
  </si>
  <si>
    <t>CARRETERA MACHARAVIAYA, KILOMETRO 3 BAJO</t>
  </si>
  <si>
    <t>29738</t>
  </si>
  <si>
    <t>952400949</t>
  </si>
  <si>
    <t>info@hotelruralmolinodentillán.com</t>
  </si>
  <si>
    <r>
      <rPr>
        <rFont val="'Google Sans Text',sans-serif"/>
        <color rgb="FF1155CC"/>
        <sz val="11.0"/>
        <u/>
      </rPr>
      <t>molinodesantillan.es</t>
    </r>
  </si>
  <si>
    <t>AXARQUIA</t>
  </si>
  <si>
    <t>VENTA PILAR, S/N</t>
  </si>
  <si>
    <t>MOCLINEJO</t>
  </si>
  <si>
    <t>952400650</t>
  </si>
  <si>
    <t>info@axarquia.com</t>
  </si>
  <si>
    <t>HOTEL VISTALMAR MOCLINEJO</t>
  </si>
  <si>
    <t>VENTA PILAR, S/N BAJO(VENTA DEL PILAR)</t>
  </si>
  <si>
    <t>info@hotelvistalmarmoclinejo.com</t>
  </si>
  <si>
    <t>VILLA ALBERO S.A.</t>
  </si>
  <si>
    <t>AVENIDA CARLOTA ALESSANDRI, 82 1; URBANIZACIÓN MONTEMAR</t>
  </si>
  <si>
    <t>29620</t>
  </si>
  <si>
    <t>TORREMOLINOS</t>
  </si>
  <si>
    <t>952388373</t>
  </si>
  <si>
    <t>reservas@villa-albero.com</t>
  </si>
  <si>
    <t>villa-albero.com</t>
  </si>
  <si>
    <t>SANZ</t>
  </si>
  <si>
    <t>CALLE LA CRUZ, 6 BAJO</t>
  </si>
  <si>
    <t>952387820</t>
  </si>
  <si>
    <t>info@hotelsanztorremolinos.com</t>
  </si>
  <si>
    <t>sanz.com</t>
  </si>
  <si>
    <t>HOTEL DON PAQUITO</t>
  </si>
  <si>
    <t>AVENIDA LIDO, S/N</t>
  </si>
  <si>
    <t>952387711</t>
  </si>
  <si>
    <t>reservas.donpaquito@symbolhoteles.com</t>
  </si>
  <si>
    <t>ESSENCE HOTEL BOUTIQUE &amp; SPA BY DON PAQUITO</t>
  </si>
  <si>
    <t>AVENIDA LIDO, S/N BAJO</t>
  </si>
  <si>
    <t>reservas@essencehotel.es</t>
  </si>
  <si>
    <t>essencehotel.es</t>
  </si>
  <si>
    <t>SOL ALOHA PUERTO</t>
  </si>
  <si>
    <t>CALLE SALVADOR ALLENDE, 45 BAJO; HOTELALUAPTOSOLAPT1411</t>
  </si>
  <si>
    <t>952387066</t>
  </si>
  <si>
    <t>sol.aloha.puerto@solmelia.com</t>
  </si>
  <si>
    <t>solalohapuerto.com</t>
  </si>
  <si>
    <t>370</t>
  </si>
  <si>
    <t>SOL DON MARCO</t>
  </si>
  <si>
    <t>PASEO MARÍTIMO, S-N BAJO(HOTEL DON MARCO)</t>
  </si>
  <si>
    <t>952386900</t>
  </si>
  <si>
    <t>sol.don.marco@melia.com</t>
  </si>
  <si>
    <t>soldonmarco.com</t>
  </si>
  <si>
    <t>APARTHOTEL MELIÁ COSTA DEL SOL</t>
  </si>
  <si>
    <t>PASEO MARÍTIMO, 11 PLAYA DE BAJONDILLO</t>
  </si>
  <si>
    <t>952386677</t>
  </si>
  <si>
    <t>info@aparthotelmeliácostadelsol.com</t>
  </si>
  <si>
    <r>
      <rPr>
        <rFont val="'Google Sans Text',sans-serif"/>
        <color rgb="FF1155CC"/>
        <sz val="11.0"/>
        <u/>
      </rPr>
      <t>hotelmeliacostadelsol.com</t>
    </r>
  </si>
  <si>
    <t>HOTEL MS TROPICANA S.L.</t>
  </si>
  <si>
    <t>CALLE EL TRÓPICO, 6</t>
  </si>
  <si>
    <t>952386600</t>
  </si>
  <si>
    <t>reservastropicana@mshoteles.com</t>
  </si>
  <si>
    <t>hotelmstropicana.com</t>
  </si>
  <si>
    <t>BUENDÍA</t>
  </si>
  <si>
    <t>PLAZA ALPUJARRAS, 4 BAJO (EDIFICIO BUENDIA)</t>
  </si>
  <si>
    <t>952386517</t>
  </si>
  <si>
    <t>info@buendía.com</t>
  </si>
  <si>
    <t>SOL DON PEDRO S.A.</t>
  </si>
  <si>
    <t>952386487</t>
  </si>
  <si>
    <t>sol.don.pedro@melia.com</t>
  </si>
  <si>
    <t>soldonpedrosa.com</t>
  </si>
  <si>
    <t>TORREMOLINOS BEACH CLUB</t>
  </si>
  <si>
    <t>CALLE HOTEL PONTINENTAL, S/N BAJO</t>
  </si>
  <si>
    <t>952386286</t>
  </si>
  <si>
    <t>info@torremolinosbeachclub.com</t>
  </si>
  <si>
    <t>HOTEL CLUB PARASOL GARDEN</t>
  </si>
  <si>
    <t>PASEO COLORADO, 44 BAJO; PLAYAMAR</t>
  </si>
  <si>
    <t>952386034</t>
  </si>
  <si>
    <t>reservas@hotelparasolgarden.com</t>
  </si>
  <si>
    <t>hotelparasolgarden.com</t>
  </si>
  <si>
    <t>HOTEL PARASOL GARDEN S.L.</t>
  </si>
  <si>
    <t>PASEO COLORADO, 42 BAJO; BENYAMINA</t>
  </si>
  <si>
    <t>952386022</t>
  </si>
  <si>
    <t>RIU BELPLAYA</t>
  </si>
  <si>
    <t>OBISPO JUAN ALONSO, 2 BAJO</t>
  </si>
  <si>
    <t>952385586</t>
  </si>
  <si>
    <r>
      <rPr>
        <rFont val="'Google Sans Text',sans-serif"/>
        <color rgb="FF1155CC"/>
        <sz val="11.0"/>
        <u/>
      </rPr>
      <t>riu.com</t>
    </r>
  </si>
  <si>
    <t>MARCONFORT GRIEGO HOTEL S.A.</t>
  </si>
  <si>
    <t>AVENIDA SOROLLA, 7 BAJO; HOTEL GRIEGO MAR</t>
  </si>
  <si>
    <t>952385455</t>
  </si>
  <si>
    <t>HOTEL LA BARRACUDA S.L.</t>
  </si>
  <si>
    <t>AVENIDA DE ESPAÑA, 1</t>
  </si>
  <si>
    <t>952385400</t>
  </si>
  <si>
    <t>reservas@hotellabarracuda.com</t>
  </si>
  <si>
    <t>hotellabarracuda.com</t>
  </si>
  <si>
    <t>ARCOS DE MONTEMAR</t>
  </si>
  <si>
    <t>AVENIDA CARLOTA ALESSANDRI, 192</t>
  </si>
  <si>
    <t>952385224</t>
  </si>
  <si>
    <t>reservas@arcosdemontemar.com</t>
  </si>
  <si>
    <t>arcosdemontemar.com</t>
  </si>
  <si>
    <t>RIU NAUTILUS</t>
  </si>
  <si>
    <t>SALVADOR ALLENDE, 39 BAJO-B</t>
  </si>
  <si>
    <t>952385200</t>
  </si>
  <si>
    <t>hotel.nautilus@riu.com</t>
  </si>
  <si>
    <t>HOTEL LOS JAZMINES S.L.</t>
  </si>
  <si>
    <t>AVENIDA LIDO, 6 BAJO(LOTERIAS LOS JAZAMINES</t>
  </si>
  <si>
    <t>952385045</t>
  </si>
  <si>
    <t>recepcion@hotellosjazmines.com</t>
  </si>
  <si>
    <t>hotellosjazmines.com</t>
  </si>
  <si>
    <t>CARMEN MONTES, 1 4-C(TORRE 10-2ªFASE)</t>
  </si>
  <si>
    <t>952385000</t>
  </si>
  <si>
    <t>AMARAGUA S.L.</t>
  </si>
  <si>
    <t>CALLE LOS NIDOS, 23 BAJO</t>
  </si>
  <si>
    <t>952384700</t>
  </si>
  <si>
    <t>amaragua@mshoteles.com</t>
  </si>
  <si>
    <t>amaragua.com</t>
  </si>
  <si>
    <t>275</t>
  </si>
  <si>
    <t>SOL TIMOR</t>
  </si>
  <si>
    <t>SALVADOR ALLENDE, 51 BAJO(HOTEL TIMOR SOL)</t>
  </si>
  <si>
    <t>952384300</t>
  </si>
  <si>
    <t>sol.timor@melia.com</t>
  </si>
  <si>
    <t>341</t>
  </si>
  <si>
    <t>LEADER INVERSIONES 2014, S.L.</t>
  </si>
  <si>
    <t>PASEO COLORADO, 26 BAJO(HOTEL SOL PRINCIPE P</t>
  </si>
  <si>
    <t>952384100</t>
  </si>
  <si>
    <t>GRAN HOTEL CERVANTES BY BLUE SEA</t>
  </si>
  <si>
    <t>CALLE LAS MERCADO EDES, S/N</t>
  </si>
  <si>
    <t>952384033</t>
  </si>
  <si>
    <t>info@blueseahotels.es</t>
  </si>
  <si>
    <t>398</t>
  </si>
  <si>
    <t>HOTEL NATALI S.L.</t>
  </si>
  <si>
    <t>CALLE HOYO, 28</t>
  </si>
  <si>
    <t>952384000</t>
  </si>
  <si>
    <t>reservas@hotelnatali.com</t>
  </si>
  <si>
    <t>hotelnatali.com</t>
  </si>
  <si>
    <t>440</t>
  </si>
  <si>
    <t>SOL DON PABLO</t>
  </si>
  <si>
    <t>952383888</t>
  </si>
  <si>
    <t>info@soldonpablo.com</t>
  </si>
  <si>
    <t>ROC FLAMINGO</t>
  </si>
  <si>
    <t>AVENIDA ISABEL MANOJA, 9 BAJO; EDIFICIO SAN FERNANDO</t>
  </si>
  <si>
    <t>952383855</t>
  </si>
  <si>
    <t>flamingo@roc-hotels.com</t>
  </si>
  <si>
    <t>hotelrocflamingo.com</t>
  </si>
  <si>
    <t>NEXPROM S.A.</t>
  </si>
  <si>
    <t>PLAYA BAJONDILLO, S/N</t>
  </si>
  <si>
    <t>952383783</t>
  </si>
  <si>
    <t>soldonhoteles@melia.com</t>
  </si>
  <si>
    <t>nexpromsa.com</t>
  </si>
  <si>
    <t>SUMMA TRES TORRES</t>
  </si>
  <si>
    <t>AVENIDA MANANTIALES, 9 BAJO</t>
  </si>
  <si>
    <t>952383611</t>
  </si>
  <si>
    <t>info@summatrestorres.com</t>
  </si>
  <si>
    <t>RIU COSTA DEL SOL</t>
  </si>
  <si>
    <t>PASEO MARÍTIMO, 165 BAJO</t>
  </si>
  <si>
    <t>952383266</t>
  </si>
  <si>
    <r>
      <rPr>
        <rFont val="'Google Sans Text',sans-serif"/>
        <color rgb="FF1155CC"/>
        <sz val="11.0"/>
        <u/>
      </rPr>
      <t>riu.com</t>
    </r>
  </si>
  <si>
    <t>620</t>
  </si>
  <si>
    <t>HOTELES CAMINO REAL S.A.</t>
  </si>
  <si>
    <t>AVENIDA RIVIERA, 25 BAJO</t>
  </si>
  <si>
    <t>952383207</t>
  </si>
  <si>
    <t>info@hotelescaminoreal.com</t>
  </si>
  <si>
    <t>N.CH</t>
  </si>
  <si>
    <t>PLAZA GAMBA ALEGRE, 5 BAJO (HOTEL N.CH KOSHER)</t>
  </si>
  <si>
    <t>952383186</t>
  </si>
  <si>
    <t>nch@hotelnch.com</t>
  </si>
  <si>
    <t>n-chhotel.com</t>
  </si>
  <si>
    <t>PUEBLO CAMINO REAL</t>
  </si>
  <si>
    <t>URBANIZACIÓN ÁLAMOS, S/N</t>
  </si>
  <si>
    <t>952383055</t>
  </si>
  <si>
    <t>info@pueblocaminoreal.com</t>
  </si>
  <si>
    <r>
      <rPr>
        <rFont val="'Google Sans Text',sans-serif"/>
        <color rgb="FF1155CC"/>
        <sz val="11.0"/>
        <u/>
      </rPr>
      <t>andalucia.org/listing/pueblo-camino-real</t>
    </r>
  </si>
  <si>
    <t>292</t>
  </si>
  <si>
    <t>HOTEL TARIK</t>
  </si>
  <si>
    <t>PASEO MARÍTIMO, 49</t>
  </si>
  <si>
    <t>952382300</t>
  </si>
  <si>
    <t>reservas@hoteltarik.com</t>
  </si>
  <si>
    <t>hoteltarik.com/</t>
  </si>
  <si>
    <t>MEDITERRÁNEO CARIHUELA S.L.</t>
  </si>
  <si>
    <t>CARMEN, 43 BAJO</t>
  </si>
  <si>
    <t>952381452</t>
  </si>
  <si>
    <t>info@mediterráneocarihuela.com</t>
  </si>
  <si>
    <r>
      <rPr>
        <rFont val="'Google Sans Text',sans-serif"/>
        <color rgb="FF1155CC"/>
        <sz val="11.0"/>
        <u/>
      </rPr>
      <t>hotelmediterraneocarihuela.es</t>
    </r>
  </si>
  <si>
    <t>ROYAL COSTA S.A.</t>
  </si>
  <si>
    <t>SISTEMA IBÉRICO, 60 BAJO</t>
  </si>
  <si>
    <t>952381411</t>
  </si>
  <si>
    <t>info@royalcosta.com</t>
  </si>
  <si>
    <t>MARCONFORT BEACH CLUB HOTEL</t>
  </si>
  <si>
    <t>CALLE HOTEL PONTINENTAL, 2</t>
  </si>
  <si>
    <t>952381400</t>
  </si>
  <si>
    <t>info@marconfortbeachclubhotel.com</t>
  </si>
  <si>
    <r>
      <rPr>
        <rFont val="'Google Sans Text',sans-serif"/>
        <color rgb="FF1155CC"/>
        <sz val="11.0"/>
        <u/>
      </rPr>
      <t>marconfort.com</t>
    </r>
  </si>
  <si>
    <t>PARADOR DE MÁLAGA GOLF</t>
  </si>
  <si>
    <t>AUTOVIA A-7 (MÁLAGA-ALGECIRAS), SALIDA COIN- KILOMETRO 231</t>
  </si>
  <si>
    <t>29004</t>
  </si>
  <si>
    <t>952381255</t>
  </si>
  <si>
    <t>malaga@parador.es</t>
  </si>
  <si>
    <t>paradores.es</t>
  </si>
  <si>
    <t>ROYAL AL-ANDALUS</t>
  </si>
  <si>
    <t>AL ANDALUS, 3 BAJO</t>
  </si>
  <si>
    <t>952381200</t>
  </si>
  <si>
    <t>raland@royalpremierhoteles.com</t>
  </si>
  <si>
    <t>royalpremierhoteles.com</t>
  </si>
  <si>
    <t>HOSTAL FLORES</t>
  </si>
  <si>
    <t>CALLE ANTONIO TASTET DÍAZ, 4 1-´PLANTA</t>
  </si>
  <si>
    <t>952381069</t>
  </si>
  <si>
    <t>hostalflores@gmail.com</t>
  </si>
  <si>
    <t>hostalflores.com</t>
  </si>
  <si>
    <t>HOTEL EL POZO S.L.</t>
  </si>
  <si>
    <t>CASABLANCA, 2</t>
  </si>
  <si>
    <t>952380622</t>
  </si>
  <si>
    <t>info@hotelelpozo.com</t>
  </si>
  <si>
    <t>MEDPLAYA HOTEL PEZ ESPADA</t>
  </si>
  <si>
    <t>CALLE SALVADOR ALLENDE, 11 BAJO; H.PEZ ESPADA</t>
  </si>
  <si>
    <t>952380300</t>
  </si>
  <si>
    <t>pezespada@medplaya.com</t>
  </si>
  <si>
    <t>RESIDENCIA MIAMI S.L.</t>
  </si>
  <si>
    <t>ALADINO, 14 BAJO</t>
  </si>
  <si>
    <t>952378508</t>
  </si>
  <si>
    <t>reception@residencia-miami.com</t>
  </si>
  <si>
    <t>residencia-miami.com</t>
  </si>
  <si>
    <t>PUENTE REAL</t>
  </si>
  <si>
    <t>PASEO MARÍTIMO, 79 BAJO; PUEBLO LIDO MAR</t>
  </si>
  <si>
    <t>952376514</t>
  </si>
  <si>
    <t>hotel@puentereal.com</t>
  </si>
  <si>
    <t>puentereal.com</t>
  </si>
  <si>
    <t>CALLE BAJONDILLO, 36 BAJO; HOTEL DON PABLO</t>
  </si>
  <si>
    <t>952375388</t>
  </si>
  <si>
    <t>2 ESPIGAS</t>
  </si>
  <si>
    <t>ROC COSTA PARK</t>
  </si>
  <si>
    <t>CALLE EL PINAR, 2</t>
  </si>
  <si>
    <t>952374737</t>
  </si>
  <si>
    <t>costapark@roc-hotels.com</t>
  </si>
  <si>
    <t>hotelroccostapark.com</t>
  </si>
  <si>
    <t>APARTAHOTEL AGUAMARINA S.L.</t>
  </si>
  <si>
    <t>FRENTE HOTEL D.PABLO</t>
  </si>
  <si>
    <t>952374142</t>
  </si>
  <si>
    <t>aguamarina@mshoteles.com</t>
  </si>
  <si>
    <t>mshoteles.com</t>
  </si>
  <si>
    <t>HOTEL ZEN S.L.</t>
  </si>
  <si>
    <t>CALLE LOS FRESNOS, 9</t>
  </si>
  <si>
    <t>952373882</t>
  </si>
  <si>
    <t>reservas@hotelzen.es</t>
  </si>
  <si>
    <t>hotelzen.es</t>
  </si>
  <si>
    <t>PRINCESA SOLAR</t>
  </si>
  <si>
    <t>AVENIDA CARLOTA ALESSANDRI, 94</t>
  </si>
  <si>
    <t>952372477</t>
  </si>
  <si>
    <t>info@princesolar.com</t>
  </si>
  <si>
    <r>
      <rPr>
        <rFont val="'Google Sans Text',sans-serif"/>
        <color rgb="FF1155CC"/>
        <sz val="11.0"/>
        <u/>
      </rPr>
      <t>hotelprincesasolar.com</t>
    </r>
  </si>
  <si>
    <t>SUN SPORT HOTEL</t>
  </si>
  <si>
    <t>CALLE MARUJITA DÍAZ, 14</t>
  </si>
  <si>
    <t>952372432</t>
  </si>
  <si>
    <t>reservas@sunsporthotel.com</t>
  </si>
  <si>
    <t>sunsporthotel.com</t>
  </si>
  <si>
    <t>RAKOBEN S.L.</t>
  </si>
  <si>
    <t>PASAJE ZACATÍN, S/N 0 S-N</t>
  </si>
  <si>
    <t>952371677</t>
  </si>
  <si>
    <t>reservas@hkristal.com</t>
  </si>
  <si>
    <t>rakobensl.com</t>
  </si>
  <si>
    <t>ZEN S.L.</t>
  </si>
  <si>
    <t>CALLE LOS FRESNOS, 9 BAJO</t>
  </si>
  <si>
    <t>952370277</t>
  </si>
  <si>
    <t>TRYP ALAMEDA</t>
  </si>
  <si>
    <t>AVENIDA AURORA, 25 BAJO; CENTRO COMERCIAL LARIOS</t>
  </si>
  <si>
    <t>29002</t>
  </si>
  <si>
    <t>952369384</t>
  </si>
  <si>
    <t>tryp.alameda@melia.com</t>
  </si>
  <si>
    <t>MELIÁ HOTELS INTERNATIONAL S.A.</t>
  </si>
  <si>
    <t>AVENIDA AURORA, 31 BAJO; TRYP ALAMEDA</t>
  </si>
  <si>
    <t>952368024</t>
  </si>
  <si>
    <t>atencionalcliente.reservas@melia.com</t>
  </si>
  <si>
    <t>meliahotelsinternational.com</t>
  </si>
  <si>
    <t>GUADALMEDINA</t>
  </si>
  <si>
    <t>VIA PASILLO MATADERO, 16</t>
  </si>
  <si>
    <t>952365146</t>
  </si>
  <si>
    <t>reservas@hotelguadalmedina.es</t>
  </si>
  <si>
    <t>hotelguadalmedina.es</t>
  </si>
  <si>
    <t>HOTEL GOARTIN S.L.</t>
  </si>
  <si>
    <t>GERONA, 32 BAJO</t>
  </si>
  <si>
    <t>29006</t>
  </si>
  <si>
    <t>952365135</t>
  </si>
  <si>
    <t>goartin@hotelgoartin.com</t>
  </si>
  <si>
    <t>hotelgoartin.com</t>
  </si>
  <si>
    <t>HOTEL RESIDENCIA LAS AMERICAS S.L.</t>
  </si>
  <si>
    <t>CALLE CUARTELES, 66 1; EDIFICIO CANTABRIA</t>
  </si>
  <si>
    <t>952319374</t>
  </si>
  <si>
    <t>info@hotel-lasamericas.es</t>
  </si>
  <si>
    <t>hotel-lasamericas.es</t>
  </si>
  <si>
    <t>DON PACO S.L.</t>
  </si>
  <si>
    <t>SALITRE, 53 BAJO</t>
  </si>
  <si>
    <t>952319008</t>
  </si>
  <si>
    <t>reservas@hotel-donpaco.com</t>
  </si>
  <si>
    <t>hotel-donpaco.com</t>
  </si>
  <si>
    <t>ZEUS</t>
  </si>
  <si>
    <t>CANALES, 8 BAJO</t>
  </si>
  <si>
    <t>952317200</t>
  </si>
  <si>
    <t>reservas@hotel-zeus.com</t>
  </si>
  <si>
    <t>hotel-zeus.com</t>
  </si>
  <si>
    <t>ZENIT MALAGA</t>
  </si>
  <si>
    <t>CALLE CUBA, 1- 3 BAJO; DUPLICADO 1-3; HOTEL ZENIT MALAG</t>
  </si>
  <si>
    <t>952252000</t>
  </si>
  <si>
    <t>malaga@zenithoteles.com</t>
  </si>
  <si>
    <t>LA MINILLA S.L.</t>
  </si>
  <si>
    <t>CARRETERA COLMENAR, KILOMETRO 557 BAJO</t>
  </si>
  <si>
    <t>952251858</t>
  </si>
  <si>
    <t>hotellaminilla@hotmail.com</t>
  </si>
  <si>
    <t>laminilla.es</t>
  </si>
  <si>
    <t>HOLYDAY INN EXPRESS MALAGA AIRPORT</t>
  </si>
  <si>
    <t>AVENIDA VELÁZQUEZ, 206 BAJO; DUPLICADO 206-210; CASETA OBRA</t>
  </si>
  <si>
    <t>952248500</t>
  </si>
  <si>
    <t>express.malaga@continentalhotels.eu</t>
  </si>
  <si>
    <t>holydayinnexpressmalagaairport.com</t>
  </si>
  <si>
    <t>MÁLAGA NOSTRUM S.L.</t>
  </si>
  <si>
    <t>CALLE HERMAN HESSE, 17</t>
  </si>
  <si>
    <t>952244288</t>
  </si>
  <si>
    <t>reservas@hotelmalaganostrum.com</t>
  </si>
  <si>
    <t>hotelmalaganostrum.com</t>
  </si>
  <si>
    <t>LOPEZGO</t>
  </si>
  <si>
    <t>CALLE DIDEROT, 2 BAJO</t>
  </si>
  <si>
    <t>952244162</t>
  </si>
  <si>
    <t>scandalo03@hotmail.com</t>
  </si>
  <si>
    <t>scandalo.es</t>
  </si>
  <si>
    <t>HILTON GARDEN INN MALAGA</t>
  </si>
  <si>
    <t>AVENIDA VELÁZQUEZ, 126</t>
  </si>
  <si>
    <t>952233122</t>
  </si>
  <si>
    <t>info.hgimalaga@urh-hoteliers.com</t>
  </si>
  <si>
    <t>hiltonhotels.com</t>
  </si>
  <si>
    <t>TRYP GUADALMAR</t>
  </si>
  <si>
    <t>CALLE MOBY DICK, 2 BAJO; HOTEL TRYP GUADALMAL</t>
  </si>
  <si>
    <t>952231703</t>
  </si>
  <si>
    <t>tryp.guadalmar@melia.com</t>
  </si>
  <si>
    <t>ALCAZABA PREMIUM HOSTEL S.L.</t>
  </si>
  <si>
    <t>ALCAZABILLA, 12</t>
  </si>
  <si>
    <t>952229878</t>
  </si>
  <si>
    <t>info@alcazabapremiumhostel.com</t>
  </si>
  <si>
    <t>alcazabapremiumhostel.com</t>
  </si>
  <si>
    <t>BAHIA MALAGA</t>
  </si>
  <si>
    <t>SOMERA, 8 BAJO</t>
  </si>
  <si>
    <t>952229268</t>
  </si>
  <si>
    <t>bahiamalaga@sercotel.es</t>
  </si>
  <si>
    <t>hotelbahiamalaga.com</t>
  </si>
  <si>
    <t>HOTEL DON CURRO*** S.A.</t>
  </si>
  <si>
    <t>CALLE SANCHA DE LARA, 9</t>
  </si>
  <si>
    <t>952227200</t>
  </si>
  <si>
    <t>reservas@hoteldoncurro.com</t>
  </si>
  <si>
    <t>hoteldoncurro.com</t>
  </si>
  <si>
    <t>HOTEL ALAMEDA</t>
  </si>
  <si>
    <t>CASAS DE CAMPOS, 3 8</t>
  </si>
  <si>
    <t>952225721</t>
  </si>
  <si>
    <t>hotelalamedamalaga@gmail.com</t>
  </si>
  <si>
    <t>hotelalamedamalaga.com</t>
  </si>
  <si>
    <t>HOTEL SUR S.L.</t>
  </si>
  <si>
    <t>TRINIDAD GRUND, 13 BAJO</t>
  </si>
  <si>
    <t>952224804</t>
  </si>
  <si>
    <t>hotel@hotel-sur.com</t>
  </si>
  <si>
    <t>hotel-sur.com</t>
  </si>
  <si>
    <t>HOTEL DEL PINTOR S.L.</t>
  </si>
  <si>
    <t>CALLE ÁLAMOS, 27 BAJO</t>
  </si>
  <si>
    <t>952224350</t>
  </si>
  <si>
    <t>info@hoteldelpintor.com</t>
  </si>
  <si>
    <t>hoteldelpintor.com</t>
  </si>
  <si>
    <t>HOTEL BAHÍA MÁLAGA</t>
  </si>
  <si>
    <t>SOMERA, 8 BAJO 0</t>
  </si>
  <si>
    <t>952224305</t>
  </si>
  <si>
    <t>SOHO</t>
  </si>
  <si>
    <t>CÓRDOBA, 5 BAJO</t>
  </si>
  <si>
    <t>952224079</t>
  </si>
  <si>
    <t>reserva@sohohotelmalaga.com</t>
  </si>
  <si>
    <t>sohohotelmalaga.com</t>
  </si>
  <si>
    <t>FEEL SOHO S.L.</t>
  </si>
  <si>
    <t>CALLE VENDEJA, 25 BAJO</t>
  </si>
  <si>
    <t>952222832</t>
  </si>
  <si>
    <t>sohomalaga@feelhostels.com</t>
  </si>
  <si>
    <t>feelhostels.com</t>
  </si>
  <si>
    <t>ROOM MATE LARIOS</t>
  </si>
  <si>
    <t>CALLE MARQUÉS DE LARIOS, 2 BAJO; HOTEL LARIOS PLAZA</t>
  </si>
  <si>
    <t>952222200</t>
  </si>
  <si>
    <t>larios@room-matehotels.com</t>
  </si>
  <si>
    <t>room-matehotels.com</t>
  </si>
  <si>
    <t>PETIT PALACE PLAZA</t>
  </si>
  <si>
    <t>NICASIO, 3 BAJO</t>
  </si>
  <si>
    <t>952222132</t>
  </si>
  <si>
    <t>plaza@petitpalace.com</t>
  </si>
  <si>
    <t>PALACIO SOLECIO</t>
  </si>
  <si>
    <t>CALLE GRANADA, 61</t>
  </si>
  <si>
    <t>952222000</t>
  </si>
  <si>
    <t>info@palaciosolecio.com</t>
  </si>
  <si>
    <t>palaciosolecio.com</t>
  </si>
  <si>
    <t>PARADOR DE MÁLAGA GIBRALFARO</t>
  </si>
  <si>
    <t>CASTILLO DE GIBRALFARO, S/N CAMINO DE ALFARO 11</t>
  </si>
  <si>
    <t>952221902</t>
  </si>
  <si>
    <t>gibralfaro@parador.es</t>
  </si>
  <si>
    <t>TENNESSEE MALAGA S.L.</t>
  </si>
  <si>
    <t>NIÑO DE GUEVARA, S/N</t>
  </si>
  <si>
    <t>29008</t>
  </si>
  <si>
    <t>952219692</t>
  </si>
  <si>
    <t>tennesseegrupo@gmail.com</t>
  </si>
  <si>
    <r>
      <rPr>
        <rFont val="'Google Sans Text',sans-serif"/>
        <color rgb="FF1155CC"/>
        <sz val="11.0"/>
        <u/>
      </rPr>
      <t>tennesseemalaga.es</t>
    </r>
  </si>
  <si>
    <t>SOHO BOUTIQUE LAS VEGAS</t>
  </si>
  <si>
    <t>PASEO SANCHA, 22 BAJO</t>
  </si>
  <si>
    <t>952217712</t>
  </si>
  <si>
    <t>CASA DE LA MERCED SUITES</t>
  </si>
  <si>
    <t>CALLE GRANADA, 82</t>
  </si>
  <si>
    <t>952217635</t>
  </si>
  <si>
    <t>recepcion@casadelamercedsuites.com</t>
  </si>
  <si>
    <t>casadelamercedsuites.com</t>
  </si>
  <si>
    <t>HOTEL PALACETE DE ALAMOS</t>
  </si>
  <si>
    <t>CALLE ÁLAMOS, 20</t>
  </si>
  <si>
    <t>952215410</t>
  </si>
  <si>
    <t>reservas@palacetedealamos.com</t>
  </si>
  <si>
    <t>hotelpalacetedealamos.com</t>
  </si>
  <si>
    <t>HOTEL CALIFORNIA S.L.</t>
  </si>
  <si>
    <t>PASEO DE SANCHA, 17 BAJO</t>
  </si>
  <si>
    <t>952215165</t>
  </si>
  <si>
    <t>hcalifornia@telefonica.net</t>
  </si>
  <si>
    <t>hotelcalifornianet.com</t>
  </si>
  <si>
    <t>HOTEL CARLOS V MÁLAGA S.L.</t>
  </si>
  <si>
    <t>CALLE CISTER, 10 BAJO; RELOJERIA</t>
  </si>
  <si>
    <t>952215120</t>
  </si>
  <si>
    <t>info@hotel-carlosvmalaga.com</t>
  </si>
  <si>
    <t>hotel-carlosvmalaga.com</t>
  </si>
  <si>
    <t>HOTEL VENECIA S.L.</t>
  </si>
  <si>
    <t>ALAMEDA PRINCIPAL, 9 BAJO; LOCAL</t>
  </si>
  <si>
    <t>952213636</t>
  </si>
  <si>
    <t>reservas@hotelveneciamalaga.com</t>
  </si>
  <si>
    <t>hotelveneciamalaga.com</t>
  </si>
  <si>
    <t>MS MAESTRANZA</t>
  </si>
  <si>
    <t>AVENIDA CÁNOVAS DEL CASTILLO, 1 BAJO</t>
  </si>
  <si>
    <t>952213618</t>
  </si>
  <si>
    <t>maestranza@mshoteles.com</t>
  </si>
  <si>
    <t>HOTEL MS MAESTRANZA</t>
  </si>
  <si>
    <t>AVENIDA CÁNOVAS DEL CASTILLO, 1 BAJO; APARTAMENTOS MAESTRANZA</t>
  </si>
  <si>
    <t>952213610</t>
  </si>
  <si>
    <t>CASTILLO DE SANTA CATALINA</t>
  </si>
  <si>
    <t>AVENIDA PRÍES, 13 13 13</t>
  </si>
  <si>
    <t>952212700</t>
  </si>
  <si>
    <t>info@castillodentacatalina.com</t>
  </si>
  <si>
    <r>
      <rPr>
        <rFont val="'Google Sans Text',sans-serif"/>
        <color rgb="FF1155CC"/>
        <sz val="11.0"/>
        <u/>
      </rPr>
      <t>castillodesantacatalina.com</t>
    </r>
  </si>
  <si>
    <t>EXE MÁLAGA MUSEOS</t>
  </si>
  <si>
    <t>CALLE FAJARDO, 1</t>
  </si>
  <si>
    <t>952210844</t>
  </si>
  <si>
    <t>info@exemálagamuseos.com</t>
  </si>
  <si>
    <r>
      <rPr>
        <rFont val="'Google Sans Text',sans-serif"/>
        <color rgb="FF1155CC"/>
        <sz val="11.0"/>
        <u/>
      </rPr>
      <t>exehotels.com</t>
    </r>
  </si>
  <si>
    <t>MARIA TERESA ESTRADA VAÑO</t>
  </si>
  <si>
    <t>PASAJE AMARANTO, 1</t>
  </si>
  <si>
    <t>29018</t>
  </si>
  <si>
    <t>952206971</t>
  </si>
  <si>
    <t>info@mariatereestradavaño.com</t>
  </si>
  <si>
    <t>MAESTRANZA S.L.</t>
  </si>
  <si>
    <t>CALLE VIRGEN DE LA PAZ, 26 BAJO; HOTEL</t>
  </si>
  <si>
    <t>952190170</t>
  </si>
  <si>
    <t>reservas@hotelmaestranza.com</t>
  </si>
  <si>
    <t>hotelmaestranza.com</t>
  </si>
  <si>
    <t>HOTEL ARUNDA 1</t>
  </si>
  <si>
    <t>CALLE TABARES, 2</t>
  </si>
  <si>
    <t>952190102</t>
  </si>
  <si>
    <t>soporte@hotelarunda1.com</t>
  </si>
  <si>
    <t>SIERRA HIDALGA</t>
  </si>
  <si>
    <t>CARRETERA SAN PEDRO-RONDA, KILOMETRO 2</t>
  </si>
  <si>
    <t>952187514</t>
  </si>
  <si>
    <t>info@sierrahidalga.com</t>
  </si>
  <si>
    <r>
      <rPr>
        <rFont val="'Google Sans Text',sans-serif"/>
        <color rgb="FF1155CC"/>
        <sz val="11.0"/>
        <u/>
      </rPr>
      <t>hotelsierrahidalga.com</t>
    </r>
  </si>
  <si>
    <t>HOTEL MORALES S.L.</t>
  </si>
  <si>
    <t>SEVILLA, 51 BAJO</t>
  </si>
  <si>
    <t>952187002</t>
  </si>
  <si>
    <t>reservas@hotelmorales.es</t>
  </si>
  <si>
    <t>hotelmorales.es</t>
  </si>
  <si>
    <t>HOTEL EL HORCAJO</t>
  </si>
  <si>
    <t>CARRETERA A-2300, KILOMETRO 21, 800</t>
  </si>
  <si>
    <t>29430</t>
  </si>
  <si>
    <t>952184080</t>
  </si>
  <si>
    <t>info@elhorcajo.com</t>
  </si>
  <si>
    <t>elhorcajo.com</t>
  </si>
  <si>
    <t>HOTEL LOS CASTAÑOS S.L.</t>
  </si>
  <si>
    <t>CALLE IGLESIA, 40</t>
  </si>
  <si>
    <t>29452</t>
  </si>
  <si>
    <t>CARTAJIMA</t>
  </si>
  <si>
    <t>952180778</t>
  </si>
  <si>
    <t>reservations@loscastanos.com</t>
  </si>
  <si>
    <t>loscastanos.com</t>
  </si>
  <si>
    <t>PLAZA DEL CASTILLO S.L.</t>
  </si>
  <si>
    <t>ALBANIA (POLIGONO INSDUSTRIAL HUERTECILLA), 3-5</t>
  </si>
  <si>
    <t>952179046</t>
  </si>
  <si>
    <t>info@hotelplazadelcastillo.es</t>
  </si>
  <si>
    <t>hotelplazadelcastillo.es</t>
  </si>
  <si>
    <t>ACACIAS DE GUADALMAR, 153 BAJO</t>
  </si>
  <si>
    <t>952176061</t>
  </si>
  <si>
    <t>info@hotelmalagapicasso.com</t>
  </si>
  <si>
    <t>malagahotelpicasso.com</t>
  </si>
  <si>
    <t>VINCCI MALAGA</t>
  </si>
  <si>
    <t>PACÍFICO, 44</t>
  </si>
  <si>
    <t>952175060</t>
  </si>
  <si>
    <t>malaga@vinccihoteles.com</t>
  </si>
  <si>
    <t>CAMPANILE AIRPORT MALAGA S.L.</t>
  </si>
  <si>
    <t>AVENIDA VELÁZQUEZ, 212 BAJO</t>
  </si>
  <si>
    <t>952173757</t>
  </si>
  <si>
    <t>info@campanileairportmalaga.com</t>
  </si>
  <si>
    <t>MOLINO DEL SANTO</t>
  </si>
  <si>
    <t>BARRIADA LA ESTACIÓN, S/N BAJO(MOLINO DEL SANTO)</t>
  </si>
  <si>
    <t>29370</t>
  </si>
  <si>
    <t>BENAOJÁN</t>
  </si>
  <si>
    <t>952168078</t>
  </si>
  <si>
    <t>molino@logiccontrol.es</t>
  </si>
  <si>
    <t>molinodelsanto.com</t>
  </si>
  <si>
    <t>CUEVA DEL GATO</t>
  </si>
  <si>
    <t>CARRETERA DE RONDA, KILOMETRO 3 BAJO(HOTEL CUEVA DEL GATO</t>
  </si>
  <si>
    <t>952167297</t>
  </si>
  <si>
    <t>info@cuevadelgato.com</t>
  </si>
  <si>
    <r>
      <rPr>
        <rFont val="'Google Sans Text',sans-serif"/>
        <color rgb="FF1155CC"/>
        <sz val="11.0"/>
        <u/>
      </rPr>
      <t>hotelcuevadelgato.com</t>
    </r>
  </si>
  <si>
    <t>HOTELES CON EMBRUJO S.L.</t>
  </si>
  <si>
    <t>PLAZA CONSTITUCIÓN, 26</t>
  </si>
  <si>
    <t>29350</t>
  </si>
  <si>
    <t>ARRIATE</t>
  </si>
  <si>
    <t>952166527</t>
  </si>
  <si>
    <t>contacto@hotelesconembrujo.com</t>
  </si>
  <si>
    <t>hotelesconembrujosl.com</t>
  </si>
  <si>
    <t>HOTEL LA FUENTE DE LA HIGUERA S.L.</t>
  </si>
  <si>
    <t>PARTIDO RURAL LOS FRONTONES, S/N BAJO; PARTIDA LOS FRONTONES</t>
  </si>
  <si>
    <t>952165608</t>
  </si>
  <si>
    <t>info@hotellafuente.com</t>
  </si>
  <si>
    <t>hotellafuente.com</t>
  </si>
  <si>
    <t>AIRE DE RONDA</t>
  </si>
  <si>
    <t>CALLE REAL, 25 28</t>
  </si>
  <si>
    <t>952161274</t>
  </si>
  <si>
    <t>info@airederonda.com</t>
  </si>
  <si>
    <t>LA CASA GRANDE DEL BURGO S.L.</t>
  </si>
  <si>
    <t>CALLE MESONES, 1 BAJO</t>
  </si>
  <si>
    <t>29420</t>
  </si>
  <si>
    <t>EL BURGO</t>
  </si>
  <si>
    <t>952160181</t>
  </si>
  <si>
    <t>elburgo@hotel-lacasagrande.com</t>
  </si>
  <si>
    <t>hotel-lacasagrande.com</t>
  </si>
  <si>
    <t>SOL Y SIERRA</t>
  </si>
  <si>
    <t>AVENIDA SOL Y SIERRA, 1</t>
  </si>
  <si>
    <t>29380</t>
  </si>
  <si>
    <t>CORTES DE LA FRONTERA</t>
  </si>
  <si>
    <t>952154523</t>
  </si>
  <si>
    <t>info@solysierra.com</t>
  </si>
  <si>
    <t>TEODORO DE MOLINA, 12 BAJO</t>
  </si>
  <si>
    <t>29480</t>
  </si>
  <si>
    <t>GAUCÍN</t>
  </si>
  <si>
    <t>952151019</t>
  </si>
  <si>
    <t>HOTEL BANÚ RABBAH</t>
  </si>
  <si>
    <t>CALLE PÓSITO, 7 7 7</t>
  </si>
  <si>
    <t>29490</t>
  </si>
  <si>
    <t>BENARRABÁ</t>
  </si>
  <si>
    <t>952150288</t>
  </si>
  <si>
    <t>manuoz0991@gmail.com</t>
  </si>
  <si>
    <t>hbenarraba.com</t>
  </si>
  <si>
    <t>HOTEL TRIBUNAL</t>
  </si>
  <si>
    <t>CALLE CARRETERÍA, 6-10 BAJO; LOCAL</t>
  </si>
  <si>
    <t>952122230</t>
  </si>
  <si>
    <t>info@hoteltribunal.com</t>
  </si>
  <si>
    <r>
      <rPr>
        <rFont val="'Google Sans Text',sans-serif"/>
        <color rgb="FF1155CC"/>
        <sz val="11.0"/>
        <u/>
      </rPr>
      <t>hoteltribunamalaga.com</t>
    </r>
  </si>
  <si>
    <t>BEANBE MALAGA S.L.</t>
  </si>
  <si>
    <t>ATARAZANAS, 19</t>
  </si>
  <si>
    <t>952121910</t>
  </si>
  <si>
    <t>info@atarazanasmalaga.com</t>
  </si>
  <si>
    <t>atarazanasmalaga.com</t>
  </si>
  <si>
    <t>ANTIGUA VENTA DE SAN ANTONIO</t>
  </si>
  <si>
    <t>CARRETERA MÁLAGA-CAMPILLOS, S/N BAJO</t>
  </si>
  <si>
    <t>952119860</t>
  </si>
  <si>
    <t>casapacodecoin@gmail.com</t>
  </si>
  <si>
    <t>casapaco.es</t>
  </si>
  <si>
    <t>SALITRE HOTEL</t>
  </si>
  <si>
    <t>SALITRE, S/N CARRETERA COMARCAL 373</t>
  </si>
  <si>
    <t>29491</t>
  </si>
  <si>
    <t>ALGATOCÍN</t>
  </si>
  <si>
    <t>952117005</t>
  </si>
  <si>
    <t>info@litrehotel.com</t>
  </si>
  <si>
    <r>
      <rPr>
        <rFont val="'Google Sans Text',sans-serif"/>
        <color rgb="FF1155CC"/>
        <sz val="11.0"/>
        <u/>
      </rPr>
      <t>turismosalitre.com</t>
    </r>
  </si>
  <si>
    <t>CORTIJO BRAVO</t>
  </si>
  <si>
    <t>CARRETERA VÉLEZ-MÁLAGA-BENAMOCARRA, KILOMETRO 1, 5</t>
  </si>
  <si>
    <t>952115044</t>
  </si>
  <si>
    <t>info@hotelcortijobravo.com</t>
  </si>
  <si>
    <t>hotelcortijobravo.com</t>
  </si>
  <si>
    <t>CARRETERA BURGO, KILOMETRO 2 BAJO(NAVE)</t>
  </si>
  <si>
    <t>952114699</t>
  </si>
  <si>
    <t>reservas@hotelbodegaeljuncal.com</t>
  </si>
  <si>
    <t>hotelbodegaeljuncal.com</t>
  </si>
  <si>
    <t>MOLINO DEL ARCO</t>
  </si>
  <si>
    <t>PARTIDO RURAL LOS FRONTONES, S/N</t>
  </si>
  <si>
    <t>952114017</t>
  </si>
  <si>
    <t>info@hotelmolinodelarco.com</t>
  </si>
  <si>
    <t>hotelmolinodelarco.com</t>
  </si>
  <si>
    <t>THE URBAN VILLA</t>
  </si>
  <si>
    <t>HACIENDA LOS CANASTEROS, 5</t>
  </si>
  <si>
    <t>952113955</t>
  </si>
  <si>
    <t>info@theurbanvilla.com</t>
  </si>
  <si>
    <t>theurbanvilla.com</t>
  </si>
  <si>
    <t>POSADA DEL CONDE S.L.</t>
  </si>
  <si>
    <t>BARRIADA CONDE DE GUADALHORCE, S/N BAJO</t>
  </si>
  <si>
    <t>29550</t>
  </si>
  <si>
    <t>ARDALES</t>
  </si>
  <si>
    <t>952112411</t>
  </si>
  <si>
    <t>info@hoteldelconde.com</t>
  </si>
  <si>
    <t>hoteldelconde.com</t>
  </si>
  <si>
    <t>CERRO DE HIJAR S.L.</t>
  </si>
  <si>
    <t>PARAJE CERRO DE HIJAR, S/N BAJO</t>
  </si>
  <si>
    <t>952112111</t>
  </si>
  <si>
    <t>cerro@cerrodehijar.com</t>
  </si>
  <si>
    <t>cerrodehijar.com</t>
  </si>
  <si>
    <t>RESIDENCIA UNIVERSITARIA ALBERTO JIMENEZ FREUD</t>
  </si>
  <si>
    <t>PLAZA JOSÉ BERGAMÍN, 6 BAJO; RESIDENCIAL UNIVERSIDAD ALBERTO JIMENE</t>
  </si>
  <si>
    <t>952089200</t>
  </si>
  <si>
    <t>reservas@residenciachapor.com</t>
  </si>
  <si>
    <t>residenciachapor.com</t>
  </si>
  <si>
    <t>HOTEL IBIS CIUDAD MALAGA</t>
  </si>
  <si>
    <t>PASILLO GUIMBARDA, 5 BAJO; ESQUINA CERROJO, 1</t>
  </si>
  <si>
    <t>952070741</t>
  </si>
  <si>
    <t>h5585@accor.com</t>
  </si>
  <si>
    <t>NH MALAGA</t>
  </si>
  <si>
    <t>SAN JACINTO, 2 LOCAL</t>
  </si>
  <si>
    <t>952070437</t>
  </si>
  <si>
    <t>nhmalaga@nh-hotels.com</t>
  </si>
  <si>
    <t>MÁLAGA CENTRO</t>
  </si>
  <si>
    <t>MÁRMOLES, 6 BAJO</t>
  </si>
  <si>
    <t>952070216</t>
  </si>
  <si>
    <t>hotelmc@salleshotels.com</t>
  </si>
  <si>
    <t>MOLINA LARIO S.L.</t>
  </si>
  <si>
    <t>CALLE MOLINA LARIO, 20-22 BAJO; DUPLICADO 20-22</t>
  </si>
  <si>
    <t>952062002</t>
  </si>
  <si>
    <t>molinalario@galleryhoteles.com</t>
  </si>
  <si>
    <t>hotelmolinalario.com</t>
  </si>
  <si>
    <t>ROOM MATE VALERIA</t>
  </si>
  <si>
    <t>PLAZA POETA ALFONSO CANALES, 5 ESQUINA PLAZA LA MARINA</t>
  </si>
  <si>
    <t>952060401</t>
  </si>
  <si>
    <t>info@roommatevaleria.com</t>
  </si>
  <si>
    <r>
      <rPr>
        <rFont val="'Google Sans Text',sans-serif"/>
        <color rgb="FF1155CC"/>
        <sz val="11.0"/>
        <u/>
      </rPr>
      <t>room-matehotels.com/valeria</t>
    </r>
  </si>
  <si>
    <t>AVENIDA CARLOTA ALESSANDRI, 18 BAJO</t>
  </si>
  <si>
    <t>952058020</t>
  </si>
  <si>
    <t>rpremier@royalpremierhoteles.com</t>
  </si>
  <si>
    <t>SOL PRINCIPE</t>
  </si>
  <si>
    <t>PASEO COLORADO, 26 BAJO(EDIFICIO PRINCIPE SOL)</t>
  </si>
  <si>
    <t>952055606</t>
  </si>
  <si>
    <t>solprincipe.reservas@melia.com</t>
  </si>
  <si>
    <t>799</t>
  </si>
  <si>
    <t>PASEO MARÍTIMO, S/N BAJO(SOL MELIA S A)</t>
  </si>
  <si>
    <t>952055300</t>
  </si>
  <si>
    <t>info@soldonmarco.com</t>
  </si>
  <si>
    <t>LA LUNA BLANCA</t>
  </si>
  <si>
    <t>PASAJE CERRILLO, 2 BAJO</t>
  </si>
  <si>
    <t>952053711</t>
  </si>
  <si>
    <t>info@hotellalunablanca.com</t>
  </si>
  <si>
    <t>hotellalunablanca.com</t>
  </si>
  <si>
    <t>HOTEL FÉNIX TORREMOLINOS</t>
  </si>
  <si>
    <t>CALLE LAS MERCADO EDES, 22 BAJO; APARTAMENTO 54 LOS TAJOS</t>
  </si>
  <si>
    <t>952051994</t>
  </si>
  <si>
    <t>info@thepalmexperiencehotels.com</t>
  </si>
  <si>
    <t>thepalmexperiencehotels.com</t>
  </si>
  <si>
    <t>HOTEL ADRIANO</t>
  </si>
  <si>
    <t>AVENIDA MANANTIALES, 1 BAJO</t>
  </si>
  <si>
    <t>952050838</t>
  </si>
  <si>
    <t>clientes@elegancehotelsinternational.com</t>
  </si>
  <si>
    <t>HOTEL LLOYD S.L.</t>
  </si>
  <si>
    <t>AVENIDA CARLOTA ALESSANDRI, 74</t>
  </si>
  <si>
    <t>952050320</t>
  </si>
  <si>
    <t>info@hotellloyd.com</t>
  </si>
  <si>
    <t>BARCELÓ MÁLAGA</t>
  </si>
  <si>
    <t>CALLE HÉROE DE SOSTOA, 22 22 22</t>
  </si>
  <si>
    <t>952047494</t>
  </si>
  <si>
    <t>malaga@barcelo.com</t>
  </si>
  <si>
    <t>MONTE MALAGA</t>
  </si>
  <si>
    <t>PASEO MARÍTIMO ANTONIO MACHADO, 10</t>
  </si>
  <si>
    <t>952046000</t>
  </si>
  <si>
    <t>montemalaga@hotelesmonte.com</t>
  </si>
  <si>
    <t>HOTEL SOLYMAR MÁLAGA S.L.</t>
  </si>
  <si>
    <t>FERRAZ, 34-36 BAJO</t>
  </si>
  <si>
    <t>952040265</t>
  </si>
  <si>
    <t>info@hotelsolymar-malaga.com</t>
  </si>
  <si>
    <t>hotelsolymar-malaga.com</t>
  </si>
  <si>
    <t>HOTEL SPA MARBELLA HILLS</t>
  </si>
  <si>
    <t>CARRETERA A-7103, S/N</t>
  </si>
  <si>
    <t>952001052</t>
  </si>
  <si>
    <t>info@hotelspamarbellahills.com</t>
  </si>
  <si>
    <t>MB BOUTIQUE HOTEL</t>
  </si>
  <si>
    <t>PLAZA CHAPARIL, 1 BAJO</t>
  </si>
  <si>
    <t>952000545</t>
  </si>
  <si>
    <t>info@mbboutiquehotel.com</t>
  </si>
  <si>
    <r>
      <rPr>
        <rFont val="'Google Sans Text',sans-serif"/>
        <color rgb="FF1155CC"/>
        <sz val="11.0"/>
        <u/>
      </rPr>
      <t>mbboutiquehotel.es</t>
    </r>
  </si>
  <si>
    <t>IBEROSTAR COSTA DEL SOL</t>
  </si>
  <si>
    <t>URBANIZACIÓN COSTALITA, S/N 0 S/N</t>
  </si>
  <si>
    <t>952000320</t>
  </si>
  <si>
    <t>costa.del.sol@iberostar.com</t>
  </si>
  <si>
    <t>HOTEL DOÑA LUISA</t>
  </si>
  <si>
    <t>DUQUESA DE ARCOS, 53 BAJO</t>
  </si>
  <si>
    <t>952 89 22 50</t>
  </si>
  <si>
    <t>reservas@hoteldluisa.com</t>
  </si>
  <si>
    <t>hoteldluisa.com/</t>
  </si>
  <si>
    <t>MATCHROOM MIJAS GOLF</t>
  </si>
  <si>
    <t>AVENIDA SUIZA (URBANIZACIÓN MIJAS GOLF), 13</t>
  </si>
  <si>
    <t>952 83 91 90</t>
  </si>
  <si>
    <t>info@heritageresorts.com</t>
  </si>
  <si>
    <t>heritageresorts.com</t>
  </si>
  <si>
    <t>AVENIDA COSTA DEL SOL, 5</t>
  </si>
  <si>
    <t>952 57 94 00</t>
  </si>
  <si>
    <t>OASIS PROPERTIES - HOLIDAY HOMES IN OASIS CAPISTRANO</t>
  </si>
  <si>
    <t>URBANIZACIÓN EL OASIS DE CAPISTRANO</t>
  </si>
  <si>
    <t>952 52 54 21</t>
  </si>
  <si>
    <t>info@oasisproperties.es</t>
  </si>
  <si>
    <t>oasisproperties.es</t>
  </si>
  <si>
    <t>COMPLEJO PUEBLO EVITA</t>
  </si>
  <si>
    <t>CALLE PALMITO, 7</t>
  </si>
  <si>
    <t>952 44 59 25</t>
  </si>
  <si>
    <t>sjp-82@hotmail.com</t>
  </si>
  <si>
    <t>richvaleresorts.com/</t>
  </si>
  <si>
    <t>BENAL BEACH APARTMENT</t>
  </si>
  <si>
    <t>AVENIDA ANTONIO MACHADO, 61</t>
  </si>
  <si>
    <t>952 44 21 82</t>
  </si>
  <si>
    <t>info@benalbeach.es</t>
  </si>
  <si>
    <t>benalbeach.es</t>
  </si>
  <si>
    <t>VILLA GUADALUPE</t>
  </si>
  <si>
    <t>CALLE BANDANEIRA, 6 BAJO</t>
  </si>
  <si>
    <t>29190</t>
  </si>
  <si>
    <t>952 432862</t>
  </si>
  <si>
    <t>info@villaguadalupe.com</t>
  </si>
  <si>
    <t>villaguadalupe.com</t>
  </si>
  <si>
    <t>HOTEL EL ROMERITO</t>
  </si>
  <si>
    <t>CALLE ESPACIO, 50 BAJO</t>
  </si>
  <si>
    <t>952 36 35 48</t>
  </si>
  <si>
    <t>info@hotelromerito.com</t>
  </si>
  <si>
    <t>hotelromerito.com</t>
  </si>
  <si>
    <t>SOLAGA SUITES MERCED</t>
  </si>
  <si>
    <t>CALLE RAMÓN FRANQUELO, 12</t>
  </si>
  <si>
    <t>952 214 891</t>
  </si>
  <si>
    <t>info@solaga.com</t>
  </si>
  <si>
    <t>solaga.es</t>
  </si>
  <si>
    <t>LAS BUITRERAS</t>
  </si>
  <si>
    <t>CARRETERA FORESTAL, S/N ESTACION DE GAUCIN</t>
  </si>
  <si>
    <t>952 15 31 84</t>
  </si>
  <si>
    <t>reservas@hotellasbuitreras.com</t>
  </si>
  <si>
    <t>hotellasbuitreras.com/</t>
  </si>
  <si>
    <t>CORTIJO SALINAS</t>
  </si>
  <si>
    <t>HUERTO HUERTO DE LOS CLAVELES, 8 8 8</t>
  </si>
  <si>
    <t>952 114 922</t>
  </si>
  <si>
    <t>recepcion@cortijosalinas.com</t>
  </si>
  <si>
    <t>cortijosalinas.com</t>
  </si>
  <si>
    <t>ARRIADH S.L.</t>
  </si>
  <si>
    <t>CAMINO LAURA, S/N</t>
  </si>
  <si>
    <t>952 11 43 70</t>
  </si>
  <si>
    <t>info@arriadhhotel.com</t>
  </si>
  <si>
    <t>arriadhhotel.com</t>
  </si>
  <si>
    <t>HOTEL FINCA EL CERRILLO</t>
  </si>
  <si>
    <t>CANILLAS DE ALBAIDA (TRAC II), S/N</t>
  </si>
  <si>
    <t>952 03 04 44</t>
  </si>
  <si>
    <t>info@hotelfinca.com</t>
  </si>
  <si>
    <t>hotelfinca.com/</t>
  </si>
  <si>
    <t>PICNIC DREAMS BOUTIQUE HOSTEL</t>
  </si>
  <si>
    <t>CALLE SAN JUAN DE LETRÁN, 9 9</t>
  </si>
  <si>
    <t>951994738</t>
  </si>
  <si>
    <t>clientes@dulcesdreamshostel.com</t>
  </si>
  <si>
    <t>picnicdreamsboutiquehostel.com</t>
  </si>
  <si>
    <t>MOLINO LAS CUATRO PARADAS S.L.</t>
  </si>
  <si>
    <t>CARRETERA BENAOJÁN-RONDA, KILOMETRO 8 BAJO</t>
  </si>
  <si>
    <t>951946853</t>
  </si>
  <si>
    <t>info@molinolascuatroparadas.com</t>
  </si>
  <si>
    <r>
      <rPr>
        <rFont val="'Google Sans Text',sans-serif"/>
        <color rgb="FF1155CC"/>
        <sz val="11.0"/>
        <u/>
      </rPr>
      <t>molino4paradas.com</t>
    </r>
  </si>
  <si>
    <t>HOTEL- SPA COTO MI REFUGIO</t>
  </si>
  <si>
    <t>CARRETERA VILLANUEVA DE ALGAIDAS, KILOMETRO 7, 2</t>
  </si>
  <si>
    <t>29210</t>
  </si>
  <si>
    <t>CUEVAS DE SAN MARCOS</t>
  </si>
  <si>
    <t>951904906</t>
  </si>
  <si>
    <t>info@hotel-spacotomirefugio.com</t>
  </si>
  <si>
    <t>HOTEL PANEQUE S.L.</t>
  </si>
  <si>
    <t>CARRETERA MÁLAGA-GRANADA, KILOMETRO 7 SALIDA 7</t>
  </si>
  <si>
    <t>29313</t>
  </si>
  <si>
    <t>VILLANUEVA DEL TRABUCO</t>
  </si>
  <si>
    <t>951904716</t>
  </si>
  <si>
    <t>restaurantepaneque@hotmail.es</t>
  </si>
  <si>
    <t>hotelpanequesl.com</t>
  </si>
  <si>
    <t>MIGUEL SÁNCHEZ</t>
  </si>
  <si>
    <t>CALLE SANTA MÓNICA, 60 BAJO; APARTAMENTO ZONA COME</t>
  </si>
  <si>
    <t>951900142</t>
  </si>
  <si>
    <t>miguelsanchezhotel@gmail.com</t>
  </si>
  <si>
    <t>apartamentossantaclara.com</t>
  </si>
  <si>
    <t>CIUDAD ESTEPONA</t>
  </si>
  <si>
    <t>AVENIDA SAN LORENZO, 32 BAJO</t>
  </si>
  <si>
    <t>951776833</t>
  </si>
  <si>
    <t>info@ciudadestepona.com</t>
  </si>
  <si>
    <r>
      <rPr>
        <rFont val="'Google Sans Text',sans-serif"/>
        <color rgb="FF1155CC"/>
        <sz val="11.0"/>
        <u/>
      </rPr>
      <t>hotelciudadestepona.com</t>
    </r>
  </si>
  <si>
    <t>AVENIDA PUERTO, 1 BAJO; HOTEL MAC PUERTO MARINA B</t>
  </si>
  <si>
    <t>951768873</t>
  </si>
  <si>
    <t>LOPEZGO S.L.</t>
  </si>
  <si>
    <t>CALLE HERMAN HESSE, 17 BAJO; HOTEL MALAGA NOSTRUM</t>
  </si>
  <si>
    <t>951767983</t>
  </si>
  <si>
    <t>lopezgo.sl@hotmail.com</t>
  </si>
  <si>
    <t>lopezgosl.com</t>
  </si>
  <si>
    <t>POSADA MIRADOR DE JUBRIQUE</t>
  </si>
  <si>
    <t>ALGATOCÍN, 1</t>
  </si>
  <si>
    <t>29492</t>
  </si>
  <si>
    <t>JUBRIQUE</t>
  </si>
  <si>
    <t>951709104</t>
  </si>
  <si>
    <t>posadamiradordejubrique@hotmail.com</t>
  </si>
  <si>
    <t>posadamiradordejubrique.com</t>
  </si>
  <si>
    <t>MAUMM</t>
  </si>
  <si>
    <t>AVENIDA GIRASOLES, 341</t>
  </si>
  <si>
    <t>951569310</t>
  </si>
  <si>
    <t>info@maumm.com</t>
  </si>
  <si>
    <r>
      <rPr>
        <rFont val="'Google Sans Text',sans-serif"/>
        <color rgb="FF1155CC"/>
        <sz val="11.0"/>
        <u/>
      </rPr>
      <t>maumm.es/guest</t>
    </r>
  </si>
  <si>
    <t>PALOMA BLANCA BOUTIQUE HOTEL</t>
  </si>
  <si>
    <t>CALLE PABLO RUIZ PICASSO (URBANIZACIÓN CORTIJO BLANCO), 13</t>
  </si>
  <si>
    <t>951562111</t>
  </si>
  <si>
    <t>reservas@palomablancahotel.es</t>
  </si>
  <si>
    <t>palomablancahotel.com</t>
  </si>
  <si>
    <t>HOTEL MAINARE PLAYA</t>
  </si>
  <si>
    <t>AVENIDA GAVIOTAS, 23 23</t>
  </si>
  <si>
    <t>951553222</t>
  </si>
  <si>
    <t>info@hotelmainareplaya.com</t>
  </si>
  <si>
    <r>
      <rPr>
        <rFont val="'Google Sans Text',sans-serif"/>
        <color rgb="FF1155CC"/>
        <sz val="11.0"/>
        <u/>
      </rPr>
      <t>facebook.com/hotelmainare</t>
    </r>
  </si>
  <si>
    <t>HUMAINA S.L.L.</t>
  </si>
  <si>
    <t>CARRETERA COLMENAR, S/N BAJO</t>
  </si>
  <si>
    <t>951551247</t>
  </si>
  <si>
    <t>info@humainal.com</t>
  </si>
  <si>
    <r>
      <rPr>
        <rFont val="'Google Sans Text',sans-serif"/>
        <color rgb="FF1155CC"/>
        <sz val="11.0"/>
        <u/>
      </rPr>
      <t>hotelhumaina.es</t>
    </r>
  </si>
  <si>
    <t>CALLE NUEVA ATALAYA, 16</t>
  </si>
  <si>
    <t>951550301</t>
  </si>
  <si>
    <t>reservas@dianapark.es</t>
  </si>
  <si>
    <t>dianapark.es</t>
  </si>
  <si>
    <t>ALDEA LA QUINTA HEALTH RESORT</t>
  </si>
  <si>
    <t>URBANIZACIÓN SOTO DE LA QUINTA, S/N CALLE ASIA</t>
  </si>
  <si>
    <t>951550100</t>
  </si>
  <si>
    <t>info@aldealaquintahealthresort.com</t>
  </si>
  <si>
    <t>B BOU HOTEL CORTIJO BRAVO</t>
  </si>
  <si>
    <t>951550048</t>
  </si>
  <si>
    <t>bbouhotels.com</t>
  </si>
  <si>
    <t>VALENTIO ALOJAMIENTO TURISTICO</t>
  </si>
  <si>
    <t>CALLE PENSAMIENTO, 34</t>
  </si>
  <si>
    <t>951547250</t>
  </si>
  <si>
    <t>valentino_reserve@yahoo.com</t>
  </si>
  <si>
    <t>bedandbreakfast.eu</t>
  </si>
  <si>
    <t>HOTEL LAS ORQUÍDEAS</t>
  </si>
  <si>
    <t>CARRIL VIRGEN MILAGROSA, 10</t>
  </si>
  <si>
    <t>29017</t>
  </si>
  <si>
    <t>951509071</t>
  </si>
  <si>
    <t>info@hotellasorquideas.com</t>
  </si>
  <si>
    <t>las-orquideas.com</t>
  </si>
  <si>
    <t>VILLA SAN FRANCISCO</t>
  </si>
  <si>
    <t>FINCA SAN FRANCISCO, PARCELA A</t>
  </si>
  <si>
    <t>951506406</t>
  </si>
  <si>
    <t>info@villanfrancisco.com</t>
  </si>
  <si>
    <t>THB RESERVA DEL HIGUERÓN</t>
  </si>
  <si>
    <t>AVENIDA HIGUERÓN (RESERVA DEL HIGUERÓN), 48</t>
  </si>
  <si>
    <t>951505101</t>
  </si>
  <si>
    <t>COSTA DEL SOL HOTELS</t>
  </si>
  <si>
    <t>PASEO COLORADO, 29</t>
  </si>
  <si>
    <t>951495050</t>
  </si>
  <si>
    <t>tr.reception@cdshotels.co</t>
  </si>
  <si>
    <t>costadelsolhotelboutique.com</t>
  </si>
  <si>
    <t>HOTEL RURAL EL CASTILLEJO</t>
  </si>
  <si>
    <t>AVENIDA ERAS, S/N</t>
  </si>
  <si>
    <t>29470</t>
  </si>
  <si>
    <t>CUEVAS DEL BECERRO</t>
  </si>
  <si>
    <t>951463507</t>
  </si>
  <si>
    <t>info@hotelruralelcastillejo.com</t>
  </si>
  <si>
    <t>MANILVA SUN</t>
  </si>
  <si>
    <t>CAMINO PEDRAZA, S/N URBANIZACIÒN DUQUESA HILLS</t>
  </si>
  <si>
    <t>951463258</t>
  </si>
  <si>
    <t>reservas@manilvasun.com</t>
  </si>
  <si>
    <t>manilvasun.com</t>
  </si>
  <si>
    <t>HOLIDAY WORLD RESORT</t>
  </si>
  <si>
    <t>AVENIDA SOL, KILOMETRO 215, 6</t>
  </si>
  <si>
    <t>951409803</t>
  </si>
  <si>
    <t>DOÑA CATALINA S.L.</t>
  </si>
  <si>
    <t>AVENIDA ORIENTAL, 14 59</t>
  </si>
  <si>
    <t>951406348</t>
  </si>
  <si>
    <t>contacto@hoteldonacatalina.com</t>
  </si>
  <si>
    <t>hoteldonacatalina.com</t>
  </si>
  <si>
    <t>CALLE CASAS DE CAMPOS, 17 BAJO; CAFETERIA</t>
  </si>
  <si>
    <t>951393484</t>
  </si>
  <si>
    <t>HOTEL URBAN DREAM TORROX COSTA</t>
  </si>
  <si>
    <t>CARRETERA MORCHE, 168</t>
  </si>
  <si>
    <t>951360036</t>
  </si>
  <si>
    <t>dpo@altabir.es</t>
  </si>
  <si>
    <t>urbandreamtorroxcosta.com</t>
  </si>
  <si>
    <t>CASA PALACIO VILLAZAMBRA</t>
  </si>
  <si>
    <t>CALLE TENORIO, 10</t>
  </si>
  <si>
    <t>951339807</t>
  </si>
  <si>
    <t>info@capalaciovillazambra.com</t>
  </si>
  <si>
    <t>TDI APARTAMENTOS EN GESTION S.L.U.</t>
  </si>
  <si>
    <t>CALLE CHOPO (URBANIZACIÓN PARAÍSO ALTO), S/N BAJO; S/N BAJO</t>
  </si>
  <si>
    <t>951326439</t>
  </si>
  <si>
    <t>info@tdiapartamentosengestionu.com</t>
  </si>
  <si>
    <t>ANCOJA ANDALUCIA</t>
  </si>
  <si>
    <t>951318044</t>
  </si>
  <si>
    <t>atencioncliente.web@hoteleselba.com</t>
  </si>
  <si>
    <t>ARTPLATINUM SUITES &amp; APARTMENTS</t>
  </si>
  <si>
    <t>AVENIDA ESTRELLA DEL MAR, 4 URBANIZACIÓN NUEVA TORREQUEBRADA</t>
  </si>
  <si>
    <t>951295674</t>
  </si>
  <si>
    <t>info@artplatinumsuites&amp;apartments.com</t>
  </si>
  <si>
    <r>
      <rPr>
        <rFont val="'Google Sans Text',sans-serif"/>
        <color rgb="FF1155CC"/>
        <sz val="11.0"/>
        <u/>
      </rPr>
      <t>es.artplatinum.es</t>
    </r>
  </si>
  <si>
    <t>HOTEL VILLA ERINA</t>
  </si>
  <si>
    <t>AVENIDA SUECIA (URBANIZACIÓN ALTOS DE PRINCESA KRISTINA), 70 BAJO; CASETA DE OBRA</t>
  </si>
  <si>
    <t>951277022</t>
  </si>
  <si>
    <t>parkhotelvillaerina@gmail.com</t>
  </si>
  <si>
    <t>villaerina.com</t>
  </si>
  <si>
    <t>HOTEL MANANTIALES</t>
  </si>
  <si>
    <t>RÍO SALAZAR, 2 BAJO(BAR MARGU)</t>
  </si>
  <si>
    <t>951250672</t>
  </si>
  <si>
    <t>info@hotelmanantiales.com</t>
  </si>
  <si>
    <t>hotelmanantiales.com</t>
  </si>
  <si>
    <t>MESTO</t>
  </si>
  <si>
    <t>CARRETERA A-7053, KILOMETRO 3.5 LA ALBERQUILLA</t>
  </si>
  <si>
    <t>951244144</t>
  </si>
  <si>
    <t>info@hotelmesto.com</t>
  </si>
  <si>
    <t>hotelmesto.com</t>
  </si>
  <si>
    <t>CASA DEL MOLINERO</t>
  </si>
  <si>
    <t>LUGAR CHAMIZOS, 6</t>
  </si>
  <si>
    <t>29195</t>
  </si>
  <si>
    <t>COMARES</t>
  </si>
  <si>
    <t>951239303</t>
  </si>
  <si>
    <t>info@cadelmolinero.com</t>
  </si>
  <si>
    <t>POSADAS DE ESPAÑA MÁLAGA</t>
  </si>
  <si>
    <t>CALLE GRAHAM BELL (PARQUE TECNOLÓGICO), 4 BAJO; POSADAS DE ESPA¦A</t>
  </si>
  <si>
    <t>29590</t>
  </si>
  <si>
    <t>951233000</t>
  </si>
  <si>
    <t>info@podasdeespañamálaga.com</t>
  </si>
  <si>
    <r>
      <rPr>
        <rFont val="'Google Sans Text',sans-serif"/>
        <color rgb="FF1155CC"/>
        <sz val="11.0"/>
        <u/>
      </rPr>
      <t>posadasdeespana.com</t>
    </r>
  </si>
  <si>
    <t>TEATRO ROMANO</t>
  </si>
  <si>
    <t>CALLE ALCAZABILLA, 7</t>
  </si>
  <si>
    <t>951204438</t>
  </si>
  <si>
    <t>reservas@hotelteatroromano.com</t>
  </si>
  <si>
    <t>hotelteatroromano.com</t>
  </si>
  <si>
    <t>CLUB PLAYA FLORES</t>
  </si>
  <si>
    <t>CALLE LA COLINA, 164</t>
  </si>
  <si>
    <t>951203931</t>
  </si>
  <si>
    <t>reception@spainrentals.org</t>
  </si>
  <si>
    <t>clubmaritimoholidays.com</t>
  </si>
  <si>
    <t>THE TOUCH PUERTO BANUS S.L.</t>
  </si>
  <si>
    <t>CALLE VICENTE ALEIXANDRE (URBANIZACIÓN CORTIJO BLANCO), 2</t>
  </si>
  <si>
    <t>951198418</t>
  </si>
  <si>
    <t>book@thetouchbanus.com</t>
  </si>
  <si>
    <t>thetouchbanus.com</t>
  </si>
  <si>
    <t>MY VILLA ALEXANDRA MARBELLA S.L.</t>
  </si>
  <si>
    <t>URBANIZACIÓN CERRO ARTOLA, 1</t>
  </si>
  <si>
    <t>951196715</t>
  </si>
  <si>
    <t>info@myvillaalexandramarbella.com</t>
  </si>
  <si>
    <t>CASA LA MINA</t>
  </si>
  <si>
    <t>PARAJE CASA LA MINA, S/N</t>
  </si>
  <si>
    <t>951193840</t>
  </si>
  <si>
    <t>info@calamina.com</t>
  </si>
  <si>
    <t>HOTEL CORTIJO DE SALIA S.L.</t>
  </si>
  <si>
    <t>CARRETERA A-402, KILOMETRO 53, 7</t>
  </si>
  <si>
    <t>29711</t>
  </si>
  <si>
    <t>ALCAUCÍN</t>
  </si>
  <si>
    <t>951167364</t>
  </si>
  <si>
    <t>info@cortijodesalia.com</t>
  </si>
  <si>
    <t>cortijodesalia.com</t>
  </si>
  <si>
    <t>COMPLEJO TURÍSTICO LAS MAYORALAS S.L.</t>
  </si>
  <si>
    <t>LAS MAYORALAS, S/N PARCELA 47</t>
  </si>
  <si>
    <t>29710</t>
  </si>
  <si>
    <t>PERIANA</t>
  </si>
  <si>
    <t>951167342</t>
  </si>
  <si>
    <t>info@lasmayoralas.com</t>
  </si>
  <si>
    <t>lasmayoralas.com</t>
  </si>
  <si>
    <t>DOS IBEROS BED &amp; BREAKFAST</t>
  </si>
  <si>
    <t>CAMINO BORRAJO, S/N</t>
  </si>
  <si>
    <t>951161162</t>
  </si>
  <si>
    <t>info@dosiberosbed&amp;breakfast.com</t>
  </si>
  <si>
    <t>PLAZA ARRIATE</t>
  </si>
  <si>
    <t>951153511</t>
  </si>
  <si>
    <t>gestionhotelplaza@outlook.com</t>
  </si>
  <si>
    <t>hotelspaplazaarriate.com</t>
  </si>
  <si>
    <t>THE MARBELLA HEIGHTS BOUTIQUE HOTEL</t>
  </si>
  <si>
    <t>URBANIZACIÓN RÍO REAL GOLF, 97</t>
  </si>
  <si>
    <t>951103424</t>
  </si>
  <si>
    <t>info@themarbellaheights.com</t>
  </si>
  <si>
    <t>themarbellaheights.com</t>
  </si>
  <si>
    <t>MÁLAGA BEACH HOLIDAY</t>
  </si>
  <si>
    <t>CALLE VELÁZQUEZ, 15</t>
  </si>
  <si>
    <t>951100807</t>
  </si>
  <si>
    <t>info@málagabeachholiday.com</t>
  </si>
  <si>
    <t>HEALTHOUSE LAS DUNAS S.L.</t>
  </si>
  <si>
    <t>CALLE MEDITERRÁNEO, S/N 0</t>
  </si>
  <si>
    <t>951082090</t>
  </si>
  <si>
    <t>info@healthouse-naturhouse.com</t>
  </si>
  <si>
    <t>healthouse-naturhouse.com</t>
  </si>
  <si>
    <t>EXPLOTACIONES HOSTELERAS BENALMALAGA S.L.</t>
  </si>
  <si>
    <t>GRANADA, 3</t>
  </si>
  <si>
    <t>951081398</t>
  </si>
  <si>
    <t>info@explotacioneshostelerasbenalmalaga.com</t>
  </si>
  <si>
    <t>INRESORTS 2014 S.L.</t>
  </si>
  <si>
    <t>PERÚ, S/N</t>
  </si>
  <si>
    <t>951081171</t>
  </si>
  <si>
    <t>info@inresorts2014.com</t>
  </si>
  <si>
    <t>INFANTE ANTEQUERA</t>
  </si>
  <si>
    <t>CALLE NÁJERA, 22</t>
  </si>
  <si>
    <t>951080499</t>
  </si>
  <si>
    <t>info@hotelinfante.es</t>
  </si>
  <si>
    <t>hotelinfanteantequera.com</t>
  </si>
  <si>
    <t>LA CALETA BAY S.L.</t>
  </si>
  <si>
    <t>PASEO ANDRÉS SEGOVIA, 12 BAJO; RSESTACIÓN LA COLETA</t>
  </si>
  <si>
    <t>951080219</t>
  </si>
  <si>
    <t>info@lacaletabay.com</t>
  </si>
  <si>
    <t>lacaletabay.com</t>
  </si>
  <si>
    <t>FUENGIROLA BEACH S.L.</t>
  </si>
  <si>
    <t>AVENIDA ENCARNACIÓN, 2 BAJO; CASA-CALLE ARQUITECTOS</t>
  </si>
  <si>
    <t>951062700</t>
  </si>
  <si>
    <t>hotel@fuengirolabeach.com</t>
  </si>
  <si>
    <t>fuengirolabeach.com</t>
  </si>
  <si>
    <t>HOTEL CONVENTO LA MAGDALENA BY CHECKIN S.L.</t>
  </si>
  <si>
    <t>URBANIZACIÓN SANTA CATALINA, S/N BAJO(HOTEL ANTEQUERA GOLF</t>
  </si>
  <si>
    <t>951060352</t>
  </si>
  <si>
    <t>reservas@hotelantequera.com</t>
  </si>
  <si>
    <t>hotelantequera.com</t>
  </si>
  <si>
    <t>SENATOR BANUS SPA HOTEL S.L.</t>
  </si>
  <si>
    <t>CARRETERA N-340, KILOMETRO 168 URBANIZACIÓN BENAMARA</t>
  </si>
  <si>
    <t>951055500</t>
  </si>
  <si>
    <t>info@senatorbanusspahotel.com</t>
  </si>
  <si>
    <r>
      <rPr>
        <rFont val="'Google Sans Text',sans-serif"/>
        <color rgb="FF1155CC"/>
        <sz val="11.0"/>
        <u/>
      </rPr>
      <t>senatorbanusspahotel.com</t>
    </r>
  </si>
  <si>
    <t>HOTEL ROC MARBELLA PARK</t>
  </si>
  <si>
    <t>CARRETERA N-340, KILOMETRO 192</t>
  </si>
  <si>
    <t>951055305</t>
  </si>
  <si>
    <t>centralreservas@roc-hotels.com</t>
  </si>
  <si>
    <t>hotelrocmarbellapark.com</t>
  </si>
  <si>
    <t>310</t>
  </si>
  <si>
    <t>LAS CHAPAS PALACIO DEL SOL</t>
  </si>
  <si>
    <t>CALLE LLANO SAN RAMÓN, 4 4 4</t>
  </si>
  <si>
    <t>951055300</t>
  </si>
  <si>
    <t>info@laschapaspalaciodelsol.com</t>
  </si>
  <si>
    <r>
      <rPr>
        <rFont val="'Google Sans Text',sans-serif"/>
        <color rgb="FF1155CC"/>
        <sz val="11.0"/>
        <u/>
      </rPr>
      <t>hotellaschapas.com</t>
    </r>
  </si>
  <si>
    <t>GRAN HOTEL BENAHAVIS</t>
  </si>
  <si>
    <t>HUERTA DE RUFINO, S/N BAJO</t>
  </si>
  <si>
    <t>951054290</t>
  </si>
  <si>
    <t>info@granhotelbenahavis.com</t>
  </si>
  <si>
    <t>granhotelbenahavis.com</t>
  </si>
  <si>
    <t>VINCCI SELECCION ESTRELLA DEL MAR</t>
  </si>
  <si>
    <t>CARRETERA CÁDIZ (ELVIRIA), KILOMETRO 190, 5 BAJO KILOMETRO 191</t>
  </si>
  <si>
    <t>951053970</t>
  </si>
  <si>
    <t>estrelladelmar@vinccihoteles.com</t>
  </si>
  <si>
    <t>EUROSTARS ASTORIA S.L.</t>
  </si>
  <si>
    <t>AVENIDA COMANDANTE BENÍTEZ, 5 BAJO</t>
  </si>
  <si>
    <t>951014300</t>
  </si>
  <si>
    <t>info@eurostarsastoria.com</t>
  </si>
  <si>
    <r>
      <rPr>
        <rFont val="'Google Sans Text',sans-serif"/>
        <color rgb="FF1155CC"/>
        <sz val="11.0"/>
        <u/>
      </rPr>
      <t>eurostarsastoria.com</t>
    </r>
  </si>
  <si>
    <t>SILKEN PUERTA MALAGA</t>
  </si>
  <si>
    <t>CALLE HÉROE DE SOSTOA, 17 BAJO</t>
  </si>
  <si>
    <t>951010150</t>
  </si>
  <si>
    <t>info@hoteles-silken.com</t>
  </si>
  <si>
    <t>hotelpuertamalaga.com</t>
  </si>
  <si>
    <t>VINCCI SELECCION POSADA DEL PATIO</t>
  </si>
  <si>
    <t>PASILLO PASILLO SANTA ISABEL, 7 BAJO; VINCCI HOTELES</t>
  </si>
  <si>
    <t>951001020</t>
  </si>
  <si>
    <t>posadadelpatio@vinccihoteles.com</t>
  </si>
  <si>
    <t>OHTELS ROQUETAS</t>
  </si>
  <si>
    <t>AVENIDA MEDITERRÁNEO, S/N</t>
  </si>
  <si>
    <t>04740</t>
  </si>
  <si>
    <t>ROQUETAS DE MAR</t>
  </si>
  <si>
    <t>950937990</t>
  </si>
  <si>
    <t>recepcion.roquetas@ohtels.es</t>
  </si>
  <si>
    <t>ohtelsroquetas.com</t>
  </si>
  <si>
    <t>BALNEARIO SAN NICOLÁS S.L.</t>
  </si>
  <si>
    <t>BAÑOS, 2 BAJO</t>
  </si>
  <si>
    <t>04400</t>
  </si>
  <si>
    <t>ALHAMA DE ALMERÍA</t>
  </si>
  <si>
    <t>950641361</t>
  </si>
  <si>
    <t>info@balneariosannicolas.es</t>
  </si>
  <si>
    <t>balneariosannicolas.es</t>
  </si>
  <si>
    <t>ZORAIDA S.A.</t>
  </si>
  <si>
    <t>AVENIDA MARIANO HERNÁNDEZ, 131 BAJO; HOTEL</t>
  </si>
  <si>
    <t>950629540</t>
  </si>
  <si>
    <t>booking@eveniahotels.com</t>
  </si>
  <si>
    <t>PARAJE LAS PALMERAS S.L.</t>
  </si>
  <si>
    <t>AVENIDA MARINAS, 54 CH</t>
  </si>
  <si>
    <t>950629217</t>
  </si>
  <si>
    <t>info@parajelaspalmeras.com</t>
  </si>
  <si>
    <t>ROC GOLF TRINIDAD</t>
  </si>
  <si>
    <t>AVENIDA PLAYA SERENA, 67</t>
  </si>
  <si>
    <t>950627337</t>
  </si>
  <si>
    <t>golftrinidad@roc-hotels.com</t>
  </si>
  <si>
    <t>hotelrocgolftrinidad.com</t>
  </si>
  <si>
    <t>APARTAMENTOS MAR Y GOLF</t>
  </si>
  <si>
    <t>CALLE DIAGONAL, S/N</t>
  </si>
  <si>
    <t>950627318</t>
  </si>
  <si>
    <t>reservas@apartamentosmarygolf.com</t>
  </si>
  <si>
    <t>apartamentosmarygolf.com</t>
  </si>
  <si>
    <t>BEST ROQUETAS</t>
  </si>
  <si>
    <t>URBANIZACIÓN PLAYA SERENA, S/N</t>
  </si>
  <si>
    <t>950627160</t>
  </si>
  <si>
    <t>clientes@besthotels.es</t>
  </si>
  <si>
    <t>VERA PLAYA CLUB</t>
  </si>
  <si>
    <t>CARRETERA PALOMARES-GARRUCHA, S/N BAJO</t>
  </si>
  <si>
    <t>04617</t>
  </si>
  <si>
    <t>CUEVAS DEL ALMANZORA</t>
  </si>
  <si>
    <t>TIKAR</t>
  </si>
  <si>
    <t>CARRETERA VERA-GARRUCHA, 17 BAJO; HOTEL PARAISO</t>
  </si>
  <si>
    <t>04630</t>
  </si>
  <si>
    <t>GARRUCHA</t>
  </si>
  <si>
    <t>950617131</t>
  </si>
  <si>
    <t>hoteltikar@hoteltikar.com</t>
  </si>
  <si>
    <t>velvetsalon.es</t>
  </si>
  <si>
    <t>HOTEL ADARIA VERA</t>
  </si>
  <si>
    <t>CALLE SOTAVENTO, 7 ESQUINA AVENIDA DEL DESCUBRIMIENTO</t>
  </si>
  <si>
    <t>04621</t>
  </si>
  <si>
    <t>VERA</t>
  </si>
  <si>
    <t>950617078</t>
  </si>
  <si>
    <t>info@hoteladariavera.com</t>
  </si>
  <si>
    <t>hoteladariavera.com</t>
  </si>
  <si>
    <t>APARTHOTEL REINA S.L.</t>
  </si>
  <si>
    <t>AVENIDA DESCUBRIMIENTO, 26 BAJO; APARTAHOTEL REINA</t>
  </si>
  <si>
    <t>04620</t>
  </si>
  <si>
    <t>950617070</t>
  </si>
  <si>
    <t>info@aparthotelreina.es</t>
  </si>
  <si>
    <t>aparthotelreina.es</t>
  </si>
  <si>
    <t>HOTEL CASA DE LOS ARCOS S.L.</t>
  </si>
  <si>
    <t>CARRETERA VÉLEZ BLANCO, S/N 0 ALMERÍA</t>
  </si>
  <si>
    <t>04839</t>
  </si>
  <si>
    <t>VÉLEZ-BLANCO</t>
  </si>
  <si>
    <t>950614935</t>
  </si>
  <si>
    <t>info@hotelcadelosarcos.com</t>
  </si>
  <si>
    <r>
      <rPr>
        <rFont val="'Google Sans Text',sans-serif"/>
        <color rgb="FF1155CC"/>
        <sz val="11.0"/>
        <u/>
      </rPr>
      <t>telebase.es/losarcos</t>
    </r>
  </si>
  <si>
    <t>BALISA</t>
  </si>
  <si>
    <t>CARRETERA N-340, KILOMETRO 487 BAJO</t>
  </si>
  <si>
    <t>04110</t>
  </si>
  <si>
    <t>NÍJAR</t>
  </si>
  <si>
    <t>950611306</t>
  </si>
  <si>
    <t>recepcion.balisa@gmail.com</t>
  </si>
  <si>
    <t>hotelbalisa.es</t>
  </si>
  <si>
    <t>DOÑA PAKYTA</t>
  </si>
  <si>
    <t>CORREO, 51</t>
  </si>
  <si>
    <t>04118</t>
  </si>
  <si>
    <t>950611175</t>
  </si>
  <si>
    <t>info@hotelpakyta.es</t>
  </si>
  <si>
    <t>cortijoelsotillo.es</t>
  </si>
  <si>
    <t>MC SAN JOSÉ</t>
  </si>
  <si>
    <t>CARRETERA FARO, 2 BAJO</t>
  </si>
  <si>
    <t>950611111</t>
  </si>
  <si>
    <t>reservas@hotelesmcsanjose.com</t>
  </si>
  <si>
    <t>hotelesmcsanjose.com</t>
  </si>
  <si>
    <t>CORTIJO EL SOTILLO</t>
  </si>
  <si>
    <t>CARRETERA SAN JOSÉ, S/N BAJO(CORTIJO EL SOTILLO)</t>
  </si>
  <si>
    <t>950611100</t>
  </si>
  <si>
    <t>clientes@playasycortijos.com</t>
  </si>
  <si>
    <t>APARTHOTEL VISTAMAR</t>
  </si>
  <si>
    <t>CALLE CUEVAS, 1 BAJO</t>
  </si>
  <si>
    <t>950611090</t>
  </si>
  <si>
    <t>info@vistamarsanjose.com</t>
  </si>
  <si>
    <t>vistamarsanjose.com</t>
  </si>
  <si>
    <t>DON IGNACIO</t>
  </si>
  <si>
    <t>PASEO MARITIMO, S/N</t>
  </si>
  <si>
    <t>950611081</t>
  </si>
  <si>
    <t>info@donignacio.com</t>
  </si>
  <si>
    <r>
      <rPr>
        <rFont val="'Google Sans Text',sans-serif"/>
        <color rgb="FF1155CC"/>
        <sz val="11.0"/>
        <u/>
      </rPr>
      <t>servimar.net</t>
    </r>
  </si>
  <si>
    <t>RONDA SAN JOSÉ, S/N BAJO ESQ(PASEO MARITIMO)</t>
  </si>
  <si>
    <t>950611080</t>
  </si>
  <si>
    <r>
      <rPr>
        <rFont val="'Google Sans Text',sans-serif"/>
        <color rgb="FF1155CC"/>
        <sz val="11.0"/>
        <u/>
      </rPr>
      <t>hoteldonignacio.com</t>
    </r>
  </si>
  <si>
    <t>DON MIGUEL PLAZA</t>
  </si>
  <si>
    <t>PLAZA PORTICADA, 13</t>
  </si>
  <si>
    <t>04760</t>
  </si>
  <si>
    <t>BERJA</t>
  </si>
  <si>
    <t>950605022</t>
  </si>
  <si>
    <t>info@donmiguelplaza.com</t>
  </si>
  <si>
    <t>LA KABILA</t>
  </si>
  <si>
    <t>EJIDO, 22</t>
  </si>
  <si>
    <t>04430</t>
  </si>
  <si>
    <t>INSTINCIÓN</t>
  </si>
  <si>
    <t>950601802</t>
  </si>
  <si>
    <t>info@lakabila.com</t>
  </si>
  <si>
    <t>GRAN HOTEL VICTORIA</t>
  </si>
  <si>
    <t>AVENIDA BULEVAR DE EL EJIDO, 400 BAJO; LOCAL 1</t>
  </si>
  <si>
    <t>04700</t>
  </si>
  <si>
    <t>EL EJIDO</t>
  </si>
  <si>
    <t>950573281</t>
  </si>
  <si>
    <t>ghvictoria@sercotel.es</t>
  </si>
  <si>
    <t>ghvictoria.com</t>
  </si>
  <si>
    <t>HOTEL RESTAURANTE RIVERA BRAO</t>
  </si>
  <si>
    <t>CALLE ALBUFERAS, 39</t>
  </si>
  <si>
    <t>04779</t>
  </si>
  <si>
    <t>ADRA</t>
  </si>
  <si>
    <t>950568212</t>
  </si>
  <si>
    <t>info@hotelrestauranteriverabrao.com</t>
  </si>
  <si>
    <r>
      <rPr>
        <rFont val="'Google Sans Text',sans-serif"/>
        <color rgb="FF1155CC"/>
        <sz val="11.0"/>
        <u/>
      </rPr>
      <t>riveraybrao.es</t>
    </r>
  </si>
  <si>
    <t>ZAPATA</t>
  </si>
  <si>
    <t>MÁLAGA, 7 BAJO</t>
  </si>
  <si>
    <t>04770</t>
  </si>
  <si>
    <t>950567001</t>
  </si>
  <si>
    <t>info@zapata.com</t>
  </si>
  <si>
    <t>VALLE DEL ESTE RESORT S.L.</t>
  </si>
  <si>
    <t>AVENIDA VALLE DEL SOL, 2</t>
  </si>
  <si>
    <t>950548600</t>
  </si>
  <si>
    <t>info@valledelesteresort.com</t>
  </si>
  <si>
    <r>
      <rPr>
        <rFont val="'Google Sans Text',sans-serif"/>
        <color rgb="FF1155CC"/>
        <sz val="11.0"/>
        <u/>
      </rPr>
      <t>valledeleste.es</t>
    </r>
  </si>
  <si>
    <t>HOTEL MARINA MAR S.L.</t>
  </si>
  <si>
    <t>AVENIDA MAR, 7</t>
  </si>
  <si>
    <t>950548550</t>
  </si>
  <si>
    <t>marinamar@servigroup.es</t>
  </si>
  <si>
    <t>387</t>
  </si>
  <si>
    <t>HOTEL SERVI GROUP MARINA PLAYA</t>
  </si>
  <si>
    <t>AVENIDA MAR, 3 BAJO</t>
  </si>
  <si>
    <t>950548500</t>
  </si>
  <si>
    <t>334</t>
  </si>
  <si>
    <t>ELE ANDARAX</t>
  </si>
  <si>
    <t>CALLE SANTA FE, S/N</t>
  </si>
  <si>
    <t>04720</t>
  </si>
  <si>
    <t>950532177</t>
  </si>
  <si>
    <t>r.andarax@elehoteles.es</t>
  </si>
  <si>
    <t>hoteleleandarax.com</t>
  </si>
  <si>
    <t>LOS PATIOS</t>
  </si>
  <si>
    <t>PLAYAZO, S/N BAJO (H. HOTEL LOS PATIOS</t>
  </si>
  <si>
    <t>04115</t>
  </si>
  <si>
    <t>950525137</t>
  </si>
  <si>
    <t>info@lospatioshotel.es</t>
  </si>
  <si>
    <t>lospatioshotel.es</t>
  </si>
  <si>
    <t>HOTEL CH CABO DE GATA</t>
  </si>
  <si>
    <t>CALLE MOJÁCAR, 14</t>
  </si>
  <si>
    <t>04140</t>
  </si>
  <si>
    <t>CARBONERAS</t>
  </si>
  <si>
    <t>950522973</t>
  </si>
  <si>
    <t>info@hotelchcabodegata.com</t>
  </si>
  <si>
    <t>LA MARMITA DE AHLAM</t>
  </si>
  <si>
    <t>PARAJE ENCINAR, S/N</t>
  </si>
  <si>
    <t>04479</t>
  </si>
  <si>
    <t>FONDÓN</t>
  </si>
  <si>
    <t>950513972</t>
  </si>
  <si>
    <t>info@lamarmitadeahlam.com</t>
  </si>
  <si>
    <t>MOON HOTEL &amp; SPA</t>
  </si>
  <si>
    <t>CALLE PUERTO DEPORTIVO (CLUB NAUTICO), 1 OFICINA 1</t>
  </si>
  <si>
    <t>950501501</t>
  </si>
  <si>
    <t>reservas@moonaguadulce.com</t>
  </si>
  <si>
    <t>moonaguadulce.com</t>
  </si>
  <si>
    <t>GOLF ALMERIMAR</t>
  </si>
  <si>
    <t>AVENIDA ALMERIMAR, S/N</t>
  </si>
  <si>
    <t>04711</t>
  </si>
  <si>
    <t>950497050</t>
  </si>
  <si>
    <t>golfalmerimar@arhoteles.com</t>
  </si>
  <si>
    <t>arhoteles.com</t>
  </si>
  <si>
    <t>277</t>
  </si>
  <si>
    <t>AR ALMERIMAR</t>
  </si>
  <si>
    <t>AVENIDA ARQUITECTO JULIÁN LAGUNA, 1</t>
  </si>
  <si>
    <t>950497007</t>
  </si>
  <si>
    <t>reservas@almerimar-resort.com</t>
  </si>
  <si>
    <t>almerimar-resort.com</t>
  </si>
  <si>
    <t>PARADOR DE MOJÁCAR</t>
  </si>
  <si>
    <t>PASEO MEDITERRÁNEO, 339</t>
  </si>
  <si>
    <t>950478250</t>
  </si>
  <si>
    <t>mojacar@parador.es</t>
  </si>
  <si>
    <t>CONTINENTAL S.L.</t>
  </si>
  <si>
    <t>PASEO MEDITERRÁNEO, 78 BAJO; HOTEL CONTINENTAL</t>
  </si>
  <si>
    <t>950478225</t>
  </si>
  <si>
    <t>informacion@continental-mojacar.es</t>
  </si>
  <si>
    <t>continental-mojacar.es</t>
  </si>
  <si>
    <t>MOJÁCAR BEACH S.L.</t>
  </si>
  <si>
    <t>CALLE SOLANA, 2 2</t>
  </si>
  <si>
    <t>950478002</t>
  </si>
  <si>
    <t>info@mojácarbeach.com</t>
  </si>
  <si>
    <r>
      <rPr>
        <rFont val="'Google Sans Text',sans-serif"/>
        <color rgb="FF1155CC"/>
        <sz val="11.0"/>
        <u/>
      </rPr>
      <t>mojacarbeach.com</t>
    </r>
  </si>
  <si>
    <t>INDALO S.A.</t>
  </si>
  <si>
    <t>PASEO MEDITERRÁNEO, 1</t>
  </si>
  <si>
    <t>950478001</t>
  </si>
  <si>
    <t>indalo@besthotels.es</t>
  </si>
  <si>
    <t>ALEGRIA PALACIO MOJACAR</t>
  </si>
  <si>
    <t>AVENIDA PALACIO, 1</t>
  </si>
  <si>
    <t>950478000</t>
  </si>
  <si>
    <t>palaciomojacar@alegria-hotels.com</t>
  </si>
  <si>
    <t>GRAN VISTA MARINA S.L.</t>
  </si>
  <si>
    <t>PASEO MEDITERRÁNEO, S/N BAJO</t>
  </si>
  <si>
    <t>950475799</t>
  </si>
  <si>
    <t>info@granvistamarina.com</t>
  </si>
  <si>
    <t>MOJACAR PLAYA S.L.</t>
  </si>
  <si>
    <t>VISTA DE LOS ÁNGELES, S/N BAJO(ALTO)</t>
  </si>
  <si>
    <t>950472632</t>
  </si>
  <si>
    <t>info@mojacarplaya.com</t>
  </si>
  <si>
    <t>VÍRGEN DEL MAR S.L.</t>
  </si>
  <si>
    <t>PASEO MEDITERRÁNEO, 245 BAJO(CAFETERIA HELADERIA)</t>
  </si>
  <si>
    <t>950472222</t>
  </si>
  <si>
    <t>info@vírgendelmar.com</t>
  </si>
  <si>
    <r>
      <rPr>
        <rFont val="'Google Sans Text',sans-serif"/>
        <color rgb="FF1155CC"/>
        <sz val="11.0"/>
        <u/>
      </rPr>
      <t>hotelvirgendelmar.com</t>
    </r>
  </si>
  <si>
    <t>OVERA S.L.</t>
  </si>
  <si>
    <t>CARRETERA ALMERÍA-MURCIA, KILOMETRO 547 BAJO; HOSTAL OVERA</t>
  </si>
  <si>
    <t>04600</t>
  </si>
  <si>
    <t>HUÉRCAL-OVERA</t>
  </si>
  <si>
    <t>950470879</t>
  </si>
  <si>
    <t>hotelovera@hotelovera.com</t>
  </si>
  <si>
    <t>overasl.com</t>
  </si>
  <si>
    <t>BENATOS ALET S.L.</t>
  </si>
  <si>
    <t>BARRIADA ALFAIX, S/N BAJO; APARTHOTEL</t>
  </si>
  <si>
    <t>04288</t>
  </si>
  <si>
    <t>LOS GALLARDOS</t>
  </si>
  <si>
    <t>950469202</t>
  </si>
  <si>
    <t>info@benatosalet.com</t>
  </si>
  <si>
    <t>LUZ AVENIDA</t>
  </si>
  <si>
    <t>CALLE LUZ, 1 BAJO</t>
  </si>
  <si>
    <t>04647</t>
  </si>
  <si>
    <t>PULPÍ</t>
  </si>
  <si>
    <t>950464523</t>
  </si>
  <si>
    <t>restauranteluzavenida@hotmail.com</t>
  </si>
  <si>
    <t>luzavenida.com</t>
  </si>
  <si>
    <t>HOSTAL VILLA DE GARRUCHA</t>
  </si>
  <si>
    <t>CALLE MAYOR, 2 BAJO; EDIFICIO TENIS-BAR VARADERO</t>
  </si>
  <si>
    <t>950460229</t>
  </si>
  <si>
    <t>pedromartinezmolina18@gmail.com</t>
  </si>
  <si>
    <t>hostalvilladegarrucha.com</t>
  </si>
  <si>
    <t>HOTEL RESTAURANTE LA PARRA</t>
  </si>
  <si>
    <t>CARRETERA NACIONAL 332, 6 BAJO</t>
  </si>
  <si>
    <t>04610</t>
  </si>
  <si>
    <t>950457105</t>
  </si>
  <si>
    <t>info@hotelaparra.com</t>
  </si>
  <si>
    <t>hotelaparra.com</t>
  </si>
  <si>
    <t>TIO FELIPE</t>
  </si>
  <si>
    <t>SAN ANTONIO, 15</t>
  </si>
  <si>
    <t>950454565</t>
  </si>
  <si>
    <t>hotelesfelipe@hotmail.com</t>
  </si>
  <si>
    <t>hotelesfelipe.com</t>
  </si>
  <si>
    <t>HOTEL &amp; HOSTAL LAS PALMAS</t>
  </si>
  <si>
    <t>AVENIDA FARO MESA ROLDÁN, 21 BAJO</t>
  </si>
  <si>
    <t>950454306</t>
  </si>
  <si>
    <t>info@hotel&amp;hostallaspalmas.com</t>
  </si>
  <si>
    <t>EL DORADO S.L.</t>
  </si>
  <si>
    <t>CAMINO VIEJO GARRUCHA, 24 BAJO</t>
  </si>
  <si>
    <t>950454050</t>
  </si>
  <si>
    <t>info@eldorado-carboneras.com</t>
  </si>
  <si>
    <t>eldorado-carboneras.com</t>
  </si>
  <si>
    <t>MI CASA</t>
  </si>
  <si>
    <t>CARRETERA REYES CATÓLICOS, KILOMETRO 536 CARRETERA NACIONAL-340</t>
  </si>
  <si>
    <t>04628</t>
  </si>
  <si>
    <t>ANTAS</t>
  </si>
  <si>
    <t>950453007</t>
  </si>
  <si>
    <t>info@hotelrestaurantemicasa.es</t>
  </si>
  <si>
    <t>hotelrestaurantemicasa.es</t>
  </si>
  <si>
    <t>PUERTO MARINA S.L.</t>
  </si>
  <si>
    <t>CARRETERA GARRUCHA-CARBONERAS, KILOMETRO 9 BAJO</t>
  </si>
  <si>
    <t>950450260</t>
  </si>
  <si>
    <t>info@marinagarrucha.com</t>
  </si>
  <si>
    <r>
      <rPr>
        <rFont val="'Google Sans Text',sans-serif"/>
        <color rgb="FF1155CC"/>
        <sz val="11.0"/>
        <u/>
      </rPr>
      <t>marinagarrucha.com</t>
    </r>
  </si>
  <si>
    <t>VILLA DE MACAEL</t>
  </si>
  <si>
    <t>AVENIDA ANDALUCÍA, 9 BAJO</t>
  </si>
  <si>
    <t>04867</t>
  </si>
  <si>
    <t>MACAEL</t>
  </si>
  <si>
    <t>950445513</t>
  </si>
  <si>
    <t>info@villademacael.com</t>
  </si>
  <si>
    <t>HOTEL JARDINES LA TEJERA S.A.</t>
  </si>
  <si>
    <t>CARRETERA CARRETERA LORCA BAZA, KILOMETRO , 52, , S/N</t>
  </si>
  <si>
    <t>04860</t>
  </si>
  <si>
    <t>OLULA DEL RÍO</t>
  </si>
  <si>
    <t>950442212</t>
  </si>
  <si>
    <t>reservas@jardineslatejera.com</t>
  </si>
  <si>
    <t>jardineslatejera.com</t>
  </si>
  <si>
    <t>HOTEL LA FUENTE</t>
  </si>
  <si>
    <t>CARRETERA VELEFIQUE, S/N</t>
  </si>
  <si>
    <t>04889</t>
  </si>
  <si>
    <t>BACARES</t>
  </si>
  <si>
    <t>950421138</t>
  </si>
  <si>
    <t>info@hotel-lasfuentes.es</t>
  </si>
  <si>
    <r>
      <rPr>
        <rFont val="'Google Sans Text',sans-serif"/>
        <color rgb="FF1155CC"/>
        <sz val="11.0"/>
        <u/>
      </rPr>
      <t>hotel-lasfuentes.es/</t>
    </r>
  </si>
  <si>
    <t>HOTEL VALLE DEL ALMANZORA</t>
  </si>
  <si>
    <t>CALLE RECTA DE LAS PLATANERAS, S/N</t>
  </si>
  <si>
    <t>04888</t>
  </si>
  <si>
    <t>ARMUÑA DE ALMANZORA</t>
  </si>
  <si>
    <t>950420652</t>
  </si>
  <si>
    <t>hotelvalledelalmanzora@gmail.com</t>
  </si>
  <si>
    <t>hotelvalledelalmanzora.com</t>
  </si>
  <si>
    <t>HOTEL VELAD PALACIL</t>
  </si>
  <si>
    <t>BALSA PARRA, 28</t>
  </si>
  <si>
    <t>04830</t>
  </si>
  <si>
    <t>950415356</t>
  </si>
  <si>
    <t>info@hotelvelezblanco.com</t>
  </si>
  <si>
    <t>hotelveladpalacil.com</t>
  </si>
  <si>
    <t>HOTEL VENTA LOS GEMELOS</t>
  </si>
  <si>
    <t>CARRETERA JEREZ-CARTAGENA, S/N BAJO; LOCAL</t>
  </si>
  <si>
    <t>04820</t>
  </si>
  <si>
    <t>VÉLEZ-RUBIO</t>
  </si>
  <si>
    <t>950411315</t>
  </si>
  <si>
    <t>info@hotelventalosgemelos.com</t>
  </si>
  <si>
    <t>LA CASONA DE DON BRUNO S.L.</t>
  </si>
  <si>
    <t>CARRERA MERCADO ADO, 11 BAJO</t>
  </si>
  <si>
    <t>950410127</t>
  </si>
  <si>
    <t>info@lacasonadedonbruno.com</t>
  </si>
  <si>
    <t>BEST OASIS TROPICAL S.L.</t>
  </si>
  <si>
    <t>AVENIDA MAR, 1 BAJO(HOTEL OASIS TROPICAL</t>
  </si>
  <si>
    <t>950397000</t>
  </si>
  <si>
    <t>oasistropical@besthotels.es</t>
  </si>
  <si>
    <t>TERRAZA CARMONA</t>
  </si>
  <si>
    <t>CALLE DEL MAR, 1</t>
  </si>
  <si>
    <t>950390760</t>
  </si>
  <si>
    <t>terrazacarmona@terrazacarmona.com</t>
  </si>
  <si>
    <t>terrazacarmona.com</t>
  </si>
  <si>
    <t>VERA HOTEL</t>
  </si>
  <si>
    <t>CARRETERA VERA-GARRUCHA, S/N BAJO</t>
  </si>
  <si>
    <t>950390361</t>
  </si>
  <si>
    <t>verahotel@verahotel.es</t>
  </si>
  <si>
    <r>
      <rPr>
        <rFont val="'Google Sans Text',sans-serif"/>
        <color rgb="FF1155CC"/>
        <sz val="11.0"/>
        <u/>
      </rPr>
      <t>verahotel.es</t>
    </r>
  </si>
  <si>
    <t>NATURALEZA RODALQUILAR</t>
  </si>
  <si>
    <t>PARAJE ALBACETES, S/N</t>
  </si>
  <si>
    <t>950389838</t>
  </si>
  <si>
    <t>info@hotelrodalquilar.com</t>
  </si>
  <si>
    <t>hotelrodalquilar.com</t>
  </si>
  <si>
    <t>LA CORTIJDA</t>
  </si>
  <si>
    <t>PARAJE ALBACETES, S/N 0 S/N</t>
  </si>
  <si>
    <t>950389827</t>
  </si>
  <si>
    <t>info@lacortijda.com</t>
  </si>
  <si>
    <t>BITACORA</t>
  </si>
  <si>
    <t>CALLE BITÁCORA, 1 BAJO; DUPLICADO 1-18</t>
  </si>
  <si>
    <t>04116</t>
  </si>
  <si>
    <t>950388155</t>
  </si>
  <si>
    <t>info@bitacora.com</t>
  </si>
  <si>
    <r>
      <rPr>
        <rFont val="'Google Sans Text',sans-serif"/>
        <color rgb="FF1155CC"/>
        <sz val="11.0"/>
        <u/>
      </rPr>
      <t>bitacora-cabodegata.es</t>
    </r>
  </si>
  <si>
    <t>CALA GRANDE</t>
  </si>
  <si>
    <t>CALLE NAVEGANTE, 1 BAJO</t>
  </si>
  <si>
    <t>950388108</t>
  </si>
  <si>
    <t>info@calagrande.com</t>
  </si>
  <si>
    <r>
      <rPr>
        <rFont val="'Google Sans Text',sans-serif"/>
        <color rgb="FF1155CC"/>
        <sz val="11.0"/>
        <u/>
      </rPr>
      <t>calagrande.es</t>
    </r>
  </si>
  <si>
    <t>VENTA DEL POBRE</t>
  </si>
  <si>
    <t>PARAJE VENTA DEL POBRE, S/N BAJO</t>
  </si>
  <si>
    <t>04114</t>
  </si>
  <si>
    <t>950385563</t>
  </si>
  <si>
    <t>info@ventadelpobre.com</t>
  </si>
  <si>
    <r>
      <rPr>
        <rFont val="'Google Sans Text',sans-serif"/>
        <color rgb="FF1155CC"/>
        <sz val="11.0"/>
        <u/>
      </rPr>
      <t>ventadelpobre.net</t>
    </r>
  </si>
  <si>
    <t>VENTA DEL POBRE II</t>
  </si>
  <si>
    <t>CARRETERA N-332, SALIDA 494 PARAJE VENTA DEL POBRE</t>
  </si>
  <si>
    <t>950385192</t>
  </si>
  <si>
    <t>info@ventadelpobreii.com</t>
  </si>
  <si>
    <r>
      <rPr>
        <rFont val="'Google Sans Text',sans-serif"/>
        <color rgb="FF1155CC"/>
        <sz val="11.0"/>
        <u/>
      </rPr>
      <t>ventadelpobre.net</t>
    </r>
  </si>
  <si>
    <t>LA VENTA HOTELES Y RESTAURANTES S.L.</t>
  </si>
  <si>
    <t>CORREO, 15 BAJO</t>
  </si>
  <si>
    <t>950380857</t>
  </si>
  <si>
    <t>info@laventahotelesyrestaurantes.com</t>
  </si>
  <si>
    <t>TORRES Y GONZÁLEZ DÍAZ S.L.</t>
  </si>
  <si>
    <t>CORREO, 2 BAJO</t>
  </si>
  <si>
    <t>950380446</t>
  </si>
  <si>
    <t>contabilidad@playasycortijos.com</t>
  </si>
  <si>
    <t>HOTEL AGADES * S.L.</t>
  </si>
  <si>
    <t>CALLE SIDI BEL ABBES, 2</t>
  </si>
  <si>
    <t>950380390</t>
  </si>
  <si>
    <t>info@hotelagades*.com</t>
  </si>
  <si>
    <r>
      <rPr>
        <rFont val="'Google Sans Text',sans-serif"/>
        <color rgb="FF1155CC"/>
        <sz val="11.0"/>
        <u/>
      </rPr>
      <t>hotelagades.com</t>
    </r>
  </si>
  <si>
    <t>CAROLINA &amp; VANESSA HOTEL-APARTAMENTO</t>
  </si>
  <si>
    <t>AVENIDA SAN JOSÉ, 18</t>
  </si>
  <si>
    <t>950380194</t>
  </si>
  <si>
    <t>info@carolina&amp;vaneshotel-apartamento.com</t>
  </si>
  <si>
    <r>
      <rPr>
        <rFont val="'Google Sans Text',sans-serif"/>
        <color rgb="FF1155CC"/>
        <sz val="11.0"/>
        <u/>
      </rPr>
      <t>cvhotel.es</t>
    </r>
  </si>
  <si>
    <t>ATALAYA</t>
  </si>
  <si>
    <t>CORREO, S/N</t>
  </si>
  <si>
    <t>950380085</t>
  </si>
  <si>
    <t>info@atalaya.com</t>
  </si>
  <si>
    <t>LA POSADA DE PACO</t>
  </si>
  <si>
    <t>AVENIDA SAN JOSÉ, 12</t>
  </si>
  <si>
    <t>950380010</t>
  </si>
  <si>
    <t>reservas@laposadadepaco.com</t>
  </si>
  <si>
    <t>laposadadepaco.com</t>
  </si>
  <si>
    <t>RESTAURANTE HOTEL BLANCA BRISA CABO DE GATA</t>
  </si>
  <si>
    <t>CALLE ISLA SANTA ELENA, 1</t>
  </si>
  <si>
    <t>04150</t>
  </si>
  <si>
    <t>950370001</t>
  </si>
  <si>
    <t>contacto@blancabrisa.com</t>
  </si>
  <si>
    <t>blancabrisa.com</t>
  </si>
  <si>
    <t>HOTEL HOSPEDERÍA DEL DESIERTO</t>
  </si>
  <si>
    <t>ORO VERDE, 27</t>
  </si>
  <si>
    <t>04200</t>
  </si>
  <si>
    <t>TABERNAS</t>
  </si>
  <si>
    <t>950369444</t>
  </si>
  <si>
    <t>hospederiatabernas@hotmail.com</t>
  </si>
  <si>
    <t>grupocalatrava.com</t>
  </si>
  <si>
    <t>AGUA DULCE</t>
  </si>
  <si>
    <t>AVENIDA CARLOS III, 348 BAJO</t>
  </si>
  <si>
    <t>950349003</t>
  </si>
  <si>
    <t>info@hotelaguadulce.com</t>
  </si>
  <si>
    <t>hotelaguadulce.com</t>
  </si>
  <si>
    <t>AGUADULCE</t>
  </si>
  <si>
    <t>AVENIDA CARLOS III, 348</t>
  </si>
  <si>
    <t>PUERTO SALUD</t>
  </si>
  <si>
    <t>COMPLEJO PUERTO DEPORTIVO AGUADULCE, S/N BAJO</t>
  </si>
  <si>
    <t>950346617</t>
  </si>
  <si>
    <t>puerto@puertoaguadulce.es</t>
  </si>
  <si>
    <r>
      <rPr>
        <rFont val="'Google Sans Text',sans-serif"/>
        <color rgb="FF1155CC"/>
        <sz val="11.0"/>
        <u/>
      </rPr>
      <t>puertodeportivoaguadulce.com/</t>
    </r>
  </si>
  <si>
    <t>ALEGRÍA PORTOMAGNO</t>
  </si>
  <si>
    <t>950343432</t>
  </si>
  <si>
    <t>portomagno@alegria-hotels.com</t>
  </si>
  <si>
    <t>hotelathportomagno.com</t>
  </si>
  <si>
    <t>383</t>
  </si>
  <si>
    <t>PLAYADULCE</t>
  </si>
  <si>
    <t>PASEO PALMERAL, S/N BAJO</t>
  </si>
  <si>
    <t>950341274</t>
  </si>
  <si>
    <t>HOTEL CITYMAR ANDARAX</t>
  </si>
  <si>
    <t>SANTA FE, S/N (CARRETERA NAC. 340)</t>
  </si>
  <si>
    <t>950340708</t>
  </si>
  <si>
    <t>andarax@citymar.com</t>
  </si>
  <si>
    <r>
      <rPr>
        <rFont val="'Google Sans Text',sans-serif"/>
        <color rgb="FF1155CC"/>
        <sz val="11.0"/>
        <u/>
      </rPr>
      <t>citymar.com</t>
    </r>
  </si>
  <si>
    <t>BAHÍA SERENA</t>
  </si>
  <si>
    <t>950334950</t>
  </si>
  <si>
    <t>recepcion@bahiaserena.es</t>
  </si>
  <si>
    <t>bahiaserena.es</t>
  </si>
  <si>
    <t>ARENA CENTER</t>
  </si>
  <si>
    <t>PASEO CENTRAL, 51 BAJO</t>
  </si>
  <si>
    <t>950334414</t>
  </si>
  <si>
    <t>gaubereservas@telefonica.net</t>
  </si>
  <si>
    <t>hotelarenacenter.com</t>
  </si>
  <si>
    <t>APARTAMENTOS LA MINERÍA</t>
  </si>
  <si>
    <t>AVENIDA GAVIOTAS, S/N BAJO; APARTAMENTO ALEGRIA PLAYA</t>
  </si>
  <si>
    <t>950334112</t>
  </si>
  <si>
    <t>fundacion@montepio.es</t>
  </si>
  <si>
    <t>residencialroquetas.com</t>
  </si>
  <si>
    <t>EVENIA ZORAIDA PARK</t>
  </si>
  <si>
    <t>AVENIDA MARIANO HERNÁNDEZ, 133 BAJO</t>
  </si>
  <si>
    <t>950333902</t>
  </si>
  <si>
    <t>hzg.res@eveniahotels.com</t>
  </si>
  <si>
    <t>eveniazoraidapark.com</t>
  </si>
  <si>
    <t>460</t>
  </si>
  <si>
    <t>HESPERIA SABINAL S.A.</t>
  </si>
  <si>
    <t>AVENIDA GAVIOTAS, S/N URBANIZACIÓN ROQUETAS DE MAR</t>
  </si>
  <si>
    <t>950333600</t>
  </si>
  <si>
    <t>info@hesperiabinal.com</t>
  </si>
  <si>
    <t>DIVERHOTEL ROQUETAS</t>
  </si>
  <si>
    <t>CALLE SIERRA NEVADA, 41 BAJO; HOTEL SENATOR PLAYAZUL</t>
  </si>
  <si>
    <t>950333311</t>
  </si>
  <si>
    <t>CALLE ROQUETAS DE MAR, S/N 0 ALMERÍA</t>
  </si>
  <si>
    <t>950333250</t>
  </si>
  <si>
    <t>info@mediterraneo-park.com</t>
  </si>
  <si>
    <t>mediterraneo-park.com</t>
  </si>
  <si>
    <t>EVENIA ZORAIDA GARDEN</t>
  </si>
  <si>
    <t>AVENIDA MARIANO HERNÁNDEZ, 131 BAJO(HOTEL)</t>
  </si>
  <si>
    <t>950322112</t>
  </si>
  <si>
    <t>eveniazoraidagarden.com</t>
  </si>
  <si>
    <t>HOTEL BALNEARIO DE SIERRA ALHAMILLA S.A.</t>
  </si>
  <si>
    <t>CALLE BAÑOS DE SIERRA ALHAMILLA, 1</t>
  </si>
  <si>
    <t>04259</t>
  </si>
  <si>
    <t>PECHINA</t>
  </si>
  <si>
    <t>950317413</t>
  </si>
  <si>
    <t>sierraalhamilla@gmail.com</t>
  </si>
  <si>
    <t>balneariosierraalhamilla.com/</t>
  </si>
  <si>
    <t>BULEVAR BULEVAR MANUEL DE AGUILA ORTEGA, 157 BAJO</t>
  </si>
  <si>
    <t>04130</t>
  </si>
  <si>
    <t>950297603</t>
  </si>
  <si>
    <r>
      <rPr>
        <rFont val="'Google Sans Text',sans-serif"/>
        <color rgb="FF1155CC"/>
        <sz val="11.0"/>
        <u/>
      </rPr>
      <t>hotellosarcos.info</t>
    </r>
  </si>
  <si>
    <t>PLAZA VIEJA HOTEL &amp; LOUNGE</t>
  </si>
  <si>
    <t>PLAZA CONSTITUCIÓN, 4</t>
  </si>
  <si>
    <t>04003</t>
  </si>
  <si>
    <t>950282096</t>
  </si>
  <si>
    <t>info@plazaviejahotel&amp;lounge.com</t>
  </si>
  <si>
    <r>
      <rPr>
        <rFont val="'Google Sans Text',sans-serif"/>
        <color rgb="FF1155CC"/>
        <sz val="11.0"/>
        <u/>
      </rPr>
      <t>plazaviejahl.com</t>
    </r>
  </si>
  <si>
    <t>HOTEL TORRELUZ CENTRO**</t>
  </si>
  <si>
    <t>PLAZA FLORES, 8</t>
  </si>
  <si>
    <t>04001</t>
  </si>
  <si>
    <t>950281429</t>
  </si>
  <si>
    <t>torreluz@torreluz.com</t>
  </si>
  <si>
    <t>torreluzcentro.com</t>
  </si>
  <si>
    <t>HOTEL CATEDRAL S.L.</t>
  </si>
  <si>
    <t>PLAZA CATEDRAL, 8 BAJO</t>
  </si>
  <si>
    <t>950278178</t>
  </si>
  <si>
    <t>reservas@hotelcatedral.net</t>
  </si>
  <si>
    <t>hotelcatedral.net</t>
  </si>
  <si>
    <t>SOL ALMERIA</t>
  </si>
  <si>
    <t>CALLE HERMANOS PINZÓN, 91 91 91</t>
  </si>
  <si>
    <t>04005</t>
  </si>
  <si>
    <t>950271811</t>
  </si>
  <si>
    <t>info@hotelsolalmeria.net</t>
  </si>
  <si>
    <r>
      <rPr>
        <rFont val="'Google Sans Text',sans-serif"/>
        <color rgb="FF1155CC"/>
        <sz val="11.0"/>
        <u/>
      </rPr>
      <t>hotelsolalmeria.net</t>
    </r>
  </si>
  <si>
    <t>VITA EMBAJADOR</t>
  </si>
  <si>
    <t>CALZADA DE CASTRO, 4 BAJO</t>
  </si>
  <si>
    <t>04006</t>
  </si>
  <si>
    <t>950259364</t>
  </si>
  <si>
    <t>direccion@hotelembajador.es</t>
  </si>
  <si>
    <r>
      <rPr>
        <rFont val="'Google Sans Text',sans-serif"/>
        <color rgb="FF1155CC"/>
        <sz val="11.0"/>
        <u/>
      </rPr>
      <t>hotelembajador.es</t>
    </r>
  </si>
  <si>
    <t>AC HOTEL ALMERÍA</t>
  </si>
  <si>
    <t>PLAZA FLORES, 5</t>
  </si>
  <si>
    <t>950234999</t>
  </si>
  <si>
    <t>acalmeria@ac-hotels.com</t>
  </si>
  <si>
    <t>achotelalmera.com</t>
  </si>
  <si>
    <t>HOTEL NUEVO TORRELUZ ****</t>
  </si>
  <si>
    <t>PLAZA FLORES, 10</t>
  </si>
  <si>
    <t>950234399</t>
  </si>
  <si>
    <t>torreluz.es</t>
  </si>
  <si>
    <t>HOTEL COSTASOL</t>
  </si>
  <si>
    <t>PASEO ALMERÍA, 58 BAJO</t>
  </si>
  <si>
    <t>950232769</t>
  </si>
  <si>
    <t>recepcion@hotelcostasol.com</t>
  </si>
  <si>
    <t>hotelcostasol.com</t>
  </si>
  <si>
    <t>HOTEL SEVILLA S.L.</t>
  </si>
  <si>
    <t>GRANADA, 25 BAJO</t>
  </si>
  <si>
    <t>950230009</t>
  </si>
  <si>
    <t>reservas@hotelsevillaalmeria.net</t>
  </si>
  <si>
    <t>hotelsevillasl.com</t>
  </si>
  <si>
    <t>CABO DE GATA</t>
  </si>
  <si>
    <t>CALLE JUEGOS DE ARGEL, S/N</t>
  </si>
  <si>
    <t>04131</t>
  </si>
  <si>
    <t>950209800</t>
  </si>
  <si>
    <t>HOTEL EL VENTIUNO</t>
  </si>
  <si>
    <t>AUTOVIA ALMERÍA-MURCIA, 471 SALIDA</t>
  </si>
  <si>
    <t>04149</t>
  </si>
  <si>
    <t>950209002</t>
  </si>
  <si>
    <t>areael21@yahoo.es</t>
  </si>
  <si>
    <t>hotelelventiuno.com</t>
  </si>
  <si>
    <t>BARCELÓ CABO DE GATA</t>
  </si>
  <si>
    <t>AVENIDA JUEGOS DE CASABLANCA, S/N BAJO</t>
  </si>
  <si>
    <t>950184250</t>
  </si>
  <si>
    <t>cabodegata@barcelo.com</t>
  </si>
  <si>
    <t>NH CIUDAD DE ALMERIA</t>
  </si>
  <si>
    <t>JARDÍN DE MEDINA, S/N</t>
  </si>
  <si>
    <t>950182500</t>
  </si>
  <si>
    <t>nhciudaddealmeria@nh-hotels.com</t>
  </si>
  <si>
    <t>CABOGATA MAR GARDEN</t>
  </si>
  <si>
    <t>JUEGOS DE CASABLANCA, S/N BAJO(PARCELA H-22 HOTEL GAR</t>
  </si>
  <si>
    <t>950181680</t>
  </si>
  <si>
    <t>SOL I DARIA ALPUJARRA</t>
  </si>
  <si>
    <t>PASEO IGLESIA, 5</t>
  </si>
  <si>
    <t>04569</t>
  </si>
  <si>
    <t>BENTARIQUE</t>
  </si>
  <si>
    <t>950164932</t>
  </si>
  <si>
    <t>info@hotelsolidaria.com</t>
  </si>
  <si>
    <t>hotelsolidaria.com</t>
  </si>
  <si>
    <t>ELBA ALMERÍA</t>
  </si>
  <si>
    <t>AVENIDA EL MEDITERRÁNEO, S/N PROLONGACIÓN</t>
  </si>
  <si>
    <t>04009</t>
  </si>
  <si>
    <t>950145390</t>
  </si>
  <si>
    <t>elbaalmeria@hoteleselba.com</t>
  </si>
  <si>
    <t>SERCOTEL GRAN FAMA</t>
  </si>
  <si>
    <t>AVENIDA EL MEDITERRÁNEO, 311 BAJO</t>
  </si>
  <si>
    <t>950145039</t>
  </si>
  <si>
    <t>GESTION ALMERIENSE S.A.</t>
  </si>
  <si>
    <t>CALLE ANTONIO CANO, 140 BAJO; EDIFICO FAMA 11</t>
  </si>
  <si>
    <t>950142494</t>
  </si>
  <si>
    <t>info@gestionalmeriense.com</t>
  </si>
  <si>
    <t>AVENT VERAHOTEL</t>
  </si>
  <si>
    <t>AVENIDA BARIA, S/N</t>
  </si>
  <si>
    <t>950139925</t>
  </si>
  <si>
    <t>info@aventverahotel.com</t>
  </si>
  <si>
    <t>avent-verahotel.com</t>
  </si>
  <si>
    <t>FAMILY AGUA AMARGA</t>
  </si>
  <si>
    <t>LOMILLA, 6 6 6 6</t>
  </si>
  <si>
    <t>950138014</t>
  </si>
  <si>
    <t>familyaguamarga@gmail.com</t>
  </si>
  <si>
    <t>familyaguaamarga.com</t>
  </si>
  <si>
    <t>HOTEL BALLABONA</t>
  </si>
  <si>
    <t>AUTOVIA MEDITERRÁNEO, KILOMETRO 543 BAJO</t>
  </si>
  <si>
    <t>950134902</t>
  </si>
  <si>
    <t>hotelballabona@ballabona.com</t>
  </si>
  <si>
    <t>hotelballabona.com</t>
  </si>
  <si>
    <t>MARINA REY S.L.</t>
  </si>
  <si>
    <t>CALLE SOTAVENTO, 2</t>
  </si>
  <si>
    <t>950133747</t>
  </si>
  <si>
    <t>reservasmarinarey@gmail.com</t>
  </si>
  <si>
    <t>marinarey.com</t>
  </si>
  <si>
    <t>MÉXICO</t>
  </si>
  <si>
    <t>CARRETERA GARRUCHA-VILLARICOS, S/N BAJO(URBANIZACIÓN LA ALDEA)</t>
  </si>
  <si>
    <t>950133152</t>
  </si>
  <si>
    <t>reservas@hotelmexicovera.com</t>
  </si>
  <si>
    <t>hotelmexicovera.com</t>
  </si>
  <si>
    <t>BEST</t>
  </si>
  <si>
    <t>AVENIDA COSTA LEVANTE, 2 BAJO (URBANIZACIÓN MARINA TORRE)</t>
  </si>
  <si>
    <t>950132266</t>
  </si>
  <si>
    <t>mojacar@besthotels.es</t>
  </si>
  <si>
    <t>HOTEL EL TREBOL S.L.L.</t>
  </si>
  <si>
    <t>AVENIDA GARRUCHA, 19 BAJO</t>
  </si>
  <si>
    <t>950130905</t>
  </si>
  <si>
    <t>info@hoteleltrebol.es</t>
  </si>
  <si>
    <t>hoteleltrebol.es</t>
  </si>
  <si>
    <t>AVENIDA MEDITERRÁNEO, 281</t>
  </si>
  <si>
    <t>950108180</t>
  </si>
  <si>
    <t>info@avenidahotelalmeria.com</t>
  </si>
  <si>
    <t>avenidahotelalmeria.com</t>
  </si>
  <si>
    <t>PIERRE ET VACANCES ALMERIA ROQUETAS DE MAR</t>
  </si>
  <si>
    <t>AVENIDA CIUDAD DE CÁDIZ, 22-24 URBANIZACIÓN PLAYA SERENA SUR</t>
  </si>
  <si>
    <t>950049576</t>
  </si>
  <si>
    <t>pierrevacances.es</t>
  </si>
  <si>
    <t>EL TIO KIKO S.L.</t>
  </si>
  <si>
    <t>EMBARQUE, 12 BAJO</t>
  </si>
  <si>
    <t>950044006</t>
  </si>
  <si>
    <t>info@eltiokiko.com</t>
  </si>
  <si>
    <t>eltiokiko.com</t>
  </si>
  <si>
    <t>HOTEL CERO OCHO</t>
  </si>
  <si>
    <t>AVENIDA ANDALUCÍA, 1 1</t>
  </si>
  <si>
    <t>950031752</t>
  </si>
  <si>
    <t>hotelceroocho@gmail.com</t>
  </si>
  <si>
    <t>facebook.com/hotelceroocho-144697779010962</t>
  </si>
  <si>
    <t>CABOGATA MAR GARDEN HOTEL</t>
  </si>
  <si>
    <t>JUEGOS DE CASABLANCA, S/N (URBANIZACIÓN EL TOYO)</t>
  </si>
  <si>
    <t>950017950</t>
  </si>
  <si>
    <t>booking.cabogatamar@gardenhotels.com</t>
  </si>
  <si>
    <t>HOTEL SEDEMAR S.A.</t>
  </si>
  <si>
    <t>PLAZA GARZAS, 14 BAJO</t>
  </si>
  <si>
    <t>950005981</t>
  </si>
  <si>
    <t>info@hotelsedemar.com</t>
  </si>
  <si>
    <t>PROTUR ROQUETAS &amp; SPA S.L.</t>
  </si>
  <si>
    <t>AVENIDA PLAYA SERENA, 93 BAJO; HOTEL SEREMAR</t>
  </si>
  <si>
    <t>950005350</t>
  </si>
  <si>
    <t>roquetas@proturhotels.com</t>
  </si>
  <si>
    <t>HOTELS RESORTS AND SPA</t>
  </si>
  <si>
    <t>JUEGOS DE ARGEL, S/N BAJO (PARCELA 4)</t>
  </si>
  <si>
    <t>950001200</t>
  </si>
  <si>
    <t>villaolimpica@zthotels.com</t>
  </si>
  <si>
    <t>RANCHO DEL MAR</t>
  </si>
  <si>
    <t>PASEO MEDITERRÁNEO, 377</t>
  </si>
  <si>
    <t>950 478 615</t>
  </si>
  <si>
    <t>hotelranchodelmar@gmail.com</t>
  </si>
  <si>
    <t>hotelranchodelmar.com</t>
  </si>
  <si>
    <t>BOTANIQ HOTEL BOUTIQUE</t>
  </si>
  <si>
    <t>CALLE RÍO ABAJO, 3</t>
  </si>
  <si>
    <t>950 39 97 70</t>
  </si>
  <si>
    <t>recepcion@botaniq.es</t>
  </si>
  <si>
    <t>botaniq.es</t>
  </si>
  <si>
    <t>SENDEROS</t>
  </si>
  <si>
    <t>PUEBLECICO, 1 BAJO</t>
  </si>
  <si>
    <t>950 13 80 87</t>
  </si>
  <si>
    <t>hotelsenderos@gmail.com</t>
  </si>
  <si>
    <t>hotelsenderos.com</t>
  </si>
  <si>
    <t>LAS CALAS</t>
  </si>
  <si>
    <t>DESAGÜE, S/N BAJO(LOS TARAHIS)</t>
  </si>
  <si>
    <t>950 13 80 16</t>
  </si>
  <si>
    <t>hotellascalas@hotmail.com</t>
  </si>
  <si>
    <t>hotellascalas.es</t>
  </si>
  <si>
    <t>EL SAUCO S.L.</t>
  </si>
  <si>
    <t>19187</t>
  </si>
  <si>
    <t>UCEDA</t>
  </si>
  <si>
    <t>GUADALAJARA</t>
  </si>
  <si>
    <t>949856023</t>
  </si>
  <si>
    <t>info@eluco.com</t>
  </si>
  <si>
    <t>HOTEL RURAL "VICTORIA" S.L.</t>
  </si>
  <si>
    <t>JUAN FRANCISCO MARTÍNEZ CATALINA, 4 BAJO</t>
  </si>
  <si>
    <t>19220</t>
  </si>
  <si>
    <t>HUMANES</t>
  </si>
  <si>
    <t>949851317</t>
  </si>
  <si>
    <t>info@hotelrural"victoria".com</t>
  </si>
  <si>
    <r>
      <rPr>
        <rFont val="'Google Sans Text',sans-serif"/>
        <color rgb="FF1155CC"/>
        <sz val="11.0"/>
        <u/>
      </rPr>
      <t>hotelruralvictoria.info</t>
    </r>
  </si>
  <si>
    <t>LOS QUIÑONES</t>
  </si>
  <si>
    <t>PARAJE QUIÑONES, S/N</t>
  </si>
  <si>
    <t>19313</t>
  </si>
  <si>
    <t>PERALEJOS DE LAS TRUCHAS</t>
  </si>
  <si>
    <t>949837050</t>
  </si>
  <si>
    <t>analorentejimenez@gmail.com</t>
  </si>
  <si>
    <r>
      <rPr>
        <rFont val="'Google Sans Text',sans-serif"/>
        <color rgb="FF1155CC"/>
        <sz val="11.0"/>
        <u/>
      </rPr>
      <t>losquinones.com</t>
    </r>
  </si>
  <si>
    <t>HOTEL ALTO TAJO</t>
  </si>
  <si>
    <t>URBANIZACIÓN CAMPO, 9 BAJO; CHALET</t>
  </si>
  <si>
    <t>19311</t>
  </si>
  <si>
    <t>OREA</t>
  </si>
  <si>
    <t>949836268</t>
  </si>
  <si>
    <t>pablotomas@hotmail.com</t>
  </si>
  <si>
    <t>hotelaltotajo.com</t>
  </si>
  <si>
    <t>ALOJAMIENTO RURAL ALTO TAJO</t>
  </si>
  <si>
    <t>CARRETERA TRAGACETE, 0, , S/N - BAJO BAJO</t>
  </si>
  <si>
    <t>alojamientoruralaltotajo.com</t>
  </si>
  <si>
    <t>HOTEL HERRANZ</t>
  </si>
  <si>
    <t>PLAZA FUENTE, 1 BAJO</t>
  </si>
  <si>
    <t>19310</t>
  </si>
  <si>
    <t>ALCOROCHES</t>
  </si>
  <si>
    <t>949836068</t>
  </si>
  <si>
    <t>marisolherranzh@gmail.com</t>
  </si>
  <si>
    <t>apartamentosyhostalherranz.com</t>
  </si>
  <si>
    <t>HOTEL PALACIO DE LOS MOLINA</t>
  </si>
  <si>
    <t>CALLE MARTÍNEZ IZQUIERDO, 36</t>
  </si>
  <si>
    <t>19300</t>
  </si>
  <si>
    <t>MOLINA DE ARAGÓN</t>
  </si>
  <si>
    <t>949831382</t>
  </si>
  <si>
    <t>pedidos@subalterna.es</t>
  </si>
  <si>
    <r>
      <rPr>
        <rFont val="'Google Sans Text',sans-serif"/>
        <color rgb="FF1155CC"/>
        <sz val="11.0"/>
        <u/>
      </rPr>
      <t>palaciodelosmolina.es</t>
    </r>
  </si>
  <si>
    <t>EL DESCANSILLO</t>
  </si>
  <si>
    <t>PUENTE, 1 1 1</t>
  </si>
  <si>
    <t>19390</t>
  </si>
  <si>
    <t>BAÑOS DE TAJO</t>
  </si>
  <si>
    <t>949831252</t>
  </si>
  <si>
    <t>info@eldescansillo.com</t>
  </si>
  <si>
    <r>
      <rPr>
        <rFont val="'Google Sans Text',sans-serif"/>
        <color rgb="FF1155CC"/>
        <sz val="11.0"/>
        <u/>
      </rPr>
      <t>eldescansillo.com</t>
    </r>
  </si>
  <si>
    <t>PARADOR DE SANTA RITA</t>
  </si>
  <si>
    <t>SANTA RITA, 26</t>
  </si>
  <si>
    <t>949830530</t>
  </si>
  <si>
    <t>info@paradordesantarita.com</t>
  </si>
  <si>
    <t>paradordesantarita.com</t>
  </si>
  <si>
    <t>E.U.C.C. NUEVA SIERRA DE ALTOMIRA</t>
  </si>
  <si>
    <t>CALLE SAN LORENZO, S/N BAJO; CJTO. FIN DEL MUNDO</t>
  </si>
  <si>
    <t>19119</t>
  </si>
  <si>
    <t>ALBALATE DE ZORITA</t>
  </si>
  <si>
    <t>949826297</t>
  </si>
  <si>
    <t>euccnuevasierra@gmail.com</t>
  </si>
  <si>
    <t>plus.google.com/116817422660717883644</t>
  </si>
  <si>
    <t>C.B.CENTRAL NUCLEAR DE TRILLO</t>
  </si>
  <si>
    <t>CALLE ROMERO, 2 BAJO</t>
  </si>
  <si>
    <t>19420</t>
  </si>
  <si>
    <t>CIFUENTES</t>
  </si>
  <si>
    <t>949810832</t>
  </si>
  <si>
    <t>info@cbcentralnucleardetrillo.com</t>
  </si>
  <si>
    <t>HOTEL CARDAMOMO SIGÜENZA</t>
  </si>
  <si>
    <t>CALLE REAL, 2</t>
  </si>
  <si>
    <t>19266</t>
  </si>
  <si>
    <t>SIGÜENZA</t>
  </si>
  <si>
    <t>949801685</t>
  </si>
  <si>
    <t>hotel@cardamomosiguenza.com</t>
  </si>
  <si>
    <t>cardamomosiguenza.com</t>
  </si>
  <si>
    <t>HC SIGÜENZA S.L.</t>
  </si>
  <si>
    <t>ALFONSO VI, 7</t>
  </si>
  <si>
    <t>19250</t>
  </si>
  <si>
    <t>949391974</t>
  </si>
  <si>
    <t>hotelhc@hotelhcsiguenza.com</t>
  </si>
  <si>
    <t>hotelhcsiguenza.com</t>
  </si>
  <si>
    <t>PORTA COELI</t>
  </si>
  <si>
    <t>MAYOR, 50 BAJO</t>
  </si>
  <si>
    <t>949391875</t>
  </si>
  <si>
    <t>portacoeli@crusa.es</t>
  </si>
  <si>
    <t>crusa.es</t>
  </si>
  <si>
    <t>CASA DEL CASTILLO</t>
  </si>
  <si>
    <t>VIGILES, 9</t>
  </si>
  <si>
    <t>949391613</t>
  </si>
  <si>
    <t>info@casadelcastillo.com</t>
  </si>
  <si>
    <t>casadelcastillo.com</t>
  </si>
  <si>
    <t>HOTEL LABERINTO S.L.</t>
  </si>
  <si>
    <t>PASEO ALAMEDA, 1 BAJO; BAR</t>
  </si>
  <si>
    <t>949391165</t>
  </si>
  <si>
    <t>info@hotellaberinto.es</t>
  </si>
  <si>
    <r>
      <rPr>
        <rFont val="'Google Sans Text',sans-serif"/>
        <color rgb="FF1155CC"/>
        <sz val="11.0"/>
        <u/>
      </rPr>
      <t>hotellaberinto.es</t>
    </r>
  </si>
  <si>
    <t>PARADOR DEL CASTILLO DE SIGÜENZA</t>
  </si>
  <si>
    <t>PLAZA CASTILLO, 1 BAJO</t>
  </si>
  <si>
    <t>949390100</t>
  </si>
  <si>
    <t>siguenza@parador.es</t>
  </si>
  <si>
    <t>CASONA DE TORRES S.L.</t>
  </si>
  <si>
    <t>MAYOR, 1</t>
  </si>
  <si>
    <t>19110</t>
  </si>
  <si>
    <t>MONDÉJAR</t>
  </si>
  <si>
    <t>949387714</t>
  </si>
  <si>
    <t>info@casonadetorres.com</t>
  </si>
  <si>
    <t>casonadetorres.com</t>
  </si>
  <si>
    <t>LOS ARCOS DE ALMONACID</t>
  </si>
  <si>
    <t>CALVO SOTELO, 14 BAJO</t>
  </si>
  <si>
    <t>19118</t>
  </si>
  <si>
    <t>ALMONACID DE ZORITA</t>
  </si>
  <si>
    <t>949376771</t>
  </si>
  <si>
    <t>info@losarcosdealmonacid.com</t>
  </si>
  <si>
    <t>HOTEL PALATERNA S.L.</t>
  </si>
  <si>
    <t>CALLE GENERAL CAYUELA, 2 BAJO</t>
  </si>
  <si>
    <t>19100</t>
  </si>
  <si>
    <t>PASTRANA</t>
  </si>
  <si>
    <t>949370127</t>
  </si>
  <si>
    <t>reservas@hotelpalaterna.es</t>
  </si>
  <si>
    <t>hotelpalaterna.com</t>
  </si>
  <si>
    <t>VILLAS DE AUÑON</t>
  </si>
  <si>
    <t>ENMEDIO, 9 BAJO</t>
  </si>
  <si>
    <t>19130</t>
  </si>
  <si>
    <t>AUÑÓN</t>
  </si>
  <si>
    <t>949358579</t>
  </si>
  <si>
    <t>info@villasdeauñon.com</t>
  </si>
  <si>
    <t>MARIBLANCA HOTEL RESTAURANTE</t>
  </si>
  <si>
    <t>PLAZA ABAJO, 2 BAJO; HOSTAL-RTE.MARIBLANCA</t>
  </si>
  <si>
    <t>19120</t>
  </si>
  <si>
    <t>SACEDÓN</t>
  </si>
  <si>
    <t>949350044</t>
  </si>
  <si>
    <t>reservas@hotelmariblanca.com</t>
  </si>
  <si>
    <t>hotelmariblanca.com</t>
  </si>
  <si>
    <t>CUMBRES DE CASTILLA</t>
  </si>
  <si>
    <t>REAL, S/N BAJO</t>
  </si>
  <si>
    <t>19294</t>
  </si>
  <si>
    <t>MANDAYONA</t>
  </si>
  <si>
    <t>949305818</t>
  </si>
  <si>
    <t>info@cumbresdecastilla.com</t>
  </si>
  <si>
    <t>EL CASTEJÓN DE LUZAGA</t>
  </si>
  <si>
    <t>CASTEJÓN, 15-17 BAJO</t>
  </si>
  <si>
    <t>19261</t>
  </si>
  <si>
    <t>LUZAGA</t>
  </si>
  <si>
    <t>949304847</t>
  </si>
  <si>
    <t>elcastejondeluzaga@elcastejondeluzaga.com</t>
  </si>
  <si>
    <t>elcastejondeluzaga.com</t>
  </si>
  <si>
    <t>ZENIT ALCOLEA</t>
  </si>
  <si>
    <t>CARRETERA N-II, KILOMETRO 132, 200 BAJO</t>
  </si>
  <si>
    <t>19260</t>
  </si>
  <si>
    <t>ALCOLEA DEL PINAR</t>
  </si>
  <si>
    <t>949300098</t>
  </si>
  <si>
    <t>restalcolea@zenithoteles.com</t>
  </si>
  <si>
    <t>zenitalcolea.com</t>
  </si>
  <si>
    <t>AVIS ALCOLEA</t>
  </si>
  <si>
    <t>CARRETERA N-II, KILOMETRO 132, 2</t>
  </si>
  <si>
    <t>949300097</t>
  </si>
  <si>
    <t>hotelavisalcolea@gmail.com</t>
  </si>
  <si>
    <t>avisalcolea.com</t>
  </si>
  <si>
    <t>HOTEL LA CAÑADA S.L.</t>
  </si>
  <si>
    <t>CARRETERA HORCHE, S/N 0 GUADALAJARA</t>
  </si>
  <si>
    <t>19140</t>
  </si>
  <si>
    <t>HORCHE</t>
  </si>
  <si>
    <t>949290029</t>
  </si>
  <si>
    <t>reservas@lacanadahotel.com</t>
  </si>
  <si>
    <t>lacanadahotel.com</t>
  </si>
  <si>
    <t>HOTEL 103</t>
  </si>
  <si>
    <t>AUTOVIA A-2, KILOMETRO 103 BAJO</t>
  </si>
  <si>
    <t>19490</t>
  </si>
  <si>
    <t>ALMADRONES</t>
  </si>
  <si>
    <t>949285522</t>
  </si>
  <si>
    <t>area103@gruporebollo.com</t>
  </si>
  <si>
    <t>area103.es</t>
  </si>
  <si>
    <t>MIRALCAMPO</t>
  </si>
  <si>
    <t>AVENIDA ALCALÁ, S/N BAJO(JUNTO GASOLINERA)</t>
  </si>
  <si>
    <t>19200</t>
  </si>
  <si>
    <t>AZUQUECA DE HENARES</t>
  </si>
  <si>
    <t>949264606</t>
  </si>
  <si>
    <t>admon@hotmail.com</t>
  </si>
  <si>
    <t>hotelmiralcampo.com</t>
  </si>
  <si>
    <t>AZUQUECA</t>
  </si>
  <si>
    <t>CARRETERA ALOVERA, 80 BAJO</t>
  </si>
  <si>
    <t>949264488</t>
  </si>
  <si>
    <t>informacion@hotelazuqueca.es</t>
  </si>
  <si>
    <t>hotelazuqueca.com</t>
  </si>
  <si>
    <t>CR LORENZO S.L.</t>
  </si>
  <si>
    <t>CALLE ZARAGOZA, 51 BAJO</t>
  </si>
  <si>
    <t>19005</t>
  </si>
  <si>
    <t>949255028</t>
  </si>
  <si>
    <t>info@can-vic.com</t>
  </si>
  <si>
    <t>crlorenzosl.com</t>
  </si>
  <si>
    <t>ALCARRIA</t>
  </si>
  <si>
    <t>CALLE TOLEDO, 39</t>
  </si>
  <si>
    <t>19002</t>
  </si>
  <si>
    <t>949253300</t>
  </si>
  <si>
    <t>reservas@hotelalcarria.es</t>
  </si>
  <si>
    <t>hotelalcarria.es</t>
  </si>
  <si>
    <t>AC HOTEL GUADALAJARA</t>
  </si>
  <si>
    <t>AVENIDA EJÉRCITO, 6 BAJO</t>
  </si>
  <si>
    <t>19004</t>
  </si>
  <si>
    <t>949248370</t>
  </si>
  <si>
    <t>acguadalajara@ac-hotels.com</t>
  </si>
  <si>
    <t>achotelguadalajara.com</t>
  </si>
  <si>
    <t>PAX GUADALAJARA</t>
  </si>
  <si>
    <t>AVENIDA VENEZUELA, 15 BAJO; HOTEL PAX</t>
  </si>
  <si>
    <t>949248060</t>
  </si>
  <si>
    <t>reservas@paxguadalajara.com</t>
  </si>
  <si>
    <t>paxguadalajara.com</t>
  </si>
  <si>
    <t>HOTEL INFANTE</t>
  </si>
  <si>
    <t>CALLE SAN JUAN DE DIOS, 14</t>
  </si>
  <si>
    <t>19001</t>
  </si>
  <si>
    <t>949223115</t>
  </si>
  <si>
    <t>hotelinfante@yahoo.es</t>
  </si>
  <si>
    <t>hotelinfante.com</t>
  </si>
  <si>
    <t>ALCARRIA HOTEL GUADALAJARA S.L.U.</t>
  </si>
  <si>
    <t>AVENIDA EJÉRCITO, 6 BAJO; CENTRO A.C.HOTELES</t>
  </si>
  <si>
    <t>949219053</t>
  </si>
  <si>
    <t>info@hotelalcarria.es</t>
  </si>
  <si>
    <r>
      <rPr>
        <rFont val="'Google Sans Text',sans-serif"/>
        <color rgb="FF1155CC"/>
        <sz val="11.0"/>
        <u/>
      </rPr>
      <t>hotelalcarria.es</t>
    </r>
  </si>
  <si>
    <t>SCH PUERTA DE GUADALAJARA HOTEL</t>
  </si>
  <si>
    <t>NITRA, 103 BAJO(PARC 103)</t>
  </si>
  <si>
    <t>949212944</t>
  </si>
  <si>
    <t>hotelpuertaguadalajara@sch-hotels.com</t>
  </si>
  <si>
    <t>sch-hotels.com</t>
  </si>
  <si>
    <t>TENIENTE FIGUEROA, 3 BAJO</t>
  </si>
  <si>
    <t>949211304</t>
  </si>
  <si>
    <t>info@hotelespanaguadalajara.es</t>
  </si>
  <si>
    <r>
      <rPr>
        <rFont val="'Google Sans Text',sans-serif"/>
        <color rgb="FF1155CC"/>
        <sz val="11.0"/>
        <u/>
      </rPr>
      <t>xn--hotel-espaa-beb.es/</t>
    </r>
  </si>
  <si>
    <t>TRYP GUADALAJARA</t>
  </si>
  <si>
    <t>AVENIDA EDUARDO GUITIÁN (CENTRO COMERCIAL FERIAL PLAZA), 7 BAJO; HOTEL MELIA CONFOR</t>
  </si>
  <si>
    <t>949209300</t>
  </si>
  <si>
    <t>tryp.guadalajara@melia.com</t>
  </si>
  <si>
    <t>hotelguadalajara.com</t>
  </si>
  <si>
    <t>CLEVER CASH SERVICES S.L.</t>
  </si>
  <si>
    <t>CALLE FRANCISCO MEDINA Y MENDOZA (POLIGONO INSDUSTRIAL CABANILLAS II), 22 BAJO; NAVE 29</t>
  </si>
  <si>
    <t>19171</t>
  </si>
  <si>
    <t>CABANILLAS DEL CAMPO</t>
  </si>
  <si>
    <t>949208771</t>
  </si>
  <si>
    <t>reservas@hoteltorcal.com</t>
  </si>
  <si>
    <r>
      <rPr>
        <rFont val="'Google Sans Text',sans-serif"/>
        <color rgb="FF1155CC"/>
        <sz val="11.0"/>
        <u/>
      </rPr>
      <t>hoteltorcal.com</t>
    </r>
  </si>
  <si>
    <t>IRIS</t>
  </si>
  <si>
    <t>CALLE TRAFALGAR (POLIGONO INSDUSTRIAL EL BALCONCILLO), 74 BAJO; HOTEL IBIS</t>
  </si>
  <si>
    <t>949202080</t>
  </si>
  <si>
    <t>reservas@hotel-iris-guadalajara.com</t>
  </si>
  <si>
    <t>hotelirisguadalajara.com</t>
  </si>
  <si>
    <t>REAL BALNEARIO DE CARLOS III S.L.</t>
  </si>
  <si>
    <t>CARRETERA PUERTA, S/N</t>
  </si>
  <si>
    <t>19450</t>
  </si>
  <si>
    <t>TRILLO</t>
  </si>
  <si>
    <t>949033489</t>
  </si>
  <si>
    <t>info@realbalneariocarlosiii.com</t>
  </si>
  <si>
    <t>realbalneariodecarlosiiisl.com</t>
  </si>
  <si>
    <t>LA CASA DE SAN GIL</t>
  </si>
  <si>
    <t>GENERAL FRANCO, 61 BAJO</t>
  </si>
  <si>
    <t>19270</t>
  </si>
  <si>
    <t>ATIENZA</t>
  </si>
  <si>
    <t>949 39 93 14</t>
  </si>
  <si>
    <t>lacasadesangil@gmail.com</t>
  </si>
  <si>
    <t>lacasadesangil.com</t>
  </si>
  <si>
    <t>PALACIO DE ATIENZA</t>
  </si>
  <si>
    <t>CJLA. SAN GIL, 47 BAJO</t>
  </si>
  <si>
    <t xml:space="preserve">949 39 91 80 </t>
  </si>
  <si>
    <t>informacion@palaciodeatienza.com</t>
  </si>
  <si>
    <t>palaciodeatienza.com</t>
  </si>
  <si>
    <t>ANTIGUO PALACIO DE ATIENZA S.L.</t>
  </si>
  <si>
    <t>PLAZA AGUSTÍN GONZÁLEZ MARTÍNEZ, 1 BAJO</t>
  </si>
  <si>
    <t>949 39 91 80</t>
  </si>
  <si>
    <t>administracion@palaciodeatienza.com</t>
  </si>
  <si>
    <t>EL SALERO</t>
  </si>
  <si>
    <t>CARRETERA ZARAGOZA, KILOMETRO 7</t>
  </si>
  <si>
    <t>19190</t>
  </si>
  <si>
    <t>TORIJA</t>
  </si>
  <si>
    <t>949 320 005</t>
  </si>
  <si>
    <t>elsalerotorija@gmail.com</t>
  </si>
  <si>
    <t>elsalerotorija.es</t>
  </si>
  <si>
    <t>HOTEL LANDABEN S.L.</t>
  </si>
  <si>
    <t>CALLE L (POLIGONO LANDABEN), S/N</t>
  </si>
  <si>
    <t>31012</t>
  </si>
  <si>
    <t>PAMPLONA/IRUÑA</t>
  </si>
  <si>
    <t>NAVARRA</t>
  </si>
  <si>
    <t>948987221</t>
  </si>
  <si>
    <t>hotel@landaben.com</t>
  </si>
  <si>
    <t>landaben.com</t>
  </si>
  <si>
    <t>RESIDENCIA UNIVERSITARIA LOS ABEDULES</t>
  </si>
  <si>
    <t>CARRETERA SADAR, 26 BAJO</t>
  </si>
  <si>
    <t>31006</t>
  </si>
  <si>
    <t>948981200</t>
  </si>
  <si>
    <t>info@residenciauniversitarialosabedules.com</t>
  </si>
  <si>
    <r>
      <rPr>
        <rFont val="'Google Sans Text',sans-serif"/>
        <color rgb="FF1155CC"/>
        <sz val="11.0"/>
        <u/>
      </rPr>
      <t>resa.es</t>
    </r>
  </si>
  <si>
    <t>EZKAURRE</t>
  </si>
  <si>
    <t>BARRIO GARAGARDOIA, 14 BAJO</t>
  </si>
  <si>
    <t>31417</t>
  </si>
  <si>
    <t>ISABA/IZABA</t>
  </si>
  <si>
    <t>948893303</t>
  </si>
  <si>
    <t>info@ezkaurre.com</t>
  </si>
  <si>
    <t>BESARO</t>
  </si>
  <si>
    <t>CALLE IRIGOYEN, 5 BAJO</t>
  </si>
  <si>
    <t>31689</t>
  </si>
  <si>
    <t>IZALZU/ITZALTZU</t>
  </si>
  <si>
    <t>948890350</t>
  </si>
  <si>
    <t>hotel@besaro.es</t>
  </si>
  <si>
    <t>besaro.es</t>
  </si>
  <si>
    <t>AUÑAMENDI</t>
  </si>
  <si>
    <t>CALLE URRUTIA, 23 BAJO</t>
  </si>
  <si>
    <t>31680</t>
  </si>
  <si>
    <t>OCHAGAVÍA/OTSAGABIA</t>
  </si>
  <si>
    <t>948890189</t>
  </si>
  <si>
    <t>info@hotelruralaunamendi.com</t>
  </si>
  <si>
    <t>hotelruralaunamendi.com</t>
  </si>
  <si>
    <t>AFUERAS, 9 BAJO</t>
  </si>
  <si>
    <t>50680</t>
  </si>
  <si>
    <t>SOS DEL REY CATÓLICO</t>
  </si>
  <si>
    <t>948888570</t>
  </si>
  <si>
    <t>info@hoteltriskel.com</t>
  </si>
  <si>
    <t>hoteltriskel.com</t>
  </si>
  <si>
    <t>EL PEIRON</t>
  </si>
  <si>
    <t>FERNANDO EL CATÓLICO, 24 BAJO</t>
  </si>
  <si>
    <t>948888205</t>
  </si>
  <si>
    <t>reservas@elpeiron.com</t>
  </si>
  <si>
    <t>elpeiron.com</t>
  </si>
  <si>
    <t>PARADOR DE SOS REY CATOLICO FERNANDO DE ARAGON</t>
  </si>
  <si>
    <t>ARQUITECTO SÁINZ DE VICUÑA, 1 BAJO</t>
  </si>
  <si>
    <t>948888075</t>
  </si>
  <si>
    <t>sos@parador.es</t>
  </si>
  <si>
    <t>JESUS VINACUA MARTINEZ</t>
  </si>
  <si>
    <t>PINTOR GOYA, 24</t>
  </si>
  <si>
    <t>948888071</t>
  </si>
  <si>
    <t>info@vinacua.com</t>
  </si>
  <si>
    <t>vinacua.com</t>
  </si>
  <si>
    <t>HOTEL "EL MESÓN"</t>
  </si>
  <si>
    <t>PASEO DE LA ABADÍA, 14 BAJO (PASEO DE LA ABADÍA 14)</t>
  </si>
  <si>
    <t>31411</t>
  </si>
  <si>
    <t>JAVIER</t>
  </si>
  <si>
    <t>948884035</t>
  </si>
  <si>
    <t>info@hotelmeson.com</t>
  </si>
  <si>
    <t>hotelmeson.com</t>
  </si>
  <si>
    <t>HOTEL IRU-BIDE</t>
  </si>
  <si>
    <t>AVENIDA BIJUES, 1 BAJO</t>
  </si>
  <si>
    <t>31440</t>
  </si>
  <si>
    <t>LUMBIER</t>
  </si>
  <si>
    <t>948880445</t>
  </si>
  <si>
    <t>info@hoteliru-bide.com</t>
  </si>
  <si>
    <r>
      <rPr>
        <rFont val="'Google Sans Text',sans-serif"/>
        <color rgb="FF1155CC"/>
        <sz val="11.0"/>
        <u/>
      </rPr>
      <t>hotelirubide.com</t>
    </r>
  </si>
  <si>
    <t>LOS ABETOS</t>
  </si>
  <si>
    <t>CARRETERA ZARAGOZA, KILOMETRO 73 BAJO</t>
  </si>
  <si>
    <t>31514</t>
  </si>
  <si>
    <t>VALTIERRA</t>
  </si>
  <si>
    <t>948867087</t>
  </si>
  <si>
    <t>info@losabetos.com</t>
  </si>
  <si>
    <r>
      <rPr>
        <rFont val="'Google Sans Text',sans-serif"/>
        <color rgb="FF1155CC"/>
        <sz val="11.0"/>
        <u/>
      </rPr>
      <t>losabetos.es</t>
    </r>
  </si>
  <si>
    <t>HOTEL NELVA</t>
  </si>
  <si>
    <t>Z (PARQUE COMERCIAL GALARIA), 1 BAJO ( LOCAL B-49)</t>
  </si>
  <si>
    <t>31191</t>
  </si>
  <si>
    <t>GALAR</t>
  </si>
  <si>
    <t>948857311</t>
  </si>
  <si>
    <t>info@hotelnelva.com</t>
  </si>
  <si>
    <t>RURAL SUITE</t>
  </si>
  <si>
    <t>CARRETERA TUDELA-TARAZONA, KILOMETRO 7, 7 BAJO</t>
  </si>
  <si>
    <t>31520</t>
  </si>
  <si>
    <t>CASCANTE</t>
  </si>
  <si>
    <t>948850448</t>
  </si>
  <si>
    <t>info@ruralsuite.com</t>
  </si>
  <si>
    <t>ruralsuite.com</t>
  </si>
  <si>
    <t>HOSPEDERIA DE ALESVES S.L.</t>
  </si>
  <si>
    <t>BAJO EL ARCO, 34 BAJO</t>
  </si>
  <si>
    <t>31330</t>
  </si>
  <si>
    <t>VILLAFRANCA</t>
  </si>
  <si>
    <t>948846182</t>
  </si>
  <si>
    <t>info@hospederiadealesves.com</t>
  </si>
  <si>
    <r>
      <rPr>
        <rFont val="'Google Sans Text',sans-serif"/>
        <color rgb="FF1155CC"/>
        <sz val="11.0"/>
        <u/>
      </rPr>
      <t>hospederiadealesves.com</t>
    </r>
  </si>
  <si>
    <t>DE ALESVES S.L.</t>
  </si>
  <si>
    <t>948845686</t>
  </si>
  <si>
    <t>info@dealesves.com</t>
  </si>
  <si>
    <r>
      <rPr>
        <rFont val="'Google Sans Text',sans-serif"/>
        <color rgb="FF1155CC"/>
        <sz val="11.0"/>
        <u/>
      </rPr>
      <t>hospederiadealesves.com</t>
    </r>
  </si>
  <si>
    <t>HOTEL SANTAMARIA S.A.</t>
  </si>
  <si>
    <t>CAMINO SAN MARCIAL, 14 BAJO</t>
  </si>
  <si>
    <t>31500</t>
  </si>
  <si>
    <t>TUDELA</t>
  </si>
  <si>
    <t>948821200</t>
  </si>
  <si>
    <t>info@hotelntamaria.com</t>
  </si>
  <si>
    <r>
      <rPr>
        <rFont val="'Google Sans Text',sans-serif"/>
        <color rgb="FF1155CC"/>
        <sz val="11.0"/>
        <u/>
      </rPr>
      <t>hotelsantamaria.net</t>
    </r>
  </si>
  <si>
    <t>MAHER</t>
  </si>
  <si>
    <t>RIBERA, 19 BAJO</t>
  </si>
  <si>
    <t>31592</t>
  </si>
  <si>
    <t>CINTRUÉNIGO</t>
  </si>
  <si>
    <t>948815145</t>
  </si>
  <si>
    <t>info@maher.com</t>
  </si>
  <si>
    <r>
      <rPr>
        <rFont val="'Google Sans Text',sans-serif"/>
        <color rgb="FF1155CC"/>
        <sz val="11.0"/>
        <u/>
      </rPr>
      <t>hotelmaher.com</t>
    </r>
  </si>
  <si>
    <t>ALHAMA</t>
  </si>
  <si>
    <t>VARIANTE, S/N BAJO</t>
  </si>
  <si>
    <t>948812774</t>
  </si>
  <si>
    <t>reservas@hotelalhama.com</t>
  </si>
  <si>
    <t>hotelalhama.com</t>
  </si>
  <si>
    <t>CARACHO</t>
  </si>
  <si>
    <t>POLIGONO INSDUSTRIAL OMBATILLO, S/N BAJO(CARRETERA EL VILLAR)</t>
  </si>
  <si>
    <t>31591</t>
  </si>
  <si>
    <t>CORELLA</t>
  </si>
  <si>
    <t>948781635</t>
  </si>
  <si>
    <t>info@hotelcaracho.com</t>
  </si>
  <si>
    <t>hotelcaracho.com</t>
  </si>
  <si>
    <t>VIRREY PALAFOX</t>
  </si>
  <si>
    <t>EXTRAMUROS, S/N BAJO</t>
  </si>
  <si>
    <t>31593</t>
  </si>
  <si>
    <t>FITERO</t>
  </si>
  <si>
    <t>948776275</t>
  </si>
  <si>
    <t>HOTEL GUSTAVO ADOLFO BECQUER</t>
  </si>
  <si>
    <t>CALLE EXTRAMUROS</t>
  </si>
  <si>
    <t>948776100</t>
  </si>
  <si>
    <t>direccion@balneariodefitero.es</t>
  </si>
  <si>
    <t>balneariodefitero.es</t>
  </si>
  <si>
    <t>TXORROTA</t>
  </si>
  <si>
    <t>SAN PEDRO, S/N BAJO</t>
  </si>
  <si>
    <t>31670</t>
  </si>
  <si>
    <t>ORBAIZETA</t>
  </si>
  <si>
    <t>948766053</t>
  </si>
  <si>
    <t>casatxorrota@hotmail.com</t>
  </si>
  <si>
    <t>casa-txorrota.com</t>
  </si>
  <si>
    <t>HOTEL RURAL ARIBE S.L.</t>
  </si>
  <si>
    <t>SANTA MARÍA, 33 BAJO</t>
  </si>
  <si>
    <t>31671</t>
  </si>
  <si>
    <t>ARIBE</t>
  </si>
  <si>
    <t>948764466</t>
  </si>
  <si>
    <t>hotelaribe@gmail.com</t>
  </si>
  <si>
    <t>hotelaribe.com</t>
  </si>
  <si>
    <t>HOTEL AUÑAK</t>
  </si>
  <si>
    <t>ANTONIO ARÓSTEGUI, 15 1</t>
  </si>
  <si>
    <t>31693</t>
  </si>
  <si>
    <t>GARRALDA</t>
  </si>
  <si>
    <t>948764058</t>
  </si>
  <si>
    <t>reservas@auniak.com</t>
  </si>
  <si>
    <t>auniak.com</t>
  </si>
  <si>
    <t>HOSTAL ARÓSTEGUI S.L.</t>
  </si>
  <si>
    <t>TXIKIRRIN, 13</t>
  </si>
  <si>
    <t>31692</t>
  </si>
  <si>
    <t>GARAIOA</t>
  </si>
  <si>
    <t>948764044</t>
  </si>
  <si>
    <t>info@hostalarostegui.com</t>
  </si>
  <si>
    <t>hotelarostegui.com</t>
  </si>
  <si>
    <t>HAIZEA</t>
  </si>
  <si>
    <t>CARRETERA BURGUETE-EZCÁROZ, S/N BAJO</t>
  </si>
  <si>
    <t>31694</t>
  </si>
  <si>
    <t>ERRO</t>
  </si>
  <si>
    <t>948760379</t>
  </si>
  <si>
    <t>iralepo@hotmail.com</t>
  </si>
  <si>
    <t>hostalhaizea.com</t>
  </si>
  <si>
    <t>RONCESVALLES</t>
  </si>
  <si>
    <t>NUESTRA SEÑORA DE RONCESVALLES, 14</t>
  </si>
  <si>
    <t>31650</t>
  </si>
  <si>
    <t>ORREAGA/RONCESVALLES</t>
  </si>
  <si>
    <t>948760105</t>
  </si>
  <si>
    <t>hotel@roncesvalles.es</t>
  </si>
  <si>
    <t>hotelroncesvalles.com</t>
  </si>
  <si>
    <t>HOTEL RESTAURANTE LOIZU</t>
  </si>
  <si>
    <t>CALLE SAN NICOLÁS, 13</t>
  </si>
  <si>
    <t>31640</t>
  </si>
  <si>
    <t>AURITZ/BURGUETE</t>
  </si>
  <si>
    <t>948760008</t>
  </si>
  <si>
    <t>reservas@loizu.com</t>
  </si>
  <si>
    <t>loizu.com</t>
  </si>
  <si>
    <t>ALOJAMIENTOS TURISTICOS MERINDAD DE OLITE S.L.</t>
  </si>
  <si>
    <t>ROMANA, 39 BAJO</t>
  </si>
  <si>
    <t>31390</t>
  </si>
  <si>
    <t>OLITE/ERRIBERRI</t>
  </si>
  <si>
    <t>948741878</t>
  </si>
  <si>
    <t>info@alojamientosturisticosmerindaddeolite.com</t>
  </si>
  <si>
    <t>LA JOYOSA GUARDA</t>
  </si>
  <si>
    <t>MEDIOS, 21 - 23</t>
  </si>
  <si>
    <t>948741303</t>
  </si>
  <si>
    <t>hotellajoyosaguarda@gmail.com</t>
  </si>
  <si>
    <t>lajoyosaguarda.com</t>
  </si>
  <si>
    <t>PARADOR DE OLITE PRINCIPE DE VIANA</t>
  </si>
  <si>
    <t>PLAZA TEOBALDOS, 2</t>
  </si>
  <si>
    <t>948740000</t>
  </si>
  <si>
    <t>olite@parador.es</t>
  </si>
  <si>
    <t>HOTEL RURAL ANA DE NAVARRA</t>
  </si>
  <si>
    <t>CALLE DAOÍZ, 5</t>
  </si>
  <si>
    <t>31253</t>
  </si>
  <si>
    <t>MIRANDA DE ARGA</t>
  </si>
  <si>
    <t>948737070</t>
  </si>
  <si>
    <t>hotelresidenciaanadenavarra@gmail.com</t>
  </si>
  <si>
    <t>hotelruralanadenavarra.com</t>
  </si>
  <si>
    <t>MERINDADES</t>
  </si>
  <si>
    <t>PLAZA PAZ, 1 BAJO</t>
  </si>
  <si>
    <t>31395</t>
  </si>
  <si>
    <t>BARÁSOAIN</t>
  </si>
  <si>
    <t>948720585</t>
  </si>
  <si>
    <t>info@merindades.com</t>
  </si>
  <si>
    <t>HOSTAL PEÑALÉN ***</t>
  </si>
  <si>
    <t>CARRETERA VARIANTE DE PERALTA KILOMETRO 23, 5 CRUCE CARRETERA DE FUNES</t>
  </si>
  <si>
    <t>31350</t>
  </si>
  <si>
    <t>PERALTA/AZKOIEN</t>
  </si>
  <si>
    <t>948716100</t>
  </si>
  <si>
    <t>correo@hostalpenalen.com</t>
  </si>
  <si>
    <t>hostalpenalen.com</t>
  </si>
  <si>
    <t>CASA PERICO S.L.</t>
  </si>
  <si>
    <t>CARRETERA BERBINZANA, S/N</t>
  </si>
  <si>
    <t>31251</t>
  </si>
  <si>
    <t>LARRAGA</t>
  </si>
  <si>
    <t>948711246</t>
  </si>
  <si>
    <t>info@villadelarraga.com</t>
  </si>
  <si>
    <t>villadelarraga.com</t>
  </si>
  <si>
    <t>VILLA DE LARRAGA</t>
  </si>
  <si>
    <t>CARRETERA BERBINZANA, 12</t>
  </si>
  <si>
    <t>HOTEL BERATXA</t>
  </si>
  <si>
    <t>CALLE ESCUELAS PIAS, 7</t>
  </si>
  <si>
    <t>31300</t>
  </si>
  <si>
    <t>TAFALLA</t>
  </si>
  <si>
    <t>948704046</t>
  </si>
  <si>
    <t>info@hotelberatxa.com</t>
  </si>
  <si>
    <r>
      <rPr>
        <rFont val="'Google Sans Text',sans-serif"/>
        <color rgb="FF1155CC"/>
        <sz val="11.0"/>
        <u/>
      </rPr>
      <t>hotelberatxa.com</t>
    </r>
  </si>
  <si>
    <t>HOTEL VILLA DE CÁRCAR</t>
  </si>
  <si>
    <t>CALLE A (POLIGONO INSDUSTRIAL EL MALLATÓN), 1</t>
  </si>
  <si>
    <t>31579</t>
  </si>
  <si>
    <t>CÁRCAR</t>
  </si>
  <si>
    <t>948674106</t>
  </si>
  <si>
    <t>hotelrvilladecarcar@gmail.com</t>
  </si>
  <si>
    <t>hotelvilladecrcar.com</t>
  </si>
  <si>
    <t>HOTEL RÍOS S.L.</t>
  </si>
  <si>
    <t>AVENIDA CELSO MUERZA, 18</t>
  </si>
  <si>
    <t>31570</t>
  </si>
  <si>
    <t>SAN ADRIÁN</t>
  </si>
  <si>
    <t>948672624</t>
  </si>
  <si>
    <t>info@hotelríos.com</t>
  </si>
  <si>
    <r>
      <rPr>
        <rFont val="'Google Sans Text',sans-serif"/>
        <color rgb="FF1155CC"/>
        <sz val="11.0"/>
        <u/>
      </rPr>
      <t>hotelrios.es</t>
    </r>
  </si>
  <si>
    <t>PALACIO DE PUJADAS</t>
  </si>
  <si>
    <t>NAVARRO VILLOSLADA, 30 BAJO</t>
  </si>
  <si>
    <t>31230</t>
  </si>
  <si>
    <t>VIANA</t>
  </si>
  <si>
    <t>948646464</t>
  </si>
  <si>
    <t>info@palaciodepujadas.com</t>
  </si>
  <si>
    <t>palaciodepujadas.com</t>
  </si>
  <si>
    <t>HOTEL MONACO</t>
  </si>
  <si>
    <t>PLAZA COSO, S/N 1</t>
  </si>
  <si>
    <t>31210</t>
  </si>
  <si>
    <t>948640872</t>
  </si>
  <si>
    <t>info@hotelmonaco.com</t>
  </si>
  <si>
    <r>
      <rPr>
        <rFont val="'Google Sans Text',sans-serif"/>
        <color rgb="FF1155CC"/>
        <sz val="11.0"/>
        <u/>
      </rPr>
      <t>hotelmonaco.com</t>
    </r>
  </si>
  <si>
    <t>HOTEL VILLA DE LOS ARCOS</t>
  </si>
  <si>
    <t>CARRETERA NA-129, KILOMETRO 14, 6</t>
  </si>
  <si>
    <t>948640002</t>
  </si>
  <si>
    <t>info@hotelvilladelosarcos.com</t>
  </si>
  <si>
    <r>
      <rPr>
        <rFont val="'Google Sans Text',sans-serif"/>
        <color rgb="FF1155CC"/>
        <sz val="11.0"/>
        <u/>
      </rPr>
      <t>villadelosarcos.es</t>
    </r>
  </si>
  <si>
    <t>HOTEL RURAL BEREAU</t>
  </si>
  <si>
    <t>BEREAU, 2 COMARCA DE BORTZIRIAK</t>
  </si>
  <si>
    <t>31770</t>
  </si>
  <si>
    <t>LESAKA</t>
  </si>
  <si>
    <t>948637570</t>
  </si>
  <si>
    <t>hotelruralbereau@gmail.com</t>
  </si>
  <si>
    <t>hotelruralbereau.com</t>
  </si>
  <si>
    <t>ATXASPI S.L.</t>
  </si>
  <si>
    <t>BITTIRIA KALEA, 16</t>
  </si>
  <si>
    <t>948637536</t>
  </si>
  <si>
    <t>hotela@atxaspi.com</t>
  </si>
  <si>
    <t>atxaspi.com</t>
  </si>
  <si>
    <t>HOTEL VENTA ETXALAR</t>
  </si>
  <si>
    <t>CARRETERA PAMPLONA-IRÚN, KILOMETRO 60</t>
  </si>
  <si>
    <t>31760</t>
  </si>
  <si>
    <t>ETXALAR</t>
  </si>
  <si>
    <t>948635000</t>
  </si>
  <si>
    <t>info@etxalar.com</t>
  </si>
  <si>
    <t>etxalar.com</t>
  </si>
  <si>
    <t>HOTEL CHURRUT S.L.</t>
  </si>
  <si>
    <t>FORUEN PLAZA, 2</t>
  </si>
  <si>
    <t>31780</t>
  </si>
  <si>
    <t>BERA</t>
  </si>
  <si>
    <t>948625540</t>
  </si>
  <si>
    <t>reservas@hotelchurrut.com</t>
  </si>
  <si>
    <t>hotelchurrut.com</t>
  </si>
  <si>
    <t>IRIGOIENEA</t>
  </si>
  <si>
    <t>SAN SALVADOR, 38 BAJO</t>
  </si>
  <si>
    <t>31711</t>
  </si>
  <si>
    <t>URDAZUBI/URDAX</t>
  </si>
  <si>
    <t>948599267</t>
  </si>
  <si>
    <t>reservas@irigoienea.com</t>
  </si>
  <si>
    <t>irigoienea.com</t>
  </si>
  <si>
    <t>HOTEL BAZTÁN</t>
  </si>
  <si>
    <t>BARRIO ETXERRI, S/N S/N</t>
  </si>
  <si>
    <t>31730</t>
  </si>
  <si>
    <t>BAZTAN</t>
  </si>
  <si>
    <t>948580050</t>
  </si>
  <si>
    <t>hotel@jakue.com</t>
  </si>
  <si>
    <r>
      <rPr>
        <rFont val="'Google Sans Text',sans-serif"/>
        <color rgb="FF1155CC"/>
        <sz val="11.0"/>
        <u/>
      </rPr>
      <t>hotelbaztan.com/</t>
    </r>
  </si>
  <si>
    <t>VALCARCE</t>
  </si>
  <si>
    <t>CARRETERA N-I (MADRID-IRÚN), KILOMETRO 396 BAJO</t>
  </si>
  <si>
    <t>31809</t>
  </si>
  <si>
    <t>OLAZTI/OLAZAGUTÍA</t>
  </si>
  <si>
    <t>948564513</t>
  </si>
  <si>
    <t>urbasa@valcarcehoteles.com</t>
  </si>
  <si>
    <t>HOTEL LEMIK S.L.</t>
  </si>
  <si>
    <t>PLAZA FUEROS, 12</t>
  </si>
  <si>
    <t>31800</t>
  </si>
  <si>
    <t>ALTSASU/ALSASUA</t>
  </si>
  <si>
    <t>948564371</t>
  </si>
  <si>
    <t>info@hotellemik.com</t>
  </si>
  <si>
    <t>hotellemik.com</t>
  </si>
  <si>
    <t>TXIMISTA S.L.</t>
  </si>
  <si>
    <t>ZALDU, 15 BAJO</t>
  </si>
  <si>
    <t>31200</t>
  </si>
  <si>
    <t>ESTELLA-LIZARRA</t>
  </si>
  <si>
    <t>948555870</t>
  </si>
  <si>
    <t>info@hoteltximista.com</t>
  </si>
  <si>
    <t>tximistasl.com</t>
  </si>
  <si>
    <t>HOTEL YERRI S.L.</t>
  </si>
  <si>
    <t>AVENIDA YERRI, 35 BAJO</t>
  </si>
  <si>
    <t>948553652</t>
  </si>
  <si>
    <t>hotelyerri@hotelyerri.es</t>
  </si>
  <si>
    <t>hotelyerri.es</t>
  </si>
  <si>
    <t>CHAPITEL S.L.</t>
  </si>
  <si>
    <t>CHAPITEL, 1 BAJO</t>
  </si>
  <si>
    <t>948551090</t>
  </si>
  <si>
    <t>info@chapitel.com</t>
  </si>
  <si>
    <t>IZARRA</t>
  </si>
  <si>
    <t>JUAN DE LABRIT, 1 4</t>
  </si>
  <si>
    <t>948550024</t>
  </si>
  <si>
    <t>izarra@hotmail.com</t>
  </si>
  <si>
    <t>izarra.com</t>
  </si>
  <si>
    <t>IRACHE</t>
  </si>
  <si>
    <t>AVENIDA PRADO DE IRACHE, 1 BAJO</t>
  </si>
  <si>
    <t>31208</t>
  </si>
  <si>
    <t>AYEGUI/AIEGI</t>
  </si>
  <si>
    <t>948546800</t>
  </si>
  <si>
    <t>info@irache.com</t>
  </si>
  <si>
    <r>
      <rPr>
        <rFont val="'Google Sans Text',sans-serif"/>
        <color rgb="FF1155CC"/>
        <sz val="11.0"/>
        <u/>
      </rPr>
      <t>hotelirache.com</t>
    </r>
  </si>
  <si>
    <t>HOTEL PALACIO S.L.</t>
  </si>
  <si>
    <t>PLAÇA LUIS BALERDI, 2, BAJO</t>
  </si>
  <si>
    <t>31290</t>
  </si>
  <si>
    <t>ALLÍN/ALLIN</t>
  </si>
  <si>
    <t>948540545</t>
  </si>
  <si>
    <t>recepcion@palaciodosolivos.com</t>
  </si>
  <si>
    <t>palaciodosolivos.com</t>
  </si>
  <si>
    <t>IRIGOYEN</t>
  </si>
  <si>
    <t>CALLE SAN ANTÓN, 55 BAJO</t>
  </si>
  <si>
    <t>31272</t>
  </si>
  <si>
    <t>AMÉSCOA BAJA</t>
  </si>
  <si>
    <t>948539588</t>
  </si>
  <si>
    <t>info@irigoyen.com</t>
  </si>
  <si>
    <t>PALACIO DE LA VEGA</t>
  </si>
  <si>
    <t>CONDESA DE LA VEGA, S/N BAJO</t>
  </si>
  <si>
    <t>31263</t>
  </si>
  <si>
    <t>DICASTILLO</t>
  </si>
  <si>
    <t>948527125</t>
  </si>
  <si>
    <t>info@palaciodelavega.com</t>
  </si>
  <si>
    <r>
      <rPr>
        <rFont val="'Google Sans Text',sans-serif"/>
        <color rgb="FF1155CC"/>
        <sz val="11.0"/>
        <u/>
      </rPr>
      <t>hotelpalaciodelavega.com</t>
    </r>
  </si>
  <si>
    <t>HOTEL PLAZAOLA</t>
  </si>
  <si>
    <t>ARALAR / ARALAR KALEA, 8 BAJO</t>
  </si>
  <si>
    <t>31860</t>
  </si>
  <si>
    <t>IRURTZUN</t>
  </si>
  <si>
    <t>948506313</t>
  </si>
  <si>
    <t>reservas@hotelplazaola.es</t>
  </si>
  <si>
    <t>hotelplazaola.es</t>
  </si>
  <si>
    <t>VENTA UDABE S.L.</t>
  </si>
  <si>
    <t>BENTA, S/N BAJO</t>
  </si>
  <si>
    <t>31869</t>
  </si>
  <si>
    <t>BASABURUA</t>
  </si>
  <si>
    <t>948503400</t>
  </si>
  <si>
    <t>info@ventaudabe.com</t>
  </si>
  <si>
    <r>
      <rPr>
        <rFont val="'Google Sans Text',sans-serif"/>
        <color rgb="FF1155CC"/>
        <sz val="11.0"/>
        <u/>
      </rPr>
      <t>hotelventaudabe.com</t>
    </r>
  </si>
  <si>
    <t>EL ALMADIERO</t>
  </si>
  <si>
    <t>CALLE MAYOR, 43 BAJO</t>
  </si>
  <si>
    <t>31412</t>
  </si>
  <si>
    <t>BURGUI/BURGI</t>
  </si>
  <si>
    <t>948477086</t>
  </si>
  <si>
    <t>info@almadiero.com</t>
  </si>
  <si>
    <t>almadiero.com</t>
  </si>
  <si>
    <t>HOSTAL ZALTUA</t>
  </si>
  <si>
    <t>BARRIO CASTILLO, 1</t>
  </si>
  <si>
    <t>31415</t>
  </si>
  <si>
    <t>RONCAL/ERRONKARI</t>
  </si>
  <si>
    <t>948475008</t>
  </si>
  <si>
    <t>maikazaltua@hotmail.es</t>
  </si>
  <si>
    <t>zaltua.com</t>
  </si>
  <si>
    <t>AVENIDA VITORIA, 5 - BAJO</t>
  </si>
  <si>
    <t>948468876</t>
  </si>
  <si>
    <t>restauranteirubide@hotmail.es</t>
  </si>
  <si>
    <t>facebook.com/irubide/info</t>
  </si>
  <si>
    <t>LEKU-ONA</t>
  </si>
  <si>
    <t>CALLE MARTÍN SASTI, KILOMETRO 1</t>
  </si>
  <si>
    <t>948468125</t>
  </si>
  <si>
    <t>lekuona.aloj@gmail.com</t>
  </si>
  <si>
    <t>facebook.com/lekuona.aloj</t>
  </si>
  <si>
    <t>BALNEARIO ELGORRIAGA S.L.</t>
  </si>
  <si>
    <t>ERROTA BIDEA, S/N</t>
  </si>
  <si>
    <t>31744</t>
  </si>
  <si>
    <t>ELGORRIAGA</t>
  </si>
  <si>
    <t>948456045</t>
  </si>
  <si>
    <t>reservas@balnearioelgorriaga.com</t>
  </si>
  <si>
    <t>balnearioelgorriagasl.com</t>
  </si>
  <si>
    <t>SEÑORIO DE URSUA S.L.</t>
  </si>
  <si>
    <t>BARRIO ORDOKI, S/N BAJO ( CASA IKAZATEA )</t>
  </si>
  <si>
    <t>31713</t>
  </si>
  <si>
    <t>948453500</t>
  </si>
  <si>
    <t>info@señoriodeursua.com</t>
  </si>
  <si>
    <r>
      <rPr>
        <rFont val="'Google Sans Text',sans-serif"/>
        <color rgb="FF1155CC"/>
        <sz val="11.0"/>
        <u/>
      </rPr>
      <t>hotelursua.com</t>
    </r>
  </si>
  <si>
    <t>CASA RURAL MARTIORNEKO I, II Y III</t>
  </si>
  <si>
    <t>BARRIO UBANA S/N</t>
  </si>
  <si>
    <t>31751</t>
  </si>
  <si>
    <t>OIZ</t>
  </si>
  <si>
    <t>948450554</t>
  </si>
  <si>
    <t>martiorneko@gmail.com</t>
  </si>
  <si>
    <t>martiornekoborda.com</t>
  </si>
  <si>
    <t>TRESANEA</t>
  </si>
  <si>
    <t>CALLE CONSEJO, 11 BAJO</t>
  </si>
  <si>
    <t>31745</t>
  </si>
  <si>
    <t>ITUREN</t>
  </si>
  <si>
    <t>948450287</t>
  </si>
  <si>
    <t>info@tresanea.com</t>
  </si>
  <si>
    <t>tresanea.com</t>
  </si>
  <si>
    <t>HUSA LAS CAÑAS</t>
  </si>
  <si>
    <t>CARRETERA LOGROÑO-MENDAVIA, KILOMETRO 96, 5</t>
  </si>
  <si>
    <t>948446655</t>
  </si>
  <si>
    <t>husaviana@husa.es</t>
  </si>
  <si>
    <t>husalascaas.com</t>
  </si>
  <si>
    <t>LATORRIÉN DE ANE S.L.</t>
  </si>
  <si>
    <t>CALLE MAYOR, 128</t>
  </si>
  <si>
    <t>31219</t>
  </si>
  <si>
    <t>MUES</t>
  </si>
  <si>
    <t>948441152</t>
  </si>
  <si>
    <t>info@latorriéndeane.com</t>
  </si>
  <si>
    <t>HOTEL BED4U TUDELA</t>
  </si>
  <si>
    <t>CALLE CANAL DE MAÑERU, S/N</t>
  </si>
  <si>
    <t>948413413</t>
  </si>
  <si>
    <t>tudela@bed4uhotels.com</t>
  </si>
  <si>
    <t>bed4uhotels.com</t>
  </si>
  <si>
    <t>TUDELA BARDENAS</t>
  </si>
  <si>
    <t>AVENIDA ZARAGOZA, 60</t>
  </si>
  <si>
    <t>948410802</t>
  </si>
  <si>
    <t>hotel@tudelabardenas.com</t>
  </si>
  <si>
    <t>tudelabardenas.com</t>
  </si>
  <si>
    <t>AC HOTEL CIUDAD DE TUDELA</t>
  </si>
  <si>
    <t>MISERICORDIA, S/N</t>
  </si>
  <si>
    <t>948402440</t>
  </si>
  <si>
    <t>ctudela@ac-hotels.com</t>
  </si>
  <si>
    <t>achotelciudaddetudela.com</t>
  </si>
  <si>
    <t>HOTEL MONTES DEL CIERZO S.A.</t>
  </si>
  <si>
    <t>POLIGONO INSDUSTRIAL AL LABRADAS, 6 1; E</t>
  </si>
  <si>
    <t>948402325</t>
  </si>
  <si>
    <t>info@hotelmontesdelcierzo.com</t>
  </si>
  <si>
    <t>HOTEL &amp; RESTAURANTE PAGO DE CIRSUS</t>
  </si>
  <si>
    <t>CARRETERA DE ABLITAS A RIBAFORADA, 5, KILOMETRO 5, 5</t>
  </si>
  <si>
    <t>31523</t>
  </si>
  <si>
    <t>ABLITAS</t>
  </si>
  <si>
    <t>948386426</t>
  </si>
  <si>
    <t>recepcion.hotel@pagodecirsus.com</t>
  </si>
  <si>
    <t>hotelpagodecirsus.com</t>
  </si>
  <si>
    <t>PAMPLONA PLAZA</t>
  </si>
  <si>
    <t>AVENIDA MARCELO CELAYETA / MARCELO CELAYETA ETORBIDEA, 35 BAJO; HOTEL</t>
  </si>
  <si>
    <t>31014</t>
  </si>
  <si>
    <t>948384775</t>
  </si>
  <si>
    <t>reservas@hotelpamplonaplaza.com</t>
  </si>
  <si>
    <t>hotelpamplonaplaza.com</t>
  </si>
  <si>
    <t>JEMASPA S.L.</t>
  </si>
  <si>
    <t>PASEO PAZ, 3 6-C</t>
  </si>
  <si>
    <t>31600</t>
  </si>
  <si>
    <t>BURLADA/BURLATA</t>
  </si>
  <si>
    <t>948363098</t>
  </si>
  <si>
    <t>info@jemaspa.com</t>
  </si>
  <si>
    <t>IRIGUIBEL</t>
  </si>
  <si>
    <t>INTXAURDIA, 4 BAJO</t>
  </si>
  <si>
    <t>31620</t>
  </si>
  <si>
    <t>HUARTE/UHARTE</t>
  </si>
  <si>
    <t>948361190</t>
  </si>
  <si>
    <t>hoteliriguibel@hoteliriguibel.com</t>
  </si>
  <si>
    <t>hoteliriguibel.com</t>
  </si>
  <si>
    <t>HOTEL ARALAR, S.L.</t>
  </si>
  <si>
    <t>PAMPLONA, KILOMETRO 5 BAJO</t>
  </si>
  <si>
    <t>31195</t>
  </si>
  <si>
    <t>BERRIOPLANO/BERRIOBEITI</t>
  </si>
  <si>
    <t>948351998</t>
  </si>
  <si>
    <t>info@hotelaralar.com</t>
  </si>
  <si>
    <t>HOTEL RURAL EL CERCO S.L.</t>
  </si>
  <si>
    <t>DON RODRIGO XIMÉNEZ DE RADA, 36 BAJO</t>
  </si>
  <si>
    <t>31100</t>
  </si>
  <si>
    <t>PUENTE LA REINA/GARES</t>
  </si>
  <si>
    <t>948341269</t>
  </si>
  <si>
    <t>info@hotelelcerco.es</t>
  </si>
  <si>
    <t>elcerco.es</t>
  </si>
  <si>
    <t>CASTILLO DE GORRAIZ HOTEL GOLF &amp; SPA</t>
  </si>
  <si>
    <t>AVENIDA EGÜÉS, 78</t>
  </si>
  <si>
    <t>VALLE DE EGÜÉS/EGUESIBAR</t>
  </si>
  <si>
    <t>948337330</t>
  </si>
  <si>
    <t>reservas@cghotel.es</t>
  </si>
  <si>
    <t>cghotel.es</t>
  </si>
  <si>
    <t>HOTEL EKAI</t>
  </si>
  <si>
    <t>CARRETERA AOIZ, S/N BAJO</t>
  </si>
  <si>
    <t>31481</t>
  </si>
  <si>
    <t>LÓNGUIDA/LONGIDA</t>
  </si>
  <si>
    <t>948336510</t>
  </si>
  <si>
    <t>hotelekai@hotelekai.com</t>
  </si>
  <si>
    <t>hotelekai.com</t>
  </si>
  <si>
    <t>HOTEL PAMPLONA VILLAVA</t>
  </si>
  <si>
    <t>AVENIDA PAMPLONA, S/N BAJO</t>
  </si>
  <si>
    <t>31610</t>
  </si>
  <si>
    <t>VILLAVA/ATARRABIA</t>
  </si>
  <si>
    <t>948333676</t>
  </si>
  <si>
    <t>recep@hotelvillava.com</t>
  </si>
  <si>
    <t>hotelvillava.es</t>
  </si>
  <si>
    <t>AGUIRRE</t>
  </si>
  <si>
    <t>CARRETERA IRÚN, KILOMETRO 8</t>
  </si>
  <si>
    <t>31194</t>
  </si>
  <si>
    <t>EZCABARTE</t>
  </si>
  <si>
    <t>948332353</t>
  </si>
  <si>
    <t>miaghu@hotmail.com</t>
  </si>
  <si>
    <t>facebook.com/hostal-restaurante-aguirre-187324004649198</t>
  </si>
  <si>
    <t>ELIZALDE HOTEL DON CARLOS S.L.</t>
  </si>
  <si>
    <t>CALLE DORRABURU, 1 BAJO</t>
  </si>
  <si>
    <t>948330077</t>
  </si>
  <si>
    <t>alberto@hdoncarlos.com</t>
  </si>
  <si>
    <t>hdoncarlos.com</t>
  </si>
  <si>
    <t>HOSTAL TEODOSIO GOÑI</t>
  </si>
  <si>
    <t>SAN ANDRÉS, 20 BAJO(HOSTAL TEODOSIO GOÑI</t>
  </si>
  <si>
    <t>31172</t>
  </si>
  <si>
    <t>GOÑI</t>
  </si>
  <si>
    <t>948328228</t>
  </si>
  <si>
    <t>info@teodosiodegoni.com</t>
  </si>
  <si>
    <t>hostalteodosiogoi.com</t>
  </si>
  <si>
    <t>ANDIA HOTEL</t>
  </si>
  <si>
    <t>CALLE IPERTEGI, 1 - (ORKOIEN) BAJO</t>
  </si>
  <si>
    <t>31160</t>
  </si>
  <si>
    <t>ORKOIEN</t>
  </si>
  <si>
    <t>948325075</t>
  </si>
  <si>
    <t>info@andiahotel.com</t>
  </si>
  <si>
    <r>
      <rPr>
        <rFont val="'Google Sans Text',sans-serif"/>
        <color rgb="FF1155CC"/>
        <sz val="11.0"/>
        <u/>
      </rPr>
      <t>hotelandia.com</t>
    </r>
  </si>
  <si>
    <t>HOTEL AGORRETA S.L.</t>
  </si>
  <si>
    <t>PLAZA ZIRIOTA, 2 BAJO</t>
  </si>
  <si>
    <t>948316900</t>
  </si>
  <si>
    <t>info@hotelagorreta.es</t>
  </si>
  <si>
    <t>hotelagorreta.es</t>
  </si>
  <si>
    <t>NR NOAIN</t>
  </si>
  <si>
    <t>31110</t>
  </si>
  <si>
    <t>NOÁIN (VALLE DE ELORZ)/NOAIN (ELORTZIBAR)</t>
  </si>
  <si>
    <t>948316610</t>
  </si>
  <si>
    <t>hb367-fo@accor.com</t>
  </si>
  <si>
    <t>hotelnoain.com</t>
  </si>
  <si>
    <t>HOTEL NR NOAIN</t>
  </si>
  <si>
    <t>REAL (POLIGONO INSDUSTRIAL TALLUNTXE), S/N</t>
  </si>
  <si>
    <t>hb367@accor.com</t>
  </si>
  <si>
    <t>IZAGA S.L.</t>
  </si>
  <si>
    <t>P (POLIGONO INSDUSTRIAL NOÁIN-ESQUÍROZ), 8 BAJO(HOSTAL)</t>
  </si>
  <si>
    <t>948316304</t>
  </si>
  <si>
    <t>info@izaga.com</t>
  </si>
  <si>
    <t>HOTEL ALAIZ S.A.</t>
  </si>
  <si>
    <t>CARRETERA ZARAGOZA, 1</t>
  </si>
  <si>
    <t>948310175</t>
  </si>
  <si>
    <t>info@hotelalaiz.com</t>
  </si>
  <si>
    <t>hotelalaiz.com</t>
  </si>
  <si>
    <t>HOTEL NH AGUSTINOS</t>
  </si>
  <si>
    <t>POLIGONO INSDUSTRIAL AGUSTINOS, S/N</t>
  </si>
  <si>
    <t>31013</t>
  </si>
  <si>
    <t>948307560</t>
  </si>
  <si>
    <t>info@hotelnhagustinos.com</t>
  </si>
  <si>
    <t>HOTEL RURAL IRIBARNIA</t>
  </si>
  <si>
    <t>31798</t>
  </si>
  <si>
    <t>LANTZ</t>
  </si>
  <si>
    <t>948307169</t>
  </si>
  <si>
    <t>info@hotelruraliribarnia.com</t>
  </si>
  <si>
    <r>
      <rPr>
        <rFont val="'Google Sans Text',sans-serif"/>
        <color rgb="FF1155CC"/>
        <sz val="11.0"/>
        <u/>
      </rPr>
      <t>hoteliribarnia.com</t>
    </r>
  </si>
  <si>
    <t>EL MIRADOR DE ULZAMA</t>
  </si>
  <si>
    <t>ASUNCIÓN, S/N BAJO</t>
  </si>
  <si>
    <t>31799</t>
  </si>
  <si>
    <t>ULTZAMA</t>
  </si>
  <si>
    <t>948306740</t>
  </si>
  <si>
    <t>info@elmiradordeulzama.com</t>
  </si>
  <si>
    <t>GARTXENIA</t>
  </si>
  <si>
    <t>SAN PEDRO, 28 BAJO</t>
  </si>
  <si>
    <t>31797</t>
  </si>
  <si>
    <t>948305166</t>
  </si>
  <si>
    <t>info@gartxenia.com</t>
  </si>
  <si>
    <t>VENTA DE ULZAMA</t>
  </si>
  <si>
    <t>CARRETERA PAMPLONA-FRANCIA, KILOMETRO 27 N-121 A; SALIDA BELATE</t>
  </si>
  <si>
    <t>948305138</t>
  </si>
  <si>
    <t>info@ventadeulzama.com</t>
  </si>
  <si>
    <t>ventadeulzama.com</t>
  </si>
  <si>
    <t>JUAN SIMÓN</t>
  </si>
  <si>
    <t>CARRETERA N-121-A, KILOMETRO 26 BAJO</t>
  </si>
  <si>
    <t>948305052</t>
  </si>
  <si>
    <t>info@juansimón.com</t>
  </si>
  <si>
    <r>
      <rPr>
        <rFont val="'Google Sans Text',sans-serif"/>
        <color rgb="FF1155CC"/>
        <sz val="11.0"/>
        <u/>
      </rPr>
      <t>restaurantejuansimon.es</t>
    </r>
  </si>
  <si>
    <t>AKERRETA S.L.</t>
  </si>
  <si>
    <t>CALLE TRANSFIGURACIÓN, 11 BAJO</t>
  </si>
  <si>
    <t>31698</t>
  </si>
  <si>
    <t>ESTERIBAR</t>
  </si>
  <si>
    <t>948304572</t>
  </si>
  <si>
    <t>reservas@hotelakerreta.com</t>
  </si>
  <si>
    <t>hotelakerreta.com</t>
  </si>
  <si>
    <t>HOSTERÍA DE ZUBIRI S.L.</t>
  </si>
  <si>
    <t>AVENIDA RONCESVALLES, 6</t>
  </si>
  <si>
    <t>31630</t>
  </si>
  <si>
    <t>948304329</t>
  </si>
  <si>
    <t>info@hosteríadezubiri.com</t>
  </si>
  <si>
    <r>
      <rPr>
        <rFont val="'Google Sans Text',sans-serif"/>
        <color rgb="FF1155CC"/>
        <sz val="11.0"/>
        <u/>
      </rPr>
      <t>hosteriadezubiri.com</t>
    </r>
  </si>
  <si>
    <t>PAMPLONA EL TORO</t>
  </si>
  <si>
    <t>CARRETERA GUIPÚZCOA, KILOMETRO 5</t>
  </si>
  <si>
    <t>948302211</t>
  </si>
  <si>
    <t>reservas@hotelpamplonaeltoro.com</t>
  </si>
  <si>
    <t>hotelpamplonaeltoro.com</t>
  </si>
  <si>
    <t>HOLIDAY INN EXPRESS PAMPLONA S.L.</t>
  </si>
  <si>
    <t>CALLE R (POLIGONO INSDUSTRIAL MUTILVA), 111 BAJO</t>
  </si>
  <si>
    <t>31192</t>
  </si>
  <si>
    <t>ARANGUREN</t>
  </si>
  <si>
    <t>948293293</t>
  </si>
  <si>
    <t>info@holidayinnexpresspamplona.com</t>
  </si>
  <si>
    <r>
      <rPr>
        <rFont val="'Google Sans Text',sans-serif"/>
        <color rgb="FF1155CC"/>
        <sz val="11.0"/>
        <u/>
      </rPr>
      <t>hiexpress.com/pamplona</t>
    </r>
  </si>
  <si>
    <t>BED4U</t>
  </si>
  <si>
    <t>CARRETERA ZARAGOZA, KILOMETRO 3</t>
  </si>
  <si>
    <t>948292808</t>
  </si>
  <si>
    <t>pamplona@bed4uhotels.com</t>
  </si>
  <si>
    <t>HOTEL ZENIT PAMPLONA</t>
  </si>
  <si>
    <t>CALLE X (PARQUE COMERCIAL GALARIA), 1 BAJO; HOTEL</t>
  </si>
  <si>
    <t>948292600</t>
  </si>
  <si>
    <t>pamplona@zenithoteles.com</t>
  </si>
  <si>
    <t>HOTEL RESTAURANTE CASA AZCONA</t>
  </si>
  <si>
    <t>AVENIDA DE BELASCOÁIN, 24</t>
  </si>
  <si>
    <t>31180</t>
  </si>
  <si>
    <t>ZIZUR MAYOR/ZIZUR NAGUSIA</t>
  </si>
  <si>
    <t>948287662</t>
  </si>
  <si>
    <t>info@hotelcasaazcona.com</t>
  </si>
  <si>
    <r>
      <rPr>
        <rFont val="'Google Sans Text',sans-serif"/>
        <color rgb="FF1155CC"/>
        <sz val="11.0"/>
        <u/>
      </rPr>
      <t>hotelcasaazcona.com</t>
    </r>
  </si>
  <si>
    <t>A PAMPLONA S.L.</t>
  </si>
  <si>
    <t>CALLE SANCHO RAMÍREZ / ANTSO RAMIREZ KALEA, 15</t>
  </si>
  <si>
    <t>31008</t>
  </si>
  <si>
    <t>948272975</t>
  </si>
  <si>
    <t>info@hotelapamplona.es</t>
  </si>
  <si>
    <t>hotelapamplona.es</t>
  </si>
  <si>
    <t>HOTEL SANCHO RAMÍREZ</t>
  </si>
  <si>
    <t>SANCHO RAMÍREZ / ANTSO RAMIREZ KALEA, 11</t>
  </si>
  <si>
    <t>948271712</t>
  </si>
  <si>
    <t>reservas@hotelsanchoramirez.com</t>
  </si>
  <si>
    <t>hotelsanchoramirez.com/es</t>
  </si>
  <si>
    <t>AVENIDA ZARAGOZA / ZARAGOZAKO ETORBIDEA, 5</t>
  </si>
  <si>
    <t>31003</t>
  </si>
  <si>
    <t>948245454</t>
  </si>
  <si>
    <t>info@avenidahotel.es</t>
  </si>
  <si>
    <t>avenidahotel.es</t>
  </si>
  <si>
    <t>SERCOTEL HOTEL LEYRE S.L.</t>
  </si>
  <si>
    <t>CALLE LEYRE, 7 HOTEL LEYRE</t>
  </si>
  <si>
    <t>31002</t>
  </si>
  <si>
    <t>948228500</t>
  </si>
  <si>
    <t>reservas@hotel-leyre.com</t>
  </si>
  <si>
    <t>hotel-leyre.com</t>
  </si>
  <si>
    <t>PAMPLONA CATEDRAL HOTEL</t>
  </si>
  <si>
    <t>DOS DE MAYO / MAIATZAREN BIA KALEA, 4 BAJO</t>
  </si>
  <si>
    <t>31001</t>
  </si>
  <si>
    <t>948226688</t>
  </si>
  <si>
    <t>info@pamplonacatedralhotel.com</t>
  </si>
  <si>
    <t>pamplonacatedralhotel.com</t>
  </si>
  <si>
    <t>PALACIO GUENDULAIN S.L.</t>
  </si>
  <si>
    <t>ZAPATERÍA / ZAPATERIA KALEA, 53 BAJO</t>
  </si>
  <si>
    <t>948225522</t>
  </si>
  <si>
    <t>info@palacioguendulain.com</t>
  </si>
  <si>
    <t>palacioguendulain.com</t>
  </si>
  <si>
    <t>HOTEL YOLDI S.L.</t>
  </si>
  <si>
    <t>AVENIDA SAN IGNACIO / SAN INAZIO ETORBIDEA, 11</t>
  </si>
  <si>
    <t>948224800</t>
  </si>
  <si>
    <t>yoldi@hotelyoldi.com</t>
  </si>
  <si>
    <t>hotelyoldi.com</t>
  </si>
  <si>
    <t>LA PERLA S.L.</t>
  </si>
  <si>
    <t>948223000</t>
  </si>
  <si>
    <t>info@laperla.com</t>
  </si>
  <si>
    <r>
      <rPr>
        <rFont val="'Google Sans Text',sans-serif"/>
        <color rgb="FF1155CC"/>
        <sz val="11.0"/>
        <u/>
      </rPr>
      <t>granhotellaperla.com</t>
    </r>
  </si>
  <si>
    <t>MAISONNAVE S.L.</t>
  </si>
  <si>
    <t>NUEVA, 20</t>
  </si>
  <si>
    <t>948222600</t>
  </si>
  <si>
    <t>informacion@hotelmaisonnave.es</t>
  </si>
  <si>
    <r>
      <rPr>
        <rFont val="'Google Sans Text',sans-serif"/>
        <color rgb="FF1155CC"/>
        <sz val="11.0"/>
        <u/>
      </rPr>
      <t>hotelmaisonnave.es</t>
    </r>
  </si>
  <si>
    <t>HOTEL ESLAVA</t>
  </si>
  <si>
    <t>PLAZA VIRGEN DEL PERDÓN, 7 BAJO(HOTEL ESLAVA)</t>
  </si>
  <si>
    <t>31011</t>
  </si>
  <si>
    <t>948222270</t>
  </si>
  <si>
    <t>correo@hotel-eslava.com</t>
  </si>
  <si>
    <t>hotel-eslava.com/</t>
  </si>
  <si>
    <t>EUROPA S.A.</t>
  </si>
  <si>
    <t>CALLE ESPOZ Y MINA / ESPOZ Y MINA KALEA, 11 BAJO</t>
  </si>
  <si>
    <t>948221800</t>
  </si>
  <si>
    <t>europa@hreuropa.com</t>
  </si>
  <si>
    <t>hreuropa.com</t>
  </si>
  <si>
    <t>CASTILLO DE JAVIER</t>
  </si>
  <si>
    <t>CALLE SAN NICOLÁS / SAN NIKOLAS KALEA, 50-52 BAJO; DUPLICADO 50-52; HOTEL</t>
  </si>
  <si>
    <t>948203040</t>
  </si>
  <si>
    <t>info@hotelcastillodejavier.com</t>
  </si>
  <si>
    <t>hotelcastillodejavier.com</t>
  </si>
  <si>
    <t>AC HOTEL CIUDAD DE PAMPLONA</t>
  </si>
  <si>
    <t>CALLE ITURRAMA / ITURRAMA KALEA, 21 BAJO; HOTEL C. DE PAMPLONA</t>
  </si>
  <si>
    <t>31007</t>
  </si>
  <si>
    <t>948199390</t>
  </si>
  <si>
    <t>cpamplona@ac-hotels.com</t>
  </si>
  <si>
    <t>achotelciudaddepamplona.com</t>
  </si>
  <si>
    <t>NH IRUÑA PARK</t>
  </si>
  <si>
    <t>ARCADIO M. LARRAONA KALEA, 1 BAJO</t>
  </si>
  <si>
    <t>948197119</t>
  </si>
  <si>
    <t>nhirunapark@nh-hotels.com</t>
  </si>
  <si>
    <t>HOTEL NH IRUÑA PARK PAMPLONA</t>
  </si>
  <si>
    <t>ARCADIO M. LARRAONA KALEA, 1</t>
  </si>
  <si>
    <t>ABBA HOTELS S.A.</t>
  </si>
  <si>
    <t>AZELLA KALEA, 1 BAJO</t>
  </si>
  <si>
    <t>948177575</t>
  </si>
  <si>
    <t>abbahoteles@abbahoteles.com</t>
  </si>
  <si>
    <t>abbareinodenavarrahotel.com</t>
  </si>
  <si>
    <t>ABBA REINO DE NAVARRA HOTEL ***</t>
  </si>
  <si>
    <t>AZELLA KALEA, 1 BAJO; EDIFICIO H.ABBA REINO</t>
  </si>
  <si>
    <t>ALBRET</t>
  </si>
  <si>
    <t>ERMITAGAÑA / ERMITAGAÑA KALEA, 3 BAJO</t>
  </si>
  <si>
    <t>948172233</t>
  </si>
  <si>
    <t>reservas@hotelalbret.net</t>
  </si>
  <si>
    <t>hotelalbret.net</t>
  </si>
  <si>
    <t>HOTEL BLANCA DE NAVARRA</t>
  </si>
  <si>
    <t>AVENIDA PÍO XII, 43</t>
  </si>
  <si>
    <t>948171010</t>
  </si>
  <si>
    <t>reservas@hotelblancadenavarra.com</t>
  </si>
  <si>
    <t>hotelblancadenavarra.com</t>
  </si>
  <si>
    <t>AH SAN FERMIN</t>
  </si>
  <si>
    <t>AVENIDA VILLAVA, 90 BAJO</t>
  </si>
  <si>
    <t>948136000</t>
  </si>
  <si>
    <t>info@ahnfermin.com</t>
  </si>
  <si>
    <t>AIRE DE BARDENAS</t>
  </si>
  <si>
    <t>CARRETERA EGEA, KILOMETRO 1, 5</t>
  </si>
  <si>
    <t>948116666</t>
  </si>
  <si>
    <t>info@hotelaire.com</t>
  </si>
  <si>
    <t>hotelairedebardenas.com</t>
  </si>
  <si>
    <t>VILLA CLEMENTINA S.L.</t>
  </si>
  <si>
    <t>ASUNCIÓN, 9</t>
  </si>
  <si>
    <t>948102922</t>
  </si>
  <si>
    <t>info@villaclementina.com</t>
  </si>
  <si>
    <r>
      <rPr>
        <rFont val="'Google Sans Text',sans-serif"/>
        <color rgb="FF1155CC"/>
        <sz val="11.0"/>
        <u/>
      </rPr>
      <t>hotelvillaclementina.com</t>
    </r>
  </si>
  <si>
    <t>HEREDAD BERAGU</t>
  </si>
  <si>
    <t>ABRIGO, 12</t>
  </si>
  <si>
    <t>31493</t>
  </si>
  <si>
    <t>GALLIPIENZO/GALIPENTZU</t>
  </si>
  <si>
    <t>948050109</t>
  </si>
  <si>
    <t>info@heredadberaguhotel.com</t>
  </si>
  <si>
    <t>heredadberaguhotel.com</t>
  </si>
  <si>
    <t>VALDORBA</t>
  </si>
  <si>
    <t>SANTA MARÍA, 29</t>
  </si>
  <si>
    <t>31494</t>
  </si>
  <si>
    <t>LEOZ/LEOTZ</t>
  </si>
  <si>
    <t>948 721021</t>
  </si>
  <si>
    <t>info@hotelvaldorba.com</t>
  </si>
  <si>
    <t>hotelvaldorba.com</t>
  </si>
  <si>
    <t>KUKO HOTEL RESTAURANT</t>
  </si>
  <si>
    <t>CAMINO LARRAPIL, S/N S/N</t>
  </si>
  <si>
    <t>31720</t>
  </si>
  <si>
    <t>948 592 299</t>
  </si>
  <si>
    <t>info@kukohotel.com</t>
  </si>
  <si>
    <t>kukohotel.com</t>
  </si>
  <si>
    <t>VILLA DE ARANDA S.L.</t>
  </si>
  <si>
    <t>SAN FRANCISCO, 1 BAJO</t>
  </si>
  <si>
    <t>09400</t>
  </si>
  <si>
    <t>ARANDA DE DUERO</t>
  </si>
  <si>
    <t>BURGOS</t>
  </si>
  <si>
    <t>947659106</t>
  </si>
  <si>
    <t>info@villadearanda.com</t>
  </si>
  <si>
    <t>LA NOGALA</t>
  </si>
  <si>
    <t>CALLE REAL, 16 11</t>
  </si>
  <si>
    <t>09551</t>
  </si>
  <si>
    <t>LOS ALTOS</t>
  </si>
  <si>
    <t>947619491</t>
  </si>
  <si>
    <t>reservas@lanogala.com</t>
  </si>
  <si>
    <t>lanogala.com</t>
  </si>
  <si>
    <t>HOTEL ISABEL</t>
  </si>
  <si>
    <t>SANTA MARÍA ENCIMERA, 21 BAJO</t>
  </si>
  <si>
    <t>09240</t>
  </si>
  <si>
    <t>BRIVIESCA</t>
  </si>
  <si>
    <t>947592950</t>
  </si>
  <si>
    <t>info@hotelibel.com</t>
  </si>
  <si>
    <r>
      <rPr>
        <rFont val="'Google Sans Text',sans-serif"/>
        <color rgb="FF1155CC"/>
        <sz val="11.0"/>
        <u/>
      </rPr>
      <t>hotel-isabel.com</t>
    </r>
  </si>
  <si>
    <t>LA POSADA DEL OBISPO</t>
  </si>
  <si>
    <t>BARRIO SANTA MARÍA, 9</t>
  </si>
  <si>
    <t>09271</t>
  </si>
  <si>
    <t>QUINTANILLA SAN GARCÍA</t>
  </si>
  <si>
    <t>947591578</t>
  </si>
  <si>
    <t>info@lapodadelobispo.com</t>
  </si>
  <si>
    <r>
      <rPr>
        <rFont val="'Google Sans Text',sans-serif"/>
        <color rgb="FF1155CC"/>
        <sz val="11.0"/>
        <u/>
      </rPr>
      <t>laposadadelobispo.com</t>
    </r>
  </si>
  <si>
    <t>HOTEL RURAL CASABARRÍA S.L.</t>
  </si>
  <si>
    <t>CALLE GONZALO ARENAL, 1 BAJO</t>
  </si>
  <si>
    <t>09260</t>
  </si>
  <si>
    <t>PRADOLUENGO</t>
  </si>
  <si>
    <t>947586711</t>
  </si>
  <si>
    <t>info@hotelruralcabarría.com</t>
  </si>
  <si>
    <r>
      <rPr>
        <rFont val="'Google Sans Text',sans-serif"/>
        <color rgb="FF1155CC"/>
        <sz val="11.0"/>
        <u/>
      </rPr>
      <t>hotelruralcasabarria.com</t>
    </r>
  </si>
  <si>
    <t>REDECILLA DEL CAMINO</t>
  </si>
  <si>
    <t>MAYOR, 12</t>
  </si>
  <si>
    <t>09259</t>
  </si>
  <si>
    <t>947585256</t>
  </si>
  <si>
    <t>info@casaruraldelcamino.com</t>
  </si>
  <si>
    <t>hotelredecilladelcamino.com</t>
  </si>
  <si>
    <t>SAN ANTON ABAZ</t>
  </si>
  <si>
    <t>CALLE EL HOSPITAL, 4 BAJO; H. SAN ANTON ABAZ</t>
  </si>
  <si>
    <t>09257</t>
  </si>
  <si>
    <t>VILLAFRANCA MONTES DE OCA</t>
  </si>
  <si>
    <t>947582150</t>
  </si>
  <si>
    <t>hotelsanantonabad@gmail.com</t>
  </si>
  <si>
    <t>hotelsanantonabad.com</t>
  </si>
  <si>
    <t>HOTEL BELORADO</t>
  </si>
  <si>
    <t>AVENIDA DE BURGOS, 34 BAJO</t>
  </si>
  <si>
    <t>09250</t>
  </si>
  <si>
    <t>BELORADO</t>
  </si>
  <si>
    <t>947580684</t>
  </si>
  <si>
    <t>info@hotelbelorado.com</t>
  </si>
  <si>
    <r>
      <rPr>
        <rFont val="'Google Sans Text',sans-serif"/>
        <color rgb="FF1155CC"/>
        <sz val="11.0"/>
        <u/>
      </rPr>
      <t>hotelbelorado.com</t>
    </r>
  </si>
  <si>
    <t>EL MOLINO DE PLATA</t>
  </si>
  <si>
    <t>CASTROJERIZ, 13</t>
  </si>
  <si>
    <t>09120</t>
  </si>
  <si>
    <t>VILLADIEGO</t>
  </si>
  <si>
    <t>947572855</t>
  </si>
  <si>
    <t>info@elmolinodeplata.com</t>
  </si>
  <si>
    <t>CARRECALZADA</t>
  </si>
  <si>
    <t>CANAL CASTILLA, S/N</t>
  </si>
  <si>
    <t>09100</t>
  </si>
  <si>
    <t>MELGAR DE FERNAMENTAL</t>
  </si>
  <si>
    <t>947570108</t>
  </si>
  <si>
    <t>carrecalzada@gmail.com</t>
  </si>
  <si>
    <t>facebook.com/carrecalzada</t>
  </si>
  <si>
    <t>HOTEL RURAL VALTARRANZ</t>
  </si>
  <si>
    <t>CALLE EL REBOLLAR, 10 10</t>
  </si>
  <si>
    <t>09569</t>
  </si>
  <si>
    <t>MERINDAD DE MONTIJA</t>
  </si>
  <si>
    <t>947562621</t>
  </si>
  <si>
    <t>info@hotelruralvaltarranz.com</t>
  </si>
  <si>
    <r>
      <rPr>
        <rFont val="'Google Sans Text',sans-serif"/>
        <color rgb="FF1155CC"/>
        <sz val="11.0"/>
        <u/>
      </rPr>
      <t>facebook.com/hotel-rural-valtarranz</t>
    </r>
  </si>
  <si>
    <t>ACIENLEGUAS</t>
  </si>
  <si>
    <t>CALLE REAL DE ORIENTE, 78</t>
  </si>
  <si>
    <t>09110</t>
  </si>
  <si>
    <t>CASTROJERIZ</t>
  </si>
  <si>
    <t>947562305</t>
  </si>
  <si>
    <t>info@acienleguas.es</t>
  </si>
  <si>
    <t>acienleguas.es</t>
  </si>
  <si>
    <t>HOTEL RURAL LAS BARONAS S.L.</t>
  </si>
  <si>
    <t>CALLE FUENTE, 2 2 2</t>
  </si>
  <si>
    <t>09471</t>
  </si>
  <si>
    <t>SANTA CRUZ DE LA SALCEDA</t>
  </si>
  <si>
    <t>947557440</t>
  </si>
  <si>
    <t>reservas@lasbaronas.es</t>
  </si>
  <si>
    <t>lasbaronas.es</t>
  </si>
  <si>
    <t>EL REFUGIO DE DON MIGUEL</t>
  </si>
  <si>
    <t>BOTICA, 21 21 21</t>
  </si>
  <si>
    <t>09410</t>
  </si>
  <si>
    <t>PEÑARANDA DE DUERO</t>
  </si>
  <si>
    <t>947552167</t>
  </si>
  <si>
    <t>elrefugiodedonmiguel@hotmail.com</t>
  </si>
  <si>
    <t>elrefugiodedonmiguel.com</t>
  </si>
  <si>
    <t>HOTEL MILAGROS RIO RIAZA S.L.</t>
  </si>
  <si>
    <t>AVENIDA CASTILLA, 53 BAJO</t>
  </si>
  <si>
    <t>09460</t>
  </si>
  <si>
    <t>MILAGROS</t>
  </si>
  <si>
    <t>947548160</t>
  </si>
  <si>
    <t>info@hotelmilagrosriaza.com</t>
  </si>
  <si>
    <t>hotelmilagrosriaza.com</t>
  </si>
  <si>
    <t>EL LAGAR DE MILAGROS</t>
  </si>
  <si>
    <t>947548091</t>
  </si>
  <si>
    <t>franchise@asadordearanda.com</t>
  </si>
  <si>
    <t>lagardemilagros.com</t>
  </si>
  <si>
    <t>EL PRADO DE LAS MERINAS</t>
  </si>
  <si>
    <t>CALLE RÍO, S/N BAJO; HOTELDELLAM</t>
  </si>
  <si>
    <t>09451</t>
  </si>
  <si>
    <t>CALERUEGA</t>
  </si>
  <si>
    <t>947534244</t>
  </si>
  <si>
    <t>info@pradodelasmerinas.com</t>
  </si>
  <si>
    <t>pradodelasmerinas.com</t>
  </si>
  <si>
    <t>HOTEL BOUTIQUE EL LAGAR DE ISILLA</t>
  </si>
  <si>
    <t>CAMINO REAL, 1</t>
  </si>
  <si>
    <t>LA VID Y BARRIOS</t>
  </si>
  <si>
    <t>947530434</t>
  </si>
  <si>
    <t>hotel@lagarisilla.es</t>
  </si>
  <si>
    <t>lagarisilla.es/hotel-boutique-el-lagar-de-isilla/el-hotel</t>
  </si>
  <si>
    <t>DOS ESCUDOS</t>
  </si>
  <si>
    <t>CARRETERA ZARAGOZA-PORTUGAL, KILOMETRO 260 BAJO</t>
  </si>
  <si>
    <t>09491</t>
  </si>
  <si>
    <t>VADOCONDES</t>
  </si>
  <si>
    <t>947528085</t>
  </si>
  <si>
    <t>info@dosescudos.com</t>
  </si>
  <si>
    <t>TORREMILANOS</t>
  </si>
  <si>
    <t>LUGAR TORREMILANOS, 4 BAJO(FINCA TORREMILANOS)</t>
  </si>
  <si>
    <t>947512852</t>
  </si>
  <si>
    <t>info@torremilanos.com</t>
  </si>
  <si>
    <r>
      <rPr>
        <rFont val="'Google Sans Text',sans-serif"/>
        <color rgb="FF1155CC"/>
        <sz val="11.0"/>
        <u/>
      </rPr>
      <t>torremilanos.com</t>
    </r>
  </si>
  <si>
    <t>TUDANCA - ARANDA II</t>
  </si>
  <si>
    <t>CARRETERA MADRID, KILOMETRO 152 BAJO</t>
  </si>
  <si>
    <t>FUENTESPINA</t>
  </si>
  <si>
    <t>947506011</t>
  </si>
  <si>
    <t>hotel@tudanca-aranda.com</t>
  </si>
  <si>
    <t>tudanca-aranda.net</t>
  </si>
  <si>
    <t>TUDANCA</t>
  </si>
  <si>
    <t>CARRETERA MADRID KILOMETRO 152, 8 ÁREA SERVICIO TUDANCA</t>
  </si>
  <si>
    <t>reservasaranda@grupotudanca.com</t>
  </si>
  <si>
    <t>SERVICIO DE HOSTELERÍA PAGE S.L.</t>
  </si>
  <si>
    <t>CALLE DOCTOR COSTALES, 5</t>
  </si>
  <si>
    <t>947501600</t>
  </si>
  <si>
    <t>jppalomero@yahoo.es</t>
  </si>
  <si>
    <t>hotelaranda.com</t>
  </si>
  <si>
    <t>HOTEL MONTERMOSO</t>
  </si>
  <si>
    <t>CALLE ISILLA, 18 18 18</t>
  </si>
  <si>
    <t>947501550</t>
  </si>
  <si>
    <t>info@hotelmontermoso.com</t>
  </si>
  <si>
    <t>hotelmontermoso.com</t>
  </si>
  <si>
    <t>JULIA HOTEL</t>
  </si>
  <si>
    <t>SAN GREGORIO, 2 BAJO</t>
  </si>
  <si>
    <t>947501250</t>
  </si>
  <si>
    <t>hoteljulia@lycos.es</t>
  </si>
  <si>
    <t>hoteljulia.es</t>
  </si>
  <si>
    <t>ABC ADUANA HOTEL</t>
  </si>
  <si>
    <t>CARRETERA MADRID-IRÚN, KILOMETRO 245 0; BAJO</t>
  </si>
  <si>
    <t>09192</t>
  </si>
  <si>
    <t>947486922</t>
  </si>
  <si>
    <t>info@abcaduanahotel.com</t>
  </si>
  <si>
    <t>HOTEL BUENOS AIRES</t>
  </si>
  <si>
    <t>CARRETERA BURGOS (VILLATORO), 1</t>
  </si>
  <si>
    <t>09006</t>
  </si>
  <si>
    <t>947483740</t>
  </si>
  <si>
    <t>hotelbuenosaires@telefonica.net</t>
  </si>
  <si>
    <t>hotelbuenosaires.com</t>
  </si>
  <si>
    <t>NH COLLECTION PALACIO DE BURGOS</t>
  </si>
  <si>
    <t>CALLE LA MERCADO ED, 13</t>
  </si>
  <si>
    <t>09002</t>
  </si>
  <si>
    <t>947479900</t>
  </si>
  <si>
    <t>HOTEL VERSUS</t>
  </si>
  <si>
    <t>CALLE MAYOR CASTAÑARES, 26</t>
  </si>
  <si>
    <t>09199</t>
  </si>
  <si>
    <t>947474977</t>
  </si>
  <si>
    <t>info@hotelversus.com</t>
  </si>
  <si>
    <t>hotelversus.es</t>
  </si>
  <si>
    <t>CAMPUS TAVERN</t>
  </si>
  <si>
    <t>CALLE LAS INFANTAS, 2</t>
  </si>
  <si>
    <t>09001</t>
  </si>
  <si>
    <t>947462030</t>
  </si>
  <si>
    <t>campustavern@hotmail.com</t>
  </si>
  <si>
    <t>campustavern.com</t>
  </si>
  <si>
    <t>HOTEL PUERTA ROMEROS</t>
  </si>
  <si>
    <t>SAN AMARO, 2 BAJO</t>
  </si>
  <si>
    <t>947462012</t>
  </si>
  <si>
    <t>reservas@puertaromeros.com</t>
  </si>
  <si>
    <t>puertaromeros.com</t>
  </si>
  <si>
    <t>HOTEL AZOFRA</t>
  </si>
  <si>
    <t>CALLE DE DON JUAN DE AUSTRIA, 22</t>
  </si>
  <si>
    <t>947461050</t>
  </si>
  <si>
    <t>azofra@hotelazofra.com</t>
  </si>
  <si>
    <t>hotelazofra.com</t>
  </si>
  <si>
    <t>CUÉNTAME S.L.</t>
  </si>
  <si>
    <t>CONDES DE CASTILFALE, 1</t>
  </si>
  <si>
    <t>947460240</t>
  </si>
  <si>
    <t>info@hotelcuentame.com</t>
  </si>
  <si>
    <t>hotelcuentame.com</t>
  </si>
  <si>
    <t>HOTEL RURAL LOS FAROLES</t>
  </si>
  <si>
    <t>CALLE REAL, 5 BAJO</t>
  </si>
  <si>
    <t>09150</t>
  </si>
  <si>
    <t>HUÉRMECES</t>
  </si>
  <si>
    <t>947453000</t>
  </si>
  <si>
    <t>info@hotelrurallosfaroles.com</t>
  </si>
  <si>
    <t>CIUDAD DE BURGOS</t>
  </si>
  <si>
    <t>CARRETERA MADRID-IRÚN, KILOMETRO 249 BAJO</t>
  </si>
  <si>
    <t>RUBENA</t>
  </si>
  <si>
    <t>947431041</t>
  </si>
  <si>
    <t>hotel@hotelciudaddeburgos.com</t>
  </si>
  <si>
    <t>hotelciudaddeburgos.com</t>
  </si>
  <si>
    <t>LA CASA DE LA VILLA S.L.</t>
  </si>
  <si>
    <t>PLAZA JULIÁN GUTIÉRREZ, S/N BAJO</t>
  </si>
  <si>
    <t>PINEDA DE LA SIERRA</t>
  </si>
  <si>
    <t>947424080</t>
  </si>
  <si>
    <t>lacasadelavilla@gmail.com</t>
  </si>
  <si>
    <t>lacasadelavillasl.com</t>
  </si>
  <si>
    <t>PLAZA MANUEL GUTIÉRREZ CUESTA, 3</t>
  </si>
  <si>
    <t>947424021</t>
  </si>
  <si>
    <t>info@lacasona.com</t>
  </si>
  <si>
    <r>
      <rPr>
        <rFont val="'Google Sans Text',sans-serif"/>
        <color rgb="FF1155CC"/>
        <sz val="11.0"/>
        <u/>
      </rPr>
      <t>lacasonadepineda.com</t>
    </r>
  </si>
  <si>
    <t>HOTEL CAMINO DE SANTIAGO S.L.</t>
  </si>
  <si>
    <t>CALLE SANTIAGO (TOMILLARES), 37 CARRETERA LOGROÑO KILOMETRO 102</t>
  </si>
  <si>
    <t>09193</t>
  </si>
  <si>
    <t>CASTRILLO DEL VAL</t>
  </si>
  <si>
    <t>947421293</t>
  </si>
  <si>
    <t>info@hotelcaminodentiago.com</t>
  </si>
  <si>
    <t>RIO CABIA</t>
  </si>
  <si>
    <t>CARRETERA BURGOS-PORTUGAL, KILOMETRO 17 BAJO</t>
  </si>
  <si>
    <t>09239</t>
  </si>
  <si>
    <t>CAVIA</t>
  </si>
  <si>
    <t>947412166</t>
  </si>
  <si>
    <t>info@riocabia.com</t>
  </si>
  <si>
    <r>
      <rPr>
        <rFont val="'Google Sans Text',sans-serif"/>
        <color rgb="FF1155CC"/>
        <sz val="11.0"/>
        <u/>
      </rPr>
      <t>hotelriocabia.com</t>
    </r>
  </si>
  <si>
    <t>PRINCESA KRISTINA</t>
  </si>
  <si>
    <t>CALLE FERNÁN GONZÁLEZ, 8</t>
  </si>
  <si>
    <t>09346</t>
  </si>
  <si>
    <t>COVARRUBIAS</t>
  </si>
  <si>
    <t>947406560</t>
  </si>
  <si>
    <t>info@hotelprincesakristina.com</t>
  </si>
  <si>
    <t>hotelprincesakristina.com</t>
  </si>
  <si>
    <t>HOTEL RURAL DOÑA SANCHA</t>
  </si>
  <si>
    <t>AVENIDA VÍCTOR BARBADILLO, 31</t>
  </si>
  <si>
    <t>947406400</t>
  </si>
  <si>
    <t>info@hotelruraldoñancha.com</t>
  </si>
  <si>
    <r>
      <rPr>
        <rFont val="'Google Sans Text',sans-serif"/>
        <color rgb="FF1155CC"/>
        <sz val="11.0"/>
        <u/>
      </rPr>
      <t>hoteldonasancha.es</t>
    </r>
  </si>
  <si>
    <t>JESUS ALBERTO ORTEGA IZQUIERDO</t>
  </si>
  <si>
    <t>AVENIDA VÍCTOR BARBADILLO, 35 BAJO</t>
  </si>
  <si>
    <t>info@jesusalbertoortegaizquierdo.com</t>
  </si>
  <si>
    <r>
      <rPr>
        <rFont val="'Google Sans Text',sans-serif"/>
        <color rgb="FF1155CC"/>
        <sz val="11.0"/>
        <u/>
      </rPr>
      <t>hoteldonasancha.com</t>
    </r>
  </si>
  <si>
    <t>HOTEL LA QUINTA DEL NAR</t>
  </si>
  <si>
    <t>CARRETERA BURGOS-SORIA, 1 BAJO</t>
  </si>
  <si>
    <t>09670</t>
  </si>
  <si>
    <t>QUINTANAR DE LA SIERRA</t>
  </si>
  <si>
    <t>947395350</t>
  </si>
  <si>
    <t>lmquintadelnar@hotmail.com</t>
  </si>
  <si>
    <t>quintadelnar.com</t>
  </si>
  <si>
    <t>SILOS 2000 S.L.</t>
  </si>
  <si>
    <t>CAMINO CIRUELOS DE CERVERA, S/N 0 BURGOS</t>
  </si>
  <si>
    <t>09610</t>
  </si>
  <si>
    <t>CIRUELOS DE CERVERA</t>
  </si>
  <si>
    <t>947390132</t>
  </si>
  <si>
    <t>reservas@hotelsilos2000.es</t>
  </si>
  <si>
    <t>silos2000sl.com</t>
  </si>
  <si>
    <t>ARCO SAN JUAN</t>
  </si>
  <si>
    <t>PRADERA SAN JUAN, 3 BAJO</t>
  </si>
  <si>
    <t>SANTO DOMINGO DE SILOS</t>
  </si>
  <si>
    <t>947390074</t>
  </si>
  <si>
    <t>info@arconjuan.com</t>
  </si>
  <si>
    <t>HOTEL SANTO DOMINGO DE SILOS S.L.</t>
  </si>
  <si>
    <t>CALLE SANTO DOMINGO, 12</t>
  </si>
  <si>
    <t>947390053</t>
  </si>
  <si>
    <t>reservas@hotelsantodomingodesilos.com</t>
  </si>
  <si>
    <t>hotelsantodomingodesilos.com</t>
  </si>
  <si>
    <t>TRES CORONAS DE SILOS S.L.</t>
  </si>
  <si>
    <t>947390047</t>
  </si>
  <si>
    <t>info@trescoronasdesilos.com</t>
  </si>
  <si>
    <r>
      <rPr>
        <rFont val="'Google Sans Text',sans-serif"/>
        <color rgb="FF1155CC"/>
        <sz val="11.0"/>
        <u/>
      </rPr>
      <t>hoteltrescoronasdesilos.com</t>
    </r>
  </si>
  <si>
    <t>HOTEL RESTAURANTE BENLLOCH S.L.</t>
  </si>
  <si>
    <t>CALLE CARDENAL BENLLOCH, 5</t>
  </si>
  <si>
    <t>09600</t>
  </si>
  <si>
    <t>SALAS DE LOS INFANTES</t>
  </si>
  <si>
    <t>947380709</t>
  </si>
  <si>
    <t>hotelbenlloch@gmail.com</t>
  </si>
  <si>
    <t>hotelbenlloch.net</t>
  </si>
  <si>
    <t>LAS DEHESAS DE COSTANA HOTEL S.L.</t>
  </si>
  <si>
    <t>BURGOS, 36 BAJO</t>
  </si>
  <si>
    <t>947380447</t>
  </si>
  <si>
    <t>lasdehesasdecostana@yahoo.es</t>
  </si>
  <si>
    <t>lasdehesasdecostana.com</t>
  </si>
  <si>
    <t>EL DESCANSO</t>
  </si>
  <si>
    <t>REAL, 16 BAJO</t>
  </si>
  <si>
    <t>09227</t>
  </si>
  <si>
    <t>HONTANAS</t>
  </si>
  <si>
    <t>947377035</t>
  </si>
  <si>
    <t>info@eldescanso.com</t>
  </si>
  <si>
    <r>
      <rPr>
        <rFont val="'Google Sans Text',sans-serif"/>
        <color rgb="FF1155CC"/>
        <sz val="11.0"/>
        <u/>
      </rPr>
      <t>casaeldescanso.com</t>
    </r>
  </si>
  <si>
    <t>HOTEL RESTAURANTE EL CASTILLO</t>
  </si>
  <si>
    <t>AUTOVIA CAMINO DE SANTIAGO SALIDA 135</t>
  </si>
  <si>
    <t>09123</t>
  </si>
  <si>
    <t>SASAMÓN</t>
  </si>
  <si>
    <t>947370606</t>
  </si>
  <si>
    <t>hoteldeolmillos@hotmail.com</t>
  </si>
  <si>
    <t>hoteldeolmillos.com</t>
  </si>
  <si>
    <t>HOTEL SANTA COLOMA DEL CAMINO</t>
  </si>
  <si>
    <t>CARRETERA VILLANDIEGO, 1</t>
  </si>
  <si>
    <t>947370498</t>
  </si>
  <si>
    <t>olmillos@hotelsantacoloma.com</t>
  </si>
  <si>
    <t>hotelsantacolomadelcamino.com</t>
  </si>
  <si>
    <t>HOTEL LA CAÑADA</t>
  </si>
  <si>
    <t>CARRETERA BURGOS N-627 BAJO</t>
  </si>
  <si>
    <t>09127</t>
  </si>
  <si>
    <t>VALLE DE VALDELUCIO</t>
  </si>
  <si>
    <t>947363584</t>
  </si>
  <si>
    <t>informacion@hotellacanada.com</t>
  </si>
  <si>
    <t>hotellacaada.com</t>
  </si>
  <si>
    <t>VIACOS HOTEL RESTAURANTE S.A.</t>
  </si>
  <si>
    <t>AVENIDA REYES CATÓLICOS, 2 BAJO</t>
  </si>
  <si>
    <t>947361732</t>
  </si>
  <si>
    <t>info@viacoshotelrestaurante.com</t>
  </si>
  <si>
    <r>
      <rPr>
        <rFont val="'Google Sans Text',sans-serif"/>
        <color rgb="FF1155CC"/>
        <sz val="11.0"/>
        <u/>
      </rPr>
      <t>viacos.com</t>
    </r>
  </si>
  <si>
    <t>CIUDAD DE MIRANDA</t>
  </si>
  <si>
    <t>CALLE ESTACIÓN, 80 - 82 BAJO; DUPLICADO 80-82; HOTEL CIU.MIRAND</t>
  </si>
  <si>
    <t>09200</t>
  </si>
  <si>
    <t>MIRANDA DE EBRO</t>
  </si>
  <si>
    <t>947347636</t>
  </si>
  <si>
    <t>info@hotelciudaddemiranda.com</t>
  </si>
  <si>
    <t>hotelciudaddemiranda.com</t>
  </si>
  <si>
    <t>HOTEL ACHURI S.L.</t>
  </si>
  <si>
    <t>ESTACIÓN, 86 BAJO</t>
  </si>
  <si>
    <t>947347272</t>
  </si>
  <si>
    <t>info@hotelachuri.com</t>
  </si>
  <si>
    <r>
      <rPr>
        <rFont val="'Google Sans Text',sans-serif"/>
        <color rgb="FF1155CC"/>
        <sz val="11.0"/>
        <u/>
      </rPr>
      <t>hotelachuri.com</t>
    </r>
  </si>
  <si>
    <t>VÍA NORTE</t>
  </si>
  <si>
    <t>CARRETERA MADRID-IRÚN (N-I), KILOMETRO 317, 5 CAMINO FUENTE BASILIO 14</t>
  </si>
  <si>
    <t>947347249</t>
  </si>
  <si>
    <t>reservas@via-norte.es</t>
  </si>
  <si>
    <t>via-norte.es</t>
  </si>
  <si>
    <t>HOTEL RESTAURANTE VIA NORTE</t>
  </si>
  <si>
    <t>CARRETERA CARRETERA NACIONAL 1, KILOMETRO 318, 318</t>
  </si>
  <si>
    <t>947347244</t>
  </si>
  <si>
    <t>HOTEL LA TABERNA GRANDE</t>
  </si>
  <si>
    <t>CALLE SAN JUAN, 25, - 27</t>
  </si>
  <si>
    <t>947333358</t>
  </si>
  <si>
    <t>info@hotellatabernagrande.com</t>
  </si>
  <si>
    <t>HOTEL TUDANCA S.A.</t>
  </si>
  <si>
    <t>CARRETERA MADRID-IRÚN (N-I), 318 BAJO; CAFETERIA</t>
  </si>
  <si>
    <t>947311843</t>
  </si>
  <si>
    <t>info@hoteltudanca.com</t>
  </si>
  <si>
    <r>
      <rPr>
        <rFont val="'Google Sans Text',sans-serif"/>
        <color rgb="FF1155CC"/>
        <sz val="11.0"/>
        <u/>
      </rPr>
      <t>hoteltudanca.com</t>
    </r>
  </si>
  <si>
    <t>TUDANCA MIRANDA</t>
  </si>
  <si>
    <t>CARRETERA MADRID-IRÚN (N-I), KILOMETRO 318 BAJO; CAFETERIA</t>
  </si>
  <si>
    <t>info@tudancamiranda.com</t>
  </si>
  <si>
    <r>
      <rPr>
        <rFont val="'Google Sans Text',sans-serif"/>
        <color rgb="FF1155CC"/>
        <sz val="11.0"/>
        <u/>
      </rPr>
      <t>hoteltudanca.com</t>
    </r>
  </si>
  <si>
    <t>CASA MARTÍN</t>
  </si>
  <si>
    <t>CALZADA, S/N BAJO</t>
  </si>
  <si>
    <t>09246</t>
  </si>
  <si>
    <t>POZA DE LA SAL</t>
  </si>
  <si>
    <t>947302103</t>
  </si>
  <si>
    <t>hotel@casamartin.com</t>
  </si>
  <si>
    <t>casamartin.com</t>
  </si>
  <si>
    <t>EL RINCÓN DEL CONVENTO</t>
  </si>
  <si>
    <t>CALLE CONVENTO, 16</t>
  </si>
  <si>
    <t>09530</t>
  </si>
  <si>
    <t>OÑA</t>
  </si>
  <si>
    <t>947300455</t>
  </si>
  <si>
    <t>info@elrincondelconvento.es</t>
  </si>
  <si>
    <t>elrincondelconvento.es</t>
  </si>
  <si>
    <t>HOTEL REY ARTURO</t>
  </si>
  <si>
    <t>CARRETERA A - 62 KILOMETRO 6, 600</t>
  </si>
  <si>
    <t>09195</t>
  </si>
  <si>
    <t>VILLAGONZALO PEDERNALES</t>
  </si>
  <si>
    <t>947294251</t>
  </si>
  <si>
    <t>hotel@hotelreyarturo.com</t>
  </si>
  <si>
    <t>hotelreyarturo.com</t>
  </si>
  <si>
    <t>HOTEL LA POSADA DEL DUQUE</t>
  </si>
  <si>
    <t>URBANIZACIÓN SAN ROQUE, 55</t>
  </si>
  <si>
    <t>VILLALBILLA DE BURGOS</t>
  </si>
  <si>
    <t>947291967</t>
  </si>
  <si>
    <t>hersavisl@gmail.com</t>
  </si>
  <si>
    <t>lacasonadebriviesca.es</t>
  </si>
  <si>
    <t>HOTEL RICE PALACIO DE LOS BLASONES</t>
  </si>
  <si>
    <t>FERNÁN GONZÁLEZ, 10</t>
  </si>
  <si>
    <t>09003</t>
  </si>
  <si>
    <t>947271000</t>
  </si>
  <si>
    <t>recepcionpb@ricehotelesburgos.com</t>
  </si>
  <si>
    <t>ricehotelesburgos.com</t>
  </si>
  <si>
    <t>LA CASA</t>
  </si>
  <si>
    <t>AVENIDA ALFOZ DE QUINTANADUEÑAS, 12 -BIS; BAJO</t>
  </si>
  <si>
    <t>09197</t>
  </si>
  <si>
    <t>ALFOZ DE QUINTANADUEÑAS</t>
  </si>
  <si>
    <t>947270205</t>
  </si>
  <si>
    <t>info@laca.com</t>
  </si>
  <si>
    <t>LAS TERRAZAS</t>
  </si>
  <si>
    <t>AVENIDA INDUSTRIA, 10 BAJO</t>
  </si>
  <si>
    <t>info@lasterrazashotel.com</t>
  </si>
  <si>
    <t>lasterrazashotel.com</t>
  </si>
  <si>
    <t>HOTEL CORDÓN</t>
  </si>
  <si>
    <t>PLAZA LIBERTAD, S/N 0 BURGOS</t>
  </si>
  <si>
    <t>09004</t>
  </si>
  <si>
    <t>947265000</t>
  </si>
  <si>
    <t>info@hotelcordon.com</t>
  </si>
  <si>
    <t>hotelcordon.com</t>
  </si>
  <si>
    <t>HOTEL NORTE Y LONDRES S.L.</t>
  </si>
  <si>
    <t>PLAZA ALONSO MARTÍNEZ, 10 BAJO; HOTEL NORTE Y LONDRES</t>
  </si>
  <si>
    <t>947264125</t>
  </si>
  <si>
    <t>info@hotelnorteylondres.com</t>
  </si>
  <si>
    <t>hotelnorteylondres.es</t>
  </si>
  <si>
    <t>RIMBOMBIN S.L.</t>
  </si>
  <si>
    <t>CALLE SOMBRERERÍA, 6 BAJO</t>
  </si>
  <si>
    <t>947261200</t>
  </si>
  <si>
    <t>info@rimbombin.com</t>
  </si>
  <si>
    <t>facebook.com/rimbombin</t>
  </si>
  <si>
    <t>HOTEL JACOBEO S.L.</t>
  </si>
  <si>
    <t>CALLE SAN JUAN, 24 24 24</t>
  </si>
  <si>
    <t>947260102</t>
  </si>
  <si>
    <t>hoteljacobeo@hoteljacobeo.com</t>
  </si>
  <si>
    <t>hoteljacobeo.es</t>
  </si>
  <si>
    <t>AC HOTEL BURGOS</t>
  </si>
  <si>
    <t>PASEO AUDIENCIA, 7 BAJO</t>
  </si>
  <si>
    <t>947257966</t>
  </si>
  <si>
    <t>acburgos@ac-hotels.com</t>
  </si>
  <si>
    <t>achotelburgos.com</t>
  </si>
  <si>
    <t>LANDA PALACE</t>
  </si>
  <si>
    <t>CARRETERA MADRID-IRÚN (A-1), KILOMETRO 235, 000 A1</t>
  </si>
  <si>
    <t>947257777</t>
  </si>
  <si>
    <t>info@landapalace.com</t>
  </si>
  <si>
    <r>
      <rPr>
        <rFont val="'Google Sans Text',sans-serif"/>
        <color rgb="FF1155CC"/>
        <sz val="11.0"/>
        <u/>
      </rPr>
      <t>landa.as</t>
    </r>
  </si>
  <si>
    <t>HOTEL BOULEVART S.L.</t>
  </si>
  <si>
    <t>BONIFACIO ZAMORA DE USABEL, 1</t>
  </si>
  <si>
    <t>947257633</t>
  </si>
  <si>
    <t>info@hotelboulevart.com</t>
  </si>
  <si>
    <t>HOTEL BOUTIQUE MUSEO BURGOS</t>
  </si>
  <si>
    <t>CALLE RAMÓN Y CAJAL, 10</t>
  </si>
  <si>
    <t>947257360</t>
  </si>
  <si>
    <t>info@hotelboutiquemuseo.com</t>
  </si>
  <si>
    <t>hotelboutiquemuseoburgos.com</t>
  </si>
  <si>
    <t>FORUM EVOLUCIÓN</t>
  </si>
  <si>
    <t>CALLE SANTA CLARA, 8</t>
  </si>
  <si>
    <t>947256032</t>
  </si>
  <si>
    <t>info@hotelforumevolucion.com</t>
  </si>
  <si>
    <t>hotelforumevolucion.com</t>
  </si>
  <si>
    <t>SILKEN GRAN TEATRO</t>
  </si>
  <si>
    <t>947253900</t>
  </si>
  <si>
    <t>direccion.granteatro@hoteles-silken.com</t>
  </si>
  <si>
    <t>hotelgranteatro.com</t>
  </si>
  <si>
    <t>HOTEL CENTRO LOS BRASEROS S.L.</t>
  </si>
  <si>
    <t>AVENIDA CID CAMPEADOR, 2</t>
  </si>
  <si>
    <t>09005</t>
  </si>
  <si>
    <t>947252958</t>
  </si>
  <si>
    <t>reservas@hotelcentroburgos.com</t>
  </si>
  <si>
    <t>hotelcentroburgos.com</t>
  </si>
  <si>
    <t>ALDA ENTREARCOS</t>
  </si>
  <si>
    <t>CALLE PALOMA, 4</t>
  </si>
  <si>
    <t>947252911</t>
  </si>
  <si>
    <t>entrearcos@aldahotels.com</t>
  </si>
  <si>
    <t>entrearcos.es</t>
  </si>
  <si>
    <t>CUÉNTAME LA PUEBLA</t>
  </si>
  <si>
    <t>PUEBLA, 20</t>
  </si>
  <si>
    <t>947250900</t>
  </si>
  <si>
    <t>info@hotelcuentamelapuebla.com</t>
  </si>
  <si>
    <t>hotelcuentamelapuebla.com</t>
  </si>
  <si>
    <t>G 3 MARQUES DE BERLANGA</t>
  </si>
  <si>
    <t>MARQUÉS DE BERLANGA, 50 BAJO</t>
  </si>
  <si>
    <t>947245555</t>
  </si>
  <si>
    <t>info@g3marquesdeberlanga.com</t>
  </si>
  <si>
    <t>VÍA GÓTICA S.L.</t>
  </si>
  <si>
    <t>PLAZA VEGA, 3</t>
  </si>
  <si>
    <t>947244444</t>
  </si>
  <si>
    <t>info@hotelviagotica.com</t>
  </si>
  <si>
    <t>hotelviagotica.com</t>
  </si>
  <si>
    <t>PUERTA DE BURGOS</t>
  </si>
  <si>
    <t>VITORIA, 69</t>
  </si>
  <si>
    <t>947241212</t>
  </si>
  <si>
    <t>hotel@puertadeburgos.es</t>
  </si>
  <si>
    <t>puertadeburgos.es</t>
  </si>
  <si>
    <t>VITORIA, 69 BAJO(HOTEL PUERTA DE BURGO</t>
  </si>
  <si>
    <t>947241000</t>
  </si>
  <si>
    <t>HOTEL LOS BRASEROS S.L.</t>
  </si>
  <si>
    <t>CALLE SEVERO OCHOA, 7 7 7</t>
  </si>
  <si>
    <t>947234123</t>
  </si>
  <si>
    <t>reservas@hotelbraseros.com</t>
  </si>
  <si>
    <t>hotelbraseros.com</t>
  </si>
  <si>
    <t>FERNÁN GONZÁLEZ</t>
  </si>
  <si>
    <t>CALERA, 17 BAJO(HOTEL FERNAN GONZALEZ</t>
  </si>
  <si>
    <t>947209443</t>
  </si>
  <si>
    <t>info@fernángonzález.com</t>
  </si>
  <si>
    <r>
      <rPr>
        <rFont val="'Google Sans Text',sans-serif"/>
        <color rgb="FF1155CC"/>
        <sz val="11.0"/>
        <u/>
      </rPr>
      <t>hotelfernangonzalez.com</t>
    </r>
  </si>
  <si>
    <t>HOTEL OCA BURGOS CENTRO</t>
  </si>
  <si>
    <t>CALLE CALERA, 17</t>
  </si>
  <si>
    <t>947209441</t>
  </si>
  <si>
    <t>reservas.burgoscentro@ocahotels.es</t>
  </si>
  <si>
    <t>MESÓN DEL CID S.L.</t>
  </si>
  <si>
    <t>PLAZA SANTA MARIA, 8, BAJO</t>
  </si>
  <si>
    <t>947208715</t>
  </si>
  <si>
    <t>mesondelcid@mesondelcid.es</t>
  </si>
  <si>
    <t>mesondelcid.es</t>
  </si>
  <si>
    <t>HOTEL ALMIRANTE BONIFAZ S.A.</t>
  </si>
  <si>
    <t>947206943</t>
  </si>
  <si>
    <t>hotel@almirantebonifaz.com</t>
  </si>
  <si>
    <t>almirantebonifaz.com</t>
  </si>
  <si>
    <t>EL ALFOZ DE BURGOS S.L.</t>
  </si>
  <si>
    <t>CALLE TRAPECIO (POLIGONO INSDUSTRIAL VILLAGONZALO-PEDERNALES), S/N 0 BURGOS</t>
  </si>
  <si>
    <t>947206860</t>
  </si>
  <si>
    <t>elalfoz@elalfozdeburgos.es</t>
  </si>
  <si>
    <t>elalfozdeburgos.com</t>
  </si>
  <si>
    <t>HOTEL MONJES MAGNOS</t>
  </si>
  <si>
    <t>CALLE CARDENAL BENLLOCH, S/N</t>
  </si>
  <si>
    <t>947205134</t>
  </si>
  <si>
    <t>info@hotelmonjesmagnos.com</t>
  </si>
  <si>
    <r>
      <rPr>
        <rFont val="'Google Sans Text',sans-serif"/>
        <color rgb="FF1155CC"/>
        <sz val="11.0"/>
        <u/>
      </rPr>
      <t>monjesmagnoshotel.com</t>
    </r>
  </si>
  <si>
    <t>HOTEL RESTAURANTE LA VARGA</t>
  </si>
  <si>
    <t>CARRETERA MADRID-IRÚN (N-1), 1 (N-I) KILOMETRO 232</t>
  </si>
  <si>
    <t>947201640</t>
  </si>
  <si>
    <t>la.varga@hotmail.com</t>
  </si>
  <si>
    <t>hotellavarga.es</t>
  </si>
  <si>
    <t>HOTEL EL CAPRICHO</t>
  </si>
  <si>
    <t>CARRETERA PALENCIA, S/N</t>
  </si>
  <si>
    <t>09343</t>
  </si>
  <si>
    <t>VILLAHOZ</t>
  </si>
  <si>
    <t>947186198</t>
  </si>
  <si>
    <t>info@hotelelcapricho.com</t>
  </si>
  <si>
    <t>PARADOR DE TURISMO DE LERMA</t>
  </si>
  <si>
    <t>PLAZA MAYOR, 1 BAJO(PALACIO DUCAL)</t>
  </si>
  <si>
    <t>09340</t>
  </si>
  <si>
    <t>LERMA</t>
  </si>
  <si>
    <t>947177110</t>
  </si>
  <si>
    <t>lerma@parador.es</t>
  </si>
  <si>
    <t>HOTEL VILLA DE LERMA S.L.</t>
  </si>
  <si>
    <t>CALLE MAYOR, 52</t>
  </si>
  <si>
    <t>947177070</t>
  </si>
  <si>
    <t>info@hotelvilladelerma.com</t>
  </si>
  <si>
    <r>
      <rPr>
        <rFont val="'Google Sans Text',sans-serif"/>
        <color rgb="FF1155CC"/>
        <sz val="11.0"/>
        <u/>
      </rPr>
      <t>hotelvilladelerma.com</t>
    </r>
  </si>
  <si>
    <t>HOTEL VILLA DE LERMA</t>
  </si>
  <si>
    <t>CALLE DE LA CUESTA, 7 BAJO LOCAL</t>
  </si>
  <si>
    <t>reservas@hotelvilladelerma.com</t>
  </si>
  <si>
    <t>hotelvilladelerma.com/</t>
  </si>
  <si>
    <t>LA HACIENDA DE MI SEÑOR</t>
  </si>
  <si>
    <t>CALLE EL BARCO, 6</t>
  </si>
  <si>
    <t>947177052</t>
  </si>
  <si>
    <t>informacion@lahaciendademisenor.com</t>
  </si>
  <si>
    <t>lahaciendademisenor.com</t>
  </si>
  <si>
    <t>HOTEL LA VENTA</t>
  </si>
  <si>
    <t>CARRETERA MADRID, KILOMETRO 214 BAJO</t>
  </si>
  <si>
    <t>09390</t>
  </si>
  <si>
    <t>MADRIGALEJO DEL MONTE</t>
  </si>
  <si>
    <t>947173002</t>
  </si>
  <si>
    <t>info@hotellaventa.com</t>
  </si>
  <si>
    <t>DC</t>
  </si>
  <si>
    <t>PASEO MESONES, 21 BAJO</t>
  </si>
  <si>
    <t>947171074</t>
  </si>
  <si>
    <t>info@dc.com</t>
  </si>
  <si>
    <t>DOCAR</t>
  </si>
  <si>
    <t>PASEO MESONES, 30 BAJO</t>
  </si>
  <si>
    <t>reservas@cadenadocar.com</t>
  </si>
  <si>
    <t>cadenadocar.com</t>
  </si>
  <si>
    <t>ALISA S.A.</t>
  </si>
  <si>
    <t>CARRETERA MADRID-IRÚN, 202 BAJO</t>
  </si>
  <si>
    <t>947170250</t>
  </si>
  <si>
    <t>hotelalisa@yahoo.es</t>
  </si>
  <si>
    <t>hotelalisa.net</t>
  </si>
  <si>
    <t>SUCO</t>
  </si>
  <si>
    <t>AVENIDA PORTUGAL, 5 BAJO</t>
  </si>
  <si>
    <t>34257</t>
  </si>
  <si>
    <t>VILLODRIGO</t>
  </si>
  <si>
    <t>947166016</t>
  </si>
  <si>
    <t>castillavieja@hotelessuco.com</t>
  </si>
  <si>
    <t>MIRADOR DEL ARLANZON</t>
  </si>
  <si>
    <t>AUTOVIA A-62, S/N SALIDA 40</t>
  </si>
  <si>
    <t>09119</t>
  </si>
  <si>
    <t>LOS BALBASES</t>
  </si>
  <si>
    <t>947165571</t>
  </si>
  <si>
    <t>miradordelarlanzon@hotmail.com</t>
  </si>
  <si>
    <t>hotelmiradordelarlanzon.es</t>
  </si>
  <si>
    <t>HOTEL RURAL LA ENGAÑA</t>
  </si>
  <si>
    <t>CARRETERA ESTACIÓN, 5 CASA; BAJO</t>
  </si>
  <si>
    <t>09574</t>
  </si>
  <si>
    <t>MERINDAD DE VALDEPORRES</t>
  </si>
  <si>
    <t>947138073</t>
  </si>
  <si>
    <t>info@hotelrurallaengaña.com</t>
  </si>
  <si>
    <r>
      <rPr>
        <rFont val="'Google Sans Text',sans-serif"/>
        <color rgb="FF1155CC"/>
        <sz val="11.0"/>
        <u/>
      </rPr>
      <t>laengana.com</t>
    </r>
  </si>
  <si>
    <t>PLATI</t>
  </si>
  <si>
    <t>CALLE NUÑO RASURA, BAJO</t>
  </si>
  <si>
    <t>09550</t>
  </si>
  <si>
    <t>VILLARCAYO DE MERINDAD DE CASTILLA LA VIEJA</t>
  </si>
  <si>
    <t>947131015</t>
  </si>
  <si>
    <t>reservas@hotelplati.com</t>
  </si>
  <si>
    <t>hotelplati.com</t>
  </si>
  <si>
    <t>HOTEL DOÑA JIMENA S.L.</t>
  </si>
  <si>
    <t>CALLE ZAMORA, 42</t>
  </si>
  <si>
    <t>947130563</t>
  </si>
  <si>
    <t>hoteljimena@hotmail.com</t>
  </si>
  <si>
    <t>facebook.com/hoteljimena</t>
  </si>
  <si>
    <t>SANTA CRUZ HOTEL</t>
  </si>
  <si>
    <t>SANTA CRUZ DE ANDINO, S/N REAL 21</t>
  </si>
  <si>
    <t>09513</t>
  </si>
  <si>
    <t>947130109</t>
  </si>
  <si>
    <t>hotelruralsantacruz@gmail.com</t>
  </si>
  <si>
    <t>santacruzhotel.com</t>
  </si>
  <si>
    <t>HOTEL DON PABLO</t>
  </si>
  <si>
    <t>BARRIO MERCADO ADILLO, S/N</t>
  </si>
  <si>
    <t>09580</t>
  </si>
  <si>
    <t>VALLE DE MENA</t>
  </si>
  <si>
    <t>947126663</t>
  </si>
  <si>
    <t>info@grupodonpablo.com</t>
  </si>
  <si>
    <t>grupodonpablo.com</t>
  </si>
  <si>
    <t>HOSTAL SANCHO GARCÍA</t>
  </si>
  <si>
    <t>PLAZA DE SANCHO GARCÍA, 4</t>
  </si>
  <si>
    <t>09560</t>
  </si>
  <si>
    <t>ESPINOSA DE LOS MONTEROS</t>
  </si>
  <si>
    <t>947120042</t>
  </si>
  <si>
    <t>hostalsanchogarcia@gmail.com</t>
  </si>
  <si>
    <t>hostalsanchogarcia.com</t>
  </si>
  <si>
    <t>SIERRA DE ATAPUERCA</t>
  </si>
  <si>
    <t>CARRETERA LOGROÑO, KILOMETRO 92, 200 BAJO</t>
  </si>
  <si>
    <t>ARLANZÓN</t>
  </si>
  <si>
    <t>947106912</t>
  </si>
  <si>
    <t>info@sierradeatapuerca.com</t>
  </si>
  <si>
    <t>ALISI HOTEL</t>
  </si>
  <si>
    <t>AVENIDA CASTILLA, 25</t>
  </si>
  <si>
    <t>947048058</t>
  </si>
  <si>
    <t>recepcion@hotel-alisi.com</t>
  </si>
  <si>
    <t>hotel-alisi.com</t>
  </si>
  <si>
    <t>ABADÍA CAMINO DE SANTIAGO HOTEL</t>
  </si>
  <si>
    <t>CALLE DE VILLADIEGO, 10</t>
  </si>
  <si>
    <t>947040404</t>
  </si>
  <si>
    <t>info@hotelabadiaburgos.com</t>
  </si>
  <si>
    <t>hotelabadiaburgos.com</t>
  </si>
  <si>
    <t>ABBA BURGOS</t>
  </si>
  <si>
    <t>FERNÁN GONZÁLEZ, 72</t>
  </si>
  <si>
    <t>947001100</t>
  </si>
  <si>
    <t>abba-burgos@abbahoteles.com</t>
  </si>
  <si>
    <t>abbaburgoshotel.com</t>
  </si>
  <si>
    <t>LA CASA DE BELI</t>
  </si>
  <si>
    <t>AVENIDA DE ESPAÑA, 16</t>
  </si>
  <si>
    <t>09130</t>
  </si>
  <si>
    <t>TARDAJOS</t>
  </si>
  <si>
    <t>947 451 234</t>
  </si>
  <si>
    <t>lacasadebeli@gmail.com</t>
  </si>
  <si>
    <t>lacasadebeli.com</t>
  </si>
  <si>
    <t>LA CERCA DE DOÑA JIMENA S.L.</t>
  </si>
  <si>
    <t>ROSARIO, 86</t>
  </si>
  <si>
    <t>09194</t>
  </si>
  <si>
    <t>IBEAS DE JUARROS</t>
  </si>
  <si>
    <t xml:space="preserve">947 420 061 </t>
  </si>
  <si>
    <t>lacercadejimena@gmail.com</t>
  </si>
  <si>
    <t>lacercadejimena.com</t>
  </si>
  <si>
    <t>HOTEL RURAL LA TENADA</t>
  </si>
  <si>
    <t>CALLE ESCUADRA, 2 19 BAJOS</t>
  </si>
  <si>
    <t>CARCEDO DE BURGOS</t>
  </si>
  <si>
    <t>947 290 29</t>
  </si>
  <si>
    <t>reservas@latenadahotelrural.com</t>
  </si>
  <si>
    <t>latenadahotelrural.com</t>
  </si>
  <si>
    <t>EL BALCÓN DE MONTIJA</t>
  </si>
  <si>
    <t>PLAZA CRUCERO DE MONTIJA, S/N</t>
  </si>
  <si>
    <t>947 140 202</t>
  </si>
  <si>
    <t>elbalcondemontija@hotmail.com</t>
  </si>
  <si>
    <t>elbalcondemontija.com</t>
  </si>
  <si>
    <t>POSADA REAL EL PRADO MAYOR</t>
  </si>
  <si>
    <t>PRADO, 53</t>
  </si>
  <si>
    <t>09568</t>
  </si>
  <si>
    <t>MERINDAD DE SOTOSCUEVA</t>
  </si>
  <si>
    <t>947 138 689</t>
  </si>
  <si>
    <t>info@pradomayor.com</t>
  </si>
  <si>
    <t>pradomayor.com</t>
  </si>
  <si>
    <t>OSABARENA HOTELA</t>
  </si>
  <si>
    <t>BARRIO MURUETA, 14 BAJO</t>
  </si>
  <si>
    <t>48419</t>
  </si>
  <si>
    <t>OROZKO</t>
  </si>
  <si>
    <t>BIZKAIA</t>
  </si>
  <si>
    <t>946941146</t>
  </si>
  <si>
    <t>info@osabarenahotela.com</t>
  </si>
  <si>
    <t>osabarenahotela.com</t>
  </si>
  <si>
    <t>TXARAKA</t>
  </si>
  <si>
    <t>CARRETERA ALMIKE, S/N BAJO</t>
  </si>
  <si>
    <t>48370</t>
  </si>
  <si>
    <t>BERMEO</t>
  </si>
  <si>
    <t>946885558</t>
  </si>
  <si>
    <t>hoteltxaraka@gmail.com</t>
  </si>
  <si>
    <t>hoteltxaraka.com</t>
  </si>
  <si>
    <t>KURUTZIAGA JAUREGIA</t>
  </si>
  <si>
    <t>KURTZIO KALEA, 1 BAJO</t>
  </si>
  <si>
    <t>48360</t>
  </si>
  <si>
    <t>MUNDAKA</t>
  </si>
  <si>
    <t>946876925</t>
  </si>
  <si>
    <t>hotel@kurutziagajauregia.com</t>
  </si>
  <si>
    <t>kurutziagajauregia.com</t>
  </si>
  <si>
    <t>KALEA PORTU, 1 - BAJO</t>
  </si>
  <si>
    <t>946876725</t>
  </si>
  <si>
    <t>info@hotelelpuerto.com</t>
  </si>
  <si>
    <t>hotelelpuerto.com</t>
  </si>
  <si>
    <t>FLORENTINO LARRINAGA KALEA, 9</t>
  </si>
  <si>
    <t>946876700</t>
  </si>
  <si>
    <t>info@hotelmundaka.com</t>
  </si>
  <si>
    <t>hotelmundaka.com</t>
  </si>
  <si>
    <t>HOTEL BILBAO PLAZA S.L.</t>
  </si>
  <si>
    <t>CAMPO DE VOLANTÍN PASEALEKUA, 1</t>
  </si>
  <si>
    <t>48007</t>
  </si>
  <si>
    <t>BILBAO</t>
  </si>
  <si>
    <t>946856700</t>
  </si>
  <si>
    <t>info@hotelbilbaoplaza.com</t>
  </si>
  <si>
    <t>hotelbilbaoplaza.com</t>
  </si>
  <si>
    <t>BILBAO ART LODGE</t>
  </si>
  <si>
    <t>ITURRIZA KALEA, 3 3</t>
  </si>
  <si>
    <t>48003</t>
  </si>
  <si>
    <t>946855951</t>
  </si>
  <si>
    <t>info@bilbaoartlodge.com</t>
  </si>
  <si>
    <t>NATXIONDO S.L.</t>
  </si>
  <si>
    <t>BARRIO SOLUANES, 17</t>
  </si>
  <si>
    <t>48288</t>
  </si>
  <si>
    <t>ISPASTER</t>
  </si>
  <si>
    <t>946844947</t>
  </si>
  <si>
    <t>info@natxiondo.com</t>
  </si>
  <si>
    <t>natxiondo.com</t>
  </si>
  <si>
    <t>ZUBIETA</t>
  </si>
  <si>
    <t>CALLE ATEA, S/N BAJO; HOTEL ZUBIETA</t>
  </si>
  <si>
    <t>48280</t>
  </si>
  <si>
    <t>LEKEITIO</t>
  </si>
  <si>
    <t>946843030</t>
  </si>
  <si>
    <t>hotelzubieta@hotelzubieta.com</t>
  </si>
  <si>
    <t>hotelzubieta.com</t>
  </si>
  <si>
    <t>PIÑUPE</t>
  </si>
  <si>
    <t>PASKUAL ABAROA ETORBIDEA, 12</t>
  </si>
  <si>
    <t>946842984</t>
  </si>
  <si>
    <t>info@piñupe.com</t>
  </si>
  <si>
    <t>HOTEL BEITIA</t>
  </si>
  <si>
    <t>PASKUAL ABAROA ETORBIDEA, 25 BAJO</t>
  </si>
  <si>
    <t>946842165</t>
  </si>
  <si>
    <t>info@hotelbeitia.com</t>
  </si>
  <si>
    <r>
      <rPr>
        <rFont val="'Google Sans Text',sans-serif"/>
        <color rgb="FF1155CC"/>
        <sz val="11.0"/>
        <u/>
      </rPr>
      <t>hotelbeitia.com</t>
    </r>
  </si>
  <si>
    <t>CASA VICENTE PALLOTTI</t>
  </si>
  <si>
    <t>BARRIO MOLINAR, 17 BAJO</t>
  </si>
  <si>
    <t>48890</t>
  </si>
  <si>
    <t>KARRANTZA HARANA/VALLE DE CARRANZA</t>
  </si>
  <si>
    <t>946806002</t>
  </si>
  <si>
    <t>info@cavicentepallotti.com</t>
  </si>
  <si>
    <r>
      <rPr>
        <rFont val="'Google Sans Text',sans-serif"/>
        <color rgb="FF1155CC"/>
        <sz val="11.0"/>
        <u/>
      </rPr>
      <t>casavicentepallotti.com</t>
    </r>
  </si>
  <si>
    <t>IBAIA</t>
  </si>
  <si>
    <t>BARRIO SANDAMENDI MOLINAR, 41 BAJO</t>
  </si>
  <si>
    <t>48192</t>
  </si>
  <si>
    <t>GORDEXOLA</t>
  </si>
  <si>
    <t>946798082</t>
  </si>
  <si>
    <t>info@ibaia.com</t>
  </si>
  <si>
    <r>
      <rPr>
        <rFont val="'Google Sans Text',sans-serif"/>
        <color rgb="FF1155CC"/>
        <sz val="11.0"/>
        <u/>
      </rPr>
      <t>hotelibaia.es</t>
    </r>
  </si>
  <si>
    <t>SERCOTEL COLISEO</t>
  </si>
  <si>
    <t>ALAMEDA URQUIJO / URKIXO ZUMARKALEA, 13 BAJO</t>
  </si>
  <si>
    <t>48008</t>
  </si>
  <si>
    <t>946792931</t>
  </si>
  <si>
    <t>reservas@hotelcoliseobilbao.com</t>
  </si>
  <si>
    <t>hotelcoliseobilbao.com</t>
  </si>
  <si>
    <t>NYX HOTEL BILBAO BY LEONARDO HOTELS</t>
  </si>
  <si>
    <t>AREATZA KALEA, 4 4 4</t>
  </si>
  <si>
    <t>48005</t>
  </si>
  <si>
    <t>946790279</t>
  </si>
  <si>
    <t>info@nyxhotelbilbaobyleonardohotels.com</t>
  </si>
  <si>
    <r>
      <rPr>
        <rFont val="'Google Sans Text',sans-serif"/>
        <color rgb="FF1155CC"/>
        <sz val="11.0"/>
        <u/>
      </rPr>
      <t>leonardo-hotels.com</t>
    </r>
  </si>
  <si>
    <t>HOTEL BOUTIQUE BAHÍA DE PLENTZIA S.L.</t>
  </si>
  <si>
    <t>ERRIBERA, 29</t>
  </si>
  <si>
    <t>48620</t>
  </si>
  <si>
    <t>PLENTZIA</t>
  </si>
  <si>
    <t>946775578</t>
  </si>
  <si>
    <t>info@hotelbahiaplentzia.com</t>
  </si>
  <si>
    <t>hotelbahiaplentzia.com</t>
  </si>
  <si>
    <t>KAIAN PLENTZIA</t>
  </si>
  <si>
    <t>AREATZA KALEA, 38 BAJO</t>
  </si>
  <si>
    <t>946775470</t>
  </si>
  <si>
    <t>info@kaianplentzia.com</t>
  </si>
  <si>
    <r>
      <rPr>
        <rFont val="'Google Sans Text',sans-serif"/>
        <color rgb="FF1155CC"/>
        <sz val="11.0"/>
        <u/>
      </rPr>
      <t>kaianplentzia.com</t>
    </r>
  </si>
  <si>
    <t>HOTEL MODUS VIVENDI</t>
  </si>
  <si>
    <t>SIPIRI KALEA, 32</t>
  </si>
  <si>
    <t>48600</t>
  </si>
  <si>
    <t>SOPELA</t>
  </si>
  <si>
    <t>946767077</t>
  </si>
  <si>
    <t>info@hotelmodusvivendi.com</t>
  </si>
  <si>
    <t>hotelmodusvivendi.com</t>
  </si>
  <si>
    <t>HOTEL GOIZALDE</t>
  </si>
  <si>
    <t>ATXABIRIBIL ETORBIDEA, 60 BAJO</t>
  </si>
  <si>
    <t>946763937</t>
  </si>
  <si>
    <t>hotelgoizalde@hotelgoizalde.com</t>
  </si>
  <si>
    <t>hotelgoizalde.com</t>
  </si>
  <si>
    <t>PALACIO DE URGOITI</t>
  </si>
  <si>
    <t>ARRITUGANE KALEA, 10 BAJO; HOTEL</t>
  </si>
  <si>
    <t>48100</t>
  </si>
  <si>
    <t>MUNGIA</t>
  </si>
  <si>
    <t>946746868</t>
  </si>
  <si>
    <t>info@palaciourgoiti.com</t>
  </si>
  <si>
    <t>palaciourgoiti.com</t>
  </si>
  <si>
    <t>TORREBILLELA HOTEL</t>
  </si>
  <si>
    <t>BEKO KALEA, 18 BAJO</t>
  </si>
  <si>
    <t>946743200</t>
  </si>
  <si>
    <t>info@torrebillelahotel.com</t>
  </si>
  <si>
    <r>
      <rPr>
        <rFont val="'Google Sans Text',sans-serif"/>
        <color rgb="FF1155CC"/>
        <sz val="11.0"/>
        <u/>
      </rPr>
      <t>hotelesenmungia.com</t>
    </r>
  </si>
  <si>
    <t>BIDE ONDO</t>
  </si>
  <si>
    <t>BARRIO BERNA, 4 BAJO</t>
  </si>
  <si>
    <t>48290</t>
  </si>
  <si>
    <t>AMOREBIETA-ETXANO</t>
  </si>
  <si>
    <t>946730561</t>
  </si>
  <si>
    <t>contacto@bide-ondo.com</t>
  </si>
  <si>
    <t>bide-ondo.com</t>
  </si>
  <si>
    <t>HOTEL VALLE DE AYALA</t>
  </si>
  <si>
    <t>CALLE JOSÉ MATIA, 36 BAJO</t>
  </si>
  <si>
    <t>01400</t>
  </si>
  <si>
    <t>LAUDIO/LLODIO</t>
  </si>
  <si>
    <t>ÁLAVA</t>
  </si>
  <si>
    <t>946723611</t>
  </si>
  <si>
    <t>info@hotelvalledeayala.com</t>
  </si>
  <si>
    <r>
      <rPr>
        <rFont val="'Google Sans Text',sans-serif"/>
        <color rgb="FF1155CC"/>
        <sz val="11.0"/>
        <u/>
      </rPr>
      <t>valledeayala.com</t>
    </r>
  </si>
  <si>
    <t>HOTEL ERREKAGAIN</t>
  </si>
  <si>
    <t>CARRETERA ISLA, S/N S/N</t>
  </si>
  <si>
    <t>48498</t>
  </si>
  <si>
    <t>ARAKALDO</t>
  </si>
  <si>
    <t>946720409</t>
  </si>
  <si>
    <t>info@errekagain.com</t>
  </si>
  <si>
    <t>hotelerrekagain.com</t>
  </si>
  <si>
    <t>HOTEL BEÑARAN S.L.</t>
  </si>
  <si>
    <t>POLIGONO INSDUSTRIAL AL MARTIARTU II, 6</t>
  </si>
  <si>
    <t>48480</t>
  </si>
  <si>
    <t>ARRIGORRIAGA</t>
  </si>
  <si>
    <t>946712668</t>
  </si>
  <si>
    <t>info@hotelbeñaran.com</t>
  </si>
  <si>
    <t>MUSKIZ S.L.</t>
  </si>
  <si>
    <t>BARRIO HAYA, 16 BAJO</t>
  </si>
  <si>
    <t>48550</t>
  </si>
  <si>
    <t>MUSKIZ</t>
  </si>
  <si>
    <t>946707828</t>
  </si>
  <si>
    <t>info@muskiz.com</t>
  </si>
  <si>
    <t>HOTEL RURAL LAS PALMERAS S.L.</t>
  </si>
  <si>
    <t>AVENIDA FUENTE VIEJA, 9 BAJO</t>
  </si>
  <si>
    <t>946707506</t>
  </si>
  <si>
    <t>info@hotelrurallaspalmeras.com</t>
  </si>
  <si>
    <r>
      <rPr>
        <rFont val="'Google Sans Text',sans-serif"/>
        <color rgb="FF1155CC"/>
        <sz val="11.0"/>
        <u/>
      </rPr>
      <t>laspalmerashotelrural.com</t>
    </r>
  </si>
  <si>
    <t>HOTEL RURAL LAS PALMERAS</t>
  </si>
  <si>
    <t>AVENIDA FUENTE VIEJA, 9 B</t>
  </si>
  <si>
    <t>946706392</t>
  </si>
  <si>
    <r>
      <rPr>
        <rFont val="'Google Sans Text',sans-serif"/>
        <color rgb="FF1155CC"/>
        <sz val="11.0"/>
        <u/>
      </rPr>
      <t>laspalmerashotelrural.com</t>
    </r>
  </si>
  <si>
    <t>ERREKA - GÜEÑES</t>
  </si>
  <si>
    <t>BARRIO LASIER, S/N BAJO</t>
  </si>
  <si>
    <t>48840</t>
  </si>
  <si>
    <t>GÜEÑES</t>
  </si>
  <si>
    <t>946690345</t>
  </si>
  <si>
    <t>info@erreka-güeñes.com</t>
  </si>
  <si>
    <t>AREATZA</t>
  </si>
  <si>
    <t>ASKATASUNA, 52</t>
  </si>
  <si>
    <t>946572705</t>
  </si>
  <si>
    <t>info@areatza.com</t>
  </si>
  <si>
    <r>
      <rPr>
        <rFont val="'Google Sans Text',sans-serif"/>
        <color rgb="FF1155CC"/>
        <sz val="11.0"/>
        <u/>
      </rPr>
      <t>hotelbalnearioareatza.com</t>
    </r>
  </si>
  <si>
    <t>SAN BLAS</t>
  </si>
  <si>
    <t>LAUBIDETA KALEA, 7</t>
  </si>
  <si>
    <t>48220</t>
  </si>
  <si>
    <t>ABADIÑO</t>
  </si>
  <si>
    <t>946525546</t>
  </si>
  <si>
    <t>info@hotelsanblas.net</t>
  </si>
  <si>
    <t>hotelsanblas.net</t>
  </si>
  <si>
    <t>BILCONEXT HOSPITALITY S.A.</t>
  </si>
  <si>
    <t>KALEA ZANKOETA, 9 1º OFICINA</t>
  </si>
  <si>
    <t>48013</t>
  </si>
  <si>
    <t>946469900</t>
  </si>
  <si>
    <t>hb0z4-fo@accor.com</t>
  </si>
  <si>
    <t>HOTEL THE PARK DERIO</t>
  </si>
  <si>
    <t>EDIFICIO 806 (POLIGONO PARQUE TECNOLÓGICO), EDIFICIO 806</t>
  </si>
  <si>
    <t>48160</t>
  </si>
  <si>
    <t>DERIO</t>
  </si>
  <si>
    <t>946469022</t>
  </si>
  <si>
    <t>recepcion@hotelthepark.es</t>
  </si>
  <si>
    <t>hotelthepark.es</t>
  </si>
  <si>
    <t>BILBAO CITY CENTER BY ABBA SUITES</t>
  </si>
  <si>
    <t>CALLE HUERTAS DE LA VILLA, 15</t>
  </si>
  <si>
    <t>946465055</t>
  </si>
  <si>
    <t>bilbaocitycenterbyabbasuites.com</t>
  </si>
  <si>
    <t>VINCCI CONSULADO DE BILBAO</t>
  </si>
  <si>
    <t>ALAMEDA MAZARREDO, 22</t>
  </si>
  <si>
    <t>48009</t>
  </si>
  <si>
    <t>946442061</t>
  </si>
  <si>
    <t>consulado@vinccihoteles.com</t>
  </si>
  <si>
    <t>vincciconsuladodebilbao.com</t>
  </si>
  <si>
    <t>BCOOL GUITAR</t>
  </si>
  <si>
    <t>CALLE FERNÁNDEZ DEL CAMPO, 6</t>
  </si>
  <si>
    <t>48010</t>
  </si>
  <si>
    <t>946425043</t>
  </si>
  <si>
    <t>bcoolbilbao@bcoolhostels.com</t>
  </si>
  <si>
    <t>bcoolhostels.com</t>
  </si>
  <si>
    <t>URBAN SONDIKA BY EUROTELS</t>
  </si>
  <si>
    <t>CARRETERA AVANZADA, 2-4</t>
  </si>
  <si>
    <t>48150</t>
  </si>
  <si>
    <t>SONDIKA</t>
  </si>
  <si>
    <t>946402524</t>
  </si>
  <si>
    <t>info@urbansondikabyeurotels.com</t>
  </si>
  <si>
    <t>HOTEL KAIA</t>
  </si>
  <si>
    <t>BARRIO DEL PUERTO, 19</t>
  </si>
  <si>
    <t>48508</t>
  </si>
  <si>
    <t>ZIERBENA</t>
  </si>
  <si>
    <t>946366374</t>
  </si>
  <si>
    <t>bittor78@hotmail.com</t>
  </si>
  <si>
    <t>hotelkaiarural.com</t>
  </si>
  <si>
    <t>APARTAMENTOS LA ARENA</t>
  </si>
  <si>
    <t>CALLE LA ARENA-ONDARRA, 20 BAJO</t>
  </si>
  <si>
    <t>946365454</t>
  </si>
  <si>
    <t>alexka_apart@hotmail.com</t>
  </si>
  <si>
    <t>apartamentoslaarena.com</t>
  </si>
  <si>
    <t>HOTEL ORTUELLA S.L.</t>
  </si>
  <si>
    <t>AVENIDA BILBAO, S/N BAJO(PARCELA A-B, 1, UE-1, SECTOR</t>
  </si>
  <si>
    <t>48530</t>
  </si>
  <si>
    <t>ORTUELLA</t>
  </si>
  <si>
    <t>946353172</t>
  </si>
  <si>
    <t>patxi_171066@hotmail.com</t>
  </si>
  <si>
    <t>hotelortuella.com</t>
  </si>
  <si>
    <t>RESTAURANTE ONEKO BY ETXEGANA</t>
  </si>
  <si>
    <t>IPIÑABURU AUZOA, 38 BAJO</t>
  </si>
  <si>
    <t>48144</t>
  </si>
  <si>
    <t>ZEANURI</t>
  </si>
  <si>
    <t>946338448</t>
  </si>
  <si>
    <t>bego@etxegana.com</t>
  </si>
  <si>
    <t>etxegana.com</t>
  </si>
  <si>
    <t>ELLAURI</t>
  </si>
  <si>
    <t>ALTZUSTA AUZOA, 38 BAJO</t>
  </si>
  <si>
    <t>946317888</t>
  </si>
  <si>
    <t>info@ellaurihotela.com</t>
  </si>
  <si>
    <t>ellaurihotela.com</t>
  </si>
  <si>
    <t>HARRISON ETXEA S.L.</t>
  </si>
  <si>
    <t>CALLE SAN PEDRO, 12</t>
  </si>
  <si>
    <t>48340</t>
  </si>
  <si>
    <t>946300530</t>
  </si>
  <si>
    <t>info@harrisonetxea.com</t>
  </si>
  <si>
    <t>HOTEL KONBENIO</t>
  </si>
  <si>
    <t>CALLE KONBENIO, 7</t>
  </si>
  <si>
    <t>946300187</t>
  </si>
  <si>
    <t>info@hotelkonbenio.com</t>
  </si>
  <si>
    <r>
      <rPr>
        <rFont val="'Google Sans Text',sans-serif"/>
        <color rgb="FF1155CC"/>
        <sz val="11.0"/>
        <u/>
      </rPr>
      <t>hotelkonbenio.com</t>
    </r>
  </si>
  <si>
    <t>HOTEL GAMETXO S.L.</t>
  </si>
  <si>
    <t>BARRIO GAMETXO, S/N BAJO</t>
  </si>
  <si>
    <t>48311</t>
  </si>
  <si>
    <t>IBARRANGELU</t>
  </si>
  <si>
    <t>946277710</t>
  </si>
  <si>
    <t>info@hotelgametxo.com</t>
  </si>
  <si>
    <r>
      <rPr>
        <rFont val="'Google Sans Text',sans-serif"/>
        <color rgb="FF1155CC"/>
        <sz val="11.0"/>
        <u/>
      </rPr>
      <t>hotelgametxo.com</t>
    </r>
  </si>
  <si>
    <t>ERMINTXO</t>
  </si>
  <si>
    <t>BARRIO ELEXALDE, 30</t>
  </si>
  <si>
    <t>EA</t>
  </si>
  <si>
    <t>946277700</t>
  </si>
  <si>
    <t>ermintxo@euskalnet.net</t>
  </si>
  <si>
    <t>ermintxo.com</t>
  </si>
  <si>
    <t>CASTILLO DE ARTEAGA</t>
  </si>
  <si>
    <t>CALLE GAZTELUBIDE, 7</t>
  </si>
  <si>
    <t>48314</t>
  </si>
  <si>
    <t>GAUTEGIZ ARTEAGA</t>
  </si>
  <si>
    <t>946270341</t>
  </si>
  <si>
    <t>info@castillodearteaga.com</t>
  </si>
  <si>
    <t>castillodearteaga.com</t>
  </si>
  <si>
    <t>HOTEL RESIDENCIA GERNIKA S.L.</t>
  </si>
  <si>
    <t>CALLE CARLOS GANGOITI, 17 BAJO</t>
  </si>
  <si>
    <t>48300</t>
  </si>
  <si>
    <t>GERNIKA-LUMO</t>
  </si>
  <si>
    <t>946250350</t>
  </si>
  <si>
    <t>h_gernika@hotel-gernika.com</t>
  </si>
  <si>
    <t>hotel-gernika.com</t>
  </si>
  <si>
    <t>HOTEL BOLIÑA</t>
  </si>
  <si>
    <t>CALLE BARRENKALE, 3 BAJO</t>
  </si>
  <si>
    <t>946250300</t>
  </si>
  <si>
    <t>recepcion@hotelbolina.net</t>
  </si>
  <si>
    <t>hotelbolina.net</t>
  </si>
  <si>
    <t>ELORRIO S.L.</t>
  </si>
  <si>
    <t>SAN AGUSTÍN AUZOA, S/N</t>
  </si>
  <si>
    <t>48230</t>
  </si>
  <si>
    <t>ELORRIO</t>
  </si>
  <si>
    <t>946231555</t>
  </si>
  <si>
    <t>info@hotelelorrio.com</t>
  </si>
  <si>
    <t>hotelelorrio.com</t>
  </si>
  <si>
    <t>GRAN HOTEL DURANGO</t>
  </si>
  <si>
    <t>CARRETERA GASTEIZ, 2</t>
  </si>
  <si>
    <t>48200</t>
  </si>
  <si>
    <t>DURANGO</t>
  </si>
  <si>
    <t>946217580</t>
  </si>
  <si>
    <t>reservas@granhoteldurango.com</t>
  </si>
  <si>
    <t>granhoteldurango.com</t>
  </si>
  <si>
    <t>HOTEL O CAMIÑO S.L.</t>
  </si>
  <si>
    <t>CALLE OLLERÍA, 8</t>
  </si>
  <si>
    <t>946216036</t>
  </si>
  <si>
    <t>hotelocamino@gmail.com</t>
  </si>
  <si>
    <t>hotelocamiosl.com</t>
  </si>
  <si>
    <t>KURUTZIAGA S.A.</t>
  </si>
  <si>
    <t>CALLE KURUTZIAGA, 52 BAJO</t>
  </si>
  <si>
    <t>946200864</t>
  </si>
  <si>
    <t>hoteldurango.es</t>
  </si>
  <si>
    <t>ARIMUNE</t>
  </si>
  <si>
    <t>BENTAKO PLAZEA, 1 BAJO</t>
  </si>
  <si>
    <t>48130</t>
  </si>
  <si>
    <t>BAKIO</t>
  </si>
  <si>
    <t>946194022</t>
  </si>
  <si>
    <t>hotel.arimune@gmail.com</t>
  </si>
  <si>
    <t>arimune.es</t>
  </si>
  <si>
    <t>HOTEL ATALAYA S.L.</t>
  </si>
  <si>
    <t>KALEA ITXAROPEN, 1</t>
  </si>
  <si>
    <t>946177000</t>
  </si>
  <si>
    <t>reservas@atalayahotel.es</t>
  </si>
  <si>
    <t>atalayahotel.es</t>
  </si>
  <si>
    <t>ANSOTEGI ERROTA S.L.</t>
  </si>
  <si>
    <t>BARRIO ALTZAA, 15 1; IZQUIERDA</t>
  </si>
  <si>
    <t>48277</t>
  </si>
  <si>
    <t>ETXEBARRIA</t>
  </si>
  <si>
    <t>946169100</t>
  </si>
  <si>
    <t>gontzal@antsotegi.com</t>
  </si>
  <si>
    <t>antsotegi.com</t>
  </si>
  <si>
    <t>ZIORTZA BEITIA S.L.</t>
  </si>
  <si>
    <t>GOIERRIA ZIORTZA AUZOA, S/N</t>
  </si>
  <si>
    <t>48278</t>
  </si>
  <si>
    <t>ZIORTZA-BOLIBAR</t>
  </si>
  <si>
    <t>946165722</t>
  </si>
  <si>
    <t>info@ziortzabeitia.com</t>
  </si>
  <si>
    <t>AMALURRA HOTEL</t>
  </si>
  <si>
    <t>BARRIO RENEJA, 35</t>
  </si>
  <si>
    <t>48879</t>
  </si>
  <si>
    <t>ARTZENTALES</t>
  </si>
  <si>
    <t>946109401</t>
  </si>
  <si>
    <t>amalurra@amalurra.com</t>
  </si>
  <si>
    <t>amalurra.com</t>
  </si>
  <si>
    <t>SAN ROQUE HOTEL S.L.</t>
  </si>
  <si>
    <t>CALLE CAMPO LAS MONJAS, 2</t>
  </si>
  <si>
    <t>48800</t>
  </si>
  <si>
    <t>BALMASEDA</t>
  </si>
  <si>
    <t>946102268</t>
  </si>
  <si>
    <t>info@hotelsanroque.es</t>
  </si>
  <si>
    <t>hotelsanroque.es</t>
  </si>
  <si>
    <t>BCOOL BILBAO</t>
  </si>
  <si>
    <t>CALLE HERNANI, 17</t>
  </si>
  <si>
    <t>946066200</t>
  </si>
  <si>
    <t>HOTEL LIDAR</t>
  </si>
  <si>
    <t>CALLE PABLO PICASSO, 4</t>
  </si>
  <si>
    <t>48012</t>
  </si>
  <si>
    <t>946045582</t>
  </si>
  <si>
    <t>info@hotellidar.com</t>
  </si>
  <si>
    <t>ARETXALASA S.L.</t>
  </si>
  <si>
    <t>ITURRIBIDE, 8 1° A</t>
  </si>
  <si>
    <t>48993</t>
  </si>
  <si>
    <t>GETXO</t>
  </si>
  <si>
    <t>946026275</t>
  </si>
  <si>
    <t>info@aretxala.com</t>
  </si>
  <si>
    <t>HOTEL LAUAXETA</t>
  </si>
  <si>
    <t>LAUAXETA KALEA, 2-4 BAJO</t>
  </si>
  <si>
    <t>946025578</t>
  </si>
  <si>
    <t>info@hotellauaxeta.com</t>
  </si>
  <si>
    <t>ALMA DE ROMERO</t>
  </si>
  <si>
    <t>BARRIO AHEDO, 25 BAJO</t>
  </si>
  <si>
    <t>48891</t>
  </si>
  <si>
    <t>946 806 869</t>
  </si>
  <si>
    <t>info@almaderomero.com</t>
  </si>
  <si>
    <t>almaderomero.com</t>
  </si>
  <si>
    <t>LA FÁBRICA DE JUAN</t>
  </si>
  <si>
    <t>PLAZA GUERRERO MUÑOZ, 19</t>
  </si>
  <si>
    <t>29260</t>
  </si>
  <si>
    <t>946 36 53 61</t>
  </si>
  <si>
    <t>koldoarrillaga@hotmail.com</t>
  </si>
  <si>
    <t>lafabricadejuan.com</t>
  </si>
  <si>
    <t>NH CANCILLER AYALA VITORIA</t>
  </si>
  <si>
    <t>RAMON Y CAJAL KALEA, 5</t>
  </si>
  <si>
    <t>01007</t>
  </si>
  <si>
    <t>VITORIA-GASTEIZ</t>
  </si>
  <si>
    <t>945947060</t>
  </si>
  <si>
    <t>nhcancillerayalavitoria@nh-hotels.com</t>
  </si>
  <si>
    <t>SAIARITZ S.L.</t>
  </si>
  <si>
    <t>SAN ROKE KALEA, 12 BAJO</t>
  </si>
  <si>
    <t>01470</t>
  </si>
  <si>
    <t>AMURRIO</t>
  </si>
  <si>
    <t>945892364</t>
  </si>
  <si>
    <t>info@iaritz.com</t>
  </si>
  <si>
    <t>HOTEL HOSPEDERÍA DE LOS PARAJES S.L.</t>
  </si>
  <si>
    <t>CALLE MAYOR, 46 BAJO</t>
  </si>
  <si>
    <t>01300</t>
  </si>
  <si>
    <t>LAGUARDIA</t>
  </si>
  <si>
    <t>945621130</t>
  </si>
  <si>
    <t>info@hospederiadelosparajes.com</t>
  </si>
  <si>
    <t>hospederiadelosparajes.com</t>
  </si>
  <si>
    <t>VIURA</t>
  </si>
  <si>
    <t>CALLE MAYOR, S/N BAJO</t>
  </si>
  <si>
    <t>01307</t>
  </si>
  <si>
    <t>VILLABUENA DE ÁLAVA/ESKUERNAGA</t>
  </si>
  <si>
    <t>945609000</t>
  </si>
  <si>
    <t>info@hotelviura.com</t>
  </si>
  <si>
    <t>hotelviura.com</t>
  </si>
  <si>
    <t>VILLA ELCIEGO S.L.</t>
  </si>
  <si>
    <t>CALLE NORTE, 1 BAJO</t>
  </si>
  <si>
    <t>01340</t>
  </si>
  <si>
    <t>ELCIEGO</t>
  </si>
  <si>
    <t>945606597</t>
  </si>
  <si>
    <t>reservas@elciegohotel.com</t>
  </si>
  <si>
    <t>elciegohotel.com</t>
  </si>
  <si>
    <t>VILLA DE LAGUARDIA</t>
  </si>
  <si>
    <t>AVENIDA SAN RAIMUNDO, 15</t>
  </si>
  <si>
    <t>LOGROÑO</t>
  </si>
  <si>
    <t>LA RIOJA</t>
  </si>
  <si>
    <t>945600560</t>
  </si>
  <si>
    <t>info@villadelaguardia.com</t>
  </si>
  <si>
    <r>
      <rPr>
        <rFont val="'Google Sans Text',sans-serif"/>
        <color rgb="FF1155CC"/>
        <sz val="11.0"/>
        <u/>
      </rPr>
      <t>hotelvilladelaguardia.com</t>
    </r>
  </si>
  <si>
    <t>MARIXA</t>
  </si>
  <si>
    <t>SANCHO ABARCA ETORBIDEA, 8</t>
  </si>
  <si>
    <t>945600165</t>
  </si>
  <si>
    <t>info@hotelmarixa.com</t>
  </si>
  <si>
    <t>hotelmarixa.com</t>
  </si>
  <si>
    <t>HOTEL BALNEARIO ORDUÑA PLAZA</t>
  </si>
  <si>
    <t>PLAZA FUEROS, 15</t>
  </si>
  <si>
    <t>48460</t>
  </si>
  <si>
    <t>URDUÑA/ORDUÑA</t>
  </si>
  <si>
    <t>945569038</t>
  </si>
  <si>
    <t>reservas@hotelordunaplaza.com</t>
  </si>
  <si>
    <t>hotelordunaplaza.com</t>
  </si>
  <si>
    <t>LA CASA DEL PATRÓN S.L.</t>
  </si>
  <si>
    <t>CALLE SAN MARTÍN, 2 BAJO</t>
  </si>
  <si>
    <t>01130</t>
  </si>
  <si>
    <t>ZUIA</t>
  </si>
  <si>
    <t>945462528</t>
  </si>
  <si>
    <t>hotel@casadelpatron.com</t>
  </si>
  <si>
    <t>casadelpatron.com</t>
  </si>
  <si>
    <t>AS EXPRESS ALTUBE NORTE</t>
  </si>
  <si>
    <t>ÁREA DE SERVICIO (AUTOPISTA A-68), KILOMETRO 36</t>
  </si>
  <si>
    <t>01139</t>
  </si>
  <si>
    <t>945430173</t>
  </si>
  <si>
    <t>info@asexpressaltubenorte.com</t>
  </si>
  <si>
    <r>
      <rPr>
        <rFont val="'Google Sans Text',sans-serif"/>
        <color rgb="FF1155CC"/>
        <sz val="11.0"/>
        <u/>
      </rPr>
      <t>areas.es</t>
    </r>
  </si>
  <si>
    <t>LOS ROTUROS</t>
  </si>
  <si>
    <t>CALLE HERRERÍA, 10 BAJO</t>
  </si>
  <si>
    <t>01120</t>
  </si>
  <si>
    <t>ARRAIA-MAEZTU</t>
  </si>
  <si>
    <t>945410250</t>
  </si>
  <si>
    <t>losroturos@hotmail.com</t>
  </si>
  <si>
    <t>hotellosroturos.es</t>
  </si>
  <si>
    <t>ARGANZON PLAZA</t>
  </si>
  <si>
    <t>PLAZA MAYOR, 2 BAJO</t>
  </si>
  <si>
    <t>09294</t>
  </si>
  <si>
    <t>LA PUEBLA DE ARGANZÓN</t>
  </si>
  <si>
    <t>945373470</t>
  </si>
  <si>
    <t>Info@arganzonplaza.com</t>
  </si>
  <si>
    <r>
      <rPr>
        <rFont val="'Google Sans Text',sans-serif"/>
        <color rgb="FF1155CC"/>
        <sz val="11.0"/>
        <u/>
      </rPr>
      <t>arganzonplaza.com</t>
    </r>
  </si>
  <si>
    <t>RUTA DE EUROPA</t>
  </si>
  <si>
    <t>CARRETERA MADRID-IRÚN, KILOMETRO 341 BAJO</t>
  </si>
  <si>
    <t>01195</t>
  </si>
  <si>
    <t>945361416</t>
  </si>
  <si>
    <t>hotelrutadeeuropa@telefonica.net</t>
  </si>
  <si>
    <t>hotelrutadeeuropa.com</t>
  </si>
  <si>
    <t>DURTZI</t>
  </si>
  <si>
    <t>CALLE LA PRESA, 12 BAJO</t>
  </si>
  <si>
    <t>01423</t>
  </si>
  <si>
    <t>LANTARÓN</t>
  </si>
  <si>
    <t>945359078</t>
  </si>
  <si>
    <t>hoteldurtzi@gmail.com</t>
  </si>
  <si>
    <t>hoteldurtzi.com</t>
  </si>
  <si>
    <t>ATH HOTELANDGO ARASUR</t>
  </si>
  <si>
    <t>AVENIDA ÁLAVA (POLIGONO INSDUSTRIAL ARASUR), 1</t>
  </si>
  <si>
    <t>01213</t>
  </si>
  <si>
    <t>ERRIBERABEITIA</t>
  </si>
  <si>
    <t>945356824</t>
  </si>
  <si>
    <t>rec.hotelandgo@ath-hoteles.com</t>
  </si>
  <si>
    <t>athhotelandgoarasur.com</t>
  </si>
  <si>
    <t>DREAM PARK</t>
  </si>
  <si>
    <t>AVENIDA BRUSELAS, 8 BAJO; CENTRO COMERCIAL SALBURUA-ASCENSOR</t>
  </si>
  <si>
    <t>01003</t>
  </si>
  <si>
    <t>945334718</t>
  </si>
  <si>
    <t>info@apartamentosdreampark.com</t>
  </si>
  <si>
    <r>
      <rPr>
        <rFont val="'Google Sans Text',sans-serif"/>
        <color rgb="FF1155CC"/>
        <sz val="11.0"/>
        <u/>
      </rPr>
      <t>apartamentosdreampark.com</t>
    </r>
  </si>
  <si>
    <t>HOTEL JATORRENA</t>
  </si>
  <si>
    <t>CALLE FLORIDA, 10</t>
  </si>
  <si>
    <t>01330</t>
  </si>
  <si>
    <t>LABASTIDA/BASTIDA</t>
  </si>
  <si>
    <t>945331050</t>
  </si>
  <si>
    <t>jatorrena@gmail.com</t>
  </si>
  <si>
    <t>jatorrena.com</t>
  </si>
  <si>
    <t>ANDAMUR SAN ROMÁN</t>
  </si>
  <si>
    <t>POLIGONO INSDUSTRIAL AL OKITURRI, PARCELA 1 SALIDA 385 A1</t>
  </si>
  <si>
    <t>01207</t>
  </si>
  <si>
    <t>SAN MILLÁN/DONEMILIAGA</t>
  </si>
  <si>
    <t>945314783</t>
  </si>
  <si>
    <t>info@andamur.com</t>
  </si>
  <si>
    <t>andamur.com</t>
  </si>
  <si>
    <t>APARTAHOTEL SAN FERMIN S.L.</t>
  </si>
  <si>
    <t>PAMPLONA-IRUÑEA KALEA, 23 -BIS; BAJO(HABITACION 10 M)</t>
  </si>
  <si>
    <t>01010</t>
  </si>
  <si>
    <t>945308695</t>
  </si>
  <si>
    <t>info@apartahotelsanfermin.com</t>
  </si>
  <si>
    <t>apartahotelsanfermin.com</t>
  </si>
  <si>
    <t>CENTRO DE SALUDASPARRENA ¿ ARAIA</t>
  </si>
  <si>
    <t>CALLE SANTSAERREKA, 7</t>
  </si>
  <si>
    <t>01250</t>
  </si>
  <si>
    <t>ASPARRENA</t>
  </si>
  <si>
    <t>945304741</t>
  </si>
  <si>
    <t>PRINCIPAL, 7</t>
  </si>
  <si>
    <t>945291252</t>
  </si>
  <si>
    <t>reservas@hotelelcoto.es</t>
  </si>
  <si>
    <t>hotelelcoto.es</t>
  </si>
  <si>
    <t>HOTEL GURIA S.L.</t>
  </si>
  <si>
    <t>CARRETERA ARÍÑEZ, KILOMETRO 345 BAJO; H. GURIA</t>
  </si>
  <si>
    <t>945290072</t>
  </si>
  <si>
    <t>info@hotelguria.com</t>
  </si>
  <si>
    <t>VILLA ARGOMANIZ</t>
  </si>
  <si>
    <t>CALLE GALZAR, 6</t>
  </si>
  <si>
    <t>01192</t>
  </si>
  <si>
    <t>ELBURGO/BURGELU</t>
  </si>
  <si>
    <t>945283548</t>
  </si>
  <si>
    <t>argomaniz@parador.es</t>
  </si>
  <si>
    <r>
      <rPr>
        <rFont val="'Google Sans Text',sans-serif"/>
        <color rgb="FF1155CC"/>
        <sz val="11.0"/>
        <u/>
      </rPr>
      <t>paradores.es/es/parador-de-argomaniz</t>
    </r>
  </si>
  <si>
    <t>HOSTAL RESTAURANTE BARRACHI S.L.</t>
  </si>
  <si>
    <t>BARRATXI KALEA, 6</t>
  </si>
  <si>
    <t>01013</t>
  </si>
  <si>
    <t>945273200</t>
  </si>
  <si>
    <t>hotelbarrachi@gmail.com</t>
  </si>
  <si>
    <t>hotelbarrachi.com</t>
  </si>
  <si>
    <t>PALACIO DE ELORRIAGA</t>
  </si>
  <si>
    <t>ELORRIAGA, 15 BAJO</t>
  </si>
  <si>
    <t>945263616</t>
  </si>
  <si>
    <t>info@hotelpalacioelorriaga.com</t>
  </si>
  <si>
    <t>hotelpalacioelorriaga.com</t>
  </si>
  <si>
    <t>ACHURI</t>
  </si>
  <si>
    <t>RIOJA-ERRIOXA KALEA, 11 BAJO</t>
  </si>
  <si>
    <t>01005</t>
  </si>
  <si>
    <t>945255677</t>
  </si>
  <si>
    <t>hotelachurivitoria@gmail.com</t>
  </si>
  <si>
    <t>achuri.com</t>
  </si>
  <si>
    <t>HOTEL LA BILBAINA</t>
  </si>
  <si>
    <t>CALLE PRUDENCIO MARÍA VERASTEGUI, 2</t>
  </si>
  <si>
    <t>01002</t>
  </si>
  <si>
    <t>945254400</t>
  </si>
  <si>
    <t>hotel@labilbaina.es</t>
  </si>
  <si>
    <r>
      <rPr>
        <rFont val="'Google Sans Text',sans-serif"/>
        <color rgb="FF1155CC"/>
        <sz val="11.0"/>
        <u/>
      </rPr>
      <t>labilbaina.es</t>
    </r>
  </si>
  <si>
    <t>HOTEL DESIDERIO S.L.</t>
  </si>
  <si>
    <t>CALLE COLEGIO DE SAN PRUDENCIO, 2</t>
  </si>
  <si>
    <t>01001</t>
  </si>
  <si>
    <t>945251711</t>
  </si>
  <si>
    <t>reservas@hoteldesiderio.es</t>
  </si>
  <si>
    <t>hoteldesiderio.es</t>
  </si>
  <si>
    <t>CALLE HOSPITALEROS, 7</t>
  </si>
  <si>
    <t>01015</t>
  </si>
  <si>
    <t>945230048</t>
  </si>
  <si>
    <t>info@elcaserón.com</t>
  </si>
  <si>
    <r>
      <rPr>
        <rFont val="'Google Sans Text',sans-serif"/>
        <color rgb="FF1155CC"/>
        <sz val="11.0"/>
        <u/>
      </rPr>
      <t>elcaseron.net</t>
    </r>
  </si>
  <si>
    <t>DOMAICA</t>
  </si>
  <si>
    <t>AVENIDA HUETOS, 62 BAJO</t>
  </si>
  <si>
    <t>945225797</t>
  </si>
  <si>
    <t>info@domaica.com</t>
  </si>
  <si>
    <t>ARABA</t>
  </si>
  <si>
    <t>AVENIDA HUETOS, 17</t>
  </si>
  <si>
    <t>945222669</t>
  </si>
  <si>
    <t>araba@restaurantearaba.com</t>
  </si>
  <si>
    <t>restaurantearaba.com</t>
  </si>
  <si>
    <t>AC HOTEL GENERAL ALAVÁ</t>
  </si>
  <si>
    <t>AVENIDA GASTEIZ, 79 BAJO</t>
  </si>
  <si>
    <t>01009</t>
  </si>
  <si>
    <t>945215000</t>
  </si>
  <si>
    <t>acgeneralalava@ac-hotels.com</t>
  </si>
  <si>
    <t>achotelgeneralalav.com</t>
  </si>
  <si>
    <t>JARDINES DE ARISTI</t>
  </si>
  <si>
    <t>CALLE PORTAL DE ZURBANO, 2 BAJO</t>
  </si>
  <si>
    <t>945205478</t>
  </si>
  <si>
    <t>recepcion@jardinesdearisti.com</t>
  </si>
  <si>
    <t>jardinesdearisti.com</t>
  </si>
  <si>
    <t>GOBEO PARK</t>
  </si>
  <si>
    <t>AVENIDA HUETOS, 17 17 17</t>
  </si>
  <si>
    <t>945199000</t>
  </si>
  <si>
    <t>reservas@gobeopark.com</t>
  </si>
  <si>
    <t>gobeopark.com</t>
  </si>
  <si>
    <t>HOLIDAY IN EXPRESS VITORIA</t>
  </si>
  <si>
    <t>PADULETA KALEA (POLIGONO INSDUSTRIAL JÚNDIZ), 59 BAJO; POLIGONO INSDUSTRIAL JUNDIZ</t>
  </si>
  <si>
    <t>945194400</t>
  </si>
  <si>
    <t>express.vitoria@continentalhotels.eu</t>
  </si>
  <si>
    <t>holidayinexpressvitoria.com</t>
  </si>
  <si>
    <t>SILKEN PALACIO URIBARREN</t>
  </si>
  <si>
    <t>AVENIDA SANTA ELENA, S/N</t>
  </si>
  <si>
    <t>945188800</t>
  </si>
  <si>
    <t>reservas@hoteles-silken.com</t>
  </si>
  <si>
    <t>GRAN HOTEL LAKUA</t>
  </si>
  <si>
    <t>TARRAGONA KALEA, 8 BAJO</t>
  </si>
  <si>
    <t>945181000</t>
  </si>
  <si>
    <t>recepcion@granhotelakua.com</t>
  </si>
  <si>
    <r>
      <rPr>
        <rFont val="'Google Sans Text',sans-serif"/>
        <color rgb="FF1155CC"/>
        <sz val="11.0"/>
        <u/>
      </rPr>
      <t>granhotellakua.com</t>
    </r>
  </si>
  <si>
    <t>HOTEL DATO</t>
  </si>
  <si>
    <t>KALEA EDUARDO DATO, 28</t>
  </si>
  <si>
    <t>945147230</t>
  </si>
  <si>
    <t>info@hoteldato.com</t>
  </si>
  <si>
    <r>
      <rPr>
        <rFont val="'Google Sans Text',sans-serif"/>
        <color rgb="FF1155CC"/>
        <sz val="11.0"/>
        <u/>
      </rPr>
      <t>hoteldato.com/reservas</t>
    </r>
  </si>
  <si>
    <t>CENTRO VITORIA S.L.</t>
  </si>
  <si>
    <t>CALLE GENERAL ÁLAVA, 11</t>
  </si>
  <si>
    <t>945138245</t>
  </si>
  <si>
    <t>info@hotelcentrovitoria.com</t>
  </si>
  <si>
    <t>centrovitoriasl.com</t>
  </si>
  <si>
    <t>JARDINES DE ULETA</t>
  </si>
  <si>
    <t>ULETA KALEA, 1</t>
  </si>
  <si>
    <t>945133131</t>
  </si>
  <si>
    <t>reservasjardinesdeuleta@grupozenithoteles.com</t>
  </si>
  <si>
    <t>jardinesdeuleta.com</t>
  </si>
  <si>
    <t>AMARICA</t>
  </si>
  <si>
    <t>CALLE FLORIDA, 11 M B</t>
  </si>
  <si>
    <t>945130506</t>
  </si>
  <si>
    <t>salaamarica@araba.eus</t>
  </si>
  <si>
    <t>SAN ANTONIO KALEA, 17</t>
  </si>
  <si>
    <t>945130400</t>
  </si>
  <si>
    <r>
      <rPr>
        <rFont val="'Google Sans Text',sans-serif"/>
        <color rgb="FF1155CC"/>
        <sz val="11.0"/>
        <u/>
      </rPr>
      <t>hoteldato.com</t>
    </r>
  </si>
  <si>
    <t>APARTAMENTOS DIVAN S.L.</t>
  </si>
  <si>
    <t>SIERRA DE ARALAR, 1 1 1</t>
  </si>
  <si>
    <t>945102021</t>
  </si>
  <si>
    <t>recepcion@apartamentosdivan.com</t>
  </si>
  <si>
    <r>
      <rPr>
        <rFont val="'Google Sans Text',sans-serif"/>
        <color rgb="FF1155CC"/>
        <sz val="11.0"/>
        <u/>
      </rPr>
      <t>apartamentosdivan.com</t>
    </r>
  </si>
  <si>
    <t>ABBA JAZZ S.L.</t>
  </si>
  <si>
    <t>CALLE FLORIDA, 7</t>
  </si>
  <si>
    <t>945101346</t>
  </si>
  <si>
    <t>abbajazz@abbahoteles.com</t>
  </si>
  <si>
    <t>abbajazzvitoriahotel.com</t>
  </si>
  <si>
    <t>ALDAMA S.L.</t>
  </si>
  <si>
    <t>DIONISIO ALDAMA KALEA, 12</t>
  </si>
  <si>
    <t>945066646</t>
  </si>
  <si>
    <t>hotel@hotelrestaurantealdama.com</t>
  </si>
  <si>
    <t>hotelrestaurantealdama.com</t>
  </si>
  <si>
    <t>JARDINES DE ULETA S.</t>
  </si>
  <si>
    <t>ULETA KALEA, 1 BAJO</t>
  </si>
  <si>
    <t>945000054</t>
  </si>
  <si>
    <t>POSADA MAYOR DE MIGUELOA</t>
  </si>
  <si>
    <t>CALLE MAYOR DE MIGUELOA, 20</t>
  </si>
  <si>
    <t>945 600 187</t>
  </si>
  <si>
    <t>reservas@mayordemigueloa.com</t>
  </si>
  <si>
    <t>mayordemigueloa.com</t>
  </si>
  <si>
    <t>HABITAKA HOGARES DE PASO</t>
  </si>
  <si>
    <t>CALLE POSTAS-POSTA KALEA, 26 3 CENTRO</t>
  </si>
  <si>
    <t>945 25 45 45</t>
  </si>
  <si>
    <t>info@habitaka.es</t>
  </si>
  <si>
    <t>hogaresdepaso.com</t>
  </si>
  <si>
    <t>MIRÓ HOTEL S.L.</t>
  </si>
  <si>
    <t>ALAMEDA MAZARREDO, 77 BAJO</t>
  </si>
  <si>
    <t>944987808</t>
  </si>
  <si>
    <t>info@mirohotelbilbao.com</t>
  </si>
  <si>
    <t>mirohotelbilbao.com</t>
  </si>
  <si>
    <t>CALLE LAS VIÑAS, 73 BAJO</t>
  </si>
  <si>
    <t>48980</t>
  </si>
  <si>
    <t>SANTURTZI</t>
  </si>
  <si>
    <t>944935656</t>
  </si>
  <si>
    <t>pensionsanturtzi@hotmail.com</t>
  </si>
  <si>
    <t>URH PALACIO DE ORIOL</t>
  </si>
  <si>
    <t>AVENIDA CRISTÓBAL DE MURRIETA, 27 BAJO(NH PALACIO DE ORIOL)</t>
  </si>
  <si>
    <t>944934100</t>
  </si>
  <si>
    <t>info@urhpalaciodeoriol.com</t>
  </si>
  <si>
    <t>urhpalaciodeoriol.com</t>
  </si>
  <si>
    <t>PETIT PALACE TAMARISES</t>
  </si>
  <si>
    <t>MUELLE EREAGA, 4 BAJO</t>
  </si>
  <si>
    <t>48992</t>
  </si>
  <si>
    <t>944915092</t>
  </si>
  <si>
    <t>info@petitpalacetamarises.com</t>
  </si>
  <si>
    <t>MUELLE EREAGA, 4 BAJO; TERR.HOTEL TAMARISES</t>
  </si>
  <si>
    <t>tamarises@petitpalace.com</t>
  </si>
  <si>
    <t>petitpalacetamarises.com</t>
  </si>
  <si>
    <t>ARTAZA</t>
  </si>
  <si>
    <t>CHOPOS ETORBIDEA, 12 BAJO</t>
  </si>
  <si>
    <t>944912852</t>
  </si>
  <si>
    <t>hotelartaza@hotelartaza.com</t>
  </si>
  <si>
    <r>
      <rPr>
        <rFont val="'Google Sans Text',sans-serif"/>
        <color rgb="FF1155CC"/>
        <sz val="11.0"/>
        <u/>
      </rPr>
      <t>hotelartaza.com</t>
    </r>
  </si>
  <si>
    <t>HOTEL NEGURI S.L.</t>
  </si>
  <si>
    <t>CALLE ALANGOBARRI, 5 5 5</t>
  </si>
  <si>
    <t>944910509</t>
  </si>
  <si>
    <t>info@hotelneguri.com</t>
  </si>
  <si>
    <t>CALLE RETUERTO, 69 BAJO</t>
  </si>
  <si>
    <t>48903</t>
  </si>
  <si>
    <t>BARAKALDO</t>
  </si>
  <si>
    <t>944902152</t>
  </si>
  <si>
    <t>HOLIDAY INN EXPRESS BILBAO AIRPORT S.L.</t>
  </si>
  <si>
    <t>ZARANDOA KALEA, 5 BAJO; HOTEL HOLIDAY IN EXPRE</t>
  </si>
  <si>
    <t>944868240</t>
  </si>
  <si>
    <t>sales@brookfielddigital.co.uk</t>
  </si>
  <si>
    <t>hiebilbao.com</t>
  </si>
  <si>
    <t>SAN JORGE S.A.</t>
  </si>
  <si>
    <t>AVENIDA ANTONIO ALZAGA, 51</t>
  </si>
  <si>
    <t>944839393</t>
  </si>
  <si>
    <t>HOTEL BILBAO JARDINES</t>
  </si>
  <si>
    <t>JARDINES, 9</t>
  </si>
  <si>
    <t>944794210</t>
  </si>
  <si>
    <t>info@hotelbilbaojardines.com</t>
  </si>
  <si>
    <t>hotelbilbaojardines.com</t>
  </si>
  <si>
    <t>HOTEL ARRIAGA</t>
  </si>
  <si>
    <t>CALLE RIBERA, 3 BAJO; LOCAL D</t>
  </si>
  <si>
    <t>944790001</t>
  </si>
  <si>
    <t>info@hotelarriaga.es</t>
  </si>
  <si>
    <t>hotelarriaga.es</t>
  </si>
  <si>
    <t>NH DEUSTO BILBAO S.A.</t>
  </si>
  <si>
    <t>CALLE FRANCISCO MACIA, 9 OFICINA OBRA C</t>
  </si>
  <si>
    <t>48014</t>
  </si>
  <si>
    <t>944760006</t>
  </si>
  <si>
    <t>nhdeusto@nh-hotels.com</t>
  </si>
  <si>
    <t>HOTEL ARTETXE S.L.</t>
  </si>
  <si>
    <t>BERRIZ BIDEA, 122 CARRETERA BI-3741 ENEKURI</t>
  </si>
  <si>
    <t>48015</t>
  </si>
  <si>
    <t>944747780</t>
  </si>
  <si>
    <t>info@hotelartetxe.com</t>
  </si>
  <si>
    <r>
      <rPr>
        <rFont val="'Google Sans Text',sans-serif"/>
        <color rgb="FF1155CC"/>
        <sz val="11.0"/>
        <u/>
      </rPr>
      <t>hotelartetxe.com</t>
    </r>
  </si>
  <si>
    <t>HOTEL SEMINARIO S.L.</t>
  </si>
  <si>
    <t>LARRAURI KALEA, 1 EDIFICIO C</t>
  </si>
  <si>
    <t>944659700</t>
  </si>
  <si>
    <t>reservas@hotelseminariobilbao.com</t>
  </si>
  <si>
    <t>hotelseminariobilbao.com</t>
  </si>
  <si>
    <t>GARAIKO LANDETXEA</t>
  </si>
  <si>
    <t>SAN MIGEL AUZOA, 10</t>
  </si>
  <si>
    <t>GARAI</t>
  </si>
  <si>
    <t>944656003</t>
  </si>
  <si>
    <t>info@garaikolandetxea.com</t>
  </si>
  <si>
    <t>garaikolandetxea.com</t>
  </si>
  <si>
    <t>HOTEL-APARTAMENTO RURAL ATXURRA S.L.</t>
  </si>
  <si>
    <t>ARRANOTEGI AUZOA, S/N</t>
  </si>
  <si>
    <t>944654404</t>
  </si>
  <si>
    <t>info@hotelatxurra.com</t>
  </si>
  <si>
    <t>hotelatxurra.com</t>
  </si>
  <si>
    <t>HOTEL RURAL URUNE GOIKOA S.L.</t>
  </si>
  <si>
    <t>BARRIO TXAKALE, 8</t>
  </si>
  <si>
    <t>48392</t>
  </si>
  <si>
    <t>MUXIKA</t>
  </si>
  <si>
    <t>944651663</t>
  </si>
  <si>
    <t>urune@urunehotela.com</t>
  </si>
  <si>
    <t>urunehotela.com</t>
  </si>
  <si>
    <t>HOTEL PALACIO OXANGOITI</t>
  </si>
  <si>
    <t>GAMARRA ENPARANTZA, 2 2 2</t>
  </si>
  <si>
    <t>944650555</t>
  </si>
  <si>
    <t>hotel@oxangoiti.net</t>
  </si>
  <si>
    <t>oxangoiti.net</t>
  </si>
  <si>
    <t>NH HOTELES LA AVANZADA S.L.</t>
  </si>
  <si>
    <t>PASEO LANDABARRI, 5 BAJO; LEIOA NH LA AVANZADA</t>
  </si>
  <si>
    <t>48940</t>
  </si>
  <si>
    <t>LEIOA</t>
  </si>
  <si>
    <t>944640194</t>
  </si>
  <si>
    <t>nhlaavanzada@nh-hotels.com</t>
  </si>
  <si>
    <t>HOTEL RURAL MATSA</t>
  </si>
  <si>
    <t>CALLE ARETXALDE, 153</t>
  </si>
  <si>
    <t>48196</t>
  </si>
  <si>
    <t>LEZAMA</t>
  </si>
  <si>
    <t>944556086</t>
  </si>
  <si>
    <t>info@ruralmatsa.com</t>
  </si>
  <si>
    <t>ruralmatsa.com</t>
  </si>
  <si>
    <t>NEW BILBAO AIRPORT S.L.</t>
  </si>
  <si>
    <t>ZARANDOA KALEA, 39</t>
  </si>
  <si>
    <t>944542562</t>
  </si>
  <si>
    <t>info@newbilbaoairport.com</t>
  </si>
  <si>
    <t>newbilbaoairport.com</t>
  </si>
  <si>
    <t>CONDE DUQUE S.A.</t>
  </si>
  <si>
    <t>CAMPO DE VOLANTÍN PASEALEKUA, 22 BAJO</t>
  </si>
  <si>
    <t>944456000</t>
  </si>
  <si>
    <t>condeduquebilbao@gmail.com</t>
  </si>
  <si>
    <t>hotelcondeduque.com</t>
  </si>
  <si>
    <t>HOLIDAY INN BILBAO</t>
  </si>
  <si>
    <t>CAMPO DE VOLANTÍN PASEALEKUA, 11</t>
  </si>
  <si>
    <t>944454700</t>
  </si>
  <si>
    <t>info@holidayinnbilbao.com</t>
  </si>
  <si>
    <r>
      <rPr>
        <rFont val="'Google Sans Text',sans-serif"/>
        <color rgb="FF1155CC"/>
        <sz val="11.0"/>
        <u/>
      </rPr>
      <t>holidayinn.com/bilbao</t>
    </r>
  </si>
  <si>
    <t>322</t>
  </si>
  <si>
    <t>ZABALBURU S.L.</t>
  </si>
  <si>
    <t>PEDRO MARTÍNEZ ARTOLA, 8</t>
  </si>
  <si>
    <t>944437100</t>
  </si>
  <si>
    <t>informacion@hotelzabalburu.com</t>
  </si>
  <si>
    <t>hotelzabalburu.com</t>
  </si>
  <si>
    <t>IBIS BILBAO CENTRO</t>
  </si>
  <si>
    <t>CALLE GENERAL CONCHA, 28 28 28</t>
  </si>
  <si>
    <t>944433937</t>
  </si>
  <si>
    <t>h6141@accor.com</t>
  </si>
  <si>
    <t>all.accor.com</t>
  </si>
  <si>
    <t>CALLE PABLO PICASSO, 15 BAJO; LONJA</t>
  </si>
  <si>
    <t>944431450</t>
  </si>
  <si>
    <t>info@hotelvistaalegre.com</t>
  </si>
  <si>
    <t>HOTEL ESTADIO</t>
  </si>
  <si>
    <t>CALLE JUAN ANTONIO ZUNZUNEGUI, 10</t>
  </si>
  <si>
    <t>944424235</t>
  </si>
  <si>
    <t>info@hotelestadio.net</t>
  </si>
  <si>
    <t>hotelestadio.net</t>
  </si>
  <si>
    <t>NH VILLA DE BILBAO</t>
  </si>
  <si>
    <t>GRAN VIA DON DIEGO LÓPEZ DE HARO, 87 BAJO; NH VILLA DE BILBAO</t>
  </si>
  <si>
    <t>48011</t>
  </si>
  <si>
    <t>944416000</t>
  </si>
  <si>
    <t>fb.nhcollectionvilladebilbao@nh-hotels.com</t>
  </si>
  <si>
    <t>nh-collection.com</t>
  </si>
  <si>
    <t>MAITE URBAN DREAMS</t>
  </si>
  <si>
    <t>NAFARROA KALEA, 1</t>
  </si>
  <si>
    <t>48901</t>
  </si>
  <si>
    <t>944387445</t>
  </si>
  <si>
    <t>maiteurbandreams@gmail.com</t>
  </si>
  <si>
    <t>facebook.com/maiteurbandreams</t>
  </si>
  <si>
    <t>NOVOTEL EXHIBITION CENTER</t>
  </si>
  <si>
    <t>CALLE RÍO CASTAÑOS, 2 BAJO; PARCELA-8</t>
  </si>
  <si>
    <t>944382965</t>
  </si>
  <si>
    <t>info@novotelexhibitioncenter.com</t>
  </si>
  <si>
    <r>
      <rPr>
        <rFont val="'Google Sans Text',sans-serif"/>
        <color rgb="FF1155CC"/>
        <sz val="11.0"/>
        <u/>
      </rPr>
      <t>novotel.com</t>
    </r>
  </si>
  <si>
    <t>IRARAGORRI ETXEA</t>
  </si>
  <si>
    <t>TXOMIN EGILEOR KALEA, 28</t>
  </si>
  <si>
    <t>48960</t>
  </si>
  <si>
    <t>GALDAKAO</t>
  </si>
  <si>
    <t>944363601</t>
  </si>
  <si>
    <t>hotel@iraragorri.com</t>
  </si>
  <si>
    <r>
      <rPr>
        <rFont val="'Google Sans Text',sans-serif"/>
        <color rgb="FF1155CC"/>
        <sz val="11.0"/>
        <u/>
      </rPr>
      <t>iraragorri.net</t>
    </r>
  </si>
  <si>
    <t>GEST HOTEL ACTIVOS S.L.</t>
  </si>
  <si>
    <t>AVENIDA CRISTÓBAL DE MURRIETA, 25 BAJO; HOTEL PALACIO DE ORIOL</t>
  </si>
  <si>
    <t>944362384</t>
  </si>
  <si>
    <t>pasate@hotelgest.com</t>
  </si>
  <si>
    <t>GESTIÓN Y DESARROLLO BILBAINA DE HOTELES S.L.</t>
  </si>
  <si>
    <t>URIBITARTE KALEA, 7 BAJO; ROCK PALACE</t>
  </si>
  <si>
    <t>48001</t>
  </si>
  <si>
    <t>944361459</t>
  </si>
  <si>
    <t>info@gestiónyderrollobilbainadehoteles.com</t>
  </si>
  <si>
    <t>JARDINES DE ALBIA</t>
  </si>
  <si>
    <t>DONE BIKENDI KALEA, 6</t>
  </si>
  <si>
    <t>944354140</t>
  </si>
  <si>
    <t>info@jardinesdealbia.com</t>
  </si>
  <si>
    <r>
      <rPr>
        <rFont val="'Google Sans Text',sans-serif"/>
        <color rgb="FF1155CC"/>
        <sz val="11.0"/>
        <u/>
      </rPr>
      <t>hotelhusaspajardinesdealbia.com</t>
    </r>
  </si>
  <si>
    <t>SIRIMIRI</t>
  </si>
  <si>
    <t>PLAZUELA ENCARNACIÓN / ENKARNAZIO PLAZATXOA, 3</t>
  </si>
  <si>
    <t>48006</t>
  </si>
  <si>
    <t>944330759</t>
  </si>
  <si>
    <t>info@hotelsirimiri.es</t>
  </si>
  <si>
    <r>
      <rPr>
        <rFont val="'Google Sans Text',sans-serif"/>
        <color rgb="FF1155CC"/>
        <sz val="11.0"/>
        <u/>
      </rPr>
      <t>hotelsirimiri.com</t>
    </r>
  </si>
  <si>
    <t>HOTEL GRAN BILBAO S.A.</t>
  </si>
  <si>
    <t>AVENIDA INDALECIO PRIETO, 1</t>
  </si>
  <si>
    <t>48004</t>
  </si>
  <si>
    <t>944328575</t>
  </si>
  <si>
    <t>hotel@hotelgranbilbao.com</t>
  </si>
  <si>
    <t>hotelgranbilbao.com</t>
  </si>
  <si>
    <t>SHERATON BILBAO</t>
  </si>
  <si>
    <t>LEIZAOLA LEHENDAKARIA KALEA, 29 BAJO</t>
  </si>
  <si>
    <t>944280006</t>
  </si>
  <si>
    <t>info@sheratonbilbao.com</t>
  </si>
  <si>
    <t>LEIZAOLA LEHENDAKARIA KALEA, 29 BAJO; HOTEL SHERATON</t>
  </si>
  <si>
    <t>944280000</t>
  </si>
  <si>
    <t>melia.bilbao@solmelia.com</t>
  </si>
  <si>
    <t>HOTEL ARMIÑE S.L.</t>
  </si>
  <si>
    <t>CALLE IBAIGANE, 4 B BLOQUE 0B; BAJO</t>
  </si>
  <si>
    <t>48970</t>
  </si>
  <si>
    <t>BASAURI</t>
  </si>
  <si>
    <t>944262960</t>
  </si>
  <si>
    <t>reservas@hotelarmine.com</t>
  </si>
  <si>
    <t>hotelarmine.com</t>
  </si>
  <si>
    <t>ABANDO S.A.</t>
  </si>
  <si>
    <t>CALLE COLÓN DE LARREÁTEGUI, 9 BAJO; AUDIENCIA</t>
  </si>
  <si>
    <t>944243197</t>
  </si>
  <si>
    <t>abando@aranzazu-hoteles.com</t>
  </si>
  <si>
    <t>hotelabando.com</t>
  </si>
  <si>
    <t>HOTEL RIPA</t>
  </si>
  <si>
    <t>RIPA, 3 1º</t>
  </si>
  <si>
    <t>944239677</t>
  </si>
  <si>
    <t>info@hotel-ripa.com</t>
  </si>
  <si>
    <t>hotel-ripa.com</t>
  </si>
  <si>
    <t>ERCILLA LÓPEZ DE HARO</t>
  </si>
  <si>
    <t>ORUETA APEZPIKUAREN KALEA, 2-4 BAJO; DUPLICADO 2-4</t>
  </si>
  <si>
    <t>944235500</t>
  </si>
  <si>
    <t>lh@hotellopezdeharo.com</t>
  </si>
  <si>
    <t>hotellopezdeharo.com</t>
  </si>
  <si>
    <t>HOTEL COSTA PELÍCANO</t>
  </si>
  <si>
    <t>CALLE MACHÍN, 2 BAJO</t>
  </si>
  <si>
    <t>944221920</t>
  </si>
  <si>
    <t>kratse@hotmail.es</t>
  </si>
  <si>
    <t>hotelcostapelcano.com</t>
  </si>
  <si>
    <t>SILKEN INDAUTXU</t>
  </si>
  <si>
    <t>PLAZA BOMBERO ECHÁNIZ, S/N BAJO</t>
  </si>
  <si>
    <t>944220020</t>
  </si>
  <si>
    <t>convenciones.indautxu@hoteles-silken.com</t>
  </si>
  <si>
    <t>hotelindautxu.com</t>
  </si>
  <si>
    <t>ALBERGUE NAVAL SESTAO S.L.</t>
  </si>
  <si>
    <t>NAVAL, 3 BAJO</t>
  </si>
  <si>
    <t>48910</t>
  </si>
  <si>
    <t>SESTAO</t>
  </si>
  <si>
    <t>944186216</t>
  </si>
  <si>
    <t>navalsestao@gmail.com</t>
  </si>
  <si>
    <t>hotelnavalsestao.com</t>
  </si>
  <si>
    <t>PUERTA DE BILBAO</t>
  </si>
  <si>
    <t>CALLE RÍO CASTAÑOS, 2</t>
  </si>
  <si>
    <t>944184700</t>
  </si>
  <si>
    <t>info@hotelpuertadebilbao.com</t>
  </si>
  <si>
    <t>hotelpuertadebilbao.com</t>
  </si>
  <si>
    <t>CARLTON</t>
  </si>
  <si>
    <t>PLAZA FEDERICO MOYÚA, 2 BAJO; HOTEL CARLTON</t>
  </si>
  <si>
    <t>944162200</t>
  </si>
  <si>
    <t>carlton@aranzazu-hoteles.com</t>
  </si>
  <si>
    <t>hotelcarlton.es</t>
  </si>
  <si>
    <t>PETIT PALACE ARANA</t>
  </si>
  <si>
    <t>BIDEBARRIETA KALEA, 2 BAJO</t>
  </si>
  <si>
    <t>944156411</t>
  </si>
  <si>
    <t>arana@petitpalace.com</t>
  </si>
  <si>
    <t>petitpalacearanabilbao.com</t>
  </si>
  <si>
    <t>HOTEL BILBI S.L.</t>
  </si>
  <si>
    <t>MIRIBILLA KALEA, 8 BAJO; HOTEL CANTABRICO</t>
  </si>
  <si>
    <t>944152811</t>
  </si>
  <si>
    <t>hotelbilbi@hotelbilbi.com</t>
  </si>
  <si>
    <r>
      <rPr>
        <rFont val="'Google Sans Text',sans-serif"/>
        <color rgb="FF1155CC"/>
        <sz val="11.0"/>
        <u/>
      </rPr>
      <t>hotelbilbi.com</t>
    </r>
  </si>
  <si>
    <t>ARENAL BILBAO</t>
  </si>
  <si>
    <t>FUEROS / FORU KALEA, 2</t>
  </si>
  <si>
    <t>944151407</t>
  </si>
  <si>
    <t>reservas@sercotelarenalbilbao.com</t>
  </si>
  <si>
    <t>sercotelarenalbilbao.com</t>
  </si>
  <si>
    <t>HOTEL ZENIT BILBAO</t>
  </si>
  <si>
    <t>AUTONOMIA KALEA, 58 BAJO</t>
  </si>
  <si>
    <t>944108108</t>
  </si>
  <si>
    <t>ZENIT BILBAO</t>
  </si>
  <si>
    <t>AUTONOMIA KALEA, 58 BAJO; HOTEL ZENIT BILBAO</t>
  </si>
  <si>
    <t>HOTEL MAITENA</t>
  </si>
  <si>
    <t>CALLE ANGEL, 19</t>
  </si>
  <si>
    <t>944062818</t>
  </si>
  <si>
    <t>info@hotelmaitena.com</t>
  </si>
  <si>
    <t>HESPERIA BILBAO S.A.</t>
  </si>
  <si>
    <t>CAMPO DE VOLANTÍN PASEALEKUA, 24 24 24</t>
  </si>
  <si>
    <t>944051100</t>
  </si>
  <si>
    <t>dpo@hesperiaworld.com</t>
  </si>
  <si>
    <t>ARETXARTE</t>
  </si>
  <si>
    <t>PARQUE TECNOLOGICO ZAMUDIO, EDIFICIO 200</t>
  </si>
  <si>
    <t>48170</t>
  </si>
  <si>
    <t>ZAMUDIO</t>
  </si>
  <si>
    <t>944036900</t>
  </si>
  <si>
    <t>reservas@aretxarte.com</t>
  </si>
  <si>
    <t>aretxarte.com</t>
  </si>
  <si>
    <t>HOTEL ARETXARTE</t>
  </si>
  <si>
    <t>POLIGONO TEKNOLOGI ELKARTEGIA, S/N BAJO</t>
  </si>
  <si>
    <t>COSMOV BILBAO HOTEL S.L.</t>
  </si>
  <si>
    <t>RECALDE ZUMARKALEA, 12-14</t>
  </si>
  <si>
    <t>944015454</t>
  </si>
  <si>
    <t>reservas@cosmovbilbaohotel.com</t>
  </si>
  <si>
    <t>cosmovbilbaohotel.com</t>
  </si>
  <si>
    <t>GRAN HOTEL HUSA PUENTE COLGANTE S.L.</t>
  </si>
  <si>
    <t>CALLE MARÍA DÍAZ DE HARO, 2</t>
  </si>
  <si>
    <t>48920</t>
  </si>
  <si>
    <t>PORTUGALETE</t>
  </si>
  <si>
    <t>944014800</t>
  </si>
  <si>
    <t>info@granhotelpuentecolgante.com</t>
  </si>
  <si>
    <t>granhotelpuentecolgante.com</t>
  </si>
  <si>
    <t>HESPERIA ZUBIALDE</t>
  </si>
  <si>
    <t>SABINO ARANA ETORBIDEA, 14 14 14</t>
  </si>
  <si>
    <t>944008100</t>
  </si>
  <si>
    <t>unsubscribenhrewards@nh-hotels.com</t>
  </si>
  <si>
    <t>HOTEL DISTRITO OESTE</t>
  </si>
  <si>
    <t>ZARAUTZ KALEA, 82 82 82</t>
  </si>
  <si>
    <t>20018</t>
  </si>
  <si>
    <t>DONOSTIA/SAN SEBASTIÁN</t>
  </si>
  <si>
    <t>GIPUZKOA</t>
  </si>
  <si>
    <t>943949999</t>
  </si>
  <si>
    <t>info@hoteldistritooeste.com</t>
  </si>
  <si>
    <r>
      <rPr>
        <rFont val="'Google Sans Text',sans-serif"/>
        <color rgb="FF1155CC"/>
        <sz val="11.0"/>
        <u/>
      </rPr>
      <t>hoteldistritooeste.com</t>
    </r>
  </si>
  <si>
    <t>ONE SHOT TABAKALERA HOUSE</t>
  </si>
  <si>
    <t>PASEO DUQUE DE MANDAS / MANDASKO DUKEAREN PASEALEKUA, 52</t>
  </si>
  <si>
    <t>20012</t>
  </si>
  <si>
    <t>943930028</t>
  </si>
  <si>
    <t>tabakalerahouse@oneshothotels.com</t>
  </si>
  <si>
    <t>hoteloneshottabakalerahouse.com</t>
  </si>
  <si>
    <t>B&amp;B HOTEL DONOSTIA AEROPUERTO</t>
  </si>
  <si>
    <t>LINTZIRIN POLIGONOA, 7</t>
  </si>
  <si>
    <t>20180</t>
  </si>
  <si>
    <t>OIARTZUN</t>
  </si>
  <si>
    <t>943912451</t>
  </si>
  <si>
    <t>hotel.donostia@hotelbb.com</t>
  </si>
  <si>
    <t>ITURREGI HOTEL S.L.</t>
  </si>
  <si>
    <t>ASKIZU SOZIEDADEA, 29 BAJO; ITURREGI BASERRIA</t>
  </si>
  <si>
    <t>20808</t>
  </si>
  <si>
    <t>GETARIA</t>
  </si>
  <si>
    <t>943896134</t>
  </si>
  <si>
    <t>info@hoteliturregi.com</t>
  </si>
  <si>
    <t>iturregi.com</t>
  </si>
  <si>
    <t>GAINTZA B&amp;B</t>
  </si>
  <si>
    <t>SAN PRUDENZIO AUZOA, 26</t>
  </si>
  <si>
    <t>943896038</t>
  </si>
  <si>
    <t>info@gaintza.com</t>
  </si>
  <si>
    <t>gaintza.com</t>
  </si>
  <si>
    <t>ROCA MOLLARRI</t>
  </si>
  <si>
    <t>ZUMALAKARREGI KALEA, 11</t>
  </si>
  <si>
    <t>20800</t>
  </si>
  <si>
    <t>ZARAUTZ</t>
  </si>
  <si>
    <t>943890767</t>
  </si>
  <si>
    <t>info@rocamollarri.com</t>
  </si>
  <si>
    <r>
      <rPr>
        <rFont val="'Google Sans Text',sans-serif"/>
        <color rgb="FF1155CC"/>
        <sz val="11.0"/>
        <u/>
      </rPr>
      <t>hotel-rocamollarri.com</t>
    </r>
  </si>
  <si>
    <t>HOTEL TXANKA ERREKA * S.L.</t>
  </si>
  <si>
    <t>CALLE TXENKA ALDEA, 5, CASERÍO TXANKA GOIKOA</t>
  </si>
  <si>
    <t>20810</t>
  </si>
  <si>
    <t>ORIO</t>
  </si>
  <si>
    <t>943890535</t>
  </si>
  <si>
    <t>info@hoteltxankaerreka*.com</t>
  </si>
  <si>
    <r>
      <rPr>
        <rFont val="'Google Sans Text',sans-serif"/>
        <color rgb="FF1155CC"/>
        <sz val="11.0"/>
        <u/>
      </rPr>
      <t>hoteltxankaerreka.com</t>
    </r>
  </si>
  <si>
    <t>HOTEL DOLAREA</t>
  </si>
  <si>
    <t>NAFARROA ETORBIDEA, 57</t>
  </si>
  <si>
    <t>20200</t>
  </si>
  <si>
    <t>BEASAIN</t>
  </si>
  <si>
    <t>943889888</t>
  </si>
  <si>
    <t>info@hoteldolarea.com</t>
  </si>
  <si>
    <r>
      <rPr>
        <rFont val="'Google Sans Text',sans-serif"/>
        <color rgb="FF1155CC"/>
        <sz val="11.0"/>
        <u/>
      </rPr>
      <t>hoteldolarea.com</t>
    </r>
  </si>
  <si>
    <t>HOTEL SALBATORE S.L.</t>
  </si>
  <si>
    <t>SALBATORE AUZOA, 4</t>
  </si>
  <si>
    <t>943888307</t>
  </si>
  <si>
    <t>info@hotellbatore.com</t>
  </si>
  <si>
    <t>HOTEL ZEZILIO ENEA</t>
  </si>
  <si>
    <t>CALLE MAYOR BAJO</t>
  </si>
  <si>
    <t>20212</t>
  </si>
  <si>
    <t>OLABERRIA</t>
  </si>
  <si>
    <t>943885829</t>
  </si>
  <si>
    <t>info@hotelzezilioenea.com</t>
  </si>
  <si>
    <t>ZEZILIONEA S.L.</t>
  </si>
  <si>
    <t>943884169</t>
  </si>
  <si>
    <t>info@zezilionea.com</t>
  </si>
  <si>
    <t>zezilionea.com</t>
  </si>
  <si>
    <t>CARRETERA MADRID-IRÚN (N-I), KILOMETRO 417 BAJO</t>
  </si>
  <si>
    <t>943881958</t>
  </si>
  <si>
    <t>info@castillo.com</t>
  </si>
  <si>
    <r>
      <rPr>
        <rFont val="'Google Sans Text',sans-serif"/>
        <color rgb="FF1155CC"/>
        <sz val="11.0"/>
        <u/>
      </rPr>
      <t>hotelcastillo.info</t>
    </r>
  </si>
  <si>
    <t>LARRAMENDI TORREA S.L.</t>
  </si>
  <si>
    <t>SAN JUAN AUZOA, 6 BAJO</t>
  </si>
  <si>
    <t>20720</t>
  </si>
  <si>
    <t>AZKOITIA</t>
  </si>
  <si>
    <t>943857666</t>
  </si>
  <si>
    <t>info@larramenditorrea.com</t>
  </si>
  <si>
    <t>HOTEL VILLA VICTORIA BY INTUR</t>
  </si>
  <si>
    <t>CALLE SAN BARTOLOMÉ / SAN BARTOLOME KALEA, 13</t>
  </si>
  <si>
    <t>20007</t>
  </si>
  <si>
    <t>943847845</t>
  </si>
  <si>
    <t>intur.com/hotel-villa-victoria-san-sebastian</t>
  </si>
  <si>
    <t>AZKUE</t>
  </si>
  <si>
    <t>BARRIO MEAGAS, 2 BAJO(HOSTAL AZKUE)</t>
  </si>
  <si>
    <t>943830554</t>
  </si>
  <si>
    <t>info@hotelazkue.com</t>
  </si>
  <si>
    <t>hotelazkue.com</t>
  </si>
  <si>
    <t>ZARAUZ S.L.</t>
  </si>
  <si>
    <t>AITZA KALEA, 26 26 26</t>
  </si>
  <si>
    <t>943830200</t>
  </si>
  <si>
    <t>hzarauz@hotelzarauz.com</t>
  </si>
  <si>
    <t>hotelzarautz.com</t>
  </si>
  <si>
    <t>LARRAÑAGA</t>
  </si>
  <si>
    <t>ELOSIAGA AUZOA, 392 BAJO</t>
  </si>
  <si>
    <t>20730</t>
  </si>
  <si>
    <t>AZPEITIA</t>
  </si>
  <si>
    <t>943811180</t>
  </si>
  <si>
    <t>info@hotel-larranaga.com</t>
  </si>
  <si>
    <t>hotel-larranaga.com</t>
  </si>
  <si>
    <t>HOTEL BEASAIN</t>
  </si>
  <si>
    <t>CARRETERA N-I, KILOMETRO 419 BAJO</t>
  </si>
  <si>
    <t>943805761</t>
  </si>
  <si>
    <t>beasain.guregas@ext.grupogureak.com</t>
  </si>
  <si>
    <t>hotelbeasain.com</t>
  </si>
  <si>
    <t>IMAZ S.L.</t>
  </si>
  <si>
    <t>NAGUSIA KALEA, 7</t>
  </si>
  <si>
    <t>20214</t>
  </si>
  <si>
    <t>SEGURA</t>
  </si>
  <si>
    <t>943801025</t>
  </si>
  <si>
    <t>info@hotelimaz.com</t>
  </si>
  <si>
    <t>hotelimaz.com</t>
  </si>
  <si>
    <t>HOTEL ARRASATE</t>
  </si>
  <si>
    <t>AGERRE KALEA, 10 10 10</t>
  </si>
  <si>
    <t>20500</t>
  </si>
  <si>
    <t>ARRASATE/MONDRAGÓN</t>
  </si>
  <si>
    <t>943797322</t>
  </si>
  <si>
    <t>info@hotelarrate.com</t>
  </si>
  <si>
    <r>
      <rPr>
        <rFont val="'Google Sans Text',sans-serif"/>
        <color rgb="FF1155CC"/>
        <sz val="11.0"/>
        <u/>
      </rPr>
      <t>hotelarrasate.com</t>
    </r>
  </si>
  <si>
    <t>HOTEL JATETXEA SANTA ANA</t>
  </si>
  <si>
    <t>URIBARRI AUZOA, 37 BAJO</t>
  </si>
  <si>
    <t>943794939</t>
  </si>
  <si>
    <t>pildain@santaanamondragon.com</t>
  </si>
  <si>
    <t>santaanamondragon.com</t>
  </si>
  <si>
    <t>ETXE - AUNDI</t>
  </si>
  <si>
    <t>TORREAUZO AUZOA, 10</t>
  </si>
  <si>
    <t>20569</t>
  </si>
  <si>
    <t>OÑATI</t>
  </si>
  <si>
    <t>943781956</t>
  </si>
  <si>
    <t>etxeaundi@etxeaundi.com</t>
  </si>
  <si>
    <t>etxeaundi.com</t>
  </si>
  <si>
    <t>HOTEL SANTUARIO DE ARANTZAZU</t>
  </si>
  <si>
    <t>BARRIO ARANTZAZU, 8</t>
  </si>
  <si>
    <t>20567</t>
  </si>
  <si>
    <t>943781313</t>
  </si>
  <si>
    <t>info@hotelntuariodearantzazu.com</t>
  </si>
  <si>
    <t>HOTEL SINDIKA OTXOA</t>
  </si>
  <si>
    <t>BARRIO ARANTZAZU, 11</t>
  </si>
  <si>
    <t>943781303</t>
  </si>
  <si>
    <t>h.sindika@hotmail.com</t>
  </si>
  <si>
    <t>hotel-sindika.com</t>
  </si>
  <si>
    <t>HOTEL ARIZNOA S.A.</t>
  </si>
  <si>
    <t>TELESFORO ARANZADI KALEA, 3 1</t>
  </si>
  <si>
    <t>20570</t>
  </si>
  <si>
    <t>BERGARA</t>
  </si>
  <si>
    <t>943761846</t>
  </si>
  <si>
    <t>info@hotelariznoa.com</t>
  </si>
  <si>
    <t>TXARRIDUNA S.L.</t>
  </si>
  <si>
    <t>ERMUARANBIDE, 3 BAJO</t>
  </si>
  <si>
    <t>20870</t>
  </si>
  <si>
    <t>ELGOIBAR</t>
  </si>
  <si>
    <t>943748778</t>
  </si>
  <si>
    <t>reservas@hoteltxarriduna.com</t>
  </si>
  <si>
    <t>hoteltxarriduna.com</t>
  </si>
  <si>
    <t>MAULEON</t>
  </si>
  <si>
    <t>NAFARROA KALEA, 16 BAJO-B</t>
  </si>
  <si>
    <t>20230</t>
  </si>
  <si>
    <t>LEGAZPI</t>
  </si>
  <si>
    <t>943730870</t>
  </si>
  <si>
    <t>info-reservas@hotelmauleon.com</t>
  </si>
  <si>
    <t>mauleon.com</t>
  </si>
  <si>
    <t>HOTEL ETXEBERRI</t>
  </si>
  <si>
    <t>BARRIO DISEMINADOS BARREIATUA, 3 BAJO(ETXE-BERRI)</t>
  </si>
  <si>
    <t>20700</t>
  </si>
  <si>
    <t>ZUMARRAGA</t>
  </si>
  <si>
    <t>943721211</t>
  </si>
  <si>
    <t>hoteletxeberri@etxeberri.com</t>
  </si>
  <si>
    <t>etxeberri.com</t>
  </si>
  <si>
    <t>HOTEL ETXEBERRI S.L.</t>
  </si>
  <si>
    <t>ETXEBERRI AUZOA, S/N BAJO(ETXE-BERRI)</t>
  </si>
  <si>
    <t>info@hoteletxeberri.com</t>
  </si>
  <si>
    <r>
      <rPr>
        <rFont val="'Google Sans Text',sans-serif"/>
        <color rgb="FF1155CC"/>
        <sz val="11.0"/>
        <u/>
      </rPr>
      <t>etxeberri.com</t>
    </r>
  </si>
  <si>
    <t>ONGI ETORRI S.L.</t>
  </si>
  <si>
    <t>ZAHARRA KALEA, 19</t>
  </si>
  <si>
    <t>20560</t>
  </si>
  <si>
    <t>943718285</t>
  </si>
  <si>
    <t>hotelongi@yahoo.es</t>
  </si>
  <si>
    <t>hotelongi.com</t>
  </si>
  <si>
    <t>HOTEL MONDRAGON S.L.</t>
  </si>
  <si>
    <t>943712433</t>
  </si>
  <si>
    <t>hotelmondragon@hotelmondragon.com</t>
  </si>
  <si>
    <t>hotelmondragon.com</t>
  </si>
  <si>
    <t>ORIA S.L.</t>
  </si>
  <si>
    <t>ORIA KALEA, 2 BAJO; HOTEL</t>
  </si>
  <si>
    <t>20400</t>
  </si>
  <si>
    <t>TOLOSA</t>
  </si>
  <si>
    <t>943654688</t>
  </si>
  <si>
    <t>hoteloria@hoteloria.com</t>
  </si>
  <si>
    <t>hoteloria.com</t>
  </si>
  <si>
    <t>HOTEL MONTE JAIZKIBEL S.L.</t>
  </si>
  <si>
    <t>BASERRITAR ETORBIDEA, 1 BAJO</t>
  </si>
  <si>
    <t>20280</t>
  </si>
  <si>
    <t>HONDARRIBIA</t>
  </si>
  <si>
    <t>943646040</t>
  </si>
  <si>
    <t>reservas@hoteljaizkibel.com</t>
  </si>
  <si>
    <t>hoteljaizkibel.com</t>
  </si>
  <si>
    <t>HOTEL PAMPINOT</t>
  </si>
  <si>
    <t>NAGUSI KALEA, 5 BAJO; ACADEMIA</t>
  </si>
  <si>
    <t>943645566</t>
  </si>
  <si>
    <t>info@hotelpampinot.com</t>
  </si>
  <si>
    <t>PARADOR DE HONDARRIBIA EL EMPERADOR</t>
  </si>
  <si>
    <t>HARMA ENPARANTZA, 14 BAJO</t>
  </si>
  <si>
    <t>943645500</t>
  </si>
  <si>
    <t>hondarribia@parador.es</t>
  </si>
  <si>
    <t>OBISPO S.L.</t>
  </si>
  <si>
    <t>OBISPO ENPARANTZA, 1</t>
  </si>
  <si>
    <t>943645400</t>
  </si>
  <si>
    <t>recepcion@hotelobispo.com</t>
  </si>
  <si>
    <t>hotelobispo.com</t>
  </si>
  <si>
    <t>HOTEL SAN NIKOLAS</t>
  </si>
  <si>
    <t>HARMA ENPARANTZA, 6</t>
  </si>
  <si>
    <t>943644278</t>
  </si>
  <si>
    <t>info@hotelsannikolas.es</t>
  </si>
  <si>
    <t>hotelsannikolas.es</t>
  </si>
  <si>
    <t>HOTEL JAUREGUI S.L.</t>
  </si>
  <si>
    <t>ZULOAGA KALEA, 5 28</t>
  </si>
  <si>
    <t>943641400</t>
  </si>
  <si>
    <t>jauregui@hoteljauregui.com</t>
  </si>
  <si>
    <t>hoteljauregui.com</t>
  </si>
  <si>
    <t>HOTEL PALACETE S.L.</t>
  </si>
  <si>
    <t>GIPUZKOA ENPARANTZA, 5 BAJO (HOTEL PALACETE)</t>
  </si>
  <si>
    <t>943640813</t>
  </si>
  <si>
    <t>info@hotelpalacete.net</t>
  </si>
  <si>
    <t>hotelpalacete.net</t>
  </si>
  <si>
    <t>HOTEL AITANA</t>
  </si>
  <si>
    <t>AVENIDA IPARRALDE, 51 BAJO; BI-ONA</t>
  </si>
  <si>
    <t>20302</t>
  </si>
  <si>
    <t>IRUN</t>
  </si>
  <si>
    <t>943635700</t>
  </si>
  <si>
    <t>hotelaitana@hotelaitana.com</t>
  </si>
  <si>
    <t>hotelaitana.com</t>
  </si>
  <si>
    <t>ETH IRUN S.L.</t>
  </si>
  <si>
    <t>COMETE SAREA KALEA, 2</t>
  </si>
  <si>
    <t>20305</t>
  </si>
  <si>
    <t>943634100</t>
  </si>
  <si>
    <t>hotel@hoteleth.com</t>
  </si>
  <si>
    <t>hoteleth.com</t>
  </si>
  <si>
    <t>ALCÁZAR IRUN CENTRO CIUDAD</t>
  </si>
  <si>
    <t>AVENIDA IPARRALDE, 11 BAJO</t>
  </si>
  <si>
    <t>943620490</t>
  </si>
  <si>
    <t>info@hotelalcazar.net</t>
  </si>
  <si>
    <r>
      <rPr>
        <rFont val="'Google Sans Text',sans-serif"/>
        <color rgb="FF1155CC"/>
        <sz val="11.0"/>
        <u/>
      </rPr>
      <t>hotelalcazar.net</t>
    </r>
  </si>
  <si>
    <t>ARBE</t>
  </si>
  <si>
    <t>LARANGA KALEA, S/N BAJO; ARBE</t>
  </si>
  <si>
    <t>20830</t>
  </si>
  <si>
    <t>MUTRIKU</t>
  </si>
  <si>
    <t>943604749</t>
  </si>
  <si>
    <t>info@hotelarbe.com</t>
  </si>
  <si>
    <t>hotelarbe.com</t>
  </si>
  <si>
    <t>HOTEL ARIMA</t>
  </si>
  <si>
    <t>PASEO MIRAMÓN / MIRAMON PASEALEKUA, 162</t>
  </si>
  <si>
    <t>20014</t>
  </si>
  <si>
    <t>943569136</t>
  </si>
  <si>
    <t>reservations@arimahotel.com</t>
  </si>
  <si>
    <t>arimahotel.com</t>
  </si>
  <si>
    <t>VILLA MAGALEAN</t>
  </si>
  <si>
    <t>NAFARROA BEHERA KALEA, 2</t>
  </si>
  <si>
    <t>943569130</t>
  </si>
  <si>
    <t>info@villamagalean.com</t>
  </si>
  <si>
    <t>villamagalean.com</t>
  </si>
  <si>
    <t>TORRE ZUMELTZEGI S.L.</t>
  </si>
  <si>
    <t>ZUMELTZEGI KALEA, 11</t>
  </si>
  <si>
    <t>943540000</t>
  </si>
  <si>
    <t>contacto@hoteltorrezumeltzegi.com</t>
  </si>
  <si>
    <t>hoteltorrezumeltzegi.com</t>
  </si>
  <si>
    <t>ARRATE</t>
  </si>
  <si>
    <t>EGO GAIN KALEA, 5</t>
  </si>
  <si>
    <t>20600</t>
  </si>
  <si>
    <t>EIBAR</t>
  </si>
  <si>
    <t>943531320</t>
  </si>
  <si>
    <t>info@arrate.com</t>
  </si>
  <si>
    <t>ZERUPE S.L.</t>
  </si>
  <si>
    <t>ZIGORDIA KALEA, 24</t>
  </si>
  <si>
    <t>943508582</t>
  </si>
  <si>
    <t>reservas@hotelzerupe.com</t>
  </si>
  <si>
    <t>hotelzerupe.com</t>
  </si>
  <si>
    <t>CASA MALKORRA S.L.</t>
  </si>
  <si>
    <t>GURUTZE BIDEA, 33</t>
  </si>
  <si>
    <t>943495030</t>
  </si>
  <si>
    <t>contacto@casamalkorra.com</t>
  </si>
  <si>
    <t>casamalkorra.com</t>
  </si>
  <si>
    <t>ITURROSPE S.L.</t>
  </si>
  <si>
    <t>IPARRALDE ETORBIDEA, 1 1 1</t>
  </si>
  <si>
    <t>943492586</t>
  </si>
  <si>
    <t>info@hotelelizalde.com</t>
  </si>
  <si>
    <t>hotelelizalde.com</t>
  </si>
  <si>
    <t>GURUTZE BERRI</t>
  </si>
  <si>
    <t>BIZARDIA, 7</t>
  </si>
  <si>
    <t>943490625</t>
  </si>
  <si>
    <t>gurutzeberri@gurutzeberri.com</t>
  </si>
  <si>
    <t>gurutzeberri.com</t>
  </si>
  <si>
    <t>ERREKALDE</t>
  </si>
  <si>
    <t>GAINTXURIZKETA (GAINTXURIZKETA ERREKALDE), 22</t>
  </si>
  <si>
    <t>20100</t>
  </si>
  <si>
    <t>LEZO</t>
  </si>
  <si>
    <t>943490285</t>
  </si>
  <si>
    <t>info@errekalde.com</t>
  </si>
  <si>
    <r>
      <rPr>
        <rFont val="'Google Sans Text',sans-serif"/>
        <color rgb="FF1155CC"/>
        <sz val="11.0"/>
        <u/>
      </rPr>
      <t>hotelerrekalde.com</t>
    </r>
  </si>
  <si>
    <t>HOTEL LINTZIRIN</t>
  </si>
  <si>
    <t>CARRETERA MADRID-IRÚN (N-I), KILOMETRO 469, 000 BAJO</t>
  </si>
  <si>
    <t>943490127</t>
  </si>
  <si>
    <t>info@hotellintzirin.com</t>
  </si>
  <si>
    <t>FAR OUT INN B&amp;B</t>
  </si>
  <si>
    <t>CUESTA ALDAPETA / ALDAPETA, 58 IZQUIERDA</t>
  </si>
  <si>
    <t>20009</t>
  </si>
  <si>
    <t>943477307</t>
  </si>
  <si>
    <t>faroutinnss@gmail.com</t>
  </si>
  <si>
    <t>faroutinnbb.com</t>
  </si>
  <si>
    <t>AMARA PLAZA</t>
  </si>
  <si>
    <t>PLAZA PÍO XII / PIO XII ENPARANTZA, 7 BAJO(HOTEL AMARA PLAZA)</t>
  </si>
  <si>
    <t>20010</t>
  </si>
  <si>
    <t>943473107</t>
  </si>
  <si>
    <t>amaraplaza@hoteles-silken.com</t>
  </si>
  <si>
    <t>amaraplaza.com</t>
  </si>
  <si>
    <t>HUSA EUROPA S.L.</t>
  </si>
  <si>
    <t>SAN MARTÍN KALEA, 52</t>
  </si>
  <si>
    <t>943470880</t>
  </si>
  <si>
    <t>hoteleuropa@husa.es</t>
  </si>
  <si>
    <t>ZARAGOZA PLAZA</t>
  </si>
  <si>
    <t>PLAZA ZARAGOZA / ZARAGOZA ENPARANTZA, 3 1; A</t>
  </si>
  <si>
    <t>943465707</t>
  </si>
  <si>
    <t>contacto@hotelzaragozaplaza.com</t>
  </si>
  <si>
    <t>hotelzaragozaplaza.com</t>
  </si>
  <si>
    <t>HOTEL AMARA PLAZA S.A.</t>
  </si>
  <si>
    <t>PLAZA PÍO XII / PIO XII ENPARANTZA, 7 BAJO; HOTEL AMARA PLAZA</t>
  </si>
  <si>
    <t>943464600</t>
  </si>
  <si>
    <t>reservas.ciudadgijon@hoteles-silken.com</t>
  </si>
  <si>
    <t>TRYP ORLY</t>
  </si>
  <si>
    <t>PLAZA ZARAGOZA / ZARAGOZA ENPARANTZA, 4 BAJO; HOTEL ORLY</t>
  </si>
  <si>
    <t>943463200</t>
  </si>
  <si>
    <t>tryp.orly@solmelia.com</t>
  </si>
  <si>
    <t>tryporly.com</t>
  </si>
  <si>
    <t>HOTEL ANOETA</t>
  </si>
  <si>
    <t>PASEO ANOETA, 30 TXURI-URDIÑ</t>
  </si>
  <si>
    <t>943451499</t>
  </si>
  <si>
    <t>hotel@hotelanoeta.com</t>
  </si>
  <si>
    <t>hotelanoeta.com</t>
  </si>
  <si>
    <t>ASTORIA 7</t>
  </si>
  <si>
    <t>CALLE SAGRADA FAMILIA / FAMILIA SANTUAREN KALEA, 1-3 BAJO; ASIGNACION</t>
  </si>
  <si>
    <t>943445000</t>
  </si>
  <si>
    <t>info@astoria7hotel.com</t>
  </si>
  <si>
    <t>astoria7hotel.com</t>
  </si>
  <si>
    <t>HOTEL DE LONDRES Y DE INGLATERRA</t>
  </si>
  <si>
    <t>CALLE ZUBIETA / ZUBIETA KALEA, 2 2</t>
  </si>
  <si>
    <t>943440770</t>
  </si>
  <si>
    <t>reservas@hlondres.com</t>
  </si>
  <si>
    <t>hlondres.com</t>
  </si>
  <si>
    <t>HOTEL SANSEBAY</t>
  </si>
  <si>
    <t>CALLE MARI / MARI KALEA, 21</t>
  </si>
  <si>
    <t>20003</t>
  </si>
  <si>
    <t>943435724</t>
  </si>
  <si>
    <t>info@sansebayhotel.com</t>
  </si>
  <si>
    <t>sansebayhotel.com</t>
  </si>
  <si>
    <t>AMAIA URDAMPILLETA URIARTE</t>
  </si>
  <si>
    <t>IGENTEA / IJENTEA KALEA, 4 BAJO</t>
  </si>
  <si>
    <t>943435092</t>
  </si>
  <si>
    <t>info@amaiaurdampilletauriarte.com</t>
  </si>
  <si>
    <t>ANTONIO CIPITRIA OTEGUI</t>
  </si>
  <si>
    <t>ALAMEDA BOULEVARD, 24 1</t>
  </si>
  <si>
    <t>943434893</t>
  </si>
  <si>
    <t>info@antoniocipitriaotegui.com</t>
  </si>
  <si>
    <t>HOTEL PARMA SAN SEBASTIÁN</t>
  </si>
  <si>
    <t>PASEO SALAMANCA, 10</t>
  </si>
  <si>
    <t>943428893</t>
  </si>
  <si>
    <t>hotelparma@hotelparma.com</t>
  </si>
  <si>
    <t>hotelparma.com</t>
  </si>
  <si>
    <t>KOXBA BI</t>
  </si>
  <si>
    <t>EMBELTRÁN / ENBELTRAN KALEA, 16 2º</t>
  </si>
  <si>
    <t>943426885</t>
  </si>
  <si>
    <t>info@koxbabi.com</t>
  </si>
  <si>
    <r>
      <rPr>
        <rFont val="'Google Sans Text',sans-serif"/>
        <color rgb="FF1155CC"/>
        <sz val="11.0"/>
        <u/>
      </rPr>
      <t>pensionkoxkabi.com</t>
    </r>
  </si>
  <si>
    <t>HOTEL NIZA</t>
  </si>
  <si>
    <t>CALLE DE ZUBIETA, 56 BAJO</t>
  </si>
  <si>
    <t>943426663</t>
  </si>
  <si>
    <t>niza@hotelniza.com</t>
  </si>
  <si>
    <t>hotelniza.com</t>
  </si>
  <si>
    <t>CENTRAL ROOMSS</t>
  </si>
  <si>
    <t>PLAZA CONSTITUCIÓN / KONSTITUZIO ENPARANTZA, 6</t>
  </si>
  <si>
    <t>943422270</t>
  </si>
  <si>
    <t>santiarreseigor@hotmail.com</t>
  </si>
  <si>
    <t>centralroomss.com</t>
  </si>
  <si>
    <t>HOTEL PALACIO ATXEGA S.L.</t>
  </si>
  <si>
    <t>AITZEZARRA (ZUMARTEGUI), 46 BAJO</t>
  </si>
  <si>
    <t>20170</t>
  </si>
  <si>
    <t>USURBIL</t>
  </si>
  <si>
    <t>943376666</t>
  </si>
  <si>
    <t>info@hotelpalacioatxega.com</t>
  </si>
  <si>
    <r>
      <rPr>
        <rFont val="'Google Sans Text',sans-serif"/>
        <color rgb="FF1155CC"/>
        <sz val="11.0"/>
        <u/>
      </rPr>
      <t>hotelatxega.com</t>
    </r>
  </si>
  <si>
    <t>HOTEL AGINAGA</t>
  </si>
  <si>
    <t>ESTRATA KALEA, 7</t>
  </si>
  <si>
    <t>943370668</t>
  </si>
  <si>
    <t>info@aginagahotela.com</t>
  </si>
  <si>
    <t>aginagahotela.com</t>
  </si>
  <si>
    <t>ARRATZAIN</t>
  </si>
  <si>
    <t>ARRATZAIN BASERRIA, 21</t>
  </si>
  <si>
    <t>943366663</t>
  </si>
  <si>
    <t>info@arratzain.eus</t>
  </si>
  <si>
    <t>agroturismoarratzain.com</t>
  </si>
  <si>
    <t>HOTEL IBILTZE</t>
  </si>
  <si>
    <t>ADARRA KALEA, 18 18 18</t>
  </si>
  <si>
    <t>20160</t>
  </si>
  <si>
    <t>LASARTE-ORIA</t>
  </si>
  <si>
    <t>943365644</t>
  </si>
  <si>
    <t>contacto@hotelibiltze.com</t>
  </si>
  <si>
    <t>hotelibiltze.com</t>
  </si>
  <si>
    <t>HOTEL TXARTEL S.L.</t>
  </si>
  <si>
    <t>943362340</t>
  </si>
  <si>
    <t>info@hoteltxartel.com</t>
  </si>
  <si>
    <t>hoteltxartel.com</t>
  </si>
  <si>
    <t>MIKEL IZAGIRRE MUGUERZA</t>
  </si>
  <si>
    <t>KALE-ZAHAR AUZOA, 58 BAJO(USASKUE-BERRI)</t>
  </si>
  <si>
    <t>943361195</t>
  </si>
  <si>
    <t>info@mikelizagirremuguerza.com</t>
  </si>
  <si>
    <t>HOTEL ONYARBI S.L.</t>
  </si>
  <si>
    <t>BERNAT ETXEPARE KALEA, S/N 2</t>
  </si>
  <si>
    <t>943358846</t>
  </si>
  <si>
    <t>info@hotelonyarbi.com</t>
  </si>
  <si>
    <t>hotelonyarbi.com</t>
  </si>
  <si>
    <t>TXINTXUA</t>
  </si>
  <si>
    <t>ZIKUÑAGA BAILARA, 72 BAJO</t>
  </si>
  <si>
    <t>20120</t>
  </si>
  <si>
    <t>HERNANI</t>
  </si>
  <si>
    <t>943331750</t>
  </si>
  <si>
    <t>info@txintxua.com</t>
  </si>
  <si>
    <r>
      <rPr>
        <rFont val="'Google Sans Text',sans-serif"/>
        <color rgb="FF1155CC"/>
        <sz val="11.0"/>
        <u/>
      </rPr>
      <t>hoteltxintxua.com</t>
    </r>
  </si>
  <si>
    <t>LER ARGI</t>
  </si>
  <si>
    <t>OZTARAN AUZOA, 15 BAJO</t>
  </si>
  <si>
    <t>20130</t>
  </si>
  <si>
    <t>URNIETA</t>
  </si>
  <si>
    <t>943331334</t>
  </si>
  <si>
    <t>info@lerargi.com</t>
  </si>
  <si>
    <t>ARRIZUL CONGRESS</t>
  </si>
  <si>
    <t>CALLE RONDA / ERRONDA KALEA, 3</t>
  </si>
  <si>
    <t>20001</t>
  </si>
  <si>
    <t>943327026</t>
  </si>
  <si>
    <t>info@hotelarrizulcongress.com</t>
  </si>
  <si>
    <t>hotelarrizulcongress.com</t>
  </si>
  <si>
    <t>WELCOME GROS S.A.</t>
  </si>
  <si>
    <t>CALLE IPARRAGUIRRE / IPARRAGIRRE KALEA, 3</t>
  </si>
  <si>
    <t>943326954</t>
  </si>
  <si>
    <t>info@welcomegros.com</t>
  </si>
  <si>
    <t>welcomegros.com</t>
  </si>
  <si>
    <t>HOTEL MONTE ULÍA</t>
  </si>
  <si>
    <t>AVENIDA J. ELOSEGI / J. ELOSEGI ALKATEAREN HIRIBIDEA, 21 BAJO; HOTEL ULIA</t>
  </si>
  <si>
    <t>20013</t>
  </si>
  <si>
    <t>943326452</t>
  </si>
  <si>
    <t>contacto@hotelmonteulia.com</t>
  </si>
  <si>
    <r>
      <rPr>
        <rFont val="'Google Sans Text',sans-serif"/>
        <color rgb="FF1155CC"/>
        <sz val="11.0"/>
        <u/>
      </rPr>
      <t>hotelmonteulia.com</t>
    </r>
  </si>
  <si>
    <t>OKAKO S.L.</t>
  </si>
  <si>
    <t>CALLE IZTUETA / IZTUETA KALEA, 7 BAJO; LOCAL</t>
  </si>
  <si>
    <t>943326000</t>
  </si>
  <si>
    <t>info@okako.com</t>
  </si>
  <si>
    <r>
      <rPr>
        <rFont val="'Google Sans Text',sans-serif"/>
        <color rgb="FF1155CC"/>
        <sz val="11.0"/>
        <u/>
      </rPr>
      <t>okakohotel.com</t>
    </r>
  </si>
  <si>
    <t>ZENIT S.L.</t>
  </si>
  <si>
    <t>ANTONIO M. LABAIEN, 1 BAJO</t>
  </si>
  <si>
    <t>943325325</t>
  </si>
  <si>
    <t>ARRIZUL CENTER</t>
  </si>
  <si>
    <t>PEÑA Y GOÑI / PEÑA Y GOÑI KALEA, 1 BAJO(LOCAL)</t>
  </si>
  <si>
    <t>20002</t>
  </si>
  <si>
    <t>943322804</t>
  </si>
  <si>
    <t>info@arrizulcenter.com</t>
  </si>
  <si>
    <r>
      <rPr>
        <rFont val="'Google Sans Text',sans-serif"/>
        <color rgb="FF1155CC"/>
        <sz val="11.0"/>
        <u/>
      </rPr>
      <t>arrizulhotel.com</t>
    </r>
  </si>
  <si>
    <t>HESPERIA DONOSTI</t>
  </si>
  <si>
    <t>ZARAUTZ KALEA, 120 BAJO; HOTEL HESPERIA DONOST</t>
  </si>
  <si>
    <t>943319100</t>
  </si>
  <si>
    <t>HOTEL AKELARRE</t>
  </si>
  <si>
    <t>AITA ORKOLAGA PASEALEKUA, 56</t>
  </si>
  <si>
    <t>20008</t>
  </si>
  <si>
    <t>943311208</t>
  </si>
  <si>
    <t>info@akelarre.net</t>
  </si>
  <si>
    <r>
      <rPr>
        <rFont val="'Google Sans Text',sans-serif"/>
        <color rgb="FF1155CC"/>
        <sz val="11.0"/>
        <u/>
      </rPr>
      <t>akelarre.net</t>
    </r>
  </si>
  <si>
    <t>HOTEL VILLASORO S.L.</t>
  </si>
  <si>
    <t>AVENIDA ATEGORRIETA / ATEGORRIETA HIRIBIDEA, 61 BAJO</t>
  </si>
  <si>
    <t>943297970</t>
  </si>
  <si>
    <t>info@villasoro.com</t>
  </si>
  <si>
    <t>villasoro.com</t>
  </si>
  <si>
    <t>TERMINUS</t>
  </si>
  <si>
    <t>PASEO FRANCIA / FRANTZIA PASEALEKUA, 21 BAJO</t>
  </si>
  <si>
    <t>943291900</t>
  </si>
  <si>
    <t>info@terminus.com</t>
  </si>
  <si>
    <t>DONOSTI S.L.</t>
  </si>
  <si>
    <t>CALLE LUIS PRADERA / LUIS PRADERA KALEA, 7 BAJO</t>
  </si>
  <si>
    <t>20015</t>
  </si>
  <si>
    <t>943288765</t>
  </si>
  <si>
    <t>hoteldonosti@gmail.com</t>
  </si>
  <si>
    <t>hoteldonosti.com</t>
  </si>
  <si>
    <t>PUNTA MONPÁS S.L.</t>
  </si>
  <si>
    <t>PASEO J. M. BARANDIARÁN/J. M. BARANDIARAN PASEALEKUA, 32</t>
  </si>
  <si>
    <t>943285585</t>
  </si>
  <si>
    <t>reservas@puntamonpashotel.com</t>
  </si>
  <si>
    <t>puntamonpashotel.com</t>
  </si>
  <si>
    <t>HOTEL RECORD S.L.</t>
  </si>
  <si>
    <t>CALZADA VIEJA ATEGORRIETA/ATEGORRIETA GALTZARA ZAHAR, 35 BAJO; VILLA RECOR</t>
  </si>
  <si>
    <t>943271255</t>
  </si>
  <si>
    <t>info@hotelrecord.com</t>
  </si>
  <si>
    <r>
      <rPr>
        <rFont val="'Google Sans Text',sans-serif"/>
        <color rgb="FF1155CC"/>
        <sz val="11.0"/>
        <u/>
      </rPr>
      <t>hotelrecord.com</t>
    </r>
  </si>
  <si>
    <t>ARRIZUL URUMEA</t>
  </si>
  <si>
    <t>URUMEA PASEALEKUA, 15 BAJO</t>
  </si>
  <si>
    <t>943265522</t>
  </si>
  <si>
    <t>info@hotelarrizulbeach.com</t>
  </si>
  <si>
    <t>arrizul.com</t>
  </si>
  <si>
    <t>AXEL HOTEL MADRID S.L.</t>
  </si>
  <si>
    <t>CALLE ATOCHA, 49</t>
  </si>
  <si>
    <t>28012</t>
  </si>
  <si>
    <t>943251643</t>
  </si>
  <si>
    <t>madrid@axelhotels.com</t>
  </si>
  <si>
    <t>FLYSCH S.L.</t>
  </si>
  <si>
    <t>CALLE SAN TELMO, 2 BIS</t>
  </si>
  <si>
    <t>20750</t>
  </si>
  <si>
    <t>ZUMAIA</t>
  </si>
  <si>
    <t>943245870</t>
  </si>
  <si>
    <t>info@hotelflysch.com</t>
  </si>
  <si>
    <t>hotelflysch.com</t>
  </si>
  <si>
    <t>HOTEL BIDEBIDE TOLOSA</t>
  </si>
  <si>
    <t>EUSKAL HERRIA ENPARANTZA, 1 BAJO</t>
  </si>
  <si>
    <t>943231111</t>
  </si>
  <si>
    <t>info@hotelbidebidetolo.com</t>
  </si>
  <si>
    <r>
      <rPr>
        <rFont val="'Google Sans Text',sans-serif"/>
        <color rgb="FF1155CC"/>
        <sz val="11.0"/>
        <u/>
      </rPr>
      <t>hotelbidebide.eus</t>
    </r>
  </si>
  <si>
    <t>ATOTXA ROOMS</t>
  </si>
  <si>
    <t>PLAZA BLAS DE OTERO, S/N</t>
  </si>
  <si>
    <t>943229733</t>
  </si>
  <si>
    <t>info@atotxarooms.com</t>
  </si>
  <si>
    <t>atotxarooms.com/contacto</t>
  </si>
  <si>
    <t>IRENAZ RESORT S.L.</t>
  </si>
  <si>
    <t>PASEO ORIAMENDI / ORIAMENDI PASEALEKUA, 94</t>
  </si>
  <si>
    <t>943224081</t>
  </si>
  <si>
    <t>resort@irenaz.com</t>
  </si>
  <si>
    <t>irenaz.com</t>
  </si>
  <si>
    <t>NH COLLECTION ARÁNZAZU</t>
  </si>
  <si>
    <t>CALLE VITORIA-GASTEIZ KALEA, 1</t>
  </si>
  <si>
    <t>943219077</t>
  </si>
  <si>
    <t>nharanzazu@nh-hotels.com</t>
  </si>
  <si>
    <t>LA GALERIA S.L.</t>
  </si>
  <si>
    <t>INFANTA CRISTINA, 1-3</t>
  </si>
  <si>
    <t>943216077</t>
  </si>
  <si>
    <t>hotel@hotellagaleria.com</t>
  </si>
  <si>
    <t>hotellagaleria.com</t>
  </si>
  <si>
    <t>NICOL´S S.A.</t>
  </si>
  <si>
    <t>CAMINO GUDAMENDI / GUDAMENDIKO BIDEA, 21</t>
  </si>
  <si>
    <t>943215799</t>
  </si>
  <si>
    <t>info@nicol´s.com</t>
  </si>
  <si>
    <r>
      <rPr>
        <rFont val="'Google Sans Text',sans-serif"/>
        <color rgb="FF1155CC"/>
        <sz val="11.0"/>
        <u/>
      </rPr>
      <t>hotelnicols.com</t>
    </r>
  </si>
  <si>
    <t>SAN SEBASTIÁN S.A.</t>
  </si>
  <si>
    <t>AVENIDA ZUMALAKARREGI, 20</t>
  </si>
  <si>
    <t>943214400</t>
  </si>
  <si>
    <t>sansebastian@aranzazu-hoteles.com</t>
  </si>
  <si>
    <t>sansebastinsa.com</t>
  </si>
  <si>
    <t>HOTEL EZEIZA S.L.</t>
  </si>
  <si>
    <t>AVENIDA SATRUSTEGI / SATRUSTEGI HIRIBIDEA, 13</t>
  </si>
  <si>
    <t>943214311</t>
  </si>
  <si>
    <t>ezeiza@hotelezeiza.com</t>
  </si>
  <si>
    <t>hotelezeiza.com</t>
  </si>
  <si>
    <t>HOTEL GUDAMENDI</t>
  </si>
  <si>
    <t>CAMINO GUDAMENDI / GUDAMENDIKO BIDEA, S/N BAJO</t>
  </si>
  <si>
    <t>943214111</t>
  </si>
  <si>
    <t>reservas@hotelgudamendi.com</t>
  </si>
  <si>
    <t>hotelgudamendi.com</t>
  </si>
  <si>
    <t>HOTEL CODINA S.A.</t>
  </si>
  <si>
    <t>AVENIDA ZUMALAKARREGI, 21 BAJO</t>
  </si>
  <si>
    <t>943212200</t>
  </si>
  <si>
    <t>info@hotelcodina.es</t>
  </si>
  <si>
    <t>hotelcodina.es</t>
  </si>
  <si>
    <t>PASEO IGELDO, 55</t>
  </si>
  <si>
    <t>943212022</t>
  </si>
  <si>
    <t>avenida@hotelavenida.net</t>
  </si>
  <si>
    <t>hotelavenidasl.com</t>
  </si>
  <si>
    <t>MONTE IGUELDO S.A.</t>
  </si>
  <si>
    <t>PASEO PASEO FARO / ITSASARGIKO PASEALEKUA, 134 BAJO; HOTEL</t>
  </si>
  <si>
    <t>943210211</t>
  </si>
  <si>
    <t>h1987@accor.com</t>
  </si>
  <si>
    <t>monteigueldo.com</t>
  </si>
  <si>
    <t>HOTEL LEKU EDER</t>
  </si>
  <si>
    <t>KRISTOBAL BALENZIAGA PASEALEKUA, 2</t>
  </si>
  <si>
    <t>943210107</t>
  </si>
  <si>
    <t>info@lekueder.com</t>
  </si>
  <si>
    <r>
      <rPr>
        <rFont val="'Google Sans Text',sans-serif"/>
        <color rgb="FF1155CC"/>
        <sz val="11.0"/>
        <u/>
      </rPr>
      <t>lekueder.com</t>
    </r>
  </si>
  <si>
    <t>HOTEL PALACIO DE AIETE S.L.</t>
  </si>
  <si>
    <t>GOIKO GALTZARA BERRI KALEA, 27 BAJO; HOTEL</t>
  </si>
  <si>
    <t>943210071</t>
  </si>
  <si>
    <t>info@hotelpalaciodeaiete.com</t>
  </si>
  <si>
    <t>hotelpalaciodeaiete.com</t>
  </si>
  <si>
    <t>HOTEL KRABELIN S.L.</t>
  </si>
  <si>
    <t>TORIBIO ETXEBARRIA KALEA, 10 PISO 1</t>
  </si>
  <si>
    <t>943208991</t>
  </si>
  <si>
    <t>info@hotelkrabelin.com</t>
  </si>
  <si>
    <t>HOTEL RESTAURANTE KANALA</t>
  </si>
  <si>
    <t>ITZIAR AUZOA, S/N</t>
  </si>
  <si>
    <t>20829</t>
  </si>
  <si>
    <t>DEBA</t>
  </si>
  <si>
    <t>943199035</t>
  </si>
  <si>
    <t>hotelkanala@hotelkanala.com</t>
  </si>
  <si>
    <t>hotelkanala.com</t>
  </si>
  <si>
    <t>MAÑEKO AZPI S.L.</t>
  </si>
  <si>
    <t>BERANO TXIKIA, 9 BAJO</t>
  </si>
  <si>
    <t>48269</t>
  </si>
  <si>
    <t>MALLABIA</t>
  </si>
  <si>
    <t>943172290</t>
  </si>
  <si>
    <t>manekoazpi@gmail.com</t>
  </si>
  <si>
    <t>maekoazpisl.com</t>
  </si>
  <si>
    <t>VILLA DE ERMUA</t>
  </si>
  <si>
    <t>GIPUZKOA ETORBIDEA, 54 BIS</t>
  </si>
  <si>
    <t>48260</t>
  </si>
  <si>
    <t>ERMUA</t>
  </si>
  <si>
    <t>943170860</t>
  </si>
  <si>
    <t>info@villadeermua.com</t>
  </si>
  <si>
    <r>
      <rPr>
        <rFont val="'Google Sans Text',sans-serif"/>
        <color rgb="FF1155CC"/>
        <sz val="11.0"/>
        <u/>
      </rPr>
      <t>hotelvilladeermua.com</t>
    </r>
  </si>
  <si>
    <t>HOTEL ZELAA</t>
  </si>
  <si>
    <t>ELBARRENA AUZOA, 32 BAJO</t>
  </si>
  <si>
    <t>20247</t>
  </si>
  <si>
    <t>ZALDIBIA</t>
  </si>
  <si>
    <t>943161666</t>
  </si>
  <si>
    <t>info@hotelzelaa.com</t>
  </si>
  <si>
    <t>hotelzelaa.com</t>
  </si>
  <si>
    <t>PETIT HOTEL GOIERRI S.L.</t>
  </si>
  <si>
    <t>CALLE SAN ANDRÉS, 8</t>
  </si>
  <si>
    <t>20216</t>
  </si>
  <si>
    <t>ORMAIZTEGI</t>
  </si>
  <si>
    <t>943160020</t>
  </si>
  <si>
    <t>info@petithotelgoierri.com</t>
  </si>
  <si>
    <t>petithotelgoierri.com</t>
  </si>
  <si>
    <t>HOTEL LOIOLA S.L.</t>
  </si>
  <si>
    <t>LOIOLAKO INAZIO HIRIBIDEA, 51 BAJO</t>
  </si>
  <si>
    <t>943151606</t>
  </si>
  <si>
    <t>info@hotelloiola.com</t>
  </si>
  <si>
    <t>hotelloiola.com</t>
  </si>
  <si>
    <t>HOTEL BALNEARIO DE CESTONA</t>
  </si>
  <si>
    <t>SAN JUAN BIDEA, 30</t>
  </si>
  <si>
    <t>20740</t>
  </si>
  <si>
    <t>ZESTOA</t>
  </si>
  <si>
    <t>943147140</t>
  </si>
  <si>
    <t>info@hotelbalneariodecestona.com</t>
  </si>
  <si>
    <t>HOTEL BALNEARIO CESTONA</t>
  </si>
  <si>
    <t>BAINUETXEKO ERREPIDEA, 12 BAJO; BALNEARIO CESTONA</t>
  </si>
  <si>
    <t>reservas@relaistermal.com</t>
  </si>
  <si>
    <t>hotelbalneariocestona.com</t>
  </si>
  <si>
    <t>HOTEL ZUMAIA S.L.</t>
  </si>
  <si>
    <t>ALAI AUZATEGIA AUZOA, S/N</t>
  </si>
  <si>
    <t>943143441</t>
  </si>
  <si>
    <t>info@zumaiahotela.com</t>
  </si>
  <si>
    <t>zumaiahotela.com</t>
  </si>
  <si>
    <t>BOULEVART DONOSTIA</t>
  </si>
  <si>
    <t>OQUENDO / OKENDO KALEA, 2</t>
  </si>
  <si>
    <t>20004</t>
  </si>
  <si>
    <t>943142274</t>
  </si>
  <si>
    <t>info@boulevartdonostia.com</t>
  </si>
  <si>
    <t>boulevartdonostia.com</t>
  </si>
  <si>
    <t>HOTEL ITXAS GAIN GETARIA</t>
  </si>
  <si>
    <t>SAN ROKE KALEA, 1 BAJO</t>
  </si>
  <si>
    <t>943141035</t>
  </si>
  <si>
    <t>info@hotelitxasgaingetaria.com</t>
  </si>
  <si>
    <t>SAN PRUDENCIO S.L.</t>
  </si>
  <si>
    <t>SAN PRUDENZIO AUZOA, 4 BAJO</t>
  </si>
  <si>
    <t>943140411</t>
  </si>
  <si>
    <t>info@hotelsanprudentzio.com</t>
  </si>
  <si>
    <t>hotelsanprudencio.com</t>
  </si>
  <si>
    <t>IRIARTE JAUREGIA S.L.</t>
  </si>
  <si>
    <t>ELIZ BALLARA, 8 BAJO</t>
  </si>
  <si>
    <t>20496</t>
  </si>
  <si>
    <t>BIDANIA-GOIATZ</t>
  </si>
  <si>
    <t>943140143</t>
  </si>
  <si>
    <t>info@iriartejauregia.com</t>
  </si>
  <si>
    <t>iriartejauregia.com</t>
  </si>
  <si>
    <t>SAIAZ GETARIA HOTELA S.L.</t>
  </si>
  <si>
    <t>SAN ROKE KALEA, 25</t>
  </si>
  <si>
    <t>info@saiazgetaria.com</t>
  </si>
  <si>
    <t>saiazgetaria.com</t>
  </si>
  <si>
    <t>HOTEL IGARTZA</t>
  </si>
  <si>
    <t>ORIAMENDI KALEA, 41</t>
  </si>
  <si>
    <t>943085240</t>
  </si>
  <si>
    <t>info@hoteligartza.com</t>
  </si>
  <si>
    <t>CASUAL DE LAS OLAS SAN SEBASTIÁN</t>
  </si>
  <si>
    <t>PLAZA PÍO XII / PIO XII ENPARANTZA, 3</t>
  </si>
  <si>
    <t>943055000</t>
  </si>
  <si>
    <t>hola@casualhoteles.com</t>
  </si>
  <si>
    <t>CASUAL HOTELES DEL JAZZ SAN SEBASTIÁN</t>
  </si>
  <si>
    <t>URUMEA PASEALEKUA, 15</t>
  </si>
  <si>
    <t>jazz@casualhoteles.com</t>
  </si>
  <si>
    <t>HOTEL OLATU</t>
  </si>
  <si>
    <t>943005522</t>
  </si>
  <si>
    <t>info@olatuhotela.com</t>
  </si>
  <si>
    <t>olatuhotela.com</t>
  </si>
  <si>
    <t>TXIKIERDI ALDE S.L.</t>
  </si>
  <si>
    <t>ASTIGARRAGAKO BIDEA, 19</t>
  </si>
  <si>
    <t>943 473 784</t>
  </si>
  <si>
    <t>info@txikierdialde.com</t>
  </si>
  <si>
    <t>txikierdialde.com</t>
  </si>
  <si>
    <t>LA CASONA DE LUIS</t>
  </si>
  <si>
    <t>CARRETERA GENERAL, 49 BAJO</t>
  </si>
  <si>
    <t>39314</t>
  </si>
  <si>
    <t>SANTILLANA DEL MAR</t>
  </si>
  <si>
    <t>CANTABRIA</t>
  </si>
  <si>
    <t>942895121</t>
  </si>
  <si>
    <t>info@lacasonadeluis.com</t>
  </si>
  <si>
    <r>
      <rPr>
        <rFont val="'Google Sans Text',sans-serif"/>
        <color rgb="FF1155CC"/>
        <sz val="11.0"/>
        <u/>
      </rPr>
      <t>casonadeluis.es</t>
    </r>
  </si>
  <si>
    <t>HOTEL MARQUES DE SANTILLANA S.L.</t>
  </si>
  <si>
    <t>CALLE MARQUÉS DE SANTILLANA, 6 BAJO</t>
  </si>
  <si>
    <t>39300</t>
  </si>
  <si>
    <t>TORRELAVEGA</t>
  </si>
  <si>
    <t>942892934</t>
  </si>
  <si>
    <t>hotel@hotelmarquesdesantillana.com</t>
  </si>
  <si>
    <t>hotelmarquesdesantillana.com</t>
  </si>
  <si>
    <t>HOTEL SAJA S.L.</t>
  </si>
  <si>
    <t>HERMILIO ALCALDE DEL RÍO, 22 BAJO</t>
  </si>
  <si>
    <t>942892754</t>
  </si>
  <si>
    <t>hotelsaja@hotmail.com</t>
  </si>
  <si>
    <t>hotelsajasl.com</t>
  </si>
  <si>
    <t>CASA LOS OLIVOS</t>
  </si>
  <si>
    <t>BARRIO LUSA, 21 21 21</t>
  </si>
  <si>
    <t>39706</t>
  </si>
  <si>
    <t>CASTRO-URDIALES</t>
  </si>
  <si>
    <t>942879772</t>
  </si>
  <si>
    <t>casalosolivos@gmail.com</t>
  </si>
  <si>
    <r>
      <rPr>
        <rFont val="'Google Sans Text',sans-serif"/>
        <color rgb="FF1155CC"/>
        <sz val="11.0"/>
        <u/>
      </rPr>
      <t>enhoteles.es</t>
    </r>
  </si>
  <si>
    <t>SUITE MIOÑO</t>
  </si>
  <si>
    <t>BARRIO MIOÑO, S/N BAJO(CARRETERA MIOÑO-LUSA)</t>
  </si>
  <si>
    <t>39709</t>
  </si>
  <si>
    <t>942879544</t>
  </si>
  <si>
    <t>hotelmiono@telefonica.net</t>
  </si>
  <si>
    <t>vgpromociones.com</t>
  </si>
  <si>
    <t>EL HAYA</t>
  </si>
  <si>
    <t>CARRETERA BILBAO-SANTANDER, KILOMETRO 137 BAJO</t>
  </si>
  <si>
    <t>942879306</t>
  </si>
  <si>
    <t>hotelelhaya.com@gmail.com</t>
  </si>
  <si>
    <t>hotelelhaya.com</t>
  </si>
  <si>
    <t>LA LLOSA DE SAMANO S.L.</t>
  </si>
  <si>
    <t>BARRIO SÁMANO, 107 BAJO</t>
  </si>
  <si>
    <t>942874024</t>
  </si>
  <si>
    <t>info@lallosadesamano.com</t>
  </si>
  <si>
    <t>HOTEL ARENILLAS RESTAURANTE</t>
  </si>
  <si>
    <t>BARRIO ISLARES, 155 KILOMETRO</t>
  </si>
  <si>
    <t>39798</t>
  </si>
  <si>
    <t>942870900</t>
  </si>
  <si>
    <t>hotelarenillas@hotmail.com</t>
  </si>
  <si>
    <t>hotelarenillas.es</t>
  </si>
  <si>
    <t>HOTEL LA RONDA</t>
  </si>
  <si>
    <t>RONDA, 18 BIS</t>
  </si>
  <si>
    <t>39700</t>
  </si>
  <si>
    <t>942864040</t>
  </si>
  <si>
    <t>info@hotellaronda.es</t>
  </si>
  <si>
    <t>hotellaronda.es</t>
  </si>
  <si>
    <t>LAS ROCAS</t>
  </si>
  <si>
    <t>FLAVIOBRIGA, 1</t>
  </si>
  <si>
    <t>942860400</t>
  </si>
  <si>
    <t>info@lasrocashotel.com</t>
  </si>
  <si>
    <t>lasrocashotel.com</t>
  </si>
  <si>
    <t>POSADA TREBUESTO</t>
  </si>
  <si>
    <t>BARRIO TREBUESTO, 62 COMARCAL 151 KILOMETRO 6, 7</t>
  </si>
  <si>
    <t>39880</t>
  </si>
  <si>
    <t>GURIEZO</t>
  </si>
  <si>
    <t>942850428</t>
  </si>
  <si>
    <t>posadatrebuesto@gmail.com</t>
  </si>
  <si>
    <t>posadatrebuesto.es</t>
  </si>
  <si>
    <t>COSTA ESMERALDA SUITES 5 ESTRELLAS S.L.</t>
  </si>
  <si>
    <t>CEBALLOS, 53</t>
  </si>
  <si>
    <t>39340</t>
  </si>
  <si>
    <t>SUANCES</t>
  </si>
  <si>
    <t>942844343</t>
  </si>
  <si>
    <t>info@costaesmeraldasuites5estrellas.com</t>
  </si>
  <si>
    <r>
      <rPr>
        <rFont val="'Google Sans Text',sans-serif"/>
        <color rgb="FF1155CC"/>
        <sz val="11.0"/>
        <u/>
      </rPr>
      <t>hotelensuances.es</t>
    </r>
  </si>
  <si>
    <t>HOTEL DON DIEGO</t>
  </si>
  <si>
    <t>AVENIDA AVENIDA DERECHOS DE LA INFANCIA, 60 BAJO</t>
  </si>
  <si>
    <t>942844307</t>
  </si>
  <si>
    <t>hoteldondiego@gmail.com</t>
  </si>
  <si>
    <t>dondiegohotel.es</t>
  </si>
  <si>
    <t>GRAN HOTEL SUANCES</t>
  </si>
  <si>
    <t>CEBALLOS, 45</t>
  </si>
  <si>
    <t>942844222</t>
  </si>
  <si>
    <t>info@granhotelsuances.com</t>
  </si>
  <si>
    <r>
      <rPr>
        <rFont val="'Google Sans Text',sans-serif"/>
        <color rgb="FF1155CC"/>
        <sz val="11.0"/>
        <u/>
      </rPr>
      <t>hotel-suances.com</t>
    </r>
  </si>
  <si>
    <t>HOTEL SUANCES S.L.</t>
  </si>
  <si>
    <t>info@hotelsuances.com</t>
  </si>
  <si>
    <r>
      <rPr>
        <rFont val="'Google Sans Text',sans-serif"/>
        <color rgb="FF1155CC"/>
        <sz val="11.0"/>
        <u/>
      </rPr>
      <t>hotel-suances.com</t>
    </r>
  </si>
  <si>
    <t>HOTEL ALBATROS S.L.</t>
  </si>
  <si>
    <t>CALLE MADRID, 18 BAJO; HOTEL ALBATROS</t>
  </si>
  <si>
    <t>942844111</t>
  </si>
  <si>
    <t>contacto@arhaalbatros.com</t>
  </si>
  <si>
    <t>arhaalbatros.com</t>
  </si>
  <si>
    <t>HOTEL MARFREI S.L.</t>
  </si>
  <si>
    <t>CALLE CACHO REGATILLO, 17 17 17</t>
  </si>
  <si>
    <t>39350</t>
  </si>
  <si>
    <t>942843481</t>
  </si>
  <si>
    <t>info@hotelmarfrei.com</t>
  </si>
  <si>
    <r>
      <rPr>
        <rFont val="'Google Sans Text',sans-serif"/>
        <color rgb="FF1155CC"/>
        <sz val="11.0"/>
        <u/>
      </rPr>
      <t>hotelmarfrei.com</t>
    </r>
  </si>
  <si>
    <t>HOTEL COLONIAL DE SANTILLANA</t>
  </si>
  <si>
    <t>AVENIDA LE DORAT, 15 BAJO</t>
  </si>
  <si>
    <t>39330</t>
  </si>
  <si>
    <t>942840238</t>
  </si>
  <si>
    <t>reservas@colonialdesantillana.com</t>
  </si>
  <si>
    <t>colonialdesantillana.com</t>
  </si>
  <si>
    <t>SIGLO XVII</t>
  </si>
  <si>
    <t>REVOLGO, S/N BAJO</t>
  </si>
  <si>
    <t>942840211</t>
  </si>
  <si>
    <t>info@hotelsigloxviii.com</t>
  </si>
  <si>
    <t>hotelsigloxviii.com</t>
  </si>
  <si>
    <t>HOTEL SALLDEMAR S.L.</t>
  </si>
  <si>
    <t>CARRETERA LAS CUEVAS DE ALTAMIRA, 5 (CARRETERA CUEVAS DE ALTAMIRA S/N)</t>
  </si>
  <si>
    <t>942840180</t>
  </si>
  <si>
    <t>info@hotellldemar.com</t>
  </si>
  <si>
    <r>
      <rPr>
        <rFont val="'Google Sans Text',sans-serif"/>
        <color rgb="FF1155CC"/>
        <sz val="11.0"/>
        <u/>
      </rPr>
      <t>hotelsalldemar.es</t>
    </r>
  </si>
  <si>
    <t>HOTEL COLEGIATA</t>
  </si>
  <si>
    <t>CALLE LOS HORNOS, S/N</t>
  </si>
  <si>
    <t>942840137</t>
  </si>
  <si>
    <t>hotelcolegiata@hotelcolegiata.com</t>
  </si>
  <si>
    <t>hotelcolegiata.com</t>
  </si>
  <si>
    <t>CASÓN DE LA MARQUESA S.L.</t>
  </si>
  <si>
    <t>BARRIO FRAGUAS, S/N BAJO</t>
  </si>
  <si>
    <t>39450</t>
  </si>
  <si>
    <t>ARENAS DE IGUÑA</t>
  </si>
  <si>
    <t>942826001</t>
  </si>
  <si>
    <t>informacion@casondelamarquesa.com</t>
  </si>
  <si>
    <r>
      <rPr>
        <rFont val="'Google Sans Text',sans-serif"/>
        <color rgb="FF1155CC"/>
        <sz val="11.0"/>
        <u/>
      </rPr>
      <t>casondelamarquesa.com</t>
    </r>
  </si>
  <si>
    <t>HOTEL CASONA LOS CABALLEROS</t>
  </si>
  <si>
    <t>BARRIO VISPIERES, 8 8</t>
  </si>
  <si>
    <t>39360</t>
  </si>
  <si>
    <t>942821074</t>
  </si>
  <si>
    <t>info@casonaloscaballeros.com</t>
  </si>
  <si>
    <t>casonaloscaballeros.com</t>
  </si>
  <si>
    <t>EL HIDALGO DE QUIJAS</t>
  </si>
  <si>
    <t>BARRIO VINUEVA, S/N</t>
  </si>
  <si>
    <t>39590</t>
  </si>
  <si>
    <t>REOCÍN</t>
  </si>
  <si>
    <t>942820400</t>
  </si>
  <si>
    <t>info@elhidalgodequijas.com</t>
  </si>
  <si>
    <r>
      <rPr>
        <rFont val="'Google Sans Text',sans-serif"/>
        <color rgb="FF1155CC"/>
        <sz val="11.0"/>
        <u/>
      </rPr>
      <t>elhidalgodequijas.es</t>
    </r>
  </si>
  <si>
    <t>PUERTA DE SANTILLANA</t>
  </si>
  <si>
    <t>AUTOPISTA CANTÁBRICO (A-8), KILOMETRO 234</t>
  </si>
  <si>
    <t>39538</t>
  </si>
  <si>
    <t>942820232</t>
  </si>
  <si>
    <t>info@puertadentillana.com</t>
  </si>
  <si>
    <r>
      <rPr>
        <rFont val="'Google Sans Text',sans-serif"/>
        <color rgb="FF1155CC"/>
        <sz val="11.0"/>
        <u/>
      </rPr>
      <t>hotelpuertadesantillana.es</t>
    </r>
  </si>
  <si>
    <t>CALDAS DE BESAYA</t>
  </si>
  <si>
    <t>CORRAL, S/N 0 CANTABRIA</t>
  </si>
  <si>
    <t>39460</t>
  </si>
  <si>
    <t>CARTES</t>
  </si>
  <si>
    <t>942819229</t>
  </si>
  <si>
    <t>gemabalneariolascaldas@hotmail.es</t>
  </si>
  <si>
    <t>balneariolascaldasdebesaya.com</t>
  </si>
  <si>
    <t>CUEVAS I&amp;II</t>
  </si>
  <si>
    <t>AVENIDA ANTONIO SANDI, 4 BAJO; CASA</t>
  </si>
  <si>
    <t>942818384</t>
  </si>
  <si>
    <t>cuevas2@infosystemas.com</t>
  </si>
  <si>
    <t>hotelcuevas.com</t>
  </si>
  <si>
    <t>HOTEL CONDE DUQUE SANTILLANA DEL MAR</t>
  </si>
  <si>
    <t>REVOLGO, 16 BAJO</t>
  </si>
  <si>
    <t>942818336</t>
  </si>
  <si>
    <t>info@hotelcondeduquentillanadelmar.com</t>
  </si>
  <si>
    <t>AVENIDA ANTONIO SANDI, 27 BAJO</t>
  </si>
  <si>
    <t>942818185</t>
  </si>
  <si>
    <t>reservas@hsanmarcos.com</t>
  </si>
  <si>
    <t>hsanmarcos.com</t>
  </si>
  <si>
    <t>REVOLGO, 19 BAJO</t>
  </si>
  <si>
    <t>942818140</t>
  </si>
  <si>
    <t>info@losangelessantillana.com</t>
  </si>
  <si>
    <t>turismocantabria.net</t>
  </si>
  <si>
    <t>LOS INFANTES</t>
  </si>
  <si>
    <t>AVENIDA LE DORAT, 1 BAJO</t>
  </si>
  <si>
    <t>942818100</t>
  </si>
  <si>
    <t>hinfantes@hotel-santillana.com</t>
  </si>
  <si>
    <t>hotel-santillana.com</t>
  </si>
  <si>
    <t>LOS HIDALGOS</t>
  </si>
  <si>
    <t>942818048</t>
  </si>
  <si>
    <t>info@loshidalgos.com</t>
  </si>
  <si>
    <t>AVENIDA ZOO, 2 2 2</t>
  </si>
  <si>
    <t>942818025</t>
  </si>
  <si>
    <t>info@hotelaltamira.com</t>
  </si>
  <si>
    <t>hotelaltamira.com</t>
  </si>
  <si>
    <t>SANTILLANA S.L.</t>
  </si>
  <si>
    <t>CALLE SANTO DOMINGO, S/N BAJO</t>
  </si>
  <si>
    <t>942818011</t>
  </si>
  <si>
    <t>PARADOR DE SANTILLANA DEL MAR</t>
  </si>
  <si>
    <t>PLAZA RAMÓN PELAYO, S/N</t>
  </si>
  <si>
    <t>942818000</t>
  </si>
  <si>
    <t>santillana@parador.es</t>
  </si>
  <si>
    <t>paradordesantillanadelmar.com</t>
  </si>
  <si>
    <t>PALACIO GARCIA QUIJANO S.L.</t>
  </si>
  <si>
    <t>BARRIO TARRIBA, 13-14 BAJO</t>
  </si>
  <si>
    <t>39409</t>
  </si>
  <si>
    <t>SAN FELICES DE BUELNA</t>
  </si>
  <si>
    <t>942814091</t>
  </si>
  <si>
    <t>garcia_quijano@hotmail.com</t>
  </si>
  <si>
    <t>garciaquijano.com</t>
  </si>
  <si>
    <t>HOTEL SYDNEY</t>
  </si>
  <si>
    <t>CALLE MUELLE, 25 25</t>
  </si>
  <si>
    <t>942811598</t>
  </si>
  <si>
    <t>info@hotelsydney.com</t>
  </si>
  <si>
    <t>HOTEL MAR AZUL Y SURF</t>
  </si>
  <si>
    <t>CALLE ACACIO GUTIÉRREZ, 98 BAJO; HOTEL</t>
  </si>
  <si>
    <t>942811551</t>
  </si>
  <si>
    <t>info@hotelmarazulysurf.com</t>
  </si>
  <si>
    <r>
      <rPr>
        <rFont val="'Google Sans Text',sans-serif"/>
        <color rgb="FF1155CC"/>
        <sz val="11.0"/>
        <u/>
      </rPr>
      <t>elhotelazul.com</t>
    </r>
  </si>
  <si>
    <t>LA CONCHA DE SUANCES</t>
  </si>
  <si>
    <t>PASEO MARINA ESPAÑOLA, 12 BAJO</t>
  </si>
  <si>
    <t>942811516</t>
  </si>
  <si>
    <t>info@hotellaconchadesuances.com</t>
  </si>
  <si>
    <t>laconchadesuances.com</t>
  </si>
  <si>
    <t>HOTEL MONTAÑES S.L.</t>
  </si>
  <si>
    <t>CALLE JAIME DEL AMO, S/N BAJO</t>
  </si>
  <si>
    <t>942811464</t>
  </si>
  <si>
    <t>info@hotelmontañes.com</t>
  </si>
  <si>
    <r>
      <rPr>
        <rFont val="'Google Sans Text',sans-serif"/>
        <color rgb="FF1155CC"/>
        <sz val="11.0"/>
        <u/>
      </rPr>
      <t>hotelmontanes.com</t>
    </r>
  </si>
  <si>
    <t>HOTEL POSADA DEL MAR</t>
  </si>
  <si>
    <t>CUBA DE ARRIBA, 2 BAJO</t>
  </si>
  <si>
    <t>942811253</t>
  </si>
  <si>
    <t>rzubi64@hotmail.com</t>
  </si>
  <si>
    <t>posadadelmarsuances.com</t>
  </si>
  <si>
    <t>HOTEL EL CASERÍO</t>
  </si>
  <si>
    <t>ACACIO GUTIÉRREZ, 159 BAJO</t>
  </si>
  <si>
    <t>942810575</t>
  </si>
  <si>
    <t>caserio@caserio.com</t>
  </si>
  <si>
    <t>hotelelcasero.com</t>
  </si>
  <si>
    <t>APARTAMENTOS LA COTERUCA S.L.</t>
  </si>
  <si>
    <t>ACACIO GUTIÉRREZ, 31</t>
  </si>
  <si>
    <t>942810383</t>
  </si>
  <si>
    <t>reservas@alojamientoencantabria.com</t>
  </si>
  <si>
    <t>turismosuances.com</t>
  </si>
  <si>
    <t>EL CASTILLO S.L.</t>
  </si>
  <si>
    <t>ACACIO GUTIÉRREZ, 141 BAJO</t>
  </si>
  <si>
    <t>reservas@turismosuances.com</t>
  </si>
  <si>
    <t>SORAYA S.L.</t>
  </si>
  <si>
    <t>MUELLE, 27 BAJO(FACHADA HOTEL SORAYA)</t>
  </si>
  <si>
    <t>942810233</t>
  </si>
  <si>
    <t>info@soraya.com</t>
  </si>
  <si>
    <t>EL MUELLE DE SUANCES</t>
  </si>
  <si>
    <t>CALLE MUELLE, 2 BAJO; HOTEL EL MUELLE</t>
  </si>
  <si>
    <t>942810090</t>
  </si>
  <si>
    <t>info@hotelelmuelledesuances.com</t>
  </si>
  <si>
    <t>hotelelmuelledesuances.com</t>
  </si>
  <si>
    <t>ISLA DE CUBA S.L.</t>
  </si>
  <si>
    <t>AVENIDA BILBAO, 79 BAJO</t>
  </si>
  <si>
    <t>942805903</t>
  </si>
  <si>
    <t>isladecubatorrelavega@gmail.com</t>
  </si>
  <si>
    <t>isladecubasl.com</t>
  </si>
  <si>
    <t>CARPE DIEM 2005 S.L.</t>
  </si>
  <si>
    <t>PLAZA BALDOMERO IGLESIAS, S/N BAJO</t>
  </si>
  <si>
    <t>942804304</t>
  </si>
  <si>
    <t>info@formacioncarpediem.com</t>
  </si>
  <si>
    <t>HOTEL BESAYA S.L.</t>
  </si>
  <si>
    <t>CALLE HERMILIO ALCALDE DEL RÍO, 32 32</t>
  </si>
  <si>
    <t>942804244</t>
  </si>
  <si>
    <t>info@hotelbeya.com</t>
  </si>
  <si>
    <t>HOTEL RESTAURANTE CUELI S.L.</t>
  </si>
  <si>
    <t>PUENTE DE LA BARCA</t>
  </si>
  <si>
    <t>942803519</t>
  </si>
  <si>
    <t>hotelcueli@hotelcueli.com</t>
  </si>
  <si>
    <t>hotelcueli.com</t>
  </si>
  <si>
    <t>HOTEL FELISA SPA</t>
  </si>
  <si>
    <t>CARRETERA GENERAL, 70</t>
  </si>
  <si>
    <t>942800416</t>
  </si>
  <si>
    <t>info@hotelfelisa.es</t>
  </si>
  <si>
    <r>
      <rPr>
        <rFont val="'Google Sans Text',sans-serif"/>
        <color rgb="FF1155CC"/>
        <sz val="11.0"/>
        <u/>
      </rPr>
      <t>hotelfelisa.es</t>
    </r>
  </si>
  <si>
    <t>ARDIGALES 11</t>
  </si>
  <si>
    <t>ARDIGALES, 11</t>
  </si>
  <si>
    <t>942781616</t>
  </si>
  <si>
    <t>info@pensionardigales11.com</t>
  </si>
  <si>
    <t>pensionardigales11.com</t>
  </si>
  <si>
    <t>CONCEPCIÓN GONZÁLEZ LÓPEZ</t>
  </si>
  <si>
    <t>BARRIO CORCONTE, S/N</t>
  </si>
  <si>
    <t>39294</t>
  </si>
  <si>
    <t>CAMPOO DE YUSO</t>
  </si>
  <si>
    <t>942778351</t>
  </si>
  <si>
    <t>restauranteconchita@gmail.com</t>
  </si>
  <si>
    <t>restauranteconchita.com</t>
  </si>
  <si>
    <t>LOS VALLUCOS</t>
  </si>
  <si>
    <t>BARRIO VILLAVERDE DE HITO, S/N BAJO</t>
  </si>
  <si>
    <t>39232</t>
  </si>
  <si>
    <t>VALDERREDIBLE</t>
  </si>
  <si>
    <t>942776449</t>
  </si>
  <si>
    <t>info@losvallucos.com</t>
  </si>
  <si>
    <t>EL RINCÓN DE GADEA</t>
  </si>
  <si>
    <t>09571</t>
  </si>
  <si>
    <t>ALFOZ DE SANTA GADEA</t>
  </si>
  <si>
    <t>942773312</t>
  </si>
  <si>
    <t>rincondegadea@yahoo.es</t>
  </si>
  <si>
    <t>facebook.com/842722995803327</t>
  </si>
  <si>
    <t>HOTEL ALCAMINO</t>
  </si>
  <si>
    <t>NAVALIAS, 10 A</t>
  </si>
  <si>
    <t>39108</t>
  </si>
  <si>
    <t>SANTA CRUZ DE BEZANA</t>
  </si>
  <si>
    <t>942765976</t>
  </si>
  <si>
    <t>info@hotelalcamino.com</t>
  </si>
  <si>
    <t>HOTEL SAN ROQUE ***</t>
  </si>
  <si>
    <t>AVENIDA CANTABRIA, 3 BAJO</t>
  </si>
  <si>
    <t>39200</t>
  </si>
  <si>
    <t>REINOSA</t>
  </si>
  <si>
    <t>942754788</t>
  </si>
  <si>
    <t>info@hotelnroque***.com</t>
  </si>
  <si>
    <t>EL GOLOBAR</t>
  </si>
  <si>
    <t>POLIGONO VEGA, 68 CALLE EMBUTICION</t>
  </si>
  <si>
    <t>942753638</t>
  </si>
  <si>
    <t>elgolobar@gmail.com</t>
  </si>
  <si>
    <t>hotelelgolobar.com</t>
  </si>
  <si>
    <t>REINOSA ATALAYA-LA VEGA</t>
  </si>
  <si>
    <t>AUTOVIA A-67, S/N</t>
  </si>
  <si>
    <t>CAMPOO DE ENMEDIO</t>
  </si>
  <si>
    <t>942751705</t>
  </si>
  <si>
    <t>info@reinoatalaya-lavega.com</t>
  </si>
  <si>
    <t>VEJO S.L.</t>
  </si>
  <si>
    <t>AVENIDA CANTABRIA, 83 BAJO</t>
  </si>
  <si>
    <t>942751700</t>
  </si>
  <si>
    <t>info@vejo.com</t>
  </si>
  <si>
    <r>
      <rPr>
        <rFont val="'Google Sans Text',sans-serif"/>
        <color rgb="FF1155CC"/>
        <sz val="11.0"/>
        <u/>
      </rPr>
      <t>hotelvejo.es</t>
    </r>
  </si>
  <si>
    <t>HOTEL CAMPOO LOS VALLES</t>
  </si>
  <si>
    <t>CALLE LA MIÑA, S/N</t>
  </si>
  <si>
    <t>39212</t>
  </si>
  <si>
    <t>HERMANDAD DE CAMPOO DE SUSO</t>
  </si>
  <si>
    <t>942750048</t>
  </si>
  <si>
    <t>info@hotelcampoolosvalles.com</t>
  </si>
  <si>
    <t>APARTAHOTELES ML LIEBANA S.L.</t>
  </si>
  <si>
    <t>INDEPENDENCIA, 1 BAJO</t>
  </si>
  <si>
    <t>39570</t>
  </si>
  <si>
    <t>POTES</t>
  </si>
  <si>
    <t>942738119</t>
  </si>
  <si>
    <t>info@apartahotelesmlliebana.com</t>
  </si>
  <si>
    <t>PARADOR DE FUENTE DÉ</t>
  </si>
  <si>
    <t>CARRETERA FUENTE DE, S/N</t>
  </si>
  <si>
    <t>39588</t>
  </si>
  <si>
    <t>CAMALEÑO</t>
  </si>
  <si>
    <t>942736651</t>
  </si>
  <si>
    <t>fuentede@parador.es</t>
  </si>
  <si>
    <t>POSADA DE CANTABRIA MAXIMO</t>
  </si>
  <si>
    <t>BARRIO ESPINAMA, S/N BAJO</t>
  </si>
  <si>
    <t>942736603</t>
  </si>
  <si>
    <t>info@posadamaximo.com</t>
  </si>
  <si>
    <t>liebanaypicosdeeuropa.com</t>
  </si>
  <si>
    <t>REBECO</t>
  </si>
  <si>
    <t>BARRIO FUENTE, S/N BAJO(HOTEL)</t>
  </si>
  <si>
    <t>942736601</t>
  </si>
  <si>
    <t>info@rebeco.com</t>
  </si>
  <si>
    <t>EL MIRADOR DE ENTERRIAS S.L.</t>
  </si>
  <si>
    <t>ENTERRIAS, 9 BAJO</t>
  </si>
  <si>
    <t>39577</t>
  </si>
  <si>
    <t>VEGA DE LIÉBANA</t>
  </si>
  <si>
    <t>942736224</t>
  </si>
  <si>
    <t>info@elmiradordeenterrias.com</t>
  </si>
  <si>
    <t>HOTEL BALNEARIO LA HERMIDA</t>
  </si>
  <si>
    <t>LA HERMIDA, S/N</t>
  </si>
  <si>
    <t>39580</t>
  </si>
  <si>
    <t>PEÑARRUBIA</t>
  </si>
  <si>
    <t>942733625</t>
  </si>
  <si>
    <t>info@balneariolahermida.com</t>
  </si>
  <si>
    <t>balneariolahermida.com</t>
  </si>
  <si>
    <t>HOTEL COSGAYA S.L.</t>
  </si>
  <si>
    <t>BARRIO COSGAYA, S/N BAJO</t>
  </si>
  <si>
    <t>39582</t>
  </si>
  <si>
    <t>942733230</t>
  </si>
  <si>
    <t>hotelcosgayareservas@gmail.com</t>
  </si>
  <si>
    <t>hotelcosgaya.es</t>
  </si>
  <si>
    <t>HOTEL DEL OSO</t>
  </si>
  <si>
    <t>BARRIO LLANOS, S/N S/N</t>
  </si>
  <si>
    <t>39627</t>
  </si>
  <si>
    <t>PENAGOS</t>
  </si>
  <si>
    <t>942733018</t>
  </si>
  <si>
    <t>info@hoteldeloso.com</t>
  </si>
  <si>
    <t>hoteldeloso.com</t>
  </si>
  <si>
    <t>HOTEL CASA CAYO</t>
  </si>
  <si>
    <t>CÁNTABRA, 6 BAJO</t>
  </si>
  <si>
    <t>942732188</t>
  </si>
  <si>
    <t>informacion@casacayo.com</t>
  </si>
  <si>
    <t>casacayo.com</t>
  </si>
  <si>
    <t>HOTEL &amp; SPA ARHA S.L.</t>
  </si>
  <si>
    <t>OBISPO, 8</t>
  </si>
  <si>
    <t>942731088</t>
  </si>
  <si>
    <t>reservas@arhahoteles.com</t>
  </si>
  <si>
    <t>arhahoteles.com</t>
  </si>
  <si>
    <t>CALLE OBISPO, 8 2; EDIFICIO AMAPOLAS</t>
  </si>
  <si>
    <t>942731054</t>
  </si>
  <si>
    <t>contacto@arhapotes.com</t>
  </si>
  <si>
    <t>arhapotes.com</t>
  </si>
  <si>
    <t>HOTEL ALIVA, CANTUR</t>
  </si>
  <si>
    <t>BARRIO ALIVA, S/N BAJO</t>
  </si>
  <si>
    <t>942730999</t>
  </si>
  <si>
    <t>fuentede@cantur.com</t>
  </si>
  <si>
    <t>cantur.com</t>
  </si>
  <si>
    <t>INFANTADO</t>
  </si>
  <si>
    <t>CALLE OJEDO, S/N BAJO; HOTEL</t>
  </si>
  <si>
    <t>39584</t>
  </si>
  <si>
    <t>CILLORIGO DE LIÉBANA</t>
  </si>
  <si>
    <t>942730578</t>
  </si>
  <si>
    <t>informacion@hotelinfantado.com</t>
  </si>
  <si>
    <t>hotelinfantado.com</t>
  </si>
  <si>
    <t>PICOS VALDECORO</t>
  </si>
  <si>
    <t>CALLE ROSCABADO, 5 BAJO</t>
  </si>
  <si>
    <t>942730026</t>
  </si>
  <si>
    <t>hotelvaldecoro@hotmail.com</t>
  </si>
  <si>
    <t>hotelvaldecoro.com</t>
  </si>
  <si>
    <t>HOTEL CASONA DEL NANSA</t>
  </si>
  <si>
    <t>PUENTE ARRUDO, S/N BAJO(HOTEL CASONA)</t>
  </si>
  <si>
    <t>39550</t>
  </si>
  <si>
    <t>HERRERÍAS</t>
  </si>
  <si>
    <t>942727685</t>
  </si>
  <si>
    <t>casonadelnansa@casonadelnansa.com</t>
  </si>
  <si>
    <t>casonadelnansa.com</t>
  </si>
  <si>
    <t>POSADA PUENTE ROMANO</t>
  </si>
  <si>
    <t>BARRIO PUENTE, 7 BAJO</t>
  </si>
  <si>
    <t>39329</t>
  </si>
  <si>
    <t>ALFOZ DE LLOREDO</t>
  </si>
  <si>
    <t>942725161</t>
  </si>
  <si>
    <t>info@podapuenteromano.com</t>
  </si>
  <si>
    <t>HOTEL PALACIÓN DE TOÑANES S.L.</t>
  </si>
  <si>
    <t>BARRIO RIAÑO, 46 BAJO</t>
  </si>
  <si>
    <t>942725128</t>
  </si>
  <si>
    <t>reservaspalacion@palacion.es</t>
  </si>
  <si>
    <t>palacion.es</t>
  </si>
  <si>
    <t>EL REFUGIO</t>
  </si>
  <si>
    <t>BARRIO LUAÑA, 218</t>
  </si>
  <si>
    <t>39320</t>
  </si>
  <si>
    <t>942725049</t>
  </si>
  <si>
    <t>informacion@hotelelrefugio.com</t>
  </si>
  <si>
    <t>hotelelrefugio.com</t>
  </si>
  <si>
    <t>HOTEL MARINA DE CAMPIOS</t>
  </si>
  <si>
    <t>GENERAL PIÉLAGOS, 14 BAJO</t>
  </si>
  <si>
    <t>39520</t>
  </si>
  <si>
    <t>COMILLAS</t>
  </si>
  <si>
    <t>942722754</t>
  </si>
  <si>
    <t>reservas@marinadecampios.com</t>
  </si>
  <si>
    <t>marinadecampios.com</t>
  </si>
  <si>
    <t>DUNAS DE OYAMBRE</t>
  </si>
  <si>
    <t>BARRIO TRASVÍA, S/N BARRIO COTERA</t>
  </si>
  <si>
    <t>39528</t>
  </si>
  <si>
    <t>942722401</t>
  </si>
  <si>
    <t>info@dunasdeoyambre.com</t>
  </si>
  <si>
    <r>
      <rPr>
        <rFont val="'Google Sans Text',sans-serif"/>
        <color rgb="FF1155CC"/>
        <sz val="11.0"/>
        <u/>
      </rPr>
      <t>dunasdeoyambre.com</t>
    </r>
  </si>
  <si>
    <t>CLUB CONDAL</t>
  </si>
  <si>
    <t>PASEO SOLATORRE, 1</t>
  </si>
  <si>
    <t>942722300</t>
  </si>
  <si>
    <t>clubcondal@shotenor.com</t>
  </si>
  <si>
    <t>apartamentosclubcondal.com</t>
  </si>
  <si>
    <t>SOLATORRE S.L.</t>
  </si>
  <si>
    <t>PASEO SOLATORRE, S/N BAJO</t>
  </si>
  <si>
    <t>942720843</t>
  </si>
  <si>
    <t>hotelsolatorre@gmail.com</t>
  </si>
  <si>
    <t>hotelsolatorre.com</t>
  </si>
  <si>
    <t>ABBA COMILLAS GOLF</t>
  </si>
  <si>
    <t>URBANIZACIÓN FCA. ROVACIAS, S/N BAJO</t>
  </si>
  <si>
    <t>942720470</t>
  </si>
  <si>
    <t>comillas@abbahotels.com</t>
  </si>
  <si>
    <t>abbahotels.com</t>
  </si>
  <si>
    <t>EL TEJO DE COMILLAS S.L.</t>
  </si>
  <si>
    <t>PASEO SOLATORRE, 3 BAJO</t>
  </si>
  <si>
    <t>942720451</t>
  </si>
  <si>
    <t>hoteleltejo@shotenor.com</t>
  </si>
  <si>
    <t>eltejodecomillassl.com</t>
  </si>
  <si>
    <t>HOTEL JOSEIN</t>
  </si>
  <si>
    <t>CALLE DE MANUEL NORIEGA, 35</t>
  </si>
  <si>
    <t>942720156</t>
  </si>
  <si>
    <t>info@hoteljosein.com</t>
  </si>
  <si>
    <r>
      <rPr>
        <rFont val="'Google Sans Text',sans-serif"/>
        <color rgb="FF1155CC"/>
        <sz val="11.0"/>
        <u/>
      </rPr>
      <t>hoteljosein.com</t>
    </r>
  </si>
  <si>
    <t>HOSTERIA MARI PAZ</t>
  </si>
  <si>
    <t>BARRIO TRASVÍA, 62 BAJO</t>
  </si>
  <si>
    <t>942720014</t>
  </si>
  <si>
    <t>info@hosteriamaripaz.com</t>
  </si>
  <si>
    <t>hosteriamaripaz.com</t>
  </si>
  <si>
    <t>LA ERMITA 1826</t>
  </si>
  <si>
    <t>CALLE RUDAGUERA, 15</t>
  </si>
  <si>
    <t>39539</t>
  </si>
  <si>
    <t>942719071</t>
  </si>
  <si>
    <t>juancar_isla@hotmial.com</t>
  </si>
  <si>
    <t>facebook.com/hosteria-la-ermita-1826-241040646346748</t>
  </si>
  <si>
    <t>RINCÓN DE ANTÓN</t>
  </si>
  <si>
    <t>ABANILLAS, 1 BAJO</t>
  </si>
  <si>
    <t>39549</t>
  </si>
  <si>
    <t>VAL DE SAN VICENTE</t>
  </si>
  <si>
    <t>942718570</t>
  </si>
  <si>
    <t>reservas@rincondeanton.es</t>
  </si>
  <si>
    <t>rincondeanton.es</t>
  </si>
  <si>
    <t>CAFETERÍA ROYAL III (LA CASA AZUL)</t>
  </si>
  <si>
    <t>BARRIO VILLANUEVA, 15 15 15</t>
  </si>
  <si>
    <t>39548</t>
  </si>
  <si>
    <t>942718049</t>
  </si>
  <si>
    <t>corbatasroyal@gmail.com</t>
  </si>
  <si>
    <t>corbatasroyal.com</t>
  </si>
  <si>
    <t>DEVA II</t>
  </si>
  <si>
    <t>39560</t>
  </si>
  <si>
    <t>942717082</t>
  </si>
  <si>
    <t>info@devaii.com</t>
  </si>
  <si>
    <r>
      <rPr>
        <rFont val="'Google Sans Text',sans-serif"/>
        <color rgb="FF1155CC"/>
        <sz val="11.0"/>
        <u/>
      </rPr>
      <t>hotelcanalunquera.com</t>
    </r>
  </si>
  <si>
    <t>CANAL</t>
  </si>
  <si>
    <t>REMIGIO NORIEGA, S/N BAJO</t>
  </si>
  <si>
    <t>942717070</t>
  </si>
  <si>
    <t>info@canal.com</t>
  </si>
  <si>
    <r>
      <rPr>
        <rFont val="'Google Sans Text',sans-serif"/>
        <color rgb="FF1155CC"/>
        <sz val="11.0"/>
        <u/>
      </rPr>
      <t>hotelcanalunquera.com</t>
    </r>
  </si>
  <si>
    <t>CASONA DEL ALBA</t>
  </si>
  <si>
    <t>BARRIO SAN ROQUE, 92</t>
  </si>
  <si>
    <t>39525</t>
  </si>
  <si>
    <t>942716286</t>
  </si>
  <si>
    <t>info@casonadelalba.com</t>
  </si>
  <si>
    <r>
      <rPr>
        <rFont val="'Google Sans Text',sans-serif"/>
        <color rgb="FF1155CC"/>
        <sz val="11.0"/>
        <u/>
      </rPr>
      <t>facebook.com/casona-del-alba</t>
    </r>
  </si>
  <si>
    <t>HOTEL VILLA DE SAN VICENTE</t>
  </si>
  <si>
    <t>BARRIO FUENTE NUEVA, 1 BAJO</t>
  </si>
  <si>
    <t>39540</t>
  </si>
  <si>
    <t>SAN VICENTE DE LA BARQUERA</t>
  </si>
  <si>
    <t>942715152</t>
  </si>
  <si>
    <t>reservas@hotelfarodesanvicente.com</t>
  </si>
  <si>
    <r>
      <rPr>
        <rFont val="'Google Sans Text',sans-serif"/>
        <color rgb="FF1155CC"/>
        <sz val="11.0"/>
        <u/>
      </rPr>
      <t>hotelvsvicente.com</t>
    </r>
  </si>
  <si>
    <t>HOSPEDERÍA LAS CALZADAS</t>
  </si>
  <si>
    <t>BARRIO LAS CALZADAS, 16</t>
  </si>
  <si>
    <t>942712634</t>
  </si>
  <si>
    <t>lascalzadas@hotmail.com</t>
  </si>
  <si>
    <t>hospederalascalzadas.com</t>
  </si>
  <si>
    <t>HOTEL DON RAMON</t>
  </si>
  <si>
    <t>BARRIO PLAYA, S/N PLAYA MERON</t>
  </si>
  <si>
    <t>942712426</t>
  </si>
  <si>
    <t>info@hotelplayademeron.com</t>
  </si>
  <si>
    <t>hotelplayademeron.com</t>
  </si>
  <si>
    <t>PUNTA LIÑERA</t>
  </si>
  <si>
    <t>BARRIO BORIA, 12 CASA; BAJO</t>
  </si>
  <si>
    <t>942712225</t>
  </si>
  <si>
    <t>info@puntalinera.com</t>
  </si>
  <si>
    <t>puntalinera.com</t>
  </si>
  <si>
    <t>HOTEL NORAY</t>
  </si>
  <si>
    <t>CALLE RÍO SAJA, 3 3</t>
  </si>
  <si>
    <t>942712141</t>
  </si>
  <si>
    <t>noray@hotelnoray.com</t>
  </si>
  <si>
    <t>hotelnoray.com</t>
  </si>
  <si>
    <t>VALLE DE ARCO</t>
  </si>
  <si>
    <t>BARRIO ARCO, 26</t>
  </si>
  <si>
    <t>942711565</t>
  </si>
  <si>
    <t>info@hotelvalledearco.com</t>
  </si>
  <si>
    <t>valledearco.com</t>
  </si>
  <si>
    <t>GERRA MAYOR</t>
  </si>
  <si>
    <t>POBLADO LLAOS, S/N BAJO</t>
  </si>
  <si>
    <t>39547</t>
  </si>
  <si>
    <t>942711401</t>
  </si>
  <si>
    <t>info@hgerramayor.es</t>
  </si>
  <si>
    <r>
      <rPr>
        <rFont val="'Google Sans Text',sans-serif"/>
        <color rgb="FF1155CC"/>
        <sz val="11.0"/>
        <u/>
      </rPr>
      <t>hgerramayor.com</t>
    </r>
  </si>
  <si>
    <t>GUSA INVERSIONES S.L.</t>
  </si>
  <si>
    <t>PASEO BARQUERA, 1 BAJO</t>
  </si>
  <si>
    <t>942710980</t>
  </si>
  <si>
    <t>info@guinversiones.com</t>
  </si>
  <si>
    <t>PASEO BARQUERA, 20 BAJO</t>
  </si>
  <si>
    <t>942710363</t>
  </si>
  <si>
    <t>info@hotelesmiramar.es</t>
  </si>
  <si>
    <r>
      <rPr>
        <rFont val="'Google Sans Text',sans-serif"/>
        <color rgb="FF1155CC"/>
        <sz val="11.0"/>
        <u/>
      </rPr>
      <t>hotelesmiramar.es</t>
    </r>
  </si>
  <si>
    <t>HOTEL LUZON S.L.</t>
  </si>
  <si>
    <t>942710050</t>
  </si>
  <si>
    <t>info@hotelluzon.com</t>
  </si>
  <si>
    <r>
      <rPr>
        <rFont val="'Google Sans Text',sans-serif"/>
        <color rgb="FF1155CC"/>
        <sz val="11.0"/>
        <u/>
      </rPr>
      <t>hotelluzon.net</t>
    </r>
  </si>
  <si>
    <t>VERDEMAR</t>
  </si>
  <si>
    <t>BARRIO COTERA, 15 BAJO</t>
  </si>
  <si>
    <t>39593</t>
  </si>
  <si>
    <t>VALDÁLIGA</t>
  </si>
  <si>
    <t>942709594</t>
  </si>
  <si>
    <t>info@hotel-verdemar.es</t>
  </si>
  <si>
    <t>hotel-verdemar.es</t>
  </si>
  <si>
    <t>CASA CALIXTO</t>
  </si>
  <si>
    <t>BARRIO COCINA, 1 BAJO</t>
  </si>
  <si>
    <t>942709310</t>
  </si>
  <si>
    <t>casacalixtoroiz@yahoo.es</t>
  </si>
  <si>
    <t>facebook.com/casaruralcasacalixto</t>
  </si>
  <si>
    <t>CAFESTORE VALDALIGA</t>
  </si>
  <si>
    <t>AUTOVIA A-8, KILOMETRO 256 BAJO; CAFETERIA</t>
  </si>
  <si>
    <t>942708078</t>
  </si>
  <si>
    <t>info@cafestorevaldaliga.com</t>
  </si>
  <si>
    <r>
      <rPr>
        <rFont val="'Google Sans Text',sans-serif"/>
        <color rgb="FF1155CC"/>
        <sz val="11.0"/>
        <u/>
      </rPr>
      <t>cafestore.es</t>
    </r>
  </si>
  <si>
    <t>CASONA LA HONDONADA</t>
  </si>
  <si>
    <t>BARRIO HERRÁN, 43-44 BAJO</t>
  </si>
  <si>
    <t>39510</t>
  </si>
  <si>
    <t>CABUÉRNIGA</t>
  </si>
  <si>
    <t>942706516</t>
  </si>
  <si>
    <t>info@casonalahondonada.com</t>
  </si>
  <si>
    <r>
      <rPr>
        <rFont val="'Google Sans Text',sans-serif"/>
        <color rgb="FF1155CC"/>
        <sz val="11.0"/>
        <u/>
      </rPr>
      <t>casonalahondonada.com</t>
    </r>
  </si>
  <si>
    <t>RESERVA DEL SAJA</t>
  </si>
  <si>
    <t>39511</t>
  </si>
  <si>
    <t>942706190</t>
  </si>
  <si>
    <t>contacto@arhareservadelsaja.com</t>
  </si>
  <si>
    <r>
      <rPr>
        <rFont val="'Google Sans Text',sans-serif"/>
        <color rgb="FF1155CC"/>
        <sz val="11.0"/>
        <u/>
      </rPr>
      <t>hotelreservadelsaja.com</t>
    </r>
  </si>
  <si>
    <t>BARRIO FUENTE, S/N BAJO</t>
  </si>
  <si>
    <t>942706171</t>
  </si>
  <si>
    <t>info@caminorealdeselores.com</t>
  </si>
  <si>
    <t>caminorealdeselores.com</t>
  </si>
  <si>
    <t>EL BOSQUE DE LA ANJANA S.L.</t>
  </si>
  <si>
    <t>942706161</t>
  </si>
  <si>
    <t>info@elbosquedelaanjana.es</t>
  </si>
  <si>
    <t>elbosquedelaanjana.es</t>
  </si>
  <si>
    <t>HOTEL VIAR</t>
  </si>
  <si>
    <t>AVENIDA TEXTIL SANTANDERINA, S/N BAJO</t>
  </si>
  <si>
    <t>39500</t>
  </si>
  <si>
    <t>CABEZÓN DE LA SAL</t>
  </si>
  <si>
    <t>942702233</t>
  </si>
  <si>
    <t>info@hotelgado.com</t>
  </si>
  <si>
    <r>
      <rPr>
        <rFont val="'Google Sans Text',sans-serif"/>
        <color rgb="FF1155CC"/>
        <sz val="11.0"/>
        <u/>
      </rPr>
      <t>hotelviar.com</t>
    </r>
  </si>
  <si>
    <t>EL JARDÍN DE CARREJO S.L.</t>
  </si>
  <si>
    <t>BARRIO CARREJO, 1 BAJO</t>
  </si>
  <si>
    <t>39592</t>
  </si>
  <si>
    <t>942701516</t>
  </si>
  <si>
    <t>info@eljardíndecarrejo.com</t>
  </si>
  <si>
    <r>
      <rPr>
        <rFont val="'Google Sans Text',sans-serif"/>
        <color rgb="FF1155CC"/>
        <sz val="11.0"/>
        <u/>
      </rPr>
      <t>eljardindecarrejo.com</t>
    </r>
  </si>
  <si>
    <t>GRUPO HOSTELERO COROCOTA S.L.</t>
  </si>
  <si>
    <t>CAMINO PORTILLO, 182 URBANIZACIÓN LA HERRADURA</t>
  </si>
  <si>
    <t>39197</t>
  </si>
  <si>
    <t>ARGOÑOS</t>
  </si>
  <si>
    <t>942680345</t>
  </si>
  <si>
    <t>info@grupohostelerocorocota.com</t>
  </si>
  <si>
    <t>PUERTO RICO</t>
  </si>
  <si>
    <t>GENERAL SALINAS, 6</t>
  </si>
  <si>
    <t>39740</t>
  </si>
  <si>
    <t>SANTOÑA</t>
  </si>
  <si>
    <t>reservas@hotelpuertorico.es</t>
  </si>
  <si>
    <t>hotelpuertorico.es</t>
  </si>
  <si>
    <t>PELAYO</t>
  </si>
  <si>
    <t>AVENIDA JUAN HORMAECHEA CAZÓN, 22 BAJO</t>
  </si>
  <si>
    <t>39195</t>
  </si>
  <si>
    <t>ARNUERO</t>
  </si>
  <si>
    <t>942679601</t>
  </si>
  <si>
    <t>info@pelayo.com</t>
  </si>
  <si>
    <t>HOTEL ISABEL S.L.</t>
  </si>
  <si>
    <t>AVENIDA JUAN HORMAECHEA CAZÓN, 19 19 19</t>
  </si>
  <si>
    <t>942679597</t>
  </si>
  <si>
    <t>consultas@isabelhotel.com</t>
  </si>
  <si>
    <t>isabelhotel.com</t>
  </si>
  <si>
    <t>HOTEL APARTAMENTOS LOS ARCES S.L.</t>
  </si>
  <si>
    <t>CALLE EL CORRILLO, 9</t>
  </si>
  <si>
    <t>942679596</t>
  </si>
  <si>
    <t>losarces@solamaza.com</t>
  </si>
  <si>
    <t>facebook.com/hotellosarcesdeisla/</t>
  </si>
  <si>
    <t>APARTAMENTOS SOLAMAZA</t>
  </si>
  <si>
    <t>CALLE NOGALINA, S/N 19</t>
  </si>
  <si>
    <t>39790</t>
  </si>
  <si>
    <t>apartamentoscantabria.com/apartamentos-solamaza/</t>
  </si>
  <si>
    <t>COMPLEJO HOSTELERO DE LA HOZ S.L.</t>
  </si>
  <si>
    <t>AVENIDA JUAN HORMAECHEA CAZÓN, 9 BAJO</t>
  </si>
  <si>
    <t>942679577</t>
  </si>
  <si>
    <t>apartamentosdelahoz@gmail.com</t>
  </si>
  <si>
    <r>
      <rPr>
        <rFont val="'Google Sans Text',sans-serif"/>
        <color rgb="FF1155CC"/>
        <sz val="11.0"/>
        <u/>
      </rPr>
      <t>apartamentosdelahoz.es</t>
    </r>
  </si>
  <si>
    <t>ASTUY</t>
  </si>
  <si>
    <t>AVENIDA JUAN HORMAECHEA CAZÓN, 1 BAJO</t>
  </si>
  <si>
    <t>942679540</t>
  </si>
  <si>
    <t>astuy@hotel-astuy.es</t>
  </si>
  <si>
    <t>hotel-astuy.es</t>
  </si>
  <si>
    <t>AVENIDA JUAN HORMAECHEA CAZÓN, 20 BAJO</t>
  </si>
  <si>
    <t>942679531</t>
  </si>
  <si>
    <t>VILLA</t>
  </si>
  <si>
    <t>CALLE LA CAVA, 2</t>
  </si>
  <si>
    <t>942679492</t>
  </si>
  <si>
    <t>hotel-villa@hotmail.com</t>
  </si>
  <si>
    <t>villa.com</t>
  </si>
  <si>
    <t>PASEO SABLE, 7 BAJO</t>
  </si>
  <si>
    <t>942679474</t>
  </si>
  <si>
    <t>islaocio@ceoecant.es</t>
  </si>
  <si>
    <t>hotellasrocas.com</t>
  </si>
  <si>
    <t>HOSTERÍA SAN EMETERIO</t>
  </si>
  <si>
    <t>AVENIDA JUAN HORMAECHEA CAZÓN, 29</t>
  </si>
  <si>
    <t>942679376</t>
  </si>
  <si>
    <t>hosteriasanemeterio@yahoo.es</t>
  </si>
  <si>
    <t>hosterasanemeterio.com</t>
  </si>
  <si>
    <t>HOTEL APARTAMENTOS ALFAR S.L.</t>
  </si>
  <si>
    <t>PASEO DEL SABLE, 4 BAJO</t>
  </si>
  <si>
    <t>942679360</t>
  </si>
  <si>
    <t>alfarhotel@hotmail.com</t>
  </si>
  <si>
    <t>alfarhotel.com</t>
  </si>
  <si>
    <t>OLIMPO S.A.</t>
  </si>
  <si>
    <t>CALLE EL CUAREZO, S/N BAJO</t>
  </si>
  <si>
    <t>942679332</t>
  </si>
  <si>
    <t>olimpo@hotelesdecantabria.com</t>
  </si>
  <si>
    <t>hotelesdecantabria.com</t>
  </si>
  <si>
    <t>ISLA BELLA</t>
  </si>
  <si>
    <t>PASEO SABLE, 2 BAJO</t>
  </si>
  <si>
    <t>942679306</t>
  </si>
  <si>
    <t>milagrosgolf@hotelesdecantabria.com</t>
  </si>
  <si>
    <t>hotelislabella.com</t>
  </si>
  <si>
    <t>LAS SOLANAS DE ESCALANTE</t>
  </si>
  <si>
    <t>BARRIO SAN JUAN, S/N BAJO</t>
  </si>
  <si>
    <t>39795</t>
  </si>
  <si>
    <t>ESCALANTE</t>
  </si>
  <si>
    <t>942677810</t>
  </si>
  <si>
    <t>izabalalanzagorta@hotmail.com</t>
  </si>
  <si>
    <t>hotellassolanas.com</t>
  </si>
  <si>
    <t>EXPLOTACIONES HOTELERAS BRAMPER S.L.</t>
  </si>
  <si>
    <t>CARRETERA ESCALANTE-CASTILLO, KILOMETRO 2 BAJO</t>
  </si>
  <si>
    <t>942677728</t>
  </si>
  <si>
    <t>eventos@hotelsanromandeescalante.com</t>
  </si>
  <si>
    <t>hotelsanromandeescalante.com</t>
  </si>
  <si>
    <t>HOSTERIA DE ARNUERO S.L.</t>
  </si>
  <si>
    <t>BARRIO PALACIO, 17 BAJO</t>
  </si>
  <si>
    <t>942677121</t>
  </si>
  <si>
    <t>info@hosteriadearnuero.es</t>
  </si>
  <si>
    <r>
      <rPr>
        <rFont val="'Google Sans Text',sans-serif"/>
        <color rgb="FF1155CC"/>
        <sz val="11.0"/>
        <u/>
      </rPr>
      <t>hosteriadearnuero.es</t>
    </r>
  </si>
  <si>
    <t>TORRE CRISTINA</t>
  </si>
  <si>
    <t>CALLE LA SIERRA, 9 BAJO</t>
  </si>
  <si>
    <t>39180</t>
  </si>
  <si>
    <t>NOJA</t>
  </si>
  <si>
    <t>942675450</t>
  </si>
  <si>
    <t>torrecristina@hotmail.com</t>
  </si>
  <si>
    <r>
      <rPr>
        <rFont val="'Google Sans Text',sans-serif"/>
        <color rgb="FF1155CC"/>
        <sz val="11.0"/>
        <u/>
      </rPr>
      <t>torrecristina.com</t>
    </r>
  </si>
  <si>
    <t>HOTEL JUAN DE LA COSA</t>
  </si>
  <si>
    <t>PLAYA BERRIA, 14 BAJO</t>
  </si>
  <si>
    <t>942661504</t>
  </si>
  <si>
    <t>reservas@hoteljuandelacosa.com</t>
  </si>
  <si>
    <t>hoteljuandelacosa.es</t>
  </si>
  <si>
    <t>ESTRELLA DEL NORTE S.L.</t>
  </si>
  <si>
    <t>942659970</t>
  </si>
  <si>
    <t>estrelladelnorte@cantabriainter.net</t>
  </si>
  <si>
    <t>hotelestrelladelnorte.com</t>
  </si>
  <si>
    <t>LAS TORRES</t>
  </si>
  <si>
    <t>BARRIO SAN PANTALEÓN, 23 BAJO</t>
  </si>
  <si>
    <t>39193</t>
  </si>
  <si>
    <t>942657129</t>
  </si>
  <si>
    <t>posadalastorres@gmail.com</t>
  </si>
  <si>
    <t>cantabriarural.com</t>
  </si>
  <si>
    <t>RESTAURANTE MONTECARLO</t>
  </si>
  <si>
    <t>RAMÓN PELAYO, 9 BAJO</t>
  </si>
  <si>
    <t>39750</t>
  </si>
  <si>
    <t>COLINDRES</t>
  </si>
  <si>
    <t>942650163</t>
  </si>
  <si>
    <t>info@hostalmontecarlo.com</t>
  </si>
  <si>
    <t>hostalmontecarlo.com</t>
  </si>
  <si>
    <t>CLUB LAS MARISMAS</t>
  </si>
  <si>
    <t>CARRETERA GENERAL, 634 NACIONAL</t>
  </si>
  <si>
    <t>BÁRCENA DE CICERO</t>
  </si>
  <si>
    <t>942642907</t>
  </si>
  <si>
    <t>clublasmarismas@yahoo.es</t>
  </si>
  <si>
    <t>clublasmarismas.com</t>
  </si>
  <si>
    <t>PALACIO TORRE DE RUESGA</t>
  </si>
  <si>
    <t>BARRIO BÁRCENA, S/N BAJO</t>
  </si>
  <si>
    <t>39815</t>
  </si>
  <si>
    <t>RUESGA</t>
  </si>
  <si>
    <t>942641172</t>
  </si>
  <si>
    <t>info@torrederuesga.com</t>
  </si>
  <si>
    <r>
      <rPr>
        <rFont val="'Google Sans Text',sans-serif"/>
        <color rgb="FF1155CC"/>
        <sz val="11.0"/>
        <u/>
      </rPr>
      <t>palaciodeguevara.com</t>
    </r>
  </si>
  <si>
    <t>SUITES CON JACUZZI SANTILLANA</t>
  </si>
  <si>
    <t>PLAZA ARENAS, 3</t>
  </si>
  <si>
    <t>942641060</t>
  </si>
  <si>
    <t>info@suitesconjacuzzisantillana.es</t>
  </si>
  <si>
    <t>suitesconjacuzzisantillana.es</t>
  </si>
  <si>
    <t>HOTEL TORRE DE RUESGA S.L.</t>
  </si>
  <si>
    <t>BARRIO LA BARCENA, S/N - BAJO</t>
  </si>
  <si>
    <t>HOTEL SUITES VALLES PASIEGOS</t>
  </si>
  <si>
    <t>BARRIO TERRERA-LA MAGDALENA, 23</t>
  </si>
  <si>
    <t>39639</t>
  </si>
  <si>
    <t>SARO</t>
  </si>
  <si>
    <t>942639020</t>
  </si>
  <si>
    <t>info@akla.es</t>
  </si>
  <si>
    <r>
      <rPr>
        <rFont val="'Google Sans Text',sans-serif"/>
        <color rgb="FF1155CC"/>
        <sz val="11.0"/>
        <u/>
      </rPr>
      <t>suitesvallespasiegos.com</t>
    </r>
  </si>
  <si>
    <t>LA CASA DEL PUENTE</t>
  </si>
  <si>
    <t>BARRIO DE LOS REGULES, 3, (VALLE DE SOBA)</t>
  </si>
  <si>
    <t>39808</t>
  </si>
  <si>
    <t>SOBA</t>
  </si>
  <si>
    <t>info@lacasadelpuente.com</t>
  </si>
  <si>
    <t>lacasadelpuente.com</t>
  </si>
  <si>
    <t>LA CASONA DE SAN PANTALEON DE ARAS</t>
  </si>
  <si>
    <t>BARRIO VEAR, 65 BAJO</t>
  </si>
  <si>
    <t>39766</t>
  </si>
  <si>
    <t>VOTO</t>
  </si>
  <si>
    <t>942636320</t>
  </si>
  <si>
    <t>hotel@casonadesanpantaleon.com</t>
  </si>
  <si>
    <r>
      <rPr>
        <rFont val="'Google Sans Text',sans-serif"/>
        <color rgb="FF1155CC"/>
        <sz val="11.0"/>
        <u/>
      </rPr>
      <t>casonadesanpantaleon.com</t>
    </r>
  </si>
  <si>
    <t>HOTEL QUINFER</t>
  </si>
  <si>
    <t>CALLE CASTREJÓN, S/N BAJO</t>
  </si>
  <si>
    <t>942631720</t>
  </si>
  <si>
    <t>info@hotelquinfer.com</t>
  </si>
  <si>
    <t>QUINFER</t>
  </si>
  <si>
    <t>PLAYA DE RIS, S/N BAJO</t>
  </si>
  <si>
    <t>info@quinfer.com</t>
  </si>
  <si>
    <r>
      <rPr>
        <rFont val="'Google Sans Text',sans-serif"/>
        <color rgb="FF1155CC"/>
        <sz val="11.0"/>
        <u/>
      </rPr>
      <t>hotelquinfer.com</t>
    </r>
  </si>
  <si>
    <t>MARÍTIMO RIS</t>
  </si>
  <si>
    <t>PLAYA DE RIS, 5</t>
  </si>
  <si>
    <t>942631601</t>
  </si>
  <si>
    <t>info@maritimoris.com</t>
  </si>
  <si>
    <t>maritimoris.com</t>
  </si>
  <si>
    <t>REGOLLERA APARTAMENTOS S.L.</t>
  </si>
  <si>
    <t>PASEO MARÍTIMO, 10 BAJO(DUP 10-12; )</t>
  </si>
  <si>
    <t>942631550</t>
  </si>
  <si>
    <r>
      <rPr>
        <rFont val="'Google Sans Text',sans-serif"/>
        <color rgb="FF1155CC"/>
        <sz val="11.0"/>
        <u/>
      </rPr>
      <t>maritimoris.com</t>
    </r>
  </si>
  <si>
    <t>GRAN HOTEL LIBER &amp; SPA PLAYA GOLF</t>
  </si>
  <si>
    <t>AVENIDA SANTOS MÁRTIRES, 6 BAJO; POLIGONO ESTORRIERA</t>
  </si>
  <si>
    <t>942631461</t>
  </si>
  <si>
    <t>info@hotelespelayo.com</t>
  </si>
  <si>
    <t>granhotelliberspaplayagolf.com</t>
  </si>
  <si>
    <t>PELAYO S.A.</t>
  </si>
  <si>
    <t>CALLE MARQUÉS DE VELASCO, 6-7 BAJO; CAPRICHOS</t>
  </si>
  <si>
    <t>942631390</t>
  </si>
  <si>
    <r>
      <rPr>
        <rFont val="'Google Sans Text',sans-serif"/>
        <color rgb="FF1155CC"/>
        <sz val="11.0"/>
        <u/>
      </rPr>
      <t>hotelespelayo.com</t>
    </r>
  </si>
  <si>
    <t>HOTEL AZCONA S.L.</t>
  </si>
  <si>
    <t>CALLE EL ARCO, 26</t>
  </si>
  <si>
    <t>942630359</t>
  </si>
  <si>
    <t>hotelazcona@hotmail.com</t>
  </si>
  <si>
    <t>hotelazconasl.com</t>
  </si>
  <si>
    <t>CALLE EL ARENAL, 21 BAJO</t>
  </si>
  <si>
    <t>942630320</t>
  </si>
  <si>
    <t>hotel@hotelmontemar.com</t>
  </si>
  <si>
    <r>
      <rPr>
        <rFont val="'Google Sans Text',sans-serif"/>
        <color rgb="FF1155CC"/>
        <sz val="11.0"/>
        <u/>
      </rPr>
      <t>hotelmontemar.com</t>
    </r>
  </si>
  <si>
    <t>VIADERO S.L.</t>
  </si>
  <si>
    <t>AVENIDA SANTANDER, 10 BAJO</t>
  </si>
  <si>
    <t>942630278</t>
  </si>
  <si>
    <t>reservas@hotelviadero.com</t>
  </si>
  <si>
    <r>
      <rPr>
        <rFont val="'Google Sans Text',sans-serif"/>
        <color rgb="FF1155CC"/>
        <sz val="11.0"/>
        <u/>
      </rPr>
      <t>hotelviadero.com</t>
    </r>
  </si>
  <si>
    <t>HOTEL ARILLO</t>
  </si>
  <si>
    <t>PASEO TRENGANDIN, 6 BAJO; DUPLICADO 6-7</t>
  </si>
  <si>
    <t>942630272</t>
  </si>
  <si>
    <t>info@hotelarillo.com</t>
  </si>
  <si>
    <r>
      <rPr>
        <rFont val="'Google Sans Text',sans-serif"/>
        <color rgb="FF1155CC"/>
        <sz val="11.0"/>
        <u/>
      </rPr>
      <t>hotelarillo.com</t>
    </r>
  </si>
  <si>
    <t>HOTEL LOS JUNCOS S.L.</t>
  </si>
  <si>
    <t>CALLE PLAYA DE RIS</t>
  </si>
  <si>
    <t>942630268</t>
  </si>
  <si>
    <t>reservas@hotellosjuncos.es</t>
  </si>
  <si>
    <t>hotellosjuncos.com</t>
  </si>
  <si>
    <t>HOTEL GALA</t>
  </si>
  <si>
    <t>PASEO MARÍTIMO, S/N ENTRADA CALLE EL RANO, 8</t>
  </si>
  <si>
    <t>942630267</t>
  </si>
  <si>
    <t>hotelgalanoja@hotmail.com</t>
  </si>
  <si>
    <t>hotelgala.com</t>
  </si>
  <si>
    <t>LOS NOGALES S.A.</t>
  </si>
  <si>
    <t>AVENIDA RIS, 21 BAJO</t>
  </si>
  <si>
    <t>942630265</t>
  </si>
  <si>
    <t>info@hotellosnogales.es</t>
  </si>
  <si>
    <t>hotellosnogales.es</t>
  </si>
  <si>
    <t>HOTEL LA ENCINA S.L.</t>
  </si>
  <si>
    <t>AVENIDA RIS, 75 BAJO</t>
  </si>
  <si>
    <t>942630141</t>
  </si>
  <si>
    <t>info@hotellaencina.com</t>
  </si>
  <si>
    <r>
      <rPr>
        <rFont val="'Google Sans Text',sans-serif"/>
        <color rgb="FF1155CC"/>
        <sz val="11.0"/>
        <u/>
      </rPr>
      <t>hotellaencinadenoja.com</t>
    </r>
  </si>
  <si>
    <t>LAS DUNAS S.L.</t>
  </si>
  <si>
    <t>PASEO MARÍTIMO, 4</t>
  </si>
  <si>
    <t>942630123</t>
  </si>
  <si>
    <t>hlasdunas@hotmail.com</t>
  </si>
  <si>
    <t>hotellasdunasnoja.com</t>
  </si>
  <si>
    <t>AVENIDA RIS, 75</t>
  </si>
  <si>
    <t>942630107</t>
  </si>
  <si>
    <t>info@laencina.com</t>
  </si>
  <si>
    <t>ZENIT MAR S.L.</t>
  </si>
  <si>
    <t>PASEO TRENGANDIN, 1</t>
  </si>
  <si>
    <t>942630074</t>
  </si>
  <si>
    <t>hotel@zenit-mar.com</t>
  </si>
  <si>
    <r>
      <rPr>
        <rFont val="'Google Sans Text',sans-serif"/>
        <color rgb="FF1155CC"/>
        <sz val="11.0"/>
        <u/>
      </rPr>
      <t>zenit-mar.com</t>
    </r>
  </si>
  <si>
    <t>HOTEL LAS OLAS</t>
  </si>
  <si>
    <t>PASEO TRENGANDIN, 4 BAJO</t>
  </si>
  <si>
    <t>942630036</t>
  </si>
  <si>
    <t>recepcion@hotellasolas.com</t>
  </si>
  <si>
    <t>hotellasolas.com</t>
  </si>
  <si>
    <t>PARADOR DE LIMPIAS PALACIO DE EGUILIOR</t>
  </si>
  <si>
    <t>CALLE FUENTE AMOR, S/N BAJO</t>
  </si>
  <si>
    <t>39820</t>
  </si>
  <si>
    <t>LIMPIAS</t>
  </si>
  <si>
    <t>942628900</t>
  </si>
  <si>
    <t>limpias@parador.es</t>
  </si>
  <si>
    <t>RESIDENCIAL POSADA LAS VIÑAS S.L.</t>
  </si>
  <si>
    <t>CALLE LAS VIÑAS, 55 BAJO</t>
  </si>
  <si>
    <t>942628890</t>
  </si>
  <si>
    <t>info@hosterialavinas.com</t>
  </si>
  <si>
    <t>hosterialasvinas.com/</t>
  </si>
  <si>
    <t>LIBER S.A.</t>
  </si>
  <si>
    <t>AVENIDA SANTOS MÁRTIRES, S/N BAJO</t>
  </si>
  <si>
    <t>942628778</t>
  </si>
  <si>
    <t>hotelliber.hotelespelayo.com</t>
  </si>
  <si>
    <t>AILI S.L.</t>
  </si>
  <si>
    <t>BARRIO ANCILLO, S/N BAJO</t>
  </si>
  <si>
    <t>942626044</t>
  </si>
  <si>
    <t>info@aili.com</t>
  </si>
  <si>
    <t>AIRE DE RUESGA</t>
  </si>
  <si>
    <t>BARRIO MENTERA, S/N</t>
  </si>
  <si>
    <t>39811</t>
  </si>
  <si>
    <t>942619376</t>
  </si>
  <si>
    <t>airederuesga@gmail.com</t>
  </si>
  <si>
    <t>airederuesga.com</t>
  </si>
  <si>
    <t>HOTEL MIRAMAR S.A.</t>
  </si>
  <si>
    <t>ALTO DE LAREDO, S/N</t>
  </si>
  <si>
    <t>39770</t>
  </si>
  <si>
    <t>LAREDO</t>
  </si>
  <si>
    <t>942610367</t>
  </si>
  <si>
    <t>reservasmiramarlaredo@gmail.com</t>
  </si>
  <si>
    <t>miramarlaredo.es/es/index.html</t>
  </si>
  <si>
    <t>BARRIO ARENOSA, S/N BAJO(HOTEL MIRAMAR)</t>
  </si>
  <si>
    <t>39777</t>
  </si>
  <si>
    <t>PLAYAMAR</t>
  </si>
  <si>
    <t>CALLE EL PUNTAL, S/N BAJO; APARTAMENTO HOTEL</t>
  </si>
  <si>
    <t>942610360</t>
  </si>
  <si>
    <t>info@hotelvilladelaredo.es</t>
  </si>
  <si>
    <t>HOTEL PLAYAMAR SPA</t>
  </si>
  <si>
    <t>AVENIDA FRANCIA, 126</t>
  </si>
  <si>
    <t>942610150</t>
  </si>
  <si>
    <t>info@hotelplayamarlaredo.es</t>
  </si>
  <si>
    <t>hotelplayamarlaredo.es</t>
  </si>
  <si>
    <t>COSMOPOL</t>
  </si>
  <si>
    <t>AVENIDA VICTORIA, 27</t>
  </si>
  <si>
    <t>942607282</t>
  </si>
  <si>
    <t>info@hotelcosmopol.es</t>
  </si>
  <si>
    <t>hotelcosmopol.es</t>
  </si>
  <si>
    <t>HOTEL RAMONA S.L.</t>
  </si>
  <si>
    <t>CALLE LAREDO, S/N 0 CANTABRIA</t>
  </si>
  <si>
    <t>942607189</t>
  </si>
  <si>
    <t>reservas@hotelramona.es</t>
  </si>
  <si>
    <t>hotelramona.es</t>
  </si>
  <si>
    <t>COSMOPOL S.L.</t>
  </si>
  <si>
    <t>AVENIDA VICTORIA, 27 BAJO</t>
  </si>
  <si>
    <t>942605720</t>
  </si>
  <si>
    <t>hotelrestaurantecosmopol@yahoo.es</t>
  </si>
  <si>
    <t>EL CORTIJO</t>
  </si>
  <si>
    <t>CALLE GONZÁLEZ GALLEGO, 3 BAJO</t>
  </si>
  <si>
    <t>942605600</t>
  </si>
  <si>
    <t>informacion@hotelcortijo.com</t>
  </si>
  <si>
    <t>elcortijo.com</t>
  </si>
  <si>
    <t>CALLE GONZÁLEZ GALLEGO, 10</t>
  </si>
  <si>
    <t>942605500</t>
  </si>
  <si>
    <t>ancla@cantabriainter.net</t>
  </si>
  <si>
    <t>HOTEL MONTECRISTO S.L.</t>
  </si>
  <si>
    <t>CALVO SOTELO, 2 BAJO</t>
  </si>
  <si>
    <t>942605034</t>
  </si>
  <si>
    <t>info@hotelmontecristo.com</t>
  </si>
  <si>
    <t>hotelmontecristo.es/</t>
  </si>
  <si>
    <t>POSADA LA PANADERIA DE CASTAÑEDA</t>
  </si>
  <si>
    <t>CALLE VILLABÁÑEZ, 56</t>
  </si>
  <si>
    <t>39660</t>
  </si>
  <si>
    <t>CASTAÑEDA</t>
  </si>
  <si>
    <t>942598749</t>
  </si>
  <si>
    <t>posadalapanaderia@hotmail.com</t>
  </si>
  <si>
    <t>posadalapanaderia.com</t>
  </si>
  <si>
    <t>GRAN HOTEL Y BALNEARIO DE PUENTE VIESGO S.L.</t>
  </si>
  <si>
    <t>CALLE MANUEL PÉREZ MAZO BAJO</t>
  </si>
  <si>
    <t>39670</t>
  </si>
  <si>
    <t>PUENTE VIESGO</t>
  </si>
  <si>
    <t>942598061</t>
  </si>
  <si>
    <t>informacion@balneariodepuenteviesgo.com</t>
  </si>
  <si>
    <t>balneariodepuenteviesgo.com</t>
  </si>
  <si>
    <t>HOTEL DE BORLEÑA</t>
  </si>
  <si>
    <t>CARRETERA GENERAL, S/N S/N</t>
  </si>
  <si>
    <t>39680</t>
  </si>
  <si>
    <t>CORVERA DE TORANZO</t>
  </si>
  <si>
    <t>942597643</t>
  </si>
  <si>
    <t>info@hoteldeborleña.com</t>
  </si>
  <si>
    <t>hoteldeborlena.com</t>
  </si>
  <si>
    <t>RIBERA DEL PAS</t>
  </si>
  <si>
    <t>BARRIO IGLESIA, 12</t>
  </si>
  <si>
    <t>39691</t>
  </si>
  <si>
    <t>SANTIURDE DE TORANZO</t>
  </si>
  <si>
    <t>942597082</t>
  </si>
  <si>
    <t>info@posadariberadelpas.com</t>
  </si>
  <si>
    <t>posadariberadelpas.com</t>
  </si>
  <si>
    <t>LA CASONA AZUL DE CORVERA</t>
  </si>
  <si>
    <t>AVENIDA JOSÉ DÍAZ DE VILLEGAS, S/N</t>
  </si>
  <si>
    <t>39697</t>
  </si>
  <si>
    <t>942596400</t>
  </si>
  <si>
    <t>casonazul@msn.com</t>
  </si>
  <si>
    <t>casonazul.com</t>
  </si>
  <si>
    <t>HOTEL VILLA ARCE S.L.</t>
  </si>
  <si>
    <t>BARRIO REDONDA, S/N</t>
  </si>
  <si>
    <t>942596311</t>
  </si>
  <si>
    <t>hotelvillaarce@gmail.com</t>
  </si>
  <si>
    <t>hotelvillaarce.es</t>
  </si>
  <si>
    <t>PARQUE DE ALCEDA S.A.</t>
  </si>
  <si>
    <t>CARRETERA CARRETERA BALNEARIO, S/N BAJO</t>
  </si>
  <si>
    <t>942594939</t>
  </si>
  <si>
    <t>info@parquedealceda.com</t>
  </si>
  <si>
    <t>balneariodealceda.es</t>
  </si>
  <si>
    <t>POSADA DEL PAS S.A.</t>
  </si>
  <si>
    <t>942594411</t>
  </si>
  <si>
    <t>info@podadelpas.com</t>
  </si>
  <si>
    <t>HOTEL LA ALFONSINA</t>
  </si>
  <si>
    <t>BARRIO CRUCE, 29</t>
  </si>
  <si>
    <t>39649</t>
  </si>
  <si>
    <t>VILLACARRIEDO</t>
  </si>
  <si>
    <t>942593459</t>
  </si>
  <si>
    <t>alfonsinahotel@gmail.com</t>
  </si>
  <si>
    <t>laalfonsina.com</t>
  </si>
  <si>
    <t>EL JAZMIN</t>
  </si>
  <si>
    <t>BARRIO SANTIBÁÑEZ DE ARRIBA, 79 BAJO</t>
  </si>
  <si>
    <t>942593400</t>
  </si>
  <si>
    <t>info@eljazmin.com</t>
  </si>
  <si>
    <t>POSADA LA ROBLA</t>
  </si>
  <si>
    <t>LA CUEVA, S/N BAJO</t>
  </si>
  <si>
    <t>39650</t>
  </si>
  <si>
    <t>942592331</t>
  </si>
  <si>
    <t>info@posadalarobla.es</t>
  </si>
  <si>
    <t>posadalarobla.com</t>
  </si>
  <si>
    <t>PALACIO DE SOÑANES S.L.</t>
  </si>
  <si>
    <t>BARRIO CAMINO, 1 BAJO; PALACIO DE SOÑANES</t>
  </si>
  <si>
    <t>39640</t>
  </si>
  <si>
    <t>942590600</t>
  </si>
  <si>
    <t>elenasantander@hotmail.com</t>
  </si>
  <si>
    <t>palaciodesoanessl.com</t>
  </si>
  <si>
    <t>PALACIO DE ARCE S.L.</t>
  </si>
  <si>
    <t>BARRIO SOLEDAD, 9</t>
  </si>
  <si>
    <t>39478</t>
  </si>
  <si>
    <t>PIÉLAGOS</t>
  </si>
  <si>
    <t>942589657</t>
  </si>
  <si>
    <t>info@palaciodearce.com</t>
  </si>
  <si>
    <t>palaciodearce.com</t>
  </si>
  <si>
    <t>APARTHOTEL PLAYAS DE LIENCRES</t>
  </si>
  <si>
    <t>URBANIZACIÓN RÍA DEL PAS, S/N</t>
  </si>
  <si>
    <t>942589011</t>
  </si>
  <si>
    <t>playasdeliencres@a-caledonia.com</t>
  </si>
  <si>
    <t>hotelplayasdeliencres.com/</t>
  </si>
  <si>
    <t>HOTEL CALAS DE LIENCRES</t>
  </si>
  <si>
    <t>BARRIO SIERRA, 2 A</t>
  </si>
  <si>
    <t>39120</t>
  </si>
  <si>
    <t>942588093</t>
  </si>
  <si>
    <t>info@hotelcalasdeliencres.com</t>
  </si>
  <si>
    <t>hotelcalasdeliencres.com</t>
  </si>
  <si>
    <t>COPACABANA 2</t>
  </si>
  <si>
    <t>BARRIO MAZAS, S/N BAJO</t>
  </si>
  <si>
    <t>942587036</t>
  </si>
  <si>
    <t>info@copacabana2.com</t>
  </si>
  <si>
    <t>CAMARGO</t>
  </si>
  <si>
    <t>BARRIO BOJAR, 2 A</t>
  </si>
  <si>
    <t>39608</t>
  </si>
  <si>
    <t>942585870</t>
  </si>
  <si>
    <t>reservas@hotelcamargo.es</t>
  </si>
  <si>
    <t>hotelcamargo.es</t>
  </si>
  <si>
    <t>PROMOCIONES TURISTICAS BEZANA S.L.</t>
  </si>
  <si>
    <t>CALLE RESPUELA, 2 BAJO; CENTRO DE OCIO</t>
  </si>
  <si>
    <t>39100</t>
  </si>
  <si>
    <t>942580994</t>
  </si>
  <si>
    <t>info@promocionesturisticasbezana.com</t>
  </si>
  <si>
    <t>MARÍA JOSÉ - COPACABANA</t>
  </si>
  <si>
    <t>BARRIO MAZAS, 10 BAJO</t>
  </si>
  <si>
    <t>942579595</t>
  </si>
  <si>
    <t>info@maríajosé-copacabana.com</t>
  </si>
  <si>
    <t>complejocopacabana.com</t>
  </si>
  <si>
    <t>COSTA SAN JUAN DE LA CANAL</t>
  </si>
  <si>
    <t>AVENIDA SAN JUAN DE LA CANAL, S/N BAJO</t>
  </si>
  <si>
    <t>39110</t>
  </si>
  <si>
    <t>942579580</t>
  </si>
  <si>
    <t>info@hotelcostasanjuan.com</t>
  </si>
  <si>
    <t>hotelcostasanjuan.com</t>
  </si>
  <si>
    <t>HOTEL CHATEAU LA ROCA S.L.</t>
  </si>
  <si>
    <t>AVENIDA JOSÉ MARÍA PEREDA, 6 BAJO(HOTEL CHATEAU LA ROCA)</t>
  </si>
  <si>
    <t>942579102</t>
  </si>
  <si>
    <t>hotel@chateaularoca.com</t>
  </si>
  <si>
    <t>hotelchateaularoca.com</t>
  </si>
  <si>
    <t>MONTERO DE LA CONCHA</t>
  </si>
  <si>
    <t>BARRIO ARROYO, 66</t>
  </si>
  <si>
    <t>39694</t>
  </si>
  <si>
    <t>SANTA MARÍA DE CAYÓN</t>
  </si>
  <si>
    <t>942555760</t>
  </si>
  <si>
    <t>monterodelaconcha@yahoo.es</t>
  </si>
  <si>
    <t>monterodelaconcha.com</t>
  </si>
  <si>
    <t>BARRIO SAN CAMILO, 1 BAJO</t>
  </si>
  <si>
    <t>39613</t>
  </si>
  <si>
    <t>EL ASTILLERO</t>
  </si>
  <si>
    <t>942540419</t>
  </si>
  <si>
    <t>hlosangeles.com</t>
  </si>
  <si>
    <t>LAS ANCLAS S.A.</t>
  </si>
  <si>
    <t>SAN JOSÉ, 11</t>
  </si>
  <si>
    <t>39610</t>
  </si>
  <si>
    <t>942540300</t>
  </si>
  <si>
    <t>lasanclas@lasanclashotel.com</t>
  </si>
  <si>
    <t>lasanclashotel.com</t>
  </si>
  <si>
    <t>HOTEL CANTÁBRICO S.A.</t>
  </si>
  <si>
    <t>PASEO HOMBRE PEZ, 8</t>
  </si>
  <si>
    <t>39727</t>
  </si>
  <si>
    <t>LIÉRGANES</t>
  </si>
  <si>
    <t>942528062</t>
  </si>
  <si>
    <t>info@hotelcantábrico.com</t>
  </si>
  <si>
    <t>TERMAS DE LIÉRGANES</t>
  </si>
  <si>
    <t>BARRIO CALGAR, S/N</t>
  </si>
  <si>
    <t>942528023</t>
  </si>
  <si>
    <t>relaistermal.com</t>
  </si>
  <si>
    <t>VILLA PASIEGA</t>
  </si>
  <si>
    <t>BARRIO PUENTE, 59 59 59</t>
  </si>
  <si>
    <t>39738</t>
  </si>
  <si>
    <t>SOLÓRZANO</t>
  </si>
  <si>
    <t>942525962</t>
  </si>
  <si>
    <t>info@villapasiega.com</t>
  </si>
  <si>
    <t>LOS PASIEGOS</t>
  </si>
  <si>
    <t>BARRIO BARRERAS, S/N</t>
  </si>
  <si>
    <t>39716</t>
  </si>
  <si>
    <t>ENTRAMBASAGUAS</t>
  </si>
  <si>
    <t>942525090</t>
  </si>
  <si>
    <t>info@lospasiegos.com</t>
  </si>
  <si>
    <t>HOTEL ADELMA</t>
  </si>
  <si>
    <t>CARRETERA SANTANDER-BILBAO, KILOMETRO 195</t>
  </si>
  <si>
    <t>942524020</t>
  </si>
  <si>
    <t>hoteladelma@gmail.com</t>
  </si>
  <si>
    <t>hotel-adelma.com</t>
  </si>
  <si>
    <t>CASTILLA TERMAL BALNEARIO DE SOLARES</t>
  </si>
  <si>
    <t>AVENIDA CALVO SOTELO, 13</t>
  </si>
  <si>
    <t>39710</t>
  </si>
  <si>
    <t>MEDIO CUDEYO</t>
  </si>
  <si>
    <t>942521313</t>
  </si>
  <si>
    <t>castillatermal.com/hoteles/balneario-de-solares</t>
  </si>
  <si>
    <t>HOTEL BALNEARIO SOLARES S.L.</t>
  </si>
  <si>
    <t>AVENIDA CALVO SOTELO, 13 BAJO; BALNEARIO DE SOLARES</t>
  </si>
  <si>
    <t>942520752</t>
  </si>
  <si>
    <t>info@hotelbalneariosolares.com</t>
  </si>
  <si>
    <t>hotelbalneariosolares.es</t>
  </si>
  <si>
    <t>CALLE LA ESTACIÓN, 20</t>
  </si>
  <si>
    <t>942520160</t>
  </si>
  <si>
    <t>info@caenrique.com</t>
  </si>
  <si>
    <t>restaurantecasaenrique.es</t>
  </si>
  <si>
    <t>MILAGROS GOLF S.L.</t>
  </si>
  <si>
    <t>PLAYA DE USIL, 771</t>
  </si>
  <si>
    <t>39310</t>
  </si>
  <si>
    <t>MIENGO</t>
  </si>
  <si>
    <t>942517474</t>
  </si>
  <si>
    <t>MIRADOR DE GORNAZO</t>
  </si>
  <si>
    <t>AUTOPISTA A-67, S/N SALIDA 191</t>
  </si>
  <si>
    <t>942517400</t>
  </si>
  <si>
    <t>info@miradordegornazo.com</t>
  </si>
  <si>
    <t>hotelmiradordegornazo.com</t>
  </si>
  <si>
    <t>HOTEL BEMON PLAYA S.L.</t>
  </si>
  <si>
    <t>FUENTE, 3 3 3, BAJO</t>
  </si>
  <si>
    <t>39140</t>
  </si>
  <si>
    <t>RIBAMONTÁN AL MAR</t>
  </si>
  <si>
    <t>942510708</t>
  </si>
  <si>
    <t>info@bemonplaya.com</t>
  </si>
  <si>
    <t>bemonplaya.com</t>
  </si>
  <si>
    <t>TORRES DE SOMO S.L.</t>
  </si>
  <si>
    <t>CALLE ARNA, 66 BAJO; HOTEL TORRES DE SOMO</t>
  </si>
  <si>
    <t>942510052</t>
  </si>
  <si>
    <t>info@hoteltorresdesomo.com</t>
  </si>
  <si>
    <t>hoteltorresdesomo.com</t>
  </si>
  <si>
    <t>HOTEL PALACIO TORRE DE GALIZANO</t>
  </si>
  <si>
    <t>BARRIO IGLESIA, 37</t>
  </si>
  <si>
    <t>39160</t>
  </si>
  <si>
    <t>942505384</t>
  </si>
  <si>
    <t>reservas@hotelpalaciotorregalizano.com</t>
  </si>
  <si>
    <t>hotelpalaciotorregalizano.com</t>
  </si>
  <si>
    <t>HOTEL LA VIJANERA</t>
  </si>
  <si>
    <t>BARRIO LA IGLESIA, 1 (SUBIDA A LA PLAYA)</t>
  </si>
  <si>
    <t>942505373</t>
  </si>
  <si>
    <t>info@hotellavijanera.com</t>
  </si>
  <si>
    <t>hotellavijanera.com</t>
  </si>
  <si>
    <t>CASONA LAS CINCO CALDERAS</t>
  </si>
  <si>
    <t>BARRIO LINDERRIO, 13 13 13</t>
  </si>
  <si>
    <t>942505089</t>
  </si>
  <si>
    <t>casona@lascincocalderas.com</t>
  </si>
  <si>
    <t>lascincocalderas.com</t>
  </si>
  <si>
    <t>COSTAMAR</t>
  </si>
  <si>
    <t>CALLE EL PUENTE, 53</t>
  </si>
  <si>
    <t>942504015</t>
  </si>
  <si>
    <t>info@hotelcostamar.net</t>
  </si>
  <si>
    <t>hotelcostamar.net</t>
  </si>
  <si>
    <t>EL ABUELO DE LA CACHAVA</t>
  </si>
  <si>
    <t>BARRIO CORRALES, 40 BAJO</t>
  </si>
  <si>
    <t>39792</t>
  </si>
  <si>
    <t>MARINA DE CUDEYO</t>
  </si>
  <si>
    <t>942503091</t>
  </si>
  <si>
    <t>reservas@elabuelodelacachava.es</t>
  </si>
  <si>
    <t>elabuelodelacachava.es</t>
  </si>
  <si>
    <t>HOTEL SUR DE LA BAHÍA</t>
  </si>
  <si>
    <t>CARRETERA GENERAL (CA-141), KILOMETRO 8</t>
  </si>
  <si>
    <t>39130</t>
  </si>
  <si>
    <t>942501153</t>
  </si>
  <si>
    <t>info@hotelsurdelabahía.com</t>
  </si>
  <si>
    <t>surdelabahia.es</t>
  </si>
  <si>
    <t>PALACIO DEL MAR S.L.</t>
  </si>
  <si>
    <t>CALLE ALCALDE VEGA LAMERA, 5 BAJO</t>
  </si>
  <si>
    <t>39005</t>
  </si>
  <si>
    <t>SANTANDER</t>
  </si>
  <si>
    <t>942392400</t>
  </si>
  <si>
    <t>información@hotel-palaciodelmar.com</t>
  </si>
  <si>
    <t>hotel-palaciodelmar.com</t>
  </si>
  <si>
    <t>HOTEL EL ARENAL DE SANTANDER S.L.</t>
  </si>
  <si>
    <t>CALLE CALDERÓN DE LA BARCA, 3 PORTAL 1; BAJO; HOTEL</t>
  </si>
  <si>
    <t>39002</t>
  </si>
  <si>
    <t>942377968</t>
  </si>
  <si>
    <t>info@hotelelarenaldentander.com</t>
  </si>
  <si>
    <t>HOTEL PICOS DE EUROPA S.L.</t>
  </si>
  <si>
    <t>CALLE ARCO IRIS, 3</t>
  </si>
  <si>
    <t>39010</t>
  </si>
  <si>
    <t>942371015</t>
  </si>
  <si>
    <t>info@hotelpicosdeeuropa.com</t>
  </si>
  <si>
    <t>grupopicosdeeuropa.com</t>
  </si>
  <si>
    <t>APARTAMENTOS FERNANDO DE LOS RÍOS</t>
  </si>
  <si>
    <t>CALLE VIRGEN DEL CAMINO, 51 BLOQUE 19 BAJO</t>
  </si>
  <si>
    <t>39006</t>
  </si>
  <si>
    <t>942363423</t>
  </si>
  <si>
    <t>info@fernandodelosrios.house</t>
  </si>
  <si>
    <t>fernandodelosrios.house</t>
  </si>
  <si>
    <t>HOTEL PIÑAMAR S.L.</t>
  </si>
  <si>
    <t>CALLE ALONSO, 15 15 15</t>
  </si>
  <si>
    <t>942361866</t>
  </si>
  <si>
    <t>info@hotelpiñamar.com</t>
  </si>
  <si>
    <t>SANTANDER PARAYAS S.L.</t>
  </si>
  <si>
    <t>CALLE ABILIO GARCÍA-BARÓN, 1</t>
  </si>
  <si>
    <t>39011</t>
  </si>
  <si>
    <t>942352266</t>
  </si>
  <si>
    <t>hotelsantander@domus-hoteles.es</t>
  </si>
  <si>
    <t>hotelsantanderparayas.com</t>
  </si>
  <si>
    <t>HOTEL SAN MILLÁN S.C.</t>
  </si>
  <si>
    <t>JOSÉ ORTEGA Y GASSET, 94</t>
  </si>
  <si>
    <t>942345677</t>
  </si>
  <si>
    <t>info@hotelsanmillan.es</t>
  </si>
  <si>
    <t>hotelsanmillan.es</t>
  </si>
  <si>
    <t>SAN MILLÁN</t>
  </si>
  <si>
    <t>JOSÉ ORTEGA Y GASSET, 94 BAJO</t>
  </si>
  <si>
    <t>LAS MARISMAS S.L.</t>
  </si>
  <si>
    <t>AVENIDA PARAYAS, S/N BAJO(CIUDAD TRANSPORTISTA</t>
  </si>
  <si>
    <t>942337523</t>
  </si>
  <si>
    <t>info@lasmarismas.com</t>
  </si>
  <si>
    <t>HOSPEDAJE MARÍA MERCEDES</t>
  </si>
  <si>
    <t>CALLE MARQUÉS DE LA HERMIDA, 70 1.</t>
  </si>
  <si>
    <t>39009</t>
  </si>
  <si>
    <t>942334441</t>
  </si>
  <si>
    <t>info@hostalmariamercedes.com</t>
  </si>
  <si>
    <t>hostalmariamercedes.com</t>
  </si>
  <si>
    <t>OJAIZ, 5 BAJO</t>
  </si>
  <si>
    <t>942331635</t>
  </si>
  <si>
    <t>LA VENTA DEL MAR</t>
  </si>
  <si>
    <t>BARRIO PORTIO, 9 C</t>
  </si>
  <si>
    <t>942321921</t>
  </si>
  <si>
    <t>info@ventadelmar.es</t>
  </si>
  <si>
    <t>ventadelmar.es</t>
  </si>
  <si>
    <t>NH CIUDAD DE SANTANDER</t>
  </si>
  <si>
    <t>PASEO MENÉNDEZ PELAYO, 13-15</t>
  </si>
  <si>
    <t>942319900</t>
  </si>
  <si>
    <t>nhciudaddesantander@nh-hotels.com</t>
  </si>
  <si>
    <t>HUSA TORRESPORT S.L.</t>
  </si>
  <si>
    <t>BARRIO SIERRAPANDO, 694 BAJO</t>
  </si>
  <si>
    <t>942303100</t>
  </si>
  <si>
    <t>info@hoteltorresport.com</t>
  </si>
  <si>
    <t>husatorresportsl.com</t>
  </si>
  <si>
    <t>GRAN HOTEL VICTORIA S.L.</t>
  </si>
  <si>
    <t>CALLE MARÍA LUISA PELAYO, 38 38 38</t>
  </si>
  <si>
    <t>942291100</t>
  </si>
  <si>
    <t>info@granhotelvictoria.com</t>
  </si>
  <si>
    <t>granhotelvictoria.com</t>
  </si>
  <si>
    <t>HOTEL CHIQUI S.A.</t>
  </si>
  <si>
    <t>CALLE MANUEL GARCÍA LAGO, 9 BAJO; HOTEL CHIQUI</t>
  </si>
  <si>
    <t>942282700</t>
  </si>
  <si>
    <t>hotelchiqui@hotelchiqui.com</t>
  </si>
  <si>
    <t>hotelchiqui.com</t>
  </si>
  <si>
    <t>HOTEL HOYUELA S.A.</t>
  </si>
  <si>
    <t>AVENIDA HOTELES, 7</t>
  </si>
  <si>
    <t>942282628</t>
  </si>
  <si>
    <t>hotelhoyuela@gruposardinero.com5</t>
  </si>
  <si>
    <t>hotelhoyuela.es</t>
  </si>
  <si>
    <t>DUQUE SANTO MAURO, 20-22 BAJO</t>
  </si>
  <si>
    <t>942280066</t>
  </si>
  <si>
    <t>doncarlos@hotelapartamentosdoncarlos.com</t>
  </si>
  <si>
    <t>hotelapartamentosdoncarlos.com</t>
  </si>
  <si>
    <t>EL BALCÓN DE LA BAHÍA S.L.</t>
  </si>
  <si>
    <t>PASEO MENÉNDEZ PELAYO, 44 44 44</t>
  </si>
  <si>
    <t>942278168</t>
  </si>
  <si>
    <t>info@balcondelabahiasuites.es</t>
  </si>
  <si>
    <t>balcondelabahiasuites.es</t>
  </si>
  <si>
    <t>HOTEL BOUTIQUE LAS BRISAS S.L.</t>
  </si>
  <si>
    <t>CALLE LA BRAÑA, 14 BAJO(APARTHOTEL LAS BISAS)</t>
  </si>
  <si>
    <t>942275011</t>
  </si>
  <si>
    <t>info@hotellasbrisas.net</t>
  </si>
  <si>
    <t>hotellasbrisas.net</t>
  </si>
  <si>
    <t>SANTEMAR</t>
  </si>
  <si>
    <t>CALLE JOAQUÍN COSTA, 28 BAJO; CENTRO COMERCIAL SANTEMAR</t>
  </si>
  <si>
    <t>942272900</t>
  </si>
  <si>
    <t>info@hotelsantemar.com</t>
  </si>
  <si>
    <t>344</t>
  </si>
  <si>
    <t>COLÓN</t>
  </si>
  <si>
    <t>PLAZA BRISAS, 1 BAJO</t>
  </si>
  <si>
    <t>942272300</t>
  </si>
  <si>
    <t>info@colón.com</t>
  </si>
  <si>
    <t>SARDINERO</t>
  </si>
  <si>
    <t>PLAZA ITALIA, 1 BAJO; HOTEL SARDINERO</t>
  </si>
  <si>
    <t>942271100</t>
  </si>
  <si>
    <t>gdpr@sardinerohoteles.com</t>
  </si>
  <si>
    <t>gruposardinero.com</t>
  </si>
  <si>
    <t>NUEVA PLAZA</t>
  </si>
  <si>
    <t>AVENIDA BILBAO, 57 BAJO</t>
  </si>
  <si>
    <t>39600</t>
  </si>
  <si>
    <t>942269596</t>
  </si>
  <si>
    <t>info@nuevaplaza.es</t>
  </si>
  <si>
    <t>nuevaplaza.com</t>
  </si>
  <si>
    <t>VILLA MARIA</t>
  </si>
  <si>
    <t>BARRIO CARMEN, S/N BAJO (HOTEL VILLA MARIA)</t>
  </si>
  <si>
    <t>942259163</t>
  </si>
  <si>
    <t>info@villamaria.com</t>
  </si>
  <si>
    <t>SAN LUIS S.L.</t>
  </si>
  <si>
    <t>AVENIDA BILBAO, 28 BAJO; URBANIZACIÓN EL SOL</t>
  </si>
  <si>
    <t>942251541</t>
  </si>
  <si>
    <t>info@nluis.com</t>
  </si>
  <si>
    <t>APARTAMENTOS CASONA DEL AGUA S.L.</t>
  </si>
  <si>
    <t>CÁDIZ, 20 10-6</t>
  </si>
  <si>
    <t>942230515</t>
  </si>
  <si>
    <t>info@casonadelagua.com</t>
  </si>
  <si>
    <t>casonadelagua.com</t>
  </si>
  <si>
    <t>ANTOYANA</t>
  </si>
  <si>
    <t>CALLE RÍO SAJA, S/N 0 CANTABRIA</t>
  </si>
  <si>
    <t>942230183</t>
  </si>
  <si>
    <t>info@antoyana.com</t>
  </si>
  <si>
    <t>hotelantoyana.com</t>
  </si>
  <si>
    <t>VINCCI PUERTO CHICO</t>
  </si>
  <si>
    <t>CASTELAR, 25 BAJO(HOTEL PU.CHICO )</t>
  </si>
  <si>
    <t>39004</t>
  </si>
  <si>
    <t>942225200</t>
  </si>
  <si>
    <t>puertochico@vinccihoteles.com</t>
  </si>
  <si>
    <t>HOTEL BEDOYA</t>
  </si>
  <si>
    <t>FEDERICO VIAL, 8</t>
  </si>
  <si>
    <t>942221530</t>
  </si>
  <si>
    <t>info@hotelsanglorio.com</t>
  </si>
  <si>
    <t>hotelsanglorio.com</t>
  </si>
  <si>
    <t>SAN GLORIO 2</t>
  </si>
  <si>
    <t>CALLE FEDERICO VIAL, 3 1; HOTEL SAN GLORIO</t>
  </si>
  <si>
    <t>942221467</t>
  </si>
  <si>
    <r>
      <rPr>
        <rFont val="Arial"/>
        <color rgb="FF1155CC"/>
        <sz val="11.0"/>
        <u/>
      </rPr>
      <t>hotelsanglorio.com</t>
    </r>
  </si>
  <si>
    <t>ABBA SANTANDER</t>
  </si>
  <si>
    <t>CALDERÓN DE LA BARCA, 3 PORTAL 1; BAJO (HOTEL)</t>
  </si>
  <si>
    <t>942212450</t>
  </si>
  <si>
    <t>santander@abbahotels.com</t>
  </si>
  <si>
    <t>abbasantanderhotel.com</t>
  </si>
  <si>
    <t>HOTEL BAHÍA</t>
  </si>
  <si>
    <t>CÁDIZ, 22 BAJO</t>
  </si>
  <si>
    <t>942205000</t>
  </si>
  <si>
    <t>hotelbahia@sardinerohoteles.com</t>
  </si>
  <si>
    <t>hotelbahiasantander.com</t>
  </si>
  <si>
    <t>161</t>
  </si>
  <si>
    <t>HOTEL ART SANTANDER S.L.</t>
  </si>
  <si>
    <t>CALLE SANTA TERESA DE JESÚS, 20</t>
  </si>
  <si>
    <t>39003</t>
  </si>
  <si>
    <t>942109090</t>
  </si>
  <si>
    <t>reservas@hotelartsantander.com</t>
  </si>
  <si>
    <t>hotelartsantander.com</t>
  </si>
  <si>
    <t>ARAZ</t>
  </si>
  <si>
    <t>BARRIO LLANO, 47</t>
  </si>
  <si>
    <t>39213</t>
  </si>
  <si>
    <t>LAS ROZAS DE VALDEARROYO</t>
  </si>
  <si>
    <t>942104141</t>
  </si>
  <si>
    <t>info@hotelaraz.com</t>
  </si>
  <si>
    <t>hotelaraz.com</t>
  </si>
  <si>
    <t>LE PETIT BOUTIQUE HOTEL</t>
  </si>
  <si>
    <t>AVENIDA CASTROS, 10 10 10</t>
  </si>
  <si>
    <t>942075768</t>
  </si>
  <si>
    <t>reservas@lepetithotelsantander.com4</t>
  </si>
  <si>
    <r>
      <rPr>
        <rFont val="'Google Sans Text',sans-serif"/>
        <color rgb="FF1155CC"/>
        <sz val="11.0"/>
        <u/>
      </rPr>
      <t>lepetithotelsantander.com</t>
    </r>
  </si>
  <si>
    <t>LOS GUARDESES HOTEL</t>
  </si>
  <si>
    <t>GENERAL MOLA, 6</t>
  </si>
  <si>
    <t>942074651</t>
  </si>
  <si>
    <t>info@losguardeses.es</t>
  </si>
  <si>
    <t>losguardeses.es</t>
  </si>
  <si>
    <t>HOTEL ESCUELA LAS CAROLINAS</t>
  </si>
  <si>
    <t>PASEO GENERAL DÁVILA, 115</t>
  </si>
  <si>
    <t>39007</t>
  </si>
  <si>
    <t>942033402</t>
  </si>
  <si>
    <t>reservas@lascarolinasgarden.com3</t>
  </si>
  <si>
    <r>
      <rPr>
        <rFont val="'Google Sans Text',sans-serif"/>
        <color rgb="FF1155CC"/>
        <sz val="11.0"/>
        <u/>
      </rPr>
      <t>hotelescuelalascarolinas.com</t>
    </r>
  </si>
  <si>
    <t>PARADOR DE SANTILLANA GIL BLAS</t>
  </si>
  <si>
    <t>942028028</t>
  </si>
  <si>
    <t>santillanagb@parador.es</t>
  </si>
  <si>
    <t>SUITE HOME PINARES</t>
  </si>
  <si>
    <t>AVENIDA INFANTES, 23 23 23</t>
  </si>
  <si>
    <t>942018805</t>
  </si>
  <si>
    <t>info@shpinares.com</t>
  </si>
  <si>
    <t>shpinares.com</t>
  </si>
  <si>
    <t>POSADA RESTAURANTE CASA JUANCHU</t>
  </si>
  <si>
    <t>BARRIO ADINO, 1</t>
  </si>
  <si>
    <t>39780</t>
  </si>
  <si>
    <t>942 85 02 22</t>
  </si>
  <si>
    <t>info@podarestaurantecajuanchu.com</t>
  </si>
  <si>
    <t>LA CASONA DE REVOLGO</t>
  </si>
  <si>
    <t>PARQUE REVOLGO, 3</t>
  </si>
  <si>
    <t>942 818 277</t>
  </si>
  <si>
    <t>reservas@santillanadelmar.com</t>
  </si>
  <si>
    <t>lacasonaderevolgo.com</t>
  </si>
  <si>
    <t>PADRE ÁNGEL, 8 BAJO</t>
  </si>
  <si>
    <t>942 711 560</t>
  </si>
  <si>
    <t>info@hotelcanton.es</t>
  </si>
  <si>
    <t>hotelcanton.es</t>
  </si>
  <si>
    <t>RIO DEVA S.L.</t>
  </si>
  <si>
    <t>SAN FELIPE NERI, 7</t>
  </si>
  <si>
    <t>942 71 71 57</t>
  </si>
  <si>
    <t>info@riodeva.com</t>
  </si>
  <si>
    <t>riodeva.com</t>
  </si>
  <si>
    <t>HOTEL PALACIO DE LA PEÑA</t>
  </si>
  <si>
    <t>BARRIO PEÑA, 26 BAJO</t>
  </si>
  <si>
    <t>39170</t>
  </si>
  <si>
    <t>BAREYO</t>
  </si>
  <si>
    <t>942 67 05 67</t>
  </si>
  <si>
    <t>info@hotelpalaciodelapeña.com</t>
  </si>
  <si>
    <t>PALACIO DE TRASVILLA</t>
  </si>
  <si>
    <t>BARRIO TRASVILLA, S/N BAJO</t>
  </si>
  <si>
    <t>39638</t>
  </si>
  <si>
    <t>VILLAFUFRE</t>
  </si>
  <si>
    <t>942 59 71 05</t>
  </si>
  <si>
    <t>info@palaciodetrasvilla.com</t>
  </si>
  <si>
    <t>palaciodetrasvilla.com</t>
  </si>
  <si>
    <t>AVENIDA SAN JUAN DE LA CANAL, S/N</t>
  </si>
  <si>
    <t>942 579 580</t>
  </si>
  <si>
    <t>EL MIRADOR DE RIVAS</t>
  </si>
  <si>
    <t>BARRIO ONTONILLA, 35</t>
  </si>
  <si>
    <t>39719</t>
  </si>
  <si>
    <t>942 506 051</t>
  </si>
  <si>
    <t>elmiradorderivas@hotmail.com</t>
  </si>
  <si>
    <t>hosteriaelmiradorderivas.com</t>
  </si>
  <si>
    <t>HOTEL LA TRAINERA</t>
  </si>
  <si>
    <t>AVENIDA SEVERIANO BALLESTEROS, 134 61</t>
  </si>
  <si>
    <t>942 500 007</t>
  </si>
  <si>
    <t>jmanuelocejo@hotmail.com</t>
  </si>
  <si>
    <t>latrainerapedrena.com</t>
  </si>
  <si>
    <t>ALOJAMIENTOS PUERTO PRINCIPE</t>
  </si>
  <si>
    <t>CALLE ISLAS BALEARES, 1 1B</t>
  </si>
  <si>
    <t>942 409 335</t>
  </si>
  <si>
    <t>alojamientospuertoprincipe@gmail.com</t>
  </si>
  <si>
    <t>alojamientospuertoprincipe.com</t>
  </si>
  <si>
    <t>ALDEAS DE EZCARAY</t>
  </si>
  <si>
    <t>CALLE VALVANERA, 4</t>
  </si>
  <si>
    <t>26280</t>
  </si>
  <si>
    <t>EZCARAY</t>
  </si>
  <si>
    <t>941509371</t>
  </si>
  <si>
    <t>oficina@jadarquitectos.com</t>
  </si>
  <si>
    <t>aldeas-de-ezcaray.es</t>
  </si>
  <si>
    <t>SERCOTEL PORTALES</t>
  </si>
  <si>
    <t>CALLE PORTALES, 85 BAJO(INVERSIONES NARON 200</t>
  </si>
  <si>
    <t>26001</t>
  </si>
  <si>
    <t>941502794</t>
  </si>
  <si>
    <t>reservas@hotelportales.es</t>
  </si>
  <si>
    <t>sercotelportales.com</t>
  </si>
  <si>
    <t>HOTEL PALACIO TONDÓN</t>
  </si>
  <si>
    <t>CALLE CAMPO, 2</t>
  </si>
  <si>
    <t>26290</t>
  </si>
  <si>
    <t>BRIÑAS</t>
  </si>
  <si>
    <t>941483405</t>
  </si>
  <si>
    <t>comercial@palaciotondon.com</t>
  </si>
  <si>
    <t>palaciotondon.com</t>
  </si>
  <si>
    <t>SEÑORIO DE LA MURADA</t>
  </si>
  <si>
    <t>CALLE ENRIQUE DE LA RIVA, 4 BAJO; EDIFICIO LA CERRADA</t>
  </si>
  <si>
    <t>26124</t>
  </si>
  <si>
    <t>ORTIGOSA DE CAMEROS</t>
  </si>
  <si>
    <t>941462120</t>
  </si>
  <si>
    <t>info@señoriodelamurada.com</t>
  </si>
  <si>
    <t>EL MIRADOR DE LA CHANA</t>
  </si>
  <si>
    <t>CAMINO VALPIERRE, 1</t>
  </si>
  <si>
    <t>26340</t>
  </si>
  <si>
    <t>SAN ASENSIO</t>
  </si>
  <si>
    <t>941457680</t>
  </si>
  <si>
    <t>elmiradordelachana@gmail.com</t>
  </si>
  <si>
    <t>elmiradordelachana.com</t>
  </si>
  <si>
    <t>CASA MARISA</t>
  </si>
  <si>
    <t>CAMINO CUEVAS, 19</t>
  </si>
  <si>
    <t>941457621</t>
  </si>
  <si>
    <t>info@camari.com</t>
  </si>
  <si>
    <r>
      <rPr>
        <rFont val="'Google Sans Text',sans-serif"/>
        <color rgb="FF1155CC"/>
        <sz val="11.0"/>
        <u/>
      </rPr>
      <t>casamarisa.es</t>
    </r>
  </si>
  <si>
    <t>FINCA DE LOS ARANDINOS</t>
  </si>
  <si>
    <t>CARRETERA LARDERO, KILOMETRO 4, 6</t>
  </si>
  <si>
    <t>26375</t>
  </si>
  <si>
    <t>ENTRENA</t>
  </si>
  <si>
    <t>941446126</t>
  </si>
  <si>
    <t>welcome@fincadelosarandinos.com</t>
  </si>
  <si>
    <t>fincadelosarandinos.com</t>
  </si>
  <si>
    <t>HOTEL LA CASA DEL COFRADE</t>
  </si>
  <si>
    <t>CARRETERA NALDA, S/N KILOMETRO 9</t>
  </si>
  <si>
    <t>26120</t>
  </si>
  <si>
    <t>ALBELDA DE IREGUA</t>
  </si>
  <si>
    <t>941444426</t>
  </si>
  <si>
    <t>reservas@lacasadelcofrade.com</t>
  </si>
  <si>
    <t>lacasadelcofrade.com</t>
  </si>
  <si>
    <t>LAS ÁGUEDAS</t>
  </si>
  <si>
    <t>PLAZA SANTA COLOMA, 11</t>
  </si>
  <si>
    <t>26371</t>
  </si>
  <si>
    <t>VENTOSA</t>
  </si>
  <si>
    <t>941441774</t>
  </si>
  <si>
    <t>hotellasaguedas@gmail.com</t>
  </si>
  <si>
    <t>hotellasaguedas.com</t>
  </si>
  <si>
    <t>SAN CAMILO S.L.</t>
  </si>
  <si>
    <t>CARRETERA FUENMAYOR, 4 BAJO; SAN CAMILO HOTELES</t>
  </si>
  <si>
    <t>26370</t>
  </si>
  <si>
    <t>NAVARRETE</t>
  </si>
  <si>
    <t>941441111</t>
  </si>
  <si>
    <t>sancamilo@sanmillan.com</t>
  </si>
  <si>
    <t>sanmillan.com</t>
  </si>
  <si>
    <t>PALACIO AZCÁRATE S.L.</t>
  </si>
  <si>
    <t>PADRE JOSÉ GARCÍA, 17</t>
  </si>
  <si>
    <t>941427282</t>
  </si>
  <si>
    <t>info@palacioazcarate.com</t>
  </si>
  <si>
    <t>palacioazcarate.com</t>
  </si>
  <si>
    <t>DUQUES DE NAJERA</t>
  </si>
  <si>
    <t>CALLE SAN LÁZARO, S/N 0 LA RIOJA</t>
  </si>
  <si>
    <t>26300</t>
  </si>
  <si>
    <t>NÁJERA</t>
  </si>
  <si>
    <t>941410421</t>
  </si>
  <si>
    <t>info@hotelduquesdenajera.com</t>
  </si>
  <si>
    <t>hotelduquesdenajera.com</t>
  </si>
  <si>
    <t>BIENESTAR BALNEARIO DE GRÁVALOS</t>
  </si>
  <si>
    <t>CALLE ELORZA ARISTORENA, 35 BAJO</t>
  </si>
  <si>
    <t>26587</t>
  </si>
  <si>
    <t>GRÁVALOS</t>
  </si>
  <si>
    <t>941398115</t>
  </si>
  <si>
    <t>info@bienestarbalneariodegrávalos.com</t>
  </si>
  <si>
    <t>HOTEL SPA ARDENILLO S.A.</t>
  </si>
  <si>
    <t>JOAQUÍN VELASCO, S/N BAJO</t>
  </si>
  <si>
    <t>26589</t>
  </si>
  <si>
    <t>ARNEDILLO</t>
  </si>
  <si>
    <t>941394405</t>
  </si>
  <si>
    <t>balnearioarnedillo.com</t>
  </si>
  <si>
    <t>CASA RURAL LAS PEDROLAS</t>
  </si>
  <si>
    <t>PLAZA FELIX MERINO, 15</t>
  </si>
  <si>
    <t>941394401</t>
  </si>
  <si>
    <t>info@laspedrolas.es</t>
  </si>
  <si>
    <t>laspedrolas.es</t>
  </si>
  <si>
    <t>HOTEL MARRODAN</t>
  </si>
  <si>
    <t>CALLE JOAQUÍN VELASCO, 4</t>
  </si>
  <si>
    <t>941394004</t>
  </si>
  <si>
    <t>hotelmarrodan@hotmail.com</t>
  </si>
  <si>
    <t>hotelmarrodan.es/</t>
  </si>
  <si>
    <t>HOTEL VIRREY</t>
  </si>
  <si>
    <t>PASEO PASEO CONSTITUCIÓN, 27</t>
  </si>
  <si>
    <t>26580</t>
  </si>
  <si>
    <t>ARNEDO</t>
  </si>
  <si>
    <t>941380150</t>
  </si>
  <si>
    <t>info@hvirrey.com</t>
  </si>
  <si>
    <t>hvirrey.com</t>
  </si>
  <si>
    <t>PASEO CONSTITUCIÓN, 97 BAJO</t>
  </si>
  <si>
    <t>941380100</t>
  </si>
  <si>
    <t>reservas@victoriarestauracion.es</t>
  </si>
  <si>
    <t>hvictoria.com</t>
  </si>
  <si>
    <t>HOTEL RURAL VENTA DE GOYO</t>
  </si>
  <si>
    <t>CALLE PUENTE RÍO NEILA, 3</t>
  </si>
  <si>
    <t>26329</t>
  </si>
  <si>
    <t>VINIEGRA DE ABAJO</t>
  </si>
  <si>
    <t>941378007</t>
  </si>
  <si>
    <t>info@hotelruralventadegoyo.com</t>
  </si>
  <si>
    <r>
      <rPr>
        <rFont val="'Google Sans Text',sans-serif"/>
        <color rgb="FF1155CC"/>
        <sz val="11.0"/>
        <u/>
      </rPr>
      <t>ventadegoyo.es</t>
    </r>
  </si>
  <si>
    <t>VALDEVENADOS</t>
  </si>
  <si>
    <t>CARRETERA LERMA, 12 BAJO</t>
  </si>
  <si>
    <t>26322</t>
  </si>
  <si>
    <t>ANGUIANO</t>
  </si>
  <si>
    <t>941377085</t>
  </si>
  <si>
    <t>info@valdevenados.com</t>
  </si>
  <si>
    <t>OBISPO, 10</t>
  </si>
  <si>
    <t>26310</t>
  </si>
  <si>
    <t>BADARÁN</t>
  </si>
  <si>
    <t>941367029</t>
  </si>
  <si>
    <r>
      <rPr>
        <rFont val="'Google Sans Text',sans-serif"/>
        <color rgb="FF1155CC"/>
        <sz val="11.0"/>
        <u/>
      </rPr>
      <t>hostalaribera.com</t>
    </r>
  </si>
  <si>
    <t>IGUAREÑA</t>
  </si>
  <si>
    <t>LAMBERTO FELIPE MUÑOZ, 14 BAJO</t>
  </si>
  <si>
    <t>941354144</t>
  </si>
  <si>
    <t>reservas@hoteliguarena.com</t>
  </si>
  <si>
    <t>hoteliguarena.com</t>
  </si>
  <si>
    <t>HOTEL ECHAURREN S.L.</t>
  </si>
  <si>
    <t>PADRE JOSÉ GARCÍA, 19 BAJO</t>
  </si>
  <si>
    <t>941354047</t>
  </si>
  <si>
    <t>info@echaurren.com</t>
  </si>
  <si>
    <t>echaurren.com</t>
  </si>
  <si>
    <t>EL MOLINO DE FLOREN</t>
  </si>
  <si>
    <t>CALLE MARGUBETE, 5</t>
  </si>
  <si>
    <t>26250</t>
  </si>
  <si>
    <t>SANTO DOMINGO DE LA CALZADA</t>
  </si>
  <si>
    <t>941342931</t>
  </si>
  <si>
    <t>info@elmolinodefloren.com</t>
  </si>
  <si>
    <t>elmolinodefloren.com</t>
  </si>
  <si>
    <t>HOTEL EL CORREGIDOR</t>
  </si>
  <si>
    <t>CALLE MAYOR, 14 BAJO; DUPLICADO 14-16</t>
  </si>
  <si>
    <t>941342128</t>
  </si>
  <si>
    <t>info@hotelelcorregidor.com</t>
  </si>
  <si>
    <t>PARADOR DE SANTO DOMINGO BERNARDO DE FRESNEDA</t>
  </si>
  <si>
    <t>PLAZA SAN FRANCISCO, 1 BAJO</t>
  </si>
  <si>
    <t>941341150</t>
  </si>
  <si>
    <t>bernardodefresneda@parador.es</t>
  </si>
  <si>
    <t>PARADOR DE SANTO DOMINGO DE LA CALZADA</t>
  </si>
  <si>
    <t>PLAZA SANTO, 3 BAJO</t>
  </si>
  <si>
    <t>941340300</t>
  </si>
  <si>
    <t>sto.domingo@parador.es</t>
  </si>
  <si>
    <t>VILLA DE ABALOS S.L.</t>
  </si>
  <si>
    <t>PLAZA FERMÍN GURBINDO, 2 BAJO</t>
  </si>
  <si>
    <t>26339</t>
  </si>
  <si>
    <t>ÁBALOS</t>
  </si>
  <si>
    <t>941334302</t>
  </si>
  <si>
    <t>info@villadeabalos.com</t>
  </si>
  <si>
    <r>
      <rPr>
        <rFont val="'Google Sans Text',sans-serif"/>
        <color rgb="FF1155CC"/>
        <sz val="11.0"/>
        <u/>
      </rPr>
      <t>hotelvilladeabalos.com</t>
    </r>
  </si>
  <si>
    <t>CASONA DEL BOTICARIO S.L.</t>
  </si>
  <si>
    <t>CALLE GENERAL VARELA, 1</t>
  </si>
  <si>
    <t>26338</t>
  </si>
  <si>
    <t>SAN VICENTE DE LA SONSIERRA</t>
  </si>
  <si>
    <t>941334200</t>
  </si>
  <si>
    <t>info@casonadelboticario.com</t>
  </si>
  <si>
    <t>casonadelboticario.com</t>
  </si>
  <si>
    <t>HOTEL SOLAR DE FEBRER</t>
  </si>
  <si>
    <t>CALLE SALVADOR, 8 BAJO; TRASERAS</t>
  </si>
  <si>
    <t>26211</t>
  </si>
  <si>
    <t>TIRGO</t>
  </si>
  <si>
    <t>941328040</t>
  </si>
  <si>
    <t>reservas@solardefebrer.com</t>
  </si>
  <si>
    <t>solardefebrer.com</t>
  </si>
  <si>
    <t>HOSPEDERIA SEÑORIO DE CASALARREINA S.L.</t>
  </si>
  <si>
    <t>PLAZA SANTO DOMINGO DE GUZMÁN, 6 BAJO</t>
  </si>
  <si>
    <t>26230</t>
  </si>
  <si>
    <t>CASALARREINA</t>
  </si>
  <si>
    <t>941324730</t>
  </si>
  <si>
    <t>info@hospederiaseñoriodecalarreina.com</t>
  </si>
  <si>
    <r>
      <rPr>
        <rFont val="'Google Sans Text',sans-serif"/>
        <color rgb="FF1155CC"/>
        <sz val="11.0"/>
        <u/>
      </rPr>
      <t>alojamientosconencantodelarioja.com</t>
    </r>
  </si>
  <si>
    <t>HOTEL LOS AGUSTINOS S.A.</t>
  </si>
  <si>
    <t>SAN AGUSTÍN, 2</t>
  </si>
  <si>
    <t>26200</t>
  </si>
  <si>
    <t>HARO</t>
  </si>
  <si>
    <t>941311562</t>
  </si>
  <si>
    <t>losagustinos@aranzazu-hoteles.com</t>
  </si>
  <si>
    <t>aranzazu-hoteles.com</t>
  </si>
  <si>
    <t>EL PORTAL DE LA RIOJA</t>
  </si>
  <si>
    <t>CARRETERA VITORIA, KILOMETRO 39 BAJO</t>
  </si>
  <si>
    <t>941311480</t>
  </si>
  <si>
    <t>hotel@portaldelarioja.com</t>
  </si>
  <si>
    <t>elportaldelarioja.com</t>
  </si>
  <si>
    <t>CIUDAD DE HARO S.A.</t>
  </si>
  <si>
    <t>CARRETERA N-124, KILOMETRO 41 BAJO</t>
  </si>
  <si>
    <t>941311213</t>
  </si>
  <si>
    <t>hotel@ciudadeharo.com</t>
  </si>
  <si>
    <t>ciudadeharo.com</t>
  </si>
  <si>
    <t>HOTEL LUZ</t>
  </si>
  <si>
    <t>CALLE BALMES, 12 12 12</t>
  </si>
  <si>
    <t>941304748</t>
  </si>
  <si>
    <t>recepcion@luzhotel.com</t>
  </si>
  <si>
    <t>luzhotel.com</t>
  </si>
  <si>
    <t>HOSPEDERÍA SEÑORÍO DE BRIÑAS S.L.</t>
  </si>
  <si>
    <t>CALLE SEÑORÍO DE BRIÑAS, 5</t>
  </si>
  <si>
    <t>941304224</t>
  </si>
  <si>
    <t>info@hospederíaseñoríodebriñas.com</t>
  </si>
  <si>
    <r>
      <rPr>
        <rFont val="'Google Sans Text',sans-serif"/>
        <color rgb="FF1155CC"/>
        <sz val="11.0"/>
        <u/>
      </rPr>
      <t>hotelesconencantodelarioja.com</t>
    </r>
  </si>
  <si>
    <t>ETH RIOJA S.L.</t>
  </si>
  <si>
    <t>941303355</t>
  </si>
  <si>
    <t>rioja@eth-hotels.com</t>
  </si>
  <si>
    <r>
      <rPr>
        <rFont val="'Google Sans Text',sans-serif"/>
        <color rgb="FF1155CC"/>
        <sz val="11.0"/>
        <u/>
      </rPr>
      <t>hotelethrioja.com</t>
    </r>
  </si>
  <si>
    <t>CASA ANTONIA</t>
  </si>
  <si>
    <t>PRIMER CANTÓN, 2 BAJO</t>
  </si>
  <si>
    <t>26214</t>
  </si>
  <si>
    <t>CUZCURRITA DE RÍO TIRÓN</t>
  </si>
  <si>
    <t>941301512</t>
  </si>
  <si>
    <t>info@casaantonia.es</t>
  </si>
  <si>
    <t>casaantonia.es</t>
  </si>
  <si>
    <t>HOSTAL PATRÓN</t>
  </si>
  <si>
    <t>CALLE FUENTE, 3</t>
  </si>
  <si>
    <t>26240</t>
  </si>
  <si>
    <t>CASTAÑARES DE RIOJA</t>
  </si>
  <si>
    <t>941300211</t>
  </si>
  <si>
    <t>hostalpatron.rioja@gmail.com</t>
  </si>
  <si>
    <t>hostalpatron.com</t>
  </si>
  <si>
    <t>EUROSTARS FUERTE RUAVIEJA</t>
  </si>
  <si>
    <t>CALLE RUAVIEJA, 21 BAJO</t>
  </si>
  <si>
    <t>941276090</t>
  </si>
  <si>
    <t>info@eurostarshotels.com 5</t>
  </si>
  <si>
    <r>
      <rPr>
        <rFont val="'Google Sans Text',sans-serif"/>
        <color rgb="FF1155CC"/>
        <sz val="11.0"/>
        <u/>
      </rPr>
      <t>eurostarshotels.com</t>
    </r>
  </si>
  <si>
    <t>DAMATELA RIOJA S.L.</t>
  </si>
  <si>
    <t>PLAZA MERCADO ADO, 24 BAJO</t>
  </si>
  <si>
    <t>941274163</t>
  </si>
  <si>
    <t>info@damatelarioja.com</t>
  </si>
  <si>
    <t>AC HOTEL LA RIOJA S.L.</t>
  </si>
  <si>
    <t>CALLE MADRE DE DIOS, 21 BAJO; HOTEL AC GRAND CLASS</t>
  </si>
  <si>
    <t>26004</t>
  </si>
  <si>
    <t>941272350</t>
  </si>
  <si>
    <t>aclogrono@ac-hotels.com</t>
  </si>
  <si>
    <t>achotellariojasl.com</t>
  </si>
  <si>
    <t>HOTELES GARCIA GENIS S.A.</t>
  </si>
  <si>
    <t>DUQUESA DE LA VICTORIA, 10 BAJO</t>
  </si>
  <si>
    <t>26003</t>
  </si>
  <si>
    <t>941270638</t>
  </si>
  <si>
    <t>info@hotelesgarciagenis.com</t>
  </si>
  <si>
    <t>HOTEL PLAZA DE LA PAZ</t>
  </si>
  <si>
    <t>CALLE LA PAZ, 2 2 2</t>
  </si>
  <si>
    <t>941266545</t>
  </si>
  <si>
    <t>info@hotelplazadelapaz.com</t>
  </si>
  <si>
    <t>hotelplazadelapaz.com</t>
  </si>
  <si>
    <t>HOTEL CIUDAD DE LOGROÑO S.A.</t>
  </si>
  <si>
    <t>CALLE MENÉNDEZ PELAYO, 7 BAJO; HOTEL CIUDAD DE LOGRO±O</t>
  </si>
  <si>
    <t>26002</t>
  </si>
  <si>
    <t>941250244</t>
  </si>
  <si>
    <t>info@hotelciudaddelogroño.com</t>
  </si>
  <si>
    <t>HOTEL MARQUES DE VALLEJO S.L.</t>
  </si>
  <si>
    <t>MARQUÉS DE VALLEJO, 8 1</t>
  </si>
  <si>
    <t>941248333</t>
  </si>
  <si>
    <t>fer@fer.es</t>
  </si>
  <si>
    <t>fer.es</t>
  </si>
  <si>
    <t>FERNISAN 2010 S.L.</t>
  </si>
  <si>
    <t>CALLE CANICALEJO, KILOMETRO 9, 0 BAJO</t>
  </si>
  <si>
    <t>26006</t>
  </si>
  <si>
    <t>941245331</t>
  </si>
  <si>
    <t>info@fernin2010.com</t>
  </si>
  <si>
    <t>PENSIÓN SAN JUAN</t>
  </si>
  <si>
    <t>CALLE SAN JUAN, 21 3º DERECHA</t>
  </si>
  <si>
    <t>941242800</t>
  </si>
  <si>
    <t>contacto@pensionsebastian.com</t>
  </si>
  <si>
    <t>pensionsebastian.com</t>
  </si>
  <si>
    <t>MERCURE CARLTON RIOJA</t>
  </si>
  <si>
    <t>AVENIDA GRAN VÍA JUAN CARLOS I, 5 BAJO; CAFETERIA MILENIUM</t>
  </si>
  <si>
    <t>941242100</t>
  </si>
  <si>
    <t>hotelcarlton@pretur.com</t>
  </si>
  <si>
    <t>HOTEL CALLE MAYOR</t>
  </si>
  <si>
    <t>CALLE MARQUÉS DE SAN NICOLÁS, 71 BAJO; HOTEL</t>
  </si>
  <si>
    <t>941232368</t>
  </si>
  <si>
    <t>info@hotelcallemayor.com</t>
  </si>
  <si>
    <t>hotelcallemayor.com</t>
  </si>
  <si>
    <t>PENSIÓN DANIEL</t>
  </si>
  <si>
    <t>CALLE SAN JUAN, 21 2º</t>
  </si>
  <si>
    <t>941231581</t>
  </si>
  <si>
    <t>info@pensióndaniel.com</t>
  </si>
  <si>
    <t>HOTEL HUSA BRACOS</t>
  </si>
  <si>
    <t>BRETÓN DE LOS HERREROS, 29 1</t>
  </si>
  <si>
    <t>941226608</t>
  </si>
  <si>
    <t>husabracos@husa.es</t>
  </si>
  <si>
    <t>hotelhusabracos.com</t>
  </si>
  <si>
    <t>HOTEL MURRIETA</t>
  </si>
  <si>
    <t>CALLE MARQUÉS DE MURRIETA, 1</t>
  </si>
  <si>
    <t>26005</t>
  </si>
  <si>
    <t>941224150</t>
  </si>
  <si>
    <t>hotelmurrieta@pretur.com</t>
  </si>
  <si>
    <t>hotel-murrietalogrono.com/</t>
  </si>
  <si>
    <t>HUSA GRAN VIA</t>
  </si>
  <si>
    <t>AVENIDA GRAN VÍA REY JUAN CARLOS I, 71 BAJO</t>
  </si>
  <si>
    <t>941222491</t>
  </si>
  <si>
    <t>info@hugranvia.com</t>
  </si>
  <si>
    <t>DOMUS LAS GAUNAS</t>
  </si>
  <si>
    <t>AVENIDA MADRID, 25 BAJO</t>
  </si>
  <si>
    <t>26007</t>
  </si>
  <si>
    <t>941221314</t>
  </si>
  <si>
    <t>hoteleslasgaunas@domus-hoteles.es</t>
  </si>
  <si>
    <t>PARTNER CONDES DE HARO</t>
  </si>
  <si>
    <t>SATURNINO ULARGUI, 6 BAJO</t>
  </si>
  <si>
    <t>941208500</t>
  </si>
  <si>
    <t>reservas@hotelcondesdeharo.com</t>
  </si>
  <si>
    <r>
      <rPr>
        <rFont val="'Google Sans Text',sans-serif"/>
        <color rgb="FF1155CC"/>
        <sz val="11.0"/>
        <u/>
      </rPr>
      <t>hotelcondesdeharo.com</t>
    </r>
  </si>
  <si>
    <t>HOTEL RURAL LA ALPARGATA</t>
  </si>
  <si>
    <t>CALLEJON SAN GIL, S/N</t>
  </si>
  <si>
    <t>26520</t>
  </si>
  <si>
    <t>CERVERA DEL RÍO ALHAMA</t>
  </si>
  <si>
    <t>941199157</t>
  </si>
  <si>
    <t>hotelrurallarubia@hotmail.com</t>
  </si>
  <si>
    <t>hotelrurallaalpargata.com</t>
  </si>
  <si>
    <t>BEUBELAR SERVICIOS S.L.</t>
  </si>
  <si>
    <t>CARRETERA ZARAGOZA, S/N BAJO</t>
  </si>
  <si>
    <t>26540</t>
  </si>
  <si>
    <t>ALFARO</t>
  </si>
  <si>
    <t>941183944</t>
  </si>
  <si>
    <t>info@beubelarservicios.com</t>
  </si>
  <si>
    <t>HOTEL PALACIOS S.A.</t>
  </si>
  <si>
    <t>AVENIDA ZARAGOZA, 6 BAJO</t>
  </si>
  <si>
    <t>941180101</t>
  </si>
  <si>
    <t>info@hotelpalacios.com</t>
  </si>
  <si>
    <r>
      <rPr>
        <rFont val="'Google Sans Text',sans-serif"/>
        <color rgb="FF1155CC"/>
        <sz val="11.0"/>
        <u/>
      </rPr>
      <t>namhoteles.com</t>
    </r>
  </si>
  <si>
    <t>ZENIT CALAHORRA</t>
  </si>
  <si>
    <t>CARRETERA LOGROÑO, KILOMETRO 363, 8 BAJO</t>
  </si>
  <si>
    <t>26500</t>
  </si>
  <si>
    <t>CALAHORRA</t>
  </si>
  <si>
    <t>941147952</t>
  </si>
  <si>
    <t>restcalahorra@zenithoteles.com</t>
  </si>
  <si>
    <t>CIUDAD DE CALAHORRA S.L.</t>
  </si>
  <si>
    <t>CALLE MAESTRO FALLA, 1 BAJO; HOTEL CIUDAD DE CALAHOR</t>
  </si>
  <si>
    <t>941147434</t>
  </si>
  <si>
    <t>info@ciudaddecalahorra.com</t>
  </si>
  <si>
    <t>ciudaddecalahorra.com</t>
  </si>
  <si>
    <t>ÁREA DE CALAHORRA</t>
  </si>
  <si>
    <t>CARRETERA ZARAGOZA, KILOMETRO 353, 7</t>
  </si>
  <si>
    <t>941146346</t>
  </si>
  <si>
    <t>ascalahorra@areacalahorra.com</t>
  </si>
  <si>
    <t>readecalahorra.com</t>
  </si>
  <si>
    <t>HOSTAL GALA</t>
  </si>
  <si>
    <t>AVENIDA ESTACIÓN, 7 ASCENSOR</t>
  </si>
  <si>
    <t>941145515</t>
  </si>
  <si>
    <t>info@hostalgala.es</t>
  </si>
  <si>
    <t>hostalgala.es</t>
  </si>
  <si>
    <t>HOTEL ENTRERAILES</t>
  </si>
  <si>
    <t>CALLE ESCUELAS, 5</t>
  </si>
  <si>
    <t>941139357</t>
  </si>
  <si>
    <t>info@hotelentrerailes.com</t>
  </si>
  <si>
    <r>
      <rPr>
        <rFont val="'Google Sans Text',sans-serif"/>
        <color rgb="FF1155CC"/>
        <sz val="11.0"/>
        <u/>
      </rPr>
      <t>entrerailes.es</t>
    </r>
  </si>
  <si>
    <t>CHEF NINO S.L.</t>
  </si>
  <si>
    <t>PADRE LUCAS, 2 BAJO</t>
  </si>
  <si>
    <t>941133104</t>
  </si>
  <si>
    <t>info@chefnino.com</t>
  </si>
  <si>
    <t>chefnino.com</t>
  </si>
  <si>
    <t>PARADOR DE CALAHORRA</t>
  </si>
  <si>
    <t>PASEO MERCADO ADAL, S/N BAJO</t>
  </si>
  <si>
    <t>941130358</t>
  </si>
  <si>
    <t>calahorra@parador.es</t>
  </si>
  <si>
    <t>F&amp;G LOGROÑO</t>
  </si>
  <si>
    <t>AVENIDA VIANA, 2-6 1</t>
  </si>
  <si>
    <t>941008900</t>
  </si>
  <si>
    <t>reservas.logrono@fghotels.com</t>
  </si>
  <si>
    <t>fglogrono-hotel.com</t>
  </si>
  <si>
    <t>ISASI</t>
  </si>
  <si>
    <t>BARRIO ZUBIETE, 53 BAJO</t>
  </si>
  <si>
    <t>48194</t>
  </si>
  <si>
    <t>94 679 8224</t>
  </si>
  <si>
    <t>reservas@hotelisasi.com</t>
  </si>
  <si>
    <t>hotelisasi.com</t>
  </si>
  <si>
    <t>HD RIUDEBITLLES</t>
  </si>
  <si>
    <t>CARRER BAIX, 33</t>
  </si>
  <si>
    <t>08776</t>
  </si>
  <si>
    <t>SANT PERE DE RIUDEBITLLES</t>
  </si>
  <si>
    <t>938995979</t>
  </si>
  <si>
    <t>info@hdriudebitlles.com</t>
  </si>
  <si>
    <t>hdriudebitlles.com</t>
  </si>
  <si>
    <t>SOL I VI</t>
  </si>
  <si>
    <t>CARRETERA SANT SADURNÍ-VILAFRANCA, KILOMETRO 4 BAJO (CAN BAS )</t>
  </si>
  <si>
    <t>08739</t>
  </si>
  <si>
    <t>SUBIRATS</t>
  </si>
  <si>
    <t>938993204</t>
  </si>
  <si>
    <t>info@solivi.com</t>
  </si>
  <si>
    <t>solivi.com</t>
  </si>
  <si>
    <t>HOTEL RURAL CAL RUGET</t>
  </si>
  <si>
    <t>BARRI CORRAL NOU, 89</t>
  </si>
  <si>
    <t>08735</t>
  </si>
  <si>
    <t>VILOBÍ DEL PENEDÈS</t>
  </si>
  <si>
    <t>938979924</t>
  </si>
  <si>
    <t>info@hotelruralcalruget.com</t>
  </si>
  <si>
    <r>
      <rPr>
        <rFont val="'Google Sans Text',sans-serif"/>
        <color rgb="FF1155CC"/>
        <sz val="11.0"/>
        <u/>
      </rPr>
      <t>calruget.com</t>
    </r>
  </si>
  <si>
    <t>CA L´AMERICANO</t>
  </si>
  <si>
    <t>CAMI CUITORA, 1</t>
  </si>
  <si>
    <t>08779</t>
  </si>
  <si>
    <t>LA LLACUNA</t>
  </si>
  <si>
    <t>938976004</t>
  </si>
  <si>
    <t>info@calamericano.com</t>
  </si>
  <si>
    <t>calamericano.com</t>
  </si>
  <si>
    <t>APART HOTELS MAR BLAVA</t>
  </si>
  <si>
    <t>AVINGUDA JAUME I, 201-203 BAJO</t>
  </si>
  <si>
    <t>08880</t>
  </si>
  <si>
    <t>CUBELLES</t>
  </si>
  <si>
    <t>938955541</t>
  </si>
  <si>
    <t>info@aparthotelsmarblava.com</t>
  </si>
  <si>
    <t>HOSTAL DEL FOIX</t>
  </si>
  <si>
    <t>AVENIDA DE CATALUNYA, 14</t>
  </si>
  <si>
    <t>938950586</t>
  </si>
  <si>
    <t>germansbellidopons@hotmail.com</t>
  </si>
  <si>
    <t>hostaldelfoix.com</t>
  </si>
  <si>
    <t>CARRER DOCTOR FLEMING, 16</t>
  </si>
  <si>
    <t>08800</t>
  </si>
  <si>
    <t>938950103</t>
  </si>
  <si>
    <t>hotelsantjordi.org/</t>
  </si>
  <si>
    <t>CARRER DOCTOR FLEMING, 6 BAJO</t>
  </si>
  <si>
    <t>938950008</t>
  </si>
  <si>
    <t>HOTEL GALEÓN ***</t>
  </si>
  <si>
    <t>CARRER SANT FRANCESC, 46-48 BAJO; DUPLICADO 46-48</t>
  </si>
  <si>
    <t>08870</t>
  </si>
  <si>
    <t>SITGES</t>
  </si>
  <si>
    <t>938948835</t>
  </si>
  <si>
    <t>galeon@hotelsitges.com</t>
  </si>
  <si>
    <t>hotelsitges.com</t>
  </si>
  <si>
    <t>SAN SEBASTIÁN SITGES S.L.</t>
  </si>
  <si>
    <t>CARRER PORTAL ALEGRE, 53</t>
  </si>
  <si>
    <t>938948676</t>
  </si>
  <si>
    <t>hotelsansebastian@hotelsansebastian.com</t>
  </si>
  <si>
    <t>hotelsansebastian.com</t>
  </si>
  <si>
    <t>MEDIUM RENAIXENÇA</t>
  </si>
  <si>
    <t>CARRER ILLA DE CUBA, 11</t>
  </si>
  <si>
    <t>938948009</t>
  </si>
  <si>
    <t>renaixenca@mediumhoteles.com</t>
  </si>
  <si>
    <t>IBERSOL ANTEMARE SPA</t>
  </si>
  <si>
    <t>AVINGUDA MARE DE DÉU DE MONTSERRAT, 48-50</t>
  </si>
  <si>
    <t>938947000</t>
  </si>
  <si>
    <t>antemare@antemare.com</t>
  </si>
  <si>
    <t>ibersol.es</t>
  </si>
  <si>
    <t>PLATJADOR S.L.</t>
  </si>
  <si>
    <t>PASSEIG RIBERA, 35 BAJO</t>
  </si>
  <si>
    <t>938945054</t>
  </si>
  <si>
    <t>platjador@hotelsitges.com</t>
  </si>
  <si>
    <t>APART - HOTEL MEDITERRANEO</t>
  </si>
  <si>
    <t>AVINGUDA SOFIA, 3 BAJO; APARTAMENTO 212</t>
  </si>
  <si>
    <t>938943355</t>
  </si>
  <si>
    <t>info@apart-hotelmediterraneo.com</t>
  </si>
  <si>
    <r>
      <rPr>
        <rFont val="'Google Sans Text',sans-serif"/>
        <color rgb="FF1155CC"/>
        <sz val="11.0"/>
        <u/>
      </rPr>
      <t>ahmediterraneo.com</t>
    </r>
  </si>
  <si>
    <t>PICCADILLY S.L.</t>
  </si>
  <si>
    <t>CARRER ESPALTER, 29 BAJO</t>
  </si>
  <si>
    <t>938942100</t>
  </si>
  <si>
    <t>hotel@piccadillysitges.com</t>
  </si>
  <si>
    <t>sitgeshotels.com</t>
  </si>
  <si>
    <t>MADISON BAHIA</t>
  </si>
  <si>
    <t>CARRER PARELLADES, 31-33 BAJO</t>
  </si>
  <si>
    <t>938941962</t>
  </si>
  <si>
    <t>info@madisonbahia.com</t>
  </si>
  <si>
    <t>ALEXANDRA</t>
  </si>
  <si>
    <t>CARRER TERMES, 20 BAJO</t>
  </si>
  <si>
    <t>938941558</t>
  </si>
  <si>
    <t>info@hotelalexandrasitges.com</t>
  </si>
  <si>
    <t>hotelalexandrasitges.com</t>
  </si>
  <si>
    <t>SUBUR MARITIM</t>
  </si>
  <si>
    <t>938941550</t>
  </si>
  <si>
    <t>info@hotelsuburmaritim.com</t>
  </si>
  <si>
    <t>hotelsuburmaritim.com</t>
  </si>
  <si>
    <t>CALIPOLIS S.A.</t>
  </si>
  <si>
    <t>AVINGUDA SOFIA, 2-6 6; BAJO; HOTEL CALIPOLIS</t>
  </si>
  <si>
    <t>938941500</t>
  </si>
  <si>
    <t>info@hotelcalipolis.com</t>
  </si>
  <si>
    <t>hotelcalipolis.com</t>
  </si>
  <si>
    <t>AVINGUDA NOSTRA SENYORA DEL VINYET, 63 BAJO</t>
  </si>
  <si>
    <t>938941391</t>
  </si>
  <si>
    <t>info@hotelsitges.co</t>
  </si>
  <si>
    <t>hotelsitges.co</t>
  </si>
  <si>
    <t>SITGES APARTMENT</t>
  </si>
  <si>
    <t>CARRER SANT JOSEP, 7</t>
  </si>
  <si>
    <t>938941138</t>
  </si>
  <si>
    <t>info@sitgesapartment.com</t>
  </si>
  <si>
    <t>LA SANTA MARÍA</t>
  </si>
  <si>
    <t>PASSEIG RIBERA, 52 BAJO</t>
  </si>
  <si>
    <t>938940999</t>
  </si>
  <si>
    <t>info@lasantamaria.com</t>
  </si>
  <si>
    <t>lasantamaria.com</t>
  </si>
  <si>
    <t>ROMÁNTIC</t>
  </si>
  <si>
    <t>CARRER SANT ISIDRE, 33 BAJO</t>
  </si>
  <si>
    <t>938940643</t>
  </si>
  <si>
    <t>romantic@mediumhoteles.com</t>
  </si>
  <si>
    <t>hotelromantic.com</t>
  </si>
  <si>
    <t>LA PINTA</t>
  </si>
  <si>
    <t>PASSEIG RIBERA, 58-59 BAJOS</t>
  </si>
  <si>
    <t>938940379</t>
  </si>
  <si>
    <t>info@lapinta.com</t>
  </si>
  <si>
    <r>
      <rPr>
        <rFont val="'Google Sans Text',sans-serif"/>
        <color rgb="FF1155CC"/>
        <sz val="11.0"/>
        <u/>
      </rPr>
      <t>lapinta.com</t>
    </r>
  </si>
  <si>
    <t>HOTEL MONTSERRAT</t>
  </si>
  <si>
    <t>CARRER ESPALTER, 27 27 27</t>
  </si>
  <si>
    <t>938940300</t>
  </si>
  <si>
    <t>hotel@hotelmontserratsitges.com</t>
  </si>
  <si>
    <t>hotelmontserratsitges.com</t>
  </si>
  <si>
    <t>MONTSERRAT BARTES ABELLA</t>
  </si>
  <si>
    <t>CARRER ESPALTER, 27 BAJO</t>
  </si>
  <si>
    <t>montserratbartesabella.com</t>
  </si>
  <si>
    <t>SITGES PARK</t>
  </si>
  <si>
    <t>CARRER JESÚS, 16</t>
  </si>
  <si>
    <t>938940250</t>
  </si>
  <si>
    <t>sitgespark@mediumhoteles.com</t>
  </si>
  <si>
    <t>HOTEL SUBUR</t>
  </si>
  <si>
    <t>PASSEIG RIBERA, S/N</t>
  </si>
  <si>
    <t>938940066</t>
  </si>
  <si>
    <t>info@matasarnalot.com</t>
  </si>
  <si>
    <t>matasarnalot.com</t>
  </si>
  <si>
    <t>HOTEL MADISON BAHÍA</t>
  </si>
  <si>
    <t>CARRER PARELLADES, 31-33</t>
  </si>
  <si>
    <t>938940012</t>
  </si>
  <si>
    <t>info@hotelmadisonbahía.com</t>
  </si>
  <si>
    <r>
      <rPr>
        <rFont val="'Google Sans Text',sans-serif"/>
        <color rgb="FF1155CC"/>
        <sz val="11.0"/>
        <u/>
      </rPr>
      <t>hotelmadisonbahia.com</t>
    </r>
  </si>
  <si>
    <t>HOTEL FONDA NEUS - RESTAURANTE</t>
  </si>
  <si>
    <t>CARRER MAR MIR, 14 - 16</t>
  </si>
  <si>
    <t>08770</t>
  </si>
  <si>
    <t>SANT SADURNÍ D'ANOIA</t>
  </si>
  <si>
    <t>938910365</t>
  </si>
  <si>
    <t>info@hotelfondaneus-restaurante.com</t>
  </si>
  <si>
    <r>
      <rPr>
        <rFont val="'Google Sans Text',sans-serif"/>
        <color rgb="FF1155CC"/>
        <sz val="11.0"/>
        <u/>
      </rPr>
      <t>fondaneus.com</t>
    </r>
  </si>
  <si>
    <t>UPROOMS VIC S.A.</t>
  </si>
  <si>
    <t>PASSATGE CAN MASTROT, S/N</t>
  </si>
  <si>
    <t>08500</t>
  </si>
  <si>
    <t>VIC</t>
  </si>
  <si>
    <t>938892551</t>
  </si>
  <si>
    <t>info@uproomsvic.com</t>
  </si>
  <si>
    <t>uproomsvic.com</t>
  </si>
  <si>
    <t>HOTEL J BALMES S.A.</t>
  </si>
  <si>
    <t>CARRER FRANCESC PLA (EL VIGATÀ), 6 BAJO</t>
  </si>
  <si>
    <t>938891272</t>
  </si>
  <si>
    <t>balmesvic90@hotmail.com</t>
  </si>
  <si>
    <t>hoteljbalmes.com</t>
  </si>
  <si>
    <t>CUATRO CARRETERAS S.L.</t>
  </si>
  <si>
    <t>CARRETERA C-17, KILOMETRO 50, 000 BAJO(EDIFICIO AREA DE S</t>
  </si>
  <si>
    <t>08551</t>
  </si>
  <si>
    <t>TONA</t>
  </si>
  <si>
    <t>938870350</t>
  </si>
  <si>
    <t>info@cuatrocarreteras.com</t>
  </si>
  <si>
    <t>SEMINARI ALLOTJAMENTS</t>
  </si>
  <si>
    <t>RONDA FRANCESC CAMPRODON, 2</t>
  </si>
  <si>
    <t>938861555</t>
  </si>
  <si>
    <t>estades@seminarivic.cat</t>
  </si>
  <si>
    <t>seminarivic.cat</t>
  </si>
  <si>
    <t>L´ANTIC HOSTAL DE LA GLÒRIA</t>
  </si>
  <si>
    <t>CARRER TORREVENTOSA, 9</t>
  </si>
  <si>
    <t>17406</t>
  </si>
  <si>
    <t>VILADRAU</t>
  </si>
  <si>
    <t>938849034</t>
  </si>
  <si>
    <t>reservasantichostaldelagloria@gmail.com</t>
  </si>
  <si>
    <t>facebook.com/lacerve2017</t>
  </si>
  <si>
    <t>LA RIBA</t>
  </si>
  <si>
    <t>08519</t>
  </si>
  <si>
    <t>VILANOVA DE SAU</t>
  </si>
  <si>
    <t>938847015</t>
  </si>
  <si>
    <t>info@lariba.com</t>
  </si>
  <si>
    <t>CAMPING EL GARROFER S.L.</t>
  </si>
  <si>
    <t>CARRETERA BARCELONA-SANTA CREU DE CALAFELL (C-246), 39</t>
  </si>
  <si>
    <t>938842154</t>
  </si>
  <si>
    <t>contabilidad@grupolasinia.com</t>
  </si>
  <si>
    <t>garroferpark.com</t>
  </si>
  <si>
    <t>CAN PAMPLONA S.L.</t>
  </si>
  <si>
    <t>CALLE 11 DE SETEMBRE, 10 ASCEN</t>
  </si>
  <si>
    <t>938833112</t>
  </si>
  <si>
    <t>info@canpamplona.com</t>
  </si>
  <si>
    <r>
      <rPr>
        <rFont val="'Google Sans Text',sans-serif"/>
        <color rgb="FF1155CC"/>
        <sz val="11.0"/>
        <u/>
      </rPr>
      <t>canpamplona.com</t>
    </r>
  </si>
  <si>
    <t>YURBBAN PASSAGE HOTEL &amp; SPA S.L.</t>
  </si>
  <si>
    <t>CARRER TRAFALGAR, 26</t>
  </si>
  <si>
    <t>08010</t>
  </si>
  <si>
    <t>938828977</t>
  </si>
  <si>
    <t>passage@yurbban.com</t>
  </si>
  <si>
    <t>yurbbanpassage.com</t>
  </si>
  <si>
    <t>HOTEL CIUTAT DE GRANOLLERS **** S.L.</t>
  </si>
  <si>
    <t>CARRER TURÓ D´ EN BRUGUET, 2</t>
  </si>
  <si>
    <t>08402</t>
  </si>
  <si>
    <t>GRANOLLERS</t>
  </si>
  <si>
    <t>938796220</t>
  </si>
  <si>
    <t>granollers@ciutathotels.com</t>
  </si>
  <si>
    <t>ciutathotels.com</t>
  </si>
  <si>
    <t>HOTEL GRANOLLERS S.L.</t>
  </si>
  <si>
    <t>AVINGUDA FRANCESC MACIÀ, 300</t>
  </si>
  <si>
    <t>08401</t>
  </si>
  <si>
    <t>938795100</t>
  </si>
  <si>
    <t>h.granollers@hotelgranollers.com</t>
  </si>
  <si>
    <t>hotelgranollers.com</t>
  </si>
  <si>
    <t>ATENEA VALLES APARTHOTEL</t>
  </si>
  <si>
    <t>CARRER FERNAO MAGALLANES, S/N ESQUINA ARAGON</t>
  </si>
  <si>
    <t>938794820</t>
  </si>
  <si>
    <t>ateneav@cityhotels.es</t>
  </si>
  <si>
    <t>AVINGUDA SANT ESTEVE, 92 BAJO</t>
  </si>
  <si>
    <t>938792929</t>
  </si>
  <si>
    <t>hotel@hoteliris.com</t>
  </si>
  <si>
    <t>hoteliris.com</t>
  </si>
  <si>
    <t>GRUP ISLASOL S.A.</t>
  </si>
  <si>
    <t>AVINGUDA SANT ESTEVE, 37 6; 2</t>
  </si>
  <si>
    <t>938792887</t>
  </si>
  <si>
    <t>info@grupiasol.com</t>
  </si>
  <si>
    <t>ABAT CISNEROS</t>
  </si>
  <si>
    <t>MONESTIR DE MONTSERRAT, S/N</t>
  </si>
  <si>
    <t>08691</t>
  </si>
  <si>
    <t>MONISTROL DE MONTSERRAT</t>
  </si>
  <si>
    <t>938777701</t>
  </si>
  <si>
    <t>informacio@larsa-montserrat.com</t>
  </si>
  <si>
    <t>montserratvisita.com</t>
  </si>
  <si>
    <t>HOTEL MON S.L.</t>
  </si>
  <si>
    <t>CAMI SANT BENET, S/N</t>
  </si>
  <si>
    <t>08272</t>
  </si>
  <si>
    <t>SANT FRUITÓS DE BAGES</t>
  </si>
  <si>
    <t>938759429</t>
  </si>
  <si>
    <t>info@hotelmon.com</t>
  </si>
  <si>
    <r>
      <rPr>
        <rFont val="'Google Sans Text',sans-serif"/>
        <color rgb="FF1155CC"/>
        <sz val="11.0"/>
        <u/>
      </rPr>
      <t>hotel.monstbenet.com</t>
    </r>
  </si>
  <si>
    <t>HOTEL 1948 MANRESA</t>
  </si>
  <si>
    <t>CARRETERA SANTPEDOR, 54 BAJO</t>
  </si>
  <si>
    <t>08243</t>
  </si>
  <si>
    <t>MANRESA</t>
  </si>
  <si>
    <t>938748216</t>
  </si>
  <si>
    <t>info@1948hotel.com</t>
  </si>
  <si>
    <t>1948hotel.com</t>
  </si>
  <si>
    <t>HOTEL ELS NOGUERS S.L.</t>
  </si>
  <si>
    <t>AVINGUDA PAÏSOS CATALANS, 167 BAJO</t>
  </si>
  <si>
    <t>08240</t>
  </si>
  <si>
    <t>938743258</t>
  </si>
  <si>
    <t>reserves@hotelelsnoguers.cat</t>
  </si>
  <si>
    <t>hotelelsnoguers.cat</t>
  </si>
  <si>
    <t>L´HOTELET CASA PADRÓ S.L.</t>
  </si>
  <si>
    <t>PASSEIG PERE III, 38</t>
  </si>
  <si>
    <t>08241</t>
  </si>
  <si>
    <t>938723751</t>
  </si>
  <si>
    <t>info@hoteletmanresa.com</t>
  </si>
  <si>
    <t>hoteletmanresa.com</t>
  </si>
  <si>
    <t>TERMES LA GARRIGA</t>
  </si>
  <si>
    <t>CARRER BANYS, 23</t>
  </si>
  <si>
    <t>08530</t>
  </si>
  <si>
    <t>LA GARRIGA</t>
  </si>
  <si>
    <t>938717887</t>
  </si>
  <si>
    <t>info@termeslagarriga.com</t>
  </si>
  <si>
    <t>termeslagarriga.com</t>
  </si>
  <si>
    <t>CALÀBRIA</t>
  </si>
  <si>
    <t>CARRER CALÀBRIA, 39</t>
  </si>
  <si>
    <t>938717885</t>
  </si>
  <si>
    <t>info@restaurantlagarrafa.com</t>
  </si>
  <si>
    <t>calbria.com</t>
  </si>
  <si>
    <t>938717086</t>
  </si>
  <si>
    <t>reserves@termeslagarriga.com</t>
  </si>
  <si>
    <t>hoteltermeslagarriga.cat</t>
  </si>
  <si>
    <t>FONDA EUROPA</t>
  </si>
  <si>
    <t>CARRER AGUSTÍ VINYAMATA, 2 ESQUINA (ANSELM CLAVE)</t>
  </si>
  <si>
    <t>938700312</t>
  </si>
  <si>
    <t>hotel@fondaeuropa.eu</t>
  </si>
  <si>
    <t>fondaeuropa.eu</t>
  </si>
  <si>
    <t>LA PREMSA</t>
  </si>
  <si>
    <t>CARRER ESGLÉSIA, 53 BAJO</t>
  </si>
  <si>
    <t>08261</t>
  </si>
  <si>
    <t>CARDONA</t>
  </si>
  <si>
    <t>938691783</t>
  </si>
  <si>
    <t>info@laprem.com</t>
  </si>
  <si>
    <r>
      <rPr>
        <rFont val="'Google Sans Text',sans-serif"/>
        <color rgb="FF1155CC"/>
        <sz val="11.0"/>
        <u/>
      </rPr>
      <t>lapremsahotelrural.com</t>
    </r>
  </si>
  <si>
    <t>PARADOR DE CARDONA</t>
  </si>
  <si>
    <t>CASTELL PARADOR DUCS DE CARDONA, S/N EDIFICIO</t>
  </si>
  <si>
    <t>938691275</t>
  </si>
  <si>
    <t>cardona@parador.es</t>
  </si>
  <si>
    <t>VILAR RURAL DE CARDONA</t>
  </si>
  <si>
    <t>BARRI TRESSERRES, S/N BAJO</t>
  </si>
  <si>
    <t>938690044</t>
  </si>
  <si>
    <t>infocardona@vilarsrurals.com</t>
  </si>
  <si>
    <t>HOTEL BREMON</t>
  </si>
  <si>
    <t>CALLE CAMBRES, 15</t>
  </si>
  <si>
    <t>938684902</t>
  </si>
  <si>
    <t>info@hotelbremon.com</t>
  </si>
  <si>
    <t>hotelbremon.com</t>
  </si>
  <si>
    <t>CARRETERA CASTELLADRAL (B-423), KILOMETRO 5, 2 BAJO</t>
  </si>
  <si>
    <t>08260</t>
  </si>
  <si>
    <t>SÚRIA</t>
  </si>
  <si>
    <t>938682250</t>
  </si>
  <si>
    <t>info@lagarriga.com</t>
  </si>
  <si>
    <r>
      <rPr>
        <rFont val="'Google Sans Text',sans-serif"/>
        <color rgb="FF1155CC"/>
        <sz val="11.0"/>
        <u/>
      </rPr>
      <t>masialagarriga.com</t>
    </r>
  </si>
  <si>
    <t>HOTEL LA PEDRA</t>
  </si>
  <si>
    <t>PLAÇA AJUNTAMENT, S/N 0 S/N</t>
  </si>
  <si>
    <t>08282</t>
  </si>
  <si>
    <t>SANT MARTÍ SESGUEIOLES</t>
  </si>
  <si>
    <t>938680990</t>
  </si>
  <si>
    <t>info@hotellapedra.com</t>
  </si>
  <si>
    <r>
      <rPr>
        <rFont val="'Google Sans Text',sans-serif"/>
        <color rgb="FF1155CC"/>
        <sz val="11.0"/>
        <u/>
      </rPr>
      <t>hotel-lapedra.com</t>
    </r>
  </si>
  <si>
    <t>HOTEL SUIS S.L.</t>
  </si>
  <si>
    <t>CARRER MAJOR, 152</t>
  </si>
  <si>
    <t>08470</t>
  </si>
  <si>
    <t>SANT CELONI</t>
  </si>
  <si>
    <t>938670002</t>
  </si>
  <si>
    <t>info@hotelsuis.com</t>
  </si>
  <si>
    <t>hotelsuis.com</t>
  </si>
  <si>
    <t>LA VIOLETA</t>
  </si>
  <si>
    <t>CARRETERA BARCELONA, S/N</t>
  </si>
  <si>
    <t>08183</t>
  </si>
  <si>
    <t>CASTELLTERÇOL</t>
  </si>
  <si>
    <t>938666497</t>
  </si>
  <si>
    <t>rlavioleta@hotmail.com</t>
  </si>
  <si>
    <t>lavioleta.com</t>
  </si>
  <si>
    <t>HOTEL MOLÍ DE LA TORRE</t>
  </si>
  <si>
    <t>CARRER LA TORRE, S/N</t>
  </si>
  <si>
    <t>08416</t>
  </si>
  <si>
    <t>BIGUES I RIELLS</t>
  </si>
  <si>
    <t>938657978</t>
  </si>
  <si>
    <t>info@molidelatorre.cat</t>
  </si>
  <si>
    <t>molidelatorre.cat</t>
  </si>
  <si>
    <t>VILA DE CALDES</t>
  </si>
  <si>
    <t>PLAÇA ÀNGEL, 5</t>
  </si>
  <si>
    <t>08140</t>
  </si>
  <si>
    <t>CALDES DE MONTBUI</t>
  </si>
  <si>
    <t>938654100</t>
  </si>
  <si>
    <t>recepcio.v@grupbroquetas.com</t>
  </si>
  <si>
    <t>hotelviladecaldes.com</t>
  </si>
  <si>
    <t>BROQUETAS S.L.</t>
  </si>
  <si>
    <t>PLAÇA FONT DEL LLEÓ, 1</t>
  </si>
  <si>
    <t>938650100</t>
  </si>
  <si>
    <t>info@rvhotels.es</t>
  </si>
  <si>
    <t>balnearibroquetas.com</t>
  </si>
  <si>
    <t>HOTEL VERTI S.L.</t>
  </si>
  <si>
    <t>CARRER AJUNTAMENT, S/N 0 CARRETERA DE RIBES, 5</t>
  </si>
  <si>
    <t>08030</t>
  </si>
  <si>
    <t>938615558</t>
  </si>
  <si>
    <t>info@hotelverti.com</t>
  </si>
  <si>
    <t>hotelverti.com</t>
  </si>
  <si>
    <t>H S.L.</t>
  </si>
  <si>
    <t>CARRETERA MASNOU, 307 BAJO</t>
  </si>
  <si>
    <t>938606688</t>
  </si>
  <si>
    <t>info@hotelh.es</t>
  </si>
  <si>
    <t>hotelh.es</t>
  </si>
  <si>
    <t>BLANCAFORT SPA TERMAL S.L.</t>
  </si>
  <si>
    <t>CARRER MINA, 7</t>
  </si>
  <si>
    <t>938605600</t>
  </si>
  <si>
    <t>info@blancafortspatermal.com</t>
  </si>
  <si>
    <t>HOTEL CLUB NEDERLAND</t>
  </si>
  <si>
    <t>CARRETERA C-17, KILOMETRO 76 EDIFICIO BAJO</t>
  </si>
  <si>
    <t>08573</t>
  </si>
  <si>
    <t>ORÍS</t>
  </si>
  <si>
    <t>938592509</t>
  </si>
  <si>
    <t>info@hotelclubnederland.com</t>
  </si>
  <si>
    <t>CAL CAPITA SORA S.L.</t>
  </si>
  <si>
    <t>BARRI CUSSONS</t>
  </si>
  <si>
    <t>08588</t>
  </si>
  <si>
    <t>SORA</t>
  </si>
  <si>
    <t>938529915</t>
  </si>
  <si>
    <t>benitoparaiso@hotmail.com</t>
  </si>
  <si>
    <t>calcapitasorasl.com</t>
  </si>
  <si>
    <t>HOTEL SANT QUIRZE DE BESORA</t>
  </si>
  <si>
    <t>CARRETERA BERGA, 2 BAJO</t>
  </si>
  <si>
    <t>08580</t>
  </si>
  <si>
    <t>SANT QUIRZE DE BESORA</t>
  </si>
  <si>
    <t>938529640</t>
  </si>
  <si>
    <t>info@hotelntquirzedebesora.com</t>
  </si>
  <si>
    <r>
      <rPr>
        <rFont val="'Google Sans Text',sans-serif"/>
        <color rgb="FF1155CC"/>
        <sz val="11.0"/>
        <u/>
      </rPr>
      <t>hotelbesora.com</t>
    </r>
  </si>
  <si>
    <t>GGEE CAL PEY S.L.</t>
  </si>
  <si>
    <t>CARRER SANT JORDI, 2 BAJO</t>
  </si>
  <si>
    <t>08513</t>
  </si>
  <si>
    <t>PRATS DE LLUÇANÈS</t>
  </si>
  <si>
    <t>938508756</t>
  </si>
  <si>
    <t>info@ggeecalpey.com</t>
  </si>
  <si>
    <t>HOTEL TORRES PETIT</t>
  </si>
  <si>
    <t>PASSEIG SANT JOAN, 40 BAJO</t>
  </si>
  <si>
    <t>08560</t>
  </si>
  <si>
    <t>MANLLEU</t>
  </si>
  <si>
    <t>938506188</t>
  </si>
  <si>
    <t>info@hoteltorrespetit.com</t>
  </si>
  <si>
    <r>
      <rPr>
        <rFont val="'Google Sans Text',sans-serif"/>
        <color rgb="FF1155CC"/>
        <sz val="11.0"/>
        <u/>
      </rPr>
      <t>torrespetit.com</t>
    </r>
  </si>
  <si>
    <t>SANT CELONI S.L.</t>
  </si>
  <si>
    <t>CARRER GIRONA, 68 BAJO(HOTEL)</t>
  </si>
  <si>
    <t>938484403</t>
  </si>
  <si>
    <t>info@hotelsantceloni.cat</t>
  </si>
  <si>
    <t>hotelsantceloni.com</t>
  </si>
  <si>
    <t>APARTHOTEL DE SALUT L´OM</t>
  </si>
  <si>
    <t>CARRER ORATGE (CAN RECORD), 11 BAJO</t>
  </si>
  <si>
    <t>08461</t>
  </si>
  <si>
    <t>SANT ESTEVE DE PALAUTORDERA</t>
  </si>
  <si>
    <t>938482073</t>
  </si>
  <si>
    <t>info@aparthoteldelutl´om.com</t>
  </si>
  <si>
    <t>TURO DE L´HOME</t>
  </si>
  <si>
    <t>PLAÇA MAJOR, 6 BAJO</t>
  </si>
  <si>
    <t>08460</t>
  </si>
  <si>
    <t>SANTA MARIA DE PALAUTORDERA</t>
  </si>
  <si>
    <t>938480027</t>
  </si>
  <si>
    <t>rmturo@hotmail.com</t>
  </si>
  <si>
    <t>turodelhome.com</t>
  </si>
  <si>
    <t>SANTA FE HOTEL</t>
  </si>
  <si>
    <t>CARRETERA SANT CELONI-SANTA FE, KILOMETRO 21 BAJO</t>
  </si>
  <si>
    <t>08479</t>
  </si>
  <si>
    <t>FOGARS DE MONTCLÚS</t>
  </si>
  <si>
    <t>938475011</t>
  </si>
  <si>
    <t>informacio@santafemontseny.cat</t>
  </si>
  <si>
    <t>santafemontseny.cat</t>
  </si>
  <si>
    <t>HUSA SANT BERNAT</t>
  </si>
  <si>
    <t>CARRETERA PALAUTORDERA-SEVA, KILOMETRO 20, 800 BAJO</t>
  </si>
  <si>
    <t>938473159</t>
  </si>
  <si>
    <t>hsantbernat@husa.es</t>
  </si>
  <si>
    <t>santbernat.com</t>
  </si>
  <si>
    <t>CAN BARRINA S.L.</t>
  </si>
  <si>
    <t>CARRETERA PALAUTORDERA-MONTSENY, KILOMETRO 12, 670 DF; BAJO</t>
  </si>
  <si>
    <t>938473129</t>
  </si>
  <si>
    <t>info@canbarrina.com</t>
  </si>
  <si>
    <t>canbarrina.com</t>
  </si>
  <si>
    <t>RESTAURANT D´EN XURIN</t>
  </si>
  <si>
    <t>AVINGUDA REI JAUME, 6 BAJO</t>
  </si>
  <si>
    <t>08440</t>
  </si>
  <si>
    <t>CARDEDEU</t>
  </si>
  <si>
    <t>938461188</t>
  </si>
  <si>
    <t>info@restaurantd´enxurin.com</t>
  </si>
  <si>
    <r>
      <rPr>
        <rFont val="'Google Sans Text',sans-serif"/>
        <color rgb="FF1155CC"/>
        <sz val="11.0"/>
        <u/>
      </rPr>
      <t>hotelxurin.com</t>
    </r>
  </si>
  <si>
    <t>AUGUSTA VALLES</t>
  </si>
  <si>
    <t>CARRETERA GRANOLLERS-EL MASNOU, KILOMETRO 12 BAJO; HOTEL FRENTE A-7</t>
  </si>
  <si>
    <t>08410</t>
  </si>
  <si>
    <t>VILANOVA DEL VALLÈS</t>
  </si>
  <si>
    <t>938456050</t>
  </si>
  <si>
    <t>reservas@hotelaugustavalles.com</t>
  </si>
  <si>
    <t>hotelaugustavalles.com</t>
  </si>
  <si>
    <t>EL FOLLÓ</t>
  </si>
  <si>
    <t>CARRER FOLLO, S/N</t>
  </si>
  <si>
    <t>08593</t>
  </si>
  <si>
    <t>TAGAMANENT</t>
  </si>
  <si>
    <t>938429116</t>
  </si>
  <si>
    <t>reserveselfollo@gmail.com</t>
  </si>
  <si>
    <t>elfollo.com</t>
  </si>
  <si>
    <t>L´HOSTALET DE LA MERCERÍA</t>
  </si>
  <si>
    <t>CARRER MAJOR, 49 BAJO</t>
  </si>
  <si>
    <t>08590</t>
  </si>
  <si>
    <t>FIGARÓ-MONTMANY</t>
  </si>
  <si>
    <t>938428851</t>
  </si>
  <si>
    <t>hostalet@hostaletdelamerceria.com</t>
  </si>
  <si>
    <t>hostaletdelamerceria.com</t>
  </si>
  <si>
    <t>HOTEL BOUTIQUE EDELWEISS</t>
  </si>
  <si>
    <t>CARRER ROSSELLÓ D'AMUNT, 9 BAJO</t>
  </si>
  <si>
    <t>938418124</t>
  </si>
  <si>
    <t>info@hotelboutiqueedelweiss.com</t>
  </si>
  <si>
    <t>hotelboutiqueedelweiss.com</t>
  </si>
  <si>
    <t>MASIA CAN FELIP</t>
  </si>
  <si>
    <t>CAN FELIP, S/N</t>
  </si>
  <si>
    <t>08450</t>
  </si>
  <si>
    <t>LLINARS DEL VALLÈS</t>
  </si>
  <si>
    <t>938411348</t>
  </si>
  <si>
    <t>hola@canfelip.com</t>
  </si>
  <si>
    <t>canfelip.com</t>
  </si>
  <si>
    <t>LA MASIA DEL SOLÁ S.L.</t>
  </si>
  <si>
    <t>CARRETERA SABADELL, KILOMETRO 32, 5 BAIXOS</t>
  </si>
  <si>
    <t>08275</t>
  </si>
  <si>
    <t>MONISTROL DE CALDERS</t>
  </si>
  <si>
    <t>938399025</t>
  </si>
  <si>
    <t>info@lamasiadelsola.com</t>
  </si>
  <si>
    <t>lamasiadelsola.com</t>
  </si>
  <si>
    <t>HOTEL CA LA MARIA</t>
  </si>
  <si>
    <t>CARRER MAJOR, 23</t>
  </si>
  <si>
    <t>08279</t>
  </si>
  <si>
    <t>AVINYÓ</t>
  </si>
  <si>
    <t>938387435</t>
  </si>
  <si>
    <t>info@hotelcalamaria.com</t>
  </si>
  <si>
    <t>CAL MARÇAL</t>
  </si>
  <si>
    <t>CARRETERA BERGA, 10</t>
  </si>
  <si>
    <t>08692</t>
  </si>
  <si>
    <t>PUIG-REIG</t>
  </si>
  <si>
    <t>938380575</t>
  </si>
  <si>
    <t>informacio@hotelcalmarcal.cat</t>
  </si>
  <si>
    <t>hotelcalmarcal.cat</t>
  </si>
  <si>
    <t>HOSTAL DEL CAMP S.L.</t>
  </si>
  <si>
    <t>CARRETERA C-16, KILOMETRO 59 BAJO(MAS NOU SALA)</t>
  </si>
  <si>
    <t>08650</t>
  </si>
  <si>
    <t>SALLENT</t>
  </si>
  <si>
    <t>938370877</t>
  </si>
  <si>
    <t>info@hostaldelcamp.com</t>
  </si>
  <si>
    <r>
      <rPr>
        <rFont val="'Google Sans Text',sans-serif"/>
        <color rgb="FF1155CC"/>
        <sz val="11.0"/>
        <u/>
      </rPr>
      <t>hostaldelcamp.com</t>
    </r>
  </si>
  <si>
    <t>WANDER BY PILLOW</t>
  </si>
  <si>
    <t>MONTSERRAT, 13 LOCAL</t>
  </si>
  <si>
    <t>08001</t>
  </si>
  <si>
    <t>938327063</t>
  </si>
  <si>
    <t>wander@bypillow.com</t>
  </si>
  <si>
    <t>bypillow.com</t>
  </si>
  <si>
    <t>CAL SEGUDET</t>
  </si>
  <si>
    <t>CAL SEGUDET, S/N BAJO</t>
  </si>
  <si>
    <t>08251</t>
  </si>
  <si>
    <t>CASTELLNOU DE BAGES</t>
  </si>
  <si>
    <t>938320249</t>
  </si>
  <si>
    <t>info@calsegudet.com</t>
  </si>
  <si>
    <r>
      <rPr>
        <rFont val="'Google Sans Text',sans-serif"/>
        <color rgb="FF1155CC"/>
        <sz val="11.0"/>
        <u/>
      </rPr>
      <t>calsegudet.com</t>
    </r>
  </si>
  <si>
    <t>HOTEL URBISOL</t>
  </si>
  <si>
    <t>CARRETERA MANRESA-VIC, KILOMETRO 20</t>
  </si>
  <si>
    <t>CALDERS</t>
  </si>
  <si>
    <t>938309153</t>
  </si>
  <si>
    <t>info@hotelurbisol.com</t>
  </si>
  <si>
    <t>hotelurbisol.com</t>
  </si>
  <si>
    <t>TOLL</t>
  </si>
  <si>
    <t>NAVAL PICANYOL, S/N</t>
  </si>
  <si>
    <t>08178</t>
  </si>
  <si>
    <t>COLLSUSPINA</t>
  </si>
  <si>
    <t>938301396</t>
  </si>
  <si>
    <t>info@toll.com</t>
  </si>
  <si>
    <t>CAN XARINA S.L.</t>
  </si>
  <si>
    <t>CARRER MAJOR, 30 30 30</t>
  </si>
  <si>
    <t>938300577</t>
  </si>
  <si>
    <t>info@canxarina.com</t>
  </si>
  <si>
    <t>canxarina.com</t>
  </si>
  <si>
    <t>CA L´ANDREU S.L.</t>
  </si>
  <si>
    <t>CARRETERA L'OBAGA, S/N</t>
  </si>
  <si>
    <t>08697</t>
  </si>
  <si>
    <t>SALDES</t>
  </si>
  <si>
    <t>938258088</t>
  </si>
  <si>
    <t>info@hotelcalandreu.com</t>
  </si>
  <si>
    <t>hotelcalandreu.com</t>
  </si>
  <si>
    <t>HOTEL EL BLAT</t>
  </si>
  <si>
    <t>CARRER BERGA, 67-69 BAJO</t>
  </si>
  <si>
    <t>08695</t>
  </si>
  <si>
    <t>BAGÀ</t>
  </si>
  <si>
    <t>938255737</t>
  </si>
  <si>
    <t>info@hotelelblat.com</t>
  </si>
  <si>
    <r>
      <rPr>
        <rFont val="'Google Sans Text',sans-serif"/>
        <color rgb="FF1155CC"/>
        <sz val="11.0"/>
        <u/>
      </rPr>
      <t>hotelelblat.com</t>
    </r>
  </si>
  <si>
    <t>ELS CASALS</t>
  </si>
  <si>
    <t>AFORES, S/N BAIXOS(ELS CASALS)</t>
  </si>
  <si>
    <t>08517</t>
  </si>
  <si>
    <t>SAGÀS</t>
  </si>
  <si>
    <t>938251200</t>
  </si>
  <si>
    <t>elscasals@elscasals.cat</t>
  </si>
  <si>
    <t>hotelelscasals.com</t>
  </si>
  <si>
    <t>SANTA BÁRBARA S.L.</t>
  </si>
  <si>
    <t>PLAZA SANT ROMÀ, S/N</t>
  </si>
  <si>
    <t>08698</t>
  </si>
  <si>
    <t>CERCS</t>
  </si>
  <si>
    <t>938248054</t>
  </si>
  <si>
    <t>info@ntabárbara.com</t>
  </si>
  <si>
    <t>NIU DESCANS</t>
  </si>
  <si>
    <t>CARRER GAUDÍ, 9 BAJOS</t>
  </si>
  <si>
    <t>938244758</t>
  </si>
  <si>
    <t>info@niudescans.com</t>
  </si>
  <si>
    <t>HOTEL LA PINEDA S.L.</t>
  </si>
  <si>
    <t>CARRER RAVAL, 50 BAJO</t>
  </si>
  <si>
    <t>938244515</t>
  </si>
  <si>
    <t>info@hotelpineda.com</t>
  </si>
  <si>
    <t>hotelpineda.com/</t>
  </si>
  <si>
    <t>EL JOU</t>
  </si>
  <si>
    <t>CARRETERA JOU, S/N</t>
  </si>
  <si>
    <t>08694</t>
  </si>
  <si>
    <t>GUARDIOLA DE BERGUEDÀ</t>
  </si>
  <si>
    <t>938240369</t>
  </si>
  <si>
    <t>hello@eljounature.com</t>
  </si>
  <si>
    <r>
      <rPr>
        <rFont val="'Google Sans Text',sans-serif"/>
        <color rgb="FF1155CC"/>
        <sz val="11.0"/>
        <u/>
      </rPr>
      <t>eljounature.com</t>
    </r>
  </si>
  <si>
    <t>HOTEL CAL MAJORAL</t>
  </si>
  <si>
    <t>CARRETERA SOLSONA (C-26), KILOMETRO 134</t>
  </si>
  <si>
    <t>08614</t>
  </si>
  <si>
    <t>L'ESPUNYOLA</t>
  </si>
  <si>
    <t>938230582</t>
  </si>
  <si>
    <t>info@calmajoral.com</t>
  </si>
  <si>
    <t>calmajoral.com</t>
  </si>
  <si>
    <t>CASA DUANER S.L.</t>
  </si>
  <si>
    <t>CARRER FARGA, 10 14</t>
  </si>
  <si>
    <t>938227672</t>
  </si>
  <si>
    <t>elrecodelavi@elrecodelavi.com</t>
  </si>
  <si>
    <t>elrecodelavi.com</t>
  </si>
  <si>
    <t>BERGA PARK S.L.</t>
  </si>
  <si>
    <t>CARRETERA SOLSONA, 32</t>
  </si>
  <si>
    <t>08600</t>
  </si>
  <si>
    <t>BERGA</t>
  </si>
  <si>
    <t>938216666</t>
  </si>
  <si>
    <t>reserves@hotelbergapark.com</t>
  </si>
  <si>
    <t>hotelbergapark.com</t>
  </si>
  <si>
    <t>HOTEL ESTEL S.L.</t>
  </si>
  <si>
    <t>CARRETERA SANT FRUITÓS, 39 BAJO</t>
  </si>
  <si>
    <t>938213463</t>
  </si>
  <si>
    <t>info@hotelestel.com</t>
  </si>
  <si>
    <t>hotelestel.com</t>
  </si>
  <si>
    <t>CASA TORNER I GÜELL</t>
  </si>
  <si>
    <t>RAMBLA SANT FRANCESC, 26 BAJO; ASCENSOR</t>
  </si>
  <si>
    <t>08720</t>
  </si>
  <si>
    <t>VILAFRANCA DEL PENEDÈS</t>
  </si>
  <si>
    <t>938174755</t>
  </si>
  <si>
    <t>reservas@casatorneriguell.com</t>
  </si>
  <si>
    <t>casatorneriguell.com</t>
  </si>
  <si>
    <t>BASIC</t>
  </si>
  <si>
    <t>CARRER TREPAT (POLIGONO INSDUSTRIAL CLOT DE MOJA), 5 BAJO (POLIGONO INSDUSTRIAL CLOT DE M</t>
  </si>
  <si>
    <t>08734</t>
  </si>
  <si>
    <t>OLÈRDOLA</t>
  </si>
  <si>
    <t>938173993</t>
  </si>
  <si>
    <t>info@basichotelpenedes.com</t>
  </si>
  <si>
    <t>basichotelpenedes.com</t>
  </si>
  <si>
    <t>HOTEL SERCOTEL DOMO S.A.</t>
  </si>
  <si>
    <t>CARRER FRANCESC MACIÀ, 4 BAJO</t>
  </si>
  <si>
    <t>938172426</t>
  </si>
  <si>
    <t>info@domohotel.com</t>
  </si>
  <si>
    <t>DOMO</t>
  </si>
  <si>
    <t>domohotel.com</t>
  </si>
  <si>
    <t>AS HOTELES CHUCENA</t>
  </si>
  <si>
    <t>AUTOPISTA V CENTENARIO, KILOMETRO 37, 00</t>
  </si>
  <si>
    <t>21891</t>
  </si>
  <si>
    <t>CHUCENA</t>
  </si>
  <si>
    <t>HOTEL AIR PENEDES</t>
  </si>
  <si>
    <t>CARRER FONT LES GRAUS, 2 POLIGONO INSDUSTRIAL ESTACION MERCADO ADERIAS</t>
  </si>
  <si>
    <t>938172026</t>
  </si>
  <si>
    <t>info@hotelairpenedes.com</t>
  </si>
  <si>
    <r>
      <rPr>
        <rFont val="'Google Sans Text',sans-serif"/>
        <color rgb="FF1155CC"/>
        <sz val="11.0"/>
        <u/>
      </rPr>
      <t>hotelairpenedes.com</t>
    </r>
  </si>
  <si>
    <t>PALADIO HOTELS S.L.</t>
  </si>
  <si>
    <t>CARRER FRANCESC MACIÀ, 4 BAJO(CASETA DE OBRA)</t>
  </si>
  <si>
    <t>938170853</t>
  </si>
  <si>
    <t>info@paladiohotels.com</t>
  </si>
  <si>
    <t>HOTEL CEFERINO</t>
  </si>
  <si>
    <t>PASSEIG RIBES ROGES, 9 BAJO</t>
  </si>
  <si>
    <t>VILANOVA I LA GELTRÚ</t>
  </si>
  <si>
    <t>938157926</t>
  </si>
  <si>
    <t>info@hotelceferino.com</t>
  </si>
  <si>
    <r>
      <rPr>
        <rFont val="'Google Sans Text',sans-serif"/>
        <color rgb="FF1155CC"/>
        <sz val="11.0"/>
        <u/>
      </rPr>
      <t>hotelceferino.com</t>
    </r>
  </si>
  <si>
    <t>HOTEL RICARD **</t>
  </si>
  <si>
    <t>PASSEIG MARÍTIM, 88 -BIS</t>
  </si>
  <si>
    <t>938157100</t>
  </si>
  <si>
    <t>info@hotelricard**.com</t>
  </si>
  <si>
    <t>CEFERINO</t>
  </si>
  <si>
    <t>PASSEIG RIBES ROGES, 2-3</t>
  </si>
  <si>
    <t>938151719</t>
  </si>
  <si>
    <t>ceferino@hotelceferino.com</t>
  </si>
  <si>
    <t>hotelceferino.com</t>
  </si>
  <si>
    <t>SOLVI HOTEL</t>
  </si>
  <si>
    <t>PASSEIG RIBES ROGES, 1 BAJO</t>
  </si>
  <si>
    <t>938151245</t>
  </si>
  <si>
    <t>reservas@solvihotel.com</t>
  </si>
  <si>
    <t>solvihotel.com</t>
  </si>
  <si>
    <t>HOTEL CÈSAR</t>
  </si>
  <si>
    <t>CARRER ISAAC PERAL, 4</t>
  </si>
  <si>
    <t>938151125</t>
  </si>
  <si>
    <t>vilanova@hotelcesar.net</t>
  </si>
  <si>
    <t>hotelcesar.net</t>
  </si>
  <si>
    <t>HOTEL ATENEA PARK</t>
  </si>
  <si>
    <t>CARRER JUAN SEBASTIÁN ELCANO, 4 BAJO; DUPLICADO 4-10</t>
  </si>
  <si>
    <t>938150638</t>
  </si>
  <si>
    <t>reservas@ateneapark.com</t>
  </si>
  <si>
    <t>hotelateneapark.com</t>
  </si>
  <si>
    <t>RIBES ROGES</t>
  </si>
  <si>
    <t>CARRER JOAN D'ÀUSTRIA, 7 BAJO; EDIFICIO MASSANA</t>
  </si>
  <si>
    <t>938150361</t>
  </si>
  <si>
    <t>info@ribesroges.com</t>
  </si>
  <si>
    <t>MAS ALBEREDA</t>
  </si>
  <si>
    <t>AVINGUDA SANT LLORENÇ, 68 BAJO</t>
  </si>
  <si>
    <t>08504</t>
  </si>
  <si>
    <t>SANT JULIÀ DE VILATORTA</t>
  </si>
  <si>
    <t>938122852</t>
  </si>
  <si>
    <t>info@masalbereda.com</t>
  </si>
  <si>
    <t>masalbereda.com</t>
  </si>
  <si>
    <t>PARADOR DE VIC-SAU</t>
  </si>
  <si>
    <t>PARATGE BAC DE SAU, S/N</t>
  </si>
  <si>
    <t>08510</t>
  </si>
  <si>
    <t>LES MASIES DE RODA</t>
  </si>
  <si>
    <t>938122323</t>
  </si>
  <si>
    <t>vic@parador.es</t>
  </si>
  <si>
    <t>HOTEL ALENTI</t>
  </si>
  <si>
    <t>CARRER PRIMER DE MAIG, 19 BAJO</t>
  </si>
  <si>
    <t>938114790</t>
  </si>
  <si>
    <t>info@hotelalenti.com</t>
  </si>
  <si>
    <t>hotelalenti.com</t>
  </si>
  <si>
    <t>ART START TEAM S.L.</t>
  </si>
  <si>
    <t>AVENIDA PORTAL D'AIGUADOÇ, 9</t>
  </si>
  <si>
    <t>938114546</t>
  </si>
  <si>
    <t>info@hotelestela.com</t>
  </si>
  <si>
    <t>hotelestela.com</t>
  </si>
  <si>
    <t>ESTELA</t>
  </si>
  <si>
    <t>AVINGUDA PORTAL D'AIGUADOÇ, 8 BAJO; HOTEL ESTELA BARNA</t>
  </si>
  <si>
    <t>938114545</t>
  </si>
  <si>
    <t>reservas@hotelestela.com</t>
  </si>
  <si>
    <t>LA NIÑA</t>
  </si>
  <si>
    <t>PASSEIG RIBERA, 65-68</t>
  </si>
  <si>
    <t>938113540</t>
  </si>
  <si>
    <t>info@laniña.com</t>
  </si>
  <si>
    <r>
      <rPr>
        <rFont val="'Google Sans Text',sans-serif"/>
        <color rgb="FF1155CC"/>
        <sz val="11.0"/>
        <u/>
      </rPr>
      <t>laninahotel.com</t>
    </r>
  </si>
  <si>
    <t>MIM SITGES S.L.</t>
  </si>
  <si>
    <t>AVENIDA SOFIA, 12 BAJO</t>
  </si>
  <si>
    <t>938113500</t>
  </si>
  <si>
    <t>info@hotelmimsitges.com</t>
  </si>
  <si>
    <t>hotelmimsitges.com</t>
  </si>
  <si>
    <t>SUNWAY PLAYA GOLF &amp; SPA</t>
  </si>
  <si>
    <t>PASSEIG MARÍTIM, 92-94</t>
  </si>
  <si>
    <t>938113410</t>
  </si>
  <si>
    <t>info@sunway.es</t>
  </si>
  <si>
    <t>sunway.es</t>
  </si>
  <si>
    <t>HOTEL LIBERTY S.L.</t>
  </si>
  <si>
    <t>CARRER ILLA DE CUBA, 45 BAJO; LIBERTY SITGES</t>
  </si>
  <si>
    <t>938110872</t>
  </si>
  <si>
    <t>hotelliberty@hotmail.com</t>
  </si>
  <si>
    <t>hotellibertysl.com</t>
  </si>
  <si>
    <t>MELIÁ SITGES</t>
  </si>
  <si>
    <t>CARRER JOAN SALVAT PAPASSEIT, 38 BAJO</t>
  </si>
  <si>
    <t>938110811</t>
  </si>
  <si>
    <t>melia.sitges@melia.com</t>
  </si>
  <si>
    <t>HOTEL AND CONFERENCE SITGES S.L.</t>
  </si>
  <si>
    <t>CAMI CAN GIRONA, S/N BAJO; PARCELA 1</t>
  </si>
  <si>
    <t>938110485</t>
  </si>
  <si>
    <t>info@hotelandconferencesitges.com</t>
  </si>
  <si>
    <t>CAPRI</t>
  </si>
  <si>
    <t>AVINGUDA SOFIA, 13-15</t>
  </si>
  <si>
    <t>938110267</t>
  </si>
  <si>
    <t>info@hotelcapri.es</t>
  </si>
  <si>
    <r>
      <rPr>
        <rFont val="'Google Sans Text',sans-serif"/>
        <color rgb="FF1155CC"/>
        <sz val="11.0"/>
        <u/>
      </rPr>
      <t>hotelcapri.es</t>
    </r>
  </si>
  <si>
    <t>CELIMAR</t>
  </si>
  <si>
    <t>PASSEIG RIBERA, 20 A; 5; 2; EDIFICIO MIRADOR</t>
  </si>
  <si>
    <t>938110170</t>
  </si>
  <si>
    <t>info@hotelcelimar.com</t>
  </si>
  <si>
    <t>hotelcelimar.com</t>
  </si>
  <si>
    <t>EL XALET HOTEL</t>
  </si>
  <si>
    <t>CARRER ILLA DE CUBA, 35</t>
  </si>
  <si>
    <t>938110070</t>
  </si>
  <si>
    <t>info@elxalet.com</t>
  </si>
  <si>
    <t>elxalet.com</t>
  </si>
  <si>
    <t>DOLCE SITGES</t>
  </si>
  <si>
    <t>AVINGUDA CAMI MIRALPEIX (URBANIZACIÓN CAN GIRONA), 12 BAJO</t>
  </si>
  <si>
    <t>938109000</t>
  </si>
  <si>
    <t>reservas@eurostarssitges.com</t>
  </si>
  <si>
    <r>
      <rPr>
        <rFont val="'Google Sans Text',sans-serif"/>
        <color rgb="FF1155CC"/>
        <sz val="11.0"/>
        <u/>
      </rPr>
      <t>sitges.dolce.com</t>
    </r>
  </si>
  <si>
    <t>HOTEL NOUCENTISTA S.L.</t>
  </si>
  <si>
    <t>CARRER ILLA DE CUBA, 21</t>
  </si>
  <si>
    <t>938102666</t>
  </si>
  <si>
    <t>info@hotelnoucentista.com</t>
  </si>
  <si>
    <t>hotelnoucentista.com</t>
  </si>
  <si>
    <t>ROBERT</t>
  </si>
  <si>
    <t>AVINGUDA CATALUNYA, 1 BAJO(EDIF)</t>
  </si>
  <si>
    <t>08787</t>
  </si>
  <si>
    <t>LA POBLA DE CLARAMUNT</t>
  </si>
  <si>
    <t>938086000</t>
  </si>
  <si>
    <t>info@robert.com</t>
  </si>
  <si>
    <t>CIUTAT IGUALADA</t>
  </si>
  <si>
    <t>PASSEIG VERDAGUER, 167 BAJO</t>
  </si>
  <si>
    <t>08700</t>
  </si>
  <si>
    <t>IGUALADA</t>
  </si>
  <si>
    <t>938066150</t>
  </si>
  <si>
    <t>info@ciutatigualada.com</t>
  </si>
  <si>
    <t>SOMIATRUITES</t>
  </si>
  <si>
    <t>BAIXADA SANT NICOLAU, 12</t>
  </si>
  <si>
    <t>938036626</t>
  </si>
  <si>
    <t>info@somiatruites.com</t>
  </si>
  <si>
    <t>MOLÍ BLANC HOTEL</t>
  </si>
  <si>
    <t>CARRETERA MANRESA (C-241C), KILOMETRO 0, 9</t>
  </si>
  <si>
    <t>938019179</t>
  </si>
  <si>
    <t>hotel@moliblanchotel.cat</t>
  </si>
  <si>
    <t>moliblanchotel.cat</t>
  </si>
  <si>
    <t>HOTEL TALL DE CONILL</t>
  </si>
  <si>
    <t>PLAÇA ÀNGEL GUIMERÀ, 11 BAJO</t>
  </si>
  <si>
    <t>08786</t>
  </si>
  <si>
    <t>CAPELLADES</t>
  </si>
  <si>
    <t>938010130</t>
  </si>
  <si>
    <t>talldeconill@talldeconill.com</t>
  </si>
  <si>
    <t>talldeconill.com</t>
  </si>
  <si>
    <t>BOUTIQUE 1847 S.L.</t>
  </si>
  <si>
    <t>CARRER AVINYÓ, 58 2; 2</t>
  </si>
  <si>
    <t>08002</t>
  </si>
  <si>
    <t>937975371</t>
  </si>
  <si>
    <t>info@boutique1847.com</t>
  </si>
  <si>
    <t>boutique1847.com</t>
  </si>
  <si>
    <t>VILA ARENYS S.L.</t>
  </si>
  <si>
    <t>RIERA BISBE POL, 89</t>
  </si>
  <si>
    <t>08350</t>
  </si>
  <si>
    <t>ARENYS DE MAR</t>
  </si>
  <si>
    <t>937958886</t>
  </si>
  <si>
    <t>info@vilaarenyshotel.com</t>
  </si>
  <si>
    <t>hotelvilaarenys.com</t>
  </si>
  <si>
    <t>CALISCLE S.L.</t>
  </si>
  <si>
    <t>CARRER CORTADA, S/N BAJO</t>
  </si>
  <si>
    <t>08359</t>
  </si>
  <si>
    <t>SANT ISCLE DE VALLALTA</t>
  </si>
  <si>
    <t>937957365</t>
  </si>
  <si>
    <t>info@canrocosa.com</t>
  </si>
  <si>
    <t>canrocosa.com</t>
  </si>
  <si>
    <t>HOTEL ROCATEL</t>
  </si>
  <si>
    <t>AVINGUDA MARESME, 1 BAJO</t>
  </si>
  <si>
    <t>08360</t>
  </si>
  <si>
    <t>CANET DE MAR</t>
  </si>
  <si>
    <t>937940350</t>
  </si>
  <si>
    <t>hotelrocatel@gmail.com</t>
  </si>
  <si>
    <t>hotelrocatel-playacanetdemar.com</t>
  </si>
  <si>
    <t>L´ANXANETA</t>
  </si>
  <si>
    <t>URBANITZACIO AIGUAVIVA, 7 RAMON LLULL</t>
  </si>
  <si>
    <t>08358</t>
  </si>
  <si>
    <t>ARENYS DE MUNT</t>
  </si>
  <si>
    <t>937938932</t>
  </si>
  <si>
    <t>anxaneta@telefonica.net</t>
  </si>
  <si>
    <t>lanxaneta.com</t>
  </si>
  <si>
    <t>BEST WESTERN JET S.L.</t>
  </si>
  <si>
    <t>CARRER SANTEMA, 25 BAJO</t>
  </si>
  <si>
    <t>08393</t>
  </si>
  <si>
    <t>CALDES D'ESTRAC</t>
  </si>
  <si>
    <t>937910700</t>
  </si>
  <si>
    <t>info@bestwestern.es</t>
  </si>
  <si>
    <t>bestwestern.es/hoteljet.html</t>
  </si>
  <si>
    <t>RESTAURANT CAN SUÑÉ</t>
  </si>
  <si>
    <t>CARRER CALLAO, 4 BAJO</t>
  </si>
  <si>
    <t>937910051</t>
  </si>
  <si>
    <t>info@cansune.com</t>
  </si>
  <si>
    <t>cansune.com</t>
  </si>
  <si>
    <t>CASTELL DE MATA</t>
  </si>
  <si>
    <t>CARRETERA N-II, KILOMETRO 649, 000 BAJO; HOTEL CASTELL MATA</t>
  </si>
  <si>
    <t>08301</t>
  </si>
  <si>
    <t>MATARÓ</t>
  </si>
  <si>
    <t>937901045</t>
  </si>
  <si>
    <t>info@hotelcastelldemata.com</t>
  </si>
  <si>
    <r>
      <rPr>
        <rFont val="'Google Sans Text',sans-serif"/>
        <color rgb="FF1155CC"/>
        <sz val="11.0"/>
        <u/>
      </rPr>
      <t>hotelcastelldemata.com</t>
    </r>
  </si>
  <si>
    <t>GAVINA MAR</t>
  </si>
  <si>
    <t>PASSATGE CARAMAR, 6</t>
  </si>
  <si>
    <t>08320</t>
  </si>
  <si>
    <t>EL MASNOU</t>
  </si>
  <si>
    <t>937825019</t>
  </si>
  <si>
    <t>gavina.mar@yahoo.com</t>
  </si>
  <si>
    <t>gavinamar.com</t>
  </si>
  <si>
    <t>CAN MISSE S.L.</t>
  </si>
  <si>
    <t>CARRER AMADEU VIVES, 9 BAJO; HOTEL CAN MISSE</t>
  </si>
  <si>
    <t>08293</t>
  </si>
  <si>
    <t>COLLBATÓ</t>
  </si>
  <si>
    <t>937779062</t>
  </si>
  <si>
    <t>info@canmisse.com</t>
  </si>
  <si>
    <t>canmisse.com</t>
  </si>
  <si>
    <t>MONTSERRAT HOTEL &amp; TRAINING CENTER</t>
  </si>
  <si>
    <t>CARRER QUEROL, S/N</t>
  </si>
  <si>
    <t>08004</t>
  </si>
  <si>
    <t>937770125</t>
  </si>
  <si>
    <t>collbato@eada.edu</t>
  </si>
  <si>
    <t>htcmontserrat.com</t>
  </si>
  <si>
    <t>GOLF RESORT &amp; SPA</t>
  </si>
  <si>
    <t>CARRETERA MARTORELL-CAPELLADES, KILOMETRO 19, 5 BAJO</t>
  </si>
  <si>
    <t>08635</t>
  </si>
  <si>
    <t>SANT ESTEVE SESROVIRES</t>
  </si>
  <si>
    <t>937756800</t>
  </si>
  <si>
    <t>info@hotelbarcelonagolf.com</t>
  </si>
  <si>
    <t>hotelbarcelonagolf.com</t>
  </si>
  <si>
    <t>MANEL</t>
  </si>
  <si>
    <t>CARRER PERE PUIG, 74 BAJO</t>
  </si>
  <si>
    <t>08760</t>
  </si>
  <si>
    <t>MARTORELL</t>
  </si>
  <si>
    <t>937752140</t>
  </si>
  <si>
    <t>info@manel.com</t>
  </si>
  <si>
    <t>hotelmanel.net</t>
  </si>
  <si>
    <t>HOTEL CIUTAT MARTORELL</t>
  </si>
  <si>
    <t>CARRER PAU CLARIS, S/N</t>
  </si>
  <si>
    <t>937745160</t>
  </si>
  <si>
    <t>info@hotel-martorell.com</t>
  </si>
  <si>
    <t>hotel-martorell.com</t>
  </si>
  <si>
    <t>HOTEL BARCELONA GOLF S.A.</t>
  </si>
  <si>
    <t>CARRETERA MARTORELL-CAPELLADES, KILOMETRO 19, 500</t>
  </si>
  <si>
    <t>937727791</t>
  </si>
  <si>
    <t>HOTEL THE ORIGINALS CAN BONASTRE WINE RESORT</t>
  </si>
  <si>
    <t>CARRETERA B-224, KILOMETRO 13, 2 (FINCA CAN BONASTRE)</t>
  </si>
  <si>
    <t>08782</t>
  </si>
  <si>
    <t>MASQUEFA</t>
  </si>
  <si>
    <t>937726167</t>
  </si>
  <si>
    <t>bodega@canbonastre.com</t>
  </si>
  <si>
    <t>canbonastre.com</t>
  </si>
  <si>
    <t>AS HOTELES PORTA</t>
  </si>
  <si>
    <t>AUTOPISTA A-7, KILOMETRO 165</t>
  </si>
  <si>
    <t>08755</t>
  </si>
  <si>
    <t>CASTELLBISBAL</t>
  </si>
  <si>
    <t>937724877</t>
  </si>
  <si>
    <t>info@sercotel.com</t>
  </si>
  <si>
    <t>ashotelesportadebarcelona.com</t>
  </si>
  <si>
    <t>RESTAURACION ESLAVA S.L.</t>
  </si>
  <si>
    <t>MASIA CAN OLLÉ, S/N</t>
  </si>
  <si>
    <t>08294</t>
  </si>
  <si>
    <t>EL BRUC</t>
  </si>
  <si>
    <t>937710323</t>
  </si>
  <si>
    <t>info@restauracioneava.com</t>
  </si>
  <si>
    <t>BRUC</t>
  </si>
  <si>
    <t>CARRETERA N-II (HOTEL BRUC), KILOMETRO 570 BAJO</t>
  </si>
  <si>
    <t>937710086</t>
  </si>
  <si>
    <t>info@bruc.com</t>
  </si>
  <si>
    <r>
      <rPr>
        <rFont val="'Google Sans Text',sans-serif"/>
        <color rgb="FF1155CC"/>
        <sz val="11.0"/>
        <u/>
      </rPr>
      <t>hotel-bruc.com</t>
    </r>
  </si>
  <si>
    <t>ANGLIA-TRES S.L.</t>
  </si>
  <si>
    <t>CARRER SANT ISIDRE, 81 BAJO</t>
  </si>
  <si>
    <t>08370</t>
  </si>
  <si>
    <t>CALELLA</t>
  </si>
  <si>
    <t>937697914</t>
  </si>
  <si>
    <t>info@anglia-tres.com</t>
  </si>
  <si>
    <t>SANT JAUME, S/N BAJO(HOTEL LAS VEGAS)</t>
  </si>
  <si>
    <t>937697822</t>
  </si>
  <si>
    <t>H TOP CALELLA PALACE</t>
  </si>
  <si>
    <t>CARRER MARIA CARDONA, 9-10 BAJO</t>
  </si>
  <si>
    <t>937691915</t>
  </si>
  <si>
    <t>recepcion.calellapalace@htophotels.com</t>
  </si>
  <si>
    <t>CARRER MARIA CARDONA, 9 BAJO</t>
  </si>
  <si>
    <t>3339</t>
  </si>
  <si>
    <t>VOLGA S.A.</t>
  </si>
  <si>
    <t>CARRER JOVARA, 350 BAJO; HOTEL</t>
  </si>
  <si>
    <t>937691800</t>
  </si>
  <si>
    <t>grupflorida@grupflorida.com</t>
  </si>
  <si>
    <t>grupflorida.com</t>
  </si>
  <si>
    <t>PRESIDENT S.A.</t>
  </si>
  <si>
    <t>CARRER VALLDEBANADOR, 31-37 BAJO</t>
  </si>
  <si>
    <t>937691612</t>
  </si>
  <si>
    <t>info@hotelpresident.cat</t>
  </si>
  <si>
    <t>hotelpresident.cat</t>
  </si>
  <si>
    <t>HOTEL SUMMER S.A.</t>
  </si>
  <si>
    <t>CARRER MONTNEGRE, 15 BAJO; HOTEL</t>
  </si>
  <si>
    <t>937691560</t>
  </si>
  <si>
    <t>info@hotelsorradauradasplash.com</t>
  </si>
  <si>
    <t>hotelsummer.net</t>
  </si>
  <si>
    <t>MEDPLAYA HOTEL SANTA MÓNICA</t>
  </si>
  <si>
    <t>CARRER TURISME, 72 - 78 BAJO; DUPLICADO 72-78; HOTEL</t>
  </si>
  <si>
    <t>937691519</t>
  </si>
  <si>
    <t>booking.costabrava@medplaya.com</t>
  </si>
  <si>
    <t>TOP AMAIKA</t>
  </si>
  <si>
    <t>CARRER DIPUTACIÓ, 2 BAJO</t>
  </si>
  <si>
    <t>937691350</t>
  </si>
  <si>
    <t>reservas.amaika@htophotels.com</t>
  </si>
  <si>
    <t>HOTEL MARISOL S.A.</t>
  </si>
  <si>
    <t>CARRER BALMES, 102 BAJO</t>
  </si>
  <si>
    <t>937690968</t>
  </si>
  <si>
    <t>info@hotelmarisol.com</t>
  </si>
  <si>
    <t>MEDITERRANI EXPRESS S.L.</t>
  </si>
  <si>
    <t>CARRER RIERA, 25 BAJO</t>
  </si>
  <si>
    <t>937690883</t>
  </si>
  <si>
    <t>express1@expresshotel.net</t>
  </si>
  <si>
    <t>expresshotel.net</t>
  </si>
  <si>
    <t>GARBI S.L.</t>
  </si>
  <si>
    <t>PASSEIG ROQUES, S/N BAJO; DUPLICADO 3-5; HOTEL GARBI</t>
  </si>
  <si>
    <t>937690729</t>
  </si>
  <si>
    <t>reservas.garbi@checkinhoteles.com</t>
  </si>
  <si>
    <t>checkingarbi.com</t>
  </si>
  <si>
    <t>CONTINENTAL S.A.</t>
  </si>
  <si>
    <t>CARRER CERVANTES, 105 BAJO; HOTEL</t>
  </si>
  <si>
    <t>937690647</t>
  </si>
  <si>
    <t>info@continental.com</t>
  </si>
  <si>
    <r>
      <rPr>
        <rFont val="'Google Sans Text',sans-serif"/>
        <color rgb="FF1155CC"/>
        <sz val="11.0"/>
        <u/>
      </rPr>
      <t>marisol-continental.com</t>
    </r>
  </si>
  <si>
    <t>HOTEL MIAMI S.A.</t>
  </si>
  <si>
    <t>CARRER MONTURIOL, 39 BAJO; DUPLICADO 39-41; HOTEL</t>
  </si>
  <si>
    <t>937690539</t>
  </si>
  <si>
    <t>info@hotelmiami.com</t>
  </si>
  <si>
    <t>HAROMAR</t>
  </si>
  <si>
    <t>PASSEIG ROQUES, 32 BAJO</t>
  </si>
  <si>
    <t>937690524</t>
  </si>
  <si>
    <t>haromar@haromar.com</t>
  </si>
  <si>
    <t>haromar.com</t>
  </si>
  <si>
    <t>HOTEL BON REPOS S.A.</t>
  </si>
  <si>
    <t>CARRER VALLDEROURE, 17</t>
  </si>
  <si>
    <t>937690512</t>
  </si>
  <si>
    <t>reservas@hotelbonrepos.net</t>
  </si>
  <si>
    <t>hotelbonrepos.net</t>
  </si>
  <si>
    <t>HOTEL MONT ROSA</t>
  </si>
  <si>
    <t>PASSEIG ROQUES, S/N</t>
  </si>
  <si>
    <t>937690508</t>
  </si>
  <si>
    <t>info@montrosa.com</t>
  </si>
  <si>
    <t>hotelmontrosa.com</t>
  </si>
  <si>
    <t>HOTEL MONT-ROSA</t>
  </si>
  <si>
    <t>PASSEIG ROQUES, 13 13</t>
  </si>
  <si>
    <t>CALELLA PARK</t>
  </si>
  <si>
    <t>CARRER JOVARA, 257 BAJO</t>
  </si>
  <si>
    <t>937690358</t>
  </si>
  <si>
    <t>hotenco@hotenco.com</t>
  </si>
  <si>
    <t>hotenco.com</t>
  </si>
  <si>
    <t>BONDIA HOTELS</t>
  </si>
  <si>
    <t>CARRER ÀNIMES, S/N BAJO</t>
  </si>
  <si>
    <t>bondiahotels.com</t>
  </si>
  <si>
    <t>MAR BLAU</t>
  </si>
  <si>
    <t>CARRER VALLDEBANADOR, 23-29 BAJO; HOTEL</t>
  </si>
  <si>
    <t>937690350</t>
  </si>
  <si>
    <t>info@hotelmarblau.cat</t>
  </si>
  <si>
    <t>marblau.com</t>
  </si>
  <si>
    <t>ESPLAI S.A.</t>
  </si>
  <si>
    <t>CARRER RAMON I CAJAL, 2-16</t>
  </si>
  <si>
    <t>937690308</t>
  </si>
  <si>
    <t>reserves@hotelsorradauradasplash.com</t>
  </si>
  <si>
    <t>hotelesplai.net</t>
  </si>
  <si>
    <t>CALELLA PARK LA ESQUINA VERDE</t>
  </si>
  <si>
    <t>CARRER ÀNIMES, 22 BAJO</t>
  </si>
  <si>
    <t>937690300</t>
  </si>
  <si>
    <t>bondiahotels.com/es/hotel-calella-park-la-esquina-verde</t>
  </si>
  <si>
    <t>HOTEL VILA</t>
  </si>
  <si>
    <t>CARRER SANT JOSEP, 66 BAJO</t>
  </si>
  <si>
    <t>937690208</t>
  </si>
  <si>
    <t>info@hotelvila.com</t>
  </si>
  <si>
    <t>RIERA CAPASPRE, 62 BAJO</t>
  </si>
  <si>
    <t>937690002</t>
  </si>
  <si>
    <t>LA CASA DE ANTONIO BOUTIQUE</t>
  </si>
  <si>
    <t>GRAN VIA GRAN VÍA CORTS CATALANES, 584 2º 1º</t>
  </si>
  <si>
    <t>08011</t>
  </si>
  <si>
    <t>937687382</t>
  </si>
  <si>
    <t>info@lacadeantonioboutique.com</t>
  </si>
  <si>
    <r>
      <rPr>
        <rFont val="'Google Sans Text',sans-serif"/>
        <color rgb="FF1155CC"/>
        <sz val="11.0"/>
        <u/>
      </rPr>
      <t>lacasadeantonio.es</t>
    </r>
  </si>
  <si>
    <t>BOCADOS DIVINOS S.L.</t>
  </si>
  <si>
    <t>HOMER, S/N</t>
  </si>
  <si>
    <t>08023</t>
  </si>
  <si>
    <t>937682769</t>
  </si>
  <si>
    <t>info@bocadosdivinos.com</t>
  </si>
  <si>
    <t>IBIZA</t>
  </si>
  <si>
    <t>SANT BARTOMEU, 11 BAJO</t>
  </si>
  <si>
    <t>937682247</t>
  </si>
  <si>
    <t>hotelibiza@gmail.com</t>
  </si>
  <si>
    <t>ibiza.com</t>
  </si>
  <si>
    <t>ODISSEA PARK S.L.</t>
  </si>
  <si>
    <t>AVINGUDA MAR, 15 BAJO</t>
  </si>
  <si>
    <t>08398</t>
  </si>
  <si>
    <t>SANTA SUSANNA</t>
  </si>
  <si>
    <t>937679383</t>
  </si>
  <si>
    <t>info@odisseapark.com</t>
  </si>
  <si>
    <t>odisseapark.com</t>
  </si>
  <si>
    <t>TURHOTEL S.A.</t>
  </si>
  <si>
    <t>TORRENTO DE CAN GELAT, S/N BAJO</t>
  </si>
  <si>
    <t>937679283</t>
  </si>
  <si>
    <t>info@turhotel.com</t>
  </si>
  <si>
    <t>SANTA SUSANNA RESORT S.L.</t>
  </si>
  <si>
    <t>CARRETERA N-II, KILOMETRO 673 BAJO; HOTEL SANTA SUSANA</t>
  </si>
  <si>
    <t>937679259</t>
  </si>
  <si>
    <t>reservas@santasusannaresort.info</t>
  </si>
  <si>
    <t>santasusannaresort.info</t>
  </si>
  <si>
    <t>AQUA MONTAGUT S.A.</t>
  </si>
  <si>
    <t>937679128</t>
  </si>
  <si>
    <t>info@aquamontagut.com</t>
  </si>
  <si>
    <r>
      <rPr>
        <rFont val="'Google Sans Text',sans-serif"/>
        <color rgb="FF1155CC"/>
        <sz val="11.0"/>
        <u/>
      </rPr>
      <t>aquahotel.com</t>
    </r>
  </si>
  <si>
    <t>ALEGRÍA MAR MEDITERRANIA</t>
  </si>
  <si>
    <t>937679055</t>
  </si>
  <si>
    <t>marmediterrania@alegria-hotels.com</t>
  </si>
  <si>
    <t>ALEGRIA BARRANCO</t>
  </si>
  <si>
    <t>AVENIDA SANTIAGO PUIG (CPJ. HOTELERO PARQUE SANTIAGO I), 3</t>
  </si>
  <si>
    <t>38660</t>
  </si>
  <si>
    <t>ARONA</t>
  </si>
  <si>
    <t>937678684</t>
  </si>
  <si>
    <t>alegria-hotels.com/es</t>
  </si>
  <si>
    <t>INDALO PARK</t>
  </si>
  <si>
    <t>CARRER SANT PERE, S/N</t>
  </si>
  <si>
    <t>08458</t>
  </si>
  <si>
    <t>SANT PERE DE VILAMAJOR</t>
  </si>
  <si>
    <t>937678455</t>
  </si>
  <si>
    <t>info@indalopark.com</t>
  </si>
  <si>
    <t>indalopark.com</t>
  </si>
  <si>
    <t>HOTEL RIVIERA</t>
  </si>
  <si>
    <t>AVINGUDA MAR, 21 BAJO</t>
  </si>
  <si>
    <t>937678450</t>
  </si>
  <si>
    <t>info@hotelriviera.cat</t>
  </si>
  <si>
    <t>hotelriviera.com</t>
  </si>
  <si>
    <t>FLORIDA PARK S.A.</t>
  </si>
  <si>
    <t>AVINGUDA MAR, 17 BAJO</t>
  </si>
  <si>
    <t>937678443</t>
  </si>
  <si>
    <t>ALHAMBRA S.A.</t>
  </si>
  <si>
    <t>AVINGUDA MAR, 20</t>
  </si>
  <si>
    <t>937678425</t>
  </si>
  <si>
    <t>hotelalhambra@hotelalhambra.net</t>
  </si>
  <si>
    <t>hotelalhambra.net</t>
  </si>
  <si>
    <t>HOTEL ONABRAVA S.A.</t>
  </si>
  <si>
    <t>AVINGUDA MAR, S/N 0</t>
  </si>
  <si>
    <t>937678370</t>
  </si>
  <si>
    <t>onabrava@aquahotel.com</t>
  </si>
  <si>
    <t>DON ANGEL S.A.</t>
  </si>
  <si>
    <t>AVINGUDA MAR, 14 BAJO(PARCELA 324)</t>
  </si>
  <si>
    <t>937678340</t>
  </si>
  <si>
    <t>roquetasdemar@hoteldonangel.com</t>
  </si>
  <si>
    <t>hoteldonangel.com</t>
  </si>
  <si>
    <t>AQUAMARINA &amp; SPA S.A.</t>
  </si>
  <si>
    <t>PASSEIG MARÍTIM, 16</t>
  </si>
  <si>
    <t>937678211</t>
  </si>
  <si>
    <t>info@aquahotel.com</t>
  </si>
  <si>
    <t>540</t>
  </si>
  <si>
    <t>MONTAGUT SUITES</t>
  </si>
  <si>
    <t>TORRENTO DE CAN GELAT, S/N</t>
  </si>
  <si>
    <t>937678078</t>
  </si>
  <si>
    <t>info@montagutsuites.com</t>
  </si>
  <si>
    <t>CAPRICI S.A.</t>
  </si>
  <si>
    <t>AVINGUDA MAR, S/N</t>
  </si>
  <si>
    <t>937678020</t>
  </si>
  <si>
    <t>info@caprici.com</t>
  </si>
  <si>
    <r>
      <rPr>
        <rFont val="'Google Sans Text',sans-serif"/>
        <color rgb="FF1155CC"/>
        <sz val="11.0"/>
        <u/>
      </rPr>
      <t>hotelcaprici.com</t>
    </r>
  </si>
  <si>
    <t>TOP ROYAL SUN</t>
  </si>
  <si>
    <t>937678018</t>
  </si>
  <si>
    <t>info@toproyalsun.com</t>
  </si>
  <si>
    <t>CHIKIN SERIUS</t>
  </si>
  <si>
    <t>AVINGUDA MAR, 18</t>
  </si>
  <si>
    <t>937677800</t>
  </si>
  <si>
    <t>reservas.sirius@checkinhoteles.com</t>
  </si>
  <si>
    <t>checkinsirius.com</t>
  </si>
  <si>
    <t>MOMA HOTEL S.L.</t>
  </si>
  <si>
    <t>AVINGUDA MAR, 5 BAJO(BJ.RESIDENCIAL SANTA S</t>
  </si>
  <si>
    <t>937677660</t>
  </si>
  <si>
    <t>info@momahotel.com</t>
  </si>
  <si>
    <t>GOLDEN DONAIRE BEACH</t>
  </si>
  <si>
    <t>PLAÇA RACÓ, S/N</t>
  </si>
  <si>
    <t>937671626</t>
  </si>
  <si>
    <t>MONTPALAU S.L.</t>
  </si>
  <si>
    <t>CARRER ROIG I JALPI, 1 BAJO(HOTELS MONTPALAU)</t>
  </si>
  <si>
    <t>08397</t>
  </si>
  <si>
    <t>PINEDA DE MAR</t>
  </si>
  <si>
    <t>937671466</t>
  </si>
  <si>
    <t>info@montpalau.com</t>
  </si>
  <si>
    <t>STELLA &amp; SPA S.L.</t>
  </si>
  <si>
    <t>CARRER PUNTAIRES, 1 BAJO; HOTEL STELLA</t>
  </si>
  <si>
    <t>937671452</t>
  </si>
  <si>
    <t>info@stella&amp;spa.com</t>
  </si>
  <si>
    <r>
      <rPr>
        <rFont val="'Google Sans Text',sans-serif"/>
        <color rgb="FF1155CC"/>
        <sz val="11.0"/>
        <u/>
      </rPr>
      <t>hotelstellapineda.com</t>
    </r>
  </si>
  <si>
    <t>AUTOMOCIÓN EL CRUCE</t>
  </si>
  <si>
    <t>CARRER MOSSÈN CINTO VERDAGUER, 15 15 15</t>
  </si>
  <si>
    <t>937671440</t>
  </si>
  <si>
    <t>info@automociónelcruce.com</t>
  </si>
  <si>
    <r>
      <rPr>
        <rFont val="'Google Sans Text',sans-serif"/>
        <color rgb="FF1155CC"/>
        <sz val="11.0"/>
        <u/>
      </rPr>
      <t>hotelsabiote.com</t>
    </r>
  </si>
  <si>
    <t>CHECKIN PINEDA</t>
  </si>
  <si>
    <t>CARRER ESGLÉSIA, 76 BAJO</t>
  </si>
  <si>
    <t>937671214</t>
  </si>
  <si>
    <t>reservas.pineda@checkinhoteles.com</t>
  </si>
  <si>
    <t>checkinpineda.com</t>
  </si>
  <si>
    <t>HOTEL SORRABONA S.L.</t>
  </si>
  <si>
    <t>937671189</t>
  </si>
  <si>
    <t>info@hotelsorrabona.com</t>
  </si>
  <si>
    <t>hotelsorrabona.com</t>
  </si>
  <si>
    <t>HOTEL GOLDEN TAURUS PARK RESORT **** S.A.</t>
  </si>
  <si>
    <t>PASEO MARÍTIMO, 33</t>
  </si>
  <si>
    <t>937671044</t>
  </si>
  <si>
    <t>taurus@goldenhotels.com</t>
  </si>
  <si>
    <t>CARRER PUNTAIRES, 5 BAJO(HOTEL)</t>
  </si>
  <si>
    <t>937670120</t>
  </si>
  <si>
    <t>info@hotelmontemar.com</t>
  </si>
  <si>
    <t>HOTEL MERCÉ</t>
  </si>
  <si>
    <t>CARRER ANTONI DOLTRA, 2</t>
  </si>
  <si>
    <t>937670078</t>
  </si>
  <si>
    <t>info@hotel-merce.com</t>
  </si>
  <si>
    <t>hotel-merce.com</t>
  </si>
  <si>
    <t>PROMENADE</t>
  </si>
  <si>
    <t>PASSEIG MARÍTIM, 7 BAJO</t>
  </si>
  <si>
    <t>937670003</t>
  </si>
  <si>
    <t>promenade@aquahotel.com</t>
  </si>
  <si>
    <r>
      <rPr>
        <rFont val="'Google Sans Text',sans-serif"/>
        <color rgb="FF1155CC"/>
        <sz val="11.0"/>
        <u/>
      </rPr>
      <t>aquahotel.com</t>
    </r>
  </si>
  <si>
    <t>BERNAT II S.L.</t>
  </si>
  <si>
    <t>CARRER TURISME, 42-44 BAJO; DUPLICADO 42-44; HOTEL BERNAT II</t>
  </si>
  <si>
    <t>937665960</t>
  </si>
  <si>
    <t>hotelbernat@hotelbernat.com</t>
  </si>
  <si>
    <t>hotelbernat.com</t>
  </si>
  <si>
    <t>CORISA S.A.</t>
  </si>
  <si>
    <t>CARRER BRUGUERA, 315 BAJO</t>
  </si>
  <si>
    <t>937664385</t>
  </si>
  <si>
    <t>info@cori.com</t>
  </si>
  <si>
    <t>HOTEL FRETA CALELLA TURÍSTIC</t>
  </si>
  <si>
    <t>CARRER COSANTA I FORNAGUERA, 2</t>
  </si>
  <si>
    <t>937664306</t>
  </si>
  <si>
    <t>hotelfreta.sefed@gmail.com</t>
  </si>
  <si>
    <t>hotelfretasefed.wix.com/hotel-freta-calella</t>
  </si>
  <si>
    <t>HOTEL LES PALMERES S.L.</t>
  </si>
  <si>
    <t>DIPUTACIÓ, 1 BAJO DUPLICADO 1-21</t>
  </si>
  <si>
    <t>937664130</t>
  </si>
  <si>
    <t>info@hlespalmeres.com</t>
  </si>
  <si>
    <t>hlespalmeres.com</t>
  </si>
  <si>
    <t>617</t>
  </si>
  <si>
    <t>BALMES S.A.</t>
  </si>
  <si>
    <t>CARRER BALMES, 123 BAJO</t>
  </si>
  <si>
    <t>937664050</t>
  </si>
  <si>
    <t>balmes@ghthotels.com</t>
  </si>
  <si>
    <t>RACO D´EN PEPE S.L.</t>
  </si>
  <si>
    <t>CARRER VALLDEROURE, 33 BAJO</t>
  </si>
  <si>
    <t>937662090</t>
  </si>
  <si>
    <t>info@racodenpepe.com</t>
  </si>
  <si>
    <t>racodenpepe.com</t>
  </si>
  <si>
    <t>HOTEL SANT JORDI S.A.</t>
  </si>
  <si>
    <t>CARRER TURISME, 80 80</t>
  </si>
  <si>
    <t>937661919</t>
  </si>
  <si>
    <t>hotelsantjordi@hotelsantjordi.com</t>
  </si>
  <si>
    <t>INMACO S.A.</t>
  </si>
  <si>
    <t>CARRER MONTURIOL, 34 BAJO; DUPLICADO 34-42</t>
  </si>
  <si>
    <t>937661199</t>
  </si>
  <si>
    <t>info@aparthotelmiamipark.com</t>
  </si>
  <si>
    <t>aparthotelmiamipark.com</t>
  </si>
  <si>
    <t>KAKTUS PLAYA S.A.</t>
  </si>
  <si>
    <t>CARRER GAUDÍ, 8 BAJO</t>
  </si>
  <si>
    <t>937660728</t>
  </si>
  <si>
    <t>HOTEL MARITIM S.A.</t>
  </si>
  <si>
    <t>CARRER MAR, 10 BAJO</t>
  </si>
  <si>
    <t>937660620</t>
  </si>
  <si>
    <t>PINE S.L.</t>
  </si>
  <si>
    <t>CARRER ONZE DE SETEMBRE, S/N BAJO(CLUB CARAMBA BEACH)</t>
  </si>
  <si>
    <t>937660373</t>
  </si>
  <si>
    <t>recepcion.pinedapalace@htophotels.com</t>
  </si>
  <si>
    <t>OASIS PARK S.L.</t>
  </si>
  <si>
    <t>CARRER MONTNEGRE, 54 BAJO(EDIFICIO )</t>
  </si>
  <si>
    <t>937660210</t>
  </si>
  <si>
    <t>info@oasispark.com</t>
  </si>
  <si>
    <t>REYMAR PLAYA</t>
  </si>
  <si>
    <t>PASSEIG MARÍTIM, 54 BAJO</t>
  </si>
  <si>
    <t>08380</t>
  </si>
  <si>
    <t>MALGRAT DE MAR</t>
  </si>
  <si>
    <t>937654831</t>
  </si>
  <si>
    <t>info@hotelreymarplaya.com</t>
  </si>
  <si>
    <t>hotelreymarplaya.com</t>
  </si>
  <si>
    <t>CARRER SANT ESTEVE, 84 BAJO(HOTEL IRIS)</t>
  </si>
  <si>
    <t>937654754</t>
  </si>
  <si>
    <t>info@aparthoteliris.com</t>
  </si>
  <si>
    <t>aparthoteliris.com</t>
  </si>
  <si>
    <t>HOTEL CARTAGO NOVA</t>
  </si>
  <si>
    <t>PASSEIG MARÍTIM, 92 BAJO(HOTEL)</t>
  </si>
  <si>
    <t>937654654</t>
  </si>
  <si>
    <t>info@hotelcartagonova.com</t>
  </si>
  <si>
    <t>SORRA D´OR S.L.</t>
  </si>
  <si>
    <t>PASSEIG LLEVANT, 2 BAJO; ASCENSOR</t>
  </si>
  <si>
    <t>937654602</t>
  </si>
  <si>
    <t>reservas@sorrador.com</t>
  </si>
  <si>
    <t>sorrador.com</t>
  </si>
  <si>
    <t>REYMAR S.A.</t>
  </si>
  <si>
    <t>PASSEIG MARÍTIM, 96 BAJO(HOTEL REYMAR)</t>
  </si>
  <si>
    <t>937654566</t>
  </si>
  <si>
    <t>info@hotelreymar.com</t>
  </si>
  <si>
    <t>hotelreymar.com</t>
  </si>
  <si>
    <t>AMARAIGUA</t>
  </si>
  <si>
    <t>937654554</t>
  </si>
  <si>
    <t>info@hotelsuneo.net</t>
  </si>
  <si>
    <t>ecohotelsgestio.net</t>
  </si>
  <si>
    <t>H-TOP PLANAMAR</t>
  </si>
  <si>
    <t>PASSEIG MARÍTIM, 10-12 BAJO</t>
  </si>
  <si>
    <t>937654504</t>
  </si>
  <si>
    <t>recepcion.planamar@htophotels.com</t>
  </si>
  <si>
    <t>SERHS SORRA DAURADA</t>
  </si>
  <si>
    <t>PASSEIG MARÍTIM, 6-8 BAJO; DUPLICADO 6-8; HOTEL SORRA DAURA</t>
  </si>
  <si>
    <t>937654500</t>
  </si>
  <si>
    <t>info@serhssorradaurada.com</t>
  </si>
  <si>
    <r>
      <rPr>
        <rFont val="'Google Sans Text',sans-serif"/>
        <color rgb="FF1155CC"/>
        <sz val="11.0"/>
        <u/>
      </rPr>
      <t>hotelserhssorradaurada.com</t>
    </r>
  </si>
  <si>
    <t>AVINGUDA COLOM, S/N BAJO</t>
  </si>
  <si>
    <t>937654269</t>
  </si>
  <si>
    <t>info@lunapark.com</t>
  </si>
  <si>
    <t>ALEGRIA HOTELS S.L.</t>
  </si>
  <si>
    <t>PASSEIG MARÍTIM, 20-22 (HOTEL MARIPINS)</t>
  </si>
  <si>
    <t>937654212</t>
  </si>
  <si>
    <t>maripins@alegria-hotels.com</t>
  </si>
  <si>
    <t>AQUA - HOTEL BELLAPLAYA</t>
  </si>
  <si>
    <t>AVINGUDA BARCELONA, S/N ESQUINA CALLE ROGER DE FLOR</t>
  </si>
  <si>
    <t>937654118</t>
  </si>
  <si>
    <t>info@aqua-hotelbellaplaya.com</t>
  </si>
  <si>
    <r>
      <rPr>
        <rFont val="'Google Sans Text',sans-serif"/>
        <color rgb="FF1155CC"/>
        <sz val="11.0"/>
        <u/>
      </rPr>
      <t>aquahotel.com</t>
    </r>
  </si>
  <si>
    <t>HOTEL MONTE PLAYA S.A.</t>
  </si>
  <si>
    <t>PASSEIG MARÍTIM, 50 BAJO; DUPLICADO 50-52; RM</t>
  </si>
  <si>
    <t>937654078</t>
  </si>
  <si>
    <t>info@hotelmonteplaya.com</t>
  </si>
  <si>
    <r>
      <rPr>
        <rFont val="'Google Sans Text',sans-serif"/>
        <color rgb="FF1155CC"/>
        <sz val="11.0"/>
        <u/>
      </rPr>
      <t>hotelmonteplaya.com</t>
    </r>
  </si>
  <si>
    <t>HTOP PINEDA PALACE</t>
  </si>
  <si>
    <t>PASSEIG MARÍTIM, 9 BAJO</t>
  </si>
  <si>
    <t>937625160</t>
  </si>
  <si>
    <t>APARTMENTS SORRABONA</t>
  </si>
  <si>
    <t>CARRER IGNASI IGLESIES, 40 BAJO</t>
  </si>
  <si>
    <t>937625154</t>
  </si>
  <si>
    <t>PARADIS PARK</t>
  </si>
  <si>
    <t>CARRER JOSEP MARIA DE SAGARRA, 47</t>
  </si>
  <si>
    <t>937624678</t>
  </si>
  <si>
    <t>info@paradispark.com</t>
  </si>
  <si>
    <t>EUROPA SPLASH</t>
  </si>
  <si>
    <t>PASSEIG MARÍTIM, 76-78 BAJO; DUPLICADO 76-78; LOCAL 2-H.EUROP</t>
  </si>
  <si>
    <t>937619695</t>
  </si>
  <si>
    <t>reserves@hoteleuropasplash.net</t>
  </si>
  <si>
    <t>hoteleuropasplash.net</t>
  </si>
  <si>
    <t>SOLGRAN S.L.</t>
  </si>
  <si>
    <t>CARRER PAU SIMÓ, 8 BAJO</t>
  </si>
  <si>
    <t>08395</t>
  </si>
  <si>
    <t>SANT POL DE MAR</t>
  </si>
  <si>
    <t>937602182</t>
  </si>
  <si>
    <t>info@solgran.com</t>
  </si>
  <si>
    <t>CARRETERA N-II, KILOMETRO 664, 000 BAJO</t>
  </si>
  <si>
    <t>937600051</t>
  </si>
  <si>
    <t>gransol@euht-santpol.org</t>
  </si>
  <si>
    <t>gransol.com</t>
  </si>
  <si>
    <t>URH CIUTAT DE MATARÓ</t>
  </si>
  <si>
    <t>CAMI RAL, 648</t>
  </si>
  <si>
    <t>08302</t>
  </si>
  <si>
    <t>937575522</t>
  </si>
  <si>
    <t>info.urhmataro@urh-hoteliers.com</t>
  </si>
  <si>
    <t>urhciutatdemataro.com</t>
  </si>
  <si>
    <t>HOTEL URH CUITAT DE MATARO S.L.</t>
  </si>
  <si>
    <t>CAMI RAL, 648 BAJO; NH CIUTAT DE MATARO</t>
  </si>
  <si>
    <t>hotelurhcuitatdematarosl.com</t>
  </si>
  <si>
    <t>HOTEL VILASSAR</t>
  </si>
  <si>
    <t>AVINGUDA CARLES III, 15 BAJO; DUPLICADO 15-21</t>
  </si>
  <si>
    <t>08340</t>
  </si>
  <si>
    <t>VILASSAR DE MAR</t>
  </si>
  <si>
    <t>937541240</t>
  </si>
  <si>
    <t>info@hotelvilasr.com</t>
  </si>
  <si>
    <r>
      <rPr>
        <rFont val="'Google Sans Text',sans-serif"/>
        <color rgb="FF1155CC"/>
        <sz val="11.0"/>
        <u/>
      </rPr>
      <t>hotelvilassar.com</t>
    </r>
  </si>
  <si>
    <t>SORLI EMOCIONS</t>
  </si>
  <si>
    <t>CARRER LLUÍS JORDA I CARDONA (URBANIZACIÓN CAN OLLA), 2 BAJO</t>
  </si>
  <si>
    <t>08339</t>
  </si>
  <si>
    <t>VILASSAR DE DALT</t>
  </si>
  <si>
    <t>937538240</t>
  </si>
  <si>
    <t>info@hotelsorliemocions.cat</t>
  </si>
  <si>
    <t>hotelsorliemocions.cat</t>
  </si>
  <si>
    <t>VILA DE PREMIA S.L.</t>
  </si>
  <si>
    <t>CAMI RAL, 69 BAJO</t>
  </si>
  <si>
    <t>08330</t>
  </si>
  <si>
    <t>PREMIÀ DE MAR</t>
  </si>
  <si>
    <t>937525407</t>
  </si>
  <si>
    <t>info@hotelviladepremia.com</t>
  </si>
  <si>
    <t>hotelviladepremia.com</t>
  </si>
  <si>
    <t>APARTHOTEL ATTICA21 VALLÉS</t>
  </si>
  <si>
    <t>CARRER MILENA JESENSKA, 40 BAJO(CASTELL ARNAU)</t>
  </si>
  <si>
    <t>08206</t>
  </si>
  <si>
    <t>SABADELL</t>
  </si>
  <si>
    <t>937460498</t>
  </si>
  <si>
    <t>info@aparthotelattica21vallés.com</t>
  </si>
  <si>
    <r>
      <rPr>
        <rFont val="'Google Sans Text',sans-serif"/>
        <color rgb="FF1155CC"/>
        <sz val="11.0"/>
        <u/>
      </rPr>
      <t>attica21hotels.com</t>
    </r>
  </si>
  <si>
    <t>EUROSTARS EXECUTIVE</t>
  </si>
  <si>
    <t>CARRER MARIE CURIE, 2 BAJO</t>
  </si>
  <si>
    <t>08210</t>
  </si>
  <si>
    <t>BARBERÀ DEL VALLÈS</t>
  </si>
  <si>
    <t>937454900</t>
  </si>
  <si>
    <t>info@eurostarsexecutive.com</t>
  </si>
  <si>
    <r>
      <rPr>
        <rFont val="'Google Sans Text',sans-serif"/>
        <color rgb="FF1155CC"/>
        <sz val="11.0"/>
        <u/>
      </rPr>
      <t>eurostarsexecutive.com</t>
    </r>
  </si>
  <si>
    <t>CA L´AGUSTINET</t>
  </si>
  <si>
    <t>CARRER CAL AGUSTI SANT JULIA, S/N</t>
  </si>
  <si>
    <t>08669</t>
  </si>
  <si>
    <t>VALLCEBRE</t>
  </si>
  <si>
    <t>937441362</t>
  </si>
  <si>
    <t>info@cal´agustinet.com</t>
  </si>
  <si>
    <r>
      <rPr>
        <rFont val="'Google Sans Text',sans-serif"/>
        <color rgb="FF1155CC"/>
        <sz val="11.0"/>
        <u/>
      </rPr>
      <t>racodelsangels.com</t>
    </r>
  </si>
  <si>
    <t>ATZAVARA</t>
  </si>
  <si>
    <t>CARRER RIERA, 32-34 BAJO; DUPLICADO 32-34</t>
  </si>
  <si>
    <t>937423220</t>
  </si>
  <si>
    <t>info@apartamentsatzavara.com</t>
  </si>
  <si>
    <t>apartamentsatzavara.com</t>
  </si>
  <si>
    <t>HOTEL GASTRONÓMIC CAN RIBALTA</t>
  </si>
  <si>
    <t>CARRER CAN RIBALTA, S/N</t>
  </si>
  <si>
    <t>08459</t>
  </si>
  <si>
    <t>SANT ANTONI DE VILAMAJOR</t>
  </si>
  <si>
    <t>937379933</t>
  </si>
  <si>
    <t>info@airanatura.com</t>
  </si>
  <si>
    <t>canribaltahotel.com</t>
  </si>
  <si>
    <t>HOTEL ARREY ALELLA S.L.</t>
  </si>
  <si>
    <t>CARRER CHARLES RIVEL, 6-8</t>
  </si>
  <si>
    <t>08328</t>
  </si>
  <si>
    <t>ALELLA</t>
  </si>
  <si>
    <t>937379787</t>
  </si>
  <si>
    <t>recepcion@hotelarreyalella.com</t>
  </si>
  <si>
    <r>
      <rPr>
        <rFont val="'Google Sans Text',sans-serif"/>
        <color rgb="FF1155CC"/>
        <sz val="11.0"/>
        <u/>
      </rPr>
      <t>hotelarreyalella.com</t>
    </r>
  </si>
  <si>
    <t>DUQUESA SUITES S.L.</t>
  </si>
  <si>
    <t>PLAÇA ANTONIO LÓPEZ, 5</t>
  </si>
  <si>
    <t>937379125</t>
  </si>
  <si>
    <t>info@duquesasuitesbarcelona.com</t>
  </si>
  <si>
    <t>hotelduquesasuitesbarcelona.com</t>
  </si>
  <si>
    <t>OHLA EIXAMPLE</t>
  </si>
  <si>
    <t>CARRER CÒRSEGA, 289</t>
  </si>
  <si>
    <t>08008</t>
  </si>
  <si>
    <t>937377977</t>
  </si>
  <si>
    <t>info@ohlaeixample.com</t>
  </si>
  <si>
    <t>ohlaeixample.com</t>
  </si>
  <si>
    <t>ROYAL PASSEIG DE GRACIA</t>
  </si>
  <si>
    <t>PASSEIG GRÀCIA, 84</t>
  </si>
  <si>
    <t>937370010</t>
  </si>
  <si>
    <t>info.pg84@royalhotels.es</t>
  </si>
  <si>
    <t>royalpasseigdegraciahotel.com</t>
  </si>
  <si>
    <t>DON CANDIDO</t>
  </si>
  <si>
    <t>CARRER RAMBLETA PARE ALEGRE, 98 BAJO; H.DON CANDIDO</t>
  </si>
  <si>
    <t>08224</t>
  </si>
  <si>
    <t>TERRASSA</t>
  </si>
  <si>
    <t>937333300</t>
  </si>
  <si>
    <t>info@hoteldoncandido.com</t>
  </si>
  <si>
    <t>hoteldoncandido.com</t>
  </si>
  <si>
    <t>CAMPANILE S.A.</t>
  </si>
  <si>
    <t>CARRETERA N-150, KILOMETRO 6, 7 BAJO</t>
  </si>
  <si>
    <t>937292928</t>
  </si>
  <si>
    <t>CATALONIA SABADELL</t>
  </si>
  <si>
    <t>PLAÇA CATALUNYA, 10-12</t>
  </si>
  <si>
    <t>937279200</t>
  </si>
  <si>
    <t>sabadell.reservas@cataloniahotels.com</t>
  </si>
  <si>
    <t>SERGI PRIETO AMILS</t>
  </si>
  <si>
    <t>CARRER BALMES, 78 ATICO, 1</t>
  </si>
  <si>
    <t>08203</t>
  </si>
  <si>
    <t>937258879</t>
  </si>
  <si>
    <t>sergi8512@gmail.com</t>
  </si>
  <si>
    <t>sergiprietoamils.es</t>
  </si>
  <si>
    <t>CATALONIA GRAN HOTEL VERDI</t>
  </si>
  <si>
    <t>AVINGUDA FRANCESC MACIÀ, 62</t>
  </si>
  <si>
    <t>08208</t>
  </si>
  <si>
    <t>937231111</t>
  </si>
  <si>
    <t>verdi@hoteles-catalonia.es</t>
  </si>
  <si>
    <t>MERCER HOTELES S.L.</t>
  </si>
  <si>
    <t>CARRER RIEGO, 93 BAJO</t>
  </si>
  <si>
    <t>08202</t>
  </si>
  <si>
    <t>937220610</t>
  </si>
  <si>
    <t>info@mercerbarcelona.com</t>
  </si>
  <si>
    <t>mercerhoteles.com</t>
  </si>
  <si>
    <t>ARRAHONA</t>
  </si>
  <si>
    <t>CARRETERA BARCELONA, 446 BAJO</t>
  </si>
  <si>
    <t>937205320</t>
  </si>
  <si>
    <t>info@arrahonahotel.com</t>
  </si>
  <si>
    <t>arrahonahotel.com</t>
  </si>
  <si>
    <t>937189662</t>
  </si>
  <si>
    <t>reservas@eurostarsexecutive.com</t>
  </si>
  <si>
    <t>PICELTUR S.L.</t>
  </si>
  <si>
    <t>CARRER SANT BARTOMEU, 8 2; 1; DUPLICADO 8-10</t>
  </si>
  <si>
    <t>937098688</t>
  </si>
  <si>
    <t>info@piceltur.com</t>
  </si>
  <si>
    <t>HOTEL TAHITI PLAYA</t>
  </si>
  <si>
    <t>937032200</t>
  </si>
  <si>
    <t>info@hoteltahitiplaya.com</t>
  </si>
  <si>
    <r>
      <rPr>
        <rFont val="'Google Sans Text',sans-serif"/>
        <color rgb="FF1155CC"/>
        <sz val="11.0"/>
        <u/>
      </rPr>
      <t>tahitiplaya.com</t>
    </r>
  </si>
  <si>
    <t>472</t>
  </si>
  <si>
    <t>EXPRESS BY HOLIDAY INN MONTMELO</t>
  </si>
  <si>
    <t>CAMI CAN GORDI, 15 BAJO; ISLA J, SECTOR S</t>
  </si>
  <si>
    <t>08400</t>
  </si>
  <si>
    <t>937017000</t>
  </si>
  <si>
    <t>info@expressbyholidayinnmontmelo.com</t>
  </si>
  <si>
    <r>
      <rPr>
        <rFont val="'Google Sans Text',sans-serif"/>
        <color rgb="FF1155CC"/>
        <sz val="11.0"/>
        <u/>
      </rPr>
      <t>hiexpress.com/himontmelo</t>
    </r>
    <r>
      <rPr>
        <rFont val="'Google Sans Text',sans-serif"/>
        <sz val="11.0"/>
      </rPr>
      <t xml:space="preserve"> 1</t>
    </r>
  </si>
  <si>
    <t>IBEROSTAR PASEO DE GRACIA</t>
  </si>
  <si>
    <t>PLAÇA CATALANA, 10</t>
  </si>
  <si>
    <t>08032</t>
  </si>
  <si>
    <t>937006262</t>
  </si>
  <si>
    <t>paseo.de.gracia@iberostar.com</t>
  </si>
  <si>
    <t>HOTEL TERRASSA PARK</t>
  </si>
  <si>
    <t>AVINGUDA SANTA EULÀLIA, 236 BAJO; HOTEL</t>
  </si>
  <si>
    <t>08223</t>
  </si>
  <si>
    <t>937004400</t>
  </si>
  <si>
    <t>info@hotelterrassapark.com</t>
  </si>
  <si>
    <t>hotelterrassapark.com</t>
  </si>
  <si>
    <t>EUROSTARS BARBERÁ PARC</t>
  </si>
  <si>
    <t>CARRETERA N-150, KILOMETRO 6, 700 SECTOR BARICENTRO</t>
  </si>
  <si>
    <t>937003900</t>
  </si>
  <si>
    <t>info@eurostarsbarberáparc.com</t>
  </si>
  <si>
    <r>
      <rPr>
        <rFont val="'Google Sans Text',sans-serif"/>
        <color rgb="FF1155CC"/>
        <sz val="11.0"/>
        <u/>
      </rPr>
      <t>eurostarshotels.com</t>
    </r>
  </si>
  <si>
    <t>EDDY´S GUEST HOUSE BARCELONA</t>
  </si>
  <si>
    <t>GIRONA, 46</t>
  </si>
  <si>
    <t>08009</t>
  </si>
  <si>
    <t>937 68 96 50</t>
  </si>
  <si>
    <t>info@eddy´sguesthousebarcelona.com</t>
  </si>
  <si>
    <t>GOLDEN COSTA SALOU - ADULTS ONLY</t>
  </si>
  <si>
    <t>CARRER VAPORET, S/N</t>
  </si>
  <si>
    <t>937 629 470</t>
  </si>
  <si>
    <t>HLG CITY PARK TERRANOVA</t>
  </si>
  <si>
    <t>CARRER HANDBOL, 1</t>
  </si>
  <si>
    <t>08191</t>
  </si>
  <si>
    <t>RUBÍ</t>
  </si>
  <si>
    <t>936993462</t>
  </si>
  <si>
    <t>info@hlgcityparkterranova.com</t>
  </si>
  <si>
    <t>H2 RUBÍ</t>
  </si>
  <si>
    <t>CARRETERA RUBÍ-MOLINS DE REI, 81 ESQUINA AVENIDA ELECTRICIAT</t>
  </si>
  <si>
    <t>936977600</t>
  </si>
  <si>
    <t>rubi@hoteles2.com</t>
  </si>
  <si>
    <t>CIRSA GAMING CORPORATION S.A.</t>
  </si>
  <si>
    <t>POLIGONO CAN SANT JOAN, S/N BAJO</t>
  </si>
  <si>
    <t>08190</t>
  </si>
  <si>
    <t>SANT CUGAT DEL VALLÈS</t>
  </si>
  <si>
    <t>936971404</t>
  </si>
  <si>
    <t>info@cirgamingcorporation.com</t>
  </si>
  <si>
    <t>SAN PANCRAÇ</t>
  </si>
  <si>
    <t>PLAÇA PI, 2 BAJO</t>
  </si>
  <si>
    <t>08193</t>
  </si>
  <si>
    <t>CERDANYOLA DEL VALLÈS</t>
  </si>
  <si>
    <t>936922054</t>
  </si>
  <si>
    <t>info@npancraç.com</t>
  </si>
  <si>
    <t>EXE PARC DEL VALLES</t>
  </si>
  <si>
    <t>CARRER ARTESANS, 2-8</t>
  </si>
  <si>
    <t>08290</t>
  </si>
  <si>
    <t>936920661</t>
  </si>
  <si>
    <t>info@exeparcdelvalles.com</t>
  </si>
  <si>
    <r>
      <rPr>
        <rFont val="'Google Sans Text',sans-serif"/>
        <color rgb="FF1155CC"/>
        <sz val="11.0"/>
        <u/>
      </rPr>
      <t>exeparcdelvalles.com</t>
    </r>
  </si>
  <si>
    <t>URBAN SABADELL</t>
  </si>
  <si>
    <t>RONDA ZAMENHOF, 21</t>
  </si>
  <si>
    <t>08201</t>
  </si>
  <si>
    <t>936843242</t>
  </si>
  <si>
    <t>urban@urbansabadell.com</t>
  </si>
  <si>
    <t>urbansabadell.com</t>
  </si>
  <si>
    <t>CATALONIA BRISTOL</t>
  </si>
  <si>
    <t>CARRER ESPORT, 4 SECT G; BAJO; PARCELA 2-3</t>
  </si>
  <si>
    <t>08740</t>
  </si>
  <si>
    <t>SANT ANDREU DE LA BARCA</t>
  </si>
  <si>
    <t>936821177</t>
  </si>
  <si>
    <t>dpo.cataloniahotels@lener.es</t>
  </si>
  <si>
    <t>CARRER POUS (POLIGONO INSDUSTRIAL CIDESA), S/N BAJO</t>
  </si>
  <si>
    <t>936820574</t>
  </si>
  <si>
    <t>TANGO &amp; PASARELA</t>
  </si>
  <si>
    <t>TRAVESSERA GRACIA, 441 1º 1</t>
  </si>
  <si>
    <t>08025</t>
  </si>
  <si>
    <t>936814900</t>
  </si>
  <si>
    <t>jcmm1714@hotmail.com</t>
  </si>
  <si>
    <t>tangopasarela.com</t>
  </si>
  <si>
    <t>UPPER DIAGONAL S.L.</t>
  </si>
  <si>
    <t>PASSEIG MANUEL GIRONA, 7-21</t>
  </si>
  <si>
    <t>08034</t>
  </si>
  <si>
    <t>936813469</t>
  </si>
  <si>
    <t>info@hotel-upperdiagonal.com</t>
  </si>
  <si>
    <t>hotel-upperdiagonal.com</t>
  </si>
  <si>
    <t>ZENIT BARCELONA</t>
  </si>
  <si>
    <t>CARRER SANTALÓ, 8 BAJO; HOTEL ZENIT, C.B.</t>
  </si>
  <si>
    <t>08021</t>
  </si>
  <si>
    <t>936764796</t>
  </si>
  <si>
    <t>barcelona@zenithoteles.com</t>
  </si>
  <si>
    <t>ALCAUFAR VELL S.L.</t>
  </si>
  <si>
    <t>CARRER ÀNGEL GUIMERÀ, 7 4; 3</t>
  </si>
  <si>
    <t>08172</t>
  </si>
  <si>
    <t>936751278</t>
  </si>
  <si>
    <t>alcaufarvell@alcaufarvell.com</t>
  </si>
  <si>
    <r>
      <rPr>
        <rFont val="'Google Sans Text',sans-serif"/>
        <color rgb="FF1155CC"/>
        <sz val="11.0"/>
        <u/>
      </rPr>
      <t>alcaufarvell.com</t>
    </r>
  </si>
  <si>
    <t>DEL GOLF</t>
  </si>
  <si>
    <t>AVINGUDA CANADÀ, 80-90</t>
  </si>
  <si>
    <t>08173</t>
  </si>
  <si>
    <t>936743745</t>
  </si>
  <si>
    <t>reservas@aparthoteldelgolf.com</t>
  </si>
  <si>
    <t>aparthoteldelgolf.com</t>
  </si>
  <si>
    <t>HOTEL CALASANZ</t>
  </si>
  <si>
    <t>AVINGUDA BARCELONA, 36-38</t>
  </si>
  <si>
    <t>08750</t>
  </si>
  <si>
    <t>MOLINS DE REI</t>
  </si>
  <si>
    <t>936681639</t>
  </si>
  <si>
    <t>hotel@hotelcalasanz.com</t>
  </si>
  <si>
    <t>hotelcalasanz.com</t>
  </si>
  <si>
    <t>CASA BELLA SARRIA S.L.</t>
  </si>
  <si>
    <t>SANT AGUSTÍ, 4</t>
  </si>
  <si>
    <t>08012</t>
  </si>
  <si>
    <t>936677841</t>
  </si>
  <si>
    <t>info@casabellagracia.com</t>
  </si>
  <si>
    <t>casabellagracia.com</t>
  </si>
  <si>
    <t>CIEN HOTEL S.L.</t>
  </si>
  <si>
    <t>CONSELL DE CENT, 278</t>
  </si>
  <si>
    <t>08007</t>
  </si>
  <si>
    <t>936677382</t>
  </si>
  <si>
    <t>cienhotel@gmail.com</t>
  </si>
  <si>
    <t>cienhotelsl.com</t>
  </si>
  <si>
    <t>CLÍNICA LARA S.L.</t>
  </si>
  <si>
    <t>CARRER RUBIÓ I ORS, 3 8 -10</t>
  </si>
  <si>
    <t>08041</t>
  </si>
  <si>
    <t>936672232</t>
  </si>
  <si>
    <t>house@bypillow.com</t>
  </si>
  <si>
    <t>CENTRO S.L.</t>
  </si>
  <si>
    <t>CARRETERA LAUREÀ MIRÓ, 184</t>
  </si>
  <si>
    <t>08980</t>
  </si>
  <si>
    <t>SANT FELIU DE LLOBREGAT</t>
  </si>
  <si>
    <t>936661001</t>
  </si>
  <si>
    <t>hotelcentro@hotelcentro.es</t>
  </si>
  <si>
    <t>centrosl.com</t>
  </si>
  <si>
    <t>BEST WESTERN HOTEL MEDITERRANEO S.L.</t>
  </si>
  <si>
    <t>PASSEIG MARÍTIM, 294 BAJO; H MEDITERRANEO</t>
  </si>
  <si>
    <t>08860</t>
  </si>
  <si>
    <t>CASTELLDEFELS</t>
  </si>
  <si>
    <t>936652154</t>
  </si>
  <si>
    <t>info@hmediterraneo.com</t>
  </si>
  <si>
    <t>hmediterraneo.com</t>
  </si>
  <si>
    <t>HOTEL BEL AIR S.L.</t>
  </si>
  <si>
    <t>PASSEIG MARÍTIM, 169 BAJO; HOTEL BEL AIR</t>
  </si>
  <si>
    <t>936651600</t>
  </si>
  <si>
    <t>belair@grup-soteras.com</t>
  </si>
  <si>
    <t>grup-soteras.com</t>
  </si>
  <si>
    <t>APARTAMENTOS EL PINAR II</t>
  </si>
  <si>
    <t>CARRER ONZE, 4 3RO PUERTA 12</t>
  </si>
  <si>
    <t>936651377</t>
  </si>
  <si>
    <t>info@apartamentoselpinarii.com</t>
  </si>
  <si>
    <t>GRAN HOTEL REY DON JAIME</t>
  </si>
  <si>
    <t>AVINGUDA HOTEL, 22 BAJOS</t>
  </si>
  <si>
    <t>936651300</t>
  </si>
  <si>
    <t>MASD MEDITERRANEO HOTEL APARTAMENTOS SPA</t>
  </si>
  <si>
    <t>PASSEIG MARÍTIM, 50</t>
  </si>
  <si>
    <t>936647200</t>
  </si>
  <si>
    <t>info@masdmediterraneo.com</t>
  </si>
  <si>
    <t>masdmediterraneo.com</t>
  </si>
  <si>
    <t>SB BCN EVENTS</t>
  </si>
  <si>
    <t>RONDA CAN RABADA (POLIGONO INSDUSTRIAL RAL), 22-24 BAJO</t>
  </si>
  <si>
    <t>936646230</t>
  </si>
  <si>
    <t>bcnevents@sbhotels.es</t>
  </si>
  <si>
    <t>hotel-bcnevents.com</t>
  </si>
  <si>
    <t>HOTEL 6 BIS S.L.</t>
  </si>
  <si>
    <t>CARRER 6 BIS, 6</t>
  </si>
  <si>
    <t>936645509</t>
  </si>
  <si>
    <t>info@hotel6bis.com</t>
  </si>
  <si>
    <t>hotel6bis.com</t>
  </si>
  <si>
    <t>LES CLARISSES BOUTIQUE HOTEL</t>
  </si>
  <si>
    <t>PLAÇA MALLA, S/N</t>
  </si>
  <si>
    <t>936606000</t>
  </si>
  <si>
    <t>info@lesclarisses.com</t>
  </si>
  <si>
    <t>lesclarisses.com</t>
  </si>
  <si>
    <t>NIU BARCELONA HOTEL S.L.</t>
  </si>
  <si>
    <t>RAMBLA RAVAL, S/N</t>
  </si>
  <si>
    <t>936550255</t>
  </si>
  <si>
    <t>reservation@niuhotel.com</t>
  </si>
  <si>
    <t>niuhotel.com</t>
  </si>
  <si>
    <t>IBIS BUDGET BARCELONA SANT ANDREU DE LA BARCA</t>
  </si>
  <si>
    <t>CARRER ENERGIA (POLIGONO INSDUSTRIAL CAN SELLARES), 1 BAJO</t>
  </si>
  <si>
    <t>936535470</t>
  </si>
  <si>
    <t>h3445@accor.com</t>
  </si>
  <si>
    <t>HOTEL GOLF CAN RAFEL S.L.</t>
  </si>
  <si>
    <t>MASIA CAN RAFEL, 2 BAJO LOCAL</t>
  </si>
  <si>
    <t>08758</t>
  </si>
  <si>
    <t>CERVELLÓ</t>
  </si>
  <si>
    <t>936501005</t>
  </si>
  <si>
    <t>hotel@canrafel.net</t>
  </si>
  <si>
    <r>
      <rPr>
        <rFont val="'Google Sans Text',sans-serif"/>
        <color rgb="FF1155CC"/>
        <sz val="11.0"/>
        <u/>
      </rPr>
      <t>canrafel.net</t>
    </r>
  </si>
  <si>
    <t>CAN FISA</t>
  </si>
  <si>
    <t>CARRER BELLAVISTA, 1 BAJO; EDIFICIO</t>
  </si>
  <si>
    <t>08757</t>
  </si>
  <si>
    <t>CORBERA DE LLOBREGAT</t>
  </si>
  <si>
    <t>936500261</t>
  </si>
  <si>
    <t>canfisa@canfisa.com</t>
  </si>
  <si>
    <t>hotelcanfisa.com</t>
  </si>
  <si>
    <t>AC HOTEL GAVÀ MAR</t>
  </si>
  <si>
    <t>CARRER TELLINAIRES, 33-35</t>
  </si>
  <si>
    <t>08850</t>
  </si>
  <si>
    <t>GAVÀ</t>
  </si>
  <si>
    <t>936451510</t>
  </si>
  <si>
    <t>acgava@ac-hotels.com</t>
  </si>
  <si>
    <t>achotelgavmar.com</t>
  </si>
  <si>
    <t>HOSTAL PORTA DE FERRO</t>
  </si>
  <si>
    <t>CARRER MIQUEL, 10 BAJO</t>
  </si>
  <si>
    <t>08830</t>
  </si>
  <si>
    <t>SANT BOI DE LLOBREGAT</t>
  </si>
  <si>
    <t>936401440</t>
  </si>
  <si>
    <t>hostalportadeferro@gmail.com</t>
  </si>
  <si>
    <t>hostalportadeferro.com</t>
  </si>
  <si>
    <t>CARRER CASTELL, 1 BAJO; H. EL CASTELL</t>
  </si>
  <si>
    <t>936400700</t>
  </si>
  <si>
    <t>elcastell@elcastell.com</t>
  </si>
  <si>
    <t>MAY RAMBLAS HOTEL</t>
  </si>
  <si>
    <t>CARRER CARDENAL CASAÑAS, 6-8</t>
  </si>
  <si>
    <t>936397105</t>
  </si>
  <si>
    <t>info@mayramblas.com</t>
  </si>
  <si>
    <t>mayramblas.com</t>
  </si>
  <si>
    <t>HOTEL IBIS BARCELONA AEROPUERTO VILADECANS</t>
  </si>
  <si>
    <t>CARRETERA BARCELONA, 84 BAJO; PLAZA INDUSTRIAL CAN CALDERON</t>
  </si>
  <si>
    <t>08840</t>
  </si>
  <si>
    <t>VILADECANS</t>
  </si>
  <si>
    <t>936376523</t>
  </si>
  <si>
    <t>h5006@accor.com</t>
  </si>
  <si>
    <t>FRONTAIR CONGRESS</t>
  </si>
  <si>
    <t>CARRER ALBEREDES (POLIGONO INSDUSTRIAL SALINAS), 16 BAJO</t>
  </si>
  <si>
    <t>936369480</t>
  </si>
  <si>
    <t>info@hotelfrontaircongressbarcelona.com</t>
  </si>
  <si>
    <t>hotelfrontaircongressbarcelona.com</t>
  </si>
  <si>
    <t>SARATOGA PLATJA</t>
  </si>
  <si>
    <t>AVINGUDA CASTELLDEFELS, 191-193 BAJO(HOTEL SARATOGA)</t>
  </si>
  <si>
    <t>936366508</t>
  </si>
  <si>
    <t>info@ratogaplatja.com</t>
  </si>
  <si>
    <t>HOTEL MIÑO</t>
  </si>
  <si>
    <t>PASSEIG PINS, S/N</t>
  </si>
  <si>
    <t>936366309</t>
  </si>
  <si>
    <t>info@hotelmino.com</t>
  </si>
  <si>
    <t>hotelmio.com</t>
  </si>
  <si>
    <t>FLORA PARC S.L.</t>
  </si>
  <si>
    <t>AVINGUDA CONSTITUCIÓ, 44 BAJO</t>
  </si>
  <si>
    <t>936361990</t>
  </si>
  <si>
    <t>floraparc@yahoo.es</t>
  </si>
  <si>
    <t>floraparc.com</t>
  </si>
  <si>
    <t>SOLIFEMAR S.L.</t>
  </si>
  <si>
    <t>PASSEIG MARÍTIM, 38 - 42 BAJO; DUPLICADO 38-42</t>
  </si>
  <si>
    <t>936360848</t>
  </si>
  <si>
    <t>info@solifemar.com</t>
  </si>
  <si>
    <t>solifemar.com</t>
  </si>
  <si>
    <t>HOTEL CORONA DE CASTILLA</t>
  </si>
  <si>
    <t>CALLE GINESTA S/N</t>
  </si>
  <si>
    <t>936360608</t>
  </si>
  <si>
    <t>hotel@hotelcoronadecastilla.com</t>
  </si>
  <si>
    <t>hotelcoronadecastilla.com</t>
  </si>
  <si>
    <t>HOTEL CANAL OLÍMPIC</t>
  </si>
  <si>
    <t>CARRER GINESTA, 13 BAJO; DUPLICADO 11-13</t>
  </si>
  <si>
    <t>info@hotelcanalolimpic.com</t>
  </si>
  <si>
    <t>hotelcanalolimpic.com</t>
  </si>
  <si>
    <t>CALLE MADRID, 15</t>
  </si>
  <si>
    <t>info@hotelcoronadecastilla.com</t>
  </si>
  <si>
    <r>
      <rPr>
        <rFont val="'Google Sans Text',sans-serif"/>
        <color rgb="FF1155CC"/>
        <sz val="11.0"/>
        <u/>
      </rPr>
      <t>sercotelofertas.com</t>
    </r>
  </si>
  <si>
    <t>NH SANT BOI</t>
  </si>
  <si>
    <t>CARRER MARE DE DÉU DE NÚRIA, 30</t>
  </si>
  <si>
    <t>936358185</t>
  </si>
  <si>
    <t>nhsanboi@nh-hotels.com</t>
  </si>
  <si>
    <t>BONANOVA APARTHOTEL S.L.</t>
  </si>
  <si>
    <t>AVINGUDA PALLARESA, 64 BAJO; LOCAL</t>
  </si>
  <si>
    <t>08921</t>
  </si>
  <si>
    <t>SANTA COLOMA DE GRAMENET</t>
  </si>
  <si>
    <t>936339617</t>
  </si>
  <si>
    <t>info@bonanovaaparthotel.com</t>
  </si>
  <si>
    <t>MOTEL PUNT 14</t>
  </si>
  <si>
    <t>CARRER JOSEP LLUÍS SERT, 48</t>
  </si>
  <si>
    <t>936330284</t>
  </si>
  <si>
    <t>info@motelpuntcatorze.com</t>
  </si>
  <si>
    <t>motelpuntcatorze.com</t>
  </si>
  <si>
    <t>HOTEL QUIM</t>
  </si>
  <si>
    <t>CARRER PORTAL DE GARRAF, 1 BAJO</t>
  </si>
  <si>
    <t>936320010</t>
  </si>
  <si>
    <t>info@hotelquim.com</t>
  </si>
  <si>
    <t>COOLROOMS MALDÀ</t>
  </si>
  <si>
    <t>CARRER EL PÍ, 5</t>
  </si>
  <si>
    <t>936282330</t>
  </si>
  <si>
    <t>info@coolrooms.com</t>
  </si>
  <si>
    <t>coolrooms.com</t>
  </si>
  <si>
    <t>ONA HOTELS TERRA</t>
  </si>
  <si>
    <t>CARRER CREU COBERTA, 20 20 -22</t>
  </si>
  <si>
    <t>08014</t>
  </si>
  <si>
    <t>936268844</t>
  </si>
  <si>
    <t>recepcion@onahotels-terra.com</t>
  </si>
  <si>
    <t>onahotels-terra.com</t>
  </si>
  <si>
    <t>THE BARCELONA EDITION</t>
  </si>
  <si>
    <t>AVINGUDA FRANCESC CAMBÓ, 14</t>
  </si>
  <si>
    <t>08003</t>
  </si>
  <si>
    <t>936263330</t>
  </si>
  <si>
    <t>marriottdpo@marriott.com</t>
  </si>
  <si>
    <t>espanol.marriott.com</t>
  </si>
  <si>
    <t>MOTEL ONE S.L.</t>
  </si>
  <si>
    <t>PASSEIG PUJADES, 11-13</t>
  </si>
  <si>
    <t>08018</t>
  </si>
  <si>
    <t>936261900</t>
  </si>
  <si>
    <t>barcelona-ciutadella@motel-one.com</t>
  </si>
  <si>
    <t>motel-one.com</t>
  </si>
  <si>
    <t>TRAVELODGE BARCELONA POBLENOU</t>
  </si>
  <si>
    <t>CARRER LLULL, 170 BAJO; DUPLICADO 170-176</t>
  </si>
  <si>
    <t>08005</t>
  </si>
  <si>
    <t>936241784</t>
  </si>
  <si>
    <t>CIUDAD CASTELLDEFELS S.L.</t>
  </si>
  <si>
    <t>PASSEIG MARINA, 212 BAJO; HOTEL CIUDAD CASTEL.</t>
  </si>
  <si>
    <t>936240270</t>
  </si>
  <si>
    <t>comercial@grup-soteras.com</t>
  </si>
  <si>
    <t>EUROSTARS GRAND MARINA</t>
  </si>
  <si>
    <t>MOLL BARCELONA, 1 BAJO; BSCH. CENTRALITA IBERC</t>
  </si>
  <si>
    <t>08039</t>
  </si>
  <si>
    <t>936039000</t>
  </si>
  <si>
    <t>reservas@grandmarinahotel.com</t>
  </si>
  <si>
    <t>grandmarinahotel.com</t>
  </si>
  <si>
    <t>HOTEL INDIGO BARCELONA</t>
  </si>
  <si>
    <t>GRAN VÍA CORTS CATALANES, 629</t>
  </si>
  <si>
    <t>936026690</t>
  </si>
  <si>
    <t>info@hotelindigobarcelona.com</t>
  </si>
  <si>
    <r>
      <rPr>
        <rFont val="'Google Sans Text',sans-serif"/>
        <color rgb="FF1155CC"/>
        <sz val="11.0"/>
        <u/>
      </rPr>
      <t>indigobarcelona.com</t>
    </r>
  </si>
  <si>
    <t>HOLIDAY INN EXPRESS BARCELONA MOLINS DE REI</t>
  </si>
  <si>
    <t>CARRER PRIMER DE MAIG, 9 BAJO; CASETA OBRA</t>
  </si>
  <si>
    <t>936020000</t>
  </si>
  <si>
    <t>express.molinsderei@continentalhotels.eu</t>
  </si>
  <si>
    <t>AYRE HOTEL ROSELLÓN</t>
  </si>
  <si>
    <t>CARRER ROSSELLÓ, 390 BAJO; JUNTA CONSTRUCTORA T</t>
  </si>
  <si>
    <t>936009200</t>
  </si>
  <si>
    <t>rosellon@ayrehoteles.com</t>
  </si>
  <si>
    <t>GRAN HOTEL TORRE CATALUNYA</t>
  </si>
  <si>
    <t>AVENIDA ROMA, 2 BAJO</t>
  </si>
  <si>
    <t>936006999</t>
  </si>
  <si>
    <t>info@expogrupo.com</t>
  </si>
  <si>
    <t>torrecatalunya.com</t>
  </si>
  <si>
    <t>AVENIDA ROMA, 2 - 4 BAJO</t>
  </si>
  <si>
    <t>info@granhoteltorrecatalunya.com</t>
  </si>
  <si>
    <r>
      <rPr>
        <rFont val="'Google Sans Text',sans-serif"/>
        <color rgb="FF1155CC"/>
        <sz val="11.0"/>
        <u/>
      </rPr>
      <t>torrecatalunya.com</t>
    </r>
  </si>
  <si>
    <t>ABBA SANTS HOTEL</t>
  </si>
  <si>
    <t>NUMÀNCIA, 32 BAJO</t>
  </si>
  <si>
    <t>08029</t>
  </si>
  <si>
    <t>936003100</t>
  </si>
  <si>
    <t>abba-sants@abbahoteles.com</t>
  </si>
  <si>
    <t>abbasantshotelbarcelona.com</t>
  </si>
  <si>
    <t>ABBA SANTS</t>
  </si>
  <si>
    <t>cci-sants@abbahoteles.com</t>
  </si>
  <si>
    <t>HOTEL BESTPRICE DIAGONAL S.L.</t>
  </si>
  <si>
    <t>AVINGUDA DIAGONAL, 70 82</t>
  </si>
  <si>
    <t>08019</t>
  </si>
  <si>
    <t>935991271</t>
  </si>
  <si>
    <t>info@hotelbestpricediagonal.com</t>
  </si>
  <si>
    <t>hotelbestpricediagonal.com</t>
  </si>
  <si>
    <t>ROOM MATE ANNA</t>
  </si>
  <si>
    <t>CARRER ARAGÓ, 271</t>
  </si>
  <si>
    <t>935959555</t>
  </si>
  <si>
    <t>reservas@room-matehotels.com</t>
  </si>
  <si>
    <t>ACTA VORAPORT</t>
  </si>
  <si>
    <t>CARRER RAMON TURRÓ, 169-B</t>
  </si>
  <si>
    <t>935955560</t>
  </si>
  <si>
    <t>voraport@actahotels.com</t>
  </si>
  <si>
    <t>hotelvoraport.com</t>
  </si>
  <si>
    <t>AC HOTEL SAN CUGAT BY MARRIOT</t>
  </si>
  <si>
    <t>PLAÇA XAVIER CUGAT, 3 BAJO; HOTEL AC SANT CUGAT</t>
  </si>
  <si>
    <t>08174</t>
  </si>
  <si>
    <t>935894141</t>
  </si>
  <si>
    <t>acsantcugat@ac-hotels.com</t>
  </si>
  <si>
    <r>
      <rPr>
        <rFont val="'Google Sans Text',sans-serif"/>
        <color rgb="FF1155CC"/>
        <sz val="11.0"/>
        <u/>
      </rPr>
      <t>marriott.com</t>
    </r>
  </si>
  <si>
    <t>H2 SANT CUGAT S.L.</t>
  </si>
  <si>
    <t>CARRER VIC, 19 BAJO</t>
  </si>
  <si>
    <t>935890605</t>
  </si>
  <si>
    <t>santcugat@hoteles2.com</t>
  </si>
  <si>
    <t>HOTEL SAN PERE II S.L.</t>
  </si>
  <si>
    <t>CARRER RIU SEGRE, 27 BAJO</t>
  </si>
  <si>
    <t>935885995</t>
  </si>
  <si>
    <t>info@hsp2.com</t>
  </si>
  <si>
    <t>hotelsantpere2.com</t>
  </si>
  <si>
    <t>TORRE VERMELLA S.L.</t>
  </si>
  <si>
    <t>CARRER SANTA MARCEL·LINA, 13 BAJO; HOTEL</t>
  </si>
  <si>
    <t>935863458</t>
  </si>
  <si>
    <t>hotel@torrevermella.es</t>
  </si>
  <si>
    <t>torrevermella.es</t>
  </si>
  <si>
    <t>PARK SEDO S.A.</t>
  </si>
  <si>
    <t>CARRER PAÏSOS CATALANS, 13-15 BAIXOS</t>
  </si>
  <si>
    <t>935860999</t>
  </si>
  <si>
    <t>info@parksedo.com</t>
  </si>
  <si>
    <t>parksedo.com</t>
  </si>
  <si>
    <t>EXE CAMPUS</t>
  </si>
  <si>
    <t>CAMPUS UNIVERSITAT AUTÒNOMA, S/N</t>
  </si>
  <si>
    <t>935808353</t>
  </si>
  <si>
    <t>info@hotelexecampus.com</t>
  </si>
  <si>
    <t>hotelcampusuab.com</t>
  </si>
  <si>
    <t>SIDORME MOLLET</t>
  </si>
  <si>
    <t>AVINGUDA RABASSAIRES, 46 BAJO; CASETA OBRAS</t>
  </si>
  <si>
    <t>08100</t>
  </si>
  <si>
    <t>MOLLET DEL VALLÈS</t>
  </si>
  <si>
    <t>935796261</t>
  </si>
  <si>
    <t>hotel.mollet@sidorme.com</t>
  </si>
  <si>
    <t>HOTEL PORTA DE GALLECS</t>
  </si>
  <si>
    <t>CARRER GALLECS, 68</t>
  </si>
  <si>
    <t>935795800</t>
  </si>
  <si>
    <t>mollet@ciutathotels.com</t>
  </si>
  <si>
    <t>hotelportadegallecs.com</t>
  </si>
  <si>
    <t>CAN GALVANY</t>
  </si>
  <si>
    <t>AVINGUDA CAN GALBANY, 11</t>
  </si>
  <si>
    <t>08188</t>
  </si>
  <si>
    <t>VALLROMANES</t>
  </si>
  <si>
    <t>935729591</t>
  </si>
  <si>
    <t>info@cangalvany.com</t>
  </si>
  <si>
    <t>cangalvany.com</t>
  </si>
  <si>
    <t>MONTMELO HOTEL</t>
  </si>
  <si>
    <t>CAMI MONTMELÓ, S/N 0 BARCELONA</t>
  </si>
  <si>
    <t>08160</t>
  </si>
  <si>
    <t>MONTMELÓ</t>
  </si>
  <si>
    <t>935722424</t>
  </si>
  <si>
    <t>recepcion@hotelmontmelo.com</t>
  </si>
  <si>
    <t>hotelmontmelo.com</t>
  </si>
  <si>
    <t>HUSA MONTMELO H</t>
  </si>
  <si>
    <t>CARRER NOU, 1 BAJO</t>
  </si>
  <si>
    <t>935722334</t>
  </si>
  <si>
    <t>hotelmontmelo@husa.es</t>
  </si>
  <si>
    <t>husamontmeloh.com</t>
  </si>
  <si>
    <t>CATALÁN S.A.</t>
  </si>
  <si>
    <t>CAN FLAQUER, 30</t>
  </si>
  <si>
    <t>935706434</t>
  </si>
  <si>
    <t>info@catalán.com</t>
  </si>
  <si>
    <r>
      <rPr>
        <rFont val="'Google Sans Text',sans-serif"/>
        <color rgb="FF1155CC"/>
        <sz val="11.0"/>
        <u/>
      </rPr>
      <t>hotelcatalan.com</t>
    </r>
  </si>
  <si>
    <t>BARCELONA UNIVERSAL</t>
  </si>
  <si>
    <t>AVINGUDA PARAL.LEL, 76-80</t>
  </si>
  <si>
    <t>935677447</t>
  </si>
  <si>
    <t>bcnuniversal@nnhotels.com</t>
  </si>
  <si>
    <t>barcelonauniversal.com</t>
  </si>
  <si>
    <t>MAS SALAGROS ECORESORT</t>
  </si>
  <si>
    <t>RIERA VALLROMANES, S/N</t>
  </si>
  <si>
    <t>935656060</t>
  </si>
  <si>
    <t>reservas@massalagros.com</t>
  </si>
  <si>
    <t>massalagros.com</t>
  </si>
  <si>
    <t>MANEL HOSTELERIA S.L.</t>
  </si>
  <si>
    <t>CARRER BEAT ORIOL, 2 BAJO; DUPLICADO 82-84</t>
  </si>
  <si>
    <t>08110</t>
  </si>
  <si>
    <t>MONTCADA I REIXAC</t>
  </si>
  <si>
    <t>935650566</t>
  </si>
  <si>
    <t>info@manelhosteleria.com</t>
  </si>
  <si>
    <t>SERVEIS LOCATIUS CARMO S.L.</t>
  </si>
  <si>
    <t>CARRER BEAT ORIOL, 1 1(DUP 1-3; )</t>
  </si>
  <si>
    <t>935650026</t>
  </si>
  <si>
    <t>info@serveislocatiuscarmo.com</t>
  </si>
  <si>
    <t>CIUTAT DE MONCADA</t>
  </si>
  <si>
    <t>CARRER VERDI, 12</t>
  </si>
  <si>
    <t>935644132</t>
  </si>
  <si>
    <t>reservas@hotelciutatdemontcada.com</t>
  </si>
  <si>
    <t>hotelciutatdemontcada.com</t>
  </si>
  <si>
    <t>HOLIDAY INN EXPRESS SANT CUGAT</t>
  </si>
  <si>
    <t>AVINGUDA CAN FATJO DELS AURONS, S/N PARCELA EMPRESARIAL A7</t>
  </si>
  <si>
    <t>935612500</t>
  </si>
  <si>
    <t>express.santcugat@continentalhotel.eu</t>
  </si>
  <si>
    <t>CONTINENTAL HOTELS HISPANIA S.L.</t>
  </si>
  <si>
    <t>POLIGONO CAN FATJO DELS AURONS, S/N BAJO</t>
  </si>
  <si>
    <t>express.santcugat@continentalhotels.eu</t>
  </si>
  <si>
    <t>LLAGOTEL</t>
  </si>
  <si>
    <t>CARRER ANSELM CLAVÉ, 15 BAJO</t>
  </si>
  <si>
    <t>08120</t>
  </si>
  <si>
    <t>LA LLAGOSTA</t>
  </si>
  <si>
    <t>935605675</t>
  </si>
  <si>
    <t>info@llagotel.com</t>
  </si>
  <si>
    <t>llagotel.com</t>
  </si>
  <si>
    <t>HCC LUGANO</t>
  </si>
  <si>
    <t>AVINGUDA PARAL.LEL, 172</t>
  </si>
  <si>
    <t>08015</t>
  </si>
  <si>
    <t>935579797</t>
  </si>
  <si>
    <t>lugano@hcchotels.es</t>
  </si>
  <si>
    <t>hcchotels.com</t>
  </si>
  <si>
    <t>HOTEL REC BARCELONA S.L.</t>
  </si>
  <si>
    <t>CARRER REC COMTAL, 19</t>
  </si>
  <si>
    <t>935569960</t>
  </si>
  <si>
    <t>hotelrec@nnhotels.com</t>
  </si>
  <si>
    <t>hotelrecbarcelona.com</t>
  </si>
  <si>
    <t>RESIDENCIA ROBERTO DE NOBILI</t>
  </si>
  <si>
    <t>CARRER LLACERES, 29</t>
  </si>
  <si>
    <t>935543015</t>
  </si>
  <si>
    <t>robertodenobili@resa.es</t>
  </si>
  <si>
    <r>
      <rPr>
        <rFont val="'Google Sans Text',sans-serif"/>
        <color rgb="FF1155CC"/>
        <sz val="11.0"/>
        <u/>
      </rPr>
      <t>resa.es</t>
    </r>
  </si>
  <si>
    <t>THE CORNER HOTEL</t>
  </si>
  <si>
    <t>CARRER MALLORCA, 178</t>
  </si>
  <si>
    <t>08036</t>
  </si>
  <si>
    <t>935542400</t>
  </si>
  <si>
    <t>thecornerhotel@nnhotels.com</t>
  </si>
  <si>
    <t>thecornerhotel-barcelona.com</t>
  </si>
  <si>
    <t>HOTEL JAZZ</t>
  </si>
  <si>
    <t>CARRER PELAI, S/N</t>
  </si>
  <si>
    <t>935529696</t>
  </si>
  <si>
    <t>jazz@nnhotels.com</t>
  </si>
  <si>
    <t>hoteljazz.com</t>
  </si>
  <si>
    <t>GRAN VÍA CORTS CATALANES, 543 - 545 BAJO</t>
  </si>
  <si>
    <t>935529610</t>
  </si>
  <si>
    <t>soho@nnhotels.com</t>
  </si>
  <si>
    <t>hotelsohobarcelona.com</t>
  </si>
  <si>
    <t>1898</t>
  </si>
  <si>
    <t>CARRER LA RAMBLA, 109 BAJO; ASCENSOR</t>
  </si>
  <si>
    <t>935529552</t>
  </si>
  <si>
    <t>1898@nnhotels.com</t>
  </si>
  <si>
    <t>hotel1898.com</t>
  </si>
  <si>
    <t>B-HOTEL</t>
  </si>
  <si>
    <t>GRAN VÍA CORTS CATALANES, 389-391</t>
  </si>
  <si>
    <t>935529500</t>
  </si>
  <si>
    <t>b-hotel@nnhotels.com</t>
  </si>
  <si>
    <t>bhotel.com</t>
  </si>
  <si>
    <t>HOTEL ACTUAL S.A.</t>
  </si>
  <si>
    <t>ROSSELLÓ, 238 3-2</t>
  </si>
  <si>
    <t>935520550</t>
  </si>
  <si>
    <t>info@hotelactual.com</t>
  </si>
  <si>
    <t>hotelactual.com</t>
  </si>
  <si>
    <t>HOTEL GLORIES S.L.</t>
  </si>
  <si>
    <t>PADILLA, 173 BAJO (EDIFICIO)</t>
  </si>
  <si>
    <t>08013</t>
  </si>
  <si>
    <t>935514862</t>
  </si>
  <si>
    <t>info@hotelglories.com</t>
  </si>
  <si>
    <t>hotelglories.com</t>
  </si>
  <si>
    <t>THE WITTMORE</t>
  </si>
  <si>
    <t>CARRER RIUDARENES, 7</t>
  </si>
  <si>
    <t>935500885</t>
  </si>
  <si>
    <t>info@thewittmore.com</t>
  </si>
  <si>
    <t>thewittmore.com</t>
  </si>
  <si>
    <t>MURMURI BARCELONA</t>
  </si>
  <si>
    <t>RAMBLA CATALUNYA, 104</t>
  </si>
  <si>
    <t>935500600</t>
  </si>
  <si>
    <t>info@murmuri.com</t>
  </si>
  <si>
    <t>murmuri.com</t>
  </si>
  <si>
    <t>HOTEL ESPAÑA BARCELONA 2015 S.L.</t>
  </si>
  <si>
    <t>SANT PAU, 9-11</t>
  </si>
  <si>
    <t>935500000</t>
  </si>
  <si>
    <t>info@hotelespanya.com</t>
  </si>
  <si>
    <r>
      <rPr>
        <rFont val="'Google Sans Text',sans-serif"/>
        <color rgb="FF1155CC"/>
        <sz val="11.0"/>
        <u/>
      </rPr>
      <t>hotelespanya.com</t>
    </r>
  </si>
  <si>
    <t>K+K HOTEL PICASSO **** S.L.</t>
  </si>
  <si>
    <t>PASSEIG PICASSO, 26</t>
  </si>
  <si>
    <t>935478600</t>
  </si>
  <si>
    <t>picasso@kkhotels.com</t>
  </si>
  <si>
    <r>
      <rPr>
        <rFont val="'Google Sans Text',sans-serif"/>
        <color rgb="FF1155CC"/>
        <sz val="11.0"/>
        <u/>
      </rPr>
      <t>kkhotels.com</t>
    </r>
  </si>
  <si>
    <t>MAJESTIC SPORT S.L.</t>
  </si>
  <si>
    <t>ESTRUC, 24-26</t>
  </si>
  <si>
    <t>935454000</t>
  </si>
  <si>
    <t>info@denit.com</t>
  </si>
  <si>
    <t>denit.com</t>
  </si>
  <si>
    <t>CATALAN</t>
  </si>
  <si>
    <t>CIM VALLÈS (POLIGONO INSDUSTRIAL LES MINETES), S/N BAJO(CALLE 4 S/N ESQUINA CALL</t>
  </si>
  <si>
    <t>08130</t>
  </si>
  <si>
    <t>SANTA PERPÈTUA DE MOGODA</t>
  </si>
  <si>
    <t>935449145</t>
  </si>
  <si>
    <t>info@catalan.com</t>
  </si>
  <si>
    <t>HOTEL QGAT SUITES &amp; EVENTS</t>
  </si>
  <si>
    <t>AVINGUDA VÍA AUGUSTA, 51 BAJO</t>
  </si>
  <si>
    <t>935441922</t>
  </si>
  <si>
    <t>info@qgat.net</t>
  </si>
  <si>
    <t>qgat.net</t>
  </si>
  <si>
    <t>QGAT</t>
  </si>
  <si>
    <t>AVINGUDA VÍA AUGUSTA, 51</t>
  </si>
  <si>
    <t>reservas@qgat.net</t>
  </si>
  <si>
    <t>qgathotel.com</t>
  </si>
  <si>
    <t>HOTEL PORTA D´ALELLA ****</t>
  </si>
  <si>
    <t>AVINGUDA SANT MATEU, 5 BAJO; DUPLICADO 5-9</t>
  </si>
  <si>
    <t>935407857</t>
  </si>
  <si>
    <t>info@hotelportad´alella****.com</t>
  </si>
  <si>
    <t>LLAR DE CAPITANS</t>
  </si>
  <si>
    <t>PASSEIG ENRIC PRAT DE LA RIBA, 48 BAJO</t>
  </si>
  <si>
    <t>935407309</t>
  </si>
  <si>
    <t>llardecapitanshotel@gmail.com</t>
  </si>
  <si>
    <t>llardecapitans.com</t>
  </si>
  <si>
    <t>TWO HOTEL BARCELONA BY AXEL</t>
  </si>
  <si>
    <t>CARRER CALÀBRIA, 90-92</t>
  </si>
  <si>
    <t>935392313</t>
  </si>
  <si>
    <t>twobarcelona@axelhotels.com</t>
  </si>
  <si>
    <t>FORGET ME NOT</t>
  </si>
  <si>
    <t>ROSSELLÓ, 198</t>
  </si>
  <si>
    <t>935321649</t>
  </si>
  <si>
    <t>info@forgetmenotbarcelona.com</t>
  </si>
  <si>
    <t>forgetmenot.com</t>
  </si>
  <si>
    <t>HOTEL CASA VILELLA</t>
  </si>
  <si>
    <t>PASSEIG MARÍTIM, 21</t>
  </si>
  <si>
    <t>935240200</t>
  </si>
  <si>
    <t>info@hotelcasavilella.com</t>
  </si>
  <si>
    <t>hotelcasavilella.com</t>
  </si>
  <si>
    <t>COOLROOMS PASEO DE GRACIA</t>
  </si>
  <si>
    <t>PASSEIG GRÀCIA, 115</t>
  </si>
  <si>
    <t>935222840</t>
  </si>
  <si>
    <t>reservations@coolrooms.com</t>
  </si>
  <si>
    <t>CASAGRAND LUXURY SUITES</t>
  </si>
  <si>
    <t>AVINGUDA DIAGONAL, 478 478</t>
  </si>
  <si>
    <t>08006</t>
  </si>
  <si>
    <t>935222748</t>
  </si>
  <si>
    <t>welcometo@casagrand.com</t>
  </si>
  <si>
    <t>casagrand.com</t>
  </si>
  <si>
    <t>ONA HOTELS MOSAIC</t>
  </si>
  <si>
    <t>RAMBLA CATALUNYA, 84</t>
  </si>
  <si>
    <t>935220420</t>
  </si>
  <si>
    <t>onahotels-mosaic.com</t>
  </si>
  <si>
    <t>SB GLOW</t>
  </si>
  <si>
    <t>CARRER BADAJOZ, 148-154</t>
  </si>
  <si>
    <t>935147000</t>
  </si>
  <si>
    <t>reservations.glow@sbhotels.es</t>
  </si>
  <si>
    <t>hotelsbglow.com</t>
  </si>
  <si>
    <t>EL PALACE</t>
  </si>
  <si>
    <t>GRAN VÍA CORTS CATALANES, 668</t>
  </si>
  <si>
    <t>935101130</t>
  </si>
  <si>
    <t>palace@hotelpalacebarcelona.com</t>
  </si>
  <si>
    <t>hotelpalacebarcelona.com</t>
  </si>
  <si>
    <t>SOFIA</t>
  </si>
  <si>
    <t>PLAÇA PIUS XII, 4</t>
  </si>
  <si>
    <t>08028</t>
  </si>
  <si>
    <t>935081000</t>
  </si>
  <si>
    <t>info@sofiabarcelona.com</t>
  </si>
  <si>
    <t>sofiabarcelona.com</t>
  </si>
  <si>
    <t>433</t>
  </si>
  <si>
    <t>SB DIAGONAL ZERO</t>
  </si>
  <si>
    <t>PLAZA LLEVANT, S/N</t>
  </si>
  <si>
    <t>935078000</t>
  </si>
  <si>
    <t>diagonalzero@sbhotels.es</t>
  </si>
  <si>
    <t>hoteldiagonalzero.com</t>
  </si>
  <si>
    <t>262</t>
  </si>
  <si>
    <t>HILTON DIAGONAL MAR S.L.</t>
  </si>
  <si>
    <t>PASSATGE TAULAT, 262-264</t>
  </si>
  <si>
    <t>935070707</t>
  </si>
  <si>
    <t>mexicohiltonhonors@hilton.com</t>
  </si>
  <si>
    <t>CIRCA 1905 S.L.</t>
  </si>
  <si>
    <t>CARRER PROVENÇA, 286 PRINCIPAL</t>
  </si>
  <si>
    <t>935056960</t>
  </si>
  <si>
    <t>info@circa1905.com</t>
  </si>
  <si>
    <t>circa1905.com</t>
  </si>
  <si>
    <t>ABBA RAMBLA HOTEL</t>
  </si>
  <si>
    <t>RAMBLA RAVAL, 4 -C</t>
  </si>
  <si>
    <t>935055401</t>
  </si>
  <si>
    <t>rambla@abbahoteles.com</t>
  </si>
  <si>
    <t>abbaramblahotel.com</t>
  </si>
  <si>
    <t>CARLIT</t>
  </si>
  <si>
    <t>CARRER LA DIPUTACIÓ, 383</t>
  </si>
  <si>
    <t>935052600</t>
  </si>
  <si>
    <t>INGLATERRA</t>
  </si>
  <si>
    <t>PELAI, 14</t>
  </si>
  <si>
    <t>935051100</t>
  </si>
  <si>
    <t>info@inglaterra.com</t>
  </si>
  <si>
    <r>
      <rPr>
        <rFont val="'Google Sans Text',sans-serif"/>
        <color rgb="FF1155CC"/>
        <sz val="11.0"/>
        <u/>
      </rPr>
      <t>hotel-inglaterra.com</t>
    </r>
  </si>
  <si>
    <t>HESPERIA FIRA SUITES S.L.</t>
  </si>
  <si>
    <t>AVINGUDA MARE DE DÉU DE BELLVITGE, 3</t>
  </si>
  <si>
    <t>08907</t>
  </si>
  <si>
    <t>L'HOSPITALET DE LLOBREGAT</t>
  </si>
  <si>
    <t>935035970</t>
  </si>
  <si>
    <t>ABBA GARDEN HOTEL</t>
  </si>
  <si>
    <t>PLAÇA SANTA MAGDALENA, 5 5 5</t>
  </si>
  <si>
    <t>08950</t>
  </si>
  <si>
    <t>ESPLUGUES DE LLOBREGAT</t>
  </si>
  <si>
    <t>935035454</t>
  </si>
  <si>
    <t>abbagardenhotel.com</t>
  </si>
  <si>
    <t>ABAGARDEN</t>
  </si>
  <si>
    <t>CARRER SANTA ROSA, 33 BAJO</t>
  </si>
  <si>
    <t>garden@abbahoteles.com</t>
  </si>
  <si>
    <t>HOTEL SOLVASA BARCELONA</t>
  </si>
  <si>
    <t>CARRER CIÈNCIES, 98-100</t>
  </si>
  <si>
    <t>08908</t>
  </si>
  <si>
    <t>935035090</t>
  </si>
  <si>
    <t>info@hotelsolvabarcelona.com</t>
  </si>
  <si>
    <r>
      <rPr>
        <rFont val="'Google Sans Text',sans-serif"/>
        <color rgb="FF1155CC"/>
        <sz val="11.0"/>
        <u/>
      </rPr>
      <t>hotelsolvasa-barcelona.com</t>
    </r>
  </si>
  <si>
    <t>SB PLAZA EUROPA</t>
  </si>
  <si>
    <t>CIÈNCIES, 11-13</t>
  </si>
  <si>
    <t>935030000</t>
  </si>
  <si>
    <t>plazaeuropa@sbhotels.es</t>
  </si>
  <si>
    <t>hotelsbplazaeuropa.com</t>
  </si>
  <si>
    <t>HESPERÍA DEL MAR</t>
  </si>
  <si>
    <t>ESPRONCEDA, 6</t>
  </si>
  <si>
    <t>935029700</t>
  </si>
  <si>
    <r>
      <rPr>
        <rFont val="'Google Sans Text',sans-serif"/>
        <color rgb="FF1155CC"/>
        <sz val="11.0"/>
        <u/>
      </rPr>
      <t>hesperia.com</t>
    </r>
  </si>
  <si>
    <t>BARCELONA ROOMS RENT 10</t>
  </si>
  <si>
    <t>CARRER TRAJÀ, 10</t>
  </si>
  <si>
    <t>935 32 78 28</t>
  </si>
  <si>
    <t>info@barcelonaroomsrent10.com</t>
  </si>
  <si>
    <t>MUMM BY PILLOW</t>
  </si>
  <si>
    <t>PASSEIG MARÍTIM, 88</t>
  </si>
  <si>
    <t>934995927</t>
  </si>
  <si>
    <t>mumm@bypillow.com</t>
  </si>
  <si>
    <t>HILTON BARCELONA S.L.</t>
  </si>
  <si>
    <t>AVINGUDA DIAGONAL, S/N</t>
  </si>
  <si>
    <t>934957755</t>
  </si>
  <si>
    <t>guest@hiltonbarcelona.com</t>
  </si>
  <si>
    <t>hilton.com</t>
  </si>
  <si>
    <t>289</t>
  </si>
  <si>
    <t>GESTIÓN HOTELERA SUNOTEL S.L.</t>
  </si>
  <si>
    <t>CALLE MALLORCA, 8688 ENTRESUELO B</t>
  </si>
  <si>
    <t>934948280</t>
  </si>
  <si>
    <t>carme@sunotel.es</t>
  </si>
  <si>
    <t>sunotel.es</t>
  </si>
  <si>
    <t>AC HOTEL DIAGONAL L´ILLA</t>
  </si>
  <si>
    <t>AVINGUDA DIAGONAL, 555 BAJO; DUPLICADO 555-559; GALERIAS CAPR</t>
  </si>
  <si>
    <t>934942500</t>
  </si>
  <si>
    <t>acdiagonalilla@ac-hotels.com</t>
  </si>
  <si>
    <t>ac-hotels.com</t>
  </si>
  <si>
    <t>NOBU HOTEL BARCELONA</t>
  </si>
  <si>
    <t>AVINGUDA ROMA, 4</t>
  </si>
  <si>
    <t>934936025</t>
  </si>
  <si>
    <t>barcelona.nobuhotels.com</t>
  </si>
  <si>
    <t>GRANADOS 83</t>
  </si>
  <si>
    <t>CARRER ENRIC GRANADOS, S/N</t>
  </si>
  <si>
    <t>934929670</t>
  </si>
  <si>
    <t>granados83@derbyhotels.com</t>
  </si>
  <si>
    <t>hotelgranados83.com</t>
  </si>
  <si>
    <t>ATENEA BARCELONA</t>
  </si>
  <si>
    <t>CARRER JOAN GÜELL, 207-211 BAJO; DUPLICADO 207-209</t>
  </si>
  <si>
    <t>934906640</t>
  </si>
  <si>
    <t>atenea@cityhotels.es</t>
  </si>
  <si>
    <t>AC HOTEL BARCELONA FORUM BY MARRIOT</t>
  </si>
  <si>
    <t>PASSEIG TAULAT, 278 BAJO; HOTEL AC BARCELONA</t>
  </si>
  <si>
    <t>934898200</t>
  </si>
  <si>
    <t>acbarcelona@ac-hotels.com</t>
  </si>
  <si>
    <t>achotelbarcelonaforumbymarriot.com</t>
  </si>
  <si>
    <t>SILKEN S.L.</t>
  </si>
  <si>
    <t>AVINGUDA DIAGONAL, 205 BAJO; ESQUINA CIUDAD DE GRANADA</t>
  </si>
  <si>
    <t>934895300</t>
  </si>
  <si>
    <t>hotel.diagonal@hoteles-silken.com</t>
  </si>
  <si>
    <r>
      <rPr>
        <rFont val="'Google Sans Text',sans-serif"/>
        <color rgb="FF1155CC"/>
        <sz val="11.0"/>
        <u/>
      </rPr>
      <t>hoteles-silken.com</t>
    </r>
  </si>
  <si>
    <t>ARISTOL</t>
  </si>
  <si>
    <t>CARRER CARTAGENA, 369 BAJO</t>
  </si>
  <si>
    <t>934884172</t>
  </si>
  <si>
    <t>info@aristol.com</t>
  </si>
  <si>
    <t>facebook.com/hotel-aristol</t>
  </si>
  <si>
    <t>ENJOY BCN</t>
  </si>
  <si>
    <t>CARRER CONSELL DE CENT, 315 2; 1</t>
  </si>
  <si>
    <t>934883675</t>
  </si>
  <si>
    <t>info@enjoybcn.com</t>
  </si>
  <si>
    <t>enjoybcn.com</t>
  </si>
  <si>
    <t>MAJESTIC S.L.</t>
  </si>
  <si>
    <t>PASSEIG GRÀCIA, 68-70</t>
  </si>
  <si>
    <t>934881717</t>
  </si>
  <si>
    <t>recepcion@hotelmajestic.es</t>
  </si>
  <si>
    <t>hotelmajestic.es</t>
  </si>
  <si>
    <t>SOUL BACKPACKERS BARCELONA</t>
  </si>
  <si>
    <t>CARRER LA DIPUTACIÓ, 323</t>
  </si>
  <si>
    <t>934880280</t>
  </si>
  <si>
    <t>soulbackpackers@gmail.com</t>
  </si>
  <si>
    <t>soulbackpackers.com</t>
  </si>
  <si>
    <t>PRAKTIK BAKERY</t>
  </si>
  <si>
    <t>CARRER PROVENÇA, 279 BAJO; EDIFICIO</t>
  </si>
  <si>
    <t>934880061</t>
  </si>
  <si>
    <t>reservas@hotelpraktikbakery.com</t>
  </si>
  <si>
    <t>hotelpraktikbakery.com</t>
  </si>
  <si>
    <t>BARCELONA CITY APARTMENT</t>
  </si>
  <si>
    <t>PASSATGE ALÍ BEI, 7 ASCENSOR</t>
  </si>
  <si>
    <t>934879762</t>
  </si>
  <si>
    <t>info@barcelonacityapartment.com</t>
  </si>
  <si>
    <t>barcelonacityapartment.com</t>
  </si>
  <si>
    <t>HOTEL UNIVERSAL</t>
  </si>
  <si>
    <t>CARRER ARAGÓ, 281 2; PUERTA 1 - HOTEL UNIVERSAL</t>
  </si>
  <si>
    <t>info@barcelonacityhotel.com</t>
  </si>
  <si>
    <t>barcelonacityhotel.com</t>
  </si>
  <si>
    <t>EUROSTARS CRISTAL PALACE</t>
  </si>
  <si>
    <t>CARRER LA DIPUTACIÓ, 257 BAJO; HT.CRISTAL</t>
  </si>
  <si>
    <t>934878778</t>
  </si>
  <si>
    <t>info@eurostarshotels.com</t>
  </si>
  <si>
    <r>
      <rPr>
        <rFont val="'Google Sans Text',sans-serif"/>
        <color rgb="FF1155CC"/>
        <sz val="11.0"/>
        <u/>
      </rPr>
      <t>eurostarscristalpalace.com</t>
    </r>
  </si>
  <si>
    <t>HOTEL AMERICA BARCELONA</t>
  </si>
  <si>
    <t>CARRER PROVENÇA, 195 BAJO; EDIFICIO HOTEL AMERI</t>
  </si>
  <si>
    <t>934876292</t>
  </si>
  <si>
    <t>reservas@hotelamericabarcelona.com</t>
  </si>
  <si>
    <t>hotelamericabarcelona.com</t>
  </si>
  <si>
    <t>CLARÍS</t>
  </si>
  <si>
    <t>CARRER PAU CLARIS, 150 BAJO; PORT</t>
  </si>
  <si>
    <t>934876262</t>
  </si>
  <si>
    <t>claris@derbyhotels.com</t>
  </si>
  <si>
    <r>
      <rPr>
        <rFont val="'Google Sans Text',sans-serif"/>
        <color rgb="FF1155CC"/>
        <sz val="11.0"/>
        <u/>
      </rPr>
      <t>hotelclaris.com</t>
    </r>
  </si>
  <si>
    <t>CARRER LA DIPUTACIÓ, 257 BAJO</t>
  </si>
  <si>
    <t>934875552</t>
  </si>
  <si>
    <r>
      <rPr>
        <rFont val="'Google Sans Text',sans-serif"/>
        <color rgb="FF1155CC"/>
        <sz val="11.0"/>
        <u/>
      </rPr>
      <t>eurostarscristalpalace.com</t>
    </r>
  </si>
  <si>
    <t>FIFTEEN LUXURY HOSTEL</t>
  </si>
  <si>
    <t>FONTRODONA, 15</t>
  </si>
  <si>
    <t>934875119</t>
  </si>
  <si>
    <t>info@barcelonafifteen.com</t>
  </si>
  <si>
    <t>barcelonafifteen.com</t>
  </si>
  <si>
    <t>HCC REGENTE</t>
  </si>
  <si>
    <t>RAMBLA CATALUNYA, 76 BAJO</t>
  </si>
  <si>
    <t>934874972</t>
  </si>
  <si>
    <t>regente@hcchotels.es</t>
  </si>
  <si>
    <t>zarahome.com</t>
  </si>
  <si>
    <t>HCC TABER S.L.</t>
  </si>
  <si>
    <t>PLAÇA DOCTOR LETAMENDI, 29 29 29</t>
  </si>
  <si>
    <t>934873887</t>
  </si>
  <si>
    <t>taber@hcchotels.es</t>
  </si>
  <si>
    <t>hcchotels.es</t>
  </si>
  <si>
    <t>FOUR POINTS BY SHERATON</t>
  </si>
  <si>
    <t>AVINGUDA DIAGONAL, 161-163 BAJO</t>
  </si>
  <si>
    <t>934868800</t>
  </si>
  <si>
    <t>reception@fourpointsbarcelona.com</t>
  </si>
  <si>
    <t>fourpointsbarcelonadiagonal.com</t>
  </si>
  <si>
    <t>GOLDEN TULIP</t>
  </si>
  <si>
    <t>CARRER ÀVILA, 135-139 BAJO; DUPLICADO 135-137</t>
  </si>
  <si>
    <t>934833876</t>
  </si>
  <si>
    <t>thegoldenhotelbarcelona@zthotels.com</t>
  </si>
  <si>
    <r>
      <rPr>
        <rFont val="'Google Sans Text',sans-serif"/>
        <color rgb="FF1155CC"/>
        <sz val="11.0"/>
        <u/>
      </rPr>
      <t>goldenbarcelona.zthotels.com</t>
    </r>
  </si>
  <si>
    <t>PLAZA DUC DE MEDINACELI, 8</t>
  </si>
  <si>
    <t>934817725</t>
  </si>
  <si>
    <t>hotelmedinaceli.com</t>
  </si>
  <si>
    <t>SERHS RIVOLI RAMBLA</t>
  </si>
  <si>
    <t>CARRER LA RAMBLA, 128 BAJO; SUCURSAL 0135</t>
  </si>
  <si>
    <t>934817676</t>
  </si>
  <si>
    <t>info.rivolirambla@serhs.com</t>
  </si>
  <si>
    <t>hotelserhsrivolirambla.com</t>
  </si>
  <si>
    <t>HCC ST. MORITZ S.L.</t>
  </si>
  <si>
    <t>CARRER LA DIPUTACIÓ, 262-264</t>
  </si>
  <si>
    <t>934817350</t>
  </si>
  <si>
    <t>stmoritz@hcchotels.com</t>
  </si>
  <si>
    <t>PULITZER</t>
  </si>
  <si>
    <t>CARRER BERGARA, 8 BAJO; EDIFICIO</t>
  </si>
  <si>
    <t>934816767</t>
  </si>
  <si>
    <t>info@hotelpulitzer.es</t>
  </si>
  <si>
    <t>hotelpulitzer.es</t>
  </si>
  <si>
    <t>ONIX LICEO</t>
  </si>
  <si>
    <t>NOU DE LA RAMBLA, 36</t>
  </si>
  <si>
    <t>934816441</t>
  </si>
  <si>
    <t>rambla@onixhotels.com</t>
  </si>
  <si>
    <t>hotelsonix.com</t>
  </si>
  <si>
    <t>CIUTAT VELLA S.L.</t>
  </si>
  <si>
    <t>CARRER TALLERS, 66 BAJO; MEROSA</t>
  </si>
  <si>
    <t>934813799</t>
  </si>
  <si>
    <t>info@hotelciutatvella.com</t>
  </si>
  <si>
    <t>hotelciutatvella.com</t>
  </si>
  <si>
    <t>DO PLAÇA REIAL</t>
  </si>
  <si>
    <t>PLAZA REIAL, 1</t>
  </si>
  <si>
    <t>934813666</t>
  </si>
  <si>
    <t>info@doplaçareial.com</t>
  </si>
  <si>
    <t>CATALONIA MAGDALENES</t>
  </si>
  <si>
    <t>CARRER MAGDALENES, 13-15</t>
  </si>
  <si>
    <t>934813517</t>
  </si>
  <si>
    <t>cataloni@hoteles-catalonia.es</t>
  </si>
  <si>
    <t>NH PORTA BARCELONA</t>
  </si>
  <si>
    <t>AVINGUDA GENERALITAT DE CATALUNYA, 2 -6 BAIXOS(HOTEL)</t>
  </si>
  <si>
    <t>08960</t>
  </si>
  <si>
    <t>SANT JUST DESVERN</t>
  </si>
  <si>
    <t>934802501</t>
  </si>
  <si>
    <t>nhportobarcelona@nh-hotels.com</t>
  </si>
  <si>
    <t>BLAUET S.L.</t>
  </si>
  <si>
    <t>AVINGUDA ONZE DE SETEMBRE, 156</t>
  </si>
  <si>
    <t>08820</t>
  </si>
  <si>
    <t>EL PRAT DE LLOBREGAT</t>
  </si>
  <si>
    <t>934793666</t>
  </si>
  <si>
    <t>hotelblauet@hotmail.com</t>
  </si>
  <si>
    <t>blauetsl.com</t>
  </si>
  <si>
    <t>HESPERIA SANT JOAN</t>
  </si>
  <si>
    <t>CARRER JOSEP TRUETA, 2 BAJO; HOTEL SAN JOAN SUITES</t>
  </si>
  <si>
    <t>08970</t>
  </si>
  <si>
    <t>SANT JOAN DESPÍ</t>
  </si>
  <si>
    <t>934773003</t>
  </si>
  <si>
    <t>BOUTIQUE HOSTEMPLO SAGRADA FAMILIA</t>
  </si>
  <si>
    <t>PASSATGE GAIOLÀ, 19</t>
  </si>
  <si>
    <t>934765575</t>
  </si>
  <si>
    <t>info@hostemplo.com</t>
  </si>
  <si>
    <t>hostemplo.com</t>
  </si>
  <si>
    <t>NEGRE BCN APARTAMENTOS</t>
  </si>
  <si>
    <t>VALÈNCIA, 366</t>
  </si>
  <si>
    <t>934764285</t>
  </si>
  <si>
    <t>info@negrebcnapartamentos.com</t>
  </si>
  <si>
    <t>negre.us/apartments/es</t>
  </si>
  <si>
    <t>ROOM MATE CARLA</t>
  </si>
  <si>
    <t>CARRER MALLORCA, 288 BAJO; HOTEL</t>
  </si>
  <si>
    <t>934763396</t>
  </si>
  <si>
    <t>carla@room-matehotels.com</t>
  </si>
  <si>
    <t>NOVOTEL BARCELONA SANT JOAN DESPI</t>
  </si>
  <si>
    <t>CARRER TV3, 2 BAJO</t>
  </si>
  <si>
    <t>934755800</t>
  </si>
  <si>
    <t>h3289@accor.com</t>
  </si>
  <si>
    <t>novotel.com</t>
  </si>
  <si>
    <t>IBIS BARCELONA CORNELLA</t>
  </si>
  <si>
    <t>CALLE ALBERT EINSTEIN 53-55</t>
  </si>
  <si>
    <t>08940</t>
  </si>
  <si>
    <t>CORNELLA DE LLOBREGAT</t>
  </si>
  <si>
    <t>934751777</t>
  </si>
  <si>
    <t>h3132@accor.com</t>
  </si>
  <si>
    <t>all.accor.com/hotel/3132/index.en.shtml</t>
  </si>
  <si>
    <t>NH CORNELLÁ</t>
  </si>
  <si>
    <t>AVINGUDA CAN CORTS, 11-13 BAIXOS</t>
  </si>
  <si>
    <t>CORNELLÀ DE LLOBREGAT</t>
  </si>
  <si>
    <t>934750893</t>
  </si>
  <si>
    <t>nhcornella@nh-hotels.com</t>
  </si>
  <si>
    <t>IBIS BUDGET MADRID CENTRO LAVAPIES</t>
  </si>
  <si>
    <t>CALLE VALENCIA, 8</t>
  </si>
  <si>
    <t>934747000</t>
  </si>
  <si>
    <t>ha0f2@accor.com</t>
  </si>
  <si>
    <t>HOSTELERIA VALENCIANA 98 S.L.</t>
  </si>
  <si>
    <t>AVINGUDA MARESME, 78 BAJO; HOTEL NOVOTEL</t>
  </si>
  <si>
    <t>info@hosteleriavalenciana98.com</t>
  </si>
  <si>
    <t>HOTEL ESPLUGUES S.A.</t>
  </si>
  <si>
    <t>CARRER IGNASI IGLESIAS, S/N</t>
  </si>
  <si>
    <t>934733035</t>
  </si>
  <si>
    <t>reservas@hotelesplugues.com</t>
  </si>
  <si>
    <t>hotelesplugues.com</t>
  </si>
  <si>
    <t>HESPERIA SANT JUST</t>
  </si>
  <si>
    <t>CARRER FREDERIC MOMPOU, 1 BAJO; HOTEL HESPERIA</t>
  </si>
  <si>
    <t>934732517</t>
  </si>
  <si>
    <t>CITY PARK HOTEL SANT JUST S.A.</t>
  </si>
  <si>
    <t>CARRETERA REIAL, 132 BAJO; EDIFICIO C.PARK SANT</t>
  </si>
  <si>
    <t>934700412</t>
  </si>
  <si>
    <t>recepcion.santjust@actahotels.com</t>
  </si>
  <si>
    <r>
      <rPr>
        <rFont val="'Google Sans Text',sans-serif"/>
        <color rgb="FF1155CC"/>
        <sz val="11.0"/>
        <u/>
      </rPr>
      <t>hotelcityparksantjust.com</t>
    </r>
  </si>
  <si>
    <t>HOTEL ALEXANDRA BARCELONA S.A.</t>
  </si>
  <si>
    <t>CARRER MALLORCA, 251 BAJO; LOCAL-A</t>
  </si>
  <si>
    <t>934677166</t>
  </si>
  <si>
    <t>asiahiltonhonors@hilton.com</t>
  </si>
  <si>
    <t>hotel-alexandra.com</t>
  </si>
  <si>
    <t>PRAKTIK GARDEN</t>
  </si>
  <si>
    <t>CARRER LA DIPUTACIÓ, 325 BAJO; ASCENSOR</t>
  </si>
  <si>
    <t>934675279</t>
  </si>
  <si>
    <t>reservas@hotelpraktikgarden.com</t>
  </si>
  <si>
    <t>hotelpraktikgarden.com</t>
  </si>
  <si>
    <t>EL BORN GUEST HOUSE BY CASA CONSELL</t>
  </si>
  <si>
    <t>CARRER COMERCIO, 29</t>
  </si>
  <si>
    <t>934672028</t>
  </si>
  <si>
    <t>info@casaconsell.com</t>
  </si>
  <si>
    <t>casaconsell.com</t>
  </si>
  <si>
    <t>BESTPRICE GRACIA</t>
  </si>
  <si>
    <t>CARRER MARTÍ, 122</t>
  </si>
  <si>
    <t>08024</t>
  </si>
  <si>
    <t>934614260</t>
  </si>
  <si>
    <t>info@hotelbestpricegracia.com</t>
  </si>
  <si>
    <t>hotelbestpricegracia.com</t>
  </si>
  <si>
    <t>HOTEL MAGATZEN 128 S.L.</t>
  </si>
  <si>
    <t>CALÀBRIA, 128 BAJO</t>
  </si>
  <si>
    <t>934613294</t>
  </si>
  <si>
    <t>hola@magatzem128.com</t>
  </si>
  <si>
    <t>magatzem128.com</t>
  </si>
  <si>
    <t>987 BARCELONA HOTEL S.L.</t>
  </si>
  <si>
    <t>CARRER MALLORCA, 288 BAJO</t>
  </si>
  <si>
    <t>934586830</t>
  </si>
  <si>
    <r>
      <rPr>
        <rFont val="'Google Sans Text',sans-serif"/>
        <color rgb="FF1155CC"/>
        <sz val="11.0"/>
        <u/>
      </rPr>
      <t>room-matehotels.com</t>
    </r>
  </si>
  <si>
    <t>GRACIA APARTMENTS S.L.</t>
  </si>
  <si>
    <t>CARRER BAILÈN, 120 BAJO; PORTERIA</t>
  </si>
  <si>
    <t>934586340</t>
  </si>
  <si>
    <t>info@barcelonaforrent.com</t>
  </si>
  <si>
    <t>barcelonaforrent.com</t>
  </si>
  <si>
    <t>SANT PAU BARCELONA SUITES</t>
  </si>
  <si>
    <t>PADILLA, 359</t>
  </si>
  <si>
    <t>APARTAMENTOS LAS DUNAS-B</t>
  </si>
  <si>
    <t>CARRER COLL VERD, S/N</t>
  </si>
  <si>
    <t>934582604</t>
  </si>
  <si>
    <t>info@lasdunasriumar.com</t>
  </si>
  <si>
    <t>lasdunasriumar.com</t>
  </si>
  <si>
    <t>SUITES ARA 367 BCN S.L.U.</t>
  </si>
  <si>
    <t>CARRER ARAGÓ, 367 1; 2</t>
  </si>
  <si>
    <t>934579383</t>
  </si>
  <si>
    <t>info@suitesara367bcnu.com</t>
  </si>
  <si>
    <t>RESIDENCIA UNIVERSITARIA APIMEC S.L.</t>
  </si>
  <si>
    <t>BRUC, 136 ENTRESUELO 2</t>
  </si>
  <si>
    <t>934579351</t>
  </si>
  <si>
    <t>reservas@grupomestral.es</t>
  </si>
  <si>
    <r>
      <rPr>
        <rFont val="'Google Sans Text',sans-serif"/>
        <color rgb="FF1155CC"/>
        <sz val="11.0"/>
        <u/>
      </rPr>
      <t>habitatgejove.com</t>
    </r>
  </si>
  <si>
    <t>EUROPARK</t>
  </si>
  <si>
    <t>CARRER ARAGÓ, 323 - 325 BAJO</t>
  </si>
  <si>
    <t>934579205</t>
  </si>
  <si>
    <t>heuropark@nnhotels.es</t>
  </si>
  <si>
    <t>hoteleuropark.com</t>
  </si>
  <si>
    <t>SOCIETE HOTELIERE ROGER DE LLUIRA S.L.</t>
  </si>
  <si>
    <t>PROVENÇA, 340 BAJO</t>
  </si>
  <si>
    <t>934573587</t>
  </si>
  <si>
    <t>hotel@rogerdelluria.com</t>
  </si>
  <si>
    <r>
      <rPr>
        <rFont val="'Google Sans Text',sans-serif"/>
        <color rgb="FF1155CC"/>
        <sz val="11.0"/>
        <u/>
      </rPr>
      <t>rogerdelluria.com</t>
    </r>
  </si>
  <si>
    <t>HOSTAL RESIDENCIA ELS ANGELS</t>
  </si>
  <si>
    <t>VILLARROEL, 47 1-2(HOSTAL)</t>
  </si>
  <si>
    <t>934548352</t>
  </si>
  <si>
    <t>info@hostalresidenciaelsangels.com</t>
  </si>
  <si>
    <t>PRAKTIK VINOTECA</t>
  </si>
  <si>
    <t>CARRER BALMES, 51 BAJO; DUPLICADO 51-53</t>
  </si>
  <si>
    <t>934545028</t>
  </si>
  <si>
    <t>reservas@hotelpraktikvinoteca.com</t>
  </si>
  <si>
    <t>hotelpraktikvinoteca.com</t>
  </si>
  <si>
    <t>ACACIA SUITE S.L.</t>
  </si>
  <si>
    <t>COMTE D'URGELL, 194 BAJO</t>
  </si>
  <si>
    <t>934540737</t>
  </si>
  <si>
    <t>info@acaciasuite.com</t>
  </si>
  <si>
    <t>aparthotelacacia.com</t>
  </si>
  <si>
    <t>HOTEL BRICK BARCELONA</t>
  </si>
  <si>
    <t>GRAN VIA GRAN VÍA CORTS CATALANES, 304</t>
  </si>
  <si>
    <t>934540642</t>
  </si>
  <si>
    <t>recepcion@hotel-brickbarcelona.com</t>
  </si>
  <si>
    <t>hotel-brickbarcelona.com</t>
  </si>
  <si>
    <t>TOC HOSTEL &amp; SUITES S.L.</t>
  </si>
  <si>
    <t>GRAN VIA GRAN VÍA CORTS CATALANES, 580 BAJO; GRANJA</t>
  </si>
  <si>
    <t>934534425</t>
  </si>
  <si>
    <t>bcn@tochostels.com</t>
  </si>
  <si>
    <t>tochostels.com</t>
  </si>
  <si>
    <t>GESTION HOTELERA BALLESTER S.A.</t>
  </si>
  <si>
    <t>CARRER VALÈNCIA, 154 154</t>
  </si>
  <si>
    <t>934534400</t>
  </si>
  <si>
    <t>info@barcelonacentury.com</t>
  </si>
  <si>
    <t>barcelonacentury.com</t>
  </si>
  <si>
    <t>AKO SUITE</t>
  </si>
  <si>
    <t>CARRER LA DIPUTACIÓ, 195 BAJO</t>
  </si>
  <si>
    <t>934533419</t>
  </si>
  <si>
    <t>info@akosuite.com</t>
  </si>
  <si>
    <t>akosuite.com</t>
  </si>
  <si>
    <t>HOTEL CALEDONIAN</t>
  </si>
  <si>
    <t>GRAN VIA GRAN VÍA CORTS CATALANES, 455 BAJO; ASCENSOR</t>
  </si>
  <si>
    <t>934530200</t>
  </si>
  <si>
    <t>caledonian@hotel-caledonian.com</t>
  </si>
  <si>
    <r>
      <rPr>
        <rFont val="'Google Sans Text',sans-serif"/>
        <color rgb="FF1155CC"/>
        <sz val="11.0"/>
        <u/>
      </rPr>
      <t>hotel-caledonian.com</t>
    </r>
  </si>
  <si>
    <t>HOTEL CALEDONIAN S.L.</t>
  </si>
  <si>
    <t>GRAN VÍA CORTS CATALANES, 574 BAJO(HOTEL CALEDONIAN)</t>
  </si>
  <si>
    <r>
      <rPr>
        <rFont val="'Google Sans Text',sans-serif"/>
        <color rgb="FF1155CC"/>
        <sz val="11.0"/>
        <u/>
      </rPr>
      <t>hotel-caledonian.com</t>
    </r>
  </si>
  <si>
    <t>CLUB CENTRAL S.L.</t>
  </si>
  <si>
    <t>CARRER VALÈNCIA, 157 BAJO; DUPLICADO 157-159</t>
  </si>
  <si>
    <t>934520533</t>
  </si>
  <si>
    <t>recepcion@sunotelclubcentral.com</t>
  </si>
  <si>
    <t>SUNOTEL CLUB CENTRAL</t>
  </si>
  <si>
    <t>sunotel@sunotel.es</t>
  </si>
  <si>
    <t>ACEVI VILLARROEL</t>
  </si>
  <si>
    <t>VILLARROEL, 106 BAJO</t>
  </si>
  <si>
    <t>934520000</t>
  </si>
  <si>
    <t>villarroel@acevihotels.com</t>
  </si>
  <si>
    <r>
      <rPr>
        <rFont val="'Google Sans Text',sans-serif"/>
        <color rgb="FF1155CC"/>
        <sz val="11.0"/>
        <u/>
      </rPr>
      <t>acevihotels.com</t>
    </r>
  </si>
  <si>
    <t>HOTEL ACEVI VILLARROEL S.L.</t>
  </si>
  <si>
    <t>CARRER VILLARROEL, 106 BAJO; EDIFICIO</t>
  </si>
  <si>
    <t>acevihotels.com</t>
  </si>
  <si>
    <t>HOTEL ACTA SPLENDID S.L.</t>
  </si>
  <si>
    <t>MUNTANER, 2 BAJO</t>
  </si>
  <si>
    <t>934515163</t>
  </si>
  <si>
    <t>recepcion.splendid@actahotels.com</t>
  </si>
  <si>
    <t>hotel-splendidbarcelona.com</t>
  </si>
  <si>
    <t>HOTEL BALMES</t>
  </si>
  <si>
    <t>CARRER MALLORCA, 216 EDIFICIO BAJO</t>
  </si>
  <si>
    <t>934511914</t>
  </si>
  <si>
    <t>balmes@derbyhotels.com</t>
  </si>
  <si>
    <r>
      <rPr>
        <rFont val="'Google Sans Text',sans-serif"/>
        <color rgb="FF1155CC"/>
        <sz val="11.0"/>
        <u/>
      </rPr>
      <t>hotelbalmes.com</t>
    </r>
  </si>
  <si>
    <t>BALMES RESIDENCE</t>
  </si>
  <si>
    <t>MALLORCA, 216</t>
  </si>
  <si>
    <r>
      <rPr>
        <rFont val="'Google Sans Text',sans-serif"/>
        <color rgb="FF1155CC"/>
        <sz val="11.0"/>
        <u/>
      </rPr>
      <t>balmesresidencehotel.com</t>
    </r>
  </si>
  <si>
    <t>COTTON HOUSE S.L.</t>
  </si>
  <si>
    <t>GRAN VÍA CORTS CATALANES, 670 BAJO</t>
  </si>
  <si>
    <t>934505045</t>
  </si>
  <si>
    <t>reservations@hotelcottonhouse.com</t>
  </si>
  <si>
    <t>hotelcottonhouse.com</t>
  </si>
  <si>
    <t>MEDICIS S.L.</t>
  </si>
  <si>
    <t>CASTILLEJOS, 340</t>
  </si>
  <si>
    <t>934500019</t>
  </si>
  <si>
    <t>info@medicishotelbarcelona.com</t>
  </si>
  <si>
    <r>
      <rPr>
        <rFont val="'Google Sans Text',sans-serif"/>
        <color rgb="FF1155CC"/>
        <sz val="11.0"/>
        <u/>
      </rPr>
      <t>mediumhoteles.com</t>
    </r>
  </si>
  <si>
    <t>HOTEL MADANIS LICEO</t>
  </si>
  <si>
    <t>CARRER FRANCESC LAYRET, 2 BAJO</t>
  </si>
  <si>
    <t>08903</t>
  </si>
  <si>
    <t>934470006</t>
  </si>
  <si>
    <t>reservas@hotelmadanis.com</t>
  </si>
  <si>
    <t>hotelmadanis.com</t>
  </si>
  <si>
    <t>HOTEL MADANIS S.L.</t>
  </si>
  <si>
    <t>RIERA BLANCA, 10 BAJO; DUPLICADO 10-12; LOCAL</t>
  </si>
  <si>
    <t>BCN CONDAL APARTMENTS S.L.</t>
  </si>
  <si>
    <t>CARRER CÒRSEGA, 546</t>
  </si>
  <si>
    <t>934460493</t>
  </si>
  <si>
    <t>info@hostalciudadcondal.com</t>
  </si>
  <si>
    <r>
      <rPr>
        <rFont val="'Google Sans Text',sans-serif"/>
        <color rgb="FF1155CC"/>
        <sz val="11.0"/>
        <u/>
      </rPr>
      <t>hostalciudadcondal.com</t>
    </r>
  </si>
  <si>
    <t>AC HOTEL SOM</t>
  </si>
  <si>
    <t>CARRER ARQUITECTURA, 1-3 BAJO; HOTEL</t>
  </si>
  <si>
    <t>934458200</t>
  </si>
  <si>
    <t>acsom@ac-hotels.com</t>
  </si>
  <si>
    <t>espanol.marriott.com/hotels/travel/bcnsm-ac-hotel-som/</t>
  </si>
  <si>
    <t>CONTINENTAL PALACETE S.L.</t>
  </si>
  <si>
    <t>RAMBLA CATALUNYA, 30 BAJO; PRINCIPAL</t>
  </si>
  <si>
    <t>934457657</t>
  </si>
  <si>
    <t>hotelcontinental.com</t>
  </si>
  <si>
    <t>SIR VICTOR HOTEL</t>
  </si>
  <si>
    <t>CARRER ROSSELLÓ, 265 BAJO</t>
  </si>
  <si>
    <t>934454000</t>
  </si>
  <si>
    <t>hello@sirvictorhotel.com</t>
  </si>
  <si>
    <t>sirhotels.com</t>
  </si>
  <si>
    <t>HOTEL OMM S.L.</t>
  </si>
  <si>
    <t>PASSEIG GRÀCIA, 104 BAJO; LOCAL</t>
  </si>
  <si>
    <t>reservas@hotelomm.com</t>
  </si>
  <si>
    <t>hotelommsl.com</t>
  </si>
  <si>
    <t>HOTEL CONDES 2015 S.L.</t>
  </si>
  <si>
    <t>PASSEIG GRÀCIA, 73-75</t>
  </si>
  <si>
    <t>934450000</t>
  </si>
  <si>
    <t>info@hotelcondes2015.com</t>
  </si>
  <si>
    <t>HOTEL MONUMENT BARCELONA 2015 S.L.</t>
  </si>
  <si>
    <t>info@hotelmonumentbarcelona2015.com</t>
  </si>
  <si>
    <t>AUTOHOGAR</t>
  </si>
  <si>
    <t>AVENIDA PARAL.LEL, 64</t>
  </si>
  <si>
    <t>934439850</t>
  </si>
  <si>
    <t>dpo@besthotels.es</t>
  </si>
  <si>
    <t>hotelautohogarbarcelona.com</t>
  </si>
  <si>
    <t>NUEVO TRIUNFO S.L.</t>
  </si>
  <si>
    <t>CARRER CABANES, 34 BAJO; .</t>
  </si>
  <si>
    <t>934425933</t>
  </si>
  <si>
    <t>info@hotelnuevotriunfo.com</t>
  </si>
  <si>
    <t>hotelnuevotriunfo.com</t>
  </si>
  <si>
    <t>BE RAMBLAS GUEST HOUSE</t>
  </si>
  <si>
    <t>CARRER NOU DE LA RAMBLA, 50</t>
  </si>
  <si>
    <t>934423669</t>
  </si>
  <si>
    <t>info@beramblasguesthouse.com</t>
  </si>
  <si>
    <t>HOTEL CORONADO</t>
  </si>
  <si>
    <t>NOU DE LA RAMBLA, 134 BAJO</t>
  </si>
  <si>
    <t>934423448</t>
  </si>
  <si>
    <t>hotel.coronado@yahoo.es</t>
  </si>
  <si>
    <t>hotelcoronado.net</t>
  </si>
  <si>
    <t>GRUMS</t>
  </si>
  <si>
    <t>CARRER PALAUDÀRIES, 26 BAJO; ASCENSOR 1</t>
  </si>
  <si>
    <t>934420666</t>
  </si>
  <si>
    <t>info@hotelgrums.com</t>
  </si>
  <si>
    <t>hotelgrumsbarcelona.com</t>
  </si>
  <si>
    <t>HOTEL MILLENNI</t>
  </si>
  <si>
    <t>RONDA SANT PAU, 14 BAJO</t>
  </si>
  <si>
    <t>934414177</t>
  </si>
  <si>
    <t>admon@hotelesgarbi.com</t>
  </si>
  <si>
    <t>hotel-millennibarcelona.com</t>
  </si>
  <si>
    <t>MEDIUM PRISMA S.L.</t>
  </si>
  <si>
    <t>AVENIDA JOSEP TARRADELLAS, 119 BAJO</t>
  </si>
  <si>
    <t>934394207</t>
  </si>
  <si>
    <t>info@mediumprisma.com</t>
  </si>
  <si>
    <t>EVEREST S.A.</t>
  </si>
  <si>
    <t>TRAVESSERA GRÀCIA, S/N</t>
  </si>
  <si>
    <t>934369800</t>
  </si>
  <si>
    <t>info@hoteleverest.es</t>
  </si>
  <si>
    <t>hoteleverest.es/</t>
  </si>
  <si>
    <t>SAGRADA FAMILIA S.L.</t>
  </si>
  <si>
    <t>CARRER CÒRSEGA, 541 BAJO; DUPLICADO 541-543; H SAGR FAM</t>
  </si>
  <si>
    <t>934366115</t>
  </si>
  <si>
    <t>info@hotelsagradafamilia.com</t>
  </si>
  <si>
    <t>hotelsagradafamilia.com</t>
  </si>
  <si>
    <t>AMFORES BOUTIQUE GUEST HOUSE</t>
  </si>
  <si>
    <t>CARRER BOU DE SANT PERE, 9</t>
  </si>
  <si>
    <t>934350501</t>
  </si>
  <si>
    <t>info@amfores.es</t>
  </si>
  <si>
    <t>amforesboutiqueguesthouse.com</t>
  </si>
  <si>
    <t>VILANA HOTEL</t>
  </si>
  <si>
    <t>VILANA, 7 BAJO</t>
  </si>
  <si>
    <t>08017</t>
  </si>
  <si>
    <t>934340363</t>
  </si>
  <si>
    <t>vilana@ohotels.es</t>
  </si>
  <si>
    <t>vilanahotel.com</t>
  </si>
  <si>
    <t>HOLIDAY INN EXPRESS BARCELONA - CITY 22@</t>
  </si>
  <si>
    <t>CARRER PALLARS, 203 BAJO; CASETA OBRA</t>
  </si>
  <si>
    <t>934338400</t>
  </si>
  <si>
    <t>info@holidayinnexpressbarcelona-city22@.com</t>
  </si>
  <si>
    <t>hiexpress.com</t>
  </si>
  <si>
    <t>AMREY SANT PAU</t>
  </si>
  <si>
    <t>CARRER SANT ANTONI MARIA CLARET, 173 ENTRESUELO 1</t>
  </si>
  <si>
    <t>934335151</t>
  </si>
  <si>
    <t>santpaureservas@grupoamrey.com</t>
  </si>
  <si>
    <t>hotelsantpau.com</t>
  </si>
  <si>
    <t>BRUSTARR SANT PAU ARISTOL</t>
  </si>
  <si>
    <t>CARRER CARTAGENA, 369 BAJO; 1</t>
  </si>
  <si>
    <t>934335100</t>
  </si>
  <si>
    <t>info@brustarrntpauaristol.com</t>
  </si>
  <si>
    <t>AC HOTEL SANTS</t>
  </si>
  <si>
    <t>PASSEIG SANT ANTONI, 36-40</t>
  </si>
  <si>
    <t>934324512</t>
  </si>
  <si>
    <t>acsants@ac-hotels.com</t>
  </si>
  <si>
    <t>achotelsants.com</t>
  </si>
  <si>
    <t>SMARTROOM S.L.</t>
  </si>
  <si>
    <t>OLZINELLES, 56-58 BAJO</t>
  </si>
  <si>
    <t>934311864</t>
  </si>
  <si>
    <t>info@smartroombarcelona.com</t>
  </si>
  <si>
    <t>smartroombarcelona.com</t>
  </si>
  <si>
    <t>ALIMARA</t>
  </si>
  <si>
    <t>BERRUGUETE, 126</t>
  </si>
  <si>
    <t>08035</t>
  </si>
  <si>
    <t>934270000</t>
  </si>
  <si>
    <t>alimarahotel@cett.es</t>
  </si>
  <si>
    <t>alimarahotel.com</t>
  </si>
  <si>
    <t>AZUL BCN S.A.</t>
  </si>
  <si>
    <t>GRAN VÍA CORTS CATALANES, 327</t>
  </si>
  <si>
    <t>934268064</t>
  </si>
  <si>
    <t>recepcion.azul@actahotels.com</t>
  </si>
  <si>
    <t>hotelazulbcn.com</t>
  </si>
  <si>
    <t>CALABRIA</t>
  </si>
  <si>
    <t>CALÀBRIA, 129-131 BAJO(DUP 129-131)</t>
  </si>
  <si>
    <t>934263625</t>
  </si>
  <si>
    <t>calabria@cityhotels.es</t>
  </si>
  <si>
    <t>ONIX FIRA</t>
  </si>
  <si>
    <t>CARRER SEPÚLVEDA, 125 125 125</t>
  </si>
  <si>
    <t>934260087</t>
  </si>
  <si>
    <t>LUXTAL BARCELONA S.L.</t>
  </si>
  <si>
    <t>TARRAGONA, 177 1</t>
  </si>
  <si>
    <t>934239955</t>
  </si>
  <si>
    <t>luxtal@luxtal.es</t>
  </si>
  <si>
    <t>luxtal.es</t>
  </si>
  <si>
    <t>CLIMENT</t>
  </si>
  <si>
    <t>GRAN VÍA CORTS CATALANES, 304 BAJO (EDIFICIO)</t>
  </si>
  <si>
    <t>934239807</t>
  </si>
  <si>
    <t>info@hotelcliment.com</t>
  </si>
  <si>
    <t>hotelcliment.com</t>
  </si>
  <si>
    <t>ECO SANT ANGELO</t>
  </si>
  <si>
    <t>CONSELL DE CENT, 74</t>
  </si>
  <si>
    <t>934234647</t>
  </si>
  <si>
    <t>info@econtangelo.com</t>
  </si>
  <si>
    <t>SANT ANGELO</t>
  </si>
  <si>
    <t>CARRER CONSELL DE CENT, 74 BAJO; (NH HOTELES</t>
  </si>
  <si>
    <t>velvet@chicandbasic.com</t>
  </si>
  <si>
    <t>hotelsantangelobarcelonasants.com</t>
  </si>
  <si>
    <t>OFELIAS</t>
  </si>
  <si>
    <t>CARRER LLANÇÀ, 24 BAJO; DUPLICADO 24-26</t>
  </si>
  <si>
    <t>934233898</t>
  </si>
  <si>
    <t>ofeliashotelbarcelona.com</t>
  </si>
  <si>
    <t>LA FRANSA S.A.</t>
  </si>
  <si>
    <t>FRANÇA XICA, 40</t>
  </si>
  <si>
    <t>934231417</t>
  </si>
  <si>
    <t>info@lafransa.com</t>
  </si>
  <si>
    <t>lafransa.com</t>
  </si>
  <si>
    <t>NH BARCELONA ENTENZA</t>
  </si>
  <si>
    <t>CARRER EQUADOR, 20 BAJO</t>
  </si>
  <si>
    <t>934193636</t>
  </si>
  <si>
    <t>nhentenza@nh-hotels.com</t>
  </si>
  <si>
    <t>PRIMERO PRIMERA</t>
  </si>
  <si>
    <t>CARRER DOCTOR CARULLA, 25-29 BAJO; DUPLICADO 25-29</t>
  </si>
  <si>
    <t>934183157</t>
  </si>
  <si>
    <t>info@primeroprimera.com</t>
  </si>
  <si>
    <t>primeroprimera.com</t>
  </si>
  <si>
    <t>APARTAMENTS MARINA</t>
  </si>
  <si>
    <t>MARINA, 306</t>
  </si>
  <si>
    <t>934178439</t>
  </si>
  <si>
    <t>info@abapart.com</t>
  </si>
  <si>
    <t>abapart.com</t>
  </si>
  <si>
    <t>CARMELITAS DESCALZOS PROVINCIA IBERICA</t>
  </si>
  <si>
    <t>AVINGUDA DIAGONAL, 424 BAJO</t>
  </si>
  <si>
    <t>934160808</t>
  </si>
  <si>
    <t>aventurac@hotmail.es</t>
  </si>
  <si>
    <t>carmelitasdescalzosprovinciaiberica.com</t>
  </si>
  <si>
    <t>GALLERY HOTEL S.L.</t>
  </si>
  <si>
    <t>CARRER ROSSELLÓ, 249 249 249</t>
  </si>
  <si>
    <t>934159911</t>
  </si>
  <si>
    <t>galleryhotel@galleryhoteles.com</t>
  </si>
  <si>
    <t>galleryhoteles.com</t>
  </si>
  <si>
    <t>CATALONIA DIAGONAL CENTRO</t>
  </si>
  <si>
    <t>CARRER BALMES, 142-146 EDIFICIO BAJO</t>
  </si>
  <si>
    <t>934159090</t>
  </si>
  <si>
    <t>diagonalcentro@hoteles-catalonia.es</t>
  </si>
  <si>
    <t>POL &amp; GRACE HOTEL</t>
  </si>
  <si>
    <t>GUILLEM TELL, 49 BAJOS</t>
  </si>
  <si>
    <t>934154000</t>
  </si>
  <si>
    <t>friends@polgracehotel.es</t>
  </si>
  <si>
    <t>polgracehotel.es</t>
  </si>
  <si>
    <t>RULOCARS S.L.</t>
  </si>
  <si>
    <t>AVINGUDA ROMA Nº 1</t>
  </si>
  <si>
    <t>934145606</t>
  </si>
  <si>
    <t>wowhostelbarcelona@gmail.com</t>
  </si>
  <si>
    <t>rulocars.negocio.site</t>
  </si>
  <si>
    <t>NH COLLECTION BARCELONA TOWER</t>
  </si>
  <si>
    <t>AVINGUDA GRANVIA DE L'HOSPITALET, 144 BAJO</t>
  </si>
  <si>
    <t>08902</t>
  </si>
  <si>
    <t>934135000</t>
  </si>
  <si>
    <t>H LA PALOMA S.A.</t>
  </si>
  <si>
    <t>CARRER PALOMA, 24 24</t>
  </si>
  <si>
    <t>934124381</t>
  </si>
  <si>
    <t>info@hlapaloma.com</t>
  </si>
  <si>
    <t>hlapaloma.com</t>
  </si>
  <si>
    <t>PELAI, 9 BAJO-B</t>
  </si>
  <si>
    <t>934122436</t>
  </si>
  <si>
    <t>pelayo@hotelpelayo.com</t>
  </si>
  <si>
    <t>hotelpelayo.com</t>
  </si>
  <si>
    <t>LUTX CORPORACIO S.L.</t>
  </si>
  <si>
    <t>934121500</t>
  </si>
  <si>
    <t>jaros@hcchotels.com</t>
  </si>
  <si>
    <t>HOTEL NOVA S.A.</t>
  </si>
  <si>
    <t>CARRER GRAVINA, 5 5 7</t>
  </si>
  <si>
    <t>934121097</t>
  </si>
  <si>
    <t>reservas@hotelreding.com</t>
  </si>
  <si>
    <t>hotelreding.com</t>
  </si>
  <si>
    <t>SILKEN RAMBLAS</t>
  </si>
  <si>
    <t>CARRER PINTOR FORTUNY, 13 LOCAL 1</t>
  </si>
  <si>
    <t>934120825</t>
  </si>
  <si>
    <t>info@silkenramblas.com</t>
  </si>
  <si>
    <t>silkenramblas.com</t>
  </si>
  <si>
    <t>CARRER LA RAMBLA, 124 BAJO</t>
  </si>
  <si>
    <t>934120404</t>
  </si>
  <si>
    <t>montecarlobcn.com</t>
  </si>
  <si>
    <t>08028 APARTMENTS</t>
  </si>
  <si>
    <t>CARRER CAN BRUIXA, 8 BAJO</t>
  </si>
  <si>
    <t>934110451</t>
  </si>
  <si>
    <t>info@08028apartments.com</t>
  </si>
  <si>
    <t>08028apartments.com</t>
  </si>
  <si>
    <t>CATALONIA ROMA</t>
  </si>
  <si>
    <t>AVINGUDA ROMA, 31 BAJO; H. CATALONIA ROMA</t>
  </si>
  <si>
    <t>934106633</t>
  </si>
  <si>
    <t>roma@hoteles-catalonia.es</t>
  </si>
  <si>
    <t>MELIA SARRIA</t>
  </si>
  <si>
    <t>AVINGUDA SARRIÀ, 50 BAJO; HOTEL MELIA BARCELONA</t>
  </si>
  <si>
    <t>934106060</t>
  </si>
  <si>
    <t>melia.barcelona.sarria@melia.com</t>
  </si>
  <si>
    <t>EVENIA HOTELS S.L.</t>
  </si>
  <si>
    <t>CARRER MUNTANER, 401 ENTRESUELO</t>
  </si>
  <si>
    <t>934091490</t>
  </si>
  <si>
    <t>alcala@eveniahotels.com</t>
  </si>
  <si>
    <t>eveniahotelssl.com</t>
  </si>
  <si>
    <t>H10 CASANOVA</t>
  </si>
  <si>
    <t>GRAN VIA GRAN VÍA CORTS CATALANES, 559 BAJO</t>
  </si>
  <si>
    <t>933964800</t>
  </si>
  <si>
    <t>h10.casanova@h10.es</t>
  </si>
  <si>
    <t>ONA ALANDA CLUB MARBELLA</t>
  </si>
  <si>
    <t>AVENIDA JARDINES LAS GOLONDRINAS, 1</t>
  </si>
  <si>
    <t>933930630</t>
  </si>
  <si>
    <t>onaalandaclubmarbella.com</t>
  </si>
  <si>
    <t>APARTHOTEL MIRAMAR S.A.</t>
  </si>
  <si>
    <t>CARRER PRIM, 207 BAJO</t>
  </si>
  <si>
    <t>08911</t>
  </si>
  <si>
    <t>BADALONA</t>
  </si>
  <si>
    <t>933841200</t>
  </si>
  <si>
    <t>info@grupomiramar.es</t>
  </si>
  <si>
    <t>grupomiramar.es</t>
  </si>
  <si>
    <t>HOTEL MIRAMAR BADALONA S.L.</t>
  </si>
  <si>
    <t>CARRER SANTA MADRONA, 60</t>
  </si>
  <si>
    <t>933840311</t>
  </si>
  <si>
    <t>info@hotelmiramar.es</t>
  </si>
  <si>
    <t>hotelmiramar.es/</t>
  </si>
  <si>
    <t>CIUTAT DEL PRAT</t>
  </si>
  <si>
    <t>AVINGUDA REMOLAR, 46 BAJO; HOTEL</t>
  </si>
  <si>
    <t>933788333</t>
  </si>
  <si>
    <t>hotelcdp@salleshotels.com</t>
  </si>
  <si>
    <t>hotelciutatdelprat.com</t>
  </si>
  <si>
    <t>AVINGUDA REMOLAR, 46 BAJO(HOTEL)</t>
  </si>
  <si>
    <t>info@ciutatdelprat.com</t>
  </si>
  <si>
    <t>RENAISSANCE BARCELONA AIRPORT S.L.</t>
  </si>
  <si>
    <t>PLAÇA VOLATERIA (PARC NEGOCIS MAS BLAU), 3 BAJO; HOTEL SEREMAR S.A.</t>
  </si>
  <si>
    <t>933783214</t>
  </si>
  <si>
    <t>info@renaisncebarcelonaairport.com</t>
  </si>
  <si>
    <t>TRYP BARCELONA AEROPUERTO</t>
  </si>
  <si>
    <t>PLAÇA PLA DE L'ESTANY (PARC NEGOCIS MAS BLAU), 1-2 BAJO; DUPLICADO 1-2; HOTEL TRYP</t>
  </si>
  <si>
    <t>933781000</t>
  </si>
  <si>
    <t>tryp.barcelona.aeropuerto@melia.com</t>
  </si>
  <si>
    <t>SLEEP&amp;FLY</t>
  </si>
  <si>
    <t>ZONA AEROPORT TERMINAL I, 1</t>
  </si>
  <si>
    <t>933758611</t>
  </si>
  <si>
    <t>info@sleep-fly.com</t>
  </si>
  <si>
    <t>sleep-fly.com</t>
  </si>
  <si>
    <t>THE LEVEL AT MELIÁ BARCELONA SKY</t>
  </si>
  <si>
    <t>LOPE DE VEGA, 141-147</t>
  </si>
  <si>
    <t>933672080</t>
  </si>
  <si>
    <t>melia.sky@melia.com</t>
  </si>
  <si>
    <t>MELIÁ BARCELONA SKY</t>
  </si>
  <si>
    <t>CARRER PERE IV, 272</t>
  </si>
  <si>
    <t>933672050</t>
  </si>
  <si>
    <t>FAIRMONT REY JUAN CARLOS I</t>
  </si>
  <si>
    <t>AVENIDA DIAGONAL, 661-671</t>
  </si>
  <si>
    <t>933644223</t>
  </si>
  <si>
    <t>bcn.reservas@fairmont.com</t>
  </si>
  <si>
    <t>fairmontreyjuancarlosi.com</t>
  </si>
  <si>
    <t>SUNOTEL ASTON</t>
  </si>
  <si>
    <t>CARRER PARÍS, 101 BAJO; DUPLICADO 101-107</t>
  </si>
  <si>
    <t>933637070</t>
  </si>
  <si>
    <t>reservas@hotelaston.com</t>
  </si>
  <si>
    <t>HCC LUGANO S.L.</t>
  </si>
  <si>
    <t>CONSELL DE CENT, S/N</t>
  </si>
  <si>
    <t>933635416</t>
  </si>
  <si>
    <t>info@hcclugano.com</t>
  </si>
  <si>
    <t>HOTEL SUNOTEL JUNIOR</t>
  </si>
  <si>
    <t>CARRER LORETO, 10 10 10</t>
  </si>
  <si>
    <t>933633501</t>
  </si>
  <si>
    <t>info@hotelsunoteljunior.com</t>
  </si>
  <si>
    <t>sunoteljunior.com/en/?utm_source=google&amp;utm_medium=organic&amp;utm_campaign=MyBusiness&amp;origin_source=google&amp;origin_medium=organic&amp;origin_campaign=MyBusiness</t>
  </si>
  <si>
    <t>ÁMISTER ART</t>
  </si>
  <si>
    <t>AVENIDA ROMA, 93-95 BAJO</t>
  </si>
  <si>
    <t>933633468</t>
  </si>
  <si>
    <t>reservas@hotelamister.com</t>
  </si>
  <si>
    <t>hotelamister.com</t>
  </si>
  <si>
    <t>MAURO SEVILLA S.L.U.</t>
  </si>
  <si>
    <t>CARRER MESTRE NICOLAU, S/N 4; 1</t>
  </si>
  <si>
    <t>933622663</t>
  </si>
  <si>
    <t>tocsevilla.com</t>
  </si>
  <si>
    <t>VILLA OLÍMPICA SUITES</t>
  </si>
  <si>
    <t>PALLARS, 121-125 BAJO</t>
  </si>
  <si>
    <t>933569727</t>
  </si>
  <si>
    <t>VINCCI MARÍTIMO</t>
  </si>
  <si>
    <t>LLULL, 340</t>
  </si>
  <si>
    <t>933562600</t>
  </si>
  <si>
    <t>maritimo@vinccihoteles.com</t>
  </si>
  <si>
    <t>HOTEL BARCELONA PRINCESS****</t>
  </si>
  <si>
    <t>AVENIDA DIAGONAL, 1</t>
  </si>
  <si>
    <t>933561000</t>
  </si>
  <si>
    <t>bcn.reservas@princess-hotels.com</t>
  </si>
  <si>
    <t>es-es.facebook.com/princesshotelsresorts</t>
  </si>
  <si>
    <t>HOTEL BARCELONA PRINCESS S.L.</t>
  </si>
  <si>
    <t>AVINGUDA DIAGONAL, 1 1 1</t>
  </si>
  <si>
    <t>bcnuniversal@sercotel.es</t>
  </si>
  <si>
    <t>hotelbarcelonaprincess.com</t>
  </si>
  <si>
    <t>INVERSORA DE HOTELES URBANOS S.L.</t>
  </si>
  <si>
    <t>PASSEIG GARCIA FÀRIA, 69 BAJO; HOTEL</t>
  </si>
  <si>
    <t>933484995</t>
  </si>
  <si>
    <t>info@inversoradehotelesurbanos.com</t>
  </si>
  <si>
    <t>HOTEL BARCELONA 1882</t>
  </si>
  <si>
    <t>CARRER CÒRSEGA, 482</t>
  </si>
  <si>
    <t>933478486</t>
  </si>
  <si>
    <t>info@hotel1882.com</t>
  </si>
  <si>
    <t>hotelbarcelona1882.com</t>
  </si>
  <si>
    <t>CARRER ESCUDELLERS, 19 BAJO; EDIFICIO</t>
  </si>
  <si>
    <t>933437167</t>
  </si>
  <si>
    <t>info@hotelcomercio.com</t>
  </si>
  <si>
    <t>hotel-comercio.com</t>
  </si>
  <si>
    <t>CATALONIA CATEDRAL</t>
  </si>
  <si>
    <t>ARCS, 10 BAJO</t>
  </si>
  <si>
    <t>933436775</t>
  </si>
  <si>
    <t>catedral@hoteles-catalonia.es</t>
  </si>
  <si>
    <t>ARCS, 10</t>
  </si>
  <si>
    <t>RITZ BARCELONA ROGER DE LLURIA S.L.</t>
  </si>
  <si>
    <t>CARRER ROGER DE LLÚRIA, 28 BAJO</t>
  </si>
  <si>
    <t>933436080</t>
  </si>
  <si>
    <t>rogerdelluria.com</t>
  </si>
  <si>
    <t>HCC MONTBLANC</t>
  </si>
  <si>
    <t>VIA VIA LAIETANA, 61 BAJO</t>
  </si>
  <si>
    <t>933435555</t>
  </si>
  <si>
    <t>montblanc@hcchotels.es</t>
  </si>
  <si>
    <t>EXE RAMBLAS BOQUERÍA</t>
  </si>
  <si>
    <t>CARRER LA RAMBLA, 91 BAJO</t>
  </si>
  <si>
    <t>933435461</t>
  </si>
  <si>
    <t>info@exeramblasboqueria.com</t>
  </si>
  <si>
    <t>TRYP APOLO</t>
  </si>
  <si>
    <t>AVINGUDA PARAL.LEL, 57-59 BAJO; DUPLICADO 57-59; HTMELIACONFORT</t>
  </si>
  <si>
    <t>933433000</t>
  </si>
  <si>
    <t>tryp.apolo@melia.com</t>
  </si>
  <si>
    <t>314</t>
  </si>
  <si>
    <t>FLOR PARKS S.L.</t>
  </si>
  <si>
    <t>CARRER LA RAMBLA, 70 BAJO; HOTEL FLOR PARKS</t>
  </si>
  <si>
    <t>933429760</t>
  </si>
  <si>
    <t>florspark@gmail.com</t>
  </si>
  <si>
    <t>florparks.es</t>
  </si>
  <si>
    <t>ACTA ATRIUM PALACE</t>
  </si>
  <si>
    <t>GRAN VIA GRAN VÍA CORTS CATALANES, 656 BAJO; HOTEL ATRIUM PALACE</t>
  </si>
  <si>
    <t>933428000</t>
  </si>
  <si>
    <t>recepcion.atrium@actahotels.com</t>
  </si>
  <si>
    <t>hotel-atriumpalacebarcelona.com</t>
  </si>
  <si>
    <t>HOTEL ACTA BCN 40</t>
  </si>
  <si>
    <t>CARRER JOAQUÍN COSTA, 40 BAJO; HOTEL ATRIUM PALACE</t>
  </si>
  <si>
    <t>recepcion.bcn40@actahotels.com</t>
  </si>
  <si>
    <t>hotel-bcn40barcelona.com</t>
  </si>
  <si>
    <t>ONIX RAMBLA</t>
  </si>
  <si>
    <t>RAMBLA CATALUNYA, 24 BAJO</t>
  </si>
  <si>
    <t>933427980</t>
  </si>
  <si>
    <t>THE 5 ROOMS</t>
  </si>
  <si>
    <t>PAU CLARIS, 72 BAJO</t>
  </si>
  <si>
    <t>933427881</t>
  </si>
  <si>
    <t>info@the5rooms.com</t>
  </si>
  <si>
    <t>the5rooms.com</t>
  </si>
  <si>
    <t>H10 UNIVERSITAT</t>
  </si>
  <si>
    <t>RONDA UNIVERSITAT, 21 BAJO; HOTEL H10 UNIVERSITAT</t>
  </si>
  <si>
    <t>933427850</t>
  </si>
  <si>
    <t>h10.universitat@h10.es</t>
  </si>
  <si>
    <t>CITY PARK PELAYO</t>
  </si>
  <si>
    <t>CARRER PELAI, 1</t>
  </si>
  <si>
    <t>933427020</t>
  </si>
  <si>
    <t>r.pelayo@hlghotels.com</t>
  </si>
  <si>
    <t>hotelcityparkpelayo.com</t>
  </si>
  <si>
    <t>CHIC &amp; BASIC LEMON</t>
  </si>
  <si>
    <t>PELAI, 6</t>
  </si>
  <si>
    <t>933426666</t>
  </si>
  <si>
    <t>lemon@chicandbasic.com</t>
  </si>
  <si>
    <t>hotelmarvi.com</t>
  </si>
  <si>
    <t>HOTEL CASA CAMPER</t>
  </si>
  <si>
    <t>ELISABETS, 11</t>
  </si>
  <si>
    <t>933426280</t>
  </si>
  <si>
    <t>barcelona@casacamper.com</t>
  </si>
  <si>
    <t>casacamper.com</t>
  </si>
  <si>
    <t>H10 RACÓ DEL PI</t>
  </si>
  <si>
    <t>CARRER PI (CIUTAT VELLA), 7 BAJO; HOTEL H10 RACO DEL PI</t>
  </si>
  <si>
    <t>933426190</t>
  </si>
  <si>
    <t>h10.raco.delpi@h10.es</t>
  </si>
  <si>
    <t>CATALONIA PORT</t>
  </si>
  <si>
    <t>AMPLE, 1 BAJO</t>
  </si>
  <si>
    <t>933424244</t>
  </si>
  <si>
    <t>info@cataloniaport.com</t>
  </si>
  <si>
    <t>GRAN HOTEL HAVANA</t>
  </si>
  <si>
    <t>GRAN VIA GRAN VÍA CORTS CATALANES, 647 EDIFICIO BAJO</t>
  </si>
  <si>
    <t>933417000</t>
  </si>
  <si>
    <t>calidad@granhotelhavana.com</t>
  </si>
  <si>
    <t>granhotelhavana.com</t>
  </si>
  <si>
    <t>OHLA HOTEL</t>
  </si>
  <si>
    <t>VIA VIA LAIETANA, 49 BAJO</t>
  </si>
  <si>
    <t>933415050</t>
  </si>
  <si>
    <t>info@ohlahotel.com</t>
  </si>
  <si>
    <t>ohlahotel.com</t>
  </si>
  <si>
    <t>HOTEL BAGUÉS</t>
  </si>
  <si>
    <t>CARRER LA RAMBLA, 105 BAJO</t>
  </si>
  <si>
    <t>933414990</t>
  </si>
  <si>
    <t>info@hotelbagués.com</t>
  </si>
  <si>
    <t>hotelbagues.com</t>
  </si>
  <si>
    <t>NH STADIUM</t>
  </si>
  <si>
    <t>TRAVESSERA LES CORTS, 150-152 EDIFICIO BAJO</t>
  </si>
  <si>
    <t>933399050</t>
  </si>
  <si>
    <t>nhrallye@nh-hotels.com</t>
  </si>
  <si>
    <t>CATALONIA RIGOLETTO</t>
  </si>
  <si>
    <t>SABINO ARANA, 22</t>
  </si>
  <si>
    <t>933391999</t>
  </si>
  <si>
    <t>rigoletto@hoteles-catalonia.es</t>
  </si>
  <si>
    <t>APARTAMENTOS DV</t>
  </si>
  <si>
    <t>TORNS, 3</t>
  </si>
  <si>
    <t>933343366</t>
  </si>
  <si>
    <t>reservas@apartamentosdv.com</t>
  </si>
  <si>
    <t>apartamentosdv.com</t>
  </si>
  <si>
    <t>EUROSTARS LEX S.L.</t>
  </si>
  <si>
    <t>CARRER BUENOS AIRES, 49-51 BAJO</t>
  </si>
  <si>
    <t>933318679</t>
  </si>
  <si>
    <t>info@eurostarslex.com</t>
  </si>
  <si>
    <t>HOTEL ACTA MIMIC</t>
  </si>
  <si>
    <t>ARC DEL TEATRE, 58 BAJO</t>
  </si>
  <si>
    <t>933299450</t>
  </si>
  <si>
    <t>info@hotelactamimic.com</t>
  </si>
  <si>
    <t>hotel-mimic.com</t>
  </si>
  <si>
    <t>HOTEL BARBARA</t>
  </si>
  <si>
    <t>MARQUÈS DE BARBERÀ, 22 BAJO</t>
  </si>
  <si>
    <t>933298453</t>
  </si>
  <si>
    <t>barbara@rondas.com</t>
  </si>
  <si>
    <t>hotelbarbarabarcelona.com</t>
  </si>
  <si>
    <t>PARAL - LEL S.L.</t>
  </si>
  <si>
    <t>POETA CABANYES, 5-7</t>
  </si>
  <si>
    <t>933291104</t>
  </si>
  <si>
    <t>hparalel@nnhotels.es</t>
  </si>
  <si>
    <t>hotelparalel.es</t>
  </si>
  <si>
    <t>HOTEL RONDA</t>
  </si>
  <si>
    <t>CARRER SANT ERASME, 19 BAJO; EDIF</t>
  </si>
  <si>
    <t>933290004</t>
  </si>
  <si>
    <t>info@hotel-rondahouse.com</t>
  </si>
  <si>
    <t>rondas.com</t>
  </si>
  <si>
    <t>GRAN RONDA</t>
  </si>
  <si>
    <t>RONDA SANT ANTONI, 49 BAJO</t>
  </si>
  <si>
    <t>933271801</t>
  </si>
  <si>
    <t>comunicaciones@buhhotels.com</t>
  </si>
  <si>
    <t>hotelgranronda.es</t>
  </si>
  <si>
    <t>RONDA SANT ANTONI, 49 TDA</t>
  </si>
  <si>
    <t>933271800</t>
  </si>
  <si>
    <t>info@granronda.com</t>
  </si>
  <si>
    <t>RONDA SANT ANTONI, 49</t>
  </si>
  <si>
    <t>reservas@hotelgranronda.es</t>
  </si>
  <si>
    <t>granronda.com</t>
  </si>
  <si>
    <t>TRANSIT</t>
  </si>
  <si>
    <t>CARRER RECTOR TRIADÓ, 82 BAJO; EDIF</t>
  </si>
  <si>
    <t>933258058</t>
  </si>
  <si>
    <t>reservas@hoteltransit.es</t>
  </si>
  <si>
    <t>hoteltransit.es</t>
  </si>
  <si>
    <t>HOTEL MARKET S.L.</t>
  </si>
  <si>
    <t>PASSATGE SANT ANTONI ABAT, 10</t>
  </si>
  <si>
    <t>933251205</t>
  </si>
  <si>
    <t>reservas@markethotel.com.es</t>
  </si>
  <si>
    <t>markethotel.com.es</t>
  </si>
  <si>
    <t>SILKEN CONCORDIA HOTEL S.L.</t>
  </si>
  <si>
    <t>AVINGUDA PARAL.LEL, 115 BAJO; TDA-7</t>
  </si>
  <si>
    <t>933249180</t>
  </si>
  <si>
    <t>hotelsilkenconcordia.com</t>
  </si>
  <si>
    <t>RAVAL ROOMS</t>
  </si>
  <si>
    <t>CARRER HOSPITAL, 155</t>
  </si>
  <si>
    <t>933248817</t>
  </si>
  <si>
    <t>info@ravalrooms.com</t>
  </si>
  <si>
    <t>AXEL HOTEL BARCELONA</t>
  </si>
  <si>
    <t>CARRER ARIBAU, S/N</t>
  </si>
  <si>
    <t>933239393</t>
  </si>
  <si>
    <t>barcelona@axelhotels.com</t>
  </si>
  <si>
    <t>VUELING BCN BY HC</t>
  </si>
  <si>
    <t>GRAN VIA GRAN VÍA CORTS CATALANES, 550 BAJO; TIENDA-1</t>
  </si>
  <si>
    <t>933234865</t>
  </si>
  <si>
    <t>bcn@hotelvuelingbyhc.com</t>
  </si>
  <si>
    <t>hotelvuelingbyhc.com</t>
  </si>
  <si>
    <t>BEST WESTERN PREMIER S.L.</t>
  </si>
  <si>
    <t>CARRER MALLORCA, 181 BAJO</t>
  </si>
  <si>
    <t>933232254</t>
  </si>
  <si>
    <t>privacy@bestwestern.com</t>
  </si>
  <si>
    <t>bestwesterndante.com</t>
  </si>
  <si>
    <t>HOTEL DEL COMTE</t>
  </si>
  <si>
    <t>CARRER LA DIPUTACIÓ, 142-148 BAJO; DUPLICADO 142-148</t>
  </si>
  <si>
    <t>933231258</t>
  </si>
  <si>
    <t>hoteldelcomte.com</t>
  </si>
  <si>
    <t>NH SANTS</t>
  </si>
  <si>
    <t>NUMÀNCIA, 74</t>
  </si>
  <si>
    <t>933224451</t>
  </si>
  <si>
    <t>nhsantsbarcelona@nh-hotels.com</t>
  </si>
  <si>
    <t>U232</t>
  </si>
  <si>
    <t>CARRER COMTE D'URGELL, 232 BAJO; DUPLICADO 232-234; EDIFICIO</t>
  </si>
  <si>
    <t>933224153</t>
  </si>
  <si>
    <t>u232hotel@nnhotels.com</t>
  </si>
  <si>
    <t>u232hotel.com</t>
  </si>
  <si>
    <t>DERBY</t>
  </si>
  <si>
    <t>CARRER LORETO, 21 BAJO; DUPLICADO 21-25</t>
  </si>
  <si>
    <t>933223215</t>
  </si>
  <si>
    <t>info@derby.com</t>
  </si>
  <si>
    <t>GRAN DERBY S.A.</t>
  </si>
  <si>
    <t>CARRER LORETO, 28 BAJO; EDIFICIO HOTEL</t>
  </si>
  <si>
    <t>933222062</t>
  </si>
  <si>
    <t>info@derbyhotels.com</t>
  </si>
  <si>
    <t>derbyhotels.es</t>
  </si>
  <si>
    <t>NH BARCELONA LES CORTS</t>
  </si>
  <si>
    <t>TRAVESSERA CORTS, 292</t>
  </si>
  <si>
    <t>933220811</t>
  </si>
  <si>
    <t>nhlescorts@nh-hotels.com</t>
  </si>
  <si>
    <t>HOTEL BETRES S.L.</t>
  </si>
  <si>
    <t>CARRER BREDA, 3 BAJO; 1</t>
  </si>
  <si>
    <t>933217638</t>
  </si>
  <si>
    <t>bernnatt@hotmail.com</t>
  </si>
  <si>
    <t>hotelbreda.es</t>
  </si>
  <si>
    <t>SALLES PERE IV</t>
  </si>
  <si>
    <t>PALLARS, 128-130 BAJO</t>
  </si>
  <si>
    <t>933209650</t>
  </si>
  <si>
    <t>hotelpiv@salleshotels.com</t>
  </si>
  <si>
    <t>hotelpereiv.com</t>
  </si>
  <si>
    <t>CAPRI BY FRASER BARCELONA S.L.</t>
  </si>
  <si>
    <t>CARRER SANCHO DE ÁVILA, S/N</t>
  </si>
  <si>
    <t>933208735</t>
  </si>
  <si>
    <t>reservations.barcelona@capribyfraser.com</t>
  </si>
  <si>
    <t>barcelona.capribyfraser.com</t>
  </si>
  <si>
    <t>ARAI MONUMENT</t>
  </si>
  <si>
    <t>CARRER AVINYÓ, 30 BAJO</t>
  </si>
  <si>
    <t>933203950</t>
  </si>
  <si>
    <t>arai@derbyhotels.com</t>
  </si>
  <si>
    <t>hotelarai.com</t>
  </si>
  <si>
    <t>H10 CUBIK</t>
  </si>
  <si>
    <t>VIA VIA LAIETANA, 69 BAJO; CENTRE COMUNICACIONS</t>
  </si>
  <si>
    <t>933202200</t>
  </si>
  <si>
    <t>h10.cubik@h10hotels.com</t>
  </si>
  <si>
    <t>CARRER REINA CRISTINA, 2 ENTRESUELO 1 2</t>
  </si>
  <si>
    <t>933199003</t>
  </si>
  <si>
    <t>info@miramar.com</t>
  </si>
  <si>
    <t>MUSIK BOUTIQUE HOTEL</t>
  </si>
  <si>
    <t>CARRER DE SANT PERE MÉS BAIX, 62 BAJO</t>
  </si>
  <si>
    <t>933196268</t>
  </si>
  <si>
    <t>ad@dig-capital.com</t>
  </si>
  <si>
    <t>musikboutiquehotel.es</t>
  </si>
  <si>
    <t>ABAC HOTEL S.L.</t>
  </si>
  <si>
    <t>AVENIDA TIBIDABO, 2 BAJO</t>
  </si>
  <si>
    <t>08022</t>
  </si>
  <si>
    <t>933196000</t>
  </si>
  <si>
    <t>info@parkhotelbarcelona.com</t>
  </si>
  <si>
    <t>parkhotelbarcelona.com</t>
  </si>
  <si>
    <t>OASIS S.L.</t>
  </si>
  <si>
    <t>PLA PALAU, 17 BAJO; HOTEL OASIS</t>
  </si>
  <si>
    <t>933194805</t>
  </si>
  <si>
    <t>reservas@hoteloasis.es</t>
  </si>
  <si>
    <t>hoteloasis.es</t>
  </si>
  <si>
    <t>HOTEL GARGALLO SANTA MARTA</t>
  </si>
  <si>
    <t>CARRER GENERAL CASTAÑOS, 14 BAJO; HOTEL SANTA MARTA</t>
  </si>
  <si>
    <t>933194427</t>
  </si>
  <si>
    <t>hotelsantamartabcn.com</t>
  </si>
  <si>
    <t>LYON</t>
  </si>
  <si>
    <t>GENERAL CASTAÑOS, 6</t>
  </si>
  <si>
    <t>933194360</t>
  </si>
  <si>
    <t>comercial@gargallo-hotels.com</t>
  </si>
  <si>
    <t>PLA PALAU, 19 BAJO; HOTEL DEL MAR</t>
  </si>
  <si>
    <t>933193302</t>
  </si>
  <si>
    <t>delmar@gargallo-hotels.com</t>
  </si>
  <si>
    <t>delmar.com</t>
  </si>
  <si>
    <t>COLONIAL</t>
  </si>
  <si>
    <t>VIA VIA LAIETANA, 3 BAJO; CAFETERIA</t>
  </si>
  <si>
    <t>933192252</t>
  </si>
  <si>
    <t>COLONIAL S.L.</t>
  </si>
  <si>
    <t>VIA VIA LAIETANA, 3</t>
  </si>
  <si>
    <t>CIUTADELLA</t>
  </si>
  <si>
    <t>AVENIDA MARQUÈS DE L'ARGENTERA, 4</t>
  </si>
  <si>
    <t>933191944</t>
  </si>
  <si>
    <t>hotelciutadellabarcelona.com</t>
  </si>
  <si>
    <t>REGENCIA COLÓN</t>
  </si>
  <si>
    <t>CARRER SAGRISTANS, 13-17 EDIFICIO BAJO</t>
  </si>
  <si>
    <t>933189858</t>
  </si>
  <si>
    <t>info@hotelcolon.es</t>
  </si>
  <si>
    <t>hotelregenciacolon.com</t>
  </si>
  <si>
    <t>ADAGIO</t>
  </si>
  <si>
    <t>FERRAN, 21 BAJO</t>
  </si>
  <si>
    <t>933189061</t>
  </si>
  <si>
    <t>info@adagiohotel.com</t>
  </si>
  <si>
    <t>adagiohotel.com</t>
  </si>
  <si>
    <t>ATLANTIS S.A.</t>
  </si>
  <si>
    <t>PELAI, 20 BAJO</t>
  </si>
  <si>
    <t>933189012</t>
  </si>
  <si>
    <t>info@atlantis.com</t>
  </si>
  <si>
    <t>HOTELS LEONARDO RAMBLAS S.L.</t>
  </si>
  <si>
    <t>CARRER JUNTA DE COMERÇ, 8 BAJO; .</t>
  </si>
  <si>
    <t>933188970</t>
  </si>
  <si>
    <t>dataprotection@leonardo-hotels.com</t>
  </si>
  <si>
    <t>leonardo-hotels.es</t>
  </si>
  <si>
    <t>LE MERIDIEN</t>
  </si>
  <si>
    <t>CARRER LA RAMBLA, 111 BAJO</t>
  </si>
  <si>
    <t>933186200</t>
  </si>
  <si>
    <t>info@lemeridien.com</t>
  </si>
  <si>
    <t>marriott.com/en-us/hotels/bcnmd-le-meridien-barcelona/overview/?scid=f2ae0541-1279-4f24-b197-a979c79310b0</t>
  </si>
  <si>
    <t>HOTEL RIALTO</t>
  </si>
  <si>
    <t>FERRAN, 40-42 BAJO</t>
  </si>
  <si>
    <t>933185212</t>
  </si>
  <si>
    <t>hotel-rialto.com</t>
  </si>
  <si>
    <t>CATALONIA PORTAL DE L´ÀNGEL</t>
  </si>
  <si>
    <t>AVINGUDA PORTAL DE L'ÀNGEL, 15 BAJO; DUPLICADO 15-17</t>
  </si>
  <si>
    <t>933184141</t>
  </si>
  <si>
    <t>portaldelangel@hoteles-catalonia.es</t>
  </si>
  <si>
    <t>MESÓN CASTILLA</t>
  </si>
  <si>
    <t>CARRER VALLDONZELLA, 5 BAJO; TDA-2</t>
  </si>
  <si>
    <t>933182182</t>
  </si>
  <si>
    <t>recepcionmesoncastilla@atiramhotels.com</t>
  </si>
  <si>
    <t>mesoncastilla.atiramhotels.com/</t>
  </si>
  <si>
    <t>FORNOS</t>
  </si>
  <si>
    <t>CARRER LA RAMBLA, 44 BAJO(CIBERCAFE)</t>
  </si>
  <si>
    <t>933182024</t>
  </si>
  <si>
    <t>info@hotelfornos.net</t>
  </si>
  <si>
    <t>hotelfornos.net</t>
  </si>
  <si>
    <t>CONDAL S.A.</t>
  </si>
  <si>
    <t>BOQUERIA, 23 BAJO</t>
  </si>
  <si>
    <t>933181882</t>
  </si>
  <si>
    <t>reservas@hotelcondal.es</t>
  </si>
  <si>
    <t>hotelcondal.es</t>
  </si>
  <si>
    <t>HOTEL SANT AGUSTI S.L.</t>
  </si>
  <si>
    <t>PLAÇA SANT AGUSTÍ, 3 BAJO; EDIFICIO</t>
  </si>
  <si>
    <t>933181658</t>
  </si>
  <si>
    <t>hotelsa@hotelsa.com</t>
  </si>
  <si>
    <t>hotelsa.com</t>
  </si>
  <si>
    <t>LLEÓ S.L.</t>
  </si>
  <si>
    <t>PELAI, 22-24</t>
  </si>
  <si>
    <t>933181312</t>
  </si>
  <si>
    <t>info@hotel-lleo.com</t>
  </si>
  <si>
    <t>hotel-lleo.com</t>
  </si>
  <si>
    <t>CARRER RAURIC, 14 1</t>
  </si>
  <si>
    <t>933179303</t>
  </si>
  <si>
    <t>info@hotelcalifornia.com</t>
  </si>
  <si>
    <t>hotelcaliforniabcn.com</t>
  </si>
  <si>
    <t>HOTEL CORTES S.L.</t>
  </si>
  <si>
    <t>SANTA ANNA, 25 BAJO</t>
  </si>
  <si>
    <t>933179112</t>
  </si>
  <si>
    <t>reservas@hotelcortes.com</t>
  </si>
  <si>
    <t>hotelcortessl.com</t>
  </si>
  <si>
    <t>HOTEL GAUDÍ BARCELONA S.L.</t>
  </si>
  <si>
    <t>CARRER NOU DE LA RAMBLA, 12</t>
  </si>
  <si>
    <t>933179032</t>
  </si>
  <si>
    <t>gaudi@hotelgaudi.es</t>
  </si>
  <si>
    <t>hotelgaudibarcelona.com</t>
  </si>
  <si>
    <t>H10 CATALUNYA PLAZA S.A.</t>
  </si>
  <si>
    <t>PLAÇA CATALUNYA, 7 BAJO; LOCAL</t>
  </si>
  <si>
    <t>933177171</t>
  </si>
  <si>
    <t>h10.catalunya.plaza@h10hotels.com</t>
  </si>
  <si>
    <t>BOUTIQUE HOTEL CASA VOLVER</t>
  </si>
  <si>
    <t>CARRER LA RAMBLA, 129</t>
  </si>
  <si>
    <t>933174898</t>
  </si>
  <si>
    <t>info@boutiquehotelcavolver.com</t>
  </si>
  <si>
    <t>HOTEL INGLES S.L.</t>
  </si>
  <si>
    <t>BOQUERIA, 19</t>
  </si>
  <si>
    <t>933173774</t>
  </si>
  <si>
    <t>hingles@hotelingles.net</t>
  </si>
  <si>
    <t>hotelinglessl.com</t>
  </si>
  <si>
    <t>CUATRO NACIONES</t>
  </si>
  <si>
    <t>CARRER LA RAMBLA, 40 BAJO</t>
  </si>
  <si>
    <t>933173393</t>
  </si>
  <si>
    <t>h4n@h4n.com</t>
  </si>
  <si>
    <t>h4n.com</t>
  </si>
  <si>
    <t>HOTEL LLORET RAMBLAS S.L.</t>
  </si>
  <si>
    <t>RAMBLA DE CANALETAS, 125</t>
  </si>
  <si>
    <t>933173366</t>
  </si>
  <si>
    <t>info@hotellloretramblas.com</t>
  </si>
  <si>
    <t>flickr.com/photos/hlloret/</t>
  </si>
  <si>
    <t>HOTEL CANTON S.L.</t>
  </si>
  <si>
    <t>CARRER NOU DE SANT FRANCESC, 40 PRINCIPAL</t>
  </si>
  <si>
    <t>933173019</t>
  </si>
  <si>
    <t>info@hotelcantonbarcelona.com</t>
  </si>
  <si>
    <t>hotelcanton-bcn.com</t>
  </si>
  <si>
    <t>GRUPOTEL GRAVINA</t>
  </si>
  <si>
    <t>CARRER GRAVINA, 12 BAJO</t>
  </si>
  <si>
    <t>933172838</t>
  </si>
  <si>
    <t>gravina@grupotel.com</t>
  </si>
  <si>
    <t>grupotelgravina.com</t>
  </si>
  <si>
    <t>OMNIUM</t>
  </si>
  <si>
    <t>CARRER BRUC, 42</t>
  </si>
  <si>
    <t>933172124</t>
  </si>
  <si>
    <t>info@hotelomnium.com</t>
  </si>
  <si>
    <t>hotelomnium.com</t>
  </si>
  <si>
    <t>OLIVIA PLAZA S.A.</t>
  </si>
  <si>
    <t>PLAÇA CATALUNYA, 19 LOCAL 1</t>
  </si>
  <si>
    <t>933168700</t>
  </si>
  <si>
    <t>reservas@oliviahotels.es</t>
  </si>
  <si>
    <t>oliviaplazahotel.es</t>
  </si>
  <si>
    <t>CATALONIA RAMBLAS</t>
  </si>
  <si>
    <t>CARRER PELAI, 28 BAJO; RECEPCION</t>
  </si>
  <si>
    <t>933168400</t>
  </si>
  <si>
    <t>ramblas@hoteles-catalonia.es</t>
  </si>
  <si>
    <t>BARNA RESORT S.C.P.</t>
  </si>
  <si>
    <t>TRAVESSERA GRÀCIA, 23 BAJO(DUP 23-29; PORT)</t>
  </si>
  <si>
    <t>933158799</t>
  </si>
  <si>
    <t>info@barnaresortscp.com</t>
  </si>
  <si>
    <t>DISSET HOSTEL S.L.</t>
  </si>
  <si>
    <t>CARRER LA DIPUTACIÓ, 360 BAJO</t>
  </si>
  <si>
    <t>933158721</t>
  </si>
  <si>
    <t>info@dissethostel.com</t>
  </si>
  <si>
    <t>THE HOTEL 592</t>
  </si>
  <si>
    <t>GRAN VÍA CORTS CATALANES, 592 ENTLO-1</t>
  </si>
  <si>
    <t>933158052</t>
  </si>
  <si>
    <t>info@thehotel592.com</t>
  </si>
  <si>
    <t>thehotel592.com</t>
  </si>
  <si>
    <t>HOTEL 139</t>
  </si>
  <si>
    <t>PASSEIG MARINA, 139</t>
  </si>
  <si>
    <t>933157345</t>
  </si>
  <si>
    <t>info@hotel139.es</t>
  </si>
  <si>
    <t>hotel139.es</t>
  </si>
  <si>
    <t>BARCELONA CENTER PLAZA</t>
  </si>
  <si>
    <t>RONDA SANT PERE, 38 1º- 1ª</t>
  </si>
  <si>
    <t>933150742</t>
  </si>
  <si>
    <t>info@barcelonacenterplaza.com</t>
  </si>
  <si>
    <t>MERCER</t>
  </si>
  <si>
    <t>LLEDÓ, 7</t>
  </si>
  <si>
    <t>933107480</t>
  </si>
  <si>
    <t>mercerhoteles@yahoo.es</t>
  </si>
  <si>
    <t>mercer.com</t>
  </si>
  <si>
    <t>HOTEL SUIZO</t>
  </si>
  <si>
    <t>PLAÇA ÀNGEL, 12</t>
  </si>
  <si>
    <t>933106108</t>
  </si>
  <si>
    <t>info@hotelsuizo.com</t>
  </si>
  <si>
    <t>hotelsuizo.com</t>
  </si>
  <si>
    <t>APARTMENTS IN BARCELONA BORN DAMES</t>
  </si>
  <si>
    <t>DAMES, 1</t>
  </si>
  <si>
    <t>933105171</t>
  </si>
  <si>
    <t>info@apartmentsinbarcelonaborndames.com</t>
  </si>
  <si>
    <t>HESPERIA BARRI GÒTIC</t>
  </si>
  <si>
    <t>AMPLE, 31</t>
  </si>
  <si>
    <t>933105100</t>
  </si>
  <si>
    <t>nh-hoteles.es/hotel/hesperia-barri-gotic</t>
  </si>
  <si>
    <t>UNICO HOTELS</t>
  </si>
  <si>
    <t>VIA VIA LAIETANA, 30</t>
  </si>
  <si>
    <t>933104363</t>
  </si>
  <si>
    <t>info@grandhotelcentral.com</t>
  </si>
  <si>
    <t>grandhotelcentral.com</t>
  </si>
  <si>
    <t>MARINA FOLCH</t>
  </si>
  <si>
    <t>MAR, 16 PRINCIPAL</t>
  </si>
  <si>
    <t>933103709</t>
  </si>
  <si>
    <t>marinafolch@hotmail.com</t>
  </si>
  <si>
    <t>marinafolch.com</t>
  </si>
  <si>
    <t>REY DON JAIME I</t>
  </si>
  <si>
    <t>JAUME I, 11 BAJO(EDIFICIO )</t>
  </si>
  <si>
    <t>933103633</t>
  </si>
  <si>
    <t>info@reydonjaimei.com</t>
  </si>
  <si>
    <t>H10 PORT VELL</t>
  </si>
  <si>
    <t>PAS SOTA MURALLA, 9 BAJO; LOCAL</t>
  </si>
  <si>
    <t>933103065</t>
  </si>
  <si>
    <t>H10 MARINA BARCELONA</t>
  </si>
  <si>
    <t>AVINGUDA BOGATELL, 64-68 BAJO; RESTAURANTE</t>
  </si>
  <si>
    <t>933097917</t>
  </si>
  <si>
    <t>h10.marina.barcelona@h10.es</t>
  </si>
  <si>
    <t>NH DIAGONAL CENTER</t>
  </si>
  <si>
    <t>CARRER ÀLABA, 94 BAJO; DUPLICADO 94-96; NH DIAGONAL CEN</t>
  </si>
  <si>
    <t>933090850</t>
  </si>
  <si>
    <t>nhdiagonalcenter@nh-hotels.com</t>
  </si>
  <si>
    <t>TRYP CONDAL MAR</t>
  </si>
  <si>
    <t>CARRER CRISTÓBAL DE MOURA, 138 BAJO; HOTEL VINCCI CONDAL</t>
  </si>
  <si>
    <t>933077727</t>
  </si>
  <si>
    <t>tryp.condal.mar@melia.com</t>
  </si>
  <si>
    <t>BARCELONA CATEDRAL</t>
  </si>
  <si>
    <t>CARRER CAPELLANS, 4 BAJO; HOTEL</t>
  </si>
  <si>
    <t>933042255</t>
  </si>
  <si>
    <t>hotel@barcelonacatedral.com</t>
  </si>
  <si>
    <t>barcelonacatedral.com</t>
  </si>
  <si>
    <t>HOTEL ATLAS</t>
  </si>
  <si>
    <t>CARDENAL CASAÑAS, 11 BAJO</t>
  </si>
  <si>
    <t>933041889</t>
  </si>
  <si>
    <t>reservas@hotelatlas.es</t>
  </si>
  <si>
    <t>hotelatlas.es</t>
  </si>
  <si>
    <t>SANFE 1997 S.A.</t>
  </si>
  <si>
    <t>RAMBLA CATALUNYA, 7 BAJO; DUPLICADO 7-9</t>
  </si>
  <si>
    <t>933041598</t>
  </si>
  <si>
    <t>info@nfe1997.com</t>
  </si>
  <si>
    <t>CASAGRAND MADRID</t>
  </si>
  <si>
    <t>CALLE ALMIRANTE, 18</t>
  </si>
  <si>
    <t>28004</t>
  </si>
  <si>
    <t>933041448</t>
  </si>
  <si>
    <t>info@aspasios.com</t>
  </si>
  <si>
    <t>aspasios.com</t>
  </si>
  <si>
    <t>SANSI DIPUTACIO S.L.</t>
  </si>
  <si>
    <t>CARRER LA DIPUTACIÓ, 234-236 BAJO</t>
  </si>
  <si>
    <t>933040707</t>
  </si>
  <si>
    <t>info@nsidiputacio.com</t>
  </si>
  <si>
    <t>NERI HOTEL</t>
  </si>
  <si>
    <t>CARRER SANT SEVER, 5 BAJO; HOTEL</t>
  </si>
  <si>
    <t>933040655</t>
  </si>
  <si>
    <t>info@hotelneri.com</t>
  </si>
  <si>
    <t>hotelneri.com</t>
  </si>
  <si>
    <t>GBB HOTEL FRONT MARITIM</t>
  </si>
  <si>
    <t>PASSEIG GARCIA FÀRIA, 69-71</t>
  </si>
  <si>
    <t>933034459</t>
  </si>
  <si>
    <t>frontmaritim@besthotels.es</t>
  </si>
  <si>
    <t>gbbhotelfrontmaritim.com</t>
  </si>
  <si>
    <t>HOTEL RAMBLAS BOQUERIA S.L.</t>
  </si>
  <si>
    <t>CARRER LA RAMBLA, 91 BAJO; LA BOQUERIA</t>
  </si>
  <si>
    <t>933028698</t>
  </si>
  <si>
    <t>info@hotelramblasboqueria.com</t>
  </si>
  <si>
    <t>ANBA BED &amp; BREAKFAST DELUXE S.L.</t>
  </si>
  <si>
    <t>RONDA SANT PERE, 27</t>
  </si>
  <si>
    <t>933027333</t>
  </si>
  <si>
    <t>info@anba.es</t>
  </si>
  <si>
    <t>anba.es</t>
  </si>
  <si>
    <t>PETIT PALACE BARCELONA</t>
  </si>
  <si>
    <t>ROGER DE LLÚRIA, 21 BAJO</t>
  </si>
  <si>
    <t>933024717</t>
  </si>
  <si>
    <t>info@petitpalacebarcelona.com</t>
  </si>
  <si>
    <t>PENINSULAR S.A.</t>
  </si>
  <si>
    <t>SANT PAU, 34 BAJO(HOTEL PENINSULAR)</t>
  </si>
  <si>
    <t>933023138</t>
  </si>
  <si>
    <t>HUSA INTERNACIONAL</t>
  </si>
  <si>
    <t>CARRER LA RAMBLA, 78-80 BAJO(HOTEL)</t>
  </si>
  <si>
    <t>933022566</t>
  </si>
  <si>
    <t>hinternacional@husa.es</t>
  </si>
  <si>
    <t>husainternacional.com</t>
  </si>
  <si>
    <t>ORIENTE ATIRAM</t>
  </si>
  <si>
    <t>CARRER LA RAMBLA, 45 BAJO</t>
  </si>
  <si>
    <t>933022558</t>
  </si>
  <si>
    <t>atiram@atiramhotels.com</t>
  </si>
  <si>
    <t>atiramhotels.com</t>
  </si>
  <si>
    <t>HOTEL GARGALLO GRAN HOTEL BARCINO</t>
  </si>
  <si>
    <t>CARRER JAUME I, 6 BAJO; HOTEL</t>
  </si>
  <si>
    <t>933022012</t>
  </si>
  <si>
    <t>barcino@gargallo-hotels.com</t>
  </si>
  <si>
    <t>hotelgargallogranhotelbarcino.com</t>
  </si>
  <si>
    <t>PETIT PALACE BOQUERÍA</t>
  </si>
  <si>
    <t>BOQUERIA, 10</t>
  </si>
  <si>
    <t>933020753</t>
  </si>
  <si>
    <t>operagarden@petitpalace.com</t>
  </si>
  <si>
    <t>HOTEL ROMA REIAL</t>
  </si>
  <si>
    <t>PLAÇA REIAL, 11 BAJO; HOTEL ROMA REIAL</t>
  </si>
  <si>
    <t>933020366</t>
  </si>
  <si>
    <t>info@hotel-romareial.com</t>
  </si>
  <si>
    <t>hotel-romareial.com</t>
  </si>
  <si>
    <t>PETIT PALACE BOQUERIA GARDEN</t>
  </si>
  <si>
    <t>CARRER BOQUERIA, 10 TDA</t>
  </si>
  <si>
    <t>933020092</t>
  </si>
  <si>
    <t>boqueriagarden@petitpalace.com</t>
  </si>
  <si>
    <t>HOTEL ARC LA RAMBLA S.L.</t>
  </si>
  <si>
    <t>CARRER LA LA RAMBLA, 1923 1</t>
  </si>
  <si>
    <t>933019798</t>
  </si>
  <si>
    <t>info@hotelarclarambla.com</t>
  </si>
  <si>
    <t>hotelarclarambla.com</t>
  </si>
  <si>
    <t>AVENIDA PALACE S.A.</t>
  </si>
  <si>
    <t>GRAN VIA GRAN VÍA CORTS CATALANES, 605 BAJO; 605-607 HOTEL HUSA A</t>
  </si>
  <si>
    <t>933019600</t>
  </si>
  <si>
    <t>reservas@avenidapalace.com</t>
  </si>
  <si>
    <t>avenidapalace.com</t>
  </si>
  <si>
    <t>CARRER LA RAMBLA, 117 BAJO</t>
  </si>
  <si>
    <t>933019400</t>
  </si>
  <si>
    <t>info@royalramblashotel.com</t>
  </si>
  <si>
    <t>hroyal.com</t>
  </si>
  <si>
    <t>HOTEL CATALUÑA S.L.</t>
  </si>
  <si>
    <t>SANTA ANNA, 24 TDA-2</t>
  </si>
  <si>
    <t>933019120</t>
  </si>
  <si>
    <t>CARRER CARME, 38 1</t>
  </si>
  <si>
    <t>933019064</t>
  </si>
  <si>
    <t>aneto@hotelaneto.com</t>
  </si>
  <si>
    <t>hotelaneto.com</t>
  </si>
  <si>
    <t>TOOL WORK</t>
  </si>
  <si>
    <t>ROCA, 8 BAJO(HOTEL)</t>
  </si>
  <si>
    <t>933017884</t>
  </si>
  <si>
    <t>info@toolwork.com</t>
  </si>
  <si>
    <t>GRAN VIA S.L.</t>
  </si>
  <si>
    <t>GRAN VIA GRAN VÍA CORTS CATALANES, 642 BAJO; BINGO</t>
  </si>
  <si>
    <t>933017692</t>
  </si>
  <si>
    <t>hgranvia@nnhotels.es</t>
  </si>
  <si>
    <t>nyn.es</t>
  </si>
  <si>
    <t>PENSION RADIO S.C.P.</t>
  </si>
  <si>
    <t>TIGRE, 29 BAJO</t>
  </si>
  <si>
    <t>933016201</t>
  </si>
  <si>
    <t>info@pensionradioscp.com</t>
  </si>
  <si>
    <t>HOTEL JARDIN S.A.</t>
  </si>
  <si>
    <t>PLAZA SANT JOSEP ORIOL, 1</t>
  </si>
  <si>
    <t>933015958</t>
  </si>
  <si>
    <t>reservations@eljardi.com</t>
  </si>
  <si>
    <t>eljardi-pensioboutique.com/</t>
  </si>
  <si>
    <t>CATALONIA PLAZA CATALUNYA</t>
  </si>
  <si>
    <t>CARRER BERGARA, 11</t>
  </si>
  <si>
    <t>933015151</t>
  </si>
  <si>
    <t>catalunya@cataloniahotels.com</t>
  </si>
  <si>
    <t>MODERNO BCN S.L.</t>
  </si>
  <si>
    <t>CARRER HOSPITAL, 11 EDIFICIO BAJO</t>
  </si>
  <si>
    <t>933014224</t>
  </si>
  <si>
    <t>info@modernobcn.com</t>
  </si>
  <si>
    <t>modernohotel.com</t>
  </si>
  <si>
    <t>REGINA S.A.</t>
  </si>
  <si>
    <t>CARRER BERGARA, 4</t>
  </si>
  <si>
    <t>933013232</t>
  </si>
  <si>
    <t>bookings@reginahotel.com</t>
  </si>
  <si>
    <t>reginahotel.com</t>
  </si>
  <si>
    <t>CONTINENTAL BARCELONA</t>
  </si>
  <si>
    <t>CARRER LA RAMBLA, 138</t>
  </si>
  <si>
    <t>933012570</t>
  </si>
  <si>
    <t>barcelona@hotelcontinental.com</t>
  </si>
  <si>
    <t>PERONELLA S.L.</t>
  </si>
  <si>
    <t>MARIÀ CUBÍ, S/N</t>
  </si>
  <si>
    <t>933011913</t>
  </si>
  <si>
    <t>info@peronella.com</t>
  </si>
  <si>
    <t>COLÓN S.A.</t>
  </si>
  <si>
    <t>AVINGUDA CATEDRAL, 7</t>
  </si>
  <si>
    <t>933011404</t>
  </si>
  <si>
    <t>hotelcolon.es</t>
  </si>
  <si>
    <t>TOLEDANO - CAPITOL</t>
  </si>
  <si>
    <t>CARRER LA RAMBLA, 138 BAJO; DUPLICADO 138-140</t>
  </si>
  <si>
    <t>933010153</t>
  </si>
  <si>
    <t>reservas@hoteltoledano.com</t>
  </si>
  <si>
    <t>toledanocapitol.com</t>
  </si>
  <si>
    <t>NH CALDERÓN</t>
  </si>
  <si>
    <t>RAMBLA CATALUNYA, 26 BAJO; EDIF</t>
  </si>
  <si>
    <t>933010000</t>
  </si>
  <si>
    <t>nhcalderon@nh-hotels.com</t>
  </si>
  <si>
    <t>HOTEL SPA VILLA OLIMPICA SUITE</t>
  </si>
  <si>
    <t>PALLARS, 121</t>
  </si>
  <si>
    <t>933004018</t>
  </si>
  <si>
    <t>booking@zthotels.com</t>
  </si>
  <si>
    <t>villaolimpica.zthotels.com/</t>
  </si>
  <si>
    <t>HOTEL EL RACO DE LA PINTORA</t>
  </si>
  <si>
    <t>URBANIZACIÓN MONTE JÚCAR, 9 BAJO</t>
  </si>
  <si>
    <t>46260</t>
  </si>
  <si>
    <t>ALBERIC</t>
  </si>
  <si>
    <t>933 28 74 19</t>
  </si>
  <si>
    <t>contacto@elracodelapintora.com</t>
  </si>
  <si>
    <t>elracodelapintora.com</t>
  </si>
  <si>
    <t>B&amp;B HOTEL VILADECANS</t>
  </si>
  <si>
    <t>AVINGUDA OLOF PALME, 24</t>
  </si>
  <si>
    <t>932993658</t>
  </si>
  <si>
    <t>hotel.viladecans@hotelbb.com</t>
  </si>
  <si>
    <t>GRAND HOTEL CENTRAL</t>
  </si>
  <si>
    <t>VIA VIA LAIETANA, 30 30 30</t>
  </si>
  <si>
    <t>932957900</t>
  </si>
  <si>
    <t>MERCER HOUSE BÒRIA BCN S.L.</t>
  </si>
  <si>
    <t>CARRER BÒRIA, 24-26</t>
  </si>
  <si>
    <t>932955893</t>
  </si>
  <si>
    <t>info@boriabcn.com</t>
  </si>
  <si>
    <t>boriabcn.com</t>
  </si>
  <si>
    <t>CERTU S.A.</t>
  </si>
  <si>
    <t>AVINGUDA MARQUÈS DE L'ARGENTERA, 4 BAJO; Nº 2-4</t>
  </si>
  <si>
    <t>932955859</t>
  </si>
  <si>
    <t>info@certu.com</t>
  </si>
  <si>
    <t>CHIC AND BASIC BORN S.L.</t>
  </si>
  <si>
    <t>CARRER PRINCESA, 50 BAJO; ESQUINA CALLE COMERCIO</t>
  </si>
  <si>
    <t>932954652</t>
  </si>
  <si>
    <t>reservas@chicandbasic.com</t>
  </si>
  <si>
    <t>chicandbasic.com</t>
  </si>
  <si>
    <t>APARTMENTS IN BARCELONA CORDERS</t>
  </si>
  <si>
    <t>CORDERS, 1</t>
  </si>
  <si>
    <t>932954192</t>
  </si>
  <si>
    <t>info@apartmentsinbarcelonacorders.com</t>
  </si>
  <si>
    <t>W BARCELONA</t>
  </si>
  <si>
    <t>PLAÇA LA ROSA DELS VENTS, 1</t>
  </si>
  <si>
    <t>932952800</t>
  </si>
  <si>
    <t>wbarcelona@whotels.com</t>
  </si>
  <si>
    <t>w-barcelona.com</t>
  </si>
  <si>
    <t>APARTAMENTOS EL SAÜC S.L.</t>
  </si>
  <si>
    <t>OLIVERA, 35</t>
  </si>
  <si>
    <t>932930746</t>
  </si>
  <si>
    <t>info@apartamentoselüc.com</t>
  </si>
  <si>
    <t>PESTANA ARENA</t>
  </si>
  <si>
    <t>CONSELL DE CENT, 51-53</t>
  </si>
  <si>
    <t>932893921</t>
  </si>
  <si>
    <t>arena.barcelona@pestana.com</t>
  </si>
  <si>
    <t>pestana.com</t>
  </si>
  <si>
    <t>HOTEL HCC OPEN S.L.</t>
  </si>
  <si>
    <t>CARRER LA DIPUTACIÓ, 100</t>
  </si>
  <si>
    <t>932893500</t>
  </si>
  <si>
    <t>open@hcchotels.es</t>
  </si>
  <si>
    <t>ADVANCE</t>
  </si>
  <si>
    <t>CARRER SEPÚLVEDA, 180 BAJO; HOTEL</t>
  </si>
  <si>
    <t>932892892</t>
  </si>
  <si>
    <t>EVENIA ROCAFORT</t>
  </si>
  <si>
    <t>CARRER ROCAFORT, 23-25 BAJO; DUPLICADO 23-25</t>
  </si>
  <si>
    <t>932892400</t>
  </si>
  <si>
    <t>eveniarocafort.com</t>
  </si>
  <si>
    <t>CAMPANILE BARCELONA SUD - CORNELLA S.L.</t>
  </si>
  <si>
    <t>AVINGUDA MARESME, 7 BAJO; OFICINA</t>
  </si>
  <si>
    <t>932871700</t>
  </si>
  <si>
    <t>info@campanilebarcelonasud-cornella.com</t>
  </si>
  <si>
    <t>CASTRO EXCLUSIVE RESIDENCES</t>
  </si>
  <si>
    <t>TELÈGRAF, 19-21</t>
  </si>
  <si>
    <t>932812905</t>
  </si>
  <si>
    <t>info@castroexclusiveresidences.com</t>
  </si>
  <si>
    <t>HOTEL MIRAMAR BARCELONA S.A.</t>
  </si>
  <si>
    <t>PLAZA CARLOS IBÁÑEZ, 3</t>
  </si>
  <si>
    <t>08038</t>
  </si>
  <si>
    <t>932811600</t>
  </si>
  <si>
    <t>info@hotelmiramarbarcelona.com</t>
  </si>
  <si>
    <t>hotelmiramarbarcelona.com</t>
  </si>
  <si>
    <t>NH COLLECTION CONSTANZA</t>
  </si>
  <si>
    <t>CARRER DÉU I MATA, 69-99 BAJO</t>
  </si>
  <si>
    <t>932811500</t>
  </si>
  <si>
    <t>nhcollectionconstanza@nh-hotels.com</t>
  </si>
  <si>
    <t>HOSTELERIA UNIDA, S.A. (GRUPO HUSA)</t>
  </si>
  <si>
    <t>CARRER CAPITÀ ARENAS, S/N</t>
  </si>
  <si>
    <t>932800303</t>
  </si>
  <si>
    <t>arenasatiramhotels.com</t>
  </si>
  <si>
    <t>RADHA BCN</t>
  </si>
  <si>
    <t>CARRER ARQUITECTURA, 16</t>
  </si>
  <si>
    <t>932779638</t>
  </si>
  <si>
    <t>hotelradhareservas@gmail.com</t>
  </si>
  <si>
    <t>facebook.com/hotelradha.bcn</t>
  </si>
  <si>
    <t>MEDITERRANEAN FAZ S.L.</t>
  </si>
  <si>
    <t>CARDERS, 8 1</t>
  </si>
  <si>
    <t>932776038</t>
  </si>
  <si>
    <t>info@mediterraneanfaz.com</t>
  </si>
  <si>
    <t>HOTEL LA CASA DEL SOL S.L.</t>
  </si>
  <si>
    <t>PLAÇA SOL, 23 19</t>
  </si>
  <si>
    <t>932753941</t>
  </si>
  <si>
    <t>info@hotellacadelsol.com</t>
  </si>
  <si>
    <t>HOTEL BLUEBAY CITY BARCELONA S.L.</t>
  </si>
  <si>
    <t>CAMI CAN CAMPS, 15-17</t>
  </si>
  <si>
    <t>932752086</t>
  </si>
  <si>
    <t>BARCELONA CENTER</t>
  </si>
  <si>
    <t>CARRER BALMES, 103-105 BAJO</t>
  </si>
  <si>
    <t>932730000</t>
  </si>
  <si>
    <t>barcelona@hotelescenter.com</t>
  </si>
  <si>
    <t>hotelbarcelonacenter.es</t>
  </si>
  <si>
    <t>SIXTYTWO</t>
  </si>
  <si>
    <t>PASSEIG GRÀCIA, 62 BAJO</t>
  </si>
  <si>
    <t>932724180</t>
  </si>
  <si>
    <t>hotel@sixtytwohotel.com</t>
  </si>
  <si>
    <t>sixtytwohotel.com</t>
  </si>
  <si>
    <t>CATALONIA BERNA</t>
  </si>
  <si>
    <t>ROGER DE LLÚRIA, 60</t>
  </si>
  <si>
    <t>932720050</t>
  </si>
  <si>
    <t>berna@hoteles-catalonia.es</t>
  </si>
  <si>
    <t>NH BARCELONA CENTRO</t>
  </si>
  <si>
    <t>CARRER DUC, 15</t>
  </si>
  <si>
    <t>932703413</t>
  </si>
  <si>
    <t>nhbarcelonacentro@nh-hotels.com</t>
  </si>
  <si>
    <t>CATALONIA PASSEIG DE GRÁCIA</t>
  </si>
  <si>
    <t>GRAN VÍA CORTS CATALANES, 644</t>
  </si>
  <si>
    <t>932702735</t>
  </si>
  <si>
    <t>passeigdegracia@hoteles-catalonia.es</t>
  </si>
  <si>
    <t>CATALONIA AVINYO</t>
  </si>
  <si>
    <t>AVINYÓ, 16 BAJO</t>
  </si>
  <si>
    <t>932702171</t>
  </si>
  <si>
    <t>avinyo@hoteles-catalonia.com</t>
  </si>
  <si>
    <t>CONSTANZA S.L.</t>
  </si>
  <si>
    <t>BRUC, 33 BAJO</t>
  </si>
  <si>
    <t>932701910</t>
  </si>
  <si>
    <t>info@hotelconstanza.com</t>
  </si>
  <si>
    <t>hotelconstanza.com</t>
  </si>
  <si>
    <t>CITADINES APARTHOTEL S.A.</t>
  </si>
  <si>
    <t>CARRER LA RAMBLA, 122 BAJO; LOCAL 3-4-INTERIOR</t>
  </si>
  <si>
    <t>932701111</t>
  </si>
  <si>
    <t>privacy@questapartments.com.au</t>
  </si>
  <si>
    <t>citadines.com</t>
  </si>
  <si>
    <t>CIUTAT BARCELONA S.L.</t>
  </si>
  <si>
    <t>PRINCESA, 33 BAJO</t>
  </si>
  <si>
    <t>932697475</t>
  </si>
  <si>
    <t>info@ciutatbarcelona.com</t>
  </si>
  <si>
    <t>ciutatbarcelona.com</t>
  </si>
  <si>
    <t>EVERGREEN 2000 S.L.</t>
  </si>
  <si>
    <t>TRAVESSERA GRÀCIA, 380 BAJO; DUPLICADO 380-384</t>
  </si>
  <si>
    <t>932696874</t>
  </si>
  <si>
    <t>info@evergreen2000.com</t>
  </si>
  <si>
    <t>PLAYAFELS</t>
  </si>
  <si>
    <t>RIBERA SANT PERE, 9 BAJO</t>
  </si>
  <si>
    <t>932695402</t>
  </si>
  <si>
    <t>playafels@grup-soteras.com</t>
  </si>
  <si>
    <t>HOTEL PROVENCA 279 S.L.</t>
  </si>
  <si>
    <t>932695138</t>
  </si>
  <si>
    <t>hotelpraktikbakery.com/es/</t>
  </si>
  <si>
    <t>ANT HOSTEL BARCELONA S.L.</t>
  </si>
  <si>
    <t>PASSEIG PUJADES, 17 BAJO; LOCAL</t>
  </si>
  <si>
    <t>932694243</t>
  </si>
  <si>
    <t>info@anthostelbarcelona.com</t>
  </si>
  <si>
    <t>anthostelbarcelona.com</t>
  </si>
  <si>
    <t>DUQUESA DE CARDONA</t>
  </si>
  <si>
    <t>PASSEIG COLOM, 12 BAJO; HOTEL DUQUESA DE CARDENAL</t>
  </si>
  <si>
    <t>932689090</t>
  </si>
  <si>
    <t>info@hduquesadecardona.com</t>
  </si>
  <si>
    <t>hduquesadecardona.com</t>
  </si>
  <si>
    <t>GÓTICO</t>
  </si>
  <si>
    <t>CARRER JAUME I, 14 PRINCIPAL</t>
  </si>
  <si>
    <t>932689070</t>
  </si>
  <si>
    <t>gotico@gargallo-hotels.com</t>
  </si>
  <si>
    <t>H10 MONTCADA BOUTIQUE</t>
  </si>
  <si>
    <t>VIA VIA LAIETANA, 24</t>
  </si>
  <si>
    <t>932688570</t>
  </si>
  <si>
    <t>h10.montcada@h10hotels.com</t>
  </si>
  <si>
    <t>hotelh10montcada.com</t>
  </si>
  <si>
    <t>BANYS ORIENTALS S.A.</t>
  </si>
  <si>
    <t>CARRER ARGENTERIA, 37</t>
  </si>
  <si>
    <t>932688460</t>
  </si>
  <si>
    <t>info@banysorientals.com</t>
  </si>
  <si>
    <t>hotelbanysorientals.com</t>
  </si>
  <si>
    <t>BANYS ORIENTALS S.L.</t>
  </si>
  <si>
    <t>CARRER JAUME GIRALT, 5 5 5</t>
  </si>
  <si>
    <t>EXE LAIETANA PALACE S.L.</t>
  </si>
  <si>
    <t>VIA VIA LAIETANA, 17</t>
  </si>
  <si>
    <t>932687942</t>
  </si>
  <si>
    <t>info@exelaietanapalace.com</t>
  </si>
  <si>
    <t>exelaietanapalace.com</t>
  </si>
  <si>
    <t>AVENIDA MARQUÈS DE L'ARGENTERA, 11 BAJO</t>
  </si>
  <si>
    <t>932687015</t>
  </si>
  <si>
    <t>ILUNION ALMIRANTE</t>
  </si>
  <si>
    <t>VIA VIA LAIETANA, 42</t>
  </si>
  <si>
    <t>932683020</t>
  </si>
  <si>
    <t>recepcionalmirante@ilunionhotels.com</t>
  </si>
  <si>
    <t>ilunionalmirante.com</t>
  </si>
  <si>
    <t>BED AND BREAKFAST VIA LAIETANA</t>
  </si>
  <si>
    <t>VIA VIA LAIETANA, 46 PRINCIPAL-2</t>
  </si>
  <si>
    <t>932682875</t>
  </si>
  <si>
    <t>info@bedandbreakfastvialaietana.com</t>
  </si>
  <si>
    <t>HOTEL URQUINAONA</t>
  </si>
  <si>
    <t>GRAN VIA GRAN VÍA CORTS CATALANES, 686 686 686</t>
  </si>
  <si>
    <t>932681336</t>
  </si>
  <si>
    <t>info@hotelurquinaona.com</t>
  </si>
  <si>
    <t>hotelurquinaona.com</t>
  </si>
  <si>
    <t>HACIENDA LA BUTICARIA</t>
  </si>
  <si>
    <t>PRINCESA, 58</t>
  </si>
  <si>
    <t>932681010</t>
  </si>
  <si>
    <t>info@haciendalabuticaria.com</t>
  </si>
  <si>
    <t>SOGAMAN RESIDENCIAL S.L.</t>
  </si>
  <si>
    <t>TRAFALGAR, 30 BAJO(EDIFICIO)</t>
  </si>
  <si>
    <t>932680727</t>
  </si>
  <si>
    <t>info@sogamanresidencial.com</t>
  </si>
  <si>
    <t>FIRA CONGRESS</t>
  </si>
  <si>
    <t>CARRER PEDROSA-B, 9-11</t>
  </si>
  <si>
    <t>932671800</t>
  </si>
  <si>
    <t>info@lasiesta-hotel.com</t>
  </si>
  <si>
    <t>firacongress.com</t>
  </si>
  <si>
    <t>ATTICA 21 BARCELONA MAR</t>
  </si>
  <si>
    <t>PROVENÇALS, 10 BAJO(EDIFICIO HOTEL BCN MA</t>
  </si>
  <si>
    <t>932665200</t>
  </si>
  <si>
    <t>info.bcnmar@attica21hotels.com</t>
  </si>
  <si>
    <t>CATALONIA ALBENIZ</t>
  </si>
  <si>
    <t>CARRER ARAGÓ, 591-593</t>
  </si>
  <si>
    <t>08026</t>
  </si>
  <si>
    <t>932652626</t>
  </si>
  <si>
    <t>albeniz@hoteles-catalonia.es</t>
  </si>
  <si>
    <t>CARRER ARAGÓ, 591-593 BAJO; CATALONIA ALBENIZ</t>
  </si>
  <si>
    <r>
      <rPr>
        <rFont val="Calibri"/>
        <color rgb="FF000000"/>
        <sz val="11.0"/>
      </rPr>
      <t>booking@</t>
    </r>
    <r>
      <rPr>
        <rFont val="Calibri"/>
        <color rgb="FF1155CC"/>
        <sz val="11.0"/>
        <u/>
      </rPr>
      <t>cataloniahotels.com</t>
    </r>
  </si>
  <si>
    <t>cataloniahotels.com/</t>
  </si>
  <si>
    <t>APARTAMENTOS OCEANÍA S.L.</t>
  </si>
  <si>
    <t>CONSELL DE CENT, 430 ENTRESUELO</t>
  </si>
  <si>
    <t>932652270</t>
  </si>
  <si>
    <t>apartamentosoceania@gmail.com</t>
  </si>
  <si>
    <t>apartamentosoceania.com</t>
  </si>
  <si>
    <t>ONA LIVING</t>
  </si>
  <si>
    <t>CARRER CASTELAO, 206-208 BAJO</t>
  </si>
  <si>
    <t>932648644</t>
  </si>
  <si>
    <t>onalivingbarcelona@onagrup.net</t>
  </si>
  <si>
    <t>onalivingbarcelona.com</t>
  </si>
  <si>
    <t>HOTEL TRAVELODGE HOSPITALET</t>
  </si>
  <si>
    <t>CARRER BOTÀNICA, 25 BAJO</t>
  </si>
  <si>
    <t>932637250</t>
  </si>
  <si>
    <t>CATALONIA CASTELLNOU</t>
  </si>
  <si>
    <t>CASTELLNOU, 61</t>
  </si>
  <si>
    <t>932618000</t>
  </si>
  <si>
    <t>HOTEL CATALONIA FIRA</t>
  </si>
  <si>
    <t>PLAÇA EUROPA, 50 - 52 BAJO; DUPLICADO 50-52</t>
  </si>
  <si>
    <t>fira.asistentedireccion@hoteles-catalonia.es</t>
  </si>
  <si>
    <t>357</t>
  </si>
  <si>
    <t>GRAN HOTEL LA FLORIDA</t>
  </si>
  <si>
    <t>CARRETERA VALLVIDRERA-TIBIDABO, 83-93 BAJO</t>
  </si>
  <si>
    <t>932593000</t>
  </si>
  <si>
    <t>info@granhotellaflorida.com</t>
  </si>
  <si>
    <t>hotellaflorida.com</t>
  </si>
  <si>
    <t>HOTEL CASA FUSTER G.L. MONUMENTO</t>
  </si>
  <si>
    <t>PASSEIG GRÀCIA, 132 BAJO</t>
  </si>
  <si>
    <t>932553000</t>
  </si>
  <si>
    <t>reservas@hotelcasafuster.com</t>
  </si>
  <si>
    <t>hotelescenter.com</t>
  </si>
  <si>
    <t>TORRESTA, S.L.</t>
  </si>
  <si>
    <t>CARRER BALLESTER, 77 BAJO</t>
  </si>
  <si>
    <t>932544300</t>
  </si>
  <si>
    <t>conta@rondas.com</t>
  </si>
  <si>
    <t>hotellesseps.com</t>
  </si>
  <si>
    <t>SANT GERVASI</t>
  </si>
  <si>
    <t>CARRER SANT GERVASI DE CASSOLES, 26 BAJO; EDIFICIO HOTEL SILKE</t>
  </si>
  <si>
    <t>932531740</t>
  </si>
  <si>
    <t>stgervasi.booking@hoteles-silken.com</t>
  </si>
  <si>
    <t>BONANOVA</t>
  </si>
  <si>
    <t>BISBE SIVILLA, 7 BAJO</t>
  </si>
  <si>
    <t>932531563</t>
  </si>
  <si>
    <t>info@bonanovasuite.com</t>
  </si>
  <si>
    <t>bonanovasuite.com</t>
  </si>
  <si>
    <t>CARRER LA RAMBLA, 125 3; 2</t>
  </si>
  <si>
    <t>932527276</t>
  </si>
  <si>
    <t>info@hlloret.com</t>
  </si>
  <si>
    <t>hlloret.com/</t>
  </si>
  <si>
    <t>MELIA SKY</t>
  </si>
  <si>
    <t>PERE IV, 272-286 BAJO</t>
  </si>
  <si>
    <t>932526556</t>
  </si>
  <si>
    <t>reservas.melia.sky@melia.com</t>
  </si>
  <si>
    <t>meliasky.com</t>
  </si>
  <si>
    <t>VILLA EMILIA S.L.</t>
  </si>
  <si>
    <t>CARRER CALÀBRIA, 115-117 BAJO; DUPLICADO 115-117</t>
  </si>
  <si>
    <t>932525285</t>
  </si>
  <si>
    <t>info@hotelvillaemilia.com</t>
  </si>
  <si>
    <t>hotelvillaemilia.com</t>
  </si>
  <si>
    <t>APOLO 10 S.L.</t>
  </si>
  <si>
    <t>PLAÇA URQUINAONA, 2 BAJO; PORTERIA</t>
  </si>
  <si>
    <t>932508409</t>
  </si>
  <si>
    <t>info@apolo10.com</t>
  </si>
  <si>
    <t>HOTEL 153</t>
  </si>
  <si>
    <t>PASSEIG MARINA, 153-155</t>
  </si>
  <si>
    <t>932506248</t>
  </si>
  <si>
    <t>info@hotel153.es</t>
  </si>
  <si>
    <t>hotel153.es</t>
  </si>
  <si>
    <t>RAMBLAS BY PILLOW</t>
  </si>
  <si>
    <t>PASSATGE BANCA, 2</t>
  </si>
  <si>
    <t>932505283</t>
  </si>
  <si>
    <t>ramblas@bypillow.com</t>
  </si>
  <si>
    <t>PROHOTELES S.C. CATALANA LIMITADA</t>
  </si>
  <si>
    <t>CARRER PAU ALCOVER, 33 BAJO; COSTAISA</t>
  </si>
  <si>
    <t>932504204</t>
  </si>
  <si>
    <t>acc@goldenhotels.com</t>
  </si>
  <si>
    <t>goldenhotels.com/es/</t>
  </si>
  <si>
    <t>ARANEA HOTEL</t>
  </si>
  <si>
    <t>CONSELL DE CENT, 444</t>
  </si>
  <si>
    <t>932477474</t>
  </si>
  <si>
    <t>aranea@besthotels.es</t>
  </si>
  <si>
    <t>hotelaranea.com</t>
  </si>
  <si>
    <t>AYRE HOTEL CASPE</t>
  </si>
  <si>
    <t>CASP, 103</t>
  </si>
  <si>
    <t>932467001</t>
  </si>
  <si>
    <t>caspe@ayrehoteles.com</t>
  </si>
  <si>
    <t>NAPOLS S.A.</t>
  </si>
  <si>
    <t>CARRER NÀPOLS, 116 BAJO-1</t>
  </si>
  <si>
    <t>932464573</t>
  </si>
  <si>
    <t>aparthotel@napols.net</t>
  </si>
  <si>
    <t>napols.net</t>
  </si>
  <si>
    <t>APARTHOTEL AMÉRICA</t>
  </si>
  <si>
    <t>PASSATGE VILARET, 13</t>
  </si>
  <si>
    <t>932460402</t>
  </si>
  <si>
    <t>info@aparthotelamérica.com</t>
  </si>
  <si>
    <t>BRUSTAR CENTRIC S.L.</t>
  </si>
  <si>
    <t>RONDA SANT PERE, 60 1; 1; DESPACHO F</t>
  </si>
  <si>
    <t>932457844</t>
  </si>
  <si>
    <t>info@brustarcentric.com</t>
  </si>
  <si>
    <t>hotelbrustarcentric.com</t>
  </si>
  <si>
    <t>HOTEL TEATRE AUDITORI</t>
  </si>
  <si>
    <t>CARRER RIBES, 71 BAJO; HOTE</t>
  </si>
  <si>
    <t>932456485</t>
  </si>
  <si>
    <t>teatreauditori@smhoteles.com</t>
  </si>
  <si>
    <t>hotelteatre-barcelona.com</t>
  </si>
  <si>
    <t>SM HOTEL SANT ANTONI</t>
  </si>
  <si>
    <t>CARRER CONSELL DE CENT, 476</t>
  </si>
  <si>
    <t>932444415</t>
  </si>
  <si>
    <t>santantoni@smhoteles.com</t>
  </si>
  <si>
    <t>hotelbcnsantantoni.com</t>
  </si>
  <si>
    <t>ILUNION AUDITORI</t>
  </si>
  <si>
    <t>AUSIÀS MARC, 115 BAJO (ESQUINA SICILIA 170)</t>
  </si>
  <si>
    <t>932437600</t>
  </si>
  <si>
    <t>reservasauditori@ilunionhotels.com</t>
  </si>
  <si>
    <t>ilunionauditori.com</t>
  </si>
  <si>
    <t>HOTEL LAUMON S.L.</t>
  </si>
  <si>
    <t>MONLAU, 8-10</t>
  </si>
  <si>
    <t>08027</t>
  </si>
  <si>
    <t>932435279</t>
  </si>
  <si>
    <t>recepcion@hotel-laumon.com</t>
  </si>
  <si>
    <t>hotel-laumon.com</t>
  </si>
  <si>
    <t>HOTEL CIM VALLES</t>
  </si>
  <si>
    <t>CARRER CALDERI, 1 POLÍGONO CIM VALLES</t>
  </si>
  <si>
    <t>932418711</t>
  </si>
  <si>
    <t>hotel@hotelcimvalles.com</t>
  </si>
  <si>
    <t>hotelcimvalles.com</t>
  </si>
  <si>
    <t>AC HOTEL IRLA</t>
  </si>
  <si>
    <t>CALVET, 40-42</t>
  </si>
  <si>
    <t>932416210</t>
  </si>
  <si>
    <t>acirla@ac-hotels.com</t>
  </si>
  <si>
    <t>achotelirla.com</t>
  </si>
  <si>
    <t>EXE PLAZA CATALUNYA</t>
  </si>
  <si>
    <t>RONDA UNIVERSITAT, 18</t>
  </si>
  <si>
    <t>932408419</t>
  </si>
  <si>
    <t>info@exeplazacatalunya.com</t>
  </si>
  <si>
    <t>CATALONIA BARCELONA GOLF</t>
  </si>
  <si>
    <t>TRAVESSERA GRÀCIA, 72 BAJO; DUPLICADO 72-78</t>
  </si>
  <si>
    <t>932387329</t>
  </si>
  <si>
    <t>EVENIA ROSELLÓ</t>
  </si>
  <si>
    <t>ROSSELLÓ, 191</t>
  </si>
  <si>
    <t>932386355</t>
  </si>
  <si>
    <t>info@eveniaroselló.com</t>
  </si>
  <si>
    <t>es.eveniahotels.com/ciudad/barcelona/evenia-rossello?utm_source=Google+My+Business&amp;utm_medium=Ficha&amp;utm_campaign=Evenia+Rossello</t>
  </si>
  <si>
    <t>ROOM MATE EMMA</t>
  </si>
  <si>
    <t>CARRER ROSSELLÓ, 205 BAJO; SALA AIRE ACOND.</t>
  </si>
  <si>
    <t>932385606</t>
  </si>
  <si>
    <t>info@roommateemma.com</t>
  </si>
  <si>
    <t>emma.room-matehotels.com</t>
  </si>
  <si>
    <t>H10 MADISON</t>
  </si>
  <si>
    <t>CARRER DOCTOR JOAQUIM POU, 2-6</t>
  </si>
  <si>
    <t>932382137</t>
  </si>
  <si>
    <t>reservas.hmd@h10hotels.com</t>
  </si>
  <si>
    <t>hotelh10madison.com</t>
  </si>
  <si>
    <t>H10 URQUINAONA PLAZA</t>
  </si>
  <si>
    <t>PLAZA URQUINAONA, 2</t>
  </si>
  <si>
    <t>932382040</t>
  </si>
  <si>
    <t>h10.urquinaona.plaza@h10hotels.com</t>
  </si>
  <si>
    <t>H REGÀS S.A.</t>
  </si>
  <si>
    <t>CARRER REGÀS, 10 EDIFICIO BAJO; DUPLICADO 10-12</t>
  </si>
  <si>
    <t>932380092</t>
  </si>
  <si>
    <t>info@hregas.com</t>
  </si>
  <si>
    <t>hregas.com</t>
  </si>
  <si>
    <t>CATALONIA BORN</t>
  </si>
  <si>
    <t>CARRER REC COMTAL, 16 - 18 BAJO; DUPLICADO 16-18; CATALONIA PRINCIPAL</t>
  </si>
  <si>
    <t>932360000</t>
  </si>
  <si>
    <t>princesa@hoteles-catalonia.es</t>
  </si>
  <si>
    <t>CATALONIA SAGRADA FAMILIA S.A.</t>
  </si>
  <si>
    <t>CARRER ARAGÓ, 569 BIS</t>
  </si>
  <si>
    <t>sagradafamilia.reservas@hoteles-catalonia.es</t>
  </si>
  <si>
    <t>cataloniasagradafamilia.com</t>
  </si>
  <si>
    <t>HOTEL ANTIBES ** S.A.</t>
  </si>
  <si>
    <t>CARRER DE LA DIPUTACIÓ, 394 BAJO; HOTEL ANTIBES</t>
  </si>
  <si>
    <t>932326211</t>
  </si>
  <si>
    <t>recepcion.antibes@actahotels.com</t>
  </si>
  <si>
    <t>hotelantibes.net</t>
  </si>
  <si>
    <t>NORMA KOHMKE</t>
  </si>
  <si>
    <t>ALÍ BEI, 11 3-2-A</t>
  </si>
  <si>
    <t>932323766</t>
  </si>
  <si>
    <t>info@normakohmke.com</t>
  </si>
  <si>
    <t>EUROSTARS MONUMENTAL S.L.</t>
  </si>
  <si>
    <t>CONSELL DE CENT, 498-500</t>
  </si>
  <si>
    <t>932320288</t>
  </si>
  <si>
    <t>info@eurostarsmonumental.com</t>
  </si>
  <si>
    <t>eurostarsmonumental.com</t>
  </si>
  <si>
    <t>NUPESOL HOTELERA S.L.</t>
  </si>
  <si>
    <t>AVENIDA PAU CASALS, S/N</t>
  </si>
  <si>
    <t>932317013</t>
  </si>
  <si>
    <t>info@hotelnouvel.com</t>
  </si>
  <si>
    <t>hotelnouvel.es/en/</t>
  </si>
  <si>
    <t>LEONARDO BOUTIQUE HOTEL BARCELONA SAGRADA FAMILIA</t>
  </si>
  <si>
    <t>CARRER MALLORCA, 606 OFICINA</t>
  </si>
  <si>
    <t>932314258</t>
  </si>
  <si>
    <t>info.sagradafam@leonardo-hotels.com</t>
  </si>
  <si>
    <t>leonardo-hotels.com</t>
  </si>
  <si>
    <t>EUROHOTEL DIAGONAL PORT</t>
  </si>
  <si>
    <t>LOPE DE VEGA, 4</t>
  </si>
  <si>
    <t>932302000</t>
  </si>
  <si>
    <t>info@eurohoteldiagonalport.com</t>
  </si>
  <si>
    <t>eurohotelbarcelona.com</t>
  </si>
  <si>
    <t>VILADOMAT</t>
  </si>
  <si>
    <t>VILADOMAT, 197 BAJO</t>
  </si>
  <si>
    <t>932296565</t>
  </si>
  <si>
    <t>recepcion.viladomat@aa-hoteles.com</t>
  </si>
  <si>
    <t>H10 ITACA</t>
  </si>
  <si>
    <t>AVINGUDA ROMA, 22 1; DUPLICADO 22-30</t>
  </si>
  <si>
    <t>932265594</t>
  </si>
  <si>
    <t>h10.itaca@h10hotels.com</t>
  </si>
  <si>
    <t>54 BARCELONETA S.L.</t>
  </si>
  <si>
    <t>PASSEIG JOAN DE BORBÓ COMTE DE BARCELONA, 54 BAJO</t>
  </si>
  <si>
    <t>932250054</t>
  </si>
  <si>
    <t>recepcion@hotel54barceloneta.es</t>
  </si>
  <si>
    <t>hotel54barceloneta.com</t>
  </si>
  <si>
    <t>ATENEA PORT MATARÓ</t>
  </si>
  <si>
    <t>PASSEIG MARITIM, 324</t>
  </si>
  <si>
    <t>932226006</t>
  </si>
  <si>
    <t>ateneaport@cityhotels.es</t>
  </si>
  <si>
    <t>PULLMAN BARCELONA SKIPPER</t>
  </si>
  <si>
    <t>AVINGUDA LITORAL, 10 EDIFICIO BAJO</t>
  </si>
  <si>
    <t>932216565</t>
  </si>
  <si>
    <t>h7341@accor.com</t>
  </si>
  <si>
    <t>pullman-barcelona-skipper.com</t>
  </si>
  <si>
    <t>GENERATOR HOTEL S.L.</t>
  </si>
  <si>
    <t>CARRER CÒRSEGA, 373-377</t>
  </si>
  <si>
    <t>932200377</t>
  </si>
  <si>
    <t>info@generatorhotel.com</t>
  </si>
  <si>
    <t>generatorhostels.com</t>
  </si>
  <si>
    <t>CATALONIA PARK GÜELL</t>
  </si>
  <si>
    <t>PASSEIG MARE DE DÉU DEL COLL, 10 BAJO; H. CATALONIA RUBENS</t>
  </si>
  <si>
    <t>932191204</t>
  </si>
  <si>
    <t>info@cataloniaparkgüell.com</t>
  </si>
  <si>
    <t>APARTHOTEL SILVER</t>
  </si>
  <si>
    <t>TRAVESSERA GRÀCIA, 129 129 129</t>
  </si>
  <si>
    <t>932189100</t>
  </si>
  <si>
    <t>reservations@hotelsilver.com</t>
  </si>
  <si>
    <t>hotelsilver.com</t>
  </si>
  <si>
    <t>HCRISTINA</t>
  </si>
  <si>
    <t>GRAN DE GRÀCIA, 14</t>
  </si>
  <si>
    <t>932186043</t>
  </si>
  <si>
    <t>info@hcristina.com</t>
  </si>
  <si>
    <t>EL PALAUET LIVING</t>
  </si>
  <si>
    <t>PASSEIG GRÀCIA, 113</t>
  </si>
  <si>
    <t>932180050</t>
  </si>
  <si>
    <t>info@elpalauet.com</t>
  </si>
  <si>
    <t>elpalauet.com</t>
  </si>
  <si>
    <t>VIA AUGUSTA</t>
  </si>
  <si>
    <t>VIA VIA AUGUSTA, 63 BAJO(EDIFICIO )</t>
  </si>
  <si>
    <t>932179250</t>
  </si>
  <si>
    <t>hoteles@grupohg.com</t>
  </si>
  <si>
    <t>hotelviaaugusta.es</t>
  </si>
  <si>
    <t>HOTEL BALMORAL S.A.</t>
  </si>
  <si>
    <t>VIA VIA AUGUSTA, 5 EDIFICIO BAJO</t>
  </si>
  <si>
    <t>932178708</t>
  </si>
  <si>
    <t>r.regas@abbahoteles.com</t>
  </si>
  <si>
    <t>hotelbalmoral.com</t>
  </si>
  <si>
    <t>ABBA BALMORAL</t>
  </si>
  <si>
    <t>932178700</t>
  </si>
  <si>
    <t>balmoral@abbahoteles.com</t>
  </si>
  <si>
    <t>abbabalmoralhotelbarcelona.com</t>
  </si>
  <si>
    <t>CRAM</t>
  </si>
  <si>
    <t>CARRER ARIBAU, 54 BAJO; CASETA DE OBRA</t>
  </si>
  <si>
    <t>932167700</t>
  </si>
  <si>
    <t>info@hotelcram.com</t>
  </si>
  <si>
    <t>hotelcram.com</t>
  </si>
  <si>
    <t>ALMA BARCELONA</t>
  </si>
  <si>
    <t>CARRER MALLORCA, 269-271 BAJO; SOLVAY IBERICA S.L.</t>
  </si>
  <si>
    <t>932164490</t>
  </si>
  <si>
    <t>reservations@almabarcelona.com</t>
  </si>
  <si>
    <t>almabarcelona.com</t>
  </si>
  <si>
    <t>LUISA GIMENO CARRERAS</t>
  </si>
  <si>
    <t>PASSEIG GRÀCIA, 102 LOCAL</t>
  </si>
  <si>
    <t>932155824</t>
  </si>
  <si>
    <t>info@luigimenocarreras.com</t>
  </si>
  <si>
    <t>OD BARCELONA S.L.</t>
  </si>
  <si>
    <t>CARRER ARAGÓ, 300</t>
  </si>
  <si>
    <t>932150899</t>
  </si>
  <si>
    <t>odbarcelona@od-hotels.com</t>
  </si>
  <si>
    <t>PASEO DE GRACIA S.L.</t>
  </si>
  <si>
    <t>932150603</t>
  </si>
  <si>
    <t>info@hotelpaseodegracia.es</t>
  </si>
  <si>
    <t>hotelpaseodegracia.es</t>
  </si>
  <si>
    <t>CASA GIMENO S.L.</t>
  </si>
  <si>
    <t>PASSEIG GRÀCIA, 102 BAJO; TDA 2</t>
  </si>
  <si>
    <t>932150325</t>
  </si>
  <si>
    <t>info@cagimeno.com</t>
  </si>
  <si>
    <t>HOTEL NEGRESCO PRINCESS **** SUP</t>
  </si>
  <si>
    <t>CALLE ROGER DE LLÚRIA, 16 18</t>
  </si>
  <si>
    <t>932150052</t>
  </si>
  <si>
    <t>reservas.negresco@princess-hotels.com</t>
  </si>
  <si>
    <t>hotelnegrescoprincess.com/</t>
  </si>
  <si>
    <t>OLIVIA BALMES</t>
  </si>
  <si>
    <t>CARRER BALMES, 115-117 BAJO</t>
  </si>
  <si>
    <t>932144163</t>
  </si>
  <si>
    <t>recepcion.balmes@oliviahotels.es</t>
  </si>
  <si>
    <t>oliviabalmeshotel.es</t>
  </si>
  <si>
    <t>H10 CASA MI MOSA</t>
  </si>
  <si>
    <t>CARRER PAU CLARIS, 179 BAJO</t>
  </si>
  <si>
    <t>932142330</t>
  </si>
  <si>
    <t>THE ONE</t>
  </si>
  <si>
    <t>CARRER PROVENÇA, 277 BAJO; TIENDA 6</t>
  </si>
  <si>
    <t>932142070</t>
  </si>
  <si>
    <t>info.hto@hotelstheone.com</t>
  </si>
  <si>
    <t>hotelstheone.com</t>
  </si>
  <si>
    <t>H10 ART GALLERY</t>
  </si>
  <si>
    <t>CARRER ENRIC GRANADOS, 62-64</t>
  </si>
  <si>
    <t>932142030</t>
  </si>
  <si>
    <t>h10.art.gallery@h10hotels.com</t>
  </si>
  <si>
    <t>HOBAIRES S.L.</t>
  </si>
  <si>
    <t>TRAVESSERA DALT, 121</t>
  </si>
  <si>
    <t>932132454</t>
  </si>
  <si>
    <t>info@h-travessera.com</t>
  </si>
  <si>
    <t>h-travessera.com</t>
  </si>
  <si>
    <t>CATALONIA BARCELONA 505</t>
  </si>
  <si>
    <t>CARRER MUNTANER, 505 EDIFICIO BAJO</t>
  </si>
  <si>
    <t>932128012</t>
  </si>
  <si>
    <t>barcelona505@hoteles-catalonia.es</t>
  </si>
  <si>
    <t>HOTEL BERTRAN S.A.</t>
  </si>
  <si>
    <t>CARRER BERTRAN, 150 BAJO</t>
  </si>
  <si>
    <t>932127550</t>
  </si>
  <si>
    <t>info@hotelbertran.com</t>
  </si>
  <si>
    <t>hotelbertran.com</t>
  </si>
  <si>
    <t>EUROSTARS MITRE S.L.</t>
  </si>
  <si>
    <t>CARRER BERTRAN, 9 BAJO; Nº 9-15</t>
  </si>
  <si>
    <t>932121104</t>
  </si>
  <si>
    <t>info@eurostarsmitre.com</t>
  </si>
  <si>
    <t>eurostarshotels.com/exe-mitre.html?referer_code=lb0gg00yx&amp;utm_source=google&amp;utm_medium=business&amp;utm_campaign=lb0gg00yx</t>
  </si>
  <si>
    <t>CATALONIA MIKADO</t>
  </si>
  <si>
    <t>PASSEIG BONANOVA, 58 EDIFICIO BAJO</t>
  </si>
  <si>
    <t>932114166</t>
  </si>
  <si>
    <t>mikado.reservas@hoteles-catalonia.es</t>
  </si>
  <si>
    <t>APARTHOTEL MARIANO CUBI</t>
  </si>
  <si>
    <t>CARRER MARIÀ CUBÍ, 62 BAJO; DUPLICADO 62-64; EDIFICIO</t>
  </si>
  <si>
    <t>932099699</t>
  </si>
  <si>
    <t>info@cityhotels.es</t>
  </si>
  <si>
    <t>ASTORIA</t>
  </si>
  <si>
    <t>CARRER PARÍS, 203 EDIFICIO BAJO</t>
  </si>
  <si>
    <t>932098311</t>
  </si>
  <si>
    <t>info@astoria.com</t>
  </si>
  <si>
    <t>derbyhotels.com</t>
  </si>
  <si>
    <t>HCC COVADONGA</t>
  </si>
  <si>
    <t>AVENIDA DIAGONAL, 596</t>
  </si>
  <si>
    <t>932095511</t>
  </si>
  <si>
    <t>covadonga@sercotel.es</t>
  </si>
  <si>
    <t>hcccovadonga.com</t>
  </si>
  <si>
    <t>APARTAMENTS RESTAURANT HISPANOS 7 SUIZA</t>
  </si>
  <si>
    <t>SICÍLIA, 255 ENTLO-2</t>
  </si>
  <si>
    <t>932082051</t>
  </si>
  <si>
    <t>comercial@hispanos7suiza.com</t>
  </si>
  <si>
    <t>hispanos7suiza.com</t>
  </si>
  <si>
    <t>HISPANOS SIETE SUIZA S.L.</t>
  </si>
  <si>
    <t>SICÍLIA, 255 ENTRE SUELO 2ª</t>
  </si>
  <si>
    <t>reservas@hispanos7suiza.com</t>
  </si>
  <si>
    <t>h7s.es</t>
  </si>
  <si>
    <t>HOTEL CATALONIA LA PEDRERA</t>
  </si>
  <si>
    <t>CARRER CÒRSEGA, 368 BAJO</t>
  </si>
  <si>
    <t>932081919</t>
  </si>
  <si>
    <t>lapedrera@cataloniahotels.com</t>
  </si>
  <si>
    <t>ANGLI S.L.</t>
  </si>
  <si>
    <t>CARRER ANGLÍ, 60 BAJO; CASETA DE OBRA</t>
  </si>
  <si>
    <t>932069944</t>
  </si>
  <si>
    <t>info@angli.com</t>
  </si>
  <si>
    <t>SANSI PEDRALBES</t>
  </si>
  <si>
    <t>AVENIDA PEARSON, 1 BAIXOS</t>
  </si>
  <si>
    <t>932063880</t>
  </si>
  <si>
    <t>pedralbes@sansihotels.com</t>
  </si>
  <si>
    <t>sansihotels.com/</t>
  </si>
  <si>
    <t>HUSA PEDRALBES</t>
  </si>
  <si>
    <t>FONTCOBERTA, 4</t>
  </si>
  <si>
    <t>932037112</t>
  </si>
  <si>
    <t>info@hupedralbes.com</t>
  </si>
  <si>
    <t>husapedralbes.barcelonabesthotels.com/es/</t>
  </si>
  <si>
    <t>CASTELLNOU, 61 BAJO</t>
  </si>
  <si>
    <t>932030550</t>
  </si>
  <si>
    <t>castellnou.reservas@hoteles-catalonia.es</t>
  </si>
  <si>
    <t>MERCURE ALBERTA BARCELONA</t>
  </si>
  <si>
    <t>VIA VIA AUGUSTA, 127</t>
  </si>
  <si>
    <t>932022713</t>
  </si>
  <si>
    <t>info@mercurealbertabarcelona.com</t>
  </si>
  <si>
    <t>diagonalhotels.com</t>
  </si>
  <si>
    <t>THE URBAN SUITES S.L.</t>
  </si>
  <si>
    <t>CARRER SANT NICOLAU, 3 BAJO</t>
  </si>
  <si>
    <t>932015164</t>
  </si>
  <si>
    <t>info@theurbansuites.com</t>
  </si>
  <si>
    <t>theurbansuites.com</t>
  </si>
  <si>
    <t>APARTHOTEL SENATOR BARCELONA</t>
  </si>
  <si>
    <t>VIA VIA AUGUSTA, 167 BAJO-1</t>
  </si>
  <si>
    <t>932013691</t>
  </si>
  <si>
    <t>recepcion@aparthotelsenator.com</t>
  </si>
  <si>
    <t>HOTEL ESTIVAL PARK</t>
  </si>
  <si>
    <t>CARRER CAMI RACÓ, 15-17</t>
  </si>
  <si>
    <t>932013636</t>
  </si>
  <si>
    <t>info@areadigital.net</t>
  </si>
  <si>
    <t>areadigital.net</t>
  </si>
  <si>
    <t>HOTEL GUITART GRAND PASSAGE ****</t>
  </si>
  <si>
    <t>CALLE DE MUNTANER, 212</t>
  </si>
  <si>
    <t>932010306</t>
  </si>
  <si>
    <t>rggp@guitarthotels.com</t>
  </si>
  <si>
    <t>WILSON S.A.</t>
  </si>
  <si>
    <t>AVENIDA DIAGONAL, 568 BAJO</t>
  </si>
  <si>
    <t>932008370</t>
  </si>
  <si>
    <t>info@wilsonbcn.com</t>
  </si>
  <si>
    <t>wilsonbcn.com</t>
  </si>
  <si>
    <t>APARTAMENTOS DESCARTES S.L.</t>
  </si>
  <si>
    <t>CARRER DESCÁRTES, S/N</t>
  </si>
  <si>
    <t>932007636</t>
  </si>
  <si>
    <t>info@apartamentosdescartes.com</t>
  </si>
  <si>
    <t>apartamentosdescartes.com</t>
  </si>
  <si>
    <t>PLACETA PLATONIC S.L.</t>
  </si>
  <si>
    <t>CARDONA, S/N</t>
  </si>
  <si>
    <t>932004356</t>
  </si>
  <si>
    <t>info@placetaplatonic.com</t>
  </si>
  <si>
    <t>ISABELLE ALEXANDRA S.C.P.</t>
  </si>
  <si>
    <t>AVINGUDA DIAGONAL, S/N 2</t>
  </si>
  <si>
    <t>932002637</t>
  </si>
  <si>
    <t>info@ibellealexandrascp.com</t>
  </si>
  <si>
    <t>CONDADO</t>
  </si>
  <si>
    <t>ARIBAU, 201 BAJO(HOTEL CONDADO)</t>
  </si>
  <si>
    <t>932002311</t>
  </si>
  <si>
    <t>hotel@condadohotel.com</t>
  </si>
  <si>
    <t>condadohotel.com</t>
  </si>
  <si>
    <t>HESPERIA PRESIDENTE</t>
  </si>
  <si>
    <t>AVENIDA DIAGONAL, 570</t>
  </si>
  <si>
    <t>932002111</t>
  </si>
  <si>
    <t>HOTEL REKORD S.L.</t>
  </si>
  <si>
    <t>MUNTANER, 352 BAJO</t>
  </si>
  <si>
    <t>932001953</t>
  </si>
  <si>
    <t>hotelrekord@cityhotels.es</t>
  </si>
  <si>
    <t>hotelrekord.com</t>
  </si>
  <si>
    <t>EASYHOTEL BARCELONA FIRA</t>
  </si>
  <si>
    <t>AVINGUDA GRANVIA DE L'HOSPITALET, 22</t>
  </si>
  <si>
    <t>931990711</t>
  </si>
  <si>
    <t>groups@easyhotel.com</t>
  </si>
  <si>
    <t>easyhotel.com</t>
  </si>
  <si>
    <t>GRUPOTEL GRAN VÍA 678</t>
  </si>
  <si>
    <t>GRAN VIA GRAN VÍA CORTS CATALANES, 678 BAJO; WAGONLITS-SAVIA</t>
  </si>
  <si>
    <t>931924560</t>
  </si>
  <si>
    <t>granvia678@grupotel.com</t>
  </si>
  <si>
    <t>grupotelgranva678.com</t>
  </si>
  <si>
    <t>RH RAFAELHOTELES BADALONA</t>
  </si>
  <si>
    <t>AVINGUDA NAVARRA, 6-8</t>
  </si>
  <si>
    <t>931847900</t>
  </si>
  <si>
    <t>badalona@rafaelhoteles.com</t>
  </si>
  <si>
    <t>rafaelhoteles.com</t>
  </si>
  <si>
    <t>931830300</t>
  </si>
  <si>
    <t>info@lamarina.com</t>
  </si>
  <si>
    <t>ROOM MATE GERARD</t>
  </si>
  <si>
    <t>CARRER AUSIÀS MARC, 34</t>
  </si>
  <si>
    <t>931828031</t>
  </si>
  <si>
    <t>info@roommategerard.com</t>
  </si>
  <si>
    <t>NEW HOTEL COLÓN S.L.</t>
  </si>
  <si>
    <t>CARRER COLOM, 6 LOCAL</t>
  </si>
  <si>
    <t>931785839</t>
  </si>
  <si>
    <t>info@newhotelcolon.com</t>
  </si>
  <si>
    <t>newhotelcolon.com</t>
  </si>
  <si>
    <t>SERCOTEL HOTELS</t>
  </si>
  <si>
    <t>CARRER MARIA TARRIDA, 6-7</t>
  </si>
  <si>
    <t>931770070</t>
  </si>
  <si>
    <t>HP CASTELLDEFELS S.L.</t>
  </si>
  <si>
    <t>AUTOVIA CASTELLDEFELS, 169 ESQUINA CALLE CINCO-41</t>
  </si>
  <si>
    <t>931752486</t>
  </si>
  <si>
    <t>info@hpcastelldefels.com</t>
  </si>
  <si>
    <t>hotel-hp.com</t>
  </si>
  <si>
    <t>HOTEL 1900 B&amp;B</t>
  </si>
  <si>
    <t>CARRER PANTÀ, 33</t>
  </si>
  <si>
    <t>08221</t>
  </si>
  <si>
    <t>931749426</t>
  </si>
  <si>
    <t>1900bib.modernista@gmail.com</t>
  </si>
  <si>
    <t>1900bb.com</t>
  </si>
  <si>
    <t>THE SERRAS</t>
  </si>
  <si>
    <t>PASSEIG COLOM, 9 BAJO</t>
  </si>
  <si>
    <t>931691868</t>
  </si>
  <si>
    <t>informal@serrashotels.com</t>
  </si>
  <si>
    <t>hoteltheserrasbarcelona.com</t>
  </si>
  <si>
    <t>VINCCI BIT</t>
  </si>
  <si>
    <t>JOSEP PLA, 69</t>
  </si>
  <si>
    <t>931657420</t>
  </si>
  <si>
    <t>bit@vinccihoteles.com</t>
  </si>
  <si>
    <t>SONO APARTAMENTOS</t>
  </si>
  <si>
    <t>AVINGUDA TREMOLENCS, 34</t>
  </si>
  <si>
    <t>931640660</t>
  </si>
  <si>
    <t>info@sonoapartamentos.com</t>
  </si>
  <si>
    <t>sonoapartamentos.com</t>
  </si>
  <si>
    <t>JIANGCHEN S.L.</t>
  </si>
  <si>
    <t>CALLE GIRONA, 23</t>
  </si>
  <si>
    <t>931581523</t>
  </si>
  <si>
    <t>info@jiangchen.com</t>
  </si>
  <si>
    <t>HESPERIA RAMBLAS</t>
  </si>
  <si>
    <t>HOSPITAL, 26</t>
  </si>
  <si>
    <t>931516100</t>
  </si>
  <si>
    <t>info@hesperiaramblas.com</t>
  </si>
  <si>
    <t>ARYA BY ONA HOTELS</t>
  </si>
  <si>
    <t>CARRER COMTE BORRELL, 230 3</t>
  </si>
  <si>
    <t>931317500</t>
  </si>
  <si>
    <t>onahotels-arya.com</t>
  </si>
  <si>
    <t>CAN BACHS</t>
  </si>
  <si>
    <t>CAN BACHS, S/N</t>
  </si>
  <si>
    <t>931315932</t>
  </si>
  <si>
    <t>masia@canbachs.com</t>
  </si>
  <si>
    <t>canbachs.com/</t>
  </si>
  <si>
    <t>HOTEL BRUMMELL</t>
  </si>
  <si>
    <t>CARRER NOU DE LA RAMBLA, 174</t>
  </si>
  <si>
    <t>931258622</t>
  </si>
  <si>
    <t>hola@hotelbrummell.com</t>
  </si>
  <si>
    <t>hotelbrummell.com</t>
  </si>
  <si>
    <t>DYNAMIC HOTELS CALDETES BARCELONA</t>
  </si>
  <si>
    <t>CARRER SANTEMA, 25</t>
  </si>
  <si>
    <t>931160660</t>
  </si>
  <si>
    <t>reservas@dyhotels.com</t>
  </si>
  <si>
    <t>dyhotels.com</t>
  </si>
  <si>
    <t>CAVA &amp; HOTEL MASTINELL</t>
  </si>
  <si>
    <t>CARRETERA SANT MARTÍ SARROCA, KILOMETRO 0, 5</t>
  </si>
  <si>
    <t>931156132</t>
  </si>
  <si>
    <t>info@hotelmastinell.com</t>
  </si>
  <si>
    <t>hotelmastinell.com</t>
  </si>
  <si>
    <t>CAN VILA</t>
  </si>
  <si>
    <t>CARRETERA MONTSENY, KILOMETRO 7, 5</t>
  </si>
  <si>
    <t>931037013</t>
  </si>
  <si>
    <t>reservas@hotelcanvila.com</t>
  </si>
  <si>
    <t>hotelcanvila.com</t>
  </si>
  <si>
    <t>CAN CUCH S.L.</t>
  </si>
  <si>
    <t>CAN CUCH DE MUNTANYA, 35 CD 1001</t>
  </si>
  <si>
    <t>08445</t>
  </si>
  <si>
    <t>CÀNOVES I SAMALÚS</t>
  </si>
  <si>
    <t>931033980</t>
  </si>
  <si>
    <t>cancuch@cancuch.com</t>
  </si>
  <si>
    <t>hotelcancuch.com</t>
  </si>
  <si>
    <t>SITGES 1883 S.L.</t>
  </si>
  <si>
    <t>CARRER SANT ISIDRE, 37</t>
  </si>
  <si>
    <t>931010855</t>
  </si>
  <si>
    <t>info@sitges1883.com</t>
  </si>
  <si>
    <t>facebook.com/hotelsitges1883</t>
  </si>
  <si>
    <t>APARTHOTEL BARDON</t>
  </si>
  <si>
    <t>PASSEIG TRAMUNTANA, 39</t>
  </si>
  <si>
    <t>931010035</t>
  </si>
  <si>
    <t>info@aparthotelbardon.com</t>
  </si>
  <si>
    <t>aparthotelbardon.com/</t>
  </si>
  <si>
    <t>CAN ALEMANY S.L.</t>
  </si>
  <si>
    <t>CARRETERA C-37, KILOMETRO 60</t>
  </si>
  <si>
    <t>08710</t>
  </si>
  <si>
    <t>SANTA MARGARIDA DE MONTBUI</t>
  </si>
  <si>
    <t>931 720 222</t>
  </si>
  <si>
    <t>hola@canalemany.com</t>
  </si>
  <si>
    <t>canalemany.com</t>
  </si>
  <si>
    <t>MASIA CAN VIVE S.L.</t>
  </si>
  <si>
    <t>CAMI SANTA ELENA, 30</t>
  </si>
  <si>
    <t>08349</t>
  </si>
  <si>
    <t>CABRERA DE MAR</t>
  </si>
  <si>
    <t>930322880</t>
  </si>
  <si>
    <t>contacto@lamerbcn.com</t>
  </si>
  <si>
    <t>lamerbcn.com/?utm_source=GMB&amp;utm_medium=gmb&amp;utm_campaign=gmb&amp;utm_id=web</t>
  </si>
  <si>
    <t>CASA VAGANTO</t>
  </si>
  <si>
    <t>CARRER FONTRODONA, 1 1 1</t>
  </si>
  <si>
    <t>930272727</t>
  </si>
  <si>
    <t>info@vagantohotel.com</t>
  </si>
  <si>
    <t>vagantohotel.com</t>
  </si>
  <si>
    <t>DILDAKHANOVA, NAZERKE</t>
  </si>
  <si>
    <t>CARRER CAPITÀ ARENAS, 26 6; 3; DUPLICADO 26-28</t>
  </si>
  <si>
    <t>930198677</t>
  </si>
  <si>
    <t>info@dildakhanovanazerke.com</t>
  </si>
  <si>
    <t>ALMANAC BARCELONA</t>
  </si>
  <si>
    <t>GRAN VIA GRAN VÍA CORTS CATALANES, 619/621</t>
  </si>
  <si>
    <t>930187000</t>
  </si>
  <si>
    <t>welcome.barcelona@almanachotels.com</t>
  </si>
  <si>
    <t>almanachotels.com</t>
  </si>
  <si>
    <t>HOTELITO BOUTIQUE</t>
  </si>
  <si>
    <t>TRAVESSERA COLLBLANC, 19 LOCAL</t>
  </si>
  <si>
    <t>08904</t>
  </si>
  <si>
    <t>930116875</t>
  </si>
  <si>
    <t>hello@hotelitoboutique.com</t>
  </si>
  <si>
    <t>hotelitoboutique.com</t>
  </si>
  <si>
    <t>HOTEL SERCOTEL AIR PENEDÈS</t>
  </si>
  <si>
    <t>CARRER FONT LES GRAUS, 2</t>
  </si>
  <si>
    <t>930095508</t>
  </si>
  <si>
    <t>info@hotelairbarcelona.com</t>
  </si>
  <si>
    <t>airhotelpenedes.com</t>
  </si>
  <si>
    <t>ADAGIO ACCESS BARCELONA SANT CUGAT</t>
  </si>
  <si>
    <t>CAMI CAN CAMPOS, 13 BAJO(ASCENSOR)</t>
  </si>
  <si>
    <t>930020089</t>
  </si>
  <si>
    <t>franck.molinari@adagio-city.com</t>
  </si>
  <si>
    <t>adagio-city.com</t>
  </si>
  <si>
    <t>CAL ARDERIU</t>
  </si>
  <si>
    <t>PLAÇETA, S/N BAJO(CASA PIC-EN-CEL)</t>
  </si>
  <si>
    <t>SANT JULIÀ DE CERDANYOLA</t>
  </si>
  <si>
    <t>93 822 7487</t>
  </si>
  <si>
    <t>info@calarderiu.com</t>
  </si>
  <si>
    <t>calarderiu.com</t>
  </si>
  <si>
    <t>SITGES ROYAL ROOMS S.L.</t>
  </si>
  <si>
    <t>CARRER SANT BONAVENTURA, 14 1-2</t>
  </si>
  <si>
    <t>93 811 15 15</t>
  </si>
  <si>
    <t>info@sitgesroyalrooms.com</t>
  </si>
  <si>
    <t>sitgesroyalrooms.com/</t>
  </si>
  <si>
    <t>CAN MORA B&amp;B</t>
  </si>
  <si>
    <t>CARRER SANTA COLOMA, 65-67</t>
  </si>
  <si>
    <t>93 589 43 44</t>
  </si>
  <si>
    <t>info@centrecanmora.com</t>
  </si>
  <si>
    <t>centrecanmora.com/ca-centre-medic-can-mora-sant-cugat-qui-som.html</t>
  </si>
  <si>
    <t>KARE NO BY ASPASIOS</t>
  </si>
  <si>
    <t>CARRER NOU, 6</t>
  </si>
  <si>
    <t>93 304 14 48</t>
  </si>
  <si>
    <t>DESIGN PLUS BEX HOTEL</t>
  </si>
  <si>
    <t>CALLE LEÓN Y CASTILLO, 330</t>
  </si>
  <si>
    <t>35007</t>
  </si>
  <si>
    <t>928971071</t>
  </si>
  <si>
    <t>reservations.bex@designplushotels.com</t>
  </si>
  <si>
    <t>designplushotels.com</t>
  </si>
  <si>
    <t>FOLIAS</t>
  </si>
  <si>
    <t>RETAMAS, 17 7</t>
  </si>
  <si>
    <t>35100</t>
  </si>
  <si>
    <t>SAN BARTOLOMÉ DE TIRAJANA</t>
  </si>
  <si>
    <t>928948707</t>
  </si>
  <si>
    <t>info@hotelnewfolias.com</t>
  </si>
  <si>
    <t>hotelnewfolias.com/es/?partner=5825&amp;utm_source=google&amp;utm_medium=gmb&amp;utm_campaign=web_link</t>
  </si>
  <si>
    <t>HOTEL FOLIAS *** S.L.</t>
  </si>
  <si>
    <t>CALLE LAS RETAMAS, 17</t>
  </si>
  <si>
    <t>hotelfolias.com</t>
  </si>
  <si>
    <t>SHERATON GRAN CANARIA SALOBRE GOLF RESORT &amp; SPA</t>
  </si>
  <si>
    <t>URBANIZACIÓN SALOBRE GOLF, S/N</t>
  </si>
  <si>
    <t>928943000</t>
  </si>
  <si>
    <t>booking@salobrehotel.com</t>
  </si>
  <si>
    <t>salobrehotel.com</t>
  </si>
  <si>
    <t>CASA MOZART</t>
  </si>
  <si>
    <t>CALLE MOZART, 2 38</t>
  </si>
  <si>
    <t>35005</t>
  </si>
  <si>
    <t>928918539</t>
  </si>
  <si>
    <t>info@casamozart.com</t>
  </si>
  <si>
    <t>casamozart.com</t>
  </si>
  <si>
    <t>CALLE CRUZ DE TEJEDA, S/N BAJO</t>
  </si>
  <si>
    <t>35369</t>
  </si>
  <si>
    <t>TEJEDA</t>
  </si>
  <si>
    <t>928913729</t>
  </si>
  <si>
    <t>info@hotelruralelrefugio.com</t>
  </si>
  <si>
    <t>hotelruralelrefugio.com</t>
  </si>
  <si>
    <t>BED&amp;CHIC LAS PALMAS</t>
  </si>
  <si>
    <t>CALLE GENERAL VIVES, 76</t>
  </si>
  <si>
    <t>928904289</t>
  </si>
  <si>
    <t>info@bedandchic.com</t>
  </si>
  <si>
    <t>bedandchic.com</t>
  </si>
  <si>
    <t>ROCA NEGRA</t>
  </si>
  <si>
    <t>AVENIDA ALFREDO KRAUS (URBANIZACIÓN EL TURMÁN), 42 BAJO</t>
  </si>
  <si>
    <t>35480</t>
  </si>
  <si>
    <t>AGAETE</t>
  </si>
  <si>
    <t>928898277</t>
  </si>
  <si>
    <t>rocanegra@occidentalhotels.com</t>
  </si>
  <si>
    <t>barcelo.com/es-es/occidental-roca-negra/?utm_source=google&amp;utm_medium=organic&amp;utm_campaign=my_business&amp;utm_content=37971</t>
  </si>
  <si>
    <t>HOTEL RURAL LAS LONGUERAS S.L.</t>
  </si>
  <si>
    <t>CALLE ANTONIO DE ARMAS, 1 1 1</t>
  </si>
  <si>
    <t>928898145</t>
  </si>
  <si>
    <t>reservas@laslongueras.com</t>
  </si>
  <si>
    <t>laslongueras.com</t>
  </si>
  <si>
    <t>HOTEL EMBLEMÁTICO AGÁLDAR</t>
  </si>
  <si>
    <t>PLAZA SANTIAGO DE GALDAR, 14</t>
  </si>
  <si>
    <t>35460</t>
  </si>
  <si>
    <t>GÁLDAR</t>
  </si>
  <si>
    <t>928897433</t>
  </si>
  <si>
    <t>info@hotelagaldar.com</t>
  </si>
  <si>
    <t>hotelagaldar.com</t>
  </si>
  <si>
    <t>HOTEL EL CABO</t>
  </si>
  <si>
    <t>CALLE NUESTRA SEÑORA DE LAS NIEVES, 21 21 21</t>
  </si>
  <si>
    <t>35489</t>
  </si>
  <si>
    <t>928887520</t>
  </si>
  <si>
    <t>info@hotelelcabo.com</t>
  </si>
  <si>
    <t>HOTEL PUERTO DE LAS NIEVES</t>
  </si>
  <si>
    <t>AVENIDA ALCALDE JOSÉ DE ARMAS MEDINA, S/N BAJO; PUERTO DE LAS NIEVES</t>
  </si>
  <si>
    <t>928886256</t>
  </si>
  <si>
    <t>info@hotelpuertodelasnieves.com</t>
  </si>
  <si>
    <t>hotelpuertodelasnieves.es</t>
  </si>
  <si>
    <t>AGRO-HOTEL RUGAMA</t>
  </si>
  <si>
    <t>CARRETERA SUR FV-20, S/N</t>
  </si>
  <si>
    <t>35600</t>
  </si>
  <si>
    <t>PUERTO DEL ROSARIO</t>
  </si>
  <si>
    <t>928878859</t>
  </si>
  <si>
    <t>info@agro-hotelrugama.com</t>
  </si>
  <si>
    <t>agrohotelrugama.top/</t>
  </si>
  <si>
    <t>HOTEL CRYSTAL BEACH</t>
  </si>
  <si>
    <t>LTU, 3 BAJO</t>
  </si>
  <si>
    <t>35627</t>
  </si>
  <si>
    <t>PÁJARA</t>
  </si>
  <si>
    <t>928876333</t>
  </si>
  <si>
    <t>comercial@sbhfue.com</t>
  </si>
  <si>
    <t>sbhfue.com</t>
  </si>
  <si>
    <t>COSTA CALMA PALACE</t>
  </si>
  <si>
    <t>CALLE JAHN REISEN, S/N</t>
  </si>
  <si>
    <t>928876009</t>
  </si>
  <si>
    <t>BARLOVENTO</t>
  </si>
  <si>
    <t>BARRANCO DAMAS, S/N BAJO; HOTEL BARLOVENTO</t>
  </si>
  <si>
    <t>928875990</t>
  </si>
  <si>
    <t>info@barlovento.com</t>
  </si>
  <si>
    <t>EL SOL Y LA PAZ S.A.</t>
  </si>
  <si>
    <t>VALLE ESCOBONES, S/N BAJO(ROYAL SUIT HOTEL)</t>
  </si>
  <si>
    <t>928875958</t>
  </si>
  <si>
    <t>receproyal@sunandbeachhotels.com</t>
  </si>
  <si>
    <t>elsolylapazsa.com</t>
  </si>
  <si>
    <t>SBH HOTEL COSTA CALMA BEACH RESORT</t>
  </si>
  <si>
    <t>CALLE AGUSTÍN MILLARES, 2 BAJO</t>
  </si>
  <si>
    <t>928875544</t>
  </si>
  <si>
    <t>556</t>
  </si>
  <si>
    <t>DRAGO PARK</t>
  </si>
  <si>
    <t>PUNTA PESEBRE, 5</t>
  </si>
  <si>
    <t>928875481</t>
  </si>
  <si>
    <t>reservas@dragopark.com</t>
  </si>
  <si>
    <t>dragopark.com</t>
  </si>
  <si>
    <t>H10 SENTIDO PLAYA ESMERALDA</t>
  </si>
  <si>
    <t>PUNTA DEL ROQUITO, 2 BA(PARC-H3)</t>
  </si>
  <si>
    <t>928875353</t>
  </si>
  <si>
    <t>h10.playa.esmeralda@h10hotels.com</t>
  </si>
  <si>
    <t>CALLE PUNTA DEL ROQUITO, 2 BAJO; H. NINJA</t>
  </si>
  <si>
    <t>PUNTA DEL ROQUITO, 2 BA(PARCELA H3)</t>
  </si>
  <si>
    <t>BUNGALOW - H SOL Y VENTURA</t>
  </si>
  <si>
    <t>CALLE PUNTA DE BARLOVENTO, 18 BAJO; EDIFICIO</t>
  </si>
  <si>
    <t>928875271</t>
  </si>
  <si>
    <t>info@bungalow-hsolyventura.com</t>
  </si>
  <si>
    <t>MATAS BLANCAS</t>
  </si>
  <si>
    <t>CALLE PUNTA PESEBRE, S/N</t>
  </si>
  <si>
    <t>928875162</t>
  </si>
  <si>
    <t>columbus@kanali.es</t>
  </si>
  <si>
    <t>knhoteles.com</t>
  </si>
  <si>
    <t>NAUTILUS BEACH</t>
  </si>
  <si>
    <t>AVENIDA PALMERAS, S/N</t>
  </si>
  <si>
    <t>928875049</t>
  </si>
  <si>
    <t>comercial@sunrisebeachhotels.com</t>
  </si>
  <si>
    <t>nautilusbeach.com</t>
  </si>
  <si>
    <t>LABRANDA GOLDEN BEACH</t>
  </si>
  <si>
    <t>CALLE JAHN REISEN, S/N PARCELA 4</t>
  </si>
  <si>
    <t>928875000</t>
  </si>
  <si>
    <t>info@goldenbeach-hotel.com</t>
  </si>
  <si>
    <t>labranda.com</t>
  </si>
  <si>
    <t>CLUB PARAISO PLAYA</t>
  </si>
  <si>
    <t>LOMO DE ACEBUCHE, S/N BA(CLUB PARAISO)</t>
  </si>
  <si>
    <t>35626</t>
  </si>
  <si>
    <t>928873700</t>
  </si>
  <si>
    <t>MAGIC LIFE FUERTEVENTURA</t>
  </si>
  <si>
    <t>AVENIDA PUEBLOS, 1 BAJO</t>
  </si>
  <si>
    <t>928873600</t>
  </si>
  <si>
    <t>info@magiclifefuerteventura.com</t>
  </si>
  <si>
    <t>facebook.com/club-magic-life-fuerteventura-imperial-260565500755976</t>
  </si>
  <si>
    <t>MAHOH</t>
  </si>
  <si>
    <t>JUAN BELLO, S/N VILLAVERDE</t>
  </si>
  <si>
    <t>35640</t>
  </si>
  <si>
    <t>LA OLIVA</t>
  </si>
  <si>
    <t>928868050</t>
  </si>
  <si>
    <t>info@mahoh.com</t>
  </si>
  <si>
    <t>mahoh.com</t>
  </si>
  <si>
    <t>HOTEL VACANZY URBAN BOUTIQUE - ADULTS ONLY</t>
  </si>
  <si>
    <t>CALLE EL PORIL, 2</t>
  </si>
  <si>
    <t>35660</t>
  </si>
  <si>
    <t>928867945</t>
  </si>
  <si>
    <t>info@vacanzycollection.com</t>
  </si>
  <si>
    <t>vacanzycollection.com</t>
  </si>
  <si>
    <t>ATLANTIC GARDEN</t>
  </si>
  <si>
    <t>CALLE GRAN CANARIA, 4 BAJO; APARTAMENTO ATLANTICO PLAYA</t>
  </si>
  <si>
    <t>928867160</t>
  </si>
  <si>
    <t>info@atlanticgarden.com</t>
  </si>
  <si>
    <t>grandholidaysclub.com</t>
  </si>
  <si>
    <t>LABRANDA CORRALEJO VILLAGE</t>
  </si>
  <si>
    <t>CALLE MARCELINO CAMACHO ABAD, 2</t>
  </si>
  <si>
    <t>928867130</t>
  </si>
  <si>
    <t>info.corralejovillage@labranda.com</t>
  </si>
  <si>
    <t>LABRANDA BAHÍA DE LOBOS</t>
  </si>
  <si>
    <t>CALLE GRAN CANARIA, 2</t>
  </si>
  <si>
    <t>928867029</t>
  </si>
  <si>
    <t>info@labrandabahíadelobos.com</t>
  </si>
  <si>
    <t>hotelbahiadelobos.com</t>
  </si>
  <si>
    <t>HESPERIA BRISTOL PLAYA S.L.</t>
  </si>
  <si>
    <t>LAGO DE BRISTOL, 1 BAJO</t>
  </si>
  <si>
    <t>928867020</t>
  </si>
  <si>
    <t>SOL BRISAMAR</t>
  </si>
  <si>
    <t>CALLE GALICIA, S/N</t>
  </si>
  <si>
    <t>928866522</t>
  </si>
  <si>
    <t>info@solbrimar.com</t>
  </si>
  <si>
    <t>HOTEL BOUTIQUE OASIS CASA VIEJA</t>
  </si>
  <si>
    <t>CALLE EL ALMENDRERO, 12</t>
  </si>
  <si>
    <t>928861987</t>
  </si>
  <si>
    <t>info@oasiscasavieja.com</t>
  </si>
  <si>
    <t>oasiscasavieja.com</t>
  </si>
  <si>
    <t>LA PARED POWERED BY PLAYITAS</t>
  </si>
  <si>
    <t>AVENIDA ISTMO, 6 BAJO; HOTEL BAHIA GRANDE</t>
  </si>
  <si>
    <t>928860400</t>
  </si>
  <si>
    <t>info@playitas.net</t>
  </si>
  <si>
    <t>laparedpoweredbyplayitas.com</t>
  </si>
  <si>
    <t>PLAYITAS</t>
  </si>
  <si>
    <t>URBANIZACIÓN PLAYITAS, S/N BAJO(CASETA OBRA)</t>
  </si>
  <si>
    <t>35629</t>
  </si>
  <si>
    <t>TUINEJE</t>
  </si>
  <si>
    <t>playitas.com</t>
  </si>
  <si>
    <t>HOTEL JM PUERTO DEL ROSARIO S.L.</t>
  </si>
  <si>
    <t>AVENIDA RUPERTO GONZÁLEZ NEGRÍN, 9 9 9</t>
  </si>
  <si>
    <t>928859464</t>
  </si>
  <si>
    <t>marketing@jmhoteles.com</t>
  </si>
  <si>
    <t>hoteljmpuertodelrosario.com</t>
  </si>
  <si>
    <t>DORADO SUITES HOTEL</t>
  </si>
  <si>
    <t>TÓRTOLA, 4 BAJO(RESIDENCIAL BRISA DEL MAR 22)</t>
  </si>
  <si>
    <t>928857101</t>
  </si>
  <si>
    <t>reservas.fue@ereza.es</t>
  </si>
  <si>
    <t>ereza.es</t>
  </si>
  <si>
    <t>AVENIDA JOSÉ FRANCHY ROCA, 6</t>
  </si>
  <si>
    <t>35610</t>
  </si>
  <si>
    <t>ANTIGUA</t>
  </si>
  <si>
    <t>LA CASITA</t>
  </si>
  <si>
    <t>CALLE ALCALDE FRANCISCO BERRIEL JORDÁN, 8</t>
  </si>
  <si>
    <t>928857099</t>
  </si>
  <si>
    <t>lacasitadifuerte@gmail.com</t>
  </si>
  <si>
    <t>lacasitahotel.com</t>
  </si>
  <si>
    <t>OASIS DUNAS DE CORRALEJO S.A.</t>
  </si>
  <si>
    <t>CALLE GUIRRE, 1 BAJO; URBANIZACIÓN OASIS D</t>
  </si>
  <si>
    <t>928854283</t>
  </si>
  <si>
    <t>info@oasisdunasdecorralejo.com</t>
  </si>
  <si>
    <t>LINE UP KITE &amp; SURF CAMP</t>
  </si>
  <si>
    <t>CALLE CHORLITEJO, 7</t>
  </si>
  <si>
    <t>928854148</t>
  </si>
  <si>
    <t>info@lineupfuerteventura.com</t>
  </si>
  <si>
    <t>lineupsurfcamp.com</t>
  </si>
  <si>
    <t>EL MIRADOR DE FUERTEVENTURA</t>
  </si>
  <si>
    <t>CARRETERA PLAYA BLANCA, 45</t>
  </si>
  <si>
    <t>928851757</t>
  </si>
  <si>
    <t>reservas@hotelelmiradorftv.com</t>
  </si>
  <si>
    <t>hotelelmiradorftv.com</t>
  </si>
  <si>
    <t>FUERTEVENTURA PLAYA BLANCA</t>
  </si>
  <si>
    <t>CARRETERA PLAYA BLANCA, 45 BAJO</t>
  </si>
  <si>
    <t>928851150</t>
  </si>
  <si>
    <t>hotelfuerteventura@cabildofuer.es</t>
  </si>
  <si>
    <t>hotelfuerteventura.com</t>
  </si>
  <si>
    <t>HOTEL COSTA CALERO TALASO &amp; SPA</t>
  </si>
  <si>
    <t>URBANIZACIÓN PUERTO CALERO S/N</t>
  </si>
  <si>
    <t>35571</t>
  </si>
  <si>
    <t>YAIZA</t>
  </si>
  <si>
    <t>928849595</t>
  </si>
  <si>
    <t>info@hotelcostacalero.es</t>
  </si>
  <si>
    <t>hotelcostacalero.com</t>
  </si>
  <si>
    <t>CORTIJO MAR</t>
  </si>
  <si>
    <t>URBANIZACIÓN PUERTO CALERO, S/N</t>
  </si>
  <si>
    <t>928849539</t>
  </si>
  <si>
    <t>info@villaspuertocalero.com</t>
  </si>
  <si>
    <t>villaspuertocalero.com</t>
  </si>
  <si>
    <t>NORAY</t>
  </si>
  <si>
    <t>PRINCESA GUAYARMINA, 1</t>
  </si>
  <si>
    <t>HOTEL SUITES 1478</t>
  </si>
  <si>
    <t>CALLE DOCTOR CHIL, 22</t>
  </si>
  <si>
    <t>35001</t>
  </si>
  <si>
    <t>928847772</t>
  </si>
  <si>
    <t>direccion@suites1478.com</t>
  </si>
  <si>
    <t>suites1478.com</t>
  </si>
  <si>
    <t>EL RANCHO GRANDE</t>
  </si>
  <si>
    <t>SEGUIDILLA, 1</t>
  </si>
  <si>
    <t>35560</t>
  </si>
  <si>
    <t>TINAJO</t>
  </si>
  <si>
    <t>928840789</t>
  </si>
  <si>
    <t>info@elranchogrande.com</t>
  </si>
  <si>
    <t>el-rancho-grande.com</t>
  </si>
  <si>
    <t>LA CASONA DE YAIZA</t>
  </si>
  <si>
    <t>RINCÓN A, 11 BAJO</t>
  </si>
  <si>
    <t>35570</t>
  </si>
  <si>
    <t>928836262</t>
  </si>
  <si>
    <t>casona@casonadeyaiza.com</t>
  </si>
  <si>
    <t>casonadeyaiza.com</t>
  </si>
  <si>
    <t>CASA DE HILARIO</t>
  </si>
  <si>
    <t>DOCTOR JUAN NEGRÍN, 19</t>
  </si>
  <si>
    <t>35500</t>
  </si>
  <si>
    <t>ARRECIFE</t>
  </si>
  <si>
    <t>info@casadehilario.com</t>
  </si>
  <si>
    <t>casadehilario.com</t>
  </si>
  <si>
    <t>LOS LIRIOS HOTEL RURAL - ADULTS ONLY</t>
  </si>
  <si>
    <t>CALLE LOS LIRIOS, 25</t>
  </si>
  <si>
    <t>35572</t>
  </si>
  <si>
    <t>TÍAS</t>
  </si>
  <si>
    <t>928831736</t>
  </si>
  <si>
    <t>mail@loslirioshotel.es</t>
  </si>
  <si>
    <t>loslirioshotel.es</t>
  </si>
  <si>
    <t>GLORIA IZARO CLUB</t>
  </si>
  <si>
    <t>CALLE SALINAS, 9 BAJO</t>
  </si>
  <si>
    <t>35510</t>
  </si>
  <si>
    <t>928829020</t>
  </si>
  <si>
    <t>info.royal@gloriapalaceth.com</t>
  </si>
  <si>
    <t>gloriapalaceth.com</t>
  </si>
  <si>
    <t>B. EXPLOTACIONES HOTELERAS CANARIAS S.L.</t>
  </si>
  <si>
    <t>AVENIDA MAR, 6 BAJO; LOCAL 15.C C.SANTA ROSA</t>
  </si>
  <si>
    <t>928827089</t>
  </si>
  <si>
    <t>varadero@barcelo.com</t>
  </si>
  <si>
    <t>626</t>
  </si>
  <si>
    <t>CORONAS PLAYA</t>
  </si>
  <si>
    <t>AVENIDA MAR, 26 BAJO; HOTEL CORONAS</t>
  </si>
  <si>
    <t>928826640</t>
  </si>
  <si>
    <t>info@coronasplaya.com</t>
  </si>
  <si>
    <t>coronasplaya.com</t>
  </si>
  <si>
    <t>LANZAROTE PARADISE S.L.</t>
  </si>
  <si>
    <t>ARGENTINA, S/N PARCELA 3 18-22</t>
  </si>
  <si>
    <t>928826088</t>
  </si>
  <si>
    <t>reservasparadise@tabaibagroup.com</t>
  </si>
  <si>
    <t>lanzaroteparadise.net</t>
  </si>
  <si>
    <t>BLUE SEA COSTA BASTIAN</t>
  </si>
  <si>
    <t>AVENIDA PALMERAS, 20 BAJO; LOCAL 8</t>
  </si>
  <si>
    <t>928826070</t>
  </si>
  <si>
    <t>hotelcostabastian@blueseahotels.es</t>
  </si>
  <si>
    <t>LANCELOT S.A.</t>
  </si>
  <si>
    <t>AVENIDA MANCOMUNIDAD, 9 BAJO</t>
  </si>
  <si>
    <t>928805099</t>
  </si>
  <si>
    <t>info@hotellancelot.com</t>
  </si>
  <si>
    <t>hotellancelot.com</t>
  </si>
  <si>
    <t>ARRECIFE HOTELES S.L.</t>
  </si>
  <si>
    <t>AVENIDA MANCOMUNIDAD, 4 B; BAJO; IZQUIERDA</t>
  </si>
  <si>
    <t>928800076</t>
  </si>
  <si>
    <t>reservas@arrecifehoteles.com</t>
  </si>
  <si>
    <t>aghotelspa.com/</t>
  </si>
  <si>
    <t>CASA LEÓN</t>
  </si>
  <si>
    <t>CALLE MOZART (URBANIZACIÓN MONTE LEÓN), 3 BAJO</t>
  </si>
  <si>
    <t>928797080</t>
  </si>
  <si>
    <t>reservas@casa-leon.de</t>
  </si>
  <si>
    <t>casa-leon.de</t>
  </si>
  <si>
    <t>HOTEL PLAYA BONITA</t>
  </si>
  <si>
    <t>AVENIDA TENERIFE, 2 BAJO; APARTAMENTO LOS SALMONES</t>
  </si>
  <si>
    <t>928778840</t>
  </si>
  <si>
    <t>reception.playabonita@mpihotels.com</t>
  </si>
  <si>
    <t>hotelplayabonita.com</t>
  </si>
  <si>
    <t>INES TAYLOR S.CV.</t>
  </si>
  <si>
    <t>PLAZA ANSITE, 1 BAJO</t>
  </si>
  <si>
    <t>35290</t>
  </si>
  <si>
    <t>928778691</t>
  </si>
  <si>
    <t>info@inestaylorscv.com</t>
  </si>
  <si>
    <t>SUNSUITES CAROLINA S.L.</t>
  </si>
  <si>
    <t>CARDONES, 3 BAJO(APTO CAROLIN)</t>
  </si>
  <si>
    <t>928778200</t>
  </si>
  <si>
    <t>carolina@sunsuites.es</t>
  </si>
  <si>
    <t>sunsuites.es</t>
  </si>
  <si>
    <t>HAPIMAG</t>
  </si>
  <si>
    <t>CALLE JAZMINES, 23 BAJO; HAPIMAG SAN AGUSTIN</t>
  </si>
  <si>
    <t>928776800</t>
  </si>
  <si>
    <t>sanagustin@hapimag.com</t>
  </si>
  <si>
    <t>hapimag.com</t>
  </si>
  <si>
    <t>MUR HOTEL NEPTUNO S.L.</t>
  </si>
  <si>
    <t>AVENIDA ALFÉRECES PROVISIONALES, 29 BAJO</t>
  </si>
  <si>
    <t>928774689</t>
  </si>
  <si>
    <t>web@murhotels.com</t>
  </si>
  <si>
    <t>murhotels.com</t>
  </si>
  <si>
    <t>EUROPALACE</t>
  </si>
  <si>
    <t>HAMBURGO, 12 BAJO</t>
  </si>
  <si>
    <t>928774182</t>
  </si>
  <si>
    <t>info@hoteleuropalace.com</t>
  </si>
  <si>
    <t>hoteleuropalace.com</t>
  </si>
  <si>
    <t>MELIA TAMARINDOS</t>
  </si>
  <si>
    <t>CALLE RETAMAS, 3 BAJO; 1</t>
  </si>
  <si>
    <t>928774090</t>
  </si>
  <si>
    <t>melia.tamarindos@melia.com</t>
  </si>
  <si>
    <t>HOTEL MELIA TAMARINDOS</t>
  </si>
  <si>
    <t>RETAMAS, 3 BAJO(HOTEL TAMARINDO)</t>
  </si>
  <si>
    <t>melia-tamarindos.com</t>
  </si>
  <si>
    <t>HOTEL CASERÍO</t>
  </si>
  <si>
    <t>AVENIDA ITALIA, 8 BAJO(HOTEL CASERIO)</t>
  </si>
  <si>
    <t>928774050</t>
  </si>
  <si>
    <t>reservas.caserio@luishoteles.com</t>
  </si>
  <si>
    <t>hotelcaserio.com</t>
  </si>
  <si>
    <t>BEVERLY PARK</t>
  </si>
  <si>
    <t>CALLE PARTERA LEONORITA, 1 1 1</t>
  </si>
  <si>
    <t>928774042</t>
  </si>
  <si>
    <t>info@beverlypark.com</t>
  </si>
  <si>
    <t>beverlyparkhotel.es</t>
  </si>
  <si>
    <t>481</t>
  </si>
  <si>
    <t>GREEN FIELD S.L.</t>
  </si>
  <si>
    <t>AVENIDA TENERIFE, 6</t>
  </si>
  <si>
    <t>928774030</t>
  </si>
  <si>
    <t>reservas@hotelgreenfield.com</t>
  </si>
  <si>
    <t>hotelgreenfield.com</t>
  </si>
  <si>
    <t>SANTA MÓNICA SUITES HOTEL S.L.</t>
  </si>
  <si>
    <t>PASEO COSTA CANARIA, 116</t>
  </si>
  <si>
    <t>928774020</t>
  </si>
  <si>
    <t>info@santamonicasuiteshotel.com</t>
  </si>
  <si>
    <t>santamonicasuiteshotel.com</t>
  </si>
  <si>
    <t>PARQUE TROPICAL</t>
  </si>
  <si>
    <t>AVENIDA ITALIA, 1 BAJO</t>
  </si>
  <si>
    <t>928774012</t>
  </si>
  <si>
    <t>reservas@hotelparquetropical.com</t>
  </si>
  <si>
    <t>hotelparquetropical.com</t>
  </si>
  <si>
    <t>IFA BEACH HOTEL</t>
  </si>
  <si>
    <t>JAZMINES, 25</t>
  </si>
  <si>
    <t>928774000</t>
  </si>
  <si>
    <t>info@ifabeachhotel.com</t>
  </si>
  <si>
    <t>lopesan.com/es/hoteles/espana/gran-canaria/san-agustin/corallium-beach/?partner=5908&amp;utm_source=gmb&amp;utm_medium=organic&amp;ept-publisher=googlemybusiness&amp;ept-name=my-business-google-organico-googlemybusiness</t>
  </si>
  <si>
    <t>DUNAS DON GREGORY</t>
  </si>
  <si>
    <t>DALIAS, 11</t>
  </si>
  <si>
    <t>928773966</t>
  </si>
  <si>
    <t>recepcion_dongregori@hotelesdunas.com</t>
  </si>
  <si>
    <t>hotelesdunas.com</t>
  </si>
  <si>
    <t>HOTEL RIVIERA BEACH SPA</t>
  </si>
  <si>
    <t>AVENIDA TOUROPERADOR NECKERMANN, S/N BAJO(DUNA FLOR III)</t>
  </si>
  <si>
    <t>928773942</t>
  </si>
  <si>
    <t>info@hotelrivierabeachspa.com</t>
  </si>
  <si>
    <t>rivieramarinaresorts.com</t>
  </si>
  <si>
    <t>LUCANA</t>
  </si>
  <si>
    <t>PLAZA SOL, 4</t>
  </si>
  <si>
    <t>928773864</t>
  </si>
  <si>
    <t>info@lucana.com</t>
  </si>
  <si>
    <t>lucanahotel.com</t>
  </si>
  <si>
    <t>IFA DUNAMAR HOTEL</t>
  </si>
  <si>
    <t>HELSINKI, 8 PLAYA DEL INGLES</t>
  </si>
  <si>
    <t>928772800</t>
  </si>
  <si>
    <t>dpo@lopesan.com</t>
  </si>
  <si>
    <t>lopesan.com</t>
  </si>
  <si>
    <t>IFA INTERCLUB ATLANTIC HOTEL</t>
  </si>
  <si>
    <t>JAZMINES, 2</t>
  </si>
  <si>
    <t>928770200</t>
  </si>
  <si>
    <t>info@ifainterclubatlantichotel.com</t>
  </si>
  <si>
    <t>lopesan.com/es/hoteles/espana/gran-canaria/san-agustin/abora-interclub-atlantic/?partner=5908&amp;utm_source=gmb&amp;utm_medium=organic&amp;ept-publisher=googlemybusiness&amp;ept-name=my-business-google-organico-googlemybusiness</t>
  </si>
  <si>
    <t>422</t>
  </si>
  <si>
    <t>PASION TROPICAL S.L.</t>
  </si>
  <si>
    <t>928770131</t>
  </si>
  <si>
    <t>info@pasiontropical.com</t>
  </si>
  <si>
    <t>pasion-tropical.com</t>
  </si>
  <si>
    <t>RIU PALACE MASPALOMAS</t>
  </si>
  <si>
    <t>AVENIDA TIRAJANA, S/N</t>
  </si>
  <si>
    <t>928769500</t>
  </si>
  <si>
    <t>palace.maspalomas@riu.com</t>
  </si>
  <si>
    <t>GRAN CANARIA PRINCESS</t>
  </si>
  <si>
    <t>AVENIDA GRAN CANARIA, 18 BAJO; HOTEL GRAN CANARIA PRAZA</t>
  </si>
  <si>
    <t>928768132</t>
  </si>
  <si>
    <t>reservas.grancanaria@princess-hotels.com</t>
  </si>
  <si>
    <t>princess-hotels.com/gran-canaria/gran-canaria-princess/?utm_source=google&amp;utm_medium=organic&amp;utm_campaign=google_my_business&amp;utm_term=GranCanariaPrincess</t>
  </si>
  <si>
    <t>HOTEL GRAN CANARIA PRINCESS**** SOLO ADULTOS</t>
  </si>
  <si>
    <t>AVENIDA GRAN CANARIA, 18 ESTÁ A 4, 2 KILOMETRO DEL CAMPO DE GOLF DE MASPALOMAS Y A 6 KILOMETRO DEL PARQUE ACUÁTICO AQUALAND MASPALOMAS.</t>
  </si>
  <si>
    <t>reservas.grancanarias@princess-hotels.com</t>
  </si>
  <si>
    <t>princess-hotels.com/web/es/fpw/81_homepage.asp</t>
  </si>
  <si>
    <t>AXEL BEACH MAS PALOMAS</t>
  </si>
  <si>
    <t>AVENIDA TIRAJANA, 32 BAJO; EDIFICIO LIBERTY</t>
  </si>
  <si>
    <t>928767863</t>
  </si>
  <si>
    <t>grancanaria@axelhotels.com</t>
  </si>
  <si>
    <t>LABRANDA BRONZE PLAYA</t>
  </si>
  <si>
    <t>CALLE SAN CRISTÓBAL DE LA LAGUNA, 7</t>
  </si>
  <si>
    <t>928767831</t>
  </si>
  <si>
    <t>info.bronzeplaya@labranda.com</t>
  </si>
  <si>
    <t>ANAMAR SUITES</t>
  </si>
  <si>
    <t>AVENIDA ESTADOS UNIDOS, 38 BAJO</t>
  </si>
  <si>
    <t>928767616</t>
  </si>
  <si>
    <t>callcenter@hotelesthe.com</t>
  </si>
  <si>
    <t>anamarsuites.com</t>
  </si>
  <si>
    <t>LABRANDA HOTEL MARIETA</t>
  </si>
  <si>
    <t>AVENIDA ITALIA, 11 LOCAL</t>
  </si>
  <si>
    <t>928767000</t>
  </si>
  <si>
    <t>reception.marieta@mpihotels.com</t>
  </si>
  <si>
    <t>facebook.com/hotel-marieta-1615474458713486</t>
  </si>
  <si>
    <t>RIU PALMERAS</t>
  </si>
  <si>
    <t>AVENIDA ESTADOS UNIDOS, S/N BAJO</t>
  </si>
  <si>
    <t>928766408</t>
  </si>
  <si>
    <t>info@riupalmeras.com</t>
  </si>
  <si>
    <t>DON GREGORIO S.L.</t>
  </si>
  <si>
    <t>AVENIDA ESTADOS UNIDOS, 34 BAJO</t>
  </si>
  <si>
    <t>928765832</t>
  </si>
  <si>
    <t>info@megiddo-resorts.com</t>
  </si>
  <si>
    <t>megiddo-resorts.com</t>
  </si>
  <si>
    <t>GRANBEL RESORT S.C.P.</t>
  </si>
  <si>
    <t>AVENIDA ESTADOS UNIDOS, 43 BAJO(PARQUE SOL)</t>
  </si>
  <si>
    <t>928765753</t>
  </si>
  <si>
    <t>info@granbelresortscp.com</t>
  </si>
  <si>
    <t>SUNPRIME INGLES ATLANTIC VIEW</t>
  </si>
  <si>
    <t>AVENIDA GRAN CANARIA, 48 BAJO; HOTEL SUNWING</t>
  </si>
  <si>
    <t>928765716</t>
  </si>
  <si>
    <t>info@sunprimeinglesatlanticview.com</t>
  </si>
  <si>
    <t>atlanticview.sunprime.net/</t>
  </si>
  <si>
    <t>RIU PAPAYAS</t>
  </si>
  <si>
    <t>AVENIDA GRAN CANARIA, 22 BIS BAJO(HOTEL RIO PAPAYAS)</t>
  </si>
  <si>
    <t>928765062</t>
  </si>
  <si>
    <t>info@riupapayas.com</t>
  </si>
  <si>
    <t>BIRDCAGE RESORT GAY HOTEL S.L.</t>
  </si>
  <si>
    <t>CALLE EGIPTO, 10</t>
  </si>
  <si>
    <t>928764722</t>
  </si>
  <si>
    <t>reservation@birdcage-resort.com</t>
  </si>
  <si>
    <t>birdcage-resort.com</t>
  </si>
  <si>
    <t>RIU FLAMINGO</t>
  </si>
  <si>
    <t>AVENIDA GRAN CANARIA, 20 BAJO(BAZAR WAIKIKI)</t>
  </si>
  <si>
    <t>928763054</t>
  </si>
  <si>
    <t>info@riuflamingo.com</t>
  </si>
  <si>
    <t>AVENIDA GRAN CANARIA, 22 BAJO(HOTEL RIU FLAMINGO)</t>
  </si>
  <si>
    <t>928763050</t>
  </si>
  <si>
    <t>SAHARA PLAYA</t>
  </si>
  <si>
    <t>AVENIDA ALFÉRECES PROVISIONALES, 4 BAJO(HOTEL SAHARA PLAYA)</t>
  </si>
  <si>
    <t>928762916</t>
  </si>
  <si>
    <t>info@saharaplaya.com</t>
  </si>
  <si>
    <t>saharaplaya.com</t>
  </si>
  <si>
    <t>FLOSOLAN S.L.</t>
  </si>
  <si>
    <t>AVENIDA ALFÉRECES PROVISIONALES, 1 BAJO; HOTEL SAHARA PLAYA</t>
  </si>
  <si>
    <t>928762914</t>
  </si>
  <si>
    <t>info@flosolan.com</t>
  </si>
  <si>
    <t>HOTEL SAHARA PLAYA</t>
  </si>
  <si>
    <t>AVENIDA ALFÉRECES PROVISIONALES, 1 BAJO</t>
  </si>
  <si>
    <t>928762900</t>
  </si>
  <si>
    <t>hoteleslopez.com</t>
  </si>
  <si>
    <t>ABORA CATARINA BY LOPESAN HOTELS</t>
  </si>
  <si>
    <t>AVENIDA TIRAJANA, 1</t>
  </si>
  <si>
    <t>928762812</t>
  </si>
  <si>
    <t>info@aboracatarinabylopenhotels.com</t>
  </si>
  <si>
    <t>aboracatarina-es.lopesan.com</t>
  </si>
  <si>
    <t>724</t>
  </si>
  <si>
    <t>IFA CATARINA HOTEL</t>
  </si>
  <si>
    <t>info@ifacatarinahotel.com</t>
  </si>
  <si>
    <t>MARITIM PLAYA</t>
  </si>
  <si>
    <t>AVENIDA TENERIFE, 10 10</t>
  </si>
  <si>
    <t>928762365</t>
  </si>
  <si>
    <r>
      <rPr>
        <color rgb="FF1155CC"/>
        <u/>
      </rPr>
      <t>reservierung@maritimplaya.com</t>
    </r>
  </si>
  <si>
    <t>maritimplaya.com</t>
  </si>
  <si>
    <t>CLUB CANARIO APARTAMENTOS</t>
  </si>
  <si>
    <t>CALLE ROMA, 5 BAJO; APARTAMENTO CLUB; CANARIO</t>
  </si>
  <si>
    <t>928762200</t>
  </si>
  <si>
    <t>info@clubcanarioapartamentos.com</t>
  </si>
  <si>
    <t>patriciastravelexperience.com/club-canario-playa-del-ingles-spain</t>
  </si>
  <si>
    <t>IFA BUENAVENTURA HOTEL</t>
  </si>
  <si>
    <t>PLAZA ANSITE, 1</t>
  </si>
  <si>
    <t>928761650</t>
  </si>
  <si>
    <t>info@ifabuenaventurahotel.com</t>
  </si>
  <si>
    <t>lopesan.com/es/hoteles/espana/gran-canaria/playa-del-ingles/abora-buenaventura/?partner=5908&amp;utm_source=gmb&amp;utm_medium=organic&amp;ept-publisher=googlemybusiness&amp;ept-name=my-business-google-organico-googlemybusiness</t>
  </si>
  <si>
    <t>APARTAMENTOS KOKA S.L.</t>
  </si>
  <si>
    <t>AVENIDA TENERIFE, 17 OFIC(DIRECCION)</t>
  </si>
  <si>
    <t>928761617</t>
  </si>
  <si>
    <t>reservas@apartamentoskoka.com</t>
  </si>
  <si>
    <t>koka.website</t>
  </si>
  <si>
    <t>AVENIDA TIRAJANA, 30 BAJO; APARTAMENTOS PLAYA DEL SOL</t>
  </si>
  <si>
    <t>928761508</t>
  </si>
  <si>
    <t>HOTEL RIU DON MIGUEL</t>
  </si>
  <si>
    <t>AVENIDA ALFÉRECES PROVISIONALES, 28 BAJO</t>
  </si>
  <si>
    <t>info@hotelriudonmiguel.com</t>
  </si>
  <si>
    <t>BULL ESCORIAL &amp; SPA</t>
  </si>
  <si>
    <t>AVENIDA ITALIA, 6</t>
  </si>
  <si>
    <t>928761350</t>
  </si>
  <si>
    <t>escorial@bullhotels.com</t>
  </si>
  <si>
    <t>bullhotels.com</t>
  </si>
  <si>
    <t>BUNGALOWS REBECCA PARK</t>
  </si>
  <si>
    <t>CALLE NORUEGA, 1</t>
  </si>
  <si>
    <t>928760998</t>
  </si>
  <si>
    <t>info@bungalowsrebeccapark.com</t>
  </si>
  <si>
    <t>bungalowsrebeccapark.com</t>
  </si>
  <si>
    <t>JARDIN DEL ATLANTICO</t>
  </si>
  <si>
    <t>CALLE SAN CRISTÓBAL DE LA LAGUNA, 9 BAJO; LOCAL H.JARDÍN DEL ATLANT</t>
  </si>
  <si>
    <t>928760866</t>
  </si>
  <si>
    <t>info@jardindelatlantico.com</t>
  </si>
  <si>
    <t>southeuropehotels.com</t>
  </si>
  <si>
    <t>SUITE HOTEL PLAYA DEL INGLES</t>
  </si>
  <si>
    <t>AVENIDA ITALIA, 21 BAJO</t>
  </si>
  <si>
    <t>928760800</t>
  </si>
  <si>
    <t>reservation@hoteleslopez.com</t>
  </si>
  <si>
    <t>RONDO</t>
  </si>
  <si>
    <t>AVENIDA TIRAJANA, 38</t>
  </si>
  <si>
    <t>928760634</t>
  </si>
  <si>
    <t>VALENTÍN MARIETA</t>
  </si>
  <si>
    <t>AVENIDA ITALIA, 11 BAJO</t>
  </si>
  <si>
    <t>928760484</t>
  </si>
  <si>
    <t>ISLA DEL PARAISO 2000 S.L.</t>
  </si>
  <si>
    <t>SECUNDINO DELGADO, 1 EDIFICIO JOVIMAR LOCAL 1</t>
  </si>
  <si>
    <t>928760398</t>
  </si>
  <si>
    <t>info@iadelparaiso2000.com</t>
  </si>
  <si>
    <t>HOTEL REY CARLOS S.L.</t>
  </si>
  <si>
    <t>AVENIDA TIRAJANA, 14 BAJO(HOTEL REY CARLOS)</t>
  </si>
  <si>
    <t>928760120</t>
  </si>
  <si>
    <t>reservas@hotelreycarlos.com</t>
  </si>
  <si>
    <t>hotelreycarlos.com</t>
  </si>
  <si>
    <t>IFA CONTINENTAL HOTEL</t>
  </si>
  <si>
    <t>928760033</t>
  </si>
  <si>
    <t>info@ifacontinentalhotel.com</t>
  </si>
  <si>
    <t>lopesan.com/es/hoteles/espana/gran-canaria/playa-del-ingles/abora-continental/?partner=5908&amp;utm_source=gmb&amp;utm_medium=organic&amp;ept-publisher=googlemybusiness&amp;ept-name=my-business-google-organico-googlemybusiness</t>
  </si>
  <si>
    <t>AVENIDA DE CANARIAS HOTEL</t>
  </si>
  <si>
    <t>AVENIDA CANARIAS, 264 BAJO; LOCAL 19 CENTRO COMERCIAL CANARI</t>
  </si>
  <si>
    <t>35110</t>
  </si>
  <si>
    <t>SANTA LUCÍA DE TIRAJANA</t>
  </si>
  <si>
    <t>928754776</t>
  </si>
  <si>
    <t>info@hotelavenidadecanarias.com</t>
  </si>
  <si>
    <t>hotelavenidadecanarias.com</t>
  </si>
  <si>
    <t>SUNWING RESORT ARGUINEGUIN</t>
  </si>
  <si>
    <t>CARRETERA GENERAL, KILOMETRO 68, 200 BAJO; C.TERM 137 G</t>
  </si>
  <si>
    <t>35120</t>
  </si>
  <si>
    <t>MOGÁN</t>
  </si>
  <si>
    <t>928735701</t>
  </si>
  <si>
    <t>info@sunwingresortarguineguin.com</t>
  </si>
  <si>
    <t>arguineguin.sunwing.net/</t>
  </si>
  <si>
    <t>LAS GACELAS</t>
  </si>
  <si>
    <t>AVENIDA ALFÉRECES PROVISIONALES, 18</t>
  </si>
  <si>
    <t>928730253</t>
  </si>
  <si>
    <t>dpo@eohotels.es</t>
  </si>
  <si>
    <t>eohotels.es/eo-las-gacelas</t>
  </si>
  <si>
    <t>VITAL SUITES</t>
  </si>
  <si>
    <t>AVENIDA GRAN CANARIA, 80 BAJO; HOTEL VITAL SUITES</t>
  </si>
  <si>
    <t>928730233</t>
  </si>
  <si>
    <t>info@vitalsuites.com</t>
  </si>
  <si>
    <t>vitalsuites.com</t>
  </si>
  <si>
    <t>RIU VISTAMAR</t>
  </si>
  <si>
    <t>AVENIDA CORNISA, S/N BAJO</t>
  </si>
  <si>
    <t>35130</t>
  </si>
  <si>
    <t>928727700</t>
  </si>
  <si>
    <t>clubhotel.vistamar@riu.com</t>
  </si>
  <si>
    <t>487</t>
  </si>
  <si>
    <t>info@riuvistamar.com</t>
  </si>
  <si>
    <t>riu.com/en/hotel/spain/gran-canaria/hotel-riu-vistamar?utm_source=google&amp;utm_medium=organic&amp;utm_campaign=my_business&amp;utm_content=VIS</t>
  </si>
  <si>
    <t>LABRANDA RIVIERA MARINA</t>
  </si>
  <si>
    <t>LA PLAYA DEL CURA, 4</t>
  </si>
  <si>
    <t>35140</t>
  </si>
  <si>
    <t>928726597</t>
  </si>
  <si>
    <t>info.rivieramarina@labranda.com</t>
  </si>
  <si>
    <t>labrandarivieramarina.com</t>
  </si>
  <si>
    <t>SERVATUR CASABLANCA</t>
  </si>
  <si>
    <t>AVENIDA GRAN CANARIA, 24 BAJO; CANEXTEL-APARTAMENTOS CASA</t>
  </si>
  <si>
    <t>928725656</t>
  </si>
  <si>
    <t>casablanca@servatur.com</t>
  </si>
  <si>
    <t>servatur.com</t>
  </si>
  <si>
    <t>SERVATUR TERRAZAMAR SUITE &amp; SUN SUITE</t>
  </si>
  <si>
    <t>AVENIDA PALMERAS, 5 Y 8 BAJO; TERRAZAMAR SUN SUITE</t>
  </si>
  <si>
    <t>928725525</t>
  </si>
  <si>
    <t>terrazamar@servatur.com</t>
  </si>
  <si>
    <t>PRODUCTORES HOTELEROS REUNIDOS S.A.</t>
  </si>
  <si>
    <t>URBANIZACIÓN PUERTO RICO, S/N BAJO(PARCELA H14)</t>
  </si>
  <si>
    <t>928725142</t>
  </si>
  <si>
    <t>info@productoreshotelerosreunidos.com</t>
  </si>
  <si>
    <t>CALLE EL HIERRO, 4 BAJO; LA MARINA</t>
  </si>
  <si>
    <t>928725080</t>
  </si>
  <si>
    <t>CLUB HOTEL RIU VISTAMAR</t>
  </si>
  <si>
    <t>AVENIDA CORNISA, 23 BAJO</t>
  </si>
  <si>
    <t>928725077</t>
  </si>
  <si>
    <t>475</t>
  </si>
  <si>
    <t>GRAN HOTEL VECINDARIO AEROPUERTO S.A.</t>
  </si>
  <si>
    <t>CALLE COLÓN, 18 18 18</t>
  </si>
  <si>
    <t>928724300</t>
  </si>
  <si>
    <t>hvaeropuerto@anjoca.com</t>
  </si>
  <si>
    <t>granhotelvecindarioaeropuertosa.com</t>
  </si>
  <si>
    <t>CORDIAL MOGÁN PLAYA</t>
  </si>
  <si>
    <t>CALLE LA PUNTILLA, 29 BAJO</t>
  </si>
  <si>
    <t>35138</t>
  </si>
  <si>
    <t>928724100</t>
  </si>
  <si>
    <t>info@cordialcanarias.com</t>
  </si>
  <si>
    <t>cordialcanarias.com</t>
  </si>
  <si>
    <t>432</t>
  </si>
  <si>
    <t>HOTEL SEASIDE GRAND HOTEL RESIDENCIA ***** GL</t>
  </si>
  <si>
    <t>AVENIDA DEL OASIS, 32</t>
  </si>
  <si>
    <t>928723100</t>
  </si>
  <si>
    <t>info@grand-hotel-residencia.com</t>
  </si>
  <si>
    <t>grand-hotel-residencia.com/es</t>
  </si>
  <si>
    <t>GRAND HOTEL RESIDENCIA S.L.</t>
  </si>
  <si>
    <t>AVENIDA OASIS, 32 CENTRAL DE RESERVA</t>
  </si>
  <si>
    <t>reservas@grand-hotel-residencia.com</t>
  </si>
  <si>
    <t>seaside-hotels.com</t>
  </si>
  <si>
    <t>COOEE LOS CALDERONES THE</t>
  </si>
  <si>
    <t>AVENIDA TOUROPERADOR AIR MARÍN, 2</t>
  </si>
  <si>
    <t>928721100</t>
  </si>
  <si>
    <t>info@hotelloscalderones.com</t>
  </si>
  <si>
    <t>hotelloscalderones.com</t>
  </si>
  <si>
    <t>HOTEL SEASIDE PALM BEACH***** S.A.</t>
  </si>
  <si>
    <t>AVENIDA OSAIS BAJO CENTRAL DE RESERVA</t>
  </si>
  <si>
    <t>928721032</t>
  </si>
  <si>
    <t>info@hotel-palm-beach.com</t>
  </si>
  <si>
    <t>hotel-palm-beach.es</t>
  </si>
  <si>
    <t>COSTA CANARIA</t>
  </si>
  <si>
    <t>CALLE RETAMA, 1</t>
  </si>
  <si>
    <t>35015</t>
  </si>
  <si>
    <t>928720413</t>
  </si>
  <si>
    <t>costacanaria@bullhotels.com</t>
  </si>
  <si>
    <t>223</t>
  </si>
  <si>
    <t>CLUB EXCELSIOR II</t>
  </si>
  <si>
    <t>AVENIDA TOUROPERADOR TUI, 31 31 31 PARCELA D LOTE 31 URBAN</t>
  </si>
  <si>
    <t>928720044</t>
  </si>
  <si>
    <t>zentrale@okmarketing.net</t>
  </si>
  <si>
    <t>clubexcelsior2.de/</t>
  </si>
  <si>
    <t>CORTIJO SAN IGNACIO GOLF</t>
  </si>
  <si>
    <t>AUTOPISTA SUR, KILOMETRO 6, 4 GC-1</t>
  </si>
  <si>
    <t>35219</t>
  </si>
  <si>
    <t>TELDE</t>
  </si>
  <si>
    <t>928712427</t>
  </si>
  <si>
    <t>reservas@cortijosanignaciogolf.com</t>
  </si>
  <si>
    <t>cortijosanignaciogolf.com</t>
  </si>
  <si>
    <t>CONTACTEL S.A.</t>
  </si>
  <si>
    <t>CRONISTA ANTONIO HERNÁNDEZ RIVERO, S/N BAJO</t>
  </si>
  <si>
    <t>35200</t>
  </si>
  <si>
    <t>928704187</t>
  </si>
  <si>
    <t>fhernandez@contactel.es</t>
  </si>
  <si>
    <t>contactel.es</t>
  </si>
  <si>
    <t>HOTEL S.XVI.</t>
  </si>
  <si>
    <t>PLAZOLETA MARÍN Y CUBAS, 2 2030</t>
  </si>
  <si>
    <t>928685746</t>
  </si>
  <si>
    <t>info@hotelsxvi.com</t>
  </si>
  <si>
    <t>hotelsxvi.com</t>
  </si>
  <si>
    <t>TEJEDA RURALIA S.L.</t>
  </si>
  <si>
    <t>PLAZA NUESTRA SEÑORA DEL SOCORRO, S/N S/N</t>
  </si>
  <si>
    <t>35360</t>
  </si>
  <si>
    <t>928666422</t>
  </si>
  <si>
    <t>reservas@hotelfondadelatea.com</t>
  </si>
  <si>
    <t>hotelfondadelatea.com</t>
  </si>
  <si>
    <t>LA HACIENDA DEL BUEN SUCESO S.L.</t>
  </si>
  <si>
    <t>CALLE PÁRROCO CARDENES, 3 3 3</t>
  </si>
  <si>
    <t>35400</t>
  </si>
  <si>
    <t>ARUCAS</t>
  </si>
  <si>
    <t>928622390</t>
  </si>
  <si>
    <t>hacienda@haciendabuensuceso.com</t>
  </si>
  <si>
    <t>haciendabuensuceso.com</t>
  </si>
  <si>
    <t>HOTEL EMBLEMÁTICO ARUCAS S.L.</t>
  </si>
  <si>
    <t>CALLE PÁRROCO MORALES, 4 4</t>
  </si>
  <si>
    <t>928602416</t>
  </si>
  <si>
    <t>hotelarucas@gmail.com</t>
  </si>
  <si>
    <t>hotel-arucas.com</t>
  </si>
  <si>
    <t>LA SANTA S.A.</t>
  </si>
  <si>
    <t>CALLE KROGAGER, S/N BAJO</t>
  </si>
  <si>
    <t>928599999</t>
  </si>
  <si>
    <t>info@clublasanta.com</t>
  </si>
  <si>
    <t>clublasanta.com</t>
  </si>
  <si>
    <t>RÍO PLAYA BLANCA</t>
  </si>
  <si>
    <t>AVENIDA ARCHIPIÉLAGO, 4</t>
  </si>
  <si>
    <t>35580</t>
  </si>
  <si>
    <t>928598400</t>
  </si>
  <si>
    <t>rioplayablanca.com</t>
  </si>
  <si>
    <t>POCILLOS PLAYA</t>
  </si>
  <si>
    <t>CALLE BURGAO, 4</t>
  </si>
  <si>
    <t>928596261</t>
  </si>
  <si>
    <t>info@azhoteles.com</t>
  </si>
  <si>
    <t>azhoteles.com</t>
  </si>
  <si>
    <t>DREAM HOTEL GRAN CASTILLO</t>
  </si>
  <si>
    <t>URBANIZACIÓN COLORADAS, S/N BA(PARCELA 3-4)</t>
  </si>
  <si>
    <t>928595999</t>
  </si>
  <si>
    <t>dir.grancastillo@dreamplacehotels.com</t>
  </si>
  <si>
    <t>dreamplacehotels.com</t>
  </si>
  <si>
    <t>SANDS BEACH VILLAS</t>
  </si>
  <si>
    <t>AVENIDA ISLAS CANARIAS, 18 BAJO</t>
  </si>
  <si>
    <t>928595820</t>
  </si>
  <si>
    <t>administracion@sandsbeach.eu</t>
  </si>
  <si>
    <t>sandsbeach.eu</t>
  </si>
  <si>
    <t>HD BEACH RESORT</t>
  </si>
  <si>
    <t>reservas@hdhotels.com</t>
  </si>
  <si>
    <t>hdhotels.com</t>
  </si>
  <si>
    <t>HOTEL BOUTIQUE PALACIO ICO</t>
  </si>
  <si>
    <t>CALLE RAYO, 2</t>
  </si>
  <si>
    <t>35530</t>
  </si>
  <si>
    <t>928594942</t>
  </si>
  <si>
    <t>info@hotelpalacioico.com</t>
  </si>
  <si>
    <t>hotelpalacioico.com</t>
  </si>
  <si>
    <t>LANSOL S.A.</t>
  </si>
  <si>
    <t>AVENIDA PAPAGAYO, 1 BAJO; SUPER PAPAGAYO</t>
  </si>
  <si>
    <t>928594543</t>
  </si>
  <si>
    <t>info@lansol.com</t>
  </si>
  <si>
    <t>LOS ZOCOS CLUB RESORT</t>
  </si>
  <si>
    <t>AVENIDA ISLAS CANARIAS, 15 12</t>
  </si>
  <si>
    <t>928592122</t>
  </si>
  <si>
    <t>info@loszocos.com</t>
  </si>
  <si>
    <t>loszocos.com</t>
  </si>
  <si>
    <t>2229</t>
  </si>
  <si>
    <t>OCÉANO</t>
  </si>
  <si>
    <t>AVENIDA JABLILLO, 12 BAJO(PARCELA 4109)</t>
  </si>
  <si>
    <t>928592110</t>
  </si>
  <si>
    <t>hdanis@ucpaplanete.com</t>
  </si>
  <si>
    <t>oceanolanzarote.com</t>
  </si>
  <si>
    <t>HOTELS &amp; RESORTS BLUE SEA S.A.</t>
  </si>
  <si>
    <t>AVENIDA GOLF, 4 BAJO; TEGUISE GOLF</t>
  </si>
  <si>
    <t>928591759</t>
  </si>
  <si>
    <t>LANZAROTE PARADISE 99 S.L.</t>
  </si>
  <si>
    <t>CALLE YUCAS, 4 BAJO; URBANIZACIÓN LOS ANCONES</t>
  </si>
  <si>
    <t>928591566</t>
  </si>
  <si>
    <t>info@lanzaroteparadise99.com</t>
  </si>
  <si>
    <t>OGLADIHLANZ S.L.</t>
  </si>
  <si>
    <t>DRIZA, 1 BAJO</t>
  </si>
  <si>
    <t>928591343</t>
  </si>
  <si>
    <t>info@ogladihlanz.com</t>
  </si>
  <si>
    <t>BARCELÓ LANZAROTE RESORT</t>
  </si>
  <si>
    <t>AVENIDA MAR, 5 BAJO</t>
  </si>
  <si>
    <t>928591329</t>
  </si>
  <si>
    <t>lanzarote.res@barcelo.com</t>
  </si>
  <si>
    <t>barcellanzaroteresort.com</t>
  </si>
  <si>
    <t>NAZARET MANSION S.L.</t>
  </si>
  <si>
    <t>AVENIDA ISLAS CANARIAS, 1 BAJO; RESTAURANTE</t>
  </si>
  <si>
    <t>TEGUISE (LANZAROTE)</t>
  </si>
  <si>
    <t>928590868</t>
  </si>
  <si>
    <t>info@nazaretmansion.com</t>
  </si>
  <si>
    <t>nazarethotels.com/</t>
  </si>
  <si>
    <t>BEATRIZ COSTA &amp; SPA</t>
  </si>
  <si>
    <t>CALLE ATALAYA, 3 BAJO; HOTEL BEATRIZ C.TEGUISE</t>
  </si>
  <si>
    <t>928590828</t>
  </si>
  <si>
    <t>beatrizcosta@beatrizhoteles.com</t>
  </si>
  <si>
    <t>BLUE SEA COSTA TEGUISE GARDENS</t>
  </si>
  <si>
    <t>AVENIDA GOLF, S/N -PARCELA BAJO(LANZAROTE PAR)</t>
  </si>
  <si>
    <t>928590721</t>
  </si>
  <si>
    <t>aptosgardens@blueseahotels.es</t>
  </si>
  <si>
    <t>BARCELÓ TEGUISE BEACH</t>
  </si>
  <si>
    <t>928590551</t>
  </si>
  <si>
    <t>barcelo.com/barcelohotels/es_es/hoteles/espana/canarias-lanzarote/hotel-barcelo-teguise-beach</t>
  </si>
  <si>
    <t>CAMEL´S SPRING CLUB</t>
  </si>
  <si>
    <t>ROSA, S/N BAJO</t>
  </si>
  <si>
    <t>928590432</t>
  </si>
  <si>
    <t>info@camelspring.com</t>
  </si>
  <si>
    <t>camelspring.com</t>
  </si>
  <si>
    <t>APARTAMENTOS FICUS</t>
  </si>
  <si>
    <t>HERVIDEROS, 10 BAJO</t>
  </si>
  <si>
    <t>928590293</t>
  </si>
  <si>
    <t>recepcion@apartamentosficus.com</t>
  </si>
  <si>
    <t>apartamentosficus.com</t>
  </si>
  <si>
    <t>APARTAMENTOS EL TRÉBOL</t>
  </si>
  <si>
    <t>AVENIDA PALMERAS, 10 BAJO; APARTAMENTOS EL TREBOL</t>
  </si>
  <si>
    <t>928590265</t>
  </si>
  <si>
    <t>info@apartamentoseltrebol.com</t>
  </si>
  <si>
    <t>apartamentoseltrebol.com</t>
  </si>
  <si>
    <t>H10 LANZAROTE GARDENS</t>
  </si>
  <si>
    <t>AVENIDA ISLAS CANARIAS, 13 BAJO; APAT. PITERAS</t>
  </si>
  <si>
    <t>928590100</t>
  </si>
  <si>
    <t>h10.lanzarote.gardens@h10hotels.com</t>
  </si>
  <si>
    <t>hotelh10lanzarotegardens.com</t>
  </si>
  <si>
    <t>GRAN MELIÁ SALINAS</t>
  </si>
  <si>
    <t>AVENIDA ISLAS CANARIAS, S/N BAJO</t>
  </si>
  <si>
    <t>928590040</t>
  </si>
  <si>
    <t>melia.salinas@melia.com</t>
  </si>
  <si>
    <t>granmeliasalinas.com</t>
  </si>
  <si>
    <t>HOTEL GRAND TEGUISE PLAYA</t>
  </si>
  <si>
    <t>AVENIDA JABLILLO, S/N</t>
  </si>
  <si>
    <t>928590007</t>
  </si>
  <si>
    <t>reservas@teguiseplaya.com</t>
  </si>
  <si>
    <t>teguiseplayahotel.com</t>
  </si>
  <si>
    <t>311</t>
  </si>
  <si>
    <t>LOS ALBATROS</t>
  </si>
  <si>
    <t>AVENIDA JABLILLO, 7 BAJO; HOTEL CLUB ALBATRO</t>
  </si>
  <si>
    <t>928590000</t>
  </si>
  <si>
    <t>albatros@allsunhoteles.com</t>
  </si>
  <si>
    <t>losalbatros.com</t>
  </si>
  <si>
    <t>LAS TIRAJANAS</t>
  </si>
  <si>
    <t>AVENIDA TENIENTE ALCALDE ANTONIO SANTANA, S/N BAJO</t>
  </si>
  <si>
    <t>928566969</t>
  </si>
  <si>
    <t>reservas@paradiseresorts.es</t>
  </si>
  <si>
    <t>hotel-lastirajanas.com</t>
  </si>
  <si>
    <t>HOTEL MOGÁN PRINCESS &amp; BEACH CLUB****</t>
  </si>
  <si>
    <t>CALLE ALBAICÍN, 17 (URBANIZACIÓN DE TAURITO)</t>
  </si>
  <si>
    <t>928566040</t>
  </si>
  <si>
    <t>customers.moganprincess@princess-hotels.com</t>
  </si>
  <si>
    <t>MOGAN PRINCESS &amp; BEACH CLUB</t>
  </si>
  <si>
    <t>ALBAICÍN, 17 BAJO(URBANIZACIÓN TAURITO)</t>
  </si>
  <si>
    <t>reservas.mogan@princess-hotels.com</t>
  </si>
  <si>
    <t>COSTA TAURITO</t>
  </si>
  <si>
    <t>ALCAZABA, 1</t>
  </si>
  <si>
    <t>928565919</t>
  </si>
  <si>
    <t>paradisehotels.es</t>
  </si>
  <si>
    <t>APARTAMENTS LA VENECIA DE CANARIAS</t>
  </si>
  <si>
    <t>URBANIZACIÓN PUERTO MOGÁN, 328 LOCAL 328</t>
  </si>
  <si>
    <t>928565600</t>
  </si>
  <si>
    <t>laveneciadecanarias@gmail.com</t>
  </si>
  <si>
    <t>laveneciadecanarias.net</t>
  </si>
  <si>
    <t>LAGO TAURITO</t>
  </si>
  <si>
    <t>CALLE ALCAZABA, S/N BAJO</t>
  </si>
  <si>
    <t>928565426</t>
  </si>
  <si>
    <t>paradiseresorts.es</t>
  </si>
  <si>
    <t>PLAYA DE TAURITO, S/N BAJO</t>
  </si>
  <si>
    <t>INVERSIONES Y GESTIONES TURISTICAS S.A.</t>
  </si>
  <si>
    <t>AVENIDA MARRERO, 4 BAJO</t>
  </si>
  <si>
    <t>928565422</t>
  </si>
  <si>
    <t>info@inversionesygestionesturisticas.com</t>
  </si>
  <si>
    <t>PARADISE VALLE TAURITO S.L.</t>
  </si>
  <si>
    <t>CALLE ALHAMBRA, S/N BAJO; HOTEL LAGO TAURITO</t>
  </si>
  <si>
    <t>928565263</t>
  </si>
  <si>
    <t>TAURITO PRINCESS</t>
  </si>
  <si>
    <t>CALLE ALHAMBRA, 8 URBANIZACION DE TAURITO</t>
  </si>
  <si>
    <t>928565180</t>
  </si>
  <si>
    <t>customers.tauritoprincess@princess-hotels.com</t>
  </si>
  <si>
    <t>princess-hotels.com/</t>
  </si>
  <si>
    <t>PRINCESS TAURITO</t>
  </si>
  <si>
    <t>PLAYA DE DE TAURITO, S/N BAJO; HOTEL TAURITO PRINCES</t>
  </si>
  <si>
    <t>TAURITO PRINCESS S.A.</t>
  </si>
  <si>
    <t>CALLE ALHAMBRA, 8 BAJO; HOTEL TAURITO PRINCES</t>
  </si>
  <si>
    <t>PUERTO MOGÁN CLUB DE MAR</t>
  </si>
  <si>
    <t>URBANIZACIÓN PUERTO MOGÁN, S/N BAJO; HOTEL</t>
  </si>
  <si>
    <t>928565066</t>
  </si>
  <si>
    <t>hotelpuertodemogan.com</t>
  </si>
  <si>
    <t>TUI BLUE SUITE PRINCESS ****SOLO ADULTOS</t>
  </si>
  <si>
    <t>CALLE ALCAZABA, 4 URBANIZACIÓN DE TAURITO</t>
  </si>
  <si>
    <t>928565003</t>
  </si>
  <si>
    <t>customers.suiteprincess@princess-hotels.com</t>
  </si>
  <si>
    <t>BOHEMIA SUITES &amp; SPA S.A.</t>
  </si>
  <si>
    <t>AVENIDA ESTADOS UNIDOS, 28</t>
  </si>
  <si>
    <t>928563400</t>
  </si>
  <si>
    <t>info@bohemia-grancanaria.com</t>
  </si>
  <si>
    <t>bohemia-grancanaria.com</t>
  </si>
  <si>
    <t>GRAN HOTEL VILLA DEL CONDE</t>
  </si>
  <si>
    <t>MAR MEDITERRÁNEO, 7 COSTA MELONERAS</t>
  </si>
  <si>
    <t>928563200</t>
  </si>
  <si>
    <t>villadelconde@lopesan.com</t>
  </si>
  <si>
    <t>521</t>
  </si>
  <si>
    <t>LOPESAN VILLA DEL CONDE RESORT &amp; THALASSO</t>
  </si>
  <si>
    <t>MAR MEDITERRÁNEO, 7 BAJO (LAS MELONERAS)</t>
  </si>
  <si>
    <t>lopesanvilladelconderesortthalasso.com</t>
  </si>
  <si>
    <t>454</t>
  </si>
  <si>
    <t>RIU GRAN CANARIAS</t>
  </si>
  <si>
    <t>LUGAR LAS MELONERAS, S/N BAJO</t>
  </si>
  <si>
    <t>928563000</t>
  </si>
  <si>
    <t>clubhotel.grancanarias@riu.com</t>
  </si>
  <si>
    <t>634</t>
  </si>
  <si>
    <t>HOTEL IG NACHOSOL ATLANTIC</t>
  </si>
  <si>
    <t>CALLE FUERTEVENTURA, S/N</t>
  </si>
  <si>
    <t>928562470</t>
  </si>
  <si>
    <t>nachosol@servatur.com</t>
  </si>
  <si>
    <t>servatur.com/ig-nachosol-atlantic-yaizasol</t>
  </si>
  <si>
    <t>MUISCA S.L.</t>
  </si>
  <si>
    <t>LA PLAYA DEL CURA, S/N BAJO(APARTHOTEL RIVERA)</t>
  </si>
  <si>
    <t>928561911</t>
  </si>
  <si>
    <t>info@muisca.com</t>
  </si>
  <si>
    <t>DUNIMAR TOUR S.L.</t>
  </si>
  <si>
    <t>LA PLAYA DEL CURA, PARCELA 24 BAJO</t>
  </si>
  <si>
    <t>928561824</t>
  </si>
  <si>
    <t>info@dunimartour.com</t>
  </si>
  <si>
    <t>BALCÓN DEL MAR</t>
  </si>
  <si>
    <t>CALLE TIMANFAYA, 25 BAJO</t>
  </si>
  <si>
    <t>928561753</t>
  </si>
  <si>
    <t>info@balcondelmar.es</t>
  </si>
  <si>
    <t>balcondelmar.es</t>
  </si>
  <si>
    <t>AMADORES APARTHOTEL C.B.</t>
  </si>
  <si>
    <t>PLAYA AMADORES, S/N BAJO</t>
  </si>
  <si>
    <t>928561672</t>
  </si>
  <si>
    <t>info@amadoresaparthotelcb.com</t>
  </si>
  <si>
    <t>HOLIDAY CLUB PLAYA AMADORES</t>
  </si>
  <si>
    <t>AVENIDA MINISTRA ANNA LINDH, 1</t>
  </si>
  <si>
    <t>928561480</t>
  </si>
  <si>
    <t>reservations@hccanarias.com</t>
  </si>
  <si>
    <t>holidayclubresorts.com</t>
  </si>
  <si>
    <t>REVOLI</t>
  </si>
  <si>
    <t>AVENIDA MOGÁN, 13 BAJO; APARTHOTEL REVOLI</t>
  </si>
  <si>
    <t>928561165</t>
  </si>
  <si>
    <t>revoli@nordotel.com</t>
  </si>
  <si>
    <t>LAS VILLAS DE AMADORES S.L.</t>
  </si>
  <si>
    <t>TENERIFE, 32 BAJO</t>
  </si>
  <si>
    <t>928561010</t>
  </si>
  <si>
    <r>
      <rPr>
        <color rgb="FF1155CC"/>
        <u/>
      </rPr>
      <t>reservas@lasvillasdeamadores.es</t>
    </r>
  </si>
  <si>
    <t>lasvillasdeamadores.es</t>
  </si>
  <si>
    <t>OCEAN BEACH CLUB</t>
  </si>
  <si>
    <t>LA PLAYA DEL CURA, S/N</t>
  </si>
  <si>
    <t>928560937</t>
  </si>
  <si>
    <t>info@oceanbeachclub.com</t>
  </si>
  <si>
    <t>ALTAMAR</t>
  </si>
  <si>
    <t>ROQUE DE LOS MUCHACHOS, 1 BAJO (BASE VI)</t>
  </si>
  <si>
    <t>928560814</t>
  </si>
  <si>
    <t>info@altamar.com</t>
  </si>
  <si>
    <t>VILLA MAGNA</t>
  </si>
  <si>
    <t>AVENIDA VENEGUERA, 6</t>
  </si>
  <si>
    <t>928560496</t>
  </si>
  <si>
    <t>villamagna.es@gmail.com</t>
  </si>
  <si>
    <t>palacetevillamagna.com/es</t>
  </si>
  <si>
    <t>PUERTO PRINCIPE</t>
  </si>
  <si>
    <t>AVENIDA VENEGUERA, 7 BAJO; APARTAMENTOS PUERTO PRINCIPE</t>
  </si>
  <si>
    <t>928560427</t>
  </si>
  <si>
    <t>puertoprincipe@incargo.es</t>
  </si>
  <si>
    <t>incargo.es</t>
  </si>
  <si>
    <t>OLÍMPICOS DORESTE Y MOLINA, 38 BAJO</t>
  </si>
  <si>
    <t>928560356</t>
  </si>
  <si>
    <t>reservas@elgrecopuertorico.com</t>
  </si>
  <si>
    <t>elgrecopuertorico.com</t>
  </si>
  <si>
    <t>MARINA BAYVIEW</t>
  </si>
  <si>
    <t>AVENIDA GUAYADEQUE, 3 BAJO</t>
  </si>
  <si>
    <t>928560300</t>
  </si>
  <si>
    <t>booking@marinagrancanaria.com</t>
  </si>
  <si>
    <t>marinagrancanaria.com</t>
  </si>
  <si>
    <t>PUERTO FELIZ S.A.</t>
  </si>
  <si>
    <t>AVENIDA GRAN CANARIA, S/N BAJO</t>
  </si>
  <si>
    <t>928560118</t>
  </si>
  <si>
    <t>info@puertofeliz.com</t>
  </si>
  <si>
    <t>PUERTO PLATA</t>
  </si>
  <si>
    <t>AVENIDA CORNISA, 7 BAJO; URBANIZACIÓN LAS PEMENIAS</t>
  </si>
  <si>
    <t>928560060</t>
  </si>
  <si>
    <t>info@pplata.com</t>
  </si>
  <si>
    <t>puertoplatagrancanaria.com</t>
  </si>
  <si>
    <t>APARTHOTEL PUERTO PLATA</t>
  </si>
  <si>
    <t>AVENIDA CORNISA, 7</t>
  </si>
  <si>
    <t>pplata@servitecni.com</t>
  </si>
  <si>
    <t>HOTEL HACIENDA DE ANZO S.L.</t>
  </si>
  <si>
    <t>CALLE PABLO DÍAZ, 37 BAJO; HOTEL</t>
  </si>
  <si>
    <t>928551655</t>
  </si>
  <si>
    <t>haciendadeanzo@hotmail.com</t>
  </si>
  <si>
    <t>hotelhaciendadeanzo.es</t>
  </si>
  <si>
    <t>VIK SUITE HOTEL RISCO DEL GATO</t>
  </si>
  <si>
    <t>SICASOMBRE, 2 BAJO</t>
  </si>
  <si>
    <t>928547175</t>
  </si>
  <si>
    <t>reservas@hotelriscodelgato.com</t>
  </si>
  <si>
    <t>vikhotels.com</t>
  </si>
  <si>
    <t>FUERTEVENTURA PLAYA</t>
  </si>
  <si>
    <t>CALLE JAHN REISEN, 1</t>
  </si>
  <si>
    <t>928547097</t>
  </si>
  <si>
    <t>fueplaya@sunandbeachhotels.com</t>
  </si>
  <si>
    <t>sunandbeachhotels.com</t>
  </si>
  <si>
    <t>MORASOL ATLANTICO</t>
  </si>
  <si>
    <t>BAJA DE LOS ERIZOS, 1 BAJO APTO(MORASOL)</t>
  </si>
  <si>
    <t>928547089</t>
  </si>
  <si>
    <t>reservas@morasolhoteles.es</t>
  </si>
  <si>
    <t>morasolhoteles.es</t>
  </si>
  <si>
    <t>TAORO BEACH</t>
  </si>
  <si>
    <t>CALLE MONTAÑA HENDIDA, S/N 0 0</t>
  </si>
  <si>
    <t>928547076</t>
  </si>
  <si>
    <t>MELIÁ FUERTEVENTURA</t>
  </si>
  <si>
    <t>LUGAR PLAYA BARCA, S/N</t>
  </si>
  <si>
    <t>928547025</t>
  </si>
  <si>
    <t>melia.fuerteventura@melia.com</t>
  </si>
  <si>
    <t>418</t>
  </si>
  <si>
    <t>SOL BEACH HOUSE AT MELIÁ FUERTEVENTURA</t>
  </si>
  <si>
    <t>solbeachhousefuerteventura@melia.com</t>
  </si>
  <si>
    <t>H10 TINDAYA</t>
  </si>
  <si>
    <t>CALLE PUNTA DEL ROQUITO, S/N BAJO; LOCAL</t>
  </si>
  <si>
    <t>928547020</t>
  </si>
  <si>
    <t>h10.tindaya@h10hotels.com</t>
  </si>
  <si>
    <t>354</t>
  </si>
  <si>
    <t>MONICA BEACH</t>
  </si>
  <si>
    <t>CALLE JAHN REISEN, 11 BAJO</t>
  </si>
  <si>
    <t>928547005</t>
  </si>
  <si>
    <t>monicabeach.com</t>
  </si>
  <si>
    <t>R2 BAHIA CALA RATJADA - ADULTS ONLY</t>
  </si>
  <si>
    <t>AVENIDA FLOREAL, 34</t>
  </si>
  <si>
    <t>928546054</t>
  </si>
  <si>
    <t>reservas@r2hotels.com</t>
  </si>
  <si>
    <t>r2hotels.com</t>
  </si>
  <si>
    <t>R2 RIO CALMA S.L.</t>
  </si>
  <si>
    <t>CALLE EL GRANILLO, 8 8 8</t>
  </si>
  <si>
    <t>928546050</t>
  </si>
  <si>
    <t>BARCELÓ JANDÍA CLUB PREMIUM</t>
  </si>
  <si>
    <t>SANCHO PANZA (URBANIZACIÓN PLAYA DEL JABLE), S/N</t>
  </si>
  <si>
    <t>35625</t>
  </si>
  <si>
    <t>928546001</t>
  </si>
  <si>
    <t>jandia.clubpremium@barcelo.com</t>
  </si>
  <si>
    <t>barceljandaclubpremium.com</t>
  </si>
  <si>
    <t>BARCELÓ JANDÍA PLAYA</t>
  </si>
  <si>
    <t>928546000</t>
  </si>
  <si>
    <t>IBEROSTAR PLAYA GAVIOTAS PARK</t>
  </si>
  <si>
    <t>PASAJE PLAYAS, 3</t>
  </si>
  <si>
    <t>928545150</t>
  </si>
  <si>
    <t>fuerteventura.park@iberostar.com</t>
  </si>
  <si>
    <t>HOTEL MARINA PLAYA</t>
  </si>
  <si>
    <t>MONTAÑA DE LA MUDA, S/N BAJO(HOTEL MARINA PLAYA)</t>
  </si>
  <si>
    <t>928544147</t>
  </si>
  <si>
    <t>info@montemarinaplaya.com</t>
  </si>
  <si>
    <t>marina-playa-suites.com/</t>
  </si>
  <si>
    <t>FUERTEVENTURA PRINCESS</t>
  </si>
  <si>
    <t>URBANIZACIÓN ESQUINZO, S/N BAJO</t>
  </si>
  <si>
    <t>928544136</t>
  </si>
  <si>
    <t>715</t>
  </si>
  <si>
    <t>HOTEL FUERTEVENTURA PRINCESS****</t>
  </si>
  <si>
    <t>CALLE GRAN CANARIA, 13 URBANIZACIÓN BUITHONDO</t>
  </si>
  <si>
    <t>reservas.fuerteventura@princess-hotels.com</t>
  </si>
  <si>
    <t>ALL SUN ESQUINZO BEACH</t>
  </si>
  <si>
    <t>CALLE GRAN CANARIA, 8 BAJO; ESQUINA BEACH HOTEL</t>
  </si>
  <si>
    <t>928544100</t>
  </si>
  <si>
    <t>info@allsunesquinzobeach.com</t>
  </si>
  <si>
    <t>AMBAR BEACH</t>
  </si>
  <si>
    <t>928544091</t>
  </si>
  <si>
    <t>info@ambarbeach.com</t>
  </si>
  <si>
    <t>238</t>
  </si>
  <si>
    <t>CLUB JANDÍA PRINCESS</t>
  </si>
  <si>
    <t>CALLE GRAN CANARIA, 11 BAJO</t>
  </si>
  <si>
    <t>928544089</t>
  </si>
  <si>
    <t>528</t>
  </si>
  <si>
    <t>ALUAVILLAGE FUERTEVENTURA</t>
  </si>
  <si>
    <t>CALLE GRAN CANARIA, 1</t>
  </si>
  <si>
    <t>928544086</t>
  </si>
  <si>
    <t>ESENCIA FUERTEVENTURA PRINCESS</t>
  </si>
  <si>
    <t>CALLE GRAN CANARIA, 13</t>
  </si>
  <si>
    <t>928544079</t>
  </si>
  <si>
    <t>ALAMEDA DE JANDIA APARTHOTEL</t>
  </si>
  <si>
    <t>CALLE BENTEJUÍ (SOLANA MATORRAL), 4-8 1; CAMPO DE LUCHA</t>
  </si>
  <si>
    <t>35628</t>
  </si>
  <si>
    <t>928542080</t>
  </si>
  <si>
    <t>reservas@alamedadejandia.com</t>
  </si>
  <si>
    <t>alamedadejandia.com</t>
  </si>
  <si>
    <t>HOTEL XQ EL PALACETE</t>
  </si>
  <si>
    <t>CALLE LOS ACANTILADOS, S/N BAJO(B HOTEL RIU PALACE P</t>
  </si>
  <si>
    <t>928542070</t>
  </si>
  <si>
    <t>info@xqhotels.com</t>
  </si>
  <si>
    <t>xqhotels.com</t>
  </si>
  <si>
    <t>HOTEL STELLA PARADISE</t>
  </si>
  <si>
    <t>AVENIDA EL SALADAR, 23 BAJO</t>
  </si>
  <si>
    <t>928541599</t>
  </si>
  <si>
    <t>info@hotelstellaparadise.com</t>
  </si>
  <si>
    <t>stellacanaris.com</t>
  </si>
  <si>
    <t>ROBINSON CLUB JANDIA PLAYA S.A.</t>
  </si>
  <si>
    <t>AVENIDA PLAYA DEL MATORRAL, S/N PARCELA 3</t>
  </si>
  <si>
    <t>928541186</t>
  </si>
  <si>
    <t>info@robinsonclubjandiaplaya.com</t>
  </si>
  <si>
    <t>robinson-espana.es</t>
  </si>
  <si>
    <t>HOTEL LABRANDA CACTUS GARDEN</t>
  </si>
  <si>
    <t>CALLE LAS AFORTUNADAS, S/N PLAYA DE JANDÍA</t>
  </si>
  <si>
    <t>928541072</t>
  </si>
  <si>
    <t>info.cactus@labranda.com</t>
  </si>
  <si>
    <t>PALM GARDEN</t>
  </si>
  <si>
    <t>AVENIDA SALADAR, 5 BAJO</t>
  </si>
  <si>
    <t>928541000</t>
  </si>
  <si>
    <t>reservaspalmgarden@miranocha.com</t>
  </si>
  <si>
    <t>apartamentospalmgarden.com</t>
  </si>
  <si>
    <t>FOMENTO DE INVERSIONES INMOBILIARIAS S.A.</t>
  </si>
  <si>
    <t>CALLE LAS AFORTUNADAS, 2 BAJO(HOTEL BUGANVILLA)</t>
  </si>
  <si>
    <t>928540640</t>
  </si>
  <si>
    <t>info.buganvilla@sentidohotels.com</t>
  </si>
  <si>
    <t>IFA ALTAMARENA HOTEL</t>
  </si>
  <si>
    <t>AVENIDA EL SALADAR, 28 BAJO(HOTEL GARONDA)</t>
  </si>
  <si>
    <t>928540613</t>
  </si>
  <si>
    <t>altamarena@lopesan.com</t>
  </si>
  <si>
    <t>IBEROSTAR FUERTEVENTURA PALACE</t>
  </si>
  <si>
    <t>PASAJE PLAYAS, 1 BAJO</t>
  </si>
  <si>
    <t>928540444</t>
  </si>
  <si>
    <t>palace.fuerteventura@iberostar.com</t>
  </si>
  <si>
    <t>RIU PALACE JANDIA</t>
  </si>
  <si>
    <t>AVENIDA JANDÍA, S/N BAJO; H.JANDIA PALACE.DTO C</t>
  </si>
  <si>
    <t>928540368</t>
  </si>
  <si>
    <t>palace.jandia@riu.com</t>
  </si>
  <si>
    <t>APT.CARTUS. GARDEN</t>
  </si>
  <si>
    <t>CALLE LAS AFORTUNADAS (SOLANA MATORRAL), S/N BAJO(APUERTA CARTUS GARDEN)</t>
  </si>
  <si>
    <t>928540335</t>
  </si>
  <si>
    <t>comercial_stella@hotelesduna.com</t>
  </si>
  <si>
    <t>aptcartusgarden.com</t>
  </si>
  <si>
    <t>CALYPSO</t>
  </si>
  <si>
    <t>AVENIDA JANDÍA, 6</t>
  </si>
  <si>
    <t>928540026</t>
  </si>
  <si>
    <t>info@calypso.com</t>
  </si>
  <si>
    <t>OASIS PAPAGAYO</t>
  </si>
  <si>
    <t>AVENIDA ISLAS CANARIAS, 19</t>
  </si>
  <si>
    <t>928537502</t>
  </si>
  <si>
    <t>info@oasispapagayo.com</t>
  </si>
  <si>
    <t>oasisfuerteventura.com</t>
  </si>
  <si>
    <t>LAS MARISMAS DE CORRALEJO</t>
  </si>
  <si>
    <t>HURIAMÉN, S/N BAJO</t>
  </si>
  <si>
    <t>928537228</t>
  </si>
  <si>
    <t>info@lasmarismasdecorralejo.com</t>
  </si>
  <si>
    <t>LABRANDA ALOE CLUB</t>
  </si>
  <si>
    <t>CALLE PEDRO Y GUY VANDAELE, S/N</t>
  </si>
  <si>
    <t>928537082</t>
  </si>
  <si>
    <t>info.aloeclub@labranda.com</t>
  </si>
  <si>
    <t>GRAN HOTEL ATLANTIS BAHÍA REAL</t>
  </si>
  <si>
    <t>AVENIDA GRANDES PLAYAS, 103 BAJO(GRAN H.ATLANTIS BAHI</t>
  </si>
  <si>
    <t>928536444</t>
  </si>
  <si>
    <t>reservations.bahiareal@atlantishotels.com</t>
  </si>
  <si>
    <t>atlantishotels.com</t>
  </si>
  <si>
    <t>H10 OCEAN SUITES</t>
  </si>
  <si>
    <t>CALLE LAS PALMERAS, S/N BAJO; OLAS CLUB HOTEL.</t>
  </si>
  <si>
    <t>928536299</t>
  </si>
  <si>
    <t>h10.ocean.suites@h10hotels.com</t>
  </si>
  <si>
    <t>hotelh10oceansuites.com</t>
  </si>
  <si>
    <t>ATLANTIS DUNAPARK</t>
  </si>
  <si>
    <t>CALLE LA RED, 1 BAJO</t>
  </si>
  <si>
    <t>928536151</t>
  </si>
  <si>
    <t>comercial@atlantishotels.com</t>
  </si>
  <si>
    <t>HOTEL BOUTIQUE LA MARQUESINA</t>
  </si>
  <si>
    <t>CALLE EL MUELLE, 7</t>
  </si>
  <si>
    <t>928536090</t>
  </si>
  <si>
    <t>recepcion@hotelboutiquelamarquesina.com</t>
  </si>
  <si>
    <t>hotelboutiquelamarquesina.com</t>
  </si>
  <si>
    <t>FUERTEVENTURA 10 S.A.</t>
  </si>
  <si>
    <t>CALLE LAS PALMERAS, KILOMETRO 1 LOCAL</t>
  </si>
  <si>
    <t>928536081</t>
  </si>
  <si>
    <t>info@fuerteventura10.com</t>
  </si>
  <si>
    <t>h10hotels.com/es/hoteles-fuerteventura/h10-ocean-suites</t>
  </si>
  <si>
    <t>BARCELÓ CORRALEJO BAY</t>
  </si>
  <si>
    <t>AVENIDA GRANDES PLAYAS, 12</t>
  </si>
  <si>
    <t>928536050</t>
  </si>
  <si>
    <t>corralejobay@barcelo.com</t>
  </si>
  <si>
    <t>hotelbarcelocorralejobay.com</t>
  </si>
  <si>
    <t>ARENA SUITE</t>
  </si>
  <si>
    <t>MORO, S/N BAJO(TRASERA APUERTA GRANADA)</t>
  </si>
  <si>
    <t>928536034</t>
  </si>
  <si>
    <t>reservassuite@arenahotelesfuerteventura.com</t>
  </si>
  <si>
    <t>arenahotelesfuerteventura.com</t>
  </si>
  <si>
    <t>OASIS VILLAGE</t>
  </si>
  <si>
    <t>AVENIDA FUERTEVENTURA, 3 3</t>
  </si>
  <si>
    <t>928536006</t>
  </si>
  <si>
    <t>recepcion@hoteloasisvillage.com</t>
  </si>
  <si>
    <t>RIU PALACE TRES ISLAS</t>
  </si>
  <si>
    <t>AVENIDA GRANDES PLAYAS, S/N BAJO</t>
  </si>
  <si>
    <t>928535859</t>
  </si>
  <si>
    <t>info@riupalacetresias.com</t>
  </si>
  <si>
    <t>SUIT ATLANTIS</t>
  </si>
  <si>
    <t>URBANIZACIÓN CORRALEJO PLAYA, S/N BAJO(APARTAMENTOS TWEN DORADO)</t>
  </si>
  <si>
    <t>928535794</t>
  </si>
  <si>
    <t>inma.morales@atlantishotels.com</t>
  </si>
  <si>
    <t>RIU OLIVA BEACH</t>
  </si>
  <si>
    <t>AVENIDA GRANDES PLAYAS, S/N BAJO; HOTEL OLIVA BEACH</t>
  </si>
  <si>
    <t>928535334</t>
  </si>
  <si>
    <t>info@riuolivabeach.com</t>
  </si>
  <si>
    <t>800</t>
  </si>
  <si>
    <t>SUITE - HOTEL ATLANTIS FUERTEVENTURA RESORT</t>
  </si>
  <si>
    <t>CALLE LAS DUNAS, S/N BAJO(CASETA OBRA)</t>
  </si>
  <si>
    <t>928535258</t>
  </si>
  <si>
    <t>reservations@atlantishotels.com</t>
  </si>
  <si>
    <t>H10 OCEAN DUNAS</t>
  </si>
  <si>
    <t>CALLE LA RED, 1</t>
  </si>
  <si>
    <t>928535251</t>
  </si>
  <si>
    <t>reservas@h10hotels.com</t>
  </si>
  <si>
    <t>APARTAMENTOS DUNAS CLUB</t>
  </si>
  <si>
    <t>CALLE EL PULPO, 2 BAJO; APARTAMENTO DUNAS CLUB</t>
  </si>
  <si>
    <t>928535207</t>
  </si>
  <si>
    <t>reservas.dunasclub@a-caledonia.com</t>
  </si>
  <si>
    <t>hoteldunasclub.es</t>
  </si>
  <si>
    <t>VIK CLUB CORAL BEACH</t>
  </si>
  <si>
    <t>AUSTRIA, S/N</t>
  </si>
  <si>
    <t>928527930</t>
  </si>
  <si>
    <t>reservas@vikclubcoralbeach.com</t>
  </si>
  <si>
    <t>vikhotels.com/es/hotel-lanzarote-vik-club-coral-beach.html</t>
  </si>
  <si>
    <t>VILLAS KAMEZÍ</t>
  </si>
  <si>
    <t>CALLE MÓNACO, 2 BAJO; LAGOLETA VILLA-60</t>
  </si>
  <si>
    <t>928527805</t>
  </si>
  <si>
    <t>info@villaskamezi.com</t>
  </si>
  <si>
    <t>villaskamezi.com</t>
  </si>
  <si>
    <t>FINCA DE LA FLORIDA</t>
  </si>
  <si>
    <t>CALLE EL ISLOTE, 90 BAJO</t>
  </si>
  <si>
    <t>35559</t>
  </si>
  <si>
    <t>SAN BARTOLOMÉ</t>
  </si>
  <si>
    <t>928520311</t>
  </si>
  <si>
    <t>reservas@hotelfincalaflorida.com</t>
  </si>
  <si>
    <t>hotelfincalaflorida.com/</t>
  </si>
  <si>
    <t>CAYBEACH PAPAGAYOS</t>
  </si>
  <si>
    <t>URBANIZACIÓN COLORADAS, S/N</t>
  </si>
  <si>
    <t>928519816</t>
  </si>
  <si>
    <t>papagayos@caybeach.com</t>
  </si>
  <si>
    <t>caybeach.com</t>
  </si>
  <si>
    <t>PRINCESA YAIZA SUITE HOTEL RESORT S.A.</t>
  </si>
  <si>
    <t>AVENIDA PAPAGAYO, 22 BAJO; LOCAL 2</t>
  </si>
  <si>
    <t>928519300</t>
  </si>
  <si>
    <t>info@princesayaiza.com</t>
  </si>
  <si>
    <t>princesayaiza.com</t>
  </si>
  <si>
    <t>385</t>
  </si>
  <si>
    <t>APARTHOTEL SUN PARK</t>
  </si>
  <si>
    <t>CALLE JANUBIO, 3</t>
  </si>
  <si>
    <t>928519285</t>
  </si>
  <si>
    <t>info@aparthotelsunpark.com</t>
  </si>
  <si>
    <t>THE MIRADOR PAPAGAYO</t>
  </si>
  <si>
    <t>CALLE LAS PALMAS, 5</t>
  </si>
  <si>
    <t>928519251</t>
  </si>
  <si>
    <t>miradorpapagayo.com</t>
  </si>
  <si>
    <t>IBEROSTAR</t>
  </si>
  <si>
    <t>info@iberostar.com</t>
  </si>
  <si>
    <t>THB TROPICAL ISLAND</t>
  </si>
  <si>
    <t>CALLE LA FRAGATA, 2 BAJO; PARCELA G</t>
  </si>
  <si>
    <t>928519242</t>
  </si>
  <si>
    <t>info@thbtropicaliand.com</t>
  </si>
  <si>
    <t>thbhotels.com/hotel-tropical-island-playa-blanca</t>
  </si>
  <si>
    <t>CASA DEL EMBAJADOR</t>
  </si>
  <si>
    <t>CALLE DOÑA BIENVENIDA MARTÍN, 30 BAJO</t>
  </si>
  <si>
    <t>928519192</t>
  </si>
  <si>
    <t>info@hotelcasadelembajador.com</t>
  </si>
  <si>
    <t>hotelcasadelembajador.com</t>
  </si>
  <si>
    <t>VOLCAN LANZAROTE HOTEL</t>
  </si>
  <si>
    <t>CALLE EL CASTILLO, 1</t>
  </si>
  <si>
    <t>928519185</t>
  </si>
  <si>
    <t>grupos@hotelesthe.com</t>
  </si>
  <si>
    <t>hotelvolcanlanzarote.com</t>
  </si>
  <si>
    <t>SANDOS PAPAGAYO S.L.</t>
  </si>
  <si>
    <t>CALLE LAS ACACIAS, 6</t>
  </si>
  <si>
    <t>928519111</t>
  </si>
  <si>
    <t>reservas@sandos.com</t>
  </si>
  <si>
    <t>sandos.com</t>
  </si>
  <si>
    <t>485</t>
  </si>
  <si>
    <t>INVERSIONES TURISTICAS PLAYA BLANCA S.L.</t>
  </si>
  <si>
    <t>CALLE BONILLA, 1 BAJO; APARTHOTEL SUN TROPI</t>
  </si>
  <si>
    <t>928519081</t>
  </si>
  <si>
    <t>info@inversionesturisticasplayablanca.com</t>
  </si>
  <si>
    <t>HIPOTELS NATURA PALACE</t>
  </si>
  <si>
    <t>URBANIZACIÓN MONTAÑA ROJA, S/N</t>
  </si>
  <si>
    <t>928519070</t>
  </si>
  <si>
    <t>naturapalace@hipotels.com</t>
  </si>
  <si>
    <t>SENSIMAR NATURA PALACE</t>
  </si>
  <si>
    <t>CALLE LANZAROTE, 8 BAJO</t>
  </si>
  <si>
    <t>THB ROYAL</t>
  </si>
  <si>
    <t>CALLE JANUBIO, 5 BAJO(COSTA PAPAGAYO)</t>
  </si>
  <si>
    <t>928518893</t>
  </si>
  <si>
    <t>TEIDE 10</t>
  </si>
  <si>
    <t>AVENIDA FARO PECHIGUERA, S/N BAJO; HOTEL RUBICON</t>
  </si>
  <si>
    <t>928518516</t>
  </si>
  <si>
    <t>info@teide10.com</t>
  </si>
  <si>
    <t>h10hotels.com/</t>
  </si>
  <si>
    <t>CAY BEACH SUN</t>
  </si>
  <si>
    <t>CALLE LAS BREÑAS, S/N BAJO; PARCELA K</t>
  </si>
  <si>
    <t>928518363</t>
  </si>
  <si>
    <t>info@caybeachsun.com</t>
  </si>
  <si>
    <t>MONTELANZA S.L.</t>
  </si>
  <si>
    <t>CALLE LAS BREÑAS, S/N</t>
  </si>
  <si>
    <t>928518361</t>
  </si>
  <si>
    <t>info@montelanza.com</t>
  </si>
  <si>
    <t>CLUB LANZAROTE S.A.</t>
  </si>
  <si>
    <t>CALLE EL HIERRO, 2 BAJO</t>
  </si>
  <si>
    <t>928518197</t>
  </si>
  <si>
    <t>info@clublanzarote.com</t>
  </si>
  <si>
    <t>PUEBLO MARINERO</t>
  </si>
  <si>
    <t>URBANIZACIÓN CASTILLO DEL ÁGUILA, S/N</t>
  </si>
  <si>
    <t>928518196</t>
  </si>
  <si>
    <t>ELBA LANZAROTE</t>
  </si>
  <si>
    <t>AVENIDA FARO PECHIGUERA, 1 BAJO; ANDUFONE S.L.</t>
  </si>
  <si>
    <t>928518000</t>
  </si>
  <si>
    <t>lanzarote.recepcion@hoteleselba.com</t>
  </si>
  <si>
    <t>ELBA PREMIUM SUITES</t>
  </si>
  <si>
    <t>AVENIDA FARO PECHIGUERA, 1 BAJO</t>
  </si>
  <si>
    <t>HL PARADISE ISLAND</t>
  </si>
  <si>
    <t>CALLE FRANCIA (URBANIZACIÓN VIRGINIA OASIS), 2</t>
  </si>
  <si>
    <t>928517880</t>
  </si>
  <si>
    <t>recepcion-paradise@hoteleslopez.com</t>
  </si>
  <si>
    <t>hotel-paradiseisland.com</t>
  </si>
  <si>
    <t>290</t>
  </si>
  <si>
    <t>CALIMERA</t>
  </si>
  <si>
    <t>AVENIDA FARO PECHIGUERA, S/N BAJO; HOTEL CALIMERA</t>
  </si>
  <si>
    <t>928517715</t>
  </si>
  <si>
    <t>info@calimera.com</t>
  </si>
  <si>
    <t>EREZA MAR</t>
  </si>
  <si>
    <t>928517687</t>
  </si>
  <si>
    <t>info@ereza.es</t>
  </si>
  <si>
    <t>H10 TIMANFAYA PALACE</t>
  </si>
  <si>
    <t>CALLE GRAN CANARIA, 1 BAJO; H. H10</t>
  </si>
  <si>
    <t>928517676</t>
  </si>
  <si>
    <t>h10.timanfaya.palace@h10hotels.com</t>
  </si>
  <si>
    <t>hotelh10timanfayapalace.com</t>
  </si>
  <si>
    <t>CALIMERA PLAYA BLANCA</t>
  </si>
  <si>
    <t>CARRETERA PLAYA BLANCA (LZ-701), S/N BAJO</t>
  </si>
  <si>
    <t>928517393</t>
  </si>
  <si>
    <t>info@calimeraplayablanca.com</t>
  </si>
  <si>
    <t>HESPERIA LANZAROTE PLAYA DORADA</t>
  </si>
  <si>
    <t>AVENIDA PAPAGAYO, 24</t>
  </si>
  <si>
    <t>928517120</t>
  </si>
  <si>
    <t>458</t>
  </si>
  <si>
    <t>H10 LANZAROTE PRINCESS</t>
  </si>
  <si>
    <t>CALLE MACIOT, 1 BAJO; URBANIZACIÓN PAPAGAYO HOTEL</t>
  </si>
  <si>
    <t>928517108</t>
  </si>
  <si>
    <t>h10.lanzarote.princess@h10hotels.com</t>
  </si>
  <si>
    <t>IBEROSTAR LANZAROTE PARK</t>
  </si>
  <si>
    <t>AVENIDA ARCHIPIÉLAGO, 7 BAJO(MONTA/A ROJA PARCELA 21</t>
  </si>
  <si>
    <t>928517048</t>
  </si>
  <si>
    <t>lanzarote.park@iberostar.com</t>
  </si>
  <si>
    <t>H10 SENTIDO WHITE SUITES</t>
  </si>
  <si>
    <t>CALLE JANUBIO, 4 BAJO; PARTIDA F CARRET PAPAGAY</t>
  </si>
  <si>
    <t>928517037</t>
  </si>
  <si>
    <t>h10.white.suites@h10hotels.com</t>
  </si>
  <si>
    <t>CORBETA</t>
  </si>
  <si>
    <t>AVENIDA FARO PECHIGUERA, 1</t>
  </si>
  <si>
    <t>928517000</t>
  </si>
  <si>
    <t>info@corbeta.com</t>
  </si>
  <si>
    <t>VILLAS DON RAFAEL</t>
  </si>
  <si>
    <t>BARQUETA, 12 BAJO</t>
  </si>
  <si>
    <t>928515740</t>
  </si>
  <si>
    <r>
      <rPr>
        <color rgb="FF1155CC"/>
        <u/>
      </rPr>
      <t>info@villasdonrafael.com</t>
    </r>
  </si>
  <si>
    <t>villasdonrafael.com/</t>
  </si>
  <si>
    <t>THB FLORA</t>
  </si>
  <si>
    <t>REINA SOFÍA, 25 BAJO</t>
  </si>
  <si>
    <t>928514900</t>
  </si>
  <si>
    <t>SOL LANZAROTE</t>
  </si>
  <si>
    <t>GRAMA, 2 BAJO</t>
  </si>
  <si>
    <t>928514888</t>
  </si>
  <si>
    <t>reservas.sollanzarote@melia.com</t>
  </si>
  <si>
    <t>CASAS Y VILLAS GUIME S.L.</t>
  </si>
  <si>
    <t>MIRAMAR, S/N</t>
  </si>
  <si>
    <t>928514837</t>
  </si>
  <si>
    <t>info@casyvillasguime.com</t>
  </si>
  <si>
    <t>HOTEL LOS FARIONES S.A.</t>
  </si>
  <si>
    <t>CALLE ACATIFE, 2 BAJO; HOTEL LOS FARIONES</t>
  </si>
  <si>
    <t>928514790</t>
  </si>
  <si>
    <t>hotel@grupofariones.com</t>
  </si>
  <si>
    <t>infolanz.es</t>
  </si>
  <si>
    <t>RIU OLIVINA</t>
  </si>
  <si>
    <t>GRECIA, S/N BAJO(BOTTLES.)</t>
  </si>
  <si>
    <t>928514439</t>
  </si>
  <si>
    <t>info@riuolivina.com</t>
  </si>
  <si>
    <t>HOTEL LAS COSTAS S.L.</t>
  </si>
  <si>
    <t>AVENIDA DE LAS PLAYAS, 88 1; 2; URBANIZACIÓN COSTA LUZ</t>
  </si>
  <si>
    <t>928514346</t>
  </si>
  <si>
    <t>facturas@hibiscus-hotels.com</t>
  </si>
  <si>
    <t>hotellascostas.com</t>
  </si>
  <si>
    <t>HOTEL LANZAROTE VILLAGE</t>
  </si>
  <si>
    <t>CALLE SUIZA, 2</t>
  </si>
  <si>
    <t>928514344</t>
  </si>
  <si>
    <t>reservas@hotellanzarotevillage.com</t>
  </si>
  <si>
    <t>hotellanzarotevillage.com</t>
  </si>
  <si>
    <t>HOTEL LANZAROTE VILLAGE S.L.</t>
  </si>
  <si>
    <t>hibiscus-hotels.com/</t>
  </si>
  <si>
    <t>LA PARED DEL BARDO S.A.</t>
  </si>
  <si>
    <t>AVENIDA PLAYAS, 88 (LOS POCILLOSAP.LAS COSTAS</t>
  </si>
  <si>
    <t>928514319</t>
  </si>
  <si>
    <t>info@lapareddelbardo.com</t>
  </si>
  <si>
    <t>SENTIDO LANZAROTE AEQUORA SUITES</t>
  </si>
  <si>
    <t>URANO, S/N</t>
  </si>
  <si>
    <t>928514300</t>
  </si>
  <si>
    <t>jreservas@slasuites.com</t>
  </si>
  <si>
    <t>slasuites.com</t>
  </si>
  <si>
    <t>HOTEL BEATRIZ PLAYA &amp; SPA</t>
  </si>
  <si>
    <t>MATO, 2 URBANIZACIÓN MATAGORDA</t>
  </si>
  <si>
    <t>928514207</t>
  </si>
  <si>
    <t>beatriztoledo@beatrizhoteles.com</t>
  </si>
  <si>
    <t>HOTEL SAN ANTONIO</t>
  </si>
  <si>
    <t>AVENIDA DE LAS PLAYAS, 84 BAJO; LOCAL 6 HOTEL S.ANTONIO</t>
  </si>
  <si>
    <t>928514200</t>
  </si>
  <si>
    <t>comercial@hotelsanantonio.com</t>
  </si>
  <si>
    <t>vikhotels.com/</t>
  </si>
  <si>
    <t>HOTEL LOS FARIONES</t>
  </si>
  <si>
    <t>CALLE ROQUE DEL OESTE, 1 BAJO; HOTEL LOS FARIONES</t>
  </si>
  <si>
    <t>928513400</t>
  </si>
  <si>
    <t>info@hotelfariones.es</t>
  </si>
  <si>
    <t>hotelfariones.es/</t>
  </si>
  <si>
    <t>SUITE HOTEL FARIONES PLAYA S.A.</t>
  </si>
  <si>
    <t>CALLE ACATIFE, 1-2 BAJO; ASCENSOR</t>
  </si>
  <si>
    <t>suitehotel@grupofariones.com</t>
  </si>
  <si>
    <t>farioneshotels.com</t>
  </si>
  <si>
    <t>LOS JAMEOS PLAYA</t>
  </si>
  <si>
    <t>CALLE MARTE, 2 BAJO</t>
  </si>
  <si>
    <t>928513340</t>
  </si>
  <si>
    <t>info@los-jameos-playa.es</t>
  </si>
  <si>
    <t>928513237</t>
  </si>
  <si>
    <t>PLAZA PALMERA</t>
  </si>
  <si>
    <t>ANZUELO, 60 BAJO(ESQUINA CHUPADERO)</t>
  </si>
  <si>
    <t>928512847</t>
  </si>
  <si>
    <t>info@plazapalmera.com</t>
  </si>
  <si>
    <t>plazapalmeras.com</t>
  </si>
  <si>
    <t>RIU HOTELS S.A.</t>
  </si>
  <si>
    <t>CALLE SUIZA, 4 BAJO; HOTEL</t>
  </si>
  <si>
    <t>928512423</t>
  </si>
  <si>
    <t>grupo@riu.com</t>
  </si>
  <si>
    <t>CLUB HOTEL RIU PARAISO LANZAROTE RESORT</t>
  </si>
  <si>
    <t>928512409</t>
  </si>
  <si>
    <t>hotel.paraiso@riu.com</t>
  </si>
  <si>
    <t>640</t>
  </si>
  <si>
    <t>APARTAHOTEL PUERTO CARMEN</t>
  </si>
  <si>
    <t>CALLE JUAN CARLOS I, 35 BAJO; LA TEGALA</t>
  </si>
  <si>
    <t>928512310</t>
  </si>
  <si>
    <t>pcarmer@riversun-touristic.com</t>
  </si>
  <si>
    <t>apartahotelpuertocarmen.com</t>
  </si>
  <si>
    <t>HOTEL SEASIDE LOS JAMEOS PLAYA ****</t>
  </si>
  <si>
    <t>PLAYA DE LOS POCILLOS, 1</t>
  </si>
  <si>
    <t>928511717</t>
  </si>
  <si>
    <t>los-jameos-playa.es</t>
  </si>
  <si>
    <t>AQUA SUITES S.L.</t>
  </si>
  <si>
    <t>CALLE ANZUELO, 23</t>
  </si>
  <si>
    <t>928510896</t>
  </si>
  <si>
    <t>reservas@aquasuiteslanzarote.com</t>
  </si>
  <si>
    <t>aquasuiteslanzarote.com</t>
  </si>
  <si>
    <t>BARCAROLA S.L.</t>
  </si>
  <si>
    <t>AVENIDA PLAYAS, 53 BAJO(RECEPCION)</t>
  </si>
  <si>
    <t>928510750</t>
  </si>
  <si>
    <t>HOTEL LAVA BEACH</t>
  </si>
  <si>
    <t>CALLE MARTE, 6</t>
  </si>
  <si>
    <t>928510596</t>
  </si>
  <si>
    <t>reservas@hotellavabeach.com</t>
  </si>
  <si>
    <t>hotellavabeach.com</t>
  </si>
  <si>
    <t>ISLA DE LOS VOLCANES S.L.</t>
  </si>
  <si>
    <t>CALLE TESTEYNA, 3 BAJO</t>
  </si>
  <si>
    <t>928510531</t>
  </si>
  <si>
    <t>mariaelena@coralland.com</t>
  </si>
  <si>
    <t>coralland.com</t>
  </si>
  <si>
    <t>LA GERIA</t>
  </si>
  <si>
    <t>CALLE JÚPITER, 5 BAJO; HOTEL LA GERIA</t>
  </si>
  <si>
    <t>928510441</t>
  </si>
  <si>
    <t>lageria@hipotels.com</t>
  </si>
  <si>
    <t>726</t>
  </si>
  <si>
    <t>PLAYA POCILLOS, S/N REFERENCIA CALLE LAPA S/N</t>
  </si>
  <si>
    <t>928510410</t>
  </si>
  <si>
    <t>costamar@lanzarote-costamar.com</t>
  </si>
  <si>
    <t>lanzarote-costamar.com</t>
  </si>
  <si>
    <t>MEETING POINT HOTELMANAGEMENT (CANARIES) S.L.</t>
  </si>
  <si>
    <t>AVENIDA PLAYAS, 23 BAJO(LITTEL EUROPA)</t>
  </si>
  <si>
    <t>928510361</t>
  </si>
  <si>
    <t>info@meetingpointhotelmanagement(canaries).com</t>
  </si>
  <si>
    <t>APARTAMENTOS ISABEL</t>
  </si>
  <si>
    <t>CALLE VENECIA, 23 BAJO; ESQUINA GENERAL PRIM AP ISAB</t>
  </si>
  <si>
    <t>928510287</t>
  </si>
  <si>
    <t>info@apartamentosibel.com</t>
  </si>
  <si>
    <t>LOS FARIONES</t>
  </si>
  <si>
    <t>CALLE ROQUE DEL ESTE, 1 BAJO; RANDY LEPRECHAUN</t>
  </si>
  <si>
    <t>928510175</t>
  </si>
  <si>
    <t>RELAXIA LANZAPLAYA</t>
  </si>
  <si>
    <t>CALLE MÉXICO, 2 BAJO; APARTAMENTO LANZAPLAYA</t>
  </si>
  <si>
    <t>928510161</t>
  </si>
  <si>
    <t>info@relaxia.net</t>
  </si>
  <si>
    <t>relaxia.net</t>
  </si>
  <si>
    <t>MORROMAR S.L.</t>
  </si>
  <si>
    <t>CALLE MATO, 13</t>
  </si>
  <si>
    <t>928510054</t>
  </si>
  <si>
    <t>recepcion@morromar.com</t>
  </si>
  <si>
    <t>morromar.com</t>
  </si>
  <si>
    <t>CALETA DEL MAR</t>
  </si>
  <si>
    <t>AVENIDA GRANDES PLAYAS, 125 BAJO(COMPLAZA CALETA DEL MAR</t>
  </si>
  <si>
    <t>928504492</t>
  </si>
  <si>
    <t>info@caletadelmar.com</t>
  </si>
  <si>
    <t>HOTEL CLUB JANDÍA PRINCESS****</t>
  </si>
  <si>
    <t>CALLE GRAN CANARIA, 11 URBANIZACIÓN ESQUINZO-BUTIHONDO</t>
  </si>
  <si>
    <t>928504089</t>
  </si>
  <si>
    <t>reservas.jandia@princess-hotels.com</t>
  </si>
  <si>
    <t>HOTEL ACUARIO BOUTIQUE</t>
  </si>
  <si>
    <t>CALLE GENERAL VIVES, 82</t>
  </si>
  <si>
    <t>928497616</t>
  </si>
  <si>
    <t>FUERTEVENTURA GOLF &amp; SPA RESORT</t>
  </si>
  <si>
    <t>AVENIDA MARISMAS, 1</t>
  </si>
  <si>
    <t>928495100</t>
  </si>
  <si>
    <t>reservas@sheratonfuerteventura.com</t>
  </si>
  <si>
    <t>sheratonfuerteventura.com</t>
  </si>
  <si>
    <t>WAVIA HOTEL</t>
  </si>
  <si>
    <t>CALLE PAJONALES, 19</t>
  </si>
  <si>
    <t>35009</t>
  </si>
  <si>
    <t>928488877</t>
  </si>
  <si>
    <t>info@waviahotel.com</t>
  </si>
  <si>
    <t>waviahotel.com</t>
  </si>
  <si>
    <t>HOTEL ESCUELA SANTA BRIGIDA</t>
  </si>
  <si>
    <t>REAL DE COELLO, 2 BAJO(HOTEL ESCUELA SANTA BRI</t>
  </si>
  <si>
    <t>35310</t>
  </si>
  <si>
    <t>SANTA BRÍGIDA</t>
  </si>
  <si>
    <t>928478400</t>
  </si>
  <si>
    <t>hesb@hecansa.com</t>
  </si>
  <si>
    <t>hotelescuelasantabrigida.com/es/</t>
  </si>
  <si>
    <t>COMPLEJO SUN GARDEN - MASPALOMAS</t>
  </si>
  <si>
    <t>CALLE VIRGO, 2</t>
  </si>
  <si>
    <t>928477503</t>
  </si>
  <si>
    <t>info@sunsgarden.es</t>
  </si>
  <si>
    <t>sunsgarden.es/</t>
  </si>
  <si>
    <t>HOTEL ALISIOS CANTERAS</t>
  </si>
  <si>
    <t>CALLE COLOMBIA, 12 BAJO; H.IGRAMAR CANTERAS</t>
  </si>
  <si>
    <t>35010</t>
  </si>
  <si>
    <t>928472960</t>
  </si>
  <si>
    <t>info@hotelalisioscanteras.com</t>
  </si>
  <si>
    <t>hotelalisioscanteras.com</t>
  </si>
  <si>
    <t>NH IMPERIAL PLAYA</t>
  </si>
  <si>
    <t>CALLE FERRERAS, 1 BAJO</t>
  </si>
  <si>
    <t>35008</t>
  </si>
  <si>
    <t>928468854</t>
  </si>
  <si>
    <t>CALLE FERRERAS, 1 BAJO; BINGO HOTEL IMPERIAL</t>
  </si>
  <si>
    <t>928468457</t>
  </si>
  <si>
    <t>nhimperial@nh-hotels.com</t>
  </si>
  <si>
    <t>HOTEL ALOE CANTERAS - TENESOYA</t>
  </si>
  <si>
    <t>CALLE SAGASTA, 98 BAJO; HOTEL TENESOYA</t>
  </si>
  <si>
    <t>928464907</t>
  </si>
  <si>
    <t>hotel@aloecanteras.com</t>
  </si>
  <si>
    <t>hotelaloecanterastenesoya.com</t>
  </si>
  <si>
    <t>ALOE CANTERAS</t>
  </si>
  <si>
    <t>SAGASTA, 98 BAJO</t>
  </si>
  <si>
    <t>reservas@aloecanteras.com</t>
  </si>
  <si>
    <t>aloecanteras.com-grancanaria.com</t>
  </si>
  <si>
    <t>ALIMENTOS Y SERVICIOS HOTELEROS S.L.</t>
  </si>
  <si>
    <t>TOMÁS MILLER, S/N</t>
  </si>
  <si>
    <t>928464615</t>
  </si>
  <si>
    <t>info@alimentosyservicioshoteleros.com</t>
  </si>
  <si>
    <t>NH PLAYA LAS CANTERAS</t>
  </si>
  <si>
    <t>CALLE PRUDENCIO MORALES, 41 BAJO</t>
  </si>
  <si>
    <t>928463153</t>
  </si>
  <si>
    <t>explayadelascanteras@nh-hotels.com</t>
  </si>
  <si>
    <t>DUNAS MIRADOR MASPALOMAS</t>
  </si>
  <si>
    <t>EINSTEIN, S/N</t>
  </si>
  <si>
    <t>928445302</t>
  </si>
  <si>
    <t>miradormaspaloma@hotelesdunas.com</t>
  </si>
  <si>
    <t>MAIPEZ</t>
  </si>
  <si>
    <t>CALLE LA CALZADA, 104 BAJO; HOTEL RURAL</t>
  </si>
  <si>
    <t>35017</t>
  </si>
  <si>
    <t>928430039</t>
  </si>
  <si>
    <t>info@maipez.com</t>
  </si>
  <si>
    <t>maipez.com</t>
  </si>
  <si>
    <t>VENUS STAR RESORT</t>
  </si>
  <si>
    <t>CALLE EINSTEIN, 4</t>
  </si>
  <si>
    <t>928392051</t>
  </si>
  <si>
    <t>contact@venus-star-resort.com</t>
  </si>
  <si>
    <t>venus-star-resort.com</t>
  </si>
  <si>
    <t>VIK HOTEL BANDAMA GOLF</t>
  </si>
  <si>
    <t>CARRETERA BANDAMA, S/N BAJO</t>
  </si>
  <si>
    <t>928391517</t>
  </si>
  <si>
    <t>info@vikhotelbandamagolf.com</t>
  </si>
  <si>
    <t>HOTEL PARQUE S.L.</t>
  </si>
  <si>
    <t>MUELLE PALMAS, 2</t>
  </si>
  <si>
    <t>35003</t>
  </si>
  <si>
    <t>928368000</t>
  </si>
  <si>
    <t>admon@hparque.com</t>
  </si>
  <si>
    <t>hparque.com</t>
  </si>
  <si>
    <t>AC HOTEL IBERIA LAS PALMAS BY MARRIOT</t>
  </si>
  <si>
    <t>CALLE ALCALDE JOSÉ RAMÍREZ BETHENCOURT, 8 BAJO; HOTEL IBERIA</t>
  </si>
  <si>
    <t>928361133</t>
  </si>
  <si>
    <t>ibejrec@ac-hotels.com</t>
  </si>
  <si>
    <t>achoteliberialaspalmasbymarriot.com</t>
  </si>
  <si>
    <t>PLAZA CAIRASCO, 4 BAJO(CAFE HOTEL MADRID)</t>
  </si>
  <si>
    <t>35002</t>
  </si>
  <si>
    <t>928360664</t>
  </si>
  <si>
    <t>hotelmadrid.lpa@gmail.com</t>
  </si>
  <si>
    <t>ÁNGEL PADRÓN DIEPPA</t>
  </si>
  <si>
    <t>CALLE PRINCESA DACIL, 25 BAJO</t>
  </si>
  <si>
    <t>928354882</t>
  </si>
  <si>
    <t>info@ángelpadróndieppa.com</t>
  </si>
  <si>
    <t>HOTEL BANDAMA</t>
  </si>
  <si>
    <t>928350873</t>
  </si>
  <si>
    <t>info@hotelbandama.com</t>
  </si>
  <si>
    <t>bandamagolf.com</t>
  </si>
  <si>
    <t>BUNGALOWS TAJARASTE</t>
  </si>
  <si>
    <t>DOCTOR MANUEL LEZCANO, 5</t>
  </si>
  <si>
    <t>928350434</t>
  </si>
  <si>
    <t>info@tajarastebungalows.com</t>
  </si>
  <si>
    <t>tajarastebungalows.com</t>
  </si>
  <si>
    <t>MELIA SALINAS</t>
  </si>
  <si>
    <t>URBANIZACIÓN COSTA TEGUISE, S/N BAJO(AVENIDA ISLA CANARIA )</t>
  </si>
  <si>
    <t>928346727</t>
  </si>
  <si>
    <t>info@melialinas.com</t>
  </si>
  <si>
    <t>SOTAVENTO S.A.</t>
  </si>
  <si>
    <t>CARRETERA LAS PLAYITAS, 1 BAJO; HOTEL BAHIA GRANDE</t>
  </si>
  <si>
    <t>35620</t>
  </si>
  <si>
    <t>928344116</t>
  </si>
  <si>
    <t>info@sotavento.com</t>
  </si>
  <si>
    <t>CARMELO ARENCIBIA DE LA FE</t>
  </si>
  <si>
    <t>CALLE ESCALA, 16 2º</t>
  </si>
  <si>
    <t>928314543</t>
  </si>
  <si>
    <t>carencibiadelafe12@gmail.com</t>
  </si>
  <si>
    <t>carmeloarencibiadelafe.com</t>
  </si>
  <si>
    <t>FARO JANDÍA</t>
  </si>
  <si>
    <t>AVENIDA SALADAR, 17 BAJO(H.FARO JANDIA)</t>
  </si>
  <si>
    <t>928296666</t>
  </si>
  <si>
    <t>HOTEL VALENCIA</t>
  </si>
  <si>
    <t>CALLE VALENCIA, 64 1</t>
  </si>
  <si>
    <t>928292584</t>
  </si>
  <si>
    <t>reservas@hotelvalencialaspalmas.es</t>
  </si>
  <si>
    <t>hotelvalencialaspalmas.es</t>
  </si>
  <si>
    <t>HOTEL THE FATAGA &amp; CENTRO DE NEGOCIOS</t>
  </si>
  <si>
    <t>CALLE NÉSTOR DE LA TORRE, 21 BAJO; DEPARTAMENTO SECRETARIA</t>
  </si>
  <si>
    <t>928290614</t>
  </si>
  <si>
    <t>info@hotelthefataga&amp;centrodenegocios.com</t>
  </si>
  <si>
    <t>hotelfataga.com</t>
  </si>
  <si>
    <t>HOTEL REINA ISABEL</t>
  </si>
  <si>
    <t>CALLE ALFREDO L. JONES, 40 BAJO; H.REINA ISABEL</t>
  </si>
  <si>
    <t>928279812</t>
  </si>
  <si>
    <t>reservas@bullhotels.com</t>
  </si>
  <si>
    <t>IREJUL PALMARETE S.L.</t>
  </si>
  <si>
    <t>CALLE GARDENIA, 16 16 16</t>
  </si>
  <si>
    <t>35432</t>
  </si>
  <si>
    <t>FIRGAS</t>
  </si>
  <si>
    <t>928277575</t>
  </si>
  <si>
    <t>info@hotelmelvasuite.com</t>
  </si>
  <si>
    <t>hotelmelvasuite.com</t>
  </si>
  <si>
    <t>MANNIX URBAN APARTMENTS S.L.</t>
  </si>
  <si>
    <t>CALLE VEINTINUEVE DE ABRIL, 68 68</t>
  </si>
  <si>
    <t>928277311</t>
  </si>
  <si>
    <t>info@mannix.es</t>
  </si>
  <si>
    <t>mannix.es</t>
  </si>
  <si>
    <t>HOTEL APARTAMENTO BAJAMAR</t>
  </si>
  <si>
    <t>CALLE VENEZUELA, 34</t>
  </si>
  <si>
    <t>928276254</t>
  </si>
  <si>
    <t>info@habajamar.es</t>
  </si>
  <si>
    <t>hotelapartamentoslaspalmas.com/</t>
  </si>
  <si>
    <t>HOTEL IDAFE S.A.</t>
  </si>
  <si>
    <t>CALLE NICOLÁS ESTÉVANEZ, 49 BAJO; LOCUTORIO</t>
  </si>
  <si>
    <t>928274936</t>
  </si>
  <si>
    <t>hotelidafe@telefonica.net</t>
  </si>
  <si>
    <t>hotelidafe.es</t>
  </si>
  <si>
    <t>HOTEL PUJOL S.L.</t>
  </si>
  <si>
    <t>CALLE SALVADOR CUYAS, 5</t>
  </si>
  <si>
    <t>928274433</t>
  </si>
  <si>
    <t>info@hotelpujol.es</t>
  </si>
  <si>
    <t>hotelpujolsl.com</t>
  </si>
  <si>
    <t>INMUEBLES TARAJAL GRANDE S.L.</t>
  </si>
  <si>
    <t>CALLE GOMERA, 6 BAJO; HOTEL MELIA LAS PALMAS</t>
  </si>
  <si>
    <t>928274095</t>
  </si>
  <si>
    <t>hotelcristina@hotelcristinalaspalmas.com</t>
  </si>
  <si>
    <t>hotelcristinalaspalmas.com</t>
  </si>
  <si>
    <t>HOTEL CANTUR</t>
  </si>
  <si>
    <t>SAGASTA, 28 BAJO</t>
  </si>
  <si>
    <t>928273000</t>
  </si>
  <si>
    <t>info@hotelcantur.com</t>
  </si>
  <si>
    <t>hotelcantur.com</t>
  </si>
  <si>
    <t>HOTEL FAYCAN S.L.</t>
  </si>
  <si>
    <t>CALLE NICOLÁS ESTÉVANEZ, 61 BAJO</t>
  </si>
  <si>
    <t>928270650</t>
  </si>
  <si>
    <t>info@hotelfaycan.com</t>
  </si>
  <si>
    <t>hotelfaycan.com</t>
  </si>
  <si>
    <t>BRISAMAR CANTERAS S.L.</t>
  </si>
  <si>
    <t>PASEO CANTERAS, 49 BAJO; JUNTO RECEPCION</t>
  </si>
  <si>
    <t>928269400</t>
  </si>
  <si>
    <t>brisamarcanteras@telefonica.net</t>
  </si>
  <si>
    <t>brisamarcanteras.com</t>
  </si>
  <si>
    <t>AC HOTEL GRAN CANARIA S.L.</t>
  </si>
  <si>
    <t>CALLE EDUARDO BENOT, 3-5 BAJO; HOTEL BARDINOS AC HOTEL</t>
  </si>
  <si>
    <t>928266100</t>
  </si>
  <si>
    <t>acgrancanaria@ac-hotels.com</t>
  </si>
  <si>
    <t>hotelacgrancanaria.com</t>
  </si>
  <si>
    <t>W IBIZA</t>
  </si>
  <si>
    <t>AVENIDA RICARDO CURTOYS GOTARREDONA, 37</t>
  </si>
  <si>
    <t>PARQUE SANTA CATALINA, 12</t>
  </si>
  <si>
    <t>928265503</t>
  </si>
  <si>
    <t>grupomiamilp@gmail.com</t>
  </si>
  <si>
    <t>ATLANTA</t>
  </si>
  <si>
    <t>CALLE ALFREDO L. JONES, 37 BAJO</t>
  </si>
  <si>
    <t>928265062</t>
  </si>
  <si>
    <t>info@atlanta.com</t>
  </si>
  <si>
    <t>HOTEL-RESIDENCIA IBIZA</t>
  </si>
  <si>
    <t>NICOLÁS ESTÉVANEZ, 31 BAJO</t>
  </si>
  <si>
    <t>928263123</t>
  </si>
  <si>
    <t>info@hotel-residenciaibiza.com</t>
  </si>
  <si>
    <t>HOTEL CONCORDE S.A.</t>
  </si>
  <si>
    <t>CALLE TOMÁS MILLER, 85 85 85</t>
  </si>
  <si>
    <t>928262750</t>
  </si>
  <si>
    <t>reservas@hotelconcorde.org</t>
  </si>
  <si>
    <t>hotelconcorde.org</t>
  </si>
  <si>
    <t>HOTEL VEROL S.L.</t>
  </si>
  <si>
    <t>SAGASTA, 25</t>
  </si>
  <si>
    <t>928262104</t>
  </si>
  <si>
    <t>info@hotelverol.com</t>
  </si>
  <si>
    <t>hotelverol.com</t>
  </si>
  <si>
    <t>TAMADABA S.L.</t>
  </si>
  <si>
    <t>PELAYO, 10</t>
  </si>
  <si>
    <t>928262000</t>
  </si>
  <si>
    <t>info@tamadaba.com</t>
  </si>
  <si>
    <t>OLYMPIA</t>
  </si>
  <si>
    <t>DOCTOR GRAU BASSAS, 1 BAJO</t>
  </si>
  <si>
    <t>928261720</t>
  </si>
  <si>
    <t>hotel_olympia@hotmail.com</t>
  </si>
  <si>
    <t>olympia.com</t>
  </si>
  <si>
    <t>BULL REYNA ISABEL Y SPA S.L.</t>
  </si>
  <si>
    <t>CALLE ALFREDO L. JONES, 40 BAJO; 1</t>
  </si>
  <si>
    <t>928260100</t>
  </si>
  <si>
    <t>reinaisabel@bullhotels.com</t>
  </si>
  <si>
    <t>RIVERSUN TOURISTIC</t>
  </si>
  <si>
    <t>CALLE LEÓN Y CASTILLO, 155 BAJO; LOCAL</t>
  </si>
  <si>
    <t>35004</t>
  </si>
  <si>
    <t>928245043</t>
  </si>
  <si>
    <t>booking@riversun-touristic.com</t>
  </si>
  <si>
    <t>riversun-touristic.com</t>
  </si>
  <si>
    <t>EXE LAS CANTERAS S.L.</t>
  </si>
  <si>
    <t>CALLE PORTUGAL, 68 BAJO; ESQUINA PELAYO</t>
  </si>
  <si>
    <t>928224062</t>
  </si>
  <si>
    <t>info@exelascanteras.com</t>
  </si>
  <si>
    <t>exelascanteras.com</t>
  </si>
  <si>
    <t>IGRAMAR CANTERAS</t>
  </si>
  <si>
    <t>CALLE COLOMBIA, 12</t>
  </si>
  <si>
    <t>928221902</t>
  </si>
  <si>
    <t>info@igramarcanteras.com</t>
  </si>
  <si>
    <t>igramar.com</t>
  </si>
  <si>
    <t>APARTHOTEL LAS LANZAS</t>
  </si>
  <si>
    <t>CALLE BERNARDO DE LA TORRE, 79 BAJO</t>
  </si>
  <si>
    <t>928221058</t>
  </si>
  <si>
    <t>reservas@aparthotel-laslanzas.com</t>
  </si>
  <si>
    <t>aparthotel-laslanzas.com</t>
  </si>
  <si>
    <t>EL HOTELITO DEL GOLFO S.L.</t>
  </si>
  <si>
    <t>AVENIDA MARÍTIMA, 6 BAJO</t>
  </si>
  <si>
    <t>928173272</t>
  </si>
  <si>
    <t>info@hotelitodelgolfo.com</t>
  </si>
  <si>
    <t>hotelitodelgolfo.com</t>
  </si>
  <si>
    <t>BLUE DOLPHIN HOTEL AND ADMINISTRATION FUERTEVENTURA S.L.</t>
  </si>
  <si>
    <t>AVENIDA JANDÍA, S/N BAJO; CLUB ALDIANA</t>
  </si>
  <si>
    <t>928169870</t>
  </si>
  <si>
    <t>info@bluedolphinhotelandadministrationfuerteventura.com</t>
  </si>
  <si>
    <t>ALDIANA FUERTEVENTURA</t>
  </si>
  <si>
    <t>AVENIDA JANDÍA, S/N BAJO</t>
  </si>
  <si>
    <t>onlinebuchung@aldiana.com</t>
  </si>
  <si>
    <t>356</t>
  </si>
  <si>
    <t>ROBINSON CLUB JANDIA PLAYA</t>
  </si>
  <si>
    <t>AVENIDA SALADAR, 6</t>
  </si>
  <si>
    <t>928169100</t>
  </si>
  <si>
    <t>jandiaplaya@robinson.com</t>
  </si>
  <si>
    <t>robinson.com</t>
  </si>
  <si>
    <t>ROBINSON CLUB ESQUINZO PLAYA</t>
  </si>
  <si>
    <t>CALLE GRAN CANARIA, 2 BAJO</t>
  </si>
  <si>
    <t>928168000</t>
  </si>
  <si>
    <t>esquinzoplaya@robinson.de</t>
  </si>
  <si>
    <t>VILLAMAR</t>
  </si>
  <si>
    <t>AVENIDA JANDÍA, 11</t>
  </si>
  <si>
    <t>928167087</t>
  </si>
  <si>
    <t>reservas@villamarhotel.es</t>
  </si>
  <si>
    <t>villamarhotel.es</t>
  </si>
  <si>
    <t>IGRAMAR EXPLOTACIONES S.L.U.</t>
  </si>
  <si>
    <t>PEATONAL GAVIOTAS, 3 BAJO</t>
  </si>
  <si>
    <t>928166992</t>
  </si>
  <si>
    <t>info@igramarexplotacionesu.com</t>
  </si>
  <si>
    <t>IBEROSTAR PLAYA GAVIOTAS</t>
  </si>
  <si>
    <t>AVENIDA CONSTITUCIÓN, S/N 0 LAS PALMAS</t>
  </si>
  <si>
    <t>928166197</t>
  </si>
  <si>
    <t>playa.gaviotas@iberostar.com</t>
  </si>
  <si>
    <t>BRONCEMAR BEACH</t>
  </si>
  <si>
    <t>CALLE AJICÁN (CALETA DE FUSTE), 4</t>
  </si>
  <si>
    <t>928163933</t>
  </si>
  <si>
    <t>recepcion@broncemar-beach.com</t>
  </si>
  <si>
    <t>broncemar-beach.com</t>
  </si>
  <si>
    <t>ELBA PALACE GOLF</t>
  </si>
  <si>
    <t>CARRETERA JANDÍA, KILOMETRO 11, 00 BAJO</t>
  </si>
  <si>
    <t>928163922</t>
  </si>
  <si>
    <t>epg@hoteleselba.com</t>
  </si>
  <si>
    <t>elbapalacegolf.com</t>
  </si>
  <si>
    <t>CASTILLO DE ELBA</t>
  </si>
  <si>
    <t>URBANIZACIÓN NUEVO HORIZONTE, S/N BAJO; A.H.CASTILLO ELBA</t>
  </si>
  <si>
    <t>928163600</t>
  </si>
  <si>
    <t>castilloelba@hoteleselba.com</t>
  </si>
  <si>
    <t>castillodeelba.com</t>
  </si>
  <si>
    <t>SUITE HOTEL ELBA CASTILLO SAN JORGE &amp; ANTIGUA</t>
  </si>
  <si>
    <t>AVENIDA JOSÉ FRANCHY ROCA, S/N PARCELA 11; BAJO</t>
  </si>
  <si>
    <t>928163500</t>
  </si>
  <si>
    <t>csj.reservas@hoteleselba.com</t>
  </si>
  <si>
    <t>CALETA DORADA</t>
  </si>
  <si>
    <t>CALLE BARRILLA, S/N</t>
  </si>
  <si>
    <t>928163150</t>
  </si>
  <si>
    <t>info@caletadorada.com</t>
  </si>
  <si>
    <t>BARCELÓ CASTILLO BEACH RESORT</t>
  </si>
  <si>
    <t>AVENIDA CASTILLO, 11 BAJO</t>
  </si>
  <si>
    <t>928163100</t>
  </si>
  <si>
    <t>elcastillo@barcelo.com</t>
  </si>
  <si>
    <t>barcelocastillobeachresort.com</t>
  </si>
  <si>
    <t>382</t>
  </si>
  <si>
    <t>BARCELÓ FUERTEVENTURA THALASSO SPA</t>
  </si>
  <si>
    <t>928163042</t>
  </si>
  <si>
    <t>fuerteventura@barcelo.com</t>
  </si>
  <si>
    <t>barcelofuerteventura.com</t>
  </si>
  <si>
    <t>462</t>
  </si>
  <si>
    <t>LA TAHONA GARDEN</t>
  </si>
  <si>
    <t>CALLE ALCALDE MARCIAL SÁNCHEZ VELÁZQUEZ, 17 BAJO</t>
  </si>
  <si>
    <t>928163016</t>
  </si>
  <si>
    <t>reception.tahonagarden@labranda-hotels.com</t>
  </si>
  <si>
    <t>latahonagarden.com</t>
  </si>
  <si>
    <t>CASTILLO BEACH</t>
  </si>
  <si>
    <t>CALLE VIRGEN DE LA CARIDAD DEL COBRE, S/N BAJO; MONTROVE</t>
  </si>
  <si>
    <t>928163001</t>
  </si>
  <si>
    <t>casbeach@hotmail.com</t>
  </si>
  <si>
    <t>castillobeach.com</t>
  </si>
  <si>
    <t>TOFIO &amp; RESORT BAHÍA PLAYA</t>
  </si>
  <si>
    <t>URBANIZACIÓN PALMERAS, 6 BAJO(HOTEL TOFIO)</t>
  </si>
  <si>
    <t>928161025</t>
  </si>
  <si>
    <t>info@tofio&amp;resortbahíaplaya.com</t>
  </si>
  <si>
    <t>RH2 BAHIA PLAYA</t>
  </si>
  <si>
    <t>CARRETERA GENERAL TARAJALEJO, S/N BAJO(HOTEL TOFIO)</t>
  </si>
  <si>
    <t>928161001</t>
  </si>
  <si>
    <t>FUERTE VENTURA GOLF RESORT</t>
  </si>
  <si>
    <t>CARRETERA JANDÍA, KM-11 URBANIZACIÓN FUERTEVENTURA</t>
  </si>
  <si>
    <t>928160326</t>
  </si>
  <si>
    <t>tblasco@anjoca.com</t>
  </si>
  <si>
    <t>fuerteventuragolfresort.com</t>
  </si>
  <si>
    <t>ELBA SARA BEACH &amp; GOLF RESORT</t>
  </si>
  <si>
    <t>AVENIDA MARISMAS, 7</t>
  </si>
  <si>
    <t>928160020</t>
  </si>
  <si>
    <t>info@elbarabeach&amp;golfresort.com</t>
  </si>
  <si>
    <t>hotel-elbasarabeach.com</t>
  </si>
  <si>
    <t>MONTE FELIZ</t>
  </si>
  <si>
    <t>AVENIDA PABLO PICASSO, S/N BAJO; HOTEL MONTE FELIZ</t>
  </si>
  <si>
    <t>928157300</t>
  </si>
  <si>
    <t>montefeliz@nordotel.com</t>
  </si>
  <si>
    <t>montefeliz.com</t>
  </si>
  <si>
    <t>BLUEBAY BEACH CLUB</t>
  </si>
  <si>
    <t>AVENIDA PABLO PICASSO, 6 BAJO; BLUE BAY BEACH CLUB</t>
  </si>
  <si>
    <t>928157219</t>
  </si>
  <si>
    <t>ORQUÍDEA</t>
  </si>
  <si>
    <t>CARRETERA SUR, KILOMETRO 44 URBANIZACIÓN BAHÍA FELIZ</t>
  </si>
  <si>
    <t>928157125</t>
  </si>
  <si>
    <t>bahia.feliz@nordotel.com</t>
  </si>
  <si>
    <t>TRES VIDAS</t>
  </si>
  <si>
    <t>CARRETERA SUR, S/N KILOMETRO 44</t>
  </si>
  <si>
    <t>NORDOTEL HOTELS &amp; APARTAMENTS</t>
  </si>
  <si>
    <t>AVENIDA MOYA (CARRETERA GENERAL DEL SUR ), 2 EDIFICIO BAJO; HOTEL ORQUIDEA</t>
  </si>
  <si>
    <t>central@nordotel.com</t>
  </si>
  <si>
    <t>LOPESAN BAOBAB RESORT</t>
  </si>
  <si>
    <t>MAR ADRIÁTICO, 1 MELONERAS</t>
  </si>
  <si>
    <t>928154400</t>
  </si>
  <si>
    <t>info@lopenbaobabresort.com</t>
  </si>
  <si>
    <t>677</t>
  </si>
  <si>
    <t>APARTAMENTOS MIRADOR ATLANTIC</t>
  </si>
  <si>
    <t>PLAYA AMADORES, S/N BAJO(APARTAMENTO MIRADOR ATLANTI</t>
  </si>
  <si>
    <t>928153053</t>
  </si>
  <si>
    <t>miradordelatlantico@hoteleraplayadeamadores.com</t>
  </si>
  <si>
    <t>apartamentosmiradoratlantic.com</t>
  </si>
  <si>
    <t>MARINA SUITES TURÍSTICO S.L.</t>
  </si>
  <si>
    <t>CALLE JUAN DÍAZ RODRÍGUEZ, 10 BAJO; PAS.PUERTO-URBANIZACIÓN PUERTO</t>
  </si>
  <si>
    <t>928153015</t>
  </si>
  <si>
    <t>recepcion@marinasuitesgrancanaria.com</t>
  </si>
  <si>
    <t>ANFI BEACH</t>
  </si>
  <si>
    <t>LUGAR ANFI DEL MAR (ANFI BEACH CLUB), S/N</t>
  </si>
  <si>
    <t>928152990</t>
  </si>
  <si>
    <t>customerservice@anfi.es</t>
  </si>
  <si>
    <t>anfi.com</t>
  </si>
  <si>
    <t>GRAN ANFI</t>
  </si>
  <si>
    <t>LUGAR ANFI DEL MAR (CLUB GRAN ANFI), S/N</t>
  </si>
  <si>
    <t>MONTE ANFI</t>
  </si>
  <si>
    <t>LUGAR ANFI DEL MAR (CLUB MONTE ANFI), 1 3</t>
  </si>
  <si>
    <t>PUERTO ANFI</t>
  </si>
  <si>
    <t>ANFI DEL MAR (CLUB PUERTO ANFI), 1 2</t>
  </si>
  <si>
    <t>ANFI SALES S.L.</t>
  </si>
  <si>
    <t>CALLE BJÖRN LYNG, S/N BAJO; ANFI DEL MAR</t>
  </si>
  <si>
    <t>35129</t>
  </si>
  <si>
    <t>928152941</t>
  </si>
  <si>
    <t>ARGUINEGUÍN PARK BY SERVATUR</t>
  </si>
  <si>
    <t>AVENIDA ALY, S/N</t>
  </si>
  <si>
    <t>928152777</t>
  </si>
  <si>
    <t>arguineguinpark@servatur.com</t>
  </si>
  <si>
    <t>CLUB PUERTO ATLÁNTICO</t>
  </si>
  <si>
    <t>AVENIDA CANARIOS, 3 BAJO; EDIFICIO PUERTO ATLANTIC</t>
  </si>
  <si>
    <t>928150700</t>
  </si>
  <si>
    <t>info@puertoatlantico.com</t>
  </si>
  <si>
    <t>clubpuertoatlntico.com</t>
  </si>
  <si>
    <t>RADISSON BLU RESORT &amp; SPA GRAN CANARIA MOGÁN</t>
  </si>
  <si>
    <t>AVENIDA MARRERO, 35</t>
  </si>
  <si>
    <t>928150606</t>
  </si>
  <si>
    <t>info.mogan.grancanaria@radissonblu.com</t>
  </si>
  <si>
    <t>radissonblu.com</t>
  </si>
  <si>
    <t>GREEN BEACH</t>
  </si>
  <si>
    <t>928150310</t>
  </si>
  <si>
    <t>greenbeach@servatur.com</t>
  </si>
  <si>
    <t>servaturhotels.com</t>
  </si>
  <si>
    <t>SERVATUR GREEN BEACH</t>
  </si>
  <si>
    <t>AVENIDA CANARIOS, 23 BAJO</t>
  </si>
  <si>
    <t>DUNAOASIS PALACE S.A.</t>
  </si>
  <si>
    <t>AVENIDA OASIS, 1 BAJO</t>
  </si>
  <si>
    <t>928143777</t>
  </si>
  <si>
    <t>info@dunaoasispalace.com</t>
  </si>
  <si>
    <t>RIU PALACE MELONERAS</t>
  </si>
  <si>
    <t>LUGAR MELONERAS, S/N BAJO; CENTRO COMERCIAL BOULEVAR FARO LOC29</t>
  </si>
  <si>
    <t>928143182</t>
  </si>
  <si>
    <t>palace.meloneras@riu.com</t>
  </si>
  <si>
    <t>HOTEL MASPALOMAS PRINCESS</t>
  </si>
  <si>
    <t>AVENIDA TOUROPERADOR TUI, S/N BAJO; TROPISOL</t>
  </si>
  <si>
    <t>928143149</t>
  </si>
  <si>
    <t>angealvarez1973@gmail.com</t>
  </si>
  <si>
    <t>892</t>
  </si>
  <si>
    <t>HOTEL MASPALOMAS PRINCESS ****</t>
  </si>
  <si>
    <t>AUTOVIA TOUROPERADOR TUI, 1 SUR DE LA ISLA GRAN CANARIA,</t>
  </si>
  <si>
    <t>info@hotelmaspalomasprincess****.com</t>
  </si>
  <si>
    <t>CORDIAL CANARIAS HOTELS &amp; RESORTS S.L.</t>
  </si>
  <si>
    <t>CALLE SAN SALVADOR, 9 BAJO; VEMOTOR SL B35460211</t>
  </si>
  <si>
    <t>35109</t>
  </si>
  <si>
    <t>928142487</t>
  </si>
  <si>
    <t>info@cordialcanariashotels&amp;resorts.com</t>
  </si>
  <si>
    <t>becordial.com/</t>
  </si>
  <si>
    <t>IFA FARO LOPESAN S.A.</t>
  </si>
  <si>
    <t>AVENIDA CRISTÓBAL COLÓN, 1 BAJO - PLAZA DEL FARO</t>
  </si>
  <si>
    <t>928142214</t>
  </si>
  <si>
    <t>DUNAS MIRADOR</t>
  </si>
  <si>
    <t>CALLE EINSTEIN, S/N BAJO</t>
  </si>
  <si>
    <t>928141802</t>
  </si>
  <si>
    <t>info@dunasmirador.com</t>
  </si>
  <si>
    <t>DUNAS MASPALOMAS RESORT</t>
  </si>
  <si>
    <t>AVENIDA TOUROPERADOR AIR MARÍN, S/N BAJO (MASPALOMAS OASIS)</t>
  </si>
  <si>
    <t>928140912</t>
  </si>
  <si>
    <t>info@dunasmaspalomasresort.com</t>
  </si>
  <si>
    <t>VISTA OASIS</t>
  </si>
  <si>
    <t>EINSTEIN, 6 BAJO 115</t>
  </si>
  <si>
    <t>928140542</t>
  </si>
  <si>
    <t>contacto@vistaoasis.com</t>
  </si>
  <si>
    <t>vistaoasis.com</t>
  </si>
  <si>
    <t>DUNAS SUITES AND VILLAS</t>
  </si>
  <si>
    <t>AVENIDA TOUROPERADOR SUNN AIR, S/N BAJO (HOTEL)</t>
  </si>
  <si>
    <t>928140180</t>
  </si>
  <si>
    <t>info@dunassuitesandvillas.com</t>
  </si>
  <si>
    <t>302</t>
  </si>
  <si>
    <t>VISTA BONITA GAY RESORT</t>
  </si>
  <si>
    <t>CALLE CARMEN LAFORET, 1 BAJO</t>
  </si>
  <si>
    <t>928140032</t>
  </si>
  <si>
    <t>reservas@vistabonita.es</t>
  </si>
  <si>
    <t>vistabonita.es</t>
  </si>
  <si>
    <t>HOTEL TABAIBA PRINCESS****</t>
  </si>
  <si>
    <t>AVENIDA TOUROPERADOR TUI, S/N</t>
  </si>
  <si>
    <t>928140030</t>
  </si>
  <si>
    <t>customers.tabaibaprincess@princess-hotels.com</t>
  </si>
  <si>
    <t>409</t>
  </si>
  <si>
    <t>GLORIA PALACE ROYAL</t>
  </si>
  <si>
    <t>CALLE TAMARA, 1 ASCEN</t>
  </si>
  <si>
    <t>928128640</t>
  </si>
  <si>
    <t>info@gloriapalaceroyal.com</t>
  </si>
  <si>
    <t>GLORIA PALACE AMADORES THALASSO</t>
  </si>
  <si>
    <t>CALLE LA PALMA, 2 BAJO</t>
  </si>
  <si>
    <t>928128510</t>
  </si>
  <si>
    <t>info@gloriapalaceamadoresthalasso.com</t>
  </si>
  <si>
    <t>392</t>
  </si>
  <si>
    <t>GLORIA PALACE SAN AGUSTÍN S.A.</t>
  </si>
  <si>
    <t>CALLE LAS MARGARITAS, 2 BAJO; ROCAS ROJAS</t>
  </si>
  <si>
    <t>928128500</t>
  </si>
  <si>
    <t>info@gloriapalacenagustín.com</t>
  </si>
  <si>
    <t>448</t>
  </si>
  <si>
    <t>HL SUITEHOTEL PLAYA DEL INGLÉS - ADULTS ONLY</t>
  </si>
  <si>
    <t>AVENIDA GRAN CANARIA, 5</t>
  </si>
  <si>
    <t>928128309</t>
  </si>
  <si>
    <t>recepcion-suitehotel@hoteleslopez.com</t>
  </si>
  <si>
    <t>suitehotelplayadelingles.com</t>
  </si>
  <si>
    <t>H10 PLAYA MELONERAS PALACE</t>
  </si>
  <si>
    <t>CARRETERA MAR CASPIO, 5</t>
  </si>
  <si>
    <t>35106</t>
  </si>
  <si>
    <t>928128282</t>
  </si>
  <si>
    <t>h10.playa.meloneras.palace@h10hotels.com</t>
  </si>
  <si>
    <t>hotelh10playameloneras.com</t>
  </si>
  <si>
    <t>352</t>
  </si>
  <si>
    <t>LOPESAN COSTA MELONERAS RESORT SPA &amp; CASINO</t>
  </si>
  <si>
    <t>MAR MEDITERRÁNEO, 1</t>
  </si>
  <si>
    <t>928128100</t>
  </si>
  <si>
    <t>costameloneras@lopesan.com</t>
  </si>
  <si>
    <t>lopesancostamelonerasresortspacasino.com</t>
  </si>
  <si>
    <t>1136</t>
  </si>
  <si>
    <t>HOTEL NAYRA</t>
  </si>
  <si>
    <t>CALLE IRLANDA, 25 6 BJ</t>
  </si>
  <si>
    <t>928093711</t>
  </si>
  <si>
    <t>info@hotelnayra.com</t>
  </si>
  <si>
    <t>hotelnayra.com</t>
  </si>
  <si>
    <t>CARDEÑA HOTEL S.L.</t>
  </si>
  <si>
    <t>SAN PEDRO CARDEÑA, 50 BAJO</t>
  </si>
  <si>
    <t>928093536</t>
  </si>
  <si>
    <t>cardenahoteles.com</t>
  </si>
  <si>
    <t>EUGENIA VICTORIA</t>
  </si>
  <si>
    <t>AVENIDA GRAN CANARIA, 26 BAJO; BUNG.22-D HOLYCAN</t>
  </si>
  <si>
    <t>928076250</t>
  </si>
  <si>
    <t>reservaseugenia@bullhotels.com</t>
  </si>
  <si>
    <t>EL MOLINO DE AGUA S.L.</t>
  </si>
  <si>
    <t>CARRETERA FATAGA, KILOMETRO 31</t>
  </si>
  <si>
    <t>35108</t>
  </si>
  <si>
    <t>928071084</t>
  </si>
  <si>
    <t>info@elmolinodeagua.com</t>
  </si>
  <si>
    <t>elmolinodeagua.com</t>
  </si>
  <si>
    <t>SOLVASA GERANIOS SUITES &amp; SPA</t>
  </si>
  <si>
    <t>928067000</t>
  </si>
  <si>
    <t>info@solvageraniossuites&amp;spa.com</t>
  </si>
  <si>
    <t>geraniossuites.com</t>
  </si>
  <si>
    <t>HOTEL SEASIDE SANDY BEACH ****</t>
  </si>
  <si>
    <t>AVENIDA DE MENCEYES</t>
  </si>
  <si>
    <t>928063200</t>
  </si>
  <si>
    <t>info@sandy-beach.es</t>
  </si>
  <si>
    <t>sandy-beach.es</t>
  </si>
  <si>
    <t>ARENA BEACH</t>
  </si>
  <si>
    <t>CALLE LA GOMERA, S/N</t>
  </si>
  <si>
    <t>928040010</t>
  </si>
  <si>
    <t>recepcionsuite@arenahotelesfuerteventura.com</t>
  </si>
  <si>
    <t>JANDIA GOLF</t>
  </si>
  <si>
    <t>CALLE LA MANCHA (SOLANA MATORRAL), S/N BAJO</t>
  </si>
  <si>
    <t>928013970</t>
  </si>
  <si>
    <t>info@hoteljandiagolf.com</t>
  </si>
  <si>
    <t>jandiagolf.com</t>
  </si>
  <si>
    <t>PARADOR DE CRUZ DE TEJEDA</t>
  </si>
  <si>
    <t>CALLE CRUZ DE TEJEDA, S/N</t>
  </si>
  <si>
    <t>928012500</t>
  </si>
  <si>
    <t>cruztejeda@parador.es</t>
  </si>
  <si>
    <t>VILLA EL INTI</t>
  </si>
  <si>
    <t>CALLE LA COSTA, 6 BAJO</t>
  </si>
  <si>
    <t>928 83 89 80</t>
  </si>
  <si>
    <t>elinti.lanzarote@gmail.com</t>
  </si>
  <si>
    <t>elinti.com</t>
  </si>
  <si>
    <t>POSHADA RURAL</t>
  </si>
  <si>
    <t>CAMINO HOYAS DEL CAVADERO, 11</t>
  </si>
  <si>
    <t>35421</t>
  </si>
  <si>
    <t>MOYA</t>
  </si>
  <si>
    <t>928 55 46 36</t>
  </si>
  <si>
    <t>info@poshadarural.com</t>
  </si>
  <si>
    <t>BUNGALOWS DOBLE UVE</t>
  </si>
  <si>
    <t>CALLE CHABUSQUILLO, 7</t>
  </si>
  <si>
    <t>928 51 53 06</t>
  </si>
  <si>
    <t>info@bungalowsdobleuve.es</t>
  </si>
  <si>
    <t>bungalowsdobleuve.es</t>
  </si>
  <si>
    <t>COTILLO OCEAN SUNSET</t>
  </si>
  <si>
    <t>URBANIZACIÓN LAGOS, 6 5</t>
  </si>
  <si>
    <t>35650</t>
  </si>
  <si>
    <t>928 17 50 65</t>
  </si>
  <si>
    <t>recepcion@cotillosunset.com</t>
  </si>
  <si>
    <t>cotillosunset.com/</t>
  </si>
  <si>
    <t>HOTEL EL PUENTE</t>
  </si>
  <si>
    <t>PASEO EXTREMADURA, 40 BAJO</t>
  </si>
  <si>
    <t>10630</t>
  </si>
  <si>
    <t>PINOFRANQUEADO</t>
  </si>
  <si>
    <t>CÁCERES</t>
  </si>
  <si>
    <t>927674028</t>
  </si>
  <si>
    <t>info@hotelelpuente.com</t>
  </si>
  <si>
    <t>EL CASTÚO</t>
  </si>
  <si>
    <t>PASEO CHARCO MORISCO, 4</t>
  </si>
  <si>
    <t>927674015</t>
  </si>
  <si>
    <t xml:space="preserve">	info@hotelcastuo.com</t>
  </si>
  <si>
    <t>hotelcastuo.com</t>
  </si>
  <si>
    <t>FUSTEL LARREATEGUI MARINO Y ALFREDO DANIEL S.C.</t>
  </si>
  <si>
    <t>PLAZA MAYOR, 7 7 7</t>
  </si>
  <si>
    <t>10400</t>
  </si>
  <si>
    <t>JARAÍZ DE LA VERA</t>
  </si>
  <si>
    <t>927665150</t>
  </si>
  <si>
    <t>villaxarahiz@villaxarahiz.com</t>
  </si>
  <si>
    <t>villaxarahiz.com</t>
  </si>
  <si>
    <t>HOTEL JULIO</t>
  </si>
  <si>
    <t>TRUJILLO, S/N 0 CÁCERES</t>
  </si>
  <si>
    <t>10200</t>
  </si>
  <si>
    <t>TRUJILLO</t>
  </si>
  <si>
    <t>927659351</t>
  </si>
  <si>
    <t>info@hoteljulio.com</t>
  </si>
  <si>
    <t>hoteljulio.com</t>
  </si>
  <si>
    <t>HOTEL CASA DE ORELLANA</t>
  </si>
  <si>
    <t>927659265</t>
  </si>
  <si>
    <t>hotel@casadeorellana.com</t>
  </si>
  <si>
    <t>casadeorellana.com</t>
  </si>
  <si>
    <t>HOTEL NH PALACIO DE SANTA MARTA</t>
  </si>
  <si>
    <t>BALLESTEROS, 6 BAJO</t>
  </si>
  <si>
    <t>927659190</t>
  </si>
  <si>
    <t>HOTEL RURAL RIVERA DE VADILLO S.L.</t>
  </si>
  <si>
    <t>PARAJE LOS ARENALES, 20 BAJO</t>
  </si>
  <si>
    <t>10612</t>
  </si>
  <si>
    <t>JERTE</t>
  </si>
  <si>
    <t>927649570</t>
  </si>
  <si>
    <t>info@hotelruralriveradevadillo.com</t>
  </si>
  <si>
    <t>HOTEL EXTREMADURA S.A.</t>
  </si>
  <si>
    <t>AVENIDA VIRGEN DE GUADALUPE, 28 BAJO</t>
  </si>
  <si>
    <t>10001</t>
  </si>
  <si>
    <t>927629639</t>
  </si>
  <si>
    <t>info@extremadurahotel.com</t>
  </si>
  <si>
    <t>extremadurahotel.com</t>
  </si>
  <si>
    <t>AHC HOTELES</t>
  </si>
  <si>
    <t>AVENIDA UNIVERSIDAD, 51</t>
  </si>
  <si>
    <t>10003</t>
  </si>
  <si>
    <t>927628223</t>
  </si>
  <si>
    <t>reservas@ahchoteles.com</t>
  </si>
  <si>
    <t>ahchoteles.com</t>
  </si>
  <si>
    <t>BLUECITY MÉRIDA PALACE S.L.</t>
  </si>
  <si>
    <t>PLAZA ESPAÑA, 19 BAJO; SOL MELIA S A</t>
  </si>
  <si>
    <t>06800</t>
  </si>
  <si>
    <t>MÉRIDA</t>
  </si>
  <si>
    <t>BADAJOZ</t>
  </si>
  <si>
    <t>927627366</t>
  </si>
  <si>
    <t>info@bluecityméridapalace.com</t>
  </si>
  <si>
    <t>hotelmeridapalace.com</t>
  </si>
  <si>
    <t>EXE AGORA CÁCERES</t>
  </si>
  <si>
    <t>PARRAS, 25</t>
  </si>
  <si>
    <t>10004</t>
  </si>
  <si>
    <t>927626360</t>
  </si>
  <si>
    <t>info@exeagoracáceres.com</t>
  </si>
  <si>
    <t>HOSPES PALACIO DE ARENALES &amp; SPA</t>
  </si>
  <si>
    <t>CARRETERA N-521 (FCA. LA QUINTA), KILOMETRO 52, 100</t>
  </si>
  <si>
    <t>10005</t>
  </si>
  <si>
    <t>927620490</t>
  </si>
  <si>
    <t>palacioarenales@hospes.com</t>
  </si>
  <si>
    <t>GOLF VALDECAÑAS</t>
  </si>
  <si>
    <t>CARRETERA GORDO-BERROCALEJO, KILOMETRO 163 AUTOVÍA A5</t>
  </si>
  <si>
    <t>10392</t>
  </si>
  <si>
    <t>EL GORDO</t>
  </si>
  <si>
    <t>927610730</t>
  </si>
  <si>
    <t>valdecanas@vinccihoteles.com</t>
  </si>
  <si>
    <t>golfvaldecanas.es</t>
  </si>
  <si>
    <t>EL CONVENTO HOTEL RURAL</t>
  </si>
  <si>
    <t>CARRETERA SAN PEDRO, S/N (CARRETERA SAN PEDRO-LAS CASIÑAS)</t>
  </si>
  <si>
    <t>10500</t>
  </si>
  <si>
    <t>VALENCIA DE ALCÁNTARA</t>
  </si>
  <si>
    <t>927584129</t>
  </si>
  <si>
    <t>info@elconventohotelrural.com</t>
  </si>
  <si>
    <t>hrelconvento.com</t>
  </si>
  <si>
    <t>HOTEL CASA ESCOBAR JEREZ</t>
  </si>
  <si>
    <t>CALLE ALFACAR, 13-15 PRINCIPAL</t>
  </si>
  <si>
    <t>927582402</t>
  </si>
  <si>
    <t>ibericos@casaescobarjerez.com</t>
  </si>
  <si>
    <t>casaescobarjerez.com</t>
  </si>
  <si>
    <t>EL CLAVO S.L.</t>
  </si>
  <si>
    <t>RAMÓN Y CAJAL, 12 BAJO</t>
  </si>
  <si>
    <t>927581020</t>
  </si>
  <si>
    <t>info@elclavo.com</t>
  </si>
  <si>
    <t>EVA YOLANDA GONZALEZ PILARO</t>
  </si>
  <si>
    <t>CALLE CALVO SOTELO, 21 BAJO; HOTEL LOS IBORES</t>
  </si>
  <si>
    <t>10328</t>
  </si>
  <si>
    <t>FRESNEDOSO DE IBOR</t>
  </si>
  <si>
    <t>927575251</t>
  </si>
  <si>
    <t>info@evayolandagonzalezpilaro.com</t>
  </si>
  <si>
    <t>HOTEL RURAL EL BALCON DE LA VERA</t>
  </si>
  <si>
    <t>AVENIDA EXTREMADURA, KILOMETRO 75, 600 BAJO</t>
  </si>
  <si>
    <t>10470</t>
  </si>
  <si>
    <t>VILLANUEVA DE LA VERA</t>
  </si>
  <si>
    <t>927567164</t>
  </si>
  <si>
    <t>info@elbalcondelavera.com</t>
  </si>
  <si>
    <t>elbalcondelavera.com</t>
  </si>
  <si>
    <t>ALARDOS DE SAN JUAN</t>
  </si>
  <si>
    <t>CARRETERA MADRIGAL, KILOMETRO 0, 300 FINCA LAS HIGUERUELAS S/N</t>
  </si>
  <si>
    <t>05489</t>
  </si>
  <si>
    <t>CANDELEDA</t>
  </si>
  <si>
    <t>ÁVILA</t>
  </si>
  <si>
    <t>927565033</t>
  </si>
  <si>
    <t>info@alardosdenjuan.com</t>
  </si>
  <si>
    <t>hotelalardos.com</t>
  </si>
  <si>
    <t>RURAL ROBLES</t>
  </si>
  <si>
    <t>AVENIDA DOÑA SOLEDAD VEGA ORTIZ, 104</t>
  </si>
  <si>
    <t>10450</t>
  </si>
  <si>
    <t>JARANDILLA DE LA VERA</t>
  </si>
  <si>
    <t>927561344</t>
  </si>
  <si>
    <t>hotelruralrobles@gmail.com</t>
  </si>
  <si>
    <t>ruralrobles.com</t>
  </si>
  <si>
    <t>RUTA IMPERIAL S.L.</t>
  </si>
  <si>
    <t>CALLE MACHOTERAL, S/N BAJO</t>
  </si>
  <si>
    <t>927561330</t>
  </si>
  <si>
    <t>hotelrutaimperial@gmail.com</t>
  </si>
  <si>
    <t>hotelruralrutaimperial.com</t>
  </si>
  <si>
    <t>MIRADOR DE LA PORTILLA S.L.</t>
  </si>
  <si>
    <t>CARRETERA ALCORCÓN-PLASENCIA, KILOMETRO 47 BAJO</t>
  </si>
  <si>
    <t>927560604</t>
  </si>
  <si>
    <t>info@hotelmiradordelaportilla.com</t>
  </si>
  <si>
    <t>hotelmiradordelaportilla.com</t>
  </si>
  <si>
    <t>DON JUAN DE AUSTRIA S.L.</t>
  </si>
  <si>
    <t>AVENIDA DOÑA SOLEDAD VEGA ORTIZ, 101 BAJO</t>
  </si>
  <si>
    <t>927560206</t>
  </si>
  <si>
    <t>reservas@cchoteles.es</t>
  </si>
  <si>
    <t>hoteldonjuandeaustria.com</t>
  </si>
  <si>
    <t>PARADOR DE JARANDILLA DE LA VERA CARLOS V</t>
  </si>
  <si>
    <t>AVENIDA ANTONIO GARCÍA PRIETO, 1</t>
  </si>
  <si>
    <t>927560117</t>
  </si>
  <si>
    <t>jarandilla@parador.es</t>
  </si>
  <si>
    <t>HOTEL RURAL LAS MOZAS S.L.</t>
  </si>
  <si>
    <t>AVENIDA GUADALUPE, 10</t>
  </si>
  <si>
    <t>10340</t>
  </si>
  <si>
    <t>CASTAÑAR DE IBOR</t>
  </si>
  <si>
    <t>927554387</t>
  </si>
  <si>
    <t>hotelrurallasmozas@hotmail.com</t>
  </si>
  <si>
    <t>hotelrurallasmozassl.com</t>
  </si>
  <si>
    <t>HOTEL ALONSO DE MONROY S.L.</t>
  </si>
  <si>
    <t>AUTOVIA EXTREMADURA (A-V), KILOMETRO 190</t>
  </si>
  <si>
    <t>10394</t>
  </si>
  <si>
    <t>BELVÍS DE MONROY</t>
  </si>
  <si>
    <t>927534362</t>
  </si>
  <si>
    <t>info@hotelalonsodemonroy.com</t>
  </si>
  <si>
    <t>LOS GRANADOS S.L.</t>
  </si>
  <si>
    <t>CARRETERA BADAJOZ, KILOMETRO 181 BAJO</t>
  </si>
  <si>
    <t>10300</t>
  </si>
  <si>
    <t>NAVALMORAL DE LA MATA</t>
  </si>
  <si>
    <t>927530758</t>
  </si>
  <si>
    <t>info@losgranados.com</t>
  </si>
  <si>
    <t>LOS CERRILLOS</t>
  </si>
  <si>
    <t>PASAJE EXTREMADURA, KILOMETRO 174</t>
  </si>
  <si>
    <t>10335</t>
  </si>
  <si>
    <t>PERALEDA DE LA MATA</t>
  </si>
  <si>
    <t>927530081</t>
  </si>
  <si>
    <t>areadeservicioloscerrillos@gmail.com</t>
  </si>
  <si>
    <t>facebook.com/arealoscerrillos</t>
  </si>
  <si>
    <t>DON JULIO S.L.</t>
  </si>
  <si>
    <t>AVENIDA SIERRA DE GATA, 20 BAJO</t>
  </si>
  <si>
    <t>10896</t>
  </si>
  <si>
    <t>PERALES DEL PUERTO</t>
  </si>
  <si>
    <t>927514650</t>
  </si>
  <si>
    <t>info@donjulio.com</t>
  </si>
  <si>
    <t>toprural.com</t>
  </si>
  <si>
    <t>AVENIDA SANTOS ROBLEDO, 10 BAJO</t>
  </si>
  <si>
    <t>10890</t>
  </si>
  <si>
    <t>VALVERDE DEL FRESNO</t>
  </si>
  <si>
    <t>927510323</t>
  </si>
  <si>
    <t>palmera@hotel-la-palmera.com</t>
  </si>
  <si>
    <t>hotel-la-palmera.com</t>
  </si>
  <si>
    <t>HOTEL LOS KEKES S.L.</t>
  </si>
  <si>
    <t>CALLE CORIA, 1 0 CACERES</t>
  </si>
  <si>
    <t>927504080</t>
  </si>
  <si>
    <t>info@camaracaceres.es</t>
  </si>
  <si>
    <t>camaracaceres.es</t>
  </si>
  <si>
    <t>CARRETERA DISSEMINAT CIUDAD RODRIGO, KILOMETRO 36'600 BAJO; K; KILOMETRO 33.600 HOTEL S.C</t>
  </si>
  <si>
    <t>10800</t>
  </si>
  <si>
    <t>CORIA</t>
  </si>
  <si>
    <t>927501412</t>
  </si>
  <si>
    <t>info@hotelsancristobal.net</t>
  </si>
  <si>
    <t>hotelsancristobal.net</t>
  </si>
  <si>
    <t>MONTESOL</t>
  </si>
  <si>
    <t>DISEMINADO MOHECILLA, S/N BAJO; HOTEL MONTESOL</t>
  </si>
  <si>
    <t>927501049</t>
  </si>
  <si>
    <t>reservas@montesolcoria.com</t>
  </si>
  <si>
    <t>montesolcoria.com</t>
  </si>
  <si>
    <t>BALDIO GRANDE</t>
  </si>
  <si>
    <t>CARRETERA CARBAJO-SANTIAGO DE ALCÁNTARA, KILOMETRO 1, 5</t>
  </si>
  <si>
    <t>10511</t>
  </si>
  <si>
    <t>CARBAJO</t>
  </si>
  <si>
    <t>927491014</t>
  </si>
  <si>
    <t>info@baldiogrande.com</t>
  </si>
  <si>
    <t>baldiogrande.com</t>
  </si>
  <si>
    <t>HOTEL GALICIA*</t>
  </si>
  <si>
    <t>AVENIDA TERMAS, 69</t>
  </si>
  <si>
    <t>10750</t>
  </si>
  <si>
    <t>BAÑOS DE MONTEMAYOR</t>
  </si>
  <si>
    <t>927488162</t>
  </si>
  <si>
    <t>hgaliciamontemayor@gmail.com</t>
  </si>
  <si>
    <t>hotelgalicia.com</t>
  </si>
  <si>
    <t>HOTEL RESTAURANTE LA GLORIETA S.L.</t>
  </si>
  <si>
    <t>AVENIDA DE LAS TERMAS, 101</t>
  </si>
  <si>
    <t>927488018</t>
  </si>
  <si>
    <t>hotelglorieta@hotmail.com</t>
  </si>
  <si>
    <t>hotelrestaurantelaglorieta.com/</t>
  </si>
  <si>
    <t>HOTEL RESTAURANTE LA GLORIETA</t>
  </si>
  <si>
    <t>AVENIDA TERMAS, 101 BAJO</t>
  </si>
  <si>
    <t>hotelrestaurantelaglorieta.com</t>
  </si>
  <si>
    <t>GRAN HOTEL BALNEARIO S.A.</t>
  </si>
  <si>
    <t>AVENIDA TERMAS, 24</t>
  </si>
  <si>
    <t>927488005</t>
  </si>
  <si>
    <t>anbal@balnearios.org</t>
  </si>
  <si>
    <t>balnearios.org</t>
  </si>
  <si>
    <t>DE BROZAS</t>
  </si>
  <si>
    <t>CAMINO SAN GREGORIO, S/N BAJO(BALNEARIO SAN GREGOR</t>
  </si>
  <si>
    <t>10950</t>
  </si>
  <si>
    <t>BROZAS</t>
  </si>
  <si>
    <t>info@debrozas.com</t>
  </si>
  <si>
    <t>balneariodebrozas.com</t>
  </si>
  <si>
    <t>HOTEL RURAL TRESMENTIRAS S.L.</t>
  </si>
  <si>
    <t>LUGAR MATANZAS S/N</t>
  </si>
  <si>
    <t>10740</t>
  </si>
  <si>
    <t>ALDEANUEVA DEL CAMINO</t>
  </si>
  <si>
    <t>927484333</t>
  </si>
  <si>
    <t>hotelrural@tresmentiras.com</t>
  </si>
  <si>
    <t>tresmentiras.com</t>
  </si>
  <si>
    <t>TERMAHOSTUR S.L.</t>
  </si>
  <si>
    <t>PARAJE SALUGRAL, S/N BAJO</t>
  </si>
  <si>
    <t>10700</t>
  </si>
  <si>
    <t>HERVÁS</t>
  </si>
  <si>
    <t>927481453</t>
  </si>
  <si>
    <t>info@hotelbalneario.com</t>
  </si>
  <si>
    <t>hotelbalneario.com</t>
  </si>
  <si>
    <t>JARILLA</t>
  </si>
  <si>
    <t>CARRETERA SALAMANCA, KILOMETRO 449, 000 BAJO</t>
  </si>
  <si>
    <t>10728</t>
  </si>
  <si>
    <t>927477040</t>
  </si>
  <si>
    <t>hotel@hoteljarilla.com</t>
  </si>
  <si>
    <t>hoteljarilla.com</t>
  </si>
  <si>
    <t>SALUGRAL TERMAL RESORT</t>
  </si>
  <si>
    <t>CARRETERA N-630, S/N BAJO</t>
  </si>
  <si>
    <t>927474850</t>
  </si>
  <si>
    <t>GEBIDEXSA S.A.</t>
  </si>
  <si>
    <t>PLAZA CONVENTO, S/N BAJO; HOSPED VALLE AMBROZ</t>
  </si>
  <si>
    <t>927474828</t>
  </si>
  <si>
    <t>info@gebidex.com</t>
  </si>
  <si>
    <t>HOTEL JUDERÍA VALLE DEL JERTE</t>
  </si>
  <si>
    <t>CALLE FEDERICO BAJO, 18</t>
  </si>
  <si>
    <t>10610</t>
  </si>
  <si>
    <t>CABEZUELA DEL VALLE</t>
  </si>
  <si>
    <t>927472530</t>
  </si>
  <si>
    <t>juderiavalledeljerte@hotmail.com</t>
  </si>
  <si>
    <t>facebook.com/hotel.rte.juderiavalledeljerte</t>
  </si>
  <si>
    <t>VALLE DEL JERTE</t>
  </si>
  <si>
    <t>RAMÓN CEPEDA, 118 BAJO</t>
  </si>
  <si>
    <t>927470403</t>
  </si>
  <si>
    <t>info@valledeljerte.com</t>
  </si>
  <si>
    <t>LOS ARENALES</t>
  </si>
  <si>
    <t>CARRETERA N-110, KLM. 368 (CALLE PRAJE LOS ARENALES)</t>
  </si>
  <si>
    <t>927470143</t>
  </si>
  <si>
    <t>hotelarenalesjerte@gmail.com</t>
  </si>
  <si>
    <t>hotelarenales.es</t>
  </si>
  <si>
    <t>CASA DE PASARÓN</t>
  </si>
  <si>
    <t>MAGDALENA, 18</t>
  </si>
  <si>
    <t>10411</t>
  </si>
  <si>
    <t>PASARÓN DE LA VERA</t>
  </si>
  <si>
    <t>927469407</t>
  </si>
  <si>
    <t>pasaron@pasaron.com</t>
  </si>
  <si>
    <t>pasaron.com/es/</t>
  </si>
  <si>
    <t>HOTEL RURAL HOJARANZOS</t>
  </si>
  <si>
    <t>CARRETERA PLASENCIA (EX-203), S/N BAJO; HOTEL RURAL</t>
  </si>
  <si>
    <t>10420</t>
  </si>
  <si>
    <t>TEJEDA DE TIÉTAR</t>
  </si>
  <si>
    <t>927469381</t>
  </si>
  <si>
    <t>informacion@hojaranzos.com</t>
  </si>
  <si>
    <t>hojaranzos.com</t>
  </si>
  <si>
    <t>HOSPEDERIA PARQUE DE MONFRAGÜE</t>
  </si>
  <si>
    <t>CARRETERA PLASENCIA-TRUJILLO, KILOMETRO 37 BAJO</t>
  </si>
  <si>
    <t>10694</t>
  </si>
  <si>
    <t>TORREJÓN EL RUBIO</t>
  </si>
  <si>
    <t>927455279</t>
  </si>
  <si>
    <t>recepcion-monfrague@hospederiasdeextremadura.es</t>
  </si>
  <si>
    <t>hospederiasdeextremadura.es</t>
  </si>
  <si>
    <t>HOTEL CARVAJAL</t>
  </si>
  <si>
    <t>PASEO PIZARRO, 54 BAJO</t>
  </si>
  <si>
    <t>927455260</t>
  </si>
  <si>
    <t>info@hotelcarvajal.es</t>
  </si>
  <si>
    <t>hotelcarvajal.com</t>
  </si>
  <si>
    <t>SANTA MARTA</t>
  </si>
  <si>
    <t>CARRETERA SALAMANCA-CÁCERES, KILOMETRO 494 BAJO</t>
  </si>
  <si>
    <t>10693</t>
  </si>
  <si>
    <t>RIOLOBOS</t>
  </si>
  <si>
    <t>927453260</t>
  </si>
  <si>
    <t>info@ntamarta.com</t>
  </si>
  <si>
    <t>HOTEL MEDINA GALIAYAH</t>
  </si>
  <si>
    <t>CARRETERA PLASENCIA, S/N BAJO</t>
  </si>
  <si>
    <t>10691</t>
  </si>
  <si>
    <t>GALISTEO</t>
  </si>
  <si>
    <t>927452400</t>
  </si>
  <si>
    <t>hotelmedinaghaliayah@hotmail.com</t>
  </si>
  <si>
    <t>facebook.com/177765675751312</t>
  </si>
  <si>
    <t>TRES AZULES</t>
  </si>
  <si>
    <t>CARRETERA DESCARGAMARÍA, KILOMETRO 2, 500</t>
  </si>
  <si>
    <t>10865</t>
  </si>
  <si>
    <t>CADALSO</t>
  </si>
  <si>
    <t>927441414</t>
  </si>
  <si>
    <t>casadereposo@tresazules.es</t>
  </si>
  <si>
    <t>tresazules.es/</t>
  </si>
  <si>
    <t>EL MOLINO DE LOS PILARES</t>
  </si>
  <si>
    <t>PARAJE PILARES, S/N</t>
  </si>
  <si>
    <t>927441029</t>
  </si>
  <si>
    <t>info@elmolinodelospilares.com</t>
  </si>
  <si>
    <t>LA POSADA DEL CASAR</t>
  </si>
  <si>
    <t>MAYOR, 36 -EDIF BAJO</t>
  </si>
  <si>
    <t>10640</t>
  </si>
  <si>
    <t>CASAR DE PALOMERO</t>
  </si>
  <si>
    <t>927436410</t>
  </si>
  <si>
    <t>info@laposadadelcasar.es</t>
  </si>
  <si>
    <t>laposadadelcasar.es</t>
  </si>
  <si>
    <t>HURDES REALES</t>
  </si>
  <si>
    <t>CARRETERA FACTORÍA, S/N</t>
  </si>
  <si>
    <t>10624</t>
  </si>
  <si>
    <t>LADRILLAR</t>
  </si>
  <si>
    <t>927434139</t>
  </si>
  <si>
    <t>info@gebidexsa.es</t>
  </si>
  <si>
    <t>HOTEL CIUDAD DE PLASENCIA S.L.</t>
  </si>
  <si>
    <t>GOICOECHEA (POLIGONO INSDUSTRIAL PLASENCIA), 12 BAJO</t>
  </si>
  <si>
    <t>10600</t>
  </si>
  <si>
    <t>PLASENCIA</t>
  </si>
  <si>
    <t>927427045</t>
  </si>
  <si>
    <t>info@hotelciudaddeplasencia.es</t>
  </si>
  <si>
    <t>hotelciudaddeplasencia.com</t>
  </si>
  <si>
    <t>PALACIO CARVAJAL GIRÓN</t>
  </si>
  <si>
    <t>PLAZA ANSANO, 1</t>
  </si>
  <si>
    <t>927426326</t>
  </si>
  <si>
    <t>direccion@palaciocarvajalgiron.com</t>
  </si>
  <si>
    <t>palaciocarvajalgiron.com</t>
  </si>
  <si>
    <t>PARADOR DE PLASENCIA</t>
  </si>
  <si>
    <t>SAN VICENTE FERRER, S/N BAJO(PARADOR)</t>
  </si>
  <si>
    <t>927425870</t>
  </si>
  <si>
    <t>plasencia@parador.es</t>
  </si>
  <si>
    <t>OYO HOTEL LOS ALAMOS</t>
  </si>
  <si>
    <t>AVENIDA MARTÍN PALOMINO, S/N</t>
  </si>
  <si>
    <t>927424650</t>
  </si>
  <si>
    <t>info@oyohotellosalamos.com</t>
  </si>
  <si>
    <t>hotellosalamos.es</t>
  </si>
  <si>
    <t>AZAR</t>
  </si>
  <si>
    <t>CARRETERA N-630, KILOMETRO 474 BAJO</t>
  </si>
  <si>
    <t>927423544</t>
  </si>
  <si>
    <t>recepcion@hotelazar.com</t>
  </si>
  <si>
    <t>hotelazar.com</t>
  </si>
  <si>
    <t>CALLE ALFONSO VIII, 32 BAJO; ASCENSOR</t>
  </si>
  <si>
    <t>927417878</t>
  </si>
  <si>
    <t>info@hotelalfonsoviii.com</t>
  </si>
  <si>
    <t>eurostarshotels.com/exe-alfonso-viii.html?referer_code=lb0gg00yx&amp;utm_source=google&amp;utm_medium=business&amp;utm_campaign=lb0gg00yx</t>
  </si>
  <si>
    <t>HOTEL CIUDAD DEL JERTE S.L.</t>
  </si>
  <si>
    <t>CARRETERA N-110, KILOMETRO 399, 9 BAJO</t>
  </si>
  <si>
    <t>927412228</t>
  </si>
  <si>
    <t>info@hotelciudaddeljerte.com</t>
  </si>
  <si>
    <t>ciudaddeljerte.com</t>
  </si>
  <si>
    <t>RINCÓN EXTREMEÑO S.L.</t>
  </si>
  <si>
    <t>VIDRIERAS, 8 BAJO</t>
  </si>
  <si>
    <t>927411150</t>
  </si>
  <si>
    <t>recepcion@hotelrincon.com</t>
  </si>
  <si>
    <t>hotelrincon.com</t>
  </si>
  <si>
    <t>DORA</t>
  </si>
  <si>
    <t>RONDA SALVADOR, 37 BAJO</t>
  </si>
  <si>
    <t>927411034</t>
  </si>
  <si>
    <t>info@dora.com</t>
  </si>
  <si>
    <t>hotel-dora.com</t>
  </si>
  <si>
    <t>HOTEL ALPEMAR</t>
  </si>
  <si>
    <t>AVENIDA SALAMANCA, 36 BAJO; HOTEL</t>
  </si>
  <si>
    <t>927410766</t>
  </si>
  <si>
    <t>info@hotelalpemar.com</t>
  </si>
  <si>
    <t>hotelalpemar.com</t>
  </si>
  <si>
    <t>1ª CATEGORÍA</t>
  </si>
  <si>
    <t>HOSPEDERÍA CONVENTUAL DE ALCÁNTARA</t>
  </si>
  <si>
    <t>POBLADO POBLADO IBERDROLA, S/N BAJO</t>
  </si>
  <si>
    <t>10989</t>
  </si>
  <si>
    <t>ALCÁNTARA</t>
  </si>
  <si>
    <t>927390638</t>
  </si>
  <si>
    <t>info@hospederíaconventualdealcántara.com</t>
  </si>
  <si>
    <t>KANTARA AL-SAIF</t>
  </si>
  <si>
    <t>AVENIDA MÉRIDA, 11 BAJO</t>
  </si>
  <si>
    <t>10980</t>
  </si>
  <si>
    <t>927390246</t>
  </si>
  <si>
    <t>alsaif@telefonica.net</t>
  </si>
  <si>
    <t>kantaraalsaif.es</t>
  </si>
  <si>
    <t>CRUCE LAS HERRERIAS HOTEL</t>
  </si>
  <si>
    <t>CRUCE HERRERÍAS, S/N BAJO</t>
  </si>
  <si>
    <t>10160</t>
  </si>
  <si>
    <t>ALCUÉSCAR</t>
  </si>
  <si>
    <t>927384302</t>
  </si>
  <si>
    <t>info@crucelasherreriashotel.com</t>
  </si>
  <si>
    <t>VILLA DE MONTÁNCHEZ</t>
  </si>
  <si>
    <t>VIRGEN DEL CASTILLO, 2 BAJO</t>
  </si>
  <si>
    <t>10170</t>
  </si>
  <si>
    <t>MONTÁNCHEZ</t>
  </si>
  <si>
    <t>927380008</t>
  </si>
  <si>
    <t>info@villademontánchez.com</t>
  </si>
  <si>
    <t>hotelvillademontanchez.com</t>
  </si>
  <si>
    <t>HOTEL SOSTENIBLE LA LAGUNA S.L.</t>
  </si>
  <si>
    <t>CARRETERA CÁCERES (EX-207), KILOMETRO 33</t>
  </si>
  <si>
    <t>927373033</t>
  </si>
  <si>
    <t>info@hotel-caceres.com</t>
  </si>
  <si>
    <t>hotel-caceres.com</t>
  </si>
  <si>
    <t>HOTEL RURAL SIERRA DE SAN PEDRO</t>
  </si>
  <si>
    <t>ZURBARÁN, 8</t>
  </si>
  <si>
    <t>10560</t>
  </si>
  <si>
    <t>HERRERUELA</t>
  </si>
  <si>
    <t>927371641</t>
  </si>
  <si>
    <t>latojera@lacodosera.es</t>
  </si>
  <si>
    <t>casaruralsierrasanmamede.com/</t>
  </si>
  <si>
    <t>VILLA DE CAÑAMERO</t>
  </si>
  <si>
    <t>AVENIDA CERVANTES, 19 BAJO</t>
  </si>
  <si>
    <t>10136</t>
  </si>
  <si>
    <t>CAÑAMERO</t>
  </si>
  <si>
    <t>927369260</t>
  </si>
  <si>
    <t>hrvilladecanamero@hotmail.com</t>
  </si>
  <si>
    <t>villadecaamero.com</t>
  </si>
  <si>
    <t>PARADOR DE GUADALUPE</t>
  </si>
  <si>
    <t>MARQUÉS DE LA ROMANA, 12</t>
  </si>
  <si>
    <t>10140</t>
  </si>
  <si>
    <t>927367075</t>
  </si>
  <si>
    <t>guadalupe@parador.es</t>
  </si>
  <si>
    <t>REAL MONASTERIO</t>
  </si>
  <si>
    <t>PLAZA SU MAJESTAD JUAN CARLOS I, S/N BAJO</t>
  </si>
  <si>
    <t>927367000</t>
  </si>
  <si>
    <t>biblioteca@monasterioguadalupe.com</t>
  </si>
  <si>
    <t>monasterioguadalupe.com</t>
  </si>
  <si>
    <t>LA TORRE S.L.</t>
  </si>
  <si>
    <t>CARRETERA MADRID-LISBOA (ANTIGUA N-V), KILOMETRO 293, 000 BAJO</t>
  </si>
  <si>
    <t>10100</t>
  </si>
  <si>
    <t>MIAJADAS</t>
  </si>
  <si>
    <t>927347996</t>
  </si>
  <si>
    <t>hotellatorre@hotmail.com</t>
  </si>
  <si>
    <t>miajadas.org</t>
  </si>
  <si>
    <t>HOTEL EL CORTIJO</t>
  </si>
  <si>
    <t>DON BENITO, KM1</t>
  </si>
  <si>
    <t>927347995</t>
  </si>
  <si>
    <t>info@hotelelcortijo.com</t>
  </si>
  <si>
    <t>TRIANA S.L.</t>
  </si>
  <si>
    <t>AVENIDA GARCÍA SIÑERIZ, 149 BAJO</t>
  </si>
  <si>
    <t>927347121</t>
  </si>
  <si>
    <t>recepcion@hoteltriana.es</t>
  </si>
  <si>
    <t>hoteltriana.es</t>
  </si>
  <si>
    <t>CEVASA TEYCO S.L.</t>
  </si>
  <si>
    <t>CALLE PALOMAS, 3</t>
  </si>
  <si>
    <t>927322534</t>
  </si>
  <si>
    <t>reservas@palaciochaveshotel.com</t>
  </si>
  <si>
    <t>palaciochaveshotel.com</t>
  </si>
  <si>
    <t>ANMI</t>
  </si>
  <si>
    <t>CARRETERA N-V, KILOMETRO 259 BAJO</t>
  </si>
  <si>
    <t>927322146</t>
  </si>
  <si>
    <t>info@anmi.com</t>
  </si>
  <si>
    <t>PLAZA CAMPILLO, 22-26 BAJO(HOTEL VICTORIA)</t>
  </si>
  <si>
    <t>927321819</t>
  </si>
  <si>
    <t>info@hotelvictoriatrujillo.es</t>
  </si>
  <si>
    <t>hotelvictoriatrujillo.es</t>
  </si>
  <si>
    <t>PARADOR DE TRUJILLO</t>
  </si>
  <si>
    <t>SANTA BEATRIZ DE SILVA, 5</t>
  </si>
  <si>
    <t>927321350</t>
  </si>
  <si>
    <t>trujillo@parador.es</t>
  </si>
  <si>
    <t>LAS CIGÜEÑAS</t>
  </si>
  <si>
    <t>AVENIDA MADRID, S/N BAJO</t>
  </si>
  <si>
    <t>927321251</t>
  </si>
  <si>
    <t>info@hotelasciguenas.com</t>
  </si>
  <si>
    <t>hotelasciguenas.com</t>
  </si>
  <si>
    <t>PERÚ</t>
  </si>
  <si>
    <t>CARRETERA N-V, KILOMETRO 251 (CARRETERA DE MADRID)</t>
  </si>
  <si>
    <t>927320745</t>
  </si>
  <si>
    <t>info@perú.com</t>
  </si>
  <si>
    <t>hotelperutrujillo.es</t>
  </si>
  <si>
    <t>VIÑA LAS TORRES</t>
  </si>
  <si>
    <t>CALLE BUENAVISTA, KILOMETRO 87.6</t>
  </si>
  <si>
    <t>10210</t>
  </si>
  <si>
    <t>MADROÑERA</t>
  </si>
  <si>
    <t>927319350</t>
  </si>
  <si>
    <t>info@vinalastorres.com</t>
  </si>
  <si>
    <t>vinalastorres.com</t>
  </si>
  <si>
    <t>KUBIK HOTEL</t>
  </si>
  <si>
    <t>CALLE PINTORES, 28 PISO 2º</t>
  </si>
  <si>
    <t>927316008</t>
  </si>
  <si>
    <t>recepcion@kubikhotel.com</t>
  </si>
  <si>
    <t>kubikhotel.com</t>
  </si>
  <si>
    <t>PLAZA LA CONSTITUCIÓN, S/N BAJO(HOTEL )</t>
  </si>
  <si>
    <t>10940</t>
  </si>
  <si>
    <t>GARROVILLAS DE ALCONÉTAR</t>
  </si>
  <si>
    <t>927309510</t>
  </si>
  <si>
    <t>HOSPEDERIA PUENTE DE ALCONETAR</t>
  </si>
  <si>
    <t>PLAZA CONSTITUCIÓN, 18 BAJO; HOTEL</t>
  </si>
  <si>
    <t>927309427</t>
  </si>
  <si>
    <t>recepcion-alconetar@hospederiasdeextremadura.es</t>
  </si>
  <si>
    <t>LOS BARRUECOS</t>
  </si>
  <si>
    <t>CARRETERA MALPARTIDA DE CÁCERES, KILOMETRO 59</t>
  </si>
  <si>
    <t>10910</t>
  </si>
  <si>
    <t>MALPARTIDA DE CÁCERES</t>
  </si>
  <si>
    <t>927276530</t>
  </si>
  <si>
    <t>reservas@hotellosbarruecos.com</t>
  </si>
  <si>
    <t>hotellosbarruecos.com</t>
  </si>
  <si>
    <t>HOTEL PEÑA CRUZ</t>
  </si>
  <si>
    <t>CARRETERA VALENCIA DE ALCÁNTARA (N-521), S/N BAJO</t>
  </si>
  <si>
    <t>927276292</t>
  </si>
  <si>
    <t>info@hotelpenacruz.com</t>
  </si>
  <si>
    <t>hotelpenacruz.com</t>
  </si>
  <si>
    <t>IBERIA PLAZA MAYOR</t>
  </si>
  <si>
    <t>CALLE PINTORES, 2 BAJO</t>
  </si>
  <si>
    <t>927247634</t>
  </si>
  <si>
    <t>iberia@iberiahotel.com</t>
  </si>
  <si>
    <t>iberiaplazamayor.com</t>
  </si>
  <si>
    <t>ALJAMA COM.B.</t>
  </si>
  <si>
    <t>CALLE MORET, 20 20 20</t>
  </si>
  <si>
    <t>927246404</t>
  </si>
  <si>
    <t>info@aljamacomb.com</t>
  </si>
  <si>
    <t>CALLE DE RÍOS VERDES, 3</t>
  </si>
  <si>
    <t>927244404</t>
  </si>
  <si>
    <t>reservas@hotelcastillacaceres.com</t>
  </si>
  <si>
    <t>hotelcastilla.com</t>
  </si>
  <si>
    <t>CALLE DE ALFONSO IX, 12</t>
  </si>
  <si>
    <t>927243508</t>
  </si>
  <si>
    <t>reservas@losnaranjoshotel.com</t>
  </si>
  <si>
    <t>losnaranjohotel.com/</t>
  </si>
  <si>
    <t>PLAZA SAN MATEO, 1 BAJO</t>
  </si>
  <si>
    <t>927242928</t>
  </si>
  <si>
    <t>info@restauranteatrio.com</t>
  </si>
  <si>
    <t>restauranteatrio.com</t>
  </si>
  <si>
    <t>HUSA GRAN HOTEL DON MANUEL ****</t>
  </si>
  <si>
    <t>SAN JUSTO, 15</t>
  </si>
  <si>
    <t>927242524</t>
  </si>
  <si>
    <t>hdonmanuel@husa.es</t>
  </si>
  <si>
    <t>husagranhoteldonmanuel.com</t>
  </si>
  <si>
    <t>GRAN HOTEL DON MANUEL</t>
  </si>
  <si>
    <t>CALLE SAN JUSTO, 15 BAJO</t>
  </si>
  <si>
    <t>info@granhoteldonmanuel.com</t>
  </si>
  <si>
    <t>granhoteldonmanuel.com/</t>
  </si>
  <si>
    <t>348</t>
  </si>
  <si>
    <t>DON CARLOS CACERES S.L.</t>
  </si>
  <si>
    <t>DONOSO CORTÉS, 15 BAJO</t>
  </si>
  <si>
    <t>927225356</t>
  </si>
  <si>
    <t>hotel@hoteldoncarloscaceres.com</t>
  </si>
  <si>
    <t>hoteldoncarloscaceres.com</t>
  </si>
  <si>
    <t>HOTEL ALCÁNTARA S.A.</t>
  </si>
  <si>
    <t>AVENIDA VIRGEN DE GUADALUPE, 14 BAJO</t>
  </si>
  <si>
    <t>927223900</t>
  </si>
  <si>
    <t>reservas@hotelalcantaracaceres.com</t>
  </si>
  <si>
    <t>hotelalcantaracaceres.com</t>
  </si>
  <si>
    <t>LA BOHÉME</t>
  </si>
  <si>
    <t>927217351</t>
  </si>
  <si>
    <t>contacto@hotellaboheme.com</t>
  </si>
  <si>
    <t>hotellaboheme.com</t>
  </si>
  <si>
    <t>NH COLLECTION CÁCERES PALACIO DE OQUENDO</t>
  </si>
  <si>
    <t>PLAZA SAN JUAN, 11</t>
  </si>
  <si>
    <t>927215800</t>
  </si>
  <si>
    <t>nhcollectionpalaciodeoquendo@nh-hotels.com</t>
  </si>
  <si>
    <t>HOTEL CASA DON FERNANDO S.L.</t>
  </si>
  <si>
    <t>PLAZA MAYOR, 30</t>
  </si>
  <si>
    <t>927214279</t>
  </si>
  <si>
    <t>info@hotelcadonfernando.com</t>
  </si>
  <si>
    <t>casadonfernando.com</t>
  </si>
  <si>
    <t>HOTEL DON JOSÉ</t>
  </si>
  <si>
    <t>PINTORES, 28</t>
  </si>
  <si>
    <t>927212192</t>
  </si>
  <si>
    <t>info@hoteldonjosé.com</t>
  </si>
  <si>
    <t>PARADOR DE CACERES</t>
  </si>
  <si>
    <t>ANCHA, 6 BAJO</t>
  </si>
  <si>
    <t>927211759</t>
  </si>
  <si>
    <t>caceres@parador.es</t>
  </si>
  <si>
    <t>IBERIA PLAZA AMERICA</t>
  </si>
  <si>
    <t>HERMANDAD, 12 BAJO</t>
  </si>
  <si>
    <t>927210906</t>
  </si>
  <si>
    <t>iberiahotel.com</t>
  </si>
  <si>
    <t>HOTEL RURAL PUERTA DE MONFRAGÜE</t>
  </si>
  <si>
    <t>PLAZA CONSTITUCIÓN, 1 1 1</t>
  </si>
  <si>
    <t>10570</t>
  </si>
  <si>
    <t>SALORINO</t>
  </si>
  <si>
    <t>927198804</t>
  </si>
  <si>
    <t>hotelruralpuertademonfrague@hotmail.com</t>
  </si>
  <si>
    <t>hotelpuertademonfrague.com</t>
  </si>
  <si>
    <t>CABADOLCASL</t>
  </si>
  <si>
    <t>ASEGUR, S/N</t>
  </si>
  <si>
    <t>10628</t>
  </si>
  <si>
    <t>NUÑOMORAL</t>
  </si>
  <si>
    <t>927197079</t>
  </si>
  <si>
    <t>info@cabadolca.com</t>
  </si>
  <si>
    <t>EL VAQUERIL HOTEL</t>
  </si>
  <si>
    <t>CARRETERA, EX 207 BAJO(FINCA VAQUERIL)</t>
  </si>
  <si>
    <t>10930</t>
  </si>
  <si>
    <t>NAVAS DEL MADROÑO</t>
  </si>
  <si>
    <t>927191001</t>
  </si>
  <si>
    <t>elvaqueril@elvaqueril.com</t>
  </si>
  <si>
    <t>elvaqueril.com</t>
  </si>
  <si>
    <t>HOTEL RURAL CARLOS I S.L.</t>
  </si>
  <si>
    <t>AVENIDA DE LA LIBERTAD, 20 BAJO</t>
  </si>
  <si>
    <t>10412</t>
  </si>
  <si>
    <t>GARGANTA LA OLLA</t>
  </si>
  <si>
    <t>927179678</t>
  </si>
  <si>
    <t>info@hotelcarlosprimero.com</t>
  </si>
  <si>
    <t>hotelruralcarlosprimero.com</t>
  </si>
  <si>
    <t>REAL VILLA DE BERZOCANA</t>
  </si>
  <si>
    <t>PLAZA ESPAÑA, 15 BAJO</t>
  </si>
  <si>
    <t>10129</t>
  </si>
  <si>
    <t>BERZOCANA</t>
  </si>
  <si>
    <t>927150247</t>
  </si>
  <si>
    <t>info@realvilladeberzocana.com</t>
  </si>
  <si>
    <t>facebook.com/hrrealvilladeberzocana</t>
  </si>
  <si>
    <t>HOSPEDERÍA CONVENTUAL SIERRA DE GATA</t>
  </si>
  <si>
    <t>CAMINO CONVENTO, S/N</t>
  </si>
  <si>
    <t>10892</t>
  </si>
  <si>
    <t>SAN MARTÍN DE TREVEJO</t>
  </si>
  <si>
    <t>927144021</t>
  </si>
  <si>
    <t>recepcion-sanmartin@hospederiasdeextremadura.es</t>
  </si>
  <si>
    <t>ATH CAÑADA REAL</t>
  </si>
  <si>
    <t>CARRETERA EX-108, KILOMETRO M42 BAJO</t>
  </si>
  <si>
    <t>10680</t>
  </si>
  <si>
    <t>MALPARTIDA DE PLASENCIA</t>
  </si>
  <si>
    <t>927116022</t>
  </si>
  <si>
    <t>hotelathcanadareal.com</t>
  </si>
  <si>
    <t>HOTEL LLANO TINEO S.L.L.</t>
  </si>
  <si>
    <t>PARAJE LLANOS, S/N CARRETERA EX-203 KILOMETRO 73 600</t>
  </si>
  <si>
    <t>927115248</t>
  </si>
  <si>
    <t>reservas@llanotineohotel.es</t>
  </si>
  <si>
    <t>hotelllanotineosll.com</t>
  </si>
  <si>
    <t>NUEVO ARA S.L.</t>
  </si>
  <si>
    <t>CALLE JUAN XXIII, 3</t>
  </si>
  <si>
    <t>927100631</t>
  </si>
  <si>
    <t>cchotelara@hotmail.com</t>
  </si>
  <si>
    <t>nuevoarasl.com</t>
  </si>
  <si>
    <t>HOTEL ESCUELA VISTAS DE MONTÁNCHEZ S.L.</t>
  </si>
  <si>
    <t>CALLE CENTENAL, 55</t>
  </si>
  <si>
    <t>927044971</t>
  </si>
  <si>
    <t>hotelescuelavistasdemontanchez@gmail.com</t>
  </si>
  <si>
    <t>hotelmontanchez.com</t>
  </si>
  <si>
    <t>HOTEL LAUREL</t>
  </si>
  <si>
    <t>PAIJUÁN, 5 BAJO</t>
  </si>
  <si>
    <t>10530</t>
  </si>
  <si>
    <t>SERRADILLA</t>
  </si>
  <si>
    <t>927 40 74 16</t>
  </si>
  <si>
    <t>info@hotellaurel.com</t>
  </si>
  <si>
    <t>LAS GLORIAS</t>
  </si>
  <si>
    <t>CARRETERA CÁCERES, KILOMETRO 34, 770 BAJO; JUNTO ESTACIÓN SERV.</t>
  </si>
  <si>
    <t>10186</t>
  </si>
  <si>
    <t>TORRE DE SANTA MARÍA</t>
  </si>
  <si>
    <t>927 38 84 01</t>
  </si>
  <si>
    <t>hrlasglorias@yahoo.es</t>
  </si>
  <si>
    <t>hotelrestaurantelasglorias.es</t>
  </si>
  <si>
    <t>VILLA MATILDE</t>
  </si>
  <si>
    <t>JOSÉ MARÍA GABRIEL Y GALÁN, 8</t>
  </si>
  <si>
    <t>927 27 53 64</t>
  </si>
  <si>
    <t>info@hotelruralvillamatilde.es</t>
  </si>
  <si>
    <t>hotelruralvillamatilde.es</t>
  </si>
  <si>
    <t>PEÑA DEL ALBA</t>
  </si>
  <si>
    <t>CARRETERA ARROYOMOLINOS-GARGÜERA, KILOMETRO 0, 5 BAJO</t>
  </si>
  <si>
    <t>10410</t>
  </si>
  <si>
    <t>ARROYOMOLINOS DE LA VERA</t>
  </si>
  <si>
    <t>927 17 75 16</t>
  </si>
  <si>
    <t>pdelalba@pdelalba.com</t>
  </si>
  <si>
    <t>hotelpdelalba.es</t>
  </si>
  <si>
    <t>SANTA EULALIA</t>
  </si>
  <si>
    <t>PASEO SAN GREGORIO, 2</t>
  </si>
  <si>
    <t>13500</t>
  </si>
  <si>
    <t>PUERTOLLANO</t>
  </si>
  <si>
    <t>CIUDAD REAL</t>
  </si>
  <si>
    <t>926950279</t>
  </si>
  <si>
    <t>recepcion@hotelsantaeulaliapuertollano.es</t>
  </si>
  <si>
    <t>hotelsantaeulaliapuertollano.es</t>
  </si>
  <si>
    <t>POSADA DE LOS CABALLEROS</t>
  </si>
  <si>
    <t>RONDA SAN FRANCISCO, 31 31 31</t>
  </si>
  <si>
    <t>13270</t>
  </si>
  <si>
    <t>ALMAGRO</t>
  </si>
  <si>
    <t>926882602</t>
  </si>
  <si>
    <t>info@posadaloscaballeros.com</t>
  </si>
  <si>
    <t>posadaloscaballeros.com</t>
  </si>
  <si>
    <t>LA POSADA DE ALMAGRO HOTEL RURAL</t>
  </si>
  <si>
    <t>GRAN MAESTRE, 5 5 BAJO</t>
  </si>
  <si>
    <t>926882244</t>
  </si>
  <si>
    <t>info@lapodadealmagrohotelrural.com</t>
  </si>
  <si>
    <t>laposadadealmagro.com</t>
  </si>
  <si>
    <t>HOTEL RURAL HOSPEDERÍA DE LOS CALATRAVOS</t>
  </si>
  <si>
    <t>CALLE LOS JARDINES, 7</t>
  </si>
  <si>
    <t>13370</t>
  </si>
  <si>
    <t>CALZADA DE CALATRAVA</t>
  </si>
  <si>
    <t>926875452</t>
  </si>
  <si>
    <t>hospederiacalatravos@hotmail.es</t>
  </si>
  <si>
    <t>hostalcalatravo.com</t>
  </si>
  <si>
    <t>MAESTRAZGO DE CALATRAVA</t>
  </si>
  <si>
    <t>CALLE BOLAÑOS, 1 BAJO</t>
  </si>
  <si>
    <t>926861287</t>
  </si>
  <si>
    <t>info@hotelmaestrazgodecalatrava.com</t>
  </si>
  <si>
    <t>hotelmaestrazgodecalatrava.com</t>
  </si>
  <si>
    <t>PARADOR DE ALMAGRO</t>
  </si>
  <si>
    <t>RONDA SAN FRANCISCO, 31 BAJO</t>
  </si>
  <si>
    <t>926860100</t>
  </si>
  <si>
    <t>almagro@parador.es</t>
  </si>
  <si>
    <t>HOTEL CASA PEPE</t>
  </si>
  <si>
    <t>CARRETERA N-430, KILOMETRO 317 BAJO</t>
  </si>
  <si>
    <t>13150</t>
  </si>
  <si>
    <t>CARRIÓN DE CALATRAVA</t>
  </si>
  <si>
    <t>926814079</t>
  </si>
  <si>
    <r>
      <rPr>
        <color rgb="FF1155CC"/>
        <u/>
      </rPr>
      <t>info@casapepeciudadreal.com</t>
    </r>
  </si>
  <si>
    <t>casapepeciudadreal.com</t>
  </si>
  <si>
    <t>HOTEL CAMPOBLANCO</t>
  </si>
  <si>
    <t>CARRETERA N-430, KILOMETRO 256 BAJO</t>
  </si>
  <si>
    <t>13160</t>
  </si>
  <si>
    <t>TORRALBA DE CALATRAVA</t>
  </si>
  <si>
    <t>926810379</t>
  </si>
  <si>
    <t>info@hotelcampoblanco.com</t>
  </si>
  <si>
    <t>hotelcampoblanco.com</t>
  </si>
  <si>
    <t>ESTADOS DEL DUQUE</t>
  </si>
  <si>
    <t>RONDA ERAS, 86 BAJO</t>
  </si>
  <si>
    <t>13420</t>
  </si>
  <si>
    <t>MALAGÓN</t>
  </si>
  <si>
    <t>926801588</t>
  </si>
  <si>
    <t>info@estadosdelduque.com</t>
  </si>
  <si>
    <t>PARQUE CABAÑEROS</t>
  </si>
  <si>
    <t>REAL, 3 BAJO</t>
  </si>
  <si>
    <t>13110</t>
  </si>
  <si>
    <t>HORCAJO DE LOS MONTES</t>
  </si>
  <si>
    <t>926775477</t>
  </si>
  <si>
    <t>info@visitacabaneros.es</t>
  </si>
  <si>
    <t>visitacabaneros.es/</t>
  </si>
  <si>
    <t>LA POSADA DEL CORRALÓN</t>
  </si>
  <si>
    <t>CALLE HERNÁN CORTÉS, 11 11</t>
  </si>
  <si>
    <t>13116</t>
  </si>
  <si>
    <t>ALCOBA</t>
  </si>
  <si>
    <t>926770262</t>
  </si>
  <si>
    <t>anchurones13@yahoo.es</t>
  </si>
  <si>
    <t>posadadelcorralon.com</t>
  </si>
  <si>
    <t>HOTEL CASA BETANCOURT</t>
  </si>
  <si>
    <t>MAYOR DE SAN JUAN, 39 BAJO</t>
  </si>
  <si>
    <t>13400</t>
  </si>
  <si>
    <t>ALMADÉN</t>
  </si>
  <si>
    <t>926712525</t>
  </si>
  <si>
    <t>info@casabetancourt.com</t>
  </si>
  <si>
    <t>casabetancourt.com</t>
  </si>
  <si>
    <t>HOTEL RESTAURANTE LOS ROSALES S.L.</t>
  </si>
  <si>
    <t>AVENIDA EL SOL, 9</t>
  </si>
  <si>
    <t>926710475</t>
  </si>
  <si>
    <t>reservas@los-rosales.es</t>
  </si>
  <si>
    <t>los-rosales.es</t>
  </si>
  <si>
    <t>HOTEL GEMA S.L.</t>
  </si>
  <si>
    <t>CALLE ANTONIO BLÁZQUEZ, 104</t>
  </si>
  <si>
    <t>926710354</t>
  </si>
  <si>
    <t>info@hotelgema.com</t>
  </si>
  <si>
    <t>hotelgema.com</t>
  </si>
  <si>
    <t>HOTEL BOUTIQUE CONDES FÚCARES</t>
  </si>
  <si>
    <t>CALLE MAYOR DE SAN JUAN, 75</t>
  </si>
  <si>
    <t>926710305</t>
  </si>
  <si>
    <t>joseantoniocalvobabiano@gmail.com</t>
  </si>
  <si>
    <t>hotelboutiquecondesfcares.com</t>
  </si>
  <si>
    <t>HOTEL - RESTAURANTE LA MINA</t>
  </si>
  <si>
    <t>CARRETERA ALMODOVAR, 9</t>
  </si>
  <si>
    <t>926705797</t>
  </si>
  <si>
    <t>hr.lamina@gmail.com</t>
  </si>
  <si>
    <t>es-es.facebook.com/hr.lamina/</t>
  </si>
  <si>
    <t>LA SOMBRA DEL OLIVO</t>
  </si>
  <si>
    <t>AUTOVIA MADRID-CÁDIZ, KILOMETRO 216</t>
  </si>
  <si>
    <t>13730</t>
  </si>
  <si>
    <t>SANTA CRUZ DE MUDELA</t>
  </si>
  <si>
    <t>926702933</t>
  </si>
  <si>
    <t>hrlasombradelolivo@gmail.com</t>
  </si>
  <si>
    <t>lasombradelolivo.com</t>
  </si>
  <si>
    <t>HACIENDA ALBAE HOTEL</t>
  </si>
  <si>
    <t>CARRETERA CM-3113, KILOMETRO 25, 500</t>
  </si>
  <si>
    <t>13600</t>
  </si>
  <si>
    <t>ALCÁZAR DE SAN JUAN</t>
  </si>
  <si>
    <t>926699349</t>
  </si>
  <si>
    <t>info@haciendaalbae.com</t>
  </si>
  <si>
    <t>haciendaalbae.com</t>
  </si>
  <si>
    <t>LA CAÑADA</t>
  </si>
  <si>
    <t>CARRETERA LAGUNAS, S/N BAJO; PARAJE EL OJILLO</t>
  </si>
  <si>
    <t>13249</t>
  </si>
  <si>
    <t>RUIDERA</t>
  </si>
  <si>
    <t>926699127</t>
  </si>
  <si>
    <t>infohostallacanada@gmail.com</t>
  </si>
  <si>
    <t>canadaruidera.es/</t>
  </si>
  <si>
    <t>HOTEL PAGO DEL VICARIO</t>
  </si>
  <si>
    <t>CARRETERA PORZUNA, KILOMETRO 16</t>
  </si>
  <si>
    <t>13005</t>
  </si>
  <si>
    <t>926666027</t>
  </si>
  <si>
    <t>reservas@pagodelvicario.com</t>
  </si>
  <si>
    <t>pagodelvicario.com</t>
  </si>
  <si>
    <t>HOTEL LOS DESMONTES</t>
  </si>
  <si>
    <t>CARRETERA LA SOLANA, 87 BAJO</t>
  </si>
  <si>
    <t>13230</t>
  </si>
  <si>
    <t>MEMBRILLA</t>
  </si>
  <si>
    <t>926637257</t>
  </si>
  <si>
    <t>info@losdesmontesmembrilla.com</t>
  </si>
  <si>
    <t>losdesmontesmembrilla.com</t>
  </si>
  <si>
    <t>LA CASOTA GOURMET HOTEL</t>
  </si>
  <si>
    <t>PLAZA MAYOR, S/N ESQUINA CALLE DON JORGE</t>
  </si>
  <si>
    <t>13240</t>
  </si>
  <si>
    <t>LA SOLANA</t>
  </si>
  <si>
    <t>926631936</t>
  </si>
  <si>
    <t>info@hotelrestaurantelacasota.com</t>
  </si>
  <si>
    <t>hotelrestaurantelacasota.com</t>
  </si>
  <si>
    <t>HOSTAL EL QUIJOTE</t>
  </si>
  <si>
    <t>AVENIDA CONSTITUCIÓN, 195</t>
  </si>
  <si>
    <t>926631625</t>
  </si>
  <si>
    <t>info@hostalelquijote.com</t>
  </si>
  <si>
    <t>facebook.com/restaurantequijote</t>
  </si>
  <si>
    <t>HOTEL EL CRUCE S.L.</t>
  </si>
  <si>
    <t>AUTOVIA MADRID-ANDALUCÍA, KILOMETRO 173</t>
  </si>
  <si>
    <t>13200</t>
  </si>
  <si>
    <t>MANZANARES</t>
  </si>
  <si>
    <t>926611900</t>
  </si>
  <si>
    <t>reservas@hotelelcruce.com</t>
  </si>
  <si>
    <t>hotelelcruce.com</t>
  </si>
  <si>
    <t>SAGA I HOTEL</t>
  </si>
  <si>
    <t>AUTOVIA MADRID-ANDALUCÍA, KILOMETRO 170 BAJO</t>
  </si>
  <si>
    <t>926611111</t>
  </si>
  <si>
    <t>reservas@hotelsaga.com</t>
  </si>
  <si>
    <t>hotelsaga.com</t>
  </si>
  <si>
    <t>PARADOR DE MANZANARES</t>
  </si>
  <si>
    <t>AUTOVIA MADRID-ANDALUCÍA, KILOMETRO 174 BAJO</t>
  </si>
  <si>
    <t>926610400</t>
  </si>
  <si>
    <t>manzanares@parador.es</t>
  </si>
  <si>
    <t>MANZANARES HOTEL S.L.</t>
  </si>
  <si>
    <t>CARRETERA BADAJOZ-VALENCIA, S/N BAJO</t>
  </si>
  <si>
    <t>926610040</t>
  </si>
  <si>
    <t>hotel@hotelmanzanares.com</t>
  </si>
  <si>
    <t>hotelmanzanares.com</t>
  </si>
  <si>
    <t>HOTEL VENTA EL MOLINO S.L.</t>
  </si>
  <si>
    <t>AVENIDA CERVERA, 81</t>
  </si>
  <si>
    <t>926588850</t>
  </si>
  <si>
    <r>
      <rPr>
        <color rgb="FF1155CC"/>
        <u/>
      </rPr>
      <t>info@hotelventaelmolino.com</t>
    </r>
  </si>
  <si>
    <t>hotelventaelmolino.com</t>
  </si>
  <si>
    <t>INTUR ALCÁZAR DE SAN JUAN</t>
  </si>
  <si>
    <t>AVENIDA HERENCIA, S/N</t>
  </si>
  <si>
    <t>926588200</t>
  </si>
  <si>
    <t>hotelinturalcazardesanjuan.es</t>
  </si>
  <si>
    <t>HOTEL EL PUERTO</t>
  </si>
  <si>
    <t>13650</t>
  </si>
  <si>
    <t>PUERTO LÁPICE</t>
  </si>
  <si>
    <t>926583050</t>
  </si>
  <si>
    <t>info@hotelpuertolapice.com</t>
  </si>
  <si>
    <t>hotelpuertolapice.com</t>
  </si>
  <si>
    <t>HOTEL RURAL LA CASA DE LOS 3 CIELOS</t>
  </si>
  <si>
    <t>CALLE LIBERTAD, 11</t>
  </si>
  <si>
    <t>13610</t>
  </si>
  <si>
    <t>CAMPO DE CRIPTANA</t>
  </si>
  <si>
    <t>926563790</t>
  </si>
  <si>
    <t>casalos3cielos@casalos3cielos.com</t>
  </si>
  <si>
    <t>hotelrurallacasadelos3cielos.com</t>
  </si>
  <si>
    <t>HIDALGO QUIJADA HOTEL S.L.</t>
  </si>
  <si>
    <t>CALLE RONDILLA CRUZ VERDE, 91</t>
  </si>
  <si>
    <t>926552996</t>
  </si>
  <si>
    <t>recepcion@hidalgoquijada.es</t>
  </si>
  <si>
    <t>hidalgoquijada.es</t>
  </si>
  <si>
    <t>BODEGAS VIÑASORO</t>
  </si>
  <si>
    <t>CARRETERA MANZANARES, KILOMETRO 7.200 BAJO</t>
  </si>
  <si>
    <t>926541074</t>
  </si>
  <si>
    <r>
      <rPr>
        <color rgb="FF0000FF"/>
        <u/>
      </rPr>
      <t>info@vinasoro.com</t>
    </r>
  </si>
  <si>
    <t>bodegasvinasoro.com</t>
  </si>
  <si>
    <t>HOTEL ENTRELAGOS</t>
  </si>
  <si>
    <t>CARRETERA LAGUNAS, KILOMETRO 1 BAJO</t>
  </si>
  <si>
    <t>926528241</t>
  </si>
  <si>
    <t>entrelagos@entrelagos.com</t>
  </si>
  <si>
    <t>entrelagos.com</t>
  </si>
  <si>
    <t>HOTEL MATÍAS</t>
  </si>
  <si>
    <t>CARRETERA LAGUNAS, KILOMETRO 0, 800</t>
  </si>
  <si>
    <t>926528156</t>
  </si>
  <si>
    <t>info@hotelmatias.es</t>
  </si>
  <si>
    <t>hotelmatias.com/</t>
  </si>
  <si>
    <t>CAMPO, 12</t>
  </si>
  <si>
    <t>13700</t>
  </si>
  <si>
    <t>TOMELLOSO</t>
  </si>
  <si>
    <t>926513300</t>
  </si>
  <si>
    <t>info@hotelpalomatomelloso.es</t>
  </si>
  <si>
    <t>hotelpalomatomelloso.es</t>
  </si>
  <si>
    <t>DOÑA PILAR</t>
  </si>
  <si>
    <t>CARRETERA ARGAMASILLA DE ALBA, KILOMETRO 2, 1</t>
  </si>
  <si>
    <t>926511115</t>
  </si>
  <si>
    <t>info@doñapilar.com</t>
  </si>
  <si>
    <t>HOTEL ALTORA S.L.</t>
  </si>
  <si>
    <t>REVERENDO PADRE PEDRO, 2 BAJO</t>
  </si>
  <si>
    <t>926510725</t>
  </si>
  <si>
    <t>reservashotelaltora@gmail.com</t>
  </si>
  <si>
    <t>hotelaltora.com</t>
  </si>
  <si>
    <t>RAMOMAR S.A.</t>
  </si>
  <si>
    <t>CONCORDIA, 28 BAJO</t>
  </si>
  <si>
    <t>926505994</t>
  </si>
  <si>
    <t>ermoreno@hotelramomar.com</t>
  </si>
  <si>
    <t>ramomarsa.com</t>
  </si>
  <si>
    <t>GODISA HOTEL - RESTAURANTE S.L.</t>
  </si>
  <si>
    <t>CARRETERA N-420, KILOMETRO 162, 5, 0</t>
  </si>
  <si>
    <t>ARGAMASILLA DE CALATRAVA</t>
  </si>
  <si>
    <t>926477134</t>
  </si>
  <si>
    <t>hotelgodisa@gmail.com</t>
  </si>
  <si>
    <t>hotelgodisa.es</t>
  </si>
  <si>
    <t>SIERRA MADRONA</t>
  </si>
  <si>
    <t>CARRETERA CÓRDOBA-TARRAGONA, KILOMETRO 102 ; BAJO</t>
  </si>
  <si>
    <t>13130</t>
  </si>
  <si>
    <t>FUENCALIENTE</t>
  </si>
  <si>
    <t>926470193</t>
  </si>
  <si>
    <t>contacta@hotelsierramadrona.es</t>
  </si>
  <si>
    <t>sierramadrona.com</t>
  </si>
  <si>
    <t>PEÑA ESCRITA</t>
  </si>
  <si>
    <t>BAÑO, 9</t>
  </si>
  <si>
    <t>926470106</t>
  </si>
  <si>
    <t>hotel.pescrita@wanadoo.es</t>
  </si>
  <si>
    <t>hotelpenaescrita.es</t>
  </si>
  <si>
    <t>COMPLEJO HOSTELERO ESCUDEROS</t>
  </si>
  <si>
    <t>AVENIDA ALMAGRO (POLIGONO INSDUSTRIAL EL CABEZUELO), S/N</t>
  </si>
  <si>
    <t>13440</t>
  </si>
  <si>
    <t>926442514</t>
  </si>
  <si>
    <t>reservas@losescuderos.com</t>
  </si>
  <si>
    <t>losescuderos.com</t>
  </si>
  <si>
    <t>VERONA</t>
  </si>
  <si>
    <t>CARRETERA CÓRDOBA-TARRAGONA, KILOMETRO 163 BAJO(HOTEL VERONA)</t>
  </si>
  <si>
    <t>926425479</t>
  </si>
  <si>
    <t>hotelcabanas@yahoo.es</t>
  </si>
  <si>
    <t>hotelesenpuertollano.com</t>
  </si>
  <si>
    <t>LAS CABAÑAS S.A.</t>
  </si>
  <si>
    <t>AVENIDA CIUDAD REAL, 3 BAJO; RESTAURANTE</t>
  </si>
  <si>
    <t>926420650</t>
  </si>
  <si>
    <t>info@lascabañas.com</t>
  </si>
  <si>
    <t>TRYP PUERTOLLANO</t>
  </si>
  <si>
    <t>CALLE LOPE DE VEGA, 3 BAJO; SOL MELIA S A</t>
  </si>
  <si>
    <t>926410768</t>
  </si>
  <si>
    <t>tryp.puertollano@solmelia.com</t>
  </si>
  <si>
    <t>tryppuertollano.com</t>
  </si>
  <si>
    <t>HOTEL LA GAVILLA</t>
  </si>
  <si>
    <t>CAMPO DE MONTIEL, 6</t>
  </si>
  <si>
    <t>13320</t>
  </si>
  <si>
    <t>VILLANUEVA DE LOS INFANTES</t>
  </si>
  <si>
    <t>926361893</t>
  </si>
  <si>
    <t>gerencia@lagavilla.es</t>
  </si>
  <si>
    <t>lagavilla.es</t>
  </si>
  <si>
    <t>LA CASONA DEL ABUELO PARRA</t>
  </si>
  <si>
    <t>PÍO XII, 11 BAJO</t>
  </si>
  <si>
    <t>926361360</t>
  </si>
  <si>
    <t>info@lacasonadelabueloparra.com</t>
  </si>
  <si>
    <t>abueloparra.com</t>
  </si>
  <si>
    <t>EL COTO DE QUEVEDO</t>
  </si>
  <si>
    <t>PARAJE TEJERAS VIEJAS, S/N</t>
  </si>
  <si>
    <t>13344</t>
  </si>
  <si>
    <t>TORRE DE JUAN ABAD</t>
  </si>
  <si>
    <t>926359200</t>
  </si>
  <si>
    <r>
      <rPr>
        <color rgb="FF0000FF"/>
        <u/>
      </rPr>
      <t>hola@hotelcotodequevedo.com</t>
    </r>
  </si>
  <si>
    <t>hotelcotodequevedo.com</t>
  </si>
  <si>
    <t>MAESTRO J DIOS CABRERA, 2</t>
  </si>
  <si>
    <t>13343</t>
  </si>
  <si>
    <t>VILLAMANRIQUE</t>
  </si>
  <si>
    <t>926354136</t>
  </si>
  <si>
    <t>la-fabrica@hotmail.com</t>
  </si>
  <si>
    <t>CASA PALACIO</t>
  </si>
  <si>
    <t>CALLE MARÍA DEL ROSARIO, 6</t>
  </si>
  <si>
    <t>926349060</t>
  </si>
  <si>
    <t>info@capalacio.com</t>
  </si>
  <si>
    <t>SALLES HOTEL LA CAMINERA - GOLF &amp; SPA RESORT</t>
  </si>
  <si>
    <t>CALLE LA CONSTITUCIÓN, 30 BAJO</t>
  </si>
  <si>
    <t>13740</t>
  </si>
  <si>
    <t>TORRENUEVA</t>
  </si>
  <si>
    <t>926344733</t>
  </si>
  <si>
    <t>hotelca@salleshotels.com</t>
  </si>
  <si>
    <t>hotellacaminera.es</t>
  </si>
  <si>
    <t>MOTEL SANTA CRUZ S.L.</t>
  </si>
  <si>
    <t>CARRETERA MADRID-CÁDIZ, KILOMETRO 217 BAJO</t>
  </si>
  <si>
    <t>926342554</t>
  </si>
  <si>
    <t>motelsantacruz@manchanet.es</t>
  </si>
  <si>
    <t>motelsantacruz.com</t>
  </si>
  <si>
    <t>QUESO MANCHEGO FUENTEOVEJAS</t>
  </si>
  <si>
    <t>AUTOVIA ANDALUCÍA A-4 KILOMETRO 220</t>
  </si>
  <si>
    <t>926342475</t>
  </si>
  <si>
    <t>hotel@lascanteras.com.es</t>
  </si>
  <si>
    <t>quesomanchegofuenteovejas.com</t>
  </si>
  <si>
    <t>HOSTELERA MESON LA VENTA S.L.</t>
  </si>
  <si>
    <t>CERVANTES, 44</t>
  </si>
  <si>
    <t>926342461</t>
  </si>
  <si>
    <t>info@hoteltoral.es</t>
  </si>
  <si>
    <t>hoteltoral.es</t>
  </si>
  <si>
    <t>RESTAURANTE LA TEJA</t>
  </si>
  <si>
    <t>CARRETERA VISO DEL MARQUÉS, S/N 0 COMUNIDAD REAL</t>
  </si>
  <si>
    <t>13739</t>
  </si>
  <si>
    <t>VISO DEL MARQUÉS</t>
  </si>
  <si>
    <t>926339264</t>
  </si>
  <si>
    <t>ruralmirasierra@hotmail.com</t>
  </si>
  <si>
    <t>restaurantelateja.com</t>
  </si>
  <si>
    <t>CAMINO MOLINOS, KILOMETRO 2 BAJO; BALNEARIO CERVANTES</t>
  </si>
  <si>
    <t>926331313</t>
  </si>
  <si>
    <t>informacion@balneariocervantes.com</t>
  </si>
  <si>
    <t>balneariocervantes.com</t>
  </si>
  <si>
    <t>HOSTAL VALDEPEÑAS</t>
  </si>
  <si>
    <t>AVENIDA GREGORIO PRIETO, 53</t>
  </si>
  <si>
    <t>13300</t>
  </si>
  <si>
    <t>VALDEPEÑAS</t>
  </si>
  <si>
    <t>926322328</t>
  </si>
  <si>
    <t>info@hostalvaldepeñas.com</t>
  </si>
  <si>
    <t>hostalvaldepenas.com</t>
  </si>
  <si>
    <t>VISTA ALEGRE</t>
  </si>
  <si>
    <t>AUTOVIA SUR (A-4), S/N SALIDA 197</t>
  </si>
  <si>
    <t>926322204</t>
  </si>
  <si>
    <t>rafael@hotelvistalegre.net</t>
  </si>
  <si>
    <t>hotelvistalegre.es</t>
  </si>
  <si>
    <t>HOTEL CENTRAL S.L.</t>
  </si>
  <si>
    <t>CAPITÁN FILLOL, 4 BAJO</t>
  </si>
  <si>
    <t>926313388</t>
  </si>
  <si>
    <t>info@hotelcentralval.com</t>
  </si>
  <si>
    <t>hotelcentralsl.com</t>
  </si>
  <si>
    <t>VERACRUZ PLAZA</t>
  </si>
  <si>
    <t>PLAZA VERACRUZ, S/N BAJO</t>
  </si>
  <si>
    <t>926313000</t>
  </si>
  <si>
    <t>info@hotelveracruzplaza.com</t>
  </si>
  <si>
    <t>veracruzplaza.com</t>
  </si>
  <si>
    <t>OSCAR MOLINA HELLIN</t>
  </si>
  <si>
    <t>AVENIDA ENCINAS (URBANIZACIÓN SERNA DE PALACIO), 2</t>
  </si>
  <si>
    <t>926307366</t>
  </si>
  <si>
    <t>molinahellin@gmail.com</t>
  </si>
  <si>
    <t>oscarmolinahellin.com</t>
  </si>
  <si>
    <t>ROSA MARIA DIAZ SORIANO</t>
  </si>
  <si>
    <t>AVENIDA CRISTO REY, 81 BAJO; ASCENSOR</t>
  </si>
  <si>
    <t>13670</t>
  </si>
  <si>
    <t>VILLARRUBIA DE LOS OJOS</t>
  </si>
  <si>
    <t>926266820</t>
  </si>
  <si>
    <t>info@romariadiazsoriano.com</t>
  </si>
  <si>
    <t>DAYMIEL</t>
  </si>
  <si>
    <t>CALLE GUARNICIONEROS (POLIGONO INSDUSTRIAL SEPES), S/N PARCELA 86</t>
  </si>
  <si>
    <t>13250</t>
  </si>
  <si>
    <t>DAIMIEL</t>
  </si>
  <si>
    <t>926260873</t>
  </si>
  <si>
    <t>info@hoteldaymiel.es</t>
  </si>
  <si>
    <t>hoteldaymiel.es</t>
  </si>
  <si>
    <t>HOSPEDERÍA HOTEL DON QUIJOTE</t>
  </si>
  <si>
    <t>CALLE PRÍNCIPES DE ESPAÑA, 2</t>
  </si>
  <si>
    <t>13170</t>
  </si>
  <si>
    <t>MIGUELTURRA</t>
  </si>
  <si>
    <t>926242690</t>
  </si>
  <si>
    <t>info@hospederiahoteldonquijote.com</t>
  </si>
  <si>
    <t>hospederiahoteldonquijote.com</t>
  </si>
  <si>
    <t>SOL FANTASY S.L.</t>
  </si>
  <si>
    <t>SEGADORES (POLIGONO INSDUSTRIAL LA ESTRELLA), S/N</t>
  </si>
  <si>
    <t>926233780</t>
  </si>
  <si>
    <t>info@solfantasy.com</t>
  </si>
  <si>
    <t>HOTEL ESCUDERO</t>
  </si>
  <si>
    <t>AVENIDA DE VALDEPEÑAS, 16, (ESQUINA ANDALUCÍA - 48)</t>
  </si>
  <si>
    <t>13004</t>
  </si>
  <si>
    <t>926232041</t>
  </si>
  <si>
    <t>informacion@hotelescudero.com</t>
  </si>
  <si>
    <t>hotelescudero.com</t>
  </si>
  <si>
    <t>SANTA CECILIA S.A.</t>
  </si>
  <si>
    <t>TINTE, 3</t>
  </si>
  <si>
    <t>13001</t>
  </si>
  <si>
    <t>926228545</t>
  </si>
  <si>
    <t>hotel@santacecilia.com</t>
  </si>
  <si>
    <t>santacecilia.com</t>
  </si>
  <si>
    <t>GUADIANA S.L.</t>
  </si>
  <si>
    <t>GUADIANA, 36</t>
  </si>
  <si>
    <t>13002</t>
  </si>
  <si>
    <t>926223313</t>
  </si>
  <si>
    <t>guadiana@sercotel.es</t>
  </si>
  <si>
    <t>hotelguadiana.es</t>
  </si>
  <si>
    <t>HOTEL PARQUE REAL</t>
  </si>
  <si>
    <t>CALLE CRUZ DE LOS CASADOS, 1 1</t>
  </si>
  <si>
    <t>926219013</t>
  </si>
  <si>
    <t>info@hotelparquereal.es</t>
  </si>
  <si>
    <t>hotelparquereal.es</t>
  </si>
  <si>
    <t>OLMARA HOSTELERIA S.L.</t>
  </si>
  <si>
    <t>AVENIDA PÍO XII, 18 BAJO</t>
  </si>
  <si>
    <t>926214377</t>
  </si>
  <si>
    <t>correo@hotelnavarro.es</t>
  </si>
  <si>
    <t>olmarahosteleriasl.com</t>
  </si>
  <si>
    <t>ÍNSULA BARATARIA</t>
  </si>
  <si>
    <t>926099140</t>
  </si>
  <si>
    <t>contacto@hotelinsulabarataria.com</t>
  </si>
  <si>
    <t>hotelinsulabarataria.com</t>
  </si>
  <si>
    <t>HOTEL NUÑEZ</t>
  </si>
  <si>
    <t>SANTA AMALIA, 4</t>
  </si>
  <si>
    <t>926093205</t>
  </si>
  <si>
    <t>reservas@hotelnuneztomelloso.es</t>
  </si>
  <si>
    <t>hotelnuneztomelloso.es</t>
  </si>
  <si>
    <t>PALACIO DE LA SERNA S.L.</t>
  </si>
  <si>
    <t>CERVANTES, 18</t>
  </si>
  <si>
    <t>13432</t>
  </si>
  <si>
    <t>BALLESTEROS DE CALATRAVA</t>
  </si>
  <si>
    <t>926 84 22 08</t>
  </si>
  <si>
    <t>reservas@hotelpalaciodelaserna.com</t>
  </si>
  <si>
    <t>hotelpalaciodelaserna.com</t>
  </si>
  <si>
    <t>HOTEL RURAL EL LAGAR</t>
  </si>
  <si>
    <t>PLAZA CONSTITUCIÓN, S/N</t>
  </si>
  <si>
    <t>13003</t>
  </si>
  <si>
    <t>926 64 89 51</t>
  </si>
  <si>
    <t>info@hotelruralellagar.com</t>
  </si>
  <si>
    <t>BALNEARIO LAS PALMERAS</t>
  </si>
  <si>
    <t>CARRETERA QUERO, KILOMETRO 2, 5</t>
  </si>
  <si>
    <t>45730</t>
  </si>
  <si>
    <t>VILLAFRANCA DE LOS CABALLEROS</t>
  </si>
  <si>
    <t>TOLEDO</t>
  </si>
  <si>
    <t>926 57 83 01</t>
  </si>
  <si>
    <t>info@balneariolaspalmeras.com</t>
  </si>
  <si>
    <t>HOSPEDERÍA MUSEO VALDEPEÑAS</t>
  </si>
  <si>
    <t>UNIÓN, 102 ESQUINA CALLE ELOY MUÑOZ</t>
  </si>
  <si>
    <t>926 31 07 95</t>
  </si>
  <si>
    <t>info@hospederíamuseovaldepeñas.com</t>
  </si>
  <si>
    <t>COMPLEJO THE DREAMS</t>
  </si>
  <si>
    <t>EMBALSE CAZALEGAS, KILOMETRO 4</t>
  </si>
  <si>
    <t>45683</t>
  </si>
  <si>
    <t>CAZALEGAS</t>
  </si>
  <si>
    <t>925872625</t>
  </si>
  <si>
    <t>contacto@complejothedreams.com</t>
  </si>
  <si>
    <t>complejothedreams.com</t>
  </si>
  <si>
    <t>HOTEL EBORA</t>
  </si>
  <si>
    <t>AVENIDA MADRID, S/N BAJO; HOTEL</t>
  </si>
  <si>
    <t>45600</t>
  </si>
  <si>
    <t>TALAVERA DE LA REINA</t>
  </si>
  <si>
    <t>925807600</t>
  </si>
  <si>
    <t>recepcion@hotelebora.com</t>
  </si>
  <si>
    <t>grupotreshojas.com</t>
  </si>
  <si>
    <t>EBORA</t>
  </si>
  <si>
    <t>AVENIDA MADRID, 1 BAJO(HOTEL BEATRIZ 1)</t>
  </si>
  <si>
    <t>925807303</t>
  </si>
  <si>
    <t>ebora.com</t>
  </si>
  <si>
    <t>PERALES FRONTELO S.L.</t>
  </si>
  <si>
    <t>AVENIDA PÍO XII, 3 BAJO; ASCENSOR</t>
  </si>
  <si>
    <t>925803900</t>
  </si>
  <si>
    <t>peralesfrontelo@telefonica.net</t>
  </si>
  <si>
    <t>peralesfrontelosl.com</t>
  </si>
  <si>
    <t>RECIO</t>
  </si>
  <si>
    <t>CARRETERA N-V, S/N BAJO</t>
  </si>
  <si>
    <t>45530</t>
  </si>
  <si>
    <t>SANTA OLALLA</t>
  </si>
  <si>
    <t>925797209</t>
  </si>
  <si>
    <t>reservas@hotelrecio.com</t>
  </si>
  <si>
    <t>hotelrecio.com/</t>
  </si>
  <si>
    <t>HOTEL LA SALVE</t>
  </si>
  <si>
    <t>PABLO NERUDA, 12 BAJO(FINCA LA SALVE)</t>
  </si>
  <si>
    <t>45500</t>
  </si>
  <si>
    <t>TORRIJOS</t>
  </si>
  <si>
    <t>925775263</t>
  </si>
  <si>
    <t>info@hotellasalve.com</t>
  </si>
  <si>
    <t>hotellasalve.com</t>
  </si>
  <si>
    <t>HOTEL CASTILLA S.A.</t>
  </si>
  <si>
    <t>AVENIDA TOLEDO, S/N (SALIDA ESTE)</t>
  </si>
  <si>
    <t>925761800</t>
  </si>
  <si>
    <t>reservas@hotel-castilla.com</t>
  </si>
  <si>
    <t>hotelcastillasa.com</t>
  </si>
  <si>
    <t>HOTEL EL MESON S.L.</t>
  </si>
  <si>
    <t>CALLE PUENTE, 19 BAJO; BAR LA PANZA</t>
  </si>
  <si>
    <t>925760400</t>
  </si>
  <si>
    <t>info@hotelelmeson.es</t>
  </si>
  <si>
    <t>hotelelmeson.es</t>
  </si>
  <si>
    <t>BE LIVE CITY CENTER TALAVERA</t>
  </si>
  <si>
    <t>AVENIDA TOLEDO, S/N BAJO</t>
  </si>
  <si>
    <t>925727200</t>
  </si>
  <si>
    <t>reservas.talavera@belivehotels.com</t>
  </si>
  <si>
    <t>ROMA, 1</t>
  </si>
  <si>
    <t>925721675</t>
  </si>
  <si>
    <t>info@hotelroma.com</t>
  </si>
  <si>
    <t>hotelromaaurea.com</t>
  </si>
  <si>
    <t>MAYORAL</t>
  </si>
  <si>
    <t>CALLE EL PRADO, 18 BAJO</t>
  </si>
  <si>
    <t>925713876</t>
  </si>
  <si>
    <t>info@mayoral.com</t>
  </si>
  <si>
    <t>MEDINA DE TOLEDO S.L.</t>
  </si>
  <si>
    <t>BAJADA DESAMPARADOS, 2 BAJO</t>
  </si>
  <si>
    <t>45003</t>
  </si>
  <si>
    <t>925699999</t>
  </si>
  <si>
    <t>correo@hotelmedina.com</t>
  </si>
  <si>
    <t>hotelmedina.com</t>
  </si>
  <si>
    <t>HOTEL DUQUE DE LERMA</t>
  </si>
  <si>
    <t>ESPINO, 4 BAJO</t>
  </si>
  <si>
    <t>925672967</t>
  </si>
  <si>
    <t>info@hotelduquedelerma.com</t>
  </si>
  <si>
    <t>VILLA NAZULES HÍPICA SPA</t>
  </si>
  <si>
    <t>CARRETERA ALMONACID-CHUECA, S/N BAJO(FINCA SAN JOSE)</t>
  </si>
  <si>
    <t>45190</t>
  </si>
  <si>
    <t>NAMBROCA</t>
  </si>
  <si>
    <t>925590380</t>
  </si>
  <si>
    <t>correo@villanazules.com</t>
  </si>
  <si>
    <t>villanazules.com</t>
  </si>
  <si>
    <t>HOTEL EL TORREON DE MIGUELETE S.L.</t>
  </si>
  <si>
    <t>CARRETERA QUINTANAR-ALCÁZAR, KILOMETRO 7 BAJO</t>
  </si>
  <si>
    <t>45830</t>
  </si>
  <si>
    <t>MIGUEL ESTEBAN</t>
  </si>
  <si>
    <t>925567411</t>
  </si>
  <si>
    <t>info@hoteleltorreondemiguelete.com</t>
  </si>
  <si>
    <t>HOTEL CARLOS I YUNCOS, S.L.U.</t>
  </si>
  <si>
    <t>CALLE CARLOS I (POLIGONO INSDUSTRIAL VILLA DE YUNCOS), 151 BAJO; HOTEL CARLOS I</t>
  </si>
  <si>
    <t>45210</t>
  </si>
  <si>
    <t>YUNCOS</t>
  </si>
  <si>
    <t>925557295</t>
  </si>
  <si>
    <t>info@hotelcarlosiyuncosu.com</t>
  </si>
  <si>
    <t>CARLOS I (POLIGONO INSDUSTRIAL VILLA DE YUNCOS), 51 BAJO</t>
  </si>
  <si>
    <t>925553912</t>
  </si>
  <si>
    <t>reservas@hotelcarlos1.com</t>
  </si>
  <si>
    <t>hotelcarlos1.com</t>
  </si>
  <si>
    <t>REAL DE ILLESCAS</t>
  </si>
  <si>
    <t>SAN ANTÓN, 1 BAJO</t>
  </si>
  <si>
    <t>45200</t>
  </si>
  <si>
    <t>ILLESCAS</t>
  </si>
  <si>
    <t>925541699</t>
  </si>
  <si>
    <t>info@hotelrealillescas.es</t>
  </si>
  <si>
    <t>hotelrealillescas.es/</t>
  </si>
  <si>
    <t>COMENDADOR</t>
  </si>
  <si>
    <t>SERRANILLOS, 32 BAJO</t>
  </si>
  <si>
    <t>45216</t>
  </si>
  <si>
    <t>CARRANQUE</t>
  </si>
  <si>
    <t>925529566</t>
  </si>
  <si>
    <t>recepcion@hotelcomendador.es</t>
  </si>
  <si>
    <t>hotelcomendador.es</t>
  </si>
  <si>
    <t>ROUTE 42</t>
  </si>
  <si>
    <t>CALLE SIERRA DE ALBARRACÍN, 8</t>
  </si>
  <si>
    <t>925526720</t>
  </si>
  <si>
    <t>recepcion@hotelroute42.com</t>
  </si>
  <si>
    <t>hotelroute42.com</t>
  </si>
  <si>
    <t>HOTEL ON BOROX</t>
  </si>
  <si>
    <t>CALLE PLOMO (POLIGONO INSDUSTRIAL ANTONIO DEL RINCÓN), 35</t>
  </si>
  <si>
    <t>45222</t>
  </si>
  <si>
    <t>BOROX</t>
  </si>
  <si>
    <t>925520939</t>
  </si>
  <si>
    <t>info@hotelonborox.com</t>
  </si>
  <si>
    <t>PENSIÓN ÁNGELES</t>
  </si>
  <si>
    <t>RONDA ARCO DE UGENA, 33 BAJO</t>
  </si>
  <si>
    <t>925511348</t>
  </si>
  <si>
    <t>pensionangeles@hotmail.com</t>
  </si>
  <si>
    <t>pensionangeles.com/</t>
  </si>
  <si>
    <t>LAS PROVINCIAS</t>
  </si>
  <si>
    <t>CARRETERA TOLEDO-ALCÁZAR (C-400), KILOMETRO 58, 500</t>
  </si>
  <si>
    <t>45700</t>
  </si>
  <si>
    <t>CONSUEGRA</t>
  </si>
  <si>
    <t>925482000</t>
  </si>
  <si>
    <t>info@lasprovincias.com</t>
  </si>
  <si>
    <t>SANTA ANA S.L.</t>
  </si>
  <si>
    <t>CARRETERA N-IV, KILOMETRO 112</t>
  </si>
  <si>
    <t>45710</t>
  </si>
  <si>
    <t>MADRIDEJOS</t>
  </si>
  <si>
    <t>925460476</t>
  </si>
  <si>
    <t>info@hotel-santaana.com</t>
  </si>
  <si>
    <t>hotel-santaana.com</t>
  </si>
  <si>
    <t>VALDEPALACIOS</t>
  </si>
  <si>
    <t>CARRETERA OROPESA-PUENTE DEL ARZOBISPO, KILOMETRO 9 BAJO</t>
  </si>
  <si>
    <t>45572</t>
  </si>
  <si>
    <t>TORRICO</t>
  </si>
  <si>
    <t>925457534</t>
  </si>
  <si>
    <t>valdepalacios@valdepalacios.es</t>
  </si>
  <si>
    <t>valdepalacios.es</t>
  </si>
  <si>
    <t>LA PLATA DE OROPESA</t>
  </si>
  <si>
    <t>CARRETERA ANTIGUA DE EXTREMADURA, KILOMETRO 149</t>
  </si>
  <si>
    <t>45560</t>
  </si>
  <si>
    <t>OROPESA</t>
  </si>
  <si>
    <t>925431131</t>
  </si>
  <si>
    <t>info@laplatadeorope.com</t>
  </si>
  <si>
    <t>LA HOSTERIA DE OROPESA S.L.</t>
  </si>
  <si>
    <t>PASEO ESCOLAR, N° 5 BAJO</t>
  </si>
  <si>
    <t>925430875</t>
  </si>
  <si>
    <t>reservas@lahosteriadeoropesa.com</t>
  </si>
  <si>
    <t>lahosteriadeoropesa.com</t>
  </si>
  <si>
    <t>PARADOR DE OROPESA VIRREY DE TOLEDO</t>
  </si>
  <si>
    <t>PLAZA PALACIO, 1 BAJO(PARADOR TURISMO)</t>
  </si>
  <si>
    <t>925430000</t>
  </si>
  <si>
    <t>oropesa@parador.es</t>
  </si>
  <si>
    <t>ALAMEDA S.L.</t>
  </si>
  <si>
    <t>CORCHEROS, 2 BAJO</t>
  </si>
  <si>
    <t>45150</t>
  </si>
  <si>
    <t>NAVAHERMOSA</t>
  </si>
  <si>
    <t>925410381</t>
  </si>
  <si>
    <t>info@alameda.com</t>
  </si>
  <si>
    <t>LUNA CAMA</t>
  </si>
  <si>
    <t>AVENIDA SAN SEBASTIÁN, 103</t>
  </si>
  <si>
    <t>45161</t>
  </si>
  <si>
    <t>POLÁN</t>
  </si>
  <si>
    <t>925370087</t>
  </si>
  <si>
    <t>info@lunacama.com</t>
  </si>
  <si>
    <t>HOTEL RESTAURANTE SALONES DE BODA Y JARDINES "EL ARTILLERO" S.L.</t>
  </si>
  <si>
    <t>CALLE REAL ABAJO, 128 BAJO</t>
  </si>
  <si>
    <t>45470</t>
  </si>
  <si>
    <t>LOS YÉBENES</t>
  </si>
  <si>
    <t>925348000</t>
  </si>
  <si>
    <t>info@hotelrestaurantelonesdebodayjardines"elartillero".com</t>
  </si>
  <si>
    <t>POSADA DE LA CAL</t>
  </si>
  <si>
    <t>CARRETERA MADRID-CIUDAD REAL, KILOMETRO 103</t>
  </si>
  <si>
    <t>45450</t>
  </si>
  <si>
    <t>ORGAZ</t>
  </si>
  <si>
    <t>925347209</t>
  </si>
  <si>
    <t>reservas@posadadelacal.com</t>
  </si>
  <si>
    <t>posadadelacal.com</t>
  </si>
  <si>
    <t>LOS CONEJOS S.L.</t>
  </si>
  <si>
    <t>CÁNOVAS DEL CASTILLO, 14-16 BAJO</t>
  </si>
  <si>
    <t>45400</t>
  </si>
  <si>
    <t>MORA</t>
  </si>
  <si>
    <t>925301504</t>
  </si>
  <si>
    <t>info@losconejoshosteleria.com</t>
  </si>
  <si>
    <t>losconejoshosteleria.com</t>
  </si>
  <si>
    <t>EUROSTARS PALACIO BUENAVISTA</t>
  </si>
  <si>
    <t>CALLE CONCILIOS DE TOLEDO, 1 BAJO; HOTEL HILTON BUENA VIS</t>
  </si>
  <si>
    <t>45005</t>
  </si>
  <si>
    <t>925289800</t>
  </si>
  <si>
    <t>info@eurostarspalaciobuenavista.com</t>
  </si>
  <si>
    <t>eurostarshotels.com/</t>
  </si>
  <si>
    <t>CIGARRAL EL BOSQUE S.L.</t>
  </si>
  <si>
    <t>CARRETERA NAVALPINO, 49</t>
  </si>
  <si>
    <t>45004</t>
  </si>
  <si>
    <t>925285640</t>
  </si>
  <si>
    <t>reservas@hotelcigarralelbosque.com</t>
  </si>
  <si>
    <t>hotelcigarralelbosque.com</t>
  </si>
  <si>
    <t>PINTOR EL GRECO S.L.</t>
  </si>
  <si>
    <t>CALLE ALAMILLOS DEL TRÁNSITO, 13 BAJO; HOTEL PINTOR EL GRECO</t>
  </si>
  <si>
    <t>45002</t>
  </si>
  <si>
    <t>925285191</t>
  </si>
  <si>
    <t>info@hotelpintorelgreco.com</t>
  </si>
  <si>
    <t>hotelpintorelgreco.com</t>
  </si>
  <si>
    <t>AC HOTEL CIUDAD DE TOLEDO</t>
  </si>
  <si>
    <t>CARRETERA CIRCUNVALACIÓN, 15 BAJO; LOS CIGARRALES</t>
  </si>
  <si>
    <t>925285125</t>
  </si>
  <si>
    <t>ctoledo@ac-hotels.com</t>
  </si>
  <si>
    <t>achotelciudaddetoledo.com</t>
  </si>
  <si>
    <t>HOTEL EURICO</t>
  </si>
  <si>
    <t>CALLE DE SANTA ISABEL, 3 BAJO</t>
  </si>
  <si>
    <t>925284178</t>
  </si>
  <si>
    <t>reservas@hoteleurico.com</t>
  </si>
  <si>
    <t>hoteleurico.com</t>
  </si>
  <si>
    <t>CIGARRAL DE CARAVANTES</t>
  </si>
  <si>
    <t>CARRETERA CIRCUNVALACIÓN, 2</t>
  </si>
  <si>
    <t>925283680</t>
  </si>
  <si>
    <t>reservas@cigarraldecaravantes.com</t>
  </si>
  <si>
    <t>cigarraldecaravantes.com</t>
  </si>
  <si>
    <t>DE LOS REYES</t>
  </si>
  <si>
    <t>PERALA, 37</t>
  </si>
  <si>
    <t>925283667</t>
  </si>
  <si>
    <t>hospederiadelosreyes@hospederiadelosreyes.com</t>
  </si>
  <si>
    <t>hospederiadelosreyes.com</t>
  </si>
  <si>
    <t>SAN JUAN DE LOS REYES S.L.</t>
  </si>
  <si>
    <t>REYES CATÓLICOS, 5 BAJO</t>
  </si>
  <si>
    <t>925283535</t>
  </si>
  <si>
    <t>info@hotelsanjuandelosreyes.com</t>
  </si>
  <si>
    <t>hotelsanjuandelosreyes.com</t>
  </si>
  <si>
    <t>HOTEL ABAD TOLEDO *** S.L.</t>
  </si>
  <si>
    <t>CALLE DE REAL DEL ARRABAL, 1</t>
  </si>
  <si>
    <t>925283500</t>
  </si>
  <si>
    <t>info@hotelabad.com</t>
  </si>
  <si>
    <t>hotelabadtoledo.com</t>
  </si>
  <si>
    <t>EUROSTARS TOLEDO</t>
  </si>
  <si>
    <t>PASEO SAN EUGENIO, 29 BAJO</t>
  </si>
  <si>
    <t>925282373</t>
  </si>
  <si>
    <t>info@eurostarstoledo.com</t>
  </si>
  <si>
    <t>eurostarshotels.com/eurostars-toledo.html</t>
  </si>
  <si>
    <t>CASONA DE LA REYNA S.L.</t>
  </si>
  <si>
    <t>CARRERA SAN SEBASTIÁN, 26 PORT-8-1A</t>
  </si>
  <si>
    <t>925282052</t>
  </si>
  <si>
    <t>info@casonadelareyna.com</t>
  </si>
  <si>
    <t>casonadelareyna.com</t>
  </si>
  <si>
    <t>LA BASTIDA</t>
  </si>
  <si>
    <t>TEMPRANILLO (BARRIO LA BASTIDA), 2</t>
  </si>
  <si>
    <t>925281017</t>
  </si>
  <si>
    <t>info@hotellabastida.com</t>
  </si>
  <si>
    <t>hotellabastida.com</t>
  </si>
  <si>
    <t>TOLEDO IMPERIAL</t>
  </si>
  <si>
    <t>HORNO DE LOS BIZCOCHOS, 5 BAJO</t>
  </si>
  <si>
    <t>45001</t>
  </si>
  <si>
    <t>925280205</t>
  </si>
  <si>
    <t>HORNO DE LOS BIZCOCHOS, 5</t>
  </si>
  <si>
    <t>CIGARRAL DEL ALBA</t>
  </si>
  <si>
    <t>CARRETERA COBISA, S/N</t>
  </si>
  <si>
    <t>45008</t>
  </si>
  <si>
    <t>925280101</t>
  </si>
  <si>
    <t>info@cigarraldelalba.com</t>
  </si>
  <si>
    <t>CALLE AMAPOLAS, 2 BAJO</t>
  </si>
  <si>
    <t>45191</t>
  </si>
  <si>
    <t>925278586</t>
  </si>
  <si>
    <t>aphlasnieves@infonegocio.com</t>
  </si>
  <si>
    <t>hotel-las-nieves.com</t>
  </si>
  <si>
    <t>FONTECRUZ TOLEDO</t>
  </si>
  <si>
    <t>PLAZA JUEGO DE PELOTA, 7 EDIFICIO BAJO; PALACIO DE LA EMPE</t>
  </si>
  <si>
    <t>925274690</t>
  </si>
  <si>
    <t>recepcion@fontecruztoledo.com</t>
  </si>
  <si>
    <t>GUINDANAO</t>
  </si>
  <si>
    <t>AVENIDA CASTILLA-LA MANCHA, 31 BAJO</t>
  </si>
  <si>
    <t>45270</t>
  </si>
  <si>
    <t>MOCEJÓN</t>
  </si>
  <si>
    <t>925270751</t>
  </si>
  <si>
    <t>info@guindanao.com</t>
  </si>
  <si>
    <t>GUINDANAO MOCEJON</t>
  </si>
  <si>
    <t>925270400</t>
  </si>
  <si>
    <t>info@guindanaomocejon.com</t>
  </si>
  <si>
    <t>HOTEL BEATRIZ TOLEDO AUDITORIUM &amp; SPA</t>
  </si>
  <si>
    <t>CARRETERA AVILA, KILOMETRO 2, 750 BAJO</t>
  </si>
  <si>
    <t>925269100</t>
  </si>
  <si>
    <t>286</t>
  </si>
  <si>
    <t>EXE LAYOS GOLF</t>
  </si>
  <si>
    <t>CARRETERA TOLEDO-PIEDRABUENA, KILOMETRO 12</t>
  </si>
  <si>
    <t>45123</t>
  </si>
  <si>
    <t>LAYOS</t>
  </si>
  <si>
    <t>925266600</t>
  </si>
  <si>
    <t>info@exelayosgolf.com</t>
  </si>
  <si>
    <t>GODOFREDO</t>
  </si>
  <si>
    <t>AVENIDA CASTILLA LA MANCHA, 28</t>
  </si>
  <si>
    <t>925264714</t>
  </si>
  <si>
    <t>info@hotelgodofredo.com</t>
  </si>
  <si>
    <t>godofredo.com</t>
  </si>
  <si>
    <t>DOMUS PLAZA ZOCODOVER</t>
  </si>
  <si>
    <t>ARMAS, 7</t>
  </si>
  <si>
    <t>925258581</t>
  </si>
  <si>
    <t>reservas@domusplazazocodover.com</t>
  </si>
  <si>
    <t>domusplazazocodover.com</t>
  </si>
  <si>
    <t>HOTEL SANTA ISABEL S.L.</t>
  </si>
  <si>
    <t>CALLE CARDENAL CISNEROS, 1 1 1</t>
  </si>
  <si>
    <t>925253120</t>
  </si>
  <si>
    <t>info@hotelsantaisabeltoledo.es</t>
  </si>
  <si>
    <t>hotelsantaisabeltoledo.es/es/</t>
  </si>
  <si>
    <t>HOTEL BOUTIQUE ADOLFO</t>
  </si>
  <si>
    <t>PLAZA ZOCODOVER, 14 14</t>
  </si>
  <si>
    <t>925252919</t>
  </si>
  <si>
    <t>hotel@adolfo-toledo.com</t>
  </si>
  <si>
    <t>hotelboutiqueadolfo.com</t>
  </si>
  <si>
    <t>DON PEDRO S.L.</t>
  </si>
  <si>
    <t>AVENIDA MADRID, 16 BAJO; ASCENSOR</t>
  </si>
  <si>
    <t>925252749</t>
  </si>
  <si>
    <t>info@hoteldonpedrotoledo.es</t>
  </si>
  <si>
    <t>hoteldonpedrotoledo.es</t>
  </si>
  <si>
    <t>EL CIGARRAL DE LAS MERCEDES HOTEL</t>
  </si>
  <si>
    <t>CARRETERA PIEDRABUENA, 72</t>
  </si>
  <si>
    <t>925252064</t>
  </si>
  <si>
    <t>info@cigarraldelasmercedes.com</t>
  </si>
  <si>
    <t>cigarraldelasmercedes.com</t>
  </si>
  <si>
    <t>RIAD MEDINA MUDÉJAR S.L.</t>
  </si>
  <si>
    <t>PLAZA SANTA EULALIA, 1</t>
  </si>
  <si>
    <t>925229314</t>
  </si>
  <si>
    <t>reservas@medinamudejar.com</t>
  </si>
  <si>
    <t>medinamudejar.com</t>
  </si>
  <si>
    <t>HOTEL REAL DE TOLEDO S.L.</t>
  </si>
  <si>
    <t>CALLE REAL DEL ARRABAL, 4 BAJO; HOTEL REAL</t>
  </si>
  <si>
    <t>925229300</t>
  </si>
  <si>
    <t>info@hotelrealdetoledo.es</t>
  </si>
  <si>
    <t>hotelrealdetoledo.es</t>
  </si>
  <si>
    <t>ANTIDOTO ROOMS S.L.</t>
  </si>
  <si>
    <t>CALLE RECOLETOS, 2 BAJO</t>
  </si>
  <si>
    <t>925228851</t>
  </si>
  <si>
    <t>antidoto@antidotorooms.com</t>
  </si>
  <si>
    <t>antidotorooms.com</t>
  </si>
  <si>
    <t>HOTEL ALFONSO VI S.A.</t>
  </si>
  <si>
    <t>GENERAL MOSCARDÓ, 2</t>
  </si>
  <si>
    <t>925226663</t>
  </si>
  <si>
    <t>info@hotelalfonsovi.com</t>
  </si>
  <si>
    <t>hotelalfonsovi.com</t>
  </si>
  <si>
    <t>HOSTAL DEL CARDENAL</t>
  </si>
  <si>
    <t>PASEO RECAREDO, 24 BAJO</t>
  </si>
  <si>
    <t>925224900</t>
  </si>
  <si>
    <t>hotel@hoteldelcardenal.com</t>
  </si>
  <si>
    <t>hostaldelcardenal.com</t>
  </si>
  <si>
    <t>SERCOTEL ALFONSO VI</t>
  </si>
  <si>
    <t>CUESTA CAPUCHINOS, 2</t>
  </si>
  <si>
    <t>925222600</t>
  </si>
  <si>
    <t>CARLOS V</t>
  </si>
  <si>
    <t>PLAZA HORNO DE LA MAGDALENA, 4 BAJO</t>
  </si>
  <si>
    <t>925222100</t>
  </si>
  <si>
    <t>info@carlosv.com</t>
  </si>
  <si>
    <t>carlosv.com</t>
  </si>
  <si>
    <t>PARADOR DE TOLEDO CONDE DE ORGAZ</t>
  </si>
  <si>
    <t>CERRO CERRO DEL EMPERADOR, S/N BAJO</t>
  </si>
  <si>
    <t>925221850</t>
  </si>
  <si>
    <t>toledo@parador.es</t>
  </si>
  <si>
    <t>LOS CIGARRALES</t>
  </si>
  <si>
    <t>CARRETERA CIRCUNVALACIÓN, 32</t>
  </si>
  <si>
    <t>925220053</t>
  </si>
  <si>
    <t>cigarrales@hotelcigarrales.com</t>
  </si>
  <si>
    <t>hotelcigarrales.com</t>
  </si>
  <si>
    <t>HOTEL MARIA CRISTINA S.L.</t>
  </si>
  <si>
    <t>MARQUÉS DE MENDIGORRÍA, 1 BAJO</t>
  </si>
  <si>
    <t>925213202</t>
  </si>
  <si>
    <t>informacion@hotelmariacristina.com</t>
  </si>
  <si>
    <t>hotelesmayoral.com</t>
  </si>
  <si>
    <t>CONQUISTA DE TOLEDO S.L.</t>
  </si>
  <si>
    <t>JUAN LABRADOR, 8</t>
  </si>
  <si>
    <t>925210760</t>
  </si>
  <si>
    <t>info@conquistadetoledo.com</t>
  </si>
  <si>
    <t>hotelconquistadetoledo.com</t>
  </si>
  <si>
    <t>SAN ISIDRO</t>
  </si>
  <si>
    <t>CARRETERA MADRID-ALICANTE, KILOMETRO 121</t>
  </si>
  <si>
    <t>45800</t>
  </si>
  <si>
    <t>QUINTANAR DE LA ORDEN</t>
  </si>
  <si>
    <t>925180092</t>
  </si>
  <si>
    <t>info@nisidro.com</t>
  </si>
  <si>
    <t>HOTEL PLAZA MAYOR</t>
  </si>
  <si>
    <t>PLAZA ALCALDE ONTALBA, 2</t>
  </si>
  <si>
    <t>45300</t>
  </si>
  <si>
    <t>OCAÑA</t>
  </si>
  <si>
    <t>925158035</t>
  </si>
  <si>
    <t>reservashotelplazamayor@gmail.com</t>
  </si>
  <si>
    <t>hotelplazamayorenocana.com</t>
  </si>
  <si>
    <t>LA PARADA</t>
  </si>
  <si>
    <t>CARRETERA N-IV, KILOMETRO 55, 200</t>
  </si>
  <si>
    <t>925156178</t>
  </si>
  <si>
    <t>info@laparadahotel.es</t>
  </si>
  <si>
    <t>laparada.com</t>
  </si>
  <si>
    <t>SELLER</t>
  </si>
  <si>
    <t>CARRETERA MADRID-ALICANTE, KILOMETRO 77, 300 BAJO</t>
  </si>
  <si>
    <t>45310</t>
  </si>
  <si>
    <t>VILLATOBAS</t>
  </si>
  <si>
    <t>925152067</t>
  </si>
  <si>
    <t>info@seller.com</t>
  </si>
  <si>
    <t>EL QUESO</t>
  </si>
  <si>
    <t>CARRETERA ANDALUCÍA, KILOMETRO 102 BAJO</t>
  </si>
  <si>
    <t>45780</t>
  </si>
  <si>
    <t>TEMBLEQUE</t>
  </si>
  <si>
    <t>925145658</t>
  </si>
  <si>
    <t>info@elqueso.com</t>
  </si>
  <si>
    <t>elqueso.es</t>
  </si>
  <si>
    <t>REAL CASTILLO</t>
  </si>
  <si>
    <t>CARRETERA ANDALUCÍA, KILOMETRO 77, 500</t>
  </si>
  <si>
    <t>45760</t>
  </si>
  <si>
    <t>LA GUARDIA</t>
  </si>
  <si>
    <t>925138346</t>
  </si>
  <si>
    <t>info@hotelrealcastillo.com</t>
  </si>
  <si>
    <t>hotelrealcastillo.com</t>
  </si>
  <si>
    <t>AVENIDA ANDALUCÍA, SALIDA 69 BAJO</t>
  </si>
  <si>
    <t>45311</t>
  </si>
  <si>
    <t>DOSBARRIOS</t>
  </si>
  <si>
    <t>925137247</t>
  </si>
  <si>
    <t>hotelrestaurantelosarcos@hotmail.com</t>
  </si>
  <si>
    <t>hotelapartamentosmpd.com/</t>
  </si>
  <si>
    <t>LOS HERMANOS</t>
  </si>
  <si>
    <t>PLAZA PILAREJO, 14</t>
  </si>
  <si>
    <t>925130042</t>
  </si>
  <si>
    <t>hotelloshermanos@gmail.com</t>
  </si>
  <si>
    <t>hotelloshermanos.es</t>
  </si>
  <si>
    <t>HOTELERA SALVATIERRA S.A.</t>
  </si>
  <si>
    <t>CALLE MARQUÉS DE MENDIGORRÍA, 8-12 BAJO; DUPLICADO 8-12</t>
  </si>
  <si>
    <t>925010600</t>
  </si>
  <si>
    <t>HOTEL CASA URBANA ADOLFO</t>
  </si>
  <si>
    <t>CALLE SINAGOGA, 3 3</t>
  </si>
  <si>
    <t xml:space="preserve">925 252 919  </t>
  </si>
  <si>
    <t>casaurbana.es</t>
  </si>
  <si>
    <t>GRECOROOMS</t>
  </si>
  <si>
    <t>CALLE SANTO TOMÉ, 16 16</t>
  </si>
  <si>
    <t>925 252 072</t>
  </si>
  <si>
    <t>grecorooms@grecorooms.es</t>
  </si>
  <si>
    <t>grecorooms.es</t>
  </si>
  <si>
    <t>MPD</t>
  </si>
  <si>
    <t>TRAVESIA RAMBLA MÁRTIR SANTA EULALIA, 6 BAJO</t>
  </si>
  <si>
    <t>924962684</t>
  </si>
  <si>
    <t>info@hotelapartamentosmpd.com</t>
  </si>
  <si>
    <t>ISUR</t>
  </si>
  <si>
    <t>AVENIDA DOCTOR FLEMING, S/N BAJO</t>
  </si>
  <si>
    <t>06900</t>
  </si>
  <si>
    <t>LLERENA</t>
  </si>
  <si>
    <t>924870669</t>
  </si>
  <si>
    <t>info@hotelisur.com</t>
  </si>
  <si>
    <t>hotelisur.es</t>
  </si>
  <si>
    <t>HOTEL RURAL LA FÁBRICA</t>
  </si>
  <si>
    <t>MIGUEL SÁNCHEZ, S/N</t>
  </si>
  <si>
    <t>924870163</t>
  </si>
  <si>
    <t>llerena@hrlafabrica.com</t>
  </si>
  <si>
    <t>hrlafabrica.com</t>
  </si>
  <si>
    <t>ORELLANA S.L.</t>
  </si>
  <si>
    <t>CALLE REAL, 28</t>
  </si>
  <si>
    <t>06740</t>
  </si>
  <si>
    <t>ORELLANA LA VIEJA</t>
  </si>
  <si>
    <t>924866377</t>
  </si>
  <si>
    <t>ruralorellana@gmail.com</t>
  </si>
  <si>
    <t>orellanahotel.com</t>
  </si>
  <si>
    <t>LAS DEHESAS S.L.</t>
  </si>
  <si>
    <t>CARRETERA CASAS DE DON PEDRO (N-430), S/N BAJO(CARRETERA N-430)</t>
  </si>
  <si>
    <t>06760</t>
  </si>
  <si>
    <t>NAVALVILLAR DE PELA</t>
  </si>
  <si>
    <t>924860515</t>
  </si>
  <si>
    <t>info@lasdehes.com</t>
  </si>
  <si>
    <t>HOTEL CORTIJO SANTA CRUZ</t>
  </si>
  <si>
    <t>CARRETERA N-430, 1136</t>
  </si>
  <si>
    <t>06700</t>
  </si>
  <si>
    <t>VILLANUEVA DE LA SERENA</t>
  </si>
  <si>
    <t>924832415</t>
  </si>
  <si>
    <t>administracion@hotelcortijosantacruz.es</t>
  </si>
  <si>
    <t>hotelcortijosantacruz.es</t>
  </si>
  <si>
    <t>HOTEL ACUEDUCTO GRAN RUTA</t>
  </si>
  <si>
    <t>CARRETERA N-430 (BADAJOZ-VALENCIA), KILOMETRO 131</t>
  </si>
  <si>
    <t>06730</t>
  </si>
  <si>
    <t>ACEDERA</t>
  </si>
  <si>
    <t>924825018</t>
  </si>
  <si>
    <t>acueductogranruta@hotmail.es</t>
  </si>
  <si>
    <t>acueductoacedera.com</t>
  </si>
  <si>
    <t>COMPLEJO HOTEL**** RURAL - RESTAURANTE QUINTO CECILIO</t>
  </si>
  <si>
    <t>URBANIZACION QUINTO CECILIO BAJO; RESTAURANT QUINTOCECILIO</t>
  </si>
  <si>
    <t>06411</t>
  </si>
  <si>
    <t>MEDELLÍN</t>
  </si>
  <si>
    <t>924822405</t>
  </si>
  <si>
    <t>info@hrquintocecilio.com</t>
  </si>
  <si>
    <t>hrquintocecilio.com</t>
  </si>
  <si>
    <t>VERACRUZ S.L.</t>
  </si>
  <si>
    <t>AVENIDA VEGAS ALTAS, 105 BAJO; HOTEL</t>
  </si>
  <si>
    <t>06400</t>
  </si>
  <si>
    <t>DON BENITO</t>
  </si>
  <si>
    <t>924801362</t>
  </si>
  <si>
    <r>
      <rPr>
        <color rgb="FF0000FF"/>
        <u/>
      </rPr>
      <t>hv@hotel-veracruz.com</t>
    </r>
  </si>
  <si>
    <t>hotel-veracruz.com</t>
  </si>
  <si>
    <t>TRAJANO S.L.</t>
  </si>
  <si>
    <t>CRUCE DE ZALAMEA, S/N BAJO</t>
  </si>
  <si>
    <t>06430</t>
  </si>
  <si>
    <t>ZALAMEA DE LA SERENA</t>
  </si>
  <si>
    <t>924780282</t>
  </si>
  <si>
    <t>hoteltrajano@hoteltrajano.es</t>
  </si>
  <si>
    <t>hoteltrajano.es</t>
  </si>
  <si>
    <t>CARRETERA CRUCE DE ZALAMEA, S/N</t>
  </si>
  <si>
    <t>924780193</t>
  </si>
  <si>
    <t>hostallaperla@gmail.com</t>
  </si>
  <si>
    <t>SAN FRANCISCO DEL ROMERO</t>
  </si>
  <si>
    <t>AVENIDA CONSTITUCIÓN, 8</t>
  </si>
  <si>
    <t>06450</t>
  </si>
  <si>
    <t>QUINTANA DE LA SERENA</t>
  </si>
  <si>
    <t>924777804</t>
  </si>
  <si>
    <t>promeroc70@hotmail.es</t>
  </si>
  <si>
    <t>sanfranciscodelromero.com</t>
  </si>
  <si>
    <t>HOTEL LOS TEMPLARIOS</t>
  </si>
  <si>
    <t>CARRETERA VILLANUEVA BAJO; HOTEL TEMPLARIOS</t>
  </si>
  <si>
    <t>06380</t>
  </si>
  <si>
    <t>JEREZ DE LOS CABALLEROS</t>
  </si>
  <si>
    <t>924731636</t>
  </si>
  <si>
    <t>anaisabel@hotellostemplarios.net</t>
  </si>
  <si>
    <t>hotellostemplarios.net</t>
  </si>
  <si>
    <t>HOTEL RURAL LA POSADA DE LAS CIGUEÑAS</t>
  </si>
  <si>
    <t>CALLE SANTIAGO, 5-7 BAJO</t>
  </si>
  <si>
    <t>924731446</t>
  </si>
  <si>
    <t>info@hotelrurallapodadelascigueñas.com</t>
  </si>
  <si>
    <t>laposadadelasciguenas.com</t>
  </si>
  <si>
    <t>OASIS</t>
  </si>
  <si>
    <t>CALLE CAMPO, 18</t>
  </si>
  <si>
    <t>924731244</t>
  </si>
  <si>
    <t>info@hoteloasis.eu</t>
  </si>
  <si>
    <t>hoteloasis.eu</t>
  </si>
  <si>
    <t>CRISTINA</t>
  </si>
  <si>
    <t>CALLE EL PUERTO, 58 BAJO(ESQUINA CARRETERA FREGENAL-HI</t>
  </si>
  <si>
    <t>06340</t>
  </si>
  <si>
    <t>FREGENAL DE LA SIERRA</t>
  </si>
  <si>
    <t>924700040</t>
  </si>
  <si>
    <t>info@hotelcristinafregenal.com</t>
  </si>
  <si>
    <t>hotelcristinafregenal.com</t>
  </si>
  <si>
    <t>HOTEL RESTAURANTE KIKA</t>
  </si>
  <si>
    <t>PLAZA CONSTITUCIÓN, 3 3 3</t>
  </si>
  <si>
    <t>06150</t>
  </si>
  <si>
    <t>924690527</t>
  </si>
  <si>
    <t>hotelkika@yahoo.es</t>
  </si>
  <si>
    <t>hotelrestaurantekika.com</t>
  </si>
  <si>
    <t>FRIJÓN</t>
  </si>
  <si>
    <t>CARRETERA C-423 (VILLALBA), 1 BAJO</t>
  </si>
  <si>
    <t>06207</t>
  </si>
  <si>
    <t>ACEUCHAL</t>
  </si>
  <si>
    <t>924687321</t>
  </si>
  <si>
    <t>info@frijón.com</t>
  </si>
  <si>
    <t>hotelfrijon.com</t>
  </si>
  <si>
    <t>CALLE ORTEGA MUÑOZ, 47 BAJO</t>
  </si>
  <si>
    <t>06200</t>
  </si>
  <si>
    <t>ALMENDRALEJO</t>
  </si>
  <si>
    <t>924671158</t>
  </si>
  <si>
    <t>hotelsheilasl@hotmail.com</t>
  </si>
  <si>
    <t>hoteldonpedro.com</t>
  </si>
  <si>
    <t>ACOSTA VETONIA S.L.</t>
  </si>
  <si>
    <t>CARRETERA SEVILLA, KILOMETRO 647 BAJO</t>
  </si>
  <si>
    <t>924671151</t>
  </si>
  <si>
    <t>info@hotelacostavetonia.com</t>
  </si>
  <si>
    <t>hotelacostavetonia.com</t>
  </si>
  <si>
    <t>ESPRONCEDA</t>
  </si>
  <si>
    <t>CARRETERA SEVILLA, KILOMETRO 311, 800 BAJO</t>
  </si>
  <si>
    <t>924670476</t>
  </si>
  <si>
    <t>hotelespronceda@hotmail.com</t>
  </si>
  <si>
    <t>espronceda.com</t>
  </si>
  <si>
    <t>DULCINEA</t>
  </si>
  <si>
    <t>CARRETERA SEVILLA, KILOMETRO 651 BAJO</t>
  </si>
  <si>
    <t>924670333</t>
  </si>
  <si>
    <t>hoteldulcineaalmendralejo@gmail.com</t>
  </si>
  <si>
    <t>hoteldulcinea.com</t>
  </si>
  <si>
    <t>AVENIDA SAN ANTONIO, 77 BAJO</t>
  </si>
  <si>
    <t>924670121</t>
  </si>
  <si>
    <t>contacto@hotelalmendralejo.com</t>
  </si>
  <si>
    <t>facebook.com/hotelconencantoalmendralejo</t>
  </si>
  <si>
    <t>ACOSTA CENTRO S.L.</t>
  </si>
  <si>
    <t>PLAZA EXTREMADURA, S/N</t>
  </si>
  <si>
    <t>924666111</t>
  </si>
  <si>
    <t>reservas@hotelacostacentro.com</t>
  </si>
  <si>
    <t>hotelacostacentro.com</t>
  </si>
  <si>
    <t>FAICA</t>
  </si>
  <si>
    <t>PASEO SERENA, 5 BAJO</t>
  </si>
  <si>
    <t>06919</t>
  </si>
  <si>
    <t>PERALEDA DEL ZAUCEJO</t>
  </si>
  <si>
    <t>924636657</t>
  </si>
  <si>
    <t>hotel@faica.com</t>
  </si>
  <si>
    <t>faica.com</t>
  </si>
  <si>
    <t>HOTEL COTO DE LA SERENA</t>
  </si>
  <si>
    <t>PLAZA ESPAÑA, 6</t>
  </si>
  <si>
    <t>06427</t>
  </si>
  <si>
    <t>MONTERRUBIO DE LA SERENA</t>
  </si>
  <si>
    <t>924635169</t>
  </si>
  <si>
    <t>josecarlos_lhr4@hotmail.com</t>
  </si>
  <si>
    <t>hotelcotodelaserena.com</t>
  </si>
  <si>
    <t>HOTEL RESTAURANTE LA CODORNIZ</t>
  </si>
  <si>
    <t>CAMINO LAGUNA, S/N BAJO</t>
  </si>
  <si>
    <t>06630</t>
  </si>
  <si>
    <t>PUEBLA DE ALCOCER</t>
  </si>
  <si>
    <t>924620110</t>
  </si>
  <si>
    <t>jaimecodorniz@hotmail.com</t>
  </si>
  <si>
    <t>hotelrestaurantelacodorniz.com</t>
  </si>
  <si>
    <t>EL RAPOSO</t>
  </si>
  <si>
    <t>CARRETERA RAPOSO, S/N</t>
  </si>
  <si>
    <t>06392</t>
  </si>
  <si>
    <t>PUEBLA DE SANCHO PÉREZ</t>
  </si>
  <si>
    <t>924570410</t>
  </si>
  <si>
    <t>balneario@balneario.net</t>
  </si>
  <si>
    <t>balneario.net/</t>
  </si>
  <si>
    <t>LAS ERAS S.L.</t>
  </si>
  <si>
    <t>06300</t>
  </si>
  <si>
    <t>ZAFRA</t>
  </si>
  <si>
    <t>924563212</t>
  </si>
  <si>
    <t>info@hotellaseras.com</t>
  </si>
  <si>
    <t>hotellaseras.com</t>
  </si>
  <si>
    <t>LAS ATALAYAS</t>
  </si>
  <si>
    <t>CARRETERA BADAJOZ-GRANADA, 69 69</t>
  </si>
  <si>
    <t>924563201</t>
  </si>
  <si>
    <t>info@zafralasatalayas.com</t>
  </si>
  <si>
    <t>zafralasatalayas.com</t>
  </si>
  <si>
    <t>HOTEL PLAZA GRANDE</t>
  </si>
  <si>
    <t>PLAZA GRANDE, S/N</t>
  </si>
  <si>
    <t>924563163</t>
  </si>
  <si>
    <t>info@hotelplazagrande.es</t>
  </si>
  <si>
    <t>hotelplazagrande.es</t>
  </si>
  <si>
    <t>PLAZA GRANDE, 14</t>
  </si>
  <si>
    <t>924555385</t>
  </si>
  <si>
    <t>info@hotellaspalmeras.net</t>
  </si>
  <si>
    <t>hotellaspalmeras.net</t>
  </si>
  <si>
    <t>CASA RUY LÓPEZ</t>
  </si>
  <si>
    <t>CALLE DIEGO BASTO, 6</t>
  </si>
  <si>
    <t>924554940</t>
  </si>
  <si>
    <t>casaruylopez@gmail.com</t>
  </si>
  <si>
    <t>hostalenzafra.com</t>
  </si>
  <si>
    <t>PARADOR DE ZAFRA DUQUES DE FERIA</t>
  </si>
  <si>
    <t>PLAZA CORAZÓN DE MARÍA, 7</t>
  </si>
  <si>
    <t>924554540</t>
  </si>
  <si>
    <t>zafra@parador.es</t>
  </si>
  <si>
    <t>PLAZA ESPAÑA, 8 BAJO; LOCAL</t>
  </si>
  <si>
    <t>924554382</t>
  </si>
  <si>
    <t>info@victoria.com</t>
  </si>
  <si>
    <t>hotelvictoriazafra.com</t>
  </si>
  <si>
    <t>LOS CAZADORES</t>
  </si>
  <si>
    <t>GLORIETA EDUARDO DÍAZ DE TERÁN, 4 BAJO</t>
  </si>
  <si>
    <t>924551039</t>
  </si>
  <si>
    <t>info@hotelloscazadores.com</t>
  </si>
  <si>
    <t>hotelloscazadores.com</t>
  </si>
  <si>
    <t>LA SIERRA</t>
  </si>
  <si>
    <t>CARRETERA ACEUCHAL-VILLAFRANCA DE LOS BARROS, S/N BAJO</t>
  </si>
  <si>
    <t>06360</t>
  </si>
  <si>
    <t>FUENTE DEL MAESTRE</t>
  </si>
  <si>
    <t>924530928</t>
  </si>
  <si>
    <t>info@hotellasierra.es</t>
  </si>
  <si>
    <t>lasierra.com</t>
  </si>
  <si>
    <t>CASA PERIN</t>
  </si>
  <si>
    <t>CALLE CARRILLO ARENAS, 40</t>
  </si>
  <si>
    <t>06220</t>
  </si>
  <si>
    <t>VILLAFRANCA DE LOS BARROS</t>
  </si>
  <si>
    <t>924525356</t>
  </si>
  <si>
    <t>casaperin@gmail.com</t>
  </si>
  <si>
    <t>casaperin.com</t>
  </si>
  <si>
    <t>HOTEL DIANA***</t>
  </si>
  <si>
    <t>PLAZA JUAN CARLOS I, 1</t>
  </si>
  <si>
    <t>924520502</t>
  </si>
  <si>
    <t>info@hoteldiana.es</t>
  </si>
  <si>
    <t>hoteldiana.es</t>
  </si>
  <si>
    <t>ACOSTA CIUDAD DE LA MÚSICA</t>
  </si>
  <si>
    <t>CARRETERA GIJÓN-SEVILLA (N-630), KILOMETRO 666 BAJO</t>
  </si>
  <si>
    <t>924520055</t>
  </si>
  <si>
    <t>info@hotelacostacm.com</t>
  </si>
  <si>
    <t>hotelacostacm.com</t>
  </si>
  <si>
    <t>COMPLEJO LEO</t>
  </si>
  <si>
    <t>AUTOVIA A-66, KILOMETRO 730 BAJO</t>
  </si>
  <si>
    <t>06260</t>
  </si>
  <si>
    <t>MONESTERIO</t>
  </si>
  <si>
    <t>924517048</t>
  </si>
  <si>
    <t>info@complejoleo.com</t>
  </si>
  <si>
    <t>HOTEL MOYA S.L.</t>
  </si>
  <si>
    <t>PASEO EXTREMADURA, 278 BAJO</t>
  </si>
  <si>
    <t>924516942</t>
  </si>
  <si>
    <t>hotelmoya@hotelmoya.es</t>
  </si>
  <si>
    <t>hotelmoya.es</t>
  </si>
  <si>
    <t>LEO S.L.</t>
  </si>
  <si>
    <t>PASEO EXTREMADURA, 2</t>
  </si>
  <si>
    <t>924516428</t>
  </si>
  <si>
    <t>recepciongrupoleo@gmail.com</t>
  </si>
  <si>
    <t>leosl.com</t>
  </si>
  <si>
    <t>LA FÁBRICA</t>
  </si>
  <si>
    <t>CALLE REAL, 117</t>
  </si>
  <si>
    <t>06240</t>
  </si>
  <si>
    <t>FUENTE DE CANTOS</t>
  </si>
  <si>
    <t>924500042</t>
  </si>
  <si>
    <t>hotel@hrlafabrica.com</t>
  </si>
  <si>
    <t>PALACIO ARTEAGA S.L.</t>
  </si>
  <si>
    <t>CALLE MORENO NIETO, 5</t>
  </si>
  <si>
    <t>06100</t>
  </si>
  <si>
    <t>OLIVENZA</t>
  </si>
  <si>
    <t>924491570</t>
  </si>
  <si>
    <t>info@palacioarteaga.com</t>
  </si>
  <si>
    <t>HOTEL HEREDERO</t>
  </si>
  <si>
    <t>CARRETERA BADAJOZ-OLIVENZA, KILOMETRO 23, 700 BAJO</t>
  </si>
  <si>
    <t>06109</t>
  </si>
  <si>
    <t>924490835</t>
  </si>
  <si>
    <t>info@hotelheredero.net</t>
  </si>
  <si>
    <t>hotelheredero.net</t>
  </si>
  <si>
    <t>HOTEL LA FINCA</t>
  </si>
  <si>
    <t>CARRETERA MONTIJO-BADAJOZ, KILOMETRO 22, 000 BAJO</t>
  </si>
  <si>
    <t>06184</t>
  </si>
  <si>
    <t>PUEBLONUEVO DEL GUADIANA</t>
  </si>
  <si>
    <t>924473142</t>
  </si>
  <si>
    <t>info@hotellafinca.com</t>
  </si>
  <si>
    <t>HOTEL GRAN SOL DE EXTREMADURA S.L.</t>
  </si>
  <si>
    <t>AVENIDA DEL PROGRESO, 20 - BAJO</t>
  </si>
  <si>
    <t>06480</t>
  </si>
  <si>
    <t>MONTIJO</t>
  </si>
  <si>
    <t>924456532</t>
  </si>
  <si>
    <t>hotel@gransoldeextremadura.com</t>
  </si>
  <si>
    <t>gransoldeextremadura.com</t>
  </si>
  <si>
    <t>HOTEL GRAN SOL DE EXTREMADURA</t>
  </si>
  <si>
    <t>CALLE AVENIDA DEL PROGRESO, 20</t>
  </si>
  <si>
    <t>924456132</t>
  </si>
  <si>
    <t>HOSTAL LA ISLA</t>
  </si>
  <si>
    <t>CALLE CARLOS I, 1 BAJO</t>
  </si>
  <si>
    <t>924455557</t>
  </si>
  <si>
    <t>info@hostallaisla.es</t>
  </si>
  <si>
    <t>hostallaisla.es</t>
  </si>
  <si>
    <t>ILUNION GOLF BADAJOZ</t>
  </si>
  <si>
    <t>CARRETERA MADRID-LISBOA, KILOMETRO 393 DIREC. AEROPUERTO</t>
  </si>
  <si>
    <t>06195</t>
  </si>
  <si>
    <t>924443711</t>
  </si>
  <si>
    <t>reservasbadajoz@ilunionhotels.com</t>
  </si>
  <si>
    <t>LAS GRULLAS</t>
  </si>
  <si>
    <t>CALLE HILARIO LÓPEZ, 19</t>
  </si>
  <si>
    <t>06110</t>
  </si>
  <si>
    <t>VILLANUEVA DEL FRESNO</t>
  </si>
  <si>
    <t>924427230</t>
  </si>
  <si>
    <t>hotelrurallasgrullas@gmail.com</t>
  </si>
  <si>
    <t>hotelrurallasgrullas.com</t>
  </si>
  <si>
    <t>LUSITANIA</t>
  </si>
  <si>
    <t>CARRETERA BADAJOZ (EX-107), S/N</t>
  </si>
  <si>
    <t>06131</t>
  </si>
  <si>
    <t>ALCONCHEL</t>
  </si>
  <si>
    <t>924420333</t>
  </si>
  <si>
    <t>hotellusitaniaalconchel1@hotmail.com</t>
  </si>
  <si>
    <t>lusitania.com</t>
  </si>
  <si>
    <t>RAMBLA EMÉRITA S.L.</t>
  </si>
  <si>
    <t>RAMBLA MÁRTIR SANTA EULALIA, 17 BAJO; CAFETERIA EL PALADAR D</t>
  </si>
  <si>
    <t>924387231</t>
  </si>
  <si>
    <t>hotel@hotelemerita.com</t>
  </si>
  <si>
    <t>hotelemerita.com</t>
  </si>
  <si>
    <t>GEBIDEXSA</t>
  </si>
  <si>
    <t>AVENIDA RÍO, 2 BAJO; PALACIO DE CONGRESOS</t>
  </si>
  <si>
    <t>924374357</t>
  </si>
  <si>
    <t>TRYP MEDEA</t>
  </si>
  <si>
    <t>AVENIDA PORTUGAL, S/N LOC-9 ESQUINA CALLE EL FORO</t>
  </si>
  <si>
    <t>924372400</t>
  </si>
  <si>
    <t>tryp.medea@melia.com</t>
  </si>
  <si>
    <t>GRAN HOTEL ACUALANGE S.L.</t>
  </si>
  <si>
    <t>PASEO HUERTAS, 3 BAJO</t>
  </si>
  <si>
    <t>06840</t>
  </si>
  <si>
    <t>ALANGE</t>
  </si>
  <si>
    <t>924365608</t>
  </si>
  <si>
    <t>reservas@granhotelaqualange.com</t>
  </si>
  <si>
    <t>granhotelaqualange.com</t>
  </si>
  <si>
    <t>HOTEL VARINIA SERENA - BALNEARIO DE ALANGE</t>
  </si>
  <si>
    <t>CALLE BAÑOS, 63 BAJO</t>
  </si>
  <si>
    <t>924365213</t>
  </si>
  <si>
    <t>hotelvariniaserena@gmail.com</t>
  </si>
  <si>
    <t>hotelvariniaserena.com</t>
  </si>
  <si>
    <t>EL COTO S.L.</t>
  </si>
  <si>
    <t>CARRETERA DON BENITO C-423, S/N BAJO</t>
  </si>
  <si>
    <t>06470</t>
  </si>
  <si>
    <t>GUAREÑA</t>
  </si>
  <si>
    <t>924350525</t>
  </si>
  <si>
    <t>info@elcoto.com</t>
  </si>
  <si>
    <t>AVENIDA REINA SOFÍA, 8 BAJO</t>
  </si>
  <si>
    <t>924318111</t>
  </si>
  <si>
    <t>recepcion@hotelzeusmerida.com</t>
  </si>
  <si>
    <t>hotelzeusmerida.com</t>
  </si>
  <si>
    <t>HOTEL LUSITANIA</t>
  </si>
  <si>
    <t>CALLE OVIEDO, 12 12</t>
  </si>
  <si>
    <t>06008</t>
  </si>
  <si>
    <t>924316112</t>
  </si>
  <si>
    <t>info@hotellusitania.com</t>
  </si>
  <si>
    <t>HOTEL VELADA MÉRIDA</t>
  </si>
  <si>
    <t>AVENIDA REINA SOFÍA, S/N</t>
  </si>
  <si>
    <t>924315110</t>
  </si>
  <si>
    <t>reservas.merida@hotelesvelada.com</t>
  </si>
  <si>
    <t>hotelveladamerida.com</t>
  </si>
  <si>
    <t>HOTEL CERVANTES S.L.</t>
  </si>
  <si>
    <t>CAMILO JOSÉ CELA, 10</t>
  </si>
  <si>
    <t>924314901</t>
  </si>
  <si>
    <t>info@hotelcervantes.com</t>
  </si>
  <si>
    <t>hotelcervantes.com</t>
  </si>
  <si>
    <t>PARADOR DE MERIDA VIA DE LA PLATA</t>
  </si>
  <si>
    <t>PLAZA CONSTITUCIÓN, 3 BAJO</t>
  </si>
  <si>
    <t>924313800</t>
  </si>
  <si>
    <t>merida@parador.es</t>
  </si>
  <si>
    <t>NOVA ROMA S.L.</t>
  </si>
  <si>
    <t>SUÁREZ SOMONTE, 42 BAJO</t>
  </si>
  <si>
    <t>924311261</t>
  </si>
  <si>
    <t>reservas@novaroma.com</t>
  </si>
  <si>
    <t>novaroma.com</t>
  </si>
  <si>
    <t>HOTEL ILUNIÓN LAS LOMAS</t>
  </si>
  <si>
    <t>AVENIDA REINA SOFÍA, 78 BAJO</t>
  </si>
  <si>
    <t>924311011</t>
  </si>
  <si>
    <t>marketing@ilunionhotels.com</t>
  </si>
  <si>
    <t>ASCARZA BADAJOZ</t>
  </si>
  <si>
    <t>CALLE CASTILLO PUEBLA DE ALCOCER, 28</t>
  </si>
  <si>
    <t>06006</t>
  </si>
  <si>
    <t>924286370</t>
  </si>
  <si>
    <t>info@ascarzabadajoz.com</t>
  </si>
  <si>
    <t>AC HOTEL BADAJOZ S.L.</t>
  </si>
  <si>
    <t>AVENIDA ELVAS, S/N BAJO</t>
  </si>
  <si>
    <t>924286247</t>
  </si>
  <si>
    <t>acbadajoz@ac-hotels.com</t>
  </si>
  <si>
    <t>achotelbadajozsl.com</t>
  </si>
  <si>
    <t>HOTEL LAS BÓVEDAS</t>
  </si>
  <si>
    <t>AUTOVIA MADRID-LISBOA, KILOMETRO 405, 7 (AUTOVÍA EXTREMADURA)</t>
  </si>
  <si>
    <t>924286035</t>
  </si>
  <si>
    <t xml:space="preserve"> reservas@lasbovedas.com</t>
  </si>
  <si>
    <t>hotellasbovedas.com</t>
  </si>
  <si>
    <t>NH GRAN H. CASINO EXTREMADURA S.A.</t>
  </si>
  <si>
    <t>AVENIDA ADOLFO DÍAZ AMBRONA, 11 BAJO; CASINO EXTREMADURA</t>
  </si>
  <si>
    <t>924284400</t>
  </si>
  <si>
    <t>nhgrancasinoextremadura@nh-hotels.com</t>
  </si>
  <si>
    <t>RÍO</t>
  </si>
  <si>
    <t>AVENIDA ADOLFO DÍAZ AMBRONA, 13 LOCAL</t>
  </si>
  <si>
    <t>924272600</t>
  </si>
  <si>
    <t>riobadajoz@gruporiodehoteles.com</t>
  </si>
  <si>
    <t>ro.com</t>
  </si>
  <si>
    <t>HOTEL LISBOA</t>
  </si>
  <si>
    <t>AVENIDA AUGUSTO VÁZQUEZ, 2 BAJO</t>
  </si>
  <si>
    <t>924272354</t>
  </si>
  <si>
    <t>recepcion@hotellisboabadajoz.es</t>
  </si>
  <si>
    <t>hotellisboabadajoz.es</t>
  </si>
  <si>
    <t>GONGORA</t>
  </si>
  <si>
    <t>DOBLADOS, 17</t>
  </si>
  <si>
    <t>06002</t>
  </si>
  <si>
    <t>924229121</t>
  </si>
  <si>
    <t>evamartinezaguilar@hotmail.com</t>
  </si>
  <si>
    <t>gongora.com</t>
  </si>
  <si>
    <t>SAGRADO ISABEL PELLO FERNÁNDEZ</t>
  </si>
  <si>
    <t>PLAZA SOLEDAD, 3 LOCAL</t>
  </si>
  <si>
    <t>06001</t>
  </si>
  <si>
    <t>924222544</t>
  </si>
  <si>
    <t>info@gradoibelpellofernández.com</t>
  </si>
  <si>
    <t>TRINIDAD, 2 LOCAL</t>
  </si>
  <si>
    <t>924220931</t>
  </si>
  <si>
    <t>cervantes.com</t>
  </si>
  <si>
    <t>HOTEL BADAJOZ CENTER S.L.</t>
  </si>
  <si>
    <t>AVENIDA DAMIÁN TÉLLEZ LAFUENTE, 19 19 19</t>
  </si>
  <si>
    <t>06010</t>
  </si>
  <si>
    <t>924212000</t>
  </si>
  <si>
    <t>VAELLO HOTELES S.L.U.</t>
  </si>
  <si>
    <t>MUÑOZ TORRERO, 27 BAJO</t>
  </si>
  <si>
    <t>924207248</t>
  </si>
  <si>
    <t>reservas@condeduhoteles.com</t>
  </si>
  <si>
    <t>condeduhoteles.com</t>
  </si>
  <si>
    <t>EL IMPREVISTO</t>
  </si>
  <si>
    <t>CARRETERA N-430, KILOMETRO 141, 300</t>
  </si>
  <si>
    <t>924147695</t>
  </si>
  <si>
    <t>hotelimprevisto@gmail.com</t>
  </si>
  <si>
    <t>elimprevisto.com</t>
  </si>
  <si>
    <t>CAMINO DEL ALENTEJO</t>
  </si>
  <si>
    <t>CARRETERA TOJERA, KILOMETRO 3, 800</t>
  </si>
  <si>
    <t>06518</t>
  </si>
  <si>
    <t>LA CODOSERA</t>
  </si>
  <si>
    <t>924141854</t>
  </si>
  <si>
    <t>reservas@caminodelalentejo.com</t>
  </si>
  <si>
    <t>caminodelalentejo.com</t>
  </si>
  <si>
    <t>FUENTES DEL TRAMPAL</t>
  </si>
  <si>
    <t>AFUERAS, S/N BAJO; FINCA TRAMPAL BALNEARIO</t>
  </si>
  <si>
    <t>06488</t>
  </si>
  <si>
    <t>CARMONITA</t>
  </si>
  <si>
    <t>924123018</t>
  </si>
  <si>
    <t>fuentesdeltrampal@telefonica.net</t>
  </si>
  <si>
    <t>fuentesdeltrampal.com</t>
  </si>
  <si>
    <t>HOTEL BODEGA EL MORAL</t>
  </si>
  <si>
    <t>CARRETERA SANTOS, 95 BAJO, 131</t>
  </si>
  <si>
    <t>06225</t>
  </si>
  <si>
    <t>RIBERA DEL FRESNO</t>
  </si>
  <si>
    <t>924118280</t>
  </si>
  <si>
    <t>info@hotelbodegaelmoral.com</t>
  </si>
  <si>
    <t>hotelbodegaelmoral.com</t>
  </si>
  <si>
    <t>ADARVE</t>
  </si>
  <si>
    <t>AVENIDA FUENTE DEL MAESTRE, 53 PLANTA 1</t>
  </si>
  <si>
    <t>924043060</t>
  </si>
  <si>
    <t>info@adarve.com</t>
  </si>
  <si>
    <t>GRAN HOTEL ZURBARÁN</t>
  </si>
  <si>
    <t>CALLE GÓMEZ DE SOLÍS, 1 BAJO</t>
  </si>
  <si>
    <t>924001400</t>
  </si>
  <si>
    <t>reservas@granhotelzurbaranbadajoz.com</t>
  </si>
  <si>
    <t>granhotelzurbaranbadajoz.com</t>
  </si>
  <si>
    <t>HOTEL APARTAMENTO RURAL DE AZUAGA</t>
  </si>
  <si>
    <t>CALLE CARRERA, 3</t>
  </si>
  <si>
    <t>06920</t>
  </si>
  <si>
    <t>AZUAGA</t>
  </si>
  <si>
    <t>924 892 166</t>
  </si>
  <si>
    <t>reservas@apartamentosturisticosazuaga.com</t>
  </si>
  <si>
    <t>hotelapartamentoazuaga.com</t>
  </si>
  <si>
    <t>CERVANTES HOTEL</t>
  </si>
  <si>
    <t>CALLE CERVANTES, 7 BAJO</t>
  </si>
  <si>
    <t>924 563 270</t>
  </si>
  <si>
    <t>info@hotelcervantes.es</t>
  </si>
  <si>
    <t>hotelcervantes.es</t>
  </si>
  <si>
    <t>BAÑOS DE RETORTILLO S.A.</t>
  </si>
  <si>
    <t>CALLE ZAMORA, 4446 3 DERECHA</t>
  </si>
  <si>
    <t>37002</t>
  </si>
  <si>
    <t>SALAMANCA</t>
  </si>
  <si>
    <t>923708385</t>
  </si>
  <si>
    <t>ameli106@hotmail.com</t>
  </si>
  <si>
    <t>balnearioretortillo.com</t>
  </si>
  <si>
    <t>HOTEL DE MONTAÑA EL TRAVIESO</t>
  </si>
  <si>
    <t>PARAJE PLATAFORMA, S/N</t>
  </si>
  <si>
    <t>37710</t>
  </si>
  <si>
    <t>CANDELARIO</t>
  </si>
  <si>
    <t>923690304</t>
  </si>
  <si>
    <t>info@hoteldemontañaeltravieso.com</t>
  </si>
  <si>
    <t>HOTEL LE PETIT HOTEL S.L.</t>
  </si>
  <si>
    <t>RONDA SANCTI-SPÍRITUS, 39 BAJO</t>
  </si>
  <si>
    <t>37001</t>
  </si>
  <si>
    <t>923600774</t>
  </si>
  <si>
    <t>info@lepetithotel.net</t>
  </si>
  <si>
    <t>lepetithotel.net</t>
  </si>
  <si>
    <t>HOTEL URBAN SALAMANCA</t>
  </si>
  <si>
    <t>CALLE SAN FRANCISCO JAVIER, 2-4</t>
  </si>
  <si>
    <t>37003</t>
  </si>
  <si>
    <t>923600278</t>
  </si>
  <si>
    <t>info@hotelurbanlamanca.com</t>
  </si>
  <si>
    <t>HOTEL TORRES S.L.</t>
  </si>
  <si>
    <t>SAN MARCOS, 3 BAJO</t>
  </si>
  <si>
    <t>37770</t>
  </si>
  <si>
    <t>GUIJUELO</t>
  </si>
  <si>
    <t>923581462</t>
  </si>
  <si>
    <t>direccion@hotel-torres.es</t>
  </si>
  <si>
    <t>hoteltorressl.com</t>
  </si>
  <si>
    <t>HOTEL VICCAR S.L.</t>
  </si>
  <si>
    <t>POLIGONO VILLARES-LOS PIMIENTOS, KM-1</t>
  </si>
  <si>
    <t>37184</t>
  </si>
  <si>
    <t>VILLARES DE LA REINA</t>
  </si>
  <si>
    <t>923495099</t>
  </si>
  <si>
    <t>info@hotelviccar.com</t>
  </si>
  <si>
    <t>HOTEL MOLINO DEL ÁGUEDA S.L.</t>
  </si>
  <si>
    <t>FINCA HUERTAS DE SANTA CRUZ, 37 BAJO</t>
  </si>
  <si>
    <t>37500</t>
  </si>
  <si>
    <t>CIUDAD RODRIGO</t>
  </si>
  <si>
    <t>923482071</t>
  </si>
  <si>
    <t>info@hotelmolinodelágueda.com</t>
  </si>
  <si>
    <t>CONDE RODRIGO II</t>
  </si>
  <si>
    <t>HUERTAS LAS VIÑAS, S/N BAJO</t>
  </si>
  <si>
    <t>923480448</t>
  </si>
  <si>
    <t>info2@conderodrigo.com</t>
  </si>
  <si>
    <t>conderodrigo.com</t>
  </si>
  <si>
    <t>PARADOR DE CIUDAD RODRIGO</t>
  </si>
  <si>
    <t>PLAZA CASTILLO, S/N BAJO</t>
  </si>
  <si>
    <t>923480253</t>
  </si>
  <si>
    <t>ciudadrodrigo@parador.es</t>
  </si>
  <si>
    <t>ARCOS</t>
  </si>
  <si>
    <t>CARDENAL PACHECO, 11 BAJO</t>
  </si>
  <si>
    <t>923480001</t>
  </si>
  <si>
    <t>info@hotel-arcos.com</t>
  </si>
  <si>
    <t>hotel-arcos.com</t>
  </si>
  <si>
    <t>HOTEL BLANCO S.L.</t>
  </si>
  <si>
    <t>CARRETERA BURGOS - PORTUGAL KILOMETRO 327</t>
  </si>
  <si>
    <t>923462142</t>
  </si>
  <si>
    <t>rteelblanco@hotmail.com</t>
  </si>
  <si>
    <t>hotelblancosl.com</t>
  </si>
  <si>
    <t>HOTEL CONDE RODRIGO S.L.</t>
  </si>
  <si>
    <t>PLAZA SAN SALVADOR, 79</t>
  </si>
  <si>
    <t>923461404</t>
  </si>
  <si>
    <t>info@conderodrigo.com</t>
  </si>
  <si>
    <t>LA LLAVE DEL CAMPO</t>
  </si>
  <si>
    <t>CARRETERA SALAMANCA, 141</t>
  </si>
  <si>
    <t>923460258</t>
  </si>
  <si>
    <t>lallavedelcampo@gmail.com</t>
  </si>
  <si>
    <t>lallavedelcampo.com</t>
  </si>
  <si>
    <t>PERALESWELLNESSCENTER</t>
  </si>
  <si>
    <t>PLAZA CONDE, 3 3 3</t>
  </si>
  <si>
    <t>923460237</t>
  </si>
  <si>
    <t>info@peraleswellnesscenter.com</t>
  </si>
  <si>
    <t>PLAZA CASTILLO, 1</t>
  </si>
  <si>
    <t>923460150</t>
  </si>
  <si>
    <t>VEGALLANA</t>
  </si>
  <si>
    <t>CARRETERA BURGOS-PORTUGAL, KILOMETRO 289</t>
  </si>
  <si>
    <t>37208</t>
  </si>
  <si>
    <t>LA FUENTE DE SAN ESTEBAN</t>
  </si>
  <si>
    <t>923451106</t>
  </si>
  <si>
    <t>teoruiz1969@gmail.com</t>
  </si>
  <si>
    <t>facebook.com/hotel-restaurante-vegallana-237297056307395</t>
  </si>
  <si>
    <t>HOTEL EL CRUCE</t>
  </si>
  <si>
    <t>CARRETERA BURGOS-PORTUGAL, KILOMETRO 290 BAJO(LOCAL)</t>
  </si>
  <si>
    <t>923440135</t>
  </si>
  <si>
    <t>elcrucesalamanca@gmail.com</t>
  </si>
  <si>
    <t>LA POSADA DE SAN GINES</t>
  </si>
  <si>
    <t>PLAZA SAN GINÉS, 9 BAJO</t>
  </si>
  <si>
    <t>37660</t>
  </si>
  <si>
    <t>MIRANDA DEL CASTAÑAR</t>
  </si>
  <si>
    <t>923432999</t>
  </si>
  <si>
    <t>info@lapodadengines.com</t>
  </si>
  <si>
    <t>VISTAHERMOSA</t>
  </si>
  <si>
    <t>PAISAJE VISTAHERMOSA, 2</t>
  </si>
  <si>
    <t>37716</t>
  </si>
  <si>
    <t>NAVACARROS</t>
  </si>
  <si>
    <t>923423314</t>
  </si>
  <si>
    <t>ctrvistahermosa@hotmail.com</t>
  </si>
  <si>
    <t>ctrvistahermosa.com</t>
  </si>
  <si>
    <t>SIERRA DE FRANCIA</t>
  </si>
  <si>
    <t>DOCTOR REQUEJO, 1</t>
  </si>
  <si>
    <t>37657</t>
  </si>
  <si>
    <t>SOTOSERRANO</t>
  </si>
  <si>
    <t>923422240</t>
  </si>
  <si>
    <t>info@sierradefrancia.com</t>
  </si>
  <si>
    <t>HOTEL SPA VILLA DE MOGARRAZ S.L.</t>
  </si>
  <si>
    <t>CALLE MIGUEL ÁNGEL MAÍLLO CASCÓN, 54</t>
  </si>
  <si>
    <t>37610</t>
  </si>
  <si>
    <t>MOGARRAZ</t>
  </si>
  <si>
    <t>923418180</t>
  </si>
  <si>
    <t>reservas@hotelspamogarraz.com</t>
  </si>
  <si>
    <t>hotelspamogarraz.com</t>
  </si>
  <si>
    <t>HOTEL RESTAURANTE LAS BATUECAS</t>
  </si>
  <si>
    <t>AVENIDA DE LAS BATUECAS, 4</t>
  </si>
  <si>
    <t>37624</t>
  </si>
  <si>
    <t>LA ALBERCA</t>
  </si>
  <si>
    <t>923415188</t>
  </si>
  <si>
    <t>info@hotelasbatuecas.com</t>
  </si>
  <si>
    <t>hotelasbatuecas.com</t>
  </si>
  <si>
    <t>ANTIGUAS ERAS LA ALBERCA S.L.</t>
  </si>
  <si>
    <t>AVENIDA BATUECAS, 27-29 BAJO</t>
  </si>
  <si>
    <t>923415113</t>
  </si>
  <si>
    <t>info@antiguaseraslaalberca.com</t>
  </si>
  <si>
    <t>HOTEL RURAL JARDÍN DEL CONDE</t>
  </si>
  <si>
    <t>FINCA COTO NUESTRA SEÑORA DEL CARMEN, S/N NACIONAL 630, KILOMETRO 424</t>
  </si>
  <si>
    <t>37727</t>
  </si>
  <si>
    <t>PEÑACABALLERA</t>
  </si>
  <si>
    <t>923414248</t>
  </si>
  <si>
    <t>jardindelconde@gmail.com</t>
  </si>
  <si>
    <t>hotelruraljardndelconde.com</t>
  </si>
  <si>
    <t>HOTEL CINCO CASTAÑOS</t>
  </si>
  <si>
    <t>CARRETERA SIERRA, S/N</t>
  </si>
  <si>
    <t>923413204</t>
  </si>
  <si>
    <t>reservas@candelariohotel.com</t>
  </si>
  <si>
    <t>candelariohotel.com</t>
  </si>
  <si>
    <t>LA FUENTE S.L.</t>
  </si>
  <si>
    <t>AVENIDA HUMILLADERO, 12 BAJO</t>
  </si>
  <si>
    <t>923413176</t>
  </si>
  <si>
    <t>info@hotelafuente.com</t>
  </si>
  <si>
    <t>hotelafuente.com</t>
  </si>
  <si>
    <t>HOSPEDERIA REAL DE BEJAR S.L.</t>
  </si>
  <si>
    <t>PLAZA PIEDAD, 34</t>
  </si>
  <si>
    <t>37700</t>
  </si>
  <si>
    <t>BÉJAR</t>
  </si>
  <si>
    <t>923408494</t>
  </si>
  <si>
    <t>info@hospederiarealdebejar.com</t>
  </si>
  <si>
    <t>HOTEL RURAL CUBINO</t>
  </si>
  <si>
    <t>CARRETERA N-630, KILOMETRO 408, 500 BAJO</t>
  </si>
  <si>
    <t>37717</t>
  </si>
  <si>
    <t>VALLEJERA DE RIOFRÍO</t>
  </si>
  <si>
    <t>923404602</t>
  </si>
  <si>
    <t>info@hotelruralcubino.com</t>
  </si>
  <si>
    <t>HOTEL CASA BELETRI</t>
  </si>
  <si>
    <t>CARRETERA ESTACIÓN, 33</t>
  </si>
  <si>
    <t>923403118</t>
  </si>
  <si>
    <t>info@hotelcasabeletri.com</t>
  </si>
  <si>
    <t>hotelcasabeletri.com</t>
  </si>
  <si>
    <t>HOTEL COLON S.A.</t>
  </si>
  <si>
    <t>COLÓN, 46 BAJO</t>
  </si>
  <si>
    <t>923400650</t>
  </si>
  <si>
    <t>LA PLAZUELA</t>
  </si>
  <si>
    <t>LARGA, 21</t>
  </si>
  <si>
    <t>37350</t>
  </si>
  <si>
    <t>ALDEALENGUA</t>
  </si>
  <si>
    <t>923362610</t>
  </si>
  <si>
    <t>joseantonio@hotmail.es</t>
  </si>
  <si>
    <t>laplazuela.es</t>
  </si>
  <si>
    <t>AGUA Y BALNEARIO DE BABILAFUENTE S.L.</t>
  </si>
  <si>
    <t>FINCA FUENTE DEL CAÑO, S/N BAJO</t>
  </si>
  <si>
    <t>37330</t>
  </si>
  <si>
    <t>BABILAFUENTE</t>
  </si>
  <si>
    <t>923360685</t>
  </si>
  <si>
    <t>director@balneariodebabilafuente.com</t>
  </si>
  <si>
    <t>balneariodebabilafuente.com</t>
  </si>
  <si>
    <t>HOTEL DOÑA BRÍGIDA ¿ SALAMANCA FORUM</t>
  </si>
  <si>
    <t>AVENIDA RÍO TORMES, S/N</t>
  </si>
  <si>
    <t>37185</t>
  </si>
  <si>
    <t>VILLAMAYOR</t>
  </si>
  <si>
    <t>923337020</t>
  </si>
  <si>
    <t>reservas@salamancaforumresort.com</t>
  </si>
  <si>
    <t>salamancaforum.com</t>
  </si>
  <si>
    <t>SIGLO DE ORO RURAL S.L.</t>
  </si>
  <si>
    <t>PELIGROS, 2 BAJO</t>
  </si>
  <si>
    <t>37129</t>
  </si>
  <si>
    <t>PARADA DE ARRIBA</t>
  </si>
  <si>
    <t>923331361</t>
  </si>
  <si>
    <t>info@siglodeororural.com</t>
  </si>
  <si>
    <t>MOZARBEZ SALAMANCA</t>
  </si>
  <si>
    <t>CARRETERA GIJÓN-SEVILLA, KILOMETRO 352 BAJO</t>
  </si>
  <si>
    <t>37796</t>
  </si>
  <si>
    <t>MOZÁRBEZ</t>
  </si>
  <si>
    <t>923308291</t>
  </si>
  <si>
    <t>info@mozarbezlamanca.com</t>
  </si>
  <si>
    <t>hotelmozarbez.com</t>
  </si>
  <si>
    <t>RESTAURANTE HOTEL CUATRO CALZADAS</t>
  </si>
  <si>
    <t>CARRETERA GIJÓN-SEVILLA KILOMETRO 359</t>
  </si>
  <si>
    <t>37891</t>
  </si>
  <si>
    <t>MARTINAMOR</t>
  </si>
  <si>
    <t>923308236</t>
  </si>
  <si>
    <t>hotelcuatrocalzadas@gmail.com</t>
  </si>
  <si>
    <t>restaurantehotelcuatrocalzadas.com</t>
  </si>
  <si>
    <t>CIES S.L.</t>
  </si>
  <si>
    <t>CARRETERA N-501, KILOMETRO 10 POLIGONO INSDUSTRIAL SANTA ANA, 13</t>
  </si>
  <si>
    <t>37181</t>
  </si>
  <si>
    <t>CALVARRASA DE ABAJO</t>
  </si>
  <si>
    <t>923306728</t>
  </si>
  <si>
    <t>info@motelcies.com</t>
  </si>
  <si>
    <t>motelcies.com</t>
  </si>
  <si>
    <t>ALAMEDA HOTEL</t>
  </si>
  <si>
    <t>AVENIDA JUAN PABLO II, S/N BAJO</t>
  </si>
  <si>
    <t>37800</t>
  </si>
  <si>
    <t>ALBA DE TORMES</t>
  </si>
  <si>
    <t>923300031</t>
  </si>
  <si>
    <t>info@alamedahotel.com</t>
  </si>
  <si>
    <t>hotelrestaurantealameda.com</t>
  </si>
  <si>
    <t>RESOTEL</t>
  </si>
  <si>
    <t>PASEO DELICIAS, 27-41</t>
  </si>
  <si>
    <t>923287739</t>
  </si>
  <si>
    <t>resotel@resotel.es</t>
  </si>
  <si>
    <t>resotel.es</t>
  </si>
  <si>
    <t>ALAMEDA PALACE</t>
  </si>
  <si>
    <t>37004</t>
  </si>
  <si>
    <t>923282626</t>
  </si>
  <si>
    <t>recepcion@hotelalamedapalace.com</t>
  </si>
  <si>
    <t>hotelalamedapalace.com</t>
  </si>
  <si>
    <t>CATALONIA PLAZA MAYOR SALAMANCA</t>
  </si>
  <si>
    <t>CALLE ESPOZ Y MINA, 23-25 BAJO; DUPLICADO 23-25; H. CATALONIA SA</t>
  </si>
  <si>
    <t>923281717</t>
  </si>
  <si>
    <t>plazamayorsalamanca@hoteles-catalonia.es</t>
  </si>
  <si>
    <t>GRAN HOTEL CORONA SOL</t>
  </si>
  <si>
    <t>CALLE VÍCTOR GARCÍA DE LA CONCHA, S/N ESQUINA AVENIDA VILLAMAYOR, 31</t>
  </si>
  <si>
    <t>37007</t>
  </si>
  <si>
    <t>923281616</t>
  </si>
  <si>
    <t>recepcion@granhotelcoronasol.com</t>
  </si>
  <si>
    <t>granhotelcoronasol.com</t>
  </si>
  <si>
    <t>NH PUERTA DE LA CATEDRAL</t>
  </si>
  <si>
    <t>PLAZA MAYOR, S/N S/N</t>
  </si>
  <si>
    <t>923280829</t>
  </si>
  <si>
    <t>nhpuertadelacatedral@nh-hotels.com</t>
  </si>
  <si>
    <t>HALL 88</t>
  </si>
  <si>
    <t>CALLE PEÑA DE FRANCIA, S/N BAJO</t>
  </si>
  <si>
    <t>923280188</t>
  </si>
  <si>
    <t>info@hall88.com</t>
  </si>
  <si>
    <t>SALAMANCA SUITE STUDIOS</t>
  </si>
  <si>
    <t>PLAZA LIBERTAD, 4 4 4</t>
  </si>
  <si>
    <t>923272465</t>
  </si>
  <si>
    <t>info@suitestudios.com</t>
  </si>
  <si>
    <t>salamancasuitestudios.com</t>
  </si>
  <si>
    <t>HOTEL RÚA</t>
  </si>
  <si>
    <t>CALLE SÁNCHEZ BARBERO, 11</t>
  </si>
  <si>
    <t>923272272</t>
  </si>
  <si>
    <t>reservas@hotelrua.com</t>
  </si>
  <si>
    <t>hotelrua.com</t>
  </si>
  <si>
    <t>JCH CONGRESO APARTAMENTOS S.L.</t>
  </si>
  <si>
    <t>CALLE TAHONAS VIEJAS, 4</t>
  </si>
  <si>
    <t>923272270</t>
  </si>
  <si>
    <t>admon@edificio-congreso.com</t>
  </si>
  <si>
    <t>edificio-congreso.com</t>
  </si>
  <si>
    <t>ROOM MATE VEGA</t>
  </si>
  <si>
    <t>PLAZA MERCADO ADO, 16 BAJO; HOTEL SALAMANCA PLAZ</t>
  </si>
  <si>
    <t>923272250</t>
  </si>
  <si>
    <t>info@roommatevega.com</t>
  </si>
  <si>
    <t>CASTELLANO III</t>
  </si>
  <si>
    <t>SAN FRANCISCO JAVIER, 2-4 BAJO</t>
  </si>
  <si>
    <t>923271653</t>
  </si>
  <si>
    <t>reservas@hotelescastellano.com</t>
  </si>
  <si>
    <t>hotelescastellano.com</t>
  </si>
  <si>
    <t>APARTAHOTEL EL TOBOSO</t>
  </si>
  <si>
    <t>CLAVEL, 7 BAJO</t>
  </si>
  <si>
    <t>923271462</t>
  </si>
  <si>
    <t>info@apartahoteleltoboso.com</t>
  </si>
  <si>
    <t>HOSTAL GOYA ** S.L.</t>
  </si>
  <si>
    <t>PASEO CARMELITAS, 58, (62 - 1.º)</t>
  </si>
  <si>
    <t>923267886</t>
  </si>
  <si>
    <t>info@hostalgoyasalamanca.com</t>
  </si>
  <si>
    <t>hostalgoyasalamanca.com</t>
  </si>
  <si>
    <t>SOHO BOUTIQUE LIS SALAMANCA S.L.</t>
  </si>
  <si>
    <t>CALLE GRILLO, 18 BAJO</t>
  </si>
  <si>
    <t>923265786</t>
  </si>
  <si>
    <t>SILKEN RONA DALBA</t>
  </si>
  <si>
    <t>PLAZA SAN JUAN BAUTISTA, 12</t>
  </si>
  <si>
    <t>923263232</t>
  </si>
  <si>
    <t>hronadalba@hoteles-silken.com</t>
  </si>
  <si>
    <t>hotelronadalba.com</t>
  </si>
  <si>
    <t>HOSPES PALACIO DE SAN ESTEBAN</t>
  </si>
  <si>
    <t>ARROYO SANTO DOMINGO, 3 BAJO; AC HOTEL PALACIO S.ESTE</t>
  </si>
  <si>
    <t>37008</t>
  </si>
  <si>
    <t>923262296</t>
  </si>
  <si>
    <t>reservas@hotelpalaciodesanesteban.com</t>
  </si>
  <si>
    <t>hospespalaciodesanesteban.com</t>
  </si>
  <si>
    <t>NH COLLECTION SALAMANCA PALACIO DE CASTELLANOS</t>
  </si>
  <si>
    <t>SAN PABLO, 58-64</t>
  </si>
  <si>
    <t>923261818</t>
  </si>
  <si>
    <t>nhcollectionpalaciodecastellanos@nh-hotels.com</t>
  </si>
  <si>
    <t>ALDA PLAZA MAYOR</t>
  </si>
  <si>
    <t>CALLE QUINTANA, 6</t>
  </si>
  <si>
    <t>923261473</t>
  </si>
  <si>
    <t>aldaplazamayor@aldahotels.com</t>
  </si>
  <si>
    <t>aldaplazamayor.es</t>
  </si>
  <si>
    <t>EXE SALAMANCA</t>
  </si>
  <si>
    <t>CALLE ÁLAVA, 8 BAJO; ESQU.ALAVA</t>
  </si>
  <si>
    <t>923261111</t>
  </si>
  <si>
    <t>info@exelamanca.com</t>
  </si>
  <si>
    <t>exesalamanca.com</t>
  </si>
  <si>
    <t>PARÍS</t>
  </si>
  <si>
    <t>PADILLA, 1 BAJO</t>
  </si>
  <si>
    <t>923260991</t>
  </si>
  <si>
    <t>info@parís.com</t>
  </si>
  <si>
    <t>CARRETERA ZAMORA KILOMETRO 2</t>
  </si>
  <si>
    <t>923255411</t>
  </si>
  <si>
    <t>coronahotel@hotmail.com</t>
  </si>
  <si>
    <t>hcoronadecastilla.es</t>
  </si>
  <si>
    <t>REYES CATÓLICOS</t>
  </si>
  <si>
    <t>PASEO ESTACIÓN, 32-38</t>
  </si>
  <si>
    <t>923241064</t>
  </si>
  <si>
    <t>reservas@hotelreyescatolicossalamanca.com</t>
  </si>
  <si>
    <t>hotelreyescatolicossalamanca.com</t>
  </si>
  <si>
    <t>HOTEL ARAGON</t>
  </si>
  <si>
    <t>PINZONES, 2 ESQUINA FEDERICO ANAYA</t>
  </si>
  <si>
    <t>37005</t>
  </si>
  <si>
    <t>923233129</t>
  </si>
  <si>
    <t>info@hotelaragon.com</t>
  </si>
  <si>
    <t>CASTELLANO I</t>
  </si>
  <si>
    <t>AVENIDA PORTUGAL, 29 BAJO</t>
  </si>
  <si>
    <t>923228625</t>
  </si>
  <si>
    <t>IBB RECOLETOS COCO SALAMANCA</t>
  </si>
  <si>
    <t>AVENIDA AGUSTINOS RECOLETOS, 44 BAJO</t>
  </si>
  <si>
    <t>923226500</t>
  </si>
  <si>
    <t>info@ibbrecoletoscocolamanca.com</t>
  </si>
  <si>
    <t>HELMÁNTICO</t>
  </si>
  <si>
    <t>CARRETERA ZAMORA (N-630), KILOMETRO 1.5 BAJO</t>
  </si>
  <si>
    <t>923221220</t>
  </si>
  <si>
    <t>hotel@hotelhelmantico.com</t>
  </si>
  <si>
    <t>hotelhelmantico.com</t>
  </si>
  <si>
    <t>CONDAL</t>
  </si>
  <si>
    <t>PLAZA SANTA EULALIA, 3-5 BAJO; DUPLICADO 3-5</t>
  </si>
  <si>
    <t>923218400</t>
  </si>
  <si>
    <t>reservas@hotelcondal.com</t>
  </si>
  <si>
    <t>algara.com/condal</t>
  </si>
  <si>
    <t>HOTEL AMEFA</t>
  </si>
  <si>
    <t>CALLE POZO AMARILLO, 18 BAJO</t>
  </si>
  <si>
    <t>923218189</t>
  </si>
  <si>
    <t>reservas@hotelamefa.com</t>
  </si>
  <si>
    <t>hotelamefa.com</t>
  </si>
  <si>
    <t>DON GREGORIO GRAND HOTEL</t>
  </si>
  <si>
    <t>SAN PABLO, 80-82</t>
  </si>
  <si>
    <t>923217015</t>
  </si>
  <si>
    <t>info@hoteldongregorio.com</t>
  </si>
  <si>
    <t>hoteldongregorio.com</t>
  </si>
  <si>
    <t>PLAZA SAN BLAS, 37 BAJO</t>
  </si>
  <si>
    <t>923212823</t>
  </si>
  <si>
    <t>dpd@cibersuite.com</t>
  </si>
  <si>
    <t>cibersuite.com</t>
  </si>
  <si>
    <t>CEYLAN</t>
  </si>
  <si>
    <t>SAN JUAN DE LA CRUZ, 7 BAJO</t>
  </si>
  <si>
    <t>923212604</t>
  </si>
  <si>
    <t>info@ceylan.com</t>
  </si>
  <si>
    <t>ARTHEUS CARMELITAS SALAMANCA S.L.</t>
  </si>
  <si>
    <t>PASEO CARMELITAS, 67 BJ</t>
  </si>
  <si>
    <t>923212500</t>
  </si>
  <si>
    <t>sercotel.com</t>
  </si>
  <si>
    <t>SERCOTEL LAS TORRES</t>
  </si>
  <si>
    <t>CONCEJO, 4 PLAZA MAYOR</t>
  </si>
  <si>
    <t>923212100</t>
  </si>
  <si>
    <t>reservas@hotelsercotellastorres.com</t>
  </si>
  <si>
    <t>hotelsercotellastorres.com</t>
  </si>
  <si>
    <t>RECTOR</t>
  </si>
  <si>
    <t>PASEO RECTOR ESPERABÉ, 8 BAJO</t>
  </si>
  <si>
    <t>923211308</t>
  </si>
  <si>
    <t>info@rector.com</t>
  </si>
  <si>
    <t>hotelrector.com</t>
  </si>
  <si>
    <t>SAN POLO</t>
  </si>
  <si>
    <t>ARROYO SANTO DOMINGO, 2 BAJO; DUPLICADO 2-4</t>
  </si>
  <si>
    <t>923211177</t>
  </si>
  <si>
    <t>sanpolo@sercotel.es</t>
  </si>
  <si>
    <t>hotelsanpolo.es</t>
  </si>
  <si>
    <t>HOTEL RESIDENCIA GRAN VÍA</t>
  </si>
  <si>
    <t>CALLE ROSA, 4-8 BAJO; DUPLICADO 2-4</t>
  </si>
  <si>
    <t>923211153</t>
  </si>
  <si>
    <t>info@hotelresidenciagranvía.com</t>
  </si>
  <si>
    <t>HOTEL PUERTA DE SALAMANCA S.L.</t>
  </si>
  <si>
    <t>CARRETERA VALLADOLID, KILOMETRO 1 BAJO(CARRETERA VALLADOLI)</t>
  </si>
  <si>
    <t>923204829</t>
  </si>
  <si>
    <t>info@hotelpuertadelamanca.com</t>
  </si>
  <si>
    <t>HOTEL TRYP MONTALVO S.L.</t>
  </si>
  <si>
    <t>HOCES DEL DURATÓN, 1 BAJO</t>
  </si>
  <si>
    <t>923194040</t>
  </si>
  <si>
    <t>info@hoteltrypmontalvo.com</t>
  </si>
  <si>
    <t>hotelmontalvo.es</t>
  </si>
  <si>
    <t>EUROWEST</t>
  </si>
  <si>
    <t>PICO DEL NARANCO, 2</t>
  </si>
  <si>
    <t>923194021</t>
  </si>
  <si>
    <t>info@hoteleurowest.com</t>
  </si>
  <si>
    <t>hoteleurowest.com</t>
  </si>
  <si>
    <t>PARADOR DE SALAMANCA</t>
  </si>
  <si>
    <t>TESO TESO DE LA FERIA, 2 BAJO</t>
  </si>
  <si>
    <t>923192082</t>
  </si>
  <si>
    <t>salamanca@parador.es</t>
  </si>
  <si>
    <t>HOTEL PUENTE ROMANO DE SALAMANCA</t>
  </si>
  <si>
    <t>PLAZA CHICA, 10 BAJO</t>
  </si>
  <si>
    <t>923190953</t>
  </si>
  <si>
    <t>reservas@hotelpuenteromanodesalamanca.com</t>
  </si>
  <si>
    <t>hotelpuenteromanodesalamanca.com</t>
  </si>
  <si>
    <t>HOTEL VINCCI CIUDAD DE SALAMANCA</t>
  </si>
  <si>
    <t>923190616</t>
  </si>
  <si>
    <t>HOTEL MELIBEA</t>
  </si>
  <si>
    <t>CALLE BALMES, 7</t>
  </si>
  <si>
    <t>923177163</t>
  </si>
  <si>
    <t>info@hotelmelibea.com</t>
  </si>
  <si>
    <t>EL CUARTÓN DE INÉS LUNA S.L.</t>
  </si>
  <si>
    <t>CARRETERA SA-315, KILOMETRO 22, 481</t>
  </si>
  <si>
    <t>37216</t>
  </si>
  <si>
    <t>POZOS DE HINOJO</t>
  </si>
  <si>
    <t>923169462</t>
  </si>
  <si>
    <t>info@elcuartondeinesluna.com</t>
  </si>
  <si>
    <t>elcuartondeinesluna.com</t>
  </si>
  <si>
    <t>HOTEL RURAL PORTA COELI</t>
  </si>
  <si>
    <t>CARRETERA TAMAMES-SEQUEROS, S/N</t>
  </si>
  <si>
    <t>37659</t>
  </si>
  <si>
    <t>SAN MARTÍN DEL CASTAÑAR</t>
  </si>
  <si>
    <t>923162537</t>
  </si>
  <si>
    <t>infoportacoeli@gmail.com</t>
  </si>
  <si>
    <t>hotelruralportacoeli.es</t>
  </si>
  <si>
    <t>HOTEL CASAS DEL SEVILLANO</t>
  </si>
  <si>
    <t>FINCA CASAS DEL SEVILLANO, KILOMETRO 6 BAJO</t>
  </si>
  <si>
    <t>37765</t>
  </si>
  <si>
    <t>EL TORNADIZO</t>
  </si>
  <si>
    <t>923161201</t>
  </si>
  <si>
    <t>casasdelsevillanofinca@gmail.com</t>
  </si>
  <si>
    <t>facebook.com/casasdelsevillano</t>
  </si>
  <si>
    <t>ENTREDOS HOTEL S.L.</t>
  </si>
  <si>
    <t>ENCINA, 26 28</t>
  </si>
  <si>
    <t>923158099</t>
  </si>
  <si>
    <t>info@hotelentredos.com</t>
  </si>
  <si>
    <t>hotelentredos.com</t>
  </si>
  <si>
    <t>BALNEARIO DE LEDESMA</t>
  </si>
  <si>
    <t>CONSISTORIAL, 1 1 1</t>
  </si>
  <si>
    <t>37115</t>
  </si>
  <si>
    <t>JUZBADO</t>
  </si>
  <si>
    <t>923149100</t>
  </si>
  <si>
    <t>bal@balnearioledesma.com</t>
  </si>
  <si>
    <t>balnearioledesma.com</t>
  </si>
  <si>
    <t>REGIO</t>
  </si>
  <si>
    <t>CARRETERA MADRID, KILOMETRO 4</t>
  </si>
  <si>
    <t>37900</t>
  </si>
  <si>
    <t>SANTA MARTA DE TORMES</t>
  </si>
  <si>
    <t>923138888</t>
  </si>
  <si>
    <t>recepcion@hotelregio.com</t>
  </si>
  <si>
    <t>HACIENDA ZORITA</t>
  </si>
  <si>
    <t>CARRETERA LEDESMA, 12</t>
  </si>
  <si>
    <t>VALVERDÓN</t>
  </si>
  <si>
    <t>923129400</t>
  </si>
  <si>
    <t>zorita@haciendas-espana.com</t>
  </si>
  <si>
    <t>haciendas-espana.com</t>
  </si>
  <si>
    <t>EUROSTAR LAS CLARAS</t>
  </si>
  <si>
    <t>MARQUESA DE ALMARZA, S/N</t>
  </si>
  <si>
    <t>923128500</t>
  </si>
  <si>
    <t>info@eurostarlasclaras.com</t>
  </si>
  <si>
    <t>eurostarshotels.com/eurostars-las-claras.html</t>
  </si>
  <si>
    <t>FUERTE DE LA CONCEPCIÓN</t>
  </si>
  <si>
    <t>AVENIDA PORTUGAL, S/N</t>
  </si>
  <si>
    <t>37488</t>
  </si>
  <si>
    <t>ALDEA DEL OBISPO</t>
  </si>
  <si>
    <t>923109990</t>
  </si>
  <si>
    <t>info@fuertedelaconcepción.com</t>
  </si>
  <si>
    <t>HOTEL SALVATIERRA RURAL</t>
  </si>
  <si>
    <t>LARGA, 6</t>
  </si>
  <si>
    <t>37779</t>
  </si>
  <si>
    <t>SALVATIERRA DE TORMES</t>
  </si>
  <si>
    <t>923087030</t>
  </si>
  <si>
    <t>info@salvatierrarural.es</t>
  </si>
  <si>
    <t>salvatierrarural.es</t>
  </si>
  <si>
    <t>HOTEL RESTAURANTE EL PASIL CTR</t>
  </si>
  <si>
    <t>CALLE FUENTE, 8</t>
  </si>
  <si>
    <t>37530</t>
  </si>
  <si>
    <t>SERRADILLA DEL LLANO</t>
  </si>
  <si>
    <t>923085932</t>
  </si>
  <si>
    <t>info@hotelrestauranteelpasilctr.com</t>
  </si>
  <si>
    <t>DE UNIE S.L.</t>
  </si>
  <si>
    <t>CALLE LIBREROS, 16 3; B</t>
  </si>
  <si>
    <t>923055709</t>
  </si>
  <si>
    <t>info@deunie.com</t>
  </si>
  <si>
    <t>HOTEL PUERTA CIUDAD RODRIGO</t>
  </si>
  <si>
    <t>AVENIDA PORTUGAL, 2 2</t>
  </si>
  <si>
    <t>923051811</t>
  </si>
  <si>
    <t>info@puertaciudadrodrigo.com</t>
  </si>
  <si>
    <t>hotelpuertaciudadrodrigo.com</t>
  </si>
  <si>
    <t>CASTELLANO CENTRO</t>
  </si>
  <si>
    <t>CALLE PEDRO MENDOZA, 36 BAJO</t>
  </si>
  <si>
    <t>923016510</t>
  </si>
  <si>
    <t>reservascastellanocentro@gmail.com</t>
  </si>
  <si>
    <t>restaurantemiramar.es</t>
  </si>
  <si>
    <t>ABBA FONSECA HOTEL</t>
  </si>
  <si>
    <t>PLAZA SAN BLAS, 2</t>
  </si>
  <si>
    <t>923011010</t>
  </si>
  <si>
    <t>recep-fonseca@abbahotels.com</t>
  </si>
  <si>
    <t>abbafonsecahotel.com</t>
  </si>
  <si>
    <t>EL ROCAL</t>
  </si>
  <si>
    <t>PLAZA MERCADO ADO, S/N</t>
  </si>
  <si>
    <t>37100</t>
  </si>
  <si>
    <t>LEDESMA</t>
  </si>
  <si>
    <t>923 570 906</t>
  </si>
  <si>
    <t>informacion@elrocal.net</t>
  </si>
  <si>
    <t>elrocal.net</t>
  </si>
  <si>
    <t>VANILLA GARDEN HOTEL</t>
  </si>
  <si>
    <t>AVENIDA ARQUITECTO GÓMEZ CUESTA, 5</t>
  </si>
  <si>
    <t>922979703</t>
  </si>
  <si>
    <t>info@vanillagardenhotel.com</t>
  </si>
  <si>
    <t>vanillagardenhotel.com</t>
  </si>
  <si>
    <t>DREAMPLACE HOTELS &amp; RESORTS S.L.</t>
  </si>
  <si>
    <t>AVENIDA ALCALDE WALTER PAETZMANN, S/N</t>
  </si>
  <si>
    <t>922979281</t>
  </si>
  <si>
    <t>gex.grantacande@dreamplacehotels.com</t>
  </si>
  <si>
    <t>TENERIFE TOUR</t>
  </si>
  <si>
    <t>AVENIDA MARÍTIMA, 170 BAJO</t>
  </si>
  <si>
    <t>38530</t>
  </si>
  <si>
    <t>CANDELARIA</t>
  </si>
  <si>
    <t>922956112</t>
  </si>
  <si>
    <t>info@tenerifetour.com</t>
  </si>
  <si>
    <t>HOTEL PARADISE PARK S.L.</t>
  </si>
  <si>
    <t>CALLE HAWAI (OASIS DEL SUR), 2 BAJO; URBANIZACIÓN OASIS DEL SUR</t>
  </si>
  <si>
    <t>38650</t>
  </si>
  <si>
    <t>922889395</t>
  </si>
  <si>
    <t>info@hotelparadisepark.com</t>
  </si>
  <si>
    <t>HOTEL VILLA HERMIGUA S.L.</t>
  </si>
  <si>
    <t>CARRETERA GENERAL, 117 BAJO</t>
  </si>
  <si>
    <t>38820</t>
  </si>
  <si>
    <t>HERMIGUA</t>
  </si>
  <si>
    <t>922880777</t>
  </si>
  <si>
    <t>villahermigua@gmail.com</t>
  </si>
  <si>
    <t>hotelrural-villahermigua.com</t>
  </si>
  <si>
    <t>ECOTURISMO GOMERA VERDE</t>
  </si>
  <si>
    <t>IBO ALFARO, 19 BAJO</t>
  </si>
  <si>
    <t>38829</t>
  </si>
  <si>
    <t>922880168</t>
  </si>
  <si>
    <t>info@hotel-gomera.com</t>
  </si>
  <si>
    <t>hotel-gomera.com/es</t>
  </si>
  <si>
    <t>IBO ALFARO</t>
  </si>
  <si>
    <t>IBO ALFARO, S/N BAJO; HOTEL RURAL</t>
  </si>
  <si>
    <t>hotel-gomera.com</t>
  </si>
  <si>
    <t>INVERSIONES TURISTICAS HERMIGUA S.L.</t>
  </si>
  <si>
    <t>PLAZA ENCARNACIÓN, S/N BAJO</t>
  </si>
  <si>
    <t>922880159</t>
  </si>
  <si>
    <t>info@inversionesturisticashermigua.com</t>
  </si>
  <si>
    <t>SOGNO DI GIO</t>
  </si>
  <si>
    <t>CALLE LA ISA, 40</t>
  </si>
  <si>
    <t>38205</t>
  </si>
  <si>
    <t>SAN CRISTÓBAL DE LA LAGUNA</t>
  </si>
  <si>
    <t>922875420</t>
  </si>
  <si>
    <t>cesareluciano@gmail.com</t>
  </si>
  <si>
    <t>sognodigio.com</t>
  </si>
  <si>
    <t>HOTEL GARAJONAY</t>
  </si>
  <si>
    <t>CALLE RUIZ DE PADRÓN, 17 BAJO</t>
  </si>
  <si>
    <t>38800</t>
  </si>
  <si>
    <t>SAN SEBASTIÁN DE LA GOMERA</t>
  </si>
  <si>
    <t>922871516</t>
  </si>
  <si>
    <t>info@hotelgarajonay.com</t>
  </si>
  <si>
    <t>APARTAMENTOS ORQUÍDEA</t>
  </si>
  <si>
    <t>AVENIDA COLÓN, 22 BAJO</t>
  </si>
  <si>
    <t>922871488</t>
  </si>
  <si>
    <t>apartorquidea@hotmail.com</t>
  </si>
  <si>
    <t>apartamentosorquidea.com</t>
  </si>
  <si>
    <t>PARADOR DE LA GOMERA</t>
  </si>
  <si>
    <t>CERRO HORCA, S/N BAJO</t>
  </si>
  <si>
    <t>922871100</t>
  </si>
  <si>
    <t>gomera@parador.es</t>
  </si>
  <si>
    <t>LA COLOMBINA</t>
  </si>
  <si>
    <t>CALLE RUIZ DE PADRÓN, 83</t>
  </si>
  <si>
    <t>922870055</t>
  </si>
  <si>
    <t>reservas@hotellacolombina.com</t>
  </si>
  <si>
    <t>hotellacolombina.com</t>
  </si>
  <si>
    <t>AUDAZ BRITO E HIJOS S.L.</t>
  </si>
  <si>
    <t>CALLE RUIZ DE PADRÓN, S/N 68</t>
  </si>
  <si>
    <t>38002</t>
  </si>
  <si>
    <t>922870020</t>
  </si>
  <si>
    <t>info@hotelvillagomera.com</t>
  </si>
  <si>
    <t>audazbritoehijossl.com</t>
  </si>
  <si>
    <t>TORRE DEL CONDE S.L.</t>
  </si>
  <si>
    <t>CALLE RUIZ DE PADRÓN, 19 BAJO</t>
  </si>
  <si>
    <t>922870000</t>
  </si>
  <si>
    <t>reservas@hoteltorredelconde.com</t>
  </si>
  <si>
    <t>hoteltorredelconde.com</t>
  </si>
  <si>
    <t>GRAN MELIÁ PALACIO DE ISORA</t>
  </si>
  <si>
    <t>URBANIZACIÓN JAQUITA, S/N BAJO; CASA</t>
  </si>
  <si>
    <t>38686</t>
  </si>
  <si>
    <t>GUÍA DE ISORA</t>
  </si>
  <si>
    <t>922869000</t>
  </si>
  <si>
    <t>info@granmeliápalaciodeisora.com</t>
  </si>
  <si>
    <t>granmeliapalaciodeisora.com</t>
  </si>
  <si>
    <t>LAGOS DE CESAR BY BLUE SEA</t>
  </si>
  <si>
    <t>CALLE JOSÉ GONZÁLEZ GONZÁLEZ, S/N</t>
  </si>
  <si>
    <t>38683</t>
  </si>
  <si>
    <t>SANTIAGO DEL TEIDE</t>
  </si>
  <si>
    <t>922868640</t>
  </si>
  <si>
    <t>PUNTA NEGRA S.L.</t>
  </si>
  <si>
    <t>CALLE EL DRAGO, 48 BAJO</t>
  </si>
  <si>
    <t>922868009</t>
  </si>
  <si>
    <t>kontakt@apartamentospuntanegra.com</t>
  </si>
  <si>
    <t>apartamentospuntanegra.com</t>
  </si>
  <si>
    <t>MARQUES PALACE</t>
  </si>
  <si>
    <t>CALLE LAS ROSAS, S/N BAJO; APARTAMENTO EL MARQUEZ</t>
  </si>
  <si>
    <t>922867438</t>
  </si>
  <si>
    <t>APARTAMENTO II APARTMENT - ALCALÁ TENERIFE</t>
  </si>
  <si>
    <t>CALLE SUSPIROS, 23</t>
  </si>
  <si>
    <t>922865457</t>
  </si>
  <si>
    <t>reservas@pensionalcala.com</t>
  </si>
  <si>
    <t>pensionalcala.com</t>
  </si>
  <si>
    <t>HOTEL PLAYA LA ARENA</t>
  </si>
  <si>
    <t>CALLE EL LAJIAL, 4</t>
  </si>
  <si>
    <t>922862920</t>
  </si>
  <si>
    <t>playalaarena@springhoteles.com</t>
  </si>
  <si>
    <t>springhoteles.com</t>
  </si>
  <si>
    <t>PLAYA LA ARENA S.A.</t>
  </si>
  <si>
    <t>CALLE EL LAJIAL, 4 BAJO; RESIDENCIAL PARQUE AZUL</t>
  </si>
  <si>
    <t>yaima.castellon@belivehotels.com</t>
  </si>
  <si>
    <t>ROYAL SUN S.L.</t>
  </si>
  <si>
    <t>CALLE GERANIO, 16 BAJO; EDIFICIO ROYAL SUN</t>
  </si>
  <si>
    <t>922862802</t>
  </si>
  <si>
    <t>administracion@royalsunresort.com</t>
  </si>
  <si>
    <t>royalsunresort.com</t>
  </si>
  <si>
    <t>HOTELES LOS DRAGOS</t>
  </si>
  <si>
    <t>AVENIDA MARÍTIMA, 25 BAJO</t>
  </si>
  <si>
    <t>922862550</t>
  </si>
  <si>
    <t>comercial@hoteles-losdragos.com</t>
  </si>
  <si>
    <t>hoteles-losdragos.com</t>
  </si>
  <si>
    <t>IBH BAHÍA FLAMINGO</t>
  </si>
  <si>
    <t>AVENIDA GAVIOTA, 3 URBANIZACIÓN VARADERO</t>
  </si>
  <si>
    <t>922862222</t>
  </si>
  <si>
    <t>info@ibhbahíaflamingo.com</t>
  </si>
  <si>
    <t>MALLORCOTEL S.A.</t>
  </si>
  <si>
    <t>AVENIDA BAULO, 2</t>
  </si>
  <si>
    <t>922861020</t>
  </si>
  <si>
    <t>laboral@stilhotels.com</t>
  </si>
  <si>
    <t>STIL LOS GIGANTES</t>
  </si>
  <si>
    <t>CALLE FLOR DE PASCUA, 8 BAJO; H.LOS GIGANTES</t>
  </si>
  <si>
    <t>VIGILIA PARK</t>
  </si>
  <si>
    <t>AVENIDA V CENTENARIO, 58 BAJO; APARTAMENTOS VIGILIA PARK</t>
  </si>
  <si>
    <t>922860019</t>
  </si>
  <si>
    <t>reservas@vigiliapark.com</t>
  </si>
  <si>
    <t>vigiliapark.com</t>
  </si>
  <si>
    <t>HOTEL ESCUELA SANTA CRUZ</t>
  </si>
  <si>
    <t>AVENIDA SAN SEBASTIÁN, 152 BAJO; HOTEL ESCUELA</t>
  </si>
  <si>
    <t>38005</t>
  </si>
  <si>
    <t>922847500</t>
  </si>
  <si>
    <t>hesc@hecansa.com</t>
  </si>
  <si>
    <t>hotelescuelasantacruz.com</t>
  </si>
  <si>
    <t>HOTEL LUZ DEL MAR</t>
  </si>
  <si>
    <t>AVENIDA SIBORA, 10 BAJO</t>
  </si>
  <si>
    <t>38479</t>
  </si>
  <si>
    <t>922841591</t>
  </si>
  <si>
    <t>info@luzdelmar.eu</t>
  </si>
  <si>
    <t>luzdelmar.eu</t>
  </si>
  <si>
    <t>FINCA LA HACIENDA RURAL HOTEL</t>
  </si>
  <si>
    <t>CARRETERA NUESTRA SEÑORA DE LOURDES, 2</t>
  </si>
  <si>
    <t>38435</t>
  </si>
  <si>
    <t>922840895</t>
  </si>
  <si>
    <t>info@fincalahacienda.com</t>
  </si>
  <si>
    <t>fincalahacienda.com</t>
  </si>
  <si>
    <t>LA CASONA DEL PATIO</t>
  </si>
  <si>
    <t>CALLE LA IGLESIA, 72 BAJO</t>
  </si>
  <si>
    <t>922839293</t>
  </si>
  <si>
    <t>reservas@lacasonadelpatio.com</t>
  </si>
  <si>
    <t>lacasonadelpatio.com</t>
  </si>
  <si>
    <t>ABAMA TERRACES</t>
  </si>
  <si>
    <t>CARRETERA TF-47, KILOMETRO 8, 9</t>
  </si>
  <si>
    <t>922839157</t>
  </si>
  <si>
    <t>reception@mywayresorts.com</t>
  </si>
  <si>
    <t>abamaterraces.com</t>
  </si>
  <si>
    <t>MC SAN AGUSTIN</t>
  </si>
  <si>
    <t>CALLE SAN AGUSTÍN, 12</t>
  </si>
  <si>
    <t>38201</t>
  </si>
  <si>
    <t>922825194</t>
  </si>
  <si>
    <t>recepcion@hotels-mc.com</t>
  </si>
  <si>
    <t>hotels-mc.com</t>
  </si>
  <si>
    <t>HÉRCULES, 11 BAJO</t>
  </si>
  <si>
    <t>38430</t>
  </si>
  <si>
    <t>ICOD DE LOS VINOS</t>
  </si>
  <si>
    <t>922816509</t>
  </si>
  <si>
    <t>info@sanmarcos-hotel.es</t>
  </si>
  <si>
    <t>sanmarcos-hotel.es</t>
  </si>
  <si>
    <t>HOTEL SAN AGUSTÍN</t>
  </si>
  <si>
    <t>CALLE SAN AGUSTÍN, 18 BAJO</t>
  </si>
  <si>
    <t>922813194</t>
  </si>
  <si>
    <t>info@hotelsanagustin.es</t>
  </si>
  <si>
    <t>hotelsanagustin.es</t>
  </si>
  <si>
    <t>HOTEL JARDÍN CONCHA S.L.</t>
  </si>
  <si>
    <t>CALLE LA ORQUÍDEA, S/N 0</t>
  </si>
  <si>
    <t>38870</t>
  </si>
  <si>
    <t>VALLE GRAN REY</t>
  </si>
  <si>
    <t>922806063</t>
  </si>
  <si>
    <t>hotelconcha@telefonica.net</t>
  </si>
  <si>
    <t>hotelconcha.net</t>
  </si>
  <si>
    <t>GRAN REY S.L.</t>
  </si>
  <si>
    <t>AVENIDA MARÍTIMA, 1 80</t>
  </si>
  <si>
    <t>922805859</t>
  </si>
  <si>
    <t>info@hotelgranrey.es</t>
  </si>
  <si>
    <t>hotelgranrey.es</t>
  </si>
  <si>
    <t>RESIDENCIAL EL LLANO</t>
  </si>
  <si>
    <t>CALLE EL PESCUECITO, 1 LOCAL 10; R.EL LLANO</t>
  </si>
  <si>
    <t>922805449</t>
  </si>
  <si>
    <t>info@residencialelllano.com</t>
  </si>
  <si>
    <t>residencialelllano.com</t>
  </si>
  <si>
    <t>HOTEL SONIA CHIPUDE</t>
  </si>
  <si>
    <t>CALLE CHIPUDE, 70</t>
  </si>
  <si>
    <t>38869</t>
  </si>
  <si>
    <t>VALLEHERMOSO</t>
  </si>
  <si>
    <t>922804158</t>
  </si>
  <si>
    <t>info@chipude.es</t>
  </si>
  <si>
    <t>chipude.es</t>
  </si>
  <si>
    <t>AÑATARVE S.L.</t>
  </si>
  <si>
    <t>CALLE RODADERA, S/N BAJO</t>
  </si>
  <si>
    <t>38840</t>
  </si>
  <si>
    <t>922800330</t>
  </si>
  <si>
    <t>anaterve@hotmail.com</t>
  </si>
  <si>
    <t>anaterve.com</t>
  </si>
  <si>
    <t>HOVIMA JARDIN CALETA</t>
  </si>
  <si>
    <t>AVENIDA GAVIOTAS, 32 BAJO; EDIFICIO JARDIN CALETA</t>
  </si>
  <si>
    <t>38679</t>
  </si>
  <si>
    <t>922797677</t>
  </si>
  <si>
    <t>jardincaleta@hovima-hotels.com</t>
  </si>
  <si>
    <t>hovima-hotels.com</t>
  </si>
  <si>
    <t>SANTA MARIA</t>
  </si>
  <si>
    <t>AVENIDA ERNESTO SARTI, S/N BAJO; RECEPCION-H.SANTA Mª</t>
  </si>
  <si>
    <t>922797661</t>
  </si>
  <si>
    <t>arm@hovima.com</t>
  </si>
  <si>
    <t>HOVIMA LA PINTA</t>
  </si>
  <si>
    <t>AVENIDA ESPAÑA, 5</t>
  </si>
  <si>
    <t>lapinta@hovima-hotels.com</t>
  </si>
  <si>
    <t>BREOGAN S.L.</t>
  </si>
  <si>
    <t>CALLE NOELIA AFONSO CABRERA, 10 BAJO; APARTHOTEL CORAL BEACH</t>
  </si>
  <si>
    <t>922796870</t>
  </si>
  <si>
    <t>info@breogan.com</t>
  </si>
  <si>
    <t>UDALLA PARK S.L.</t>
  </si>
  <si>
    <t>AVENIDA ANTONIO DOMÍNGUEZ, 16 BAJO(UDALLA PARK)</t>
  </si>
  <si>
    <t>922795982</t>
  </si>
  <si>
    <t>udalla@a-caledonia.com</t>
  </si>
  <si>
    <t>udallaparksl.com</t>
  </si>
  <si>
    <t>EXCEL HOTEL &amp; RESORTS S.A.</t>
  </si>
  <si>
    <t>AVENIDA SAN FRANCISCO, 12 BAJO</t>
  </si>
  <si>
    <t>922795704</t>
  </si>
  <si>
    <t>info@excelhotel&amp;resorts.com</t>
  </si>
  <si>
    <t>PARQUE DE LA PAZ</t>
  </si>
  <si>
    <t>CALLE LUIS DÍAZ DE LOSADA, 2 BAJO; PAQUE LA PAZ</t>
  </si>
  <si>
    <t>922795061</t>
  </si>
  <si>
    <t>parquelapaz@parquelapaz.com</t>
  </si>
  <si>
    <t>parquelapaz.com</t>
  </si>
  <si>
    <t>SAINT GEORGE S.L.</t>
  </si>
  <si>
    <t>CALLE FINLANDIA, 5 7</t>
  </si>
  <si>
    <t>922794911</t>
  </si>
  <si>
    <t>reservas@saint-george.es</t>
  </si>
  <si>
    <t>macaronesianhotels.com</t>
  </si>
  <si>
    <t>AGUAMAR S.L.</t>
  </si>
  <si>
    <t>CALLE ALBANI, S/N BAJO(APARTAMENTOS AGUAMAR)</t>
  </si>
  <si>
    <t>922794407</t>
  </si>
  <si>
    <t>info@apartamentosaguamar.com</t>
  </si>
  <si>
    <t>apartamentosaguamar.com</t>
  </si>
  <si>
    <t>MARESTO S.A.</t>
  </si>
  <si>
    <t>AVENIDA RAFAEL PUIG LLUVINA, 36 BAJO</t>
  </si>
  <si>
    <t>922794035</t>
  </si>
  <si>
    <t>info@maresto.com</t>
  </si>
  <si>
    <t>KANALI S.A.</t>
  </si>
  <si>
    <t>AVENIDA SAN FRANCISCO, 6 BAJO-LOC B10</t>
  </si>
  <si>
    <t>922793935</t>
  </si>
  <si>
    <t>administracion@kanali.es</t>
  </si>
  <si>
    <t>kanali.es</t>
  </si>
  <si>
    <t>TIGOTAN</t>
  </si>
  <si>
    <t>CALLE NOELIA AFONSO CABRERA, 6</t>
  </si>
  <si>
    <t>922793511</t>
  </si>
  <si>
    <t>gex.tigotan@dreamplacehotels.com</t>
  </si>
  <si>
    <t>404</t>
  </si>
  <si>
    <t>APARTHOTEL KN COLUMBUS</t>
  </si>
  <si>
    <t>AVENIDA SANTIAGO PUIG (CPJ. HOTELERO PARQUE SANTIAGO I), 6 BAJO; LOCAL 48 APARTAHOTEL CO</t>
  </si>
  <si>
    <t>922793250</t>
  </si>
  <si>
    <t>COLUMBUS</t>
  </si>
  <si>
    <t>ROYAL PALM</t>
  </si>
  <si>
    <t>CALLE RODEO, 6</t>
  </si>
  <si>
    <t>922793148</t>
  </si>
  <si>
    <t>info@royalpalm.com</t>
  </si>
  <si>
    <t>royal-palm.tenerifehotel.net/es</t>
  </si>
  <si>
    <t>HOTEL BEST TENERIFE</t>
  </si>
  <si>
    <t>AVENIDA ANTONIO DOMÍNGUEZ ALFONSO, 6 1</t>
  </si>
  <si>
    <t>922792890</t>
  </si>
  <si>
    <t>recepcion.tenerife@besthotels.es</t>
  </si>
  <si>
    <t>hotelbesttenerife.com</t>
  </si>
  <si>
    <t>IBEROSTAR LAS DALIAS S.L.</t>
  </si>
  <si>
    <t>CALLE GRAN BRETAÑA, 1 BAJO-41</t>
  </si>
  <si>
    <t>922792712</t>
  </si>
  <si>
    <t>las.dalias@iberostar.com</t>
  </si>
  <si>
    <t>HEREDEROS DE JOSE MARTIN RODRIGUEZ</t>
  </si>
  <si>
    <t>CALLE MARÍA AMALIAS FRÍAS, 2 BAJO</t>
  </si>
  <si>
    <t>922792666</t>
  </si>
  <si>
    <t>info@virginia2.com</t>
  </si>
  <si>
    <t>virginia2.com</t>
  </si>
  <si>
    <t>ALEXANDRE HOTEL LA SIESTA S.L.</t>
  </si>
  <si>
    <t>AVENIDA RAFAEL PUIG LLUVINA, 21 BAJO; HAB.43</t>
  </si>
  <si>
    <t>922792300</t>
  </si>
  <si>
    <t>info@alexandrehotellasiesta.com</t>
  </si>
  <si>
    <t>alexandrehotels.com/</t>
  </si>
  <si>
    <t>CASTLE HARBOUR S.L.</t>
  </si>
  <si>
    <t>AVENIDA SAN FRANCISCO, 12 BAJO; BAJOS AP.CASTLE HABOUR</t>
  </si>
  <si>
    <t>922792275</t>
  </si>
  <si>
    <t>info@castleharbourtenerife.com</t>
  </si>
  <si>
    <t>castleharbourtenerife.com</t>
  </si>
  <si>
    <t>HOVIMA PANORAMA</t>
  </si>
  <si>
    <t>CALLE GRAN BRETAÑA, 8 BAJO; APARTAMENTO PANORAMA</t>
  </si>
  <si>
    <t>922791611</t>
  </si>
  <si>
    <t>panorama@hovima-hotels.com</t>
  </si>
  <si>
    <t>SPRING HOTEL BITÁCORA</t>
  </si>
  <si>
    <t>CALLE CALIFORNIA, 1</t>
  </si>
  <si>
    <t>922791540</t>
  </si>
  <si>
    <t>info@springhotelbitácora.com</t>
  </si>
  <si>
    <t>hotelbitacora.com</t>
  </si>
  <si>
    <t>SOL TENERIFE</t>
  </si>
  <si>
    <t>AVENIDA RAFAEL PUIG LLUVINA, 12 BAJO; URBANIZACIÓN PARAISO ROYAL</t>
  </si>
  <si>
    <t>922791062</t>
  </si>
  <si>
    <t>sol.tenerife@solmelia.com</t>
  </si>
  <si>
    <t>soltenerife.com</t>
  </si>
  <si>
    <t>522</t>
  </si>
  <si>
    <t>AVENIDA RAFAEL PUIG LLUVINA, 12 BAJO ( TENERIFE SOL)</t>
  </si>
  <si>
    <t>H10 LAS PALMERAS S.A.</t>
  </si>
  <si>
    <t>AVENIDA RAFAEL PUIG, 28</t>
  </si>
  <si>
    <t>922790991</t>
  </si>
  <si>
    <t>519</t>
  </si>
  <si>
    <t>H10 LAS PALMERAS</t>
  </si>
  <si>
    <t>AVENIDA RAFAEL PUIG LLUVINA, 28 BAJO</t>
  </si>
  <si>
    <t>h10.las.palmeras@h10.es</t>
  </si>
  <si>
    <t>hotelh10laspalmeras.com</t>
  </si>
  <si>
    <t>CATALONIA ORO NEGRO</t>
  </si>
  <si>
    <t>AVENIDA ARQUITECTO GÓMEZ CUESTA, 14 BAJO; HOTEL ORO NEGRO</t>
  </si>
  <si>
    <t>922790612</t>
  </si>
  <si>
    <t>oronegro@hoteles-catalonia.es</t>
  </si>
  <si>
    <t>HOTEL ANDREA</t>
  </si>
  <si>
    <t>CALLE VALLE MENENDEZ, S/N BAJO</t>
  </si>
  <si>
    <t>922790600</t>
  </si>
  <si>
    <t>hotelvillalba@hotelesreveron.com</t>
  </si>
  <si>
    <t>hotelesreveron.com</t>
  </si>
  <si>
    <t>PARADERO II</t>
  </si>
  <si>
    <t>AVENIDA ARQUITECTO GÓMEZ CUESTA, 7</t>
  </si>
  <si>
    <t>922790450</t>
  </si>
  <si>
    <t>paradero2@paradero2.com</t>
  </si>
  <si>
    <t>apartamentosparadero2.com/</t>
  </si>
  <si>
    <t>CANARY ISLAND PARADISE S.L.</t>
  </si>
  <si>
    <t>CALLE VENEZUELA, 10 BAJO; APARTAMENTO CLUB; BONANZA</t>
  </si>
  <si>
    <t>922790270</t>
  </si>
  <si>
    <t>info@coral-hotels.com</t>
  </si>
  <si>
    <t>coral-hotels.com</t>
  </si>
  <si>
    <t>CORAL OCEAN VIEW</t>
  </si>
  <si>
    <t>AVENIDA PUEBLOS, S/N</t>
  </si>
  <si>
    <t>922790266</t>
  </si>
  <si>
    <t>sunprimeoceanview.com</t>
  </si>
  <si>
    <t>IBEROSTAR BOUGANVILLE PLAYA</t>
  </si>
  <si>
    <t>AVENIDA EUGENIO DOMÍNGUEZ AFONSO, 23 BAJO</t>
  </si>
  <si>
    <t>922790200</t>
  </si>
  <si>
    <t>bouganville.playa@iberostar.com</t>
  </si>
  <si>
    <t>APARTAMENTOS LOS ALISIOS</t>
  </si>
  <si>
    <t>CARRETERA CRISTIANOS-GUAZA (TF-655), S/N</t>
  </si>
  <si>
    <t>922790180</t>
  </si>
  <si>
    <t>info@apartamentoslosalisios.com</t>
  </si>
  <si>
    <t>M&amp;D GROUP MAX CAR S.L.</t>
  </si>
  <si>
    <t>CALLE EL DRAGO, 1</t>
  </si>
  <si>
    <t>922790055</t>
  </si>
  <si>
    <t>info@m&amp;dgroupmaxcar.com</t>
  </si>
  <si>
    <t>HOTEL ANDREA´S</t>
  </si>
  <si>
    <t>CALLE VALLE MENENDEZ, 1 BAJO; ASCENSOR</t>
  </si>
  <si>
    <t>922790012</t>
  </si>
  <si>
    <t>hotelandreas@hotelesreveron.com</t>
  </si>
  <si>
    <t>hotel-andreas.com</t>
  </si>
  <si>
    <t>ROYAL RIVER &amp; SPA GL</t>
  </si>
  <si>
    <t>CALLE ALCOJORA, S/N</t>
  </si>
  <si>
    <t>922788482</t>
  </si>
  <si>
    <t>reservas@royalriver.es</t>
  </si>
  <si>
    <t>royalriver.es</t>
  </si>
  <si>
    <t>GRAN OASIS RESORT</t>
  </si>
  <si>
    <t>CALLE MEANDRO, 3 BAJO(APARTAMENTOS GREEN GOLF RESO</t>
  </si>
  <si>
    <t>922788338</t>
  </si>
  <si>
    <t>reservas@grupogolfresort.com</t>
  </si>
  <si>
    <t>granoasisresort.com</t>
  </si>
  <si>
    <t>MARYLANZA SUITES &amp; SPA S.L.</t>
  </si>
  <si>
    <t>CALLE ARENALES, 20 BAJO</t>
  </si>
  <si>
    <t>922787816</t>
  </si>
  <si>
    <t>info@marylanza.com</t>
  </si>
  <si>
    <t>marylanza.com</t>
  </si>
  <si>
    <t>GREEN GARDEN RESORT &amp; SUITES</t>
  </si>
  <si>
    <t>CALLE LANDA GOLF, 1</t>
  </si>
  <si>
    <t>922787760</t>
  </si>
  <si>
    <t>info@grupogolfresort.com</t>
  </si>
  <si>
    <t>greengardenresort.com</t>
  </si>
  <si>
    <t>HOTEL VULCANO</t>
  </si>
  <si>
    <t>AVENIDA ANTONIO DOMÍNGUEZ, 8 BAJO; HOTEL VULCANO</t>
  </si>
  <si>
    <t>922787748</t>
  </si>
  <si>
    <t>arona@springhoteles.com</t>
  </si>
  <si>
    <t>COMPOSTELA BEACH GOLF CLUB</t>
  </si>
  <si>
    <t>CALLE ARENAS BLANCAS, 16 BA-5180(COMPOSTELA BEACH)</t>
  </si>
  <si>
    <t>922787430</t>
  </si>
  <si>
    <t>compostelabeachgolfclub.com</t>
  </si>
  <si>
    <t>CALLE VENEZUELA, S/N -B; 11</t>
  </si>
  <si>
    <t>922787417</t>
  </si>
  <si>
    <t>GRANADA PARK</t>
  </si>
  <si>
    <t>CALLE MEANDRO, 2 BAJO; URBANIZACIÓN GRANADA PARK</t>
  </si>
  <si>
    <t>922787171</t>
  </si>
  <si>
    <t>recepcion@granadapark.es</t>
  </si>
  <si>
    <t>granadapark.es</t>
  </si>
  <si>
    <t>HOTEL ZENTRAL CENTER</t>
  </si>
  <si>
    <t>AVENIDA ARQUITECTO GÓMEZ CUESTA, S/N BAJO(APARTAMENTO CENTRAL CENTER</t>
  </si>
  <si>
    <t>922787150</t>
  </si>
  <si>
    <t>reservas@hotelzentralcenter.com</t>
  </si>
  <si>
    <t>hotelzentralcenter.com</t>
  </si>
  <si>
    <t>PALIA DON PEDRO</t>
  </si>
  <si>
    <t>CALLE HÉRCULES, 3 BAJO; RESTAURANT PARQUE D.JOSE</t>
  </si>
  <si>
    <t>38630</t>
  </si>
  <si>
    <t>922783192</t>
  </si>
  <si>
    <t>info@paliadonpedro.com</t>
  </si>
  <si>
    <t>CASA DEL POLEO</t>
  </si>
  <si>
    <t>CALLE EL ESTANCO VIEJO, S/N</t>
  </si>
  <si>
    <t>38677</t>
  </si>
  <si>
    <t>922780076</t>
  </si>
  <si>
    <t>recepcion.donpedro@palia.es</t>
  </si>
  <si>
    <t>LAS MADRIGUERAS</t>
  </si>
  <si>
    <t>CALLE MEANDRO, S/N PLAYA DE LAS AMÉRICAS</t>
  </si>
  <si>
    <t>922777818</t>
  </si>
  <si>
    <t>reservas@hotellasmadrigueras.com</t>
  </si>
  <si>
    <t>hotellasmadrigueras.com</t>
  </si>
  <si>
    <t>CORAL DREAMS</t>
  </si>
  <si>
    <t>CALLE ARGENTINA, 1 BAJO; PARAISO DEL SOL</t>
  </si>
  <si>
    <t>922777542</t>
  </si>
  <si>
    <t>recepcioncoraldreams@coral-hotels.es</t>
  </si>
  <si>
    <t>coraldreams.com</t>
  </si>
  <si>
    <t>SENDEROS DE ABONA S.L.</t>
  </si>
  <si>
    <t>IGLESIA, 5</t>
  </si>
  <si>
    <t>38600</t>
  </si>
  <si>
    <t>GRANADILLA DE ABONA</t>
  </si>
  <si>
    <t>922770200</t>
  </si>
  <si>
    <t>info@senderosdeabona.com</t>
  </si>
  <si>
    <t>ROYAL HIDEAWAY CORALES SUITES</t>
  </si>
  <si>
    <t>AVENIDA VIRGEN DE GUADALUPE, 21</t>
  </si>
  <si>
    <t>922757900</t>
  </si>
  <si>
    <t>corales@royalhideaway.com</t>
  </si>
  <si>
    <t>EUROPE VILLA CORTÉS</t>
  </si>
  <si>
    <t>AVENIDA RAFAEL PUIG LLUVINA, 38</t>
  </si>
  <si>
    <t>922757700</t>
  </si>
  <si>
    <t>reservations-evc@europe-hotels.org</t>
  </si>
  <si>
    <t>PARK CLUB EUROPE</t>
  </si>
  <si>
    <t>AVENIDA RAFAEL PUIG LLUVINA, 23 BAJO; LO.HOTEL LAS PALMERAS</t>
  </si>
  <si>
    <t>reservations-pce@europe-hotels.org</t>
  </si>
  <si>
    <t>MARCO ANTONIO PALACE</t>
  </si>
  <si>
    <t>AVENIDA AMÉRICAS, S/N</t>
  </si>
  <si>
    <t>922757545</t>
  </si>
  <si>
    <t>info@senderosdeabona.es</t>
  </si>
  <si>
    <t>senderosdeabona.es</t>
  </si>
  <si>
    <t>MEDITERRANEAN PALACE</t>
  </si>
  <si>
    <t>PLAYA DE LAS AMÉRICAS, S/N BAJO</t>
  </si>
  <si>
    <t>mnrventas@expogrupo.com</t>
  </si>
  <si>
    <t>marenostrumresort.com</t>
  </si>
  <si>
    <t>535</t>
  </si>
  <si>
    <t>SIR ANTHONY</t>
  </si>
  <si>
    <t>siranthony.com</t>
  </si>
  <si>
    <t>CLEOPATRA PALACE</t>
  </si>
  <si>
    <t>922757500</t>
  </si>
  <si>
    <t>booking@marenostrumresort.com</t>
  </si>
  <si>
    <t>H10 ATLANTIC SUNSET</t>
  </si>
  <si>
    <t>AVENIDA ADEJE 300, S/N</t>
  </si>
  <si>
    <t>38678</t>
  </si>
  <si>
    <t>922757435</t>
  </si>
  <si>
    <t>PARADISE PARK S.L.</t>
  </si>
  <si>
    <t>URBANIZACIÓN OASIS DEL SUR, S/N BA(URBANIZACIÓN OASIS DEL SUR)</t>
  </si>
  <si>
    <t>922757224</t>
  </si>
  <si>
    <t>reservations@hotelparadisepark.com</t>
  </si>
  <si>
    <t>hotelparadisepark.com</t>
  </si>
  <si>
    <t>EUROPE VILLA CORTES</t>
  </si>
  <si>
    <t>922757197</t>
  </si>
  <si>
    <t>REVERON PLAZA</t>
  </si>
  <si>
    <t>AVENIDA PLAYEROS, 26 ANTES CALLE GENERAL FRANCO</t>
  </si>
  <si>
    <t>922757120</t>
  </si>
  <si>
    <t>reservas@reveronhotels.com</t>
  </si>
  <si>
    <t>OHASIS APARTAMENTS S.L.</t>
  </si>
  <si>
    <t>AVENIDA SAN FRANCISCO, 15 (COMPLEJO OASIS MANGO)</t>
  </si>
  <si>
    <t>922753818</t>
  </si>
  <si>
    <t>reservas@marenostrumresort.com</t>
  </si>
  <si>
    <t>marenostrumresort.com/</t>
  </si>
  <si>
    <t>APARTAMENTOS CALIFORNIA</t>
  </si>
  <si>
    <t>CALLE NOELIA AFONSO CABRERA, 2 BAJO(HOTEL CALIFORNIA)</t>
  </si>
  <si>
    <t>922753110</t>
  </si>
  <si>
    <t>info@apartamentoscalifornia.com</t>
  </si>
  <si>
    <t>SOL ARONA TENERIFE</t>
  </si>
  <si>
    <t>AVENIDA JUAN CARLOS I, 25</t>
  </si>
  <si>
    <t>922753030</t>
  </si>
  <si>
    <t>sol.arona.tenerife@melia.com</t>
  </si>
  <si>
    <t>H10 CONQUISTADOR</t>
  </si>
  <si>
    <t>AVENIDA RAFAEL PUIG LLUVINA, 36 BAJO; HOTEL CONQUISTADOR</t>
  </si>
  <si>
    <t>922753000</t>
  </si>
  <si>
    <t>h10.conquistador@h10hotels.com</t>
  </si>
  <si>
    <t>419</t>
  </si>
  <si>
    <t>BEVERLY HILLS HEIGHTS</t>
  </si>
  <si>
    <t>CALLE RODEO, S/N</t>
  </si>
  <si>
    <t>922752316</t>
  </si>
  <si>
    <t>bhcrecepcion@excelhotelsandresorts.es</t>
  </si>
  <si>
    <t>excelhotelsandresorts.es</t>
  </si>
  <si>
    <t>MAROLA PORTOSÍN</t>
  </si>
  <si>
    <t>AVENIDA ANTONIO DOMÍNGUEZ, 20 BAJO; APARTAMENTO PORTOSIN</t>
  </si>
  <si>
    <t>922752176</t>
  </si>
  <si>
    <t>info@marolaportosín.com</t>
  </si>
  <si>
    <t>CORAL SUITES &amp; SPA - ADULTS ONLY</t>
  </si>
  <si>
    <t>CALLE NOELIA AFONSO CABRERA, 10 BAJO</t>
  </si>
  <si>
    <t>922752040</t>
  </si>
  <si>
    <t>sunprimecoralsuitesandspa.com</t>
  </si>
  <si>
    <t>CALLE NOELIA AFONSO CABRERA, S/N BAJO(EDIFICIO CORAL BEACH)</t>
  </si>
  <si>
    <t>922752034</t>
  </si>
  <si>
    <t>info@coral-hotel.com</t>
  </si>
  <si>
    <t>LOS HIBISCOS APARTHOTEL</t>
  </si>
  <si>
    <t>URBANIZACIÓN SAN EUGENIO, S/N BAJO; HOTEL HIBISCOS</t>
  </si>
  <si>
    <t>922751890</t>
  </si>
  <si>
    <t>hibiscos@allsunhoteles.com</t>
  </si>
  <si>
    <t>loshibiscosaparthotel.com</t>
  </si>
  <si>
    <t>ANDORRA TENERIFE S.A.</t>
  </si>
  <si>
    <t>AVENIDA ANTONIO DOMÍNGUEZ ALFONSO, 10 BAJO (ANDORRA III)</t>
  </si>
  <si>
    <t>922751818</t>
  </si>
  <si>
    <t>reservas@andorra-tenerife.com</t>
  </si>
  <si>
    <t>hotelandorratenerife.com</t>
  </si>
  <si>
    <t>SPRING ARONA GRAN S.A.</t>
  </si>
  <si>
    <t>AVENIDA JUAN CARLOS I, 38 BAJO; GRAN HOTEL ARONA</t>
  </si>
  <si>
    <t>922750678</t>
  </si>
  <si>
    <t>391</t>
  </si>
  <si>
    <t>MAR Y SOL S.L.</t>
  </si>
  <si>
    <t>AVENIDA AMSTERDAM, 8</t>
  </si>
  <si>
    <t>922750540</t>
  </si>
  <si>
    <t>info@marysol.org</t>
  </si>
  <si>
    <t>marysol.org</t>
  </si>
  <si>
    <t>SANDOS SAN BLAS NATURE RESORT &amp; GOLF</t>
  </si>
  <si>
    <t>AVENIDA GREÑAMORA, 1</t>
  </si>
  <si>
    <t>38639</t>
  </si>
  <si>
    <t>SAN MIGUEL DE ABONA</t>
  </si>
  <si>
    <t>922749010</t>
  </si>
  <si>
    <t>info@sandos.com</t>
  </si>
  <si>
    <t>es.sandos.com</t>
  </si>
  <si>
    <t>JARDÍN TROPICAL</t>
  </si>
  <si>
    <t>CALLE GRAN BRETAÑA, 1 BAJO(HOTEADEJE S.L.)</t>
  </si>
  <si>
    <t>922747000</t>
  </si>
  <si>
    <t>hotel@jardin-tropical.com</t>
  </si>
  <si>
    <t>jardin-tropical.com</t>
  </si>
  <si>
    <t>AVENIDA MOSCÚ, 2</t>
  </si>
  <si>
    <t>info@gfhoteles.com</t>
  </si>
  <si>
    <t>gfhoteles.com</t>
  </si>
  <si>
    <t>GRAN HOTEL BAHIA DEL DUQUE RESORT</t>
  </si>
  <si>
    <t>AVENIDA BRUSELAS, S/N BAJO; G.H.BAHIA DEL DUQUE</t>
  </si>
  <si>
    <t>922746900</t>
  </si>
  <si>
    <t>reservations@bahia-duque.com</t>
  </si>
  <si>
    <t>bahia-duque.com</t>
  </si>
  <si>
    <t>CALLE GRAN BRETAÑA, S/N BAJO; HOTEL JARDIN TROPICAL</t>
  </si>
  <si>
    <t>922746000</t>
  </si>
  <si>
    <t>PERLA GRIS</t>
  </si>
  <si>
    <t>CALLE LA LAVA, 4 BAJO(HOTEL PERLA GRIS)</t>
  </si>
  <si>
    <t>922743900</t>
  </si>
  <si>
    <t>reception@pearlygrey.com</t>
  </si>
  <si>
    <t>pearlygrey.com</t>
  </si>
  <si>
    <t>HARD ROCK HOTEL TENERIFE</t>
  </si>
  <si>
    <t>AVENIDA ADEJE 300, 5</t>
  </si>
  <si>
    <t>922741700</t>
  </si>
  <si>
    <t>info@hrhtenerife.com</t>
  </si>
  <si>
    <t>hardrockhotels.com</t>
  </si>
  <si>
    <t>624</t>
  </si>
  <si>
    <t>HOTEL OASIS PARAISO S.A.</t>
  </si>
  <si>
    <t>AVENIDA ADEJE 300, 10 BAJO; APTO908 - EDIFICIO PARAISO</t>
  </si>
  <si>
    <t>922741539</t>
  </si>
  <si>
    <t>CALLE LAS GALGAS, 11 BAJO</t>
  </si>
  <si>
    <t>922741290</t>
  </si>
  <si>
    <t>info@hoteloasisparaiso.com</t>
  </si>
  <si>
    <t>CLUB PARAISO</t>
  </si>
  <si>
    <t>AVENIDA ADEJE 300, 10 BAJO</t>
  </si>
  <si>
    <t>922740744</t>
  </si>
  <si>
    <t>info@clubparaiso.com</t>
  </si>
  <si>
    <t>FIESTA HOTEL PARAISO FLORAL</t>
  </si>
  <si>
    <t>922740726</t>
  </si>
  <si>
    <t>fiesta-hotels.com</t>
  </si>
  <si>
    <t>TROPICAL PARK</t>
  </si>
  <si>
    <t>AVENIDA JABLE, 41 BAJO; APUERTA TROPICAL PARK</t>
  </si>
  <si>
    <t>922740407</t>
  </si>
  <si>
    <t>reservas@tropicalpark.com</t>
  </si>
  <si>
    <t>tropicalpark.com</t>
  </si>
  <si>
    <t>BLUE SEA CALLAO GARDEN</t>
  </si>
  <si>
    <t>AVENIDA JABLE, 39 BAJO</t>
  </si>
  <si>
    <t>922740134</t>
  </si>
  <si>
    <t>reservacallaogardens@blueseahotels.es</t>
  </si>
  <si>
    <t>ATLANTIC HOLIDAY</t>
  </si>
  <si>
    <t>CALLE LA LAVA, 10 BAJO; E.ATLANTIC HOLIDAY</t>
  </si>
  <si>
    <t>922740023</t>
  </si>
  <si>
    <t>info@atlantic-holiday.com</t>
  </si>
  <si>
    <t>atlantic-holiday.com</t>
  </si>
  <si>
    <t>AGUAMARINA GOLF</t>
  </si>
  <si>
    <t>AVENIDA ATLÁNTICO, 11</t>
  </si>
  <si>
    <t>922738999</t>
  </si>
  <si>
    <t>reservas.aguamarinagolf@gema-hoteles.com</t>
  </si>
  <si>
    <t>gemahoteles.com</t>
  </si>
  <si>
    <t>MUTHU ROYAL PARK ALBATROS</t>
  </si>
  <si>
    <t>URBANIZACIÓN GOLF DEL SUR, S/N</t>
  </si>
  <si>
    <t>922738857</t>
  </si>
  <si>
    <t>reservations@muthuhotelsmgm.com</t>
  </si>
  <si>
    <t>muthuhotels.com</t>
  </si>
  <si>
    <t>EXPLOTACIONES TURÍSTICAS PUEBLO PRIMAVERA S.L.</t>
  </si>
  <si>
    <t>URBANIZACIÓN GOLF DEL SUR, S/N 1-LOC 8(RES GOLF-PARK)</t>
  </si>
  <si>
    <t>922738810</t>
  </si>
  <si>
    <t>info@explotacionesturísticaspuebloprimavera.com</t>
  </si>
  <si>
    <t>LAS ADELFAS</t>
  </si>
  <si>
    <t>URBANIZACIÓN GOLF DEL SUR, S/N BA(PARCELA B2-LAS ADELFAS II</t>
  </si>
  <si>
    <t>922738783</t>
  </si>
  <si>
    <t>info@lasadelfas.com</t>
  </si>
  <si>
    <t>HOTEL AQUAMARINA</t>
  </si>
  <si>
    <t>URBANIZACIÓN GOLF DEL SUR, 1 BAJO(HOTEL AQUAMARINA)</t>
  </si>
  <si>
    <t>922738447</t>
  </si>
  <si>
    <t>juanluisramos@gema-hoteles.com</t>
  </si>
  <si>
    <t>hotelaquamarina.com</t>
  </si>
  <si>
    <t>EXPLOTACION HOTELERA PA S.L.</t>
  </si>
  <si>
    <t>AVENIDA JOSÉ MIGUEL GALVÁN BELLO, 7 BAJO; ECONOMATO</t>
  </si>
  <si>
    <t>922738033</t>
  </si>
  <si>
    <t>fgm.es@muthuhotels.com</t>
  </si>
  <si>
    <t>SANTA BARBARA GOLF AND OCEAN CLUB</t>
  </si>
  <si>
    <t>AVENIDA ATLÁNTICO, S/N BAJO(PAR A-11 SUNSET VIEW</t>
  </si>
  <si>
    <t>922738032</t>
  </si>
  <si>
    <t>santabarbararesort@diamondresorts.com</t>
  </si>
  <si>
    <t>diamondresorts.com</t>
  </si>
  <si>
    <t>BERI HOMES</t>
  </si>
  <si>
    <t>CALLE LA TÉ, 1 BAJO; APARTAMENTO 104</t>
  </si>
  <si>
    <t>38640</t>
  </si>
  <si>
    <t>922734641</t>
  </si>
  <si>
    <t>info@adelfas.com</t>
  </si>
  <si>
    <t>adelfas.com</t>
  </si>
  <si>
    <t>TENBEL ALBORADA</t>
  </si>
  <si>
    <t>AVENIDA JOSÉ ANTONIO TAVÍO, S/N BAJO(ADMON.)</t>
  </si>
  <si>
    <t>922731920</t>
  </si>
  <si>
    <t>info@tenbelalborada.com</t>
  </si>
  <si>
    <t>WESTHAVEN BAY</t>
  </si>
  <si>
    <t>CALLE LA TÉ, 15 BAJO-APTDO. 18</t>
  </si>
  <si>
    <t>922731284</t>
  </si>
  <si>
    <t>info@westhavenbay.com</t>
  </si>
  <si>
    <t>APARTAMENTOS MARINA TENERIFE</t>
  </si>
  <si>
    <t>CALLE MINERVA, 2 BAJO; APARTAMENTO MARINO TENERIFE</t>
  </si>
  <si>
    <t>922731230</t>
  </si>
  <si>
    <t>info@clubmarina-tenerife.com</t>
  </si>
  <si>
    <t>clubmarina-tenerife.com</t>
  </si>
  <si>
    <t>AVENIDA JOSÉ ANTONIO TAVÍO (TRANSVERSAL II), S/N BAJO</t>
  </si>
  <si>
    <t>922730637</t>
  </si>
  <si>
    <t>westhavenbay.com</t>
  </si>
  <si>
    <t>ANNAPURNA HOTEL TENERIFE S.L.</t>
  </si>
  <si>
    <t>AVENIDA FERNANDO SALAZAR GONZÁLEZ, S/N</t>
  </si>
  <si>
    <t>38631</t>
  </si>
  <si>
    <t>922730060</t>
  </si>
  <si>
    <t>info@annapurnahoteltenerife.com</t>
  </si>
  <si>
    <t>CHAYOFA COUNTRY CLUB</t>
  </si>
  <si>
    <t>MORRO CHAYOFA, 4 1</t>
  </si>
  <si>
    <t>38652</t>
  </si>
  <si>
    <t>922729595</t>
  </si>
  <si>
    <t>annapurna@aluahotels.com</t>
  </si>
  <si>
    <t>APARTHOTEL CHAFOYA PARK</t>
  </si>
  <si>
    <t>CHAYOFA, 2</t>
  </si>
  <si>
    <t>922729419</t>
  </si>
  <si>
    <t>info@chayofacountryclub.com</t>
  </si>
  <si>
    <t>CARRETERA MOJÓN, 21 BAJO; HOSPITAL DEL SUR</t>
  </si>
  <si>
    <t>922729309</t>
  </si>
  <si>
    <t>info@kanali.com</t>
  </si>
  <si>
    <t>HOTEL RURAL LA CORREA DEL ALMENDRO S.L.</t>
  </si>
  <si>
    <t>CAMINO REAL DE ALTAVISTA, 58 BAJO</t>
  </si>
  <si>
    <t>922726069</t>
  </si>
  <si>
    <t>info@hotelrurallacorreadelalmendro.com</t>
  </si>
  <si>
    <t>EL NOGAL</t>
  </si>
  <si>
    <t>CAMINO REAL, 2 BAJO; EL TANQUE</t>
  </si>
  <si>
    <t>38614</t>
  </si>
  <si>
    <t>VILAFLOR DE CHASNA</t>
  </si>
  <si>
    <t>922726050</t>
  </si>
  <si>
    <t>info@lacorreadelalmendro.com</t>
  </si>
  <si>
    <t>CAMINO REAL, S/N</t>
  </si>
  <si>
    <t>922725329</t>
  </si>
  <si>
    <t>reservas@hotelspavillalba.com</t>
  </si>
  <si>
    <t>hotelnogal.com</t>
  </si>
  <si>
    <t>HOTELERA ADEJE S.L.</t>
  </si>
  <si>
    <t>CARRETERA CALETA-ADEJE, 4 BAJO; HOTEL COSTA ADEJE</t>
  </si>
  <si>
    <t>922724453</t>
  </si>
  <si>
    <t>FIESTA HOTEL OASIS PARAISO</t>
  </si>
  <si>
    <t>AVENIDA ADEJE 300, 10 BAJO; H.OASIS PARAISO</t>
  </si>
  <si>
    <t>922723625</t>
  </si>
  <si>
    <t>571</t>
  </si>
  <si>
    <t>RURAL VACACIONES</t>
  </si>
  <si>
    <t>CALLE TAORO, 151</t>
  </si>
  <si>
    <t>922723370</t>
  </si>
  <si>
    <t>info@rural-vacaciones.com</t>
  </si>
  <si>
    <t>rural-vacaciones.com</t>
  </si>
  <si>
    <t>ROCA NIVARIA GRAN HOTEL</t>
  </si>
  <si>
    <t>AVENIDA ADEJE 300, S/N BAJO; H.ROCAS NIVARIA</t>
  </si>
  <si>
    <t>922723350</t>
  </si>
  <si>
    <t>rocanivaria@adrianhoteles.com</t>
  </si>
  <si>
    <t>rocanivaria.com</t>
  </si>
  <si>
    <t>BAHIA PRINCIPE</t>
  </si>
  <si>
    <t>CALLE IDAFE, S/N URBANIZACIÓN PLAYA PARAISO-ARMEÑIME</t>
  </si>
  <si>
    <t>922723100</t>
  </si>
  <si>
    <t>info.costaadeje@bahia-principe.com</t>
  </si>
  <si>
    <t>bahia-principe.com</t>
  </si>
  <si>
    <t>478</t>
  </si>
  <si>
    <t>BAHÍA PRINCIPE COSTA ADEJE</t>
  </si>
  <si>
    <t>LUGAR EL PUERTITO, S/N PUERTITO</t>
  </si>
  <si>
    <t>BAHÍA PRÍNCIPE TENERIFE</t>
  </si>
  <si>
    <t>CALLE IDAFE, S/N</t>
  </si>
  <si>
    <t>info.tenerife@bahia-principe.com</t>
  </si>
  <si>
    <t>bahaprncipetenerife.com</t>
  </si>
  <si>
    <t>CALLE SANTA ISABEL, 8 BAJO; RESIDENCIAL ORIZONTE APARTAMENTO 17</t>
  </si>
  <si>
    <t>38627</t>
  </si>
  <si>
    <t>922720707</t>
  </si>
  <si>
    <t>PUEBLO TORVISCAS S.L.</t>
  </si>
  <si>
    <t>CALLE VALENCIA, 3 BUNG (CENTRO COMERCIAL TEGUESTE)</t>
  </si>
  <si>
    <t>922719614</t>
  </si>
  <si>
    <t>info@pueblotorviscas.com</t>
  </si>
  <si>
    <t>pueblotorviscas.com</t>
  </si>
  <si>
    <t>COSTA ADEJE GRAN HOTEL S.L.</t>
  </si>
  <si>
    <t>AVENIDA BRUSELAS, 16</t>
  </si>
  <si>
    <t>922719421</t>
  </si>
  <si>
    <t>comercial@gfhoteles.com</t>
  </si>
  <si>
    <t>AVENIDA BRUSELAS, S/N BAJO; CAJERO AUTOM. HOTEL</t>
  </si>
  <si>
    <t>922719411</t>
  </si>
  <si>
    <t>placido.gonzalez@princess-hotels.com</t>
  </si>
  <si>
    <t>279</t>
  </si>
  <si>
    <t>ALTAMIRA</t>
  </si>
  <si>
    <t>CALLE EL BERIL, S/N BAJO(HOTEL ALTAMIRA)</t>
  </si>
  <si>
    <t>922719046</t>
  </si>
  <si>
    <t>cv@hovima-hotels.com</t>
  </si>
  <si>
    <t>hovimaaltamira.com</t>
  </si>
  <si>
    <t>AVENIDA BRUSELAS, 14 LOCAL 21</t>
  </si>
  <si>
    <t>922718500</t>
  </si>
  <si>
    <t>reservas@el-duque.com</t>
  </si>
  <si>
    <t>el-duque.com</t>
  </si>
  <si>
    <t>KN PANORAMICA</t>
  </si>
  <si>
    <t>CALLE BALEARES (TORVISCAS ALTO), 17 BAJO; RESIDEN.LAS ENCINAS</t>
  </si>
  <si>
    <t>922718003</t>
  </si>
  <si>
    <t>reservas@knhoteles.com</t>
  </si>
  <si>
    <t>knhoteles.com/apart-hotel-panoramica-en-islas-canarias</t>
  </si>
  <si>
    <t>LOS OLIVOS</t>
  </si>
  <si>
    <t>CALLE PARÍS, 1 BAJO; LOS OLIVOS</t>
  </si>
  <si>
    <t>922717890</t>
  </si>
  <si>
    <t>reservas@sandandsea.es</t>
  </si>
  <si>
    <t>sandandsea.es</t>
  </si>
  <si>
    <t>VINCCI LA PLANTACIÓN DEL SUR</t>
  </si>
  <si>
    <t>CALLE ROQUE NUBLO, 1 BAJO; CASETA OBRA</t>
  </si>
  <si>
    <t>922717773</t>
  </si>
  <si>
    <t>laplantacion@vinccihoteles.com</t>
  </si>
  <si>
    <t>VINCCI TENERIFE GOLF</t>
  </si>
  <si>
    <t>URBANIZACIÓN GOLF DEL SUR, S/N BAJO(CASETA OBRA-HOTEL )</t>
  </si>
  <si>
    <t>922717337</t>
  </si>
  <si>
    <t>tenerifegolf@vinccihoteles.com</t>
  </si>
  <si>
    <t>LABRANDA ISLA BONITA</t>
  </si>
  <si>
    <t>AVENIDA BRUSELAS, 8</t>
  </si>
  <si>
    <t>922717221</t>
  </si>
  <si>
    <t>reception.islabonita@labranda.com</t>
  </si>
  <si>
    <t>labrandaislabonita.com</t>
  </si>
  <si>
    <t>437</t>
  </si>
  <si>
    <t>GRAN CASTILLO TAGORO FAMILY &amp; FUN PLAYA BLANCA</t>
  </si>
  <si>
    <t>CALLE LA HOYA, 2 PLAYA BLANCA</t>
  </si>
  <si>
    <t>922717210</t>
  </si>
  <si>
    <t>grantagoro@dreamplacehotels.com</t>
  </si>
  <si>
    <t>MELIÁ JARDINES DEL TEIDE</t>
  </si>
  <si>
    <t>URBANIZACIÓN MIRADOR DEL DUQUE, S/N</t>
  </si>
  <si>
    <t>922717030</t>
  </si>
  <si>
    <t>melia.jardines.del.teide@melia.com</t>
  </si>
  <si>
    <t>IBEROSTAR GRAND EL MIRADOR</t>
  </si>
  <si>
    <t>AVENIDA BRUSELAS, S/N BAJO; AP.A-26 RESIDENCIAL MANGO</t>
  </si>
  <si>
    <t>922716868</t>
  </si>
  <si>
    <t>grand.hotel.el.mirador@iberostar.com</t>
  </si>
  <si>
    <t>elmiradorgranhotel.com</t>
  </si>
  <si>
    <t>AVENIDA VIRGEN DE GUADALUPE, S/N BAJO; COS ADEJE PALACE</t>
  </si>
  <si>
    <t>922716398</t>
  </si>
  <si>
    <t>h10.costa.adeje.palace@h10hotels.com</t>
  </si>
  <si>
    <t>HOVIMA ATLANTIS</t>
  </si>
  <si>
    <t>APARTAMENTOS COLÓN, S/N 0 SANTA CRUZ DE TENERIFE</t>
  </si>
  <si>
    <t>922715408</t>
  </si>
  <si>
    <t>info@hovima-hotels.com</t>
  </si>
  <si>
    <t>hovimaatlantis.com</t>
  </si>
  <si>
    <t>ACHIDEM RESTAURANTES TENERIFE S.L.</t>
  </si>
  <si>
    <t>CENTRO COMERCIAL PUEBLO CANARIO, S/N LOCAL 214</t>
  </si>
  <si>
    <t>922715330</t>
  </si>
  <si>
    <t>info@achidemrestaurantestenerife.com</t>
  </si>
  <si>
    <t>APARTMENT LUXURY VIEW OCEAN PARADISE COURT ADEJE</t>
  </si>
  <si>
    <t>CALLE IRLANDA, 5</t>
  </si>
  <si>
    <t>922714882</t>
  </si>
  <si>
    <t>paradisecourt@regencyresorts.com</t>
  </si>
  <si>
    <t>facebook.com/paradisecourtaparthotel</t>
  </si>
  <si>
    <t>PROMOTORA HOTELERA CANARIA S.A.</t>
  </si>
  <si>
    <t>CALLE LONDRES, 1 BAJO; H.GUAYARMINA PRINCES</t>
  </si>
  <si>
    <t>922714874</t>
  </si>
  <si>
    <t>HOTEL RIU ARECAS</t>
  </si>
  <si>
    <t>CASA CASA DEL DUQUE, S/N S/N</t>
  </si>
  <si>
    <t>922714848</t>
  </si>
  <si>
    <t>hotel.arecas@riu.com</t>
  </si>
  <si>
    <t>COMUNIDAD DE PROPIETARIOS APARTAMENTOS LOS GERANEOS</t>
  </si>
  <si>
    <t>AVENIDA ESPAÑA, 1 BAJO; URBANIZACIÓN VILAFLOR II</t>
  </si>
  <si>
    <t>922714759</t>
  </si>
  <si>
    <t>info@comunidaddepropietariosapartamentoslosgeraneos.com</t>
  </si>
  <si>
    <t>HOVIMA COSTA ADEJE</t>
  </si>
  <si>
    <t>AVENIDA ERNESTO SARTI, 8 BAJO</t>
  </si>
  <si>
    <t>922714710</t>
  </si>
  <si>
    <t>ISLAND VILLAGE</t>
  </si>
  <si>
    <t>AVENIDA AUSTRIA, 46 BAJO</t>
  </si>
  <si>
    <t>922714319</t>
  </si>
  <si>
    <t>sefs@sefsltd.com</t>
  </si>
  <si>
    <t>islandvillagetenerife.com</t>
  </si>
  <si>
    <t>RIU PALACE TENERIFE</t>
  </si>
  <si>
    <t>CALLE LA HERRADURA, S/N</t>
  </si>
  <si>
    <t>922714191</t>
  </si>
  <si>
    <t>palace.tenerife@riu.com</t>
  </si>
  <si>
    <t>H10 COSTA ADEJE PALACE</t>
  </si>
  <si>
    <t>CALLE AGANDO, S/N S/N</t>
  </si>
  <si>
    <t>922714171</t>
  </si>
  <si>
    <t>hotelh10costaadejepalace.com</t>
  </si>
  <si>
    <t>467</t>
  </si>
  <si>
    <t>APARTAMENTOS PUERTO COLON S.A.</t>
  </si>
  <si>
    <t>CALLE COLÓN, S/N BAJO; OFICINA CAPITANIA</t>
  </si>
  <si>
    <t>922714163</t>
  </si>
  <si>
    <t>recepcion@puertocolon.com</t>
  </si>
  <si>
    <t>puertocolon.com</t>
  </si>
  <si>
    <t>CALLE LISBOA, 38 BAJO</t>
  </si>
  <si>
    <t>922713650</t>
  </si>
  <si>
    <t>INVERSIONES HOTELERAS PLAYA DEL DUQUE S.A.</t>
  </si>
  <si>
    <t>CALLE LONDRES, 2 BAJO; LOCAL 1.4</t>
  </si>
  <si>
    <t>922713130</t>
  </si>
  <si>
    <t>info@inversioneshotelerasplayadelduque.com</t>
  </si>
  <si>
    <t>HOTEL GUAYARMINA PRINCESS **** SOLO ADULTOS</t>
  </si>
  <si>
    <t>CALLE LONDRES, 1 ESTÁ SITUADO A 4 MINUTOS A PIE DE LA PLAYA Y A 2, 7 KILOMETRO DEL PARQUE ACUÁTICO SIAM PARK.</t>
  </si>
  <si>
    <t>922713113</t>
  </si>
  <si>
    <t>reservas.guayarmina@princess-hotels.com</t>
  </si>
  <si>
    <t>513</t>
  </si>
  <si>
    <t>ADONIS RESORTS CASTALIA - LOS BREZOS S.L.</t>
  </si>
  <si>
    <t>AVENIDA BRUSELAS, 5-7</t>
  </si>
  <si>
    <t>922713090</t>
  </si>
  <si>
    <t>centralreservas@adonisresorts.com</t>
  </si>
  <si>
    <t>adonisresorts.com</t>
  </si>
  <si>
    <t>SOL SUN BEACH</t>
  </si>
  <si>
    <t>CALLE LONDRES, 3</t>
  </si>
  <si>
    <t>922712992</t>
  </si>
  <si>
    <t>sol.sun.beach@melia.com</t>
  </si>
  <si>
    <t>FAÑABÉ COSTA SUR</t>
  </si>
  <si>
    <t>AVENIDA BRUSELAS, 13 BAJO</t>
  </si>
  <si>
    <t>922712900</t>
  </si>
  <si>
    <t>reservas@fanabecostasur.com</t>
  </si>
  <si>
    <t>fanabecostasur.com</t>
  </si>
  <si>
    <t>HOTEL MONTERREY</t>
  </si>
  <si>
    <t>CALLE FINLANDIA, 8 BAJO</t>
  </si>
  <si>
    <t>922712675</t>
  </si>
  <si>
    <t>PARQUE DEL SOL</t>
  </si>
  <si>
    <t>LONDRES, 11 BAJO</t>
  </si>
  <si>
    <t>922712672</t>
  </si>
  <si>
    <t>reservas@parquedelsol.net</t>
  </si>
  <si>
    <t>parquedelsol.net</t>
  </si>
  <si>
    <t>HOTEL BAHÍA PRINCESS****</t>
  </si>
  <si>
    <t>AVENIDA BRUSELAS, 1</t>
  </si>
  <si>
    <t>922712555</t>
  </si>
  <si>
    <t>reservas.bahia@princess-hotels.com</t>
  </si>
  <si>
    <t>VILLAS FAÑABÉ &amp; BAHÍA SUITES S.L.</t>
  </si>
  <si>
    <t>AVENIDA BRUSELAS, 5-7 PARCELA 1</t>
  </si>
  <si>
    <t>922712510</t>
  </si>
  <si>
    <t>DREAM VILLA TAGORO</t>
  </si>
  <si>
    <t>CALLE GALICIA, 3 PARCELA 16 A</t>
  </si>
  <si>
    <t>922712501</t>
  </si>
  <si>
    <t>dir.villatagoro@dreamplacehotels.com</t>
  </si>
  <si>
    <t>dreamvillatagoro.com</t>
  </si>
  <si>
    <t>CATALUÑA, 3 BAJO(APARTAMENTOS NEPTUNO)</t>
  </si>
  <si>
    <t>922712338</t>
  </si>
  <si>
    <t>info@neptunotenerife.com</t>
  </si>
  <si>
    <t>aparthotelneptuno.com</t>
  </si>
  <si>
    <t>IBEROSTAR SÁBILA - ADULTS ONLY</t>
  </si>
  <si>
    <t>AVENIDA ERNESTO SARTI, 5</t>
  </si>
  <si>
    <t>922712300</t>
  </si>
  <si>
    <t>sabila@iberostar.com</t>
  </si>
  <si>
    <t>IBEROSTAR TORVISCAS PLAYA</t>
  </si>
  <si>
    <t>AVENIDA ERNESTO SARTI, 5 BAJO; HOTEL ANTHELIA PARK</t>
  </si>
  <si>
    <t>922712252</t>
  </si>
  <si>
    <t>torviscas.playa@iberostar.com</t>
  </si>
  <si>
    <t>BEST JACARANDA S.L.</t>
  </si>
  <si>
    <t>AVENIDA BRUSELAS, 4 BAJO(HOTEL JACARANDA)</t>
  </si>
  <si>
    <t>922712227</t>
  </si>
  <si>
    <t>besthotels.es/es/hotel-tenerife/hotel-jacaranda/31</t>
  </si>
  <si>
    <t>577</t>
  </si>
  <si>
    <t>HOTEL REGENCY CLUB S.L.</t>
  </si>
  <si>
    <t>CALLE CATALUÑA, 2 BAJO; HOTEL REGENCI CLUB</t>
  </si>
  <si>
    <t>922712113</t>
  </si>
  <si>
    <t>info@regencyresorts.com</t>
  </si>
  <si>
    <t>regencytorviscas.com</t>
  </si>
  <si>
    <t>CALLE LONDRES, 3 BAJO; HOTEL SOL SUN BEACH</t>
  </si>
  <si>
    <t>922712102</t>
  </si>
  <si>
    <t>COLON GUANAHANI</t>
  </si>
  <si>
    <t>AVENIDA BRUSELAS, S/N</t>
  </si>
  <si>
    <t>922712046</t>
  </si>
  <si>
    <t>guanahani@adrianhoteles.com</t>
  </si>
  <si>
    <t>adrianhoteles.com</t>
  </si>
  <si>
    <t>FLAMINGO CLUB S.L.</t>
  </si>
  <si>
    <t>AVENIDA ESPAÑA, 3 BAJO; HOTEL FLAMINGO</t>
  </si>
  <si>
    <t>922712029</t>
  </si>
  <si>
    <t>marketing@grandholidaysclub.com</t>
  </si>
  <si>
    <t>FONDA CENTRAL S.L.</t>
  </si>
  <si>
    <t>CALLE GRANDE, 26 A; BAJO</t>
  </si>
  <si>
    <t>922711887</t>
  </si>
  <si>
    <t>fondacentral@gmail.com</t>
  </si>
  <si>
    <t>fondacentralsl.com</t>
  </si>
  <si>
    <t>HOTEL ALTA MONTAÑA</t>
  </si>
  <si>
    <t>CAMINO MORRO ELCANO, 1 BAJO</t>
  </si>
  <si>
    <t>38613</t>
  </si>
  <si>
    <t>922709995</t>
  </si>
  <si>
    <t>direccionhotelaltamontana@gmail.com</t>
  </si>
  <si>
    <t>hotelaltamontaa.com</t>
  </si>
  <si>
    <t>HOTEL ANDREAS</t>
  </si>
  <si>
    <t>CALLE VALLE MENENDEZ, 6 BAJO(HOTEL ANDREA)</t>
  </si>
  <si>
    <t>922709930</t>
  </si>
  <si>
    <t>EL TEJAR HOTEL &amp; SPA S.L.</t>
  </si>
  <si>
    <t>CALLE EL CALVARIO, 37</t>
  </si>
  <si>
    <t>922709362</t>
  </si>
  <si>
    <t>info@hoteleltejar.com</t>
  </si>
  <si>
    <t>hoteleltejar.com</t>
  </si>
  <si>
    <t>EL SOMBRERITO</t>
  </si>
  <si>
    <t>PLAZA DOCTOR PÉREZ CÁCERES, 1 1 1</t>
  </si>
  <si>
    <t>922709052</t>
  </si>
  <si>
    <t>reservas@elsombrerito.com</t>
  </si>
  <si>
    <t>hotelelsombrerito.es</t>
  </si>
  <si>
    <t>APARTMENT FAIRWAYS CLUB S.L.</t>
  </si>
  <si>
    <t>AVENIDA MARÍA DE LOS ANGELES ASCANIO CULLEN, 26</t>
  </si>
  <si>
    <t>922708152</t>
  </si>
  <si>
    <t>reception@fairways-club.com</t>
  </si>
  <si>
    <t>fairways-club.com</t>
  </si>
  <si>
    <t>SUNTERRA TENERIFE SALES S.L.</t>
  </si>
  <si>
    <t>AVENIDA ATLÁNTICO, S/N BAJO</t>
  </si>
  <si>
    <t>922708023</t>
  </si>
  <si>
    <t>info@sunterratenerifeles.com</t>
  </si>
  <si>
    <t>NATALY HOUSE S.L.</t>
  </si>
  <si>
    <t>CALLE LA ENRAMADA, 1 BAJO; ADEJE PARK</t>
  </si>
  <si>
    <t>922702477</t>
  </si>
  <si>
    <t>info@natalyhouse.com</t>
  </si>
  <si>
    <t>COSTA SALADA S.L.</t>
  </si>
  <si>
    <t>CAMINO COSTA, S/N BAJO</t>
  </si>
  <si>
    <t>38270</t>
  </si>
  <si>
    <t>922690000</t>
  </si>
  <si>
    <t>hotelrural@costasalada.com</t>
  </si>
  <si>
    <t>costasalada.com</t>
  </si>
  <si>
    <t>IBEROSTAR MENCEY</t>
  </si>
  <si>
    <t>DOCTOR JOSÉ NAVEIRAS, 38</t>
  </si>
  <si>
    <t>38004</t>
  </si>
  <si>
    <t>922609900</t>
  </si>
  <si>
    <t>hotel.mencey@iberostar.com</t>
  </si>
  <si>
    <t>grandhotelmencey.com</t>
  </si>
  <si>
    <t>PRISAS DE ANADA S.L.</t>
  </si>
  <si>
    <t>CALLE PIMENTEL, 13 LOCAL</t>
  </si>
  <si>
    <t>38129</t>
  </si>
  <si>
    <t>922591102</t>
  </si>
  <si>
    <t>info@prisdeanada.com</t>
  </si>
  <si>
    <t>BALNEARIO POZO DE LA SALUD</t>
  </si>
  <si>
    <t>LUGAR POZO DE LA SALUD, S/N</t>
  </si>
  <si>
    <t>38912</t>
  </si>
  <si>
    <t>922559561</t>
  </si>
  <si>
    <t>balneario@el-meridiano.com</t>
  </si>
  <si>
    <t>el-meridiano.com</t>
  </si>
  <si>
    <t>IDA INES</t>
  </si>
  <si>
    <t>CAMINO HOYO BELGARA ALTA, 2 BAJO(CAMINO DEL HOYO, VERGARA</t>
  </si>
  <si>
    <t>38911</t>
  </si>
  <si>
    <t>922559316</t>
  </si>
  <si>
    <t>info@idaines.com</t>
  </si>
  <si>
    <t>PARADOR DE EL HIERRO</t>
  </si>
  <si>
    <t>CALLE LAS PLAYAS, 15 BAJO</t>
  </si>
  <si>
    <t>38910</t>
  </si>
  <si>
    <t>VALVERDE</t>
  </si>
  <si>
    <t>922558036</t>
  </si>
  <si>
    <t>hierro@parador.es</t>
  </si>
  <si>
    <t>PINAR</t>
  </si>
  <si>
    <t>TRAVESIA PINO, 64 BAJO</t>
  </si>
  <si>
    <t>38914</t>
  </si>
  <si>
    <t>EL PINAR DE EL HIERRO</t>
  </si>
  <si>
    <t>922558008</t>
  </si>
  <si>
    <t>info@pinar.com</t>
  </si>
  <si>
    <t>APARTAMENTOS BOOMERANG I</t>
  </si>
  <si>
    <t>CALLE DOCTOR GOST, 1 BAJO</t>
  </si>
  <si>
    <t>38900</t>
  </si>
  <si>
    <t>922550200</t>
  </si>
  <si>
    <t>reservas@hotel-boomerang.com</t>
  </si>
  <si>
    <t>hotel-boomerang.com</t>
  </si>
  <si>
    <t>LAS CAÑADAS</t>
  </si>
  <si>
    <t>CARRETERA TF-24, KILOMETRO 7.500 BAJO(KM 7, 300</t>
  </si>
  <si>
    <t>38290</t>
  </si>
  <si>
    <t>922548808</t>
  </si>
  <si>
    <t>info@lascañadas.com</t>
  </si>
  <si>
    <t>C.B. KORPES</t>
  </si>
  <si>
    <t>CALLE REJANERO, 3 BAJO</t>
  </si>
  <si>
    <t>38292</t>
  </si>
  <si>
    <t>TEGUESTE</t>
  </si>
  <si>
    <t>922544432</t>
  </si>
  <si>
    <t>info@cbkorpes.com</t>
  </si>
  <si>
    <t>ALTALAY 7 S.A.</t>
  </si>
  <si>
    <t>CAMINO REALEJO, S/N BAJO(HOTEL VALLE MAR)</t>
  </si>
  <si>
    <t>922540987</t>
  </si>
  <si>
    <t>info@hotelvallemar.com</t>
  </si>
  <si>
    <t>hotelvallemar.com</t>
  </si>
  <si>
    <t>NH TENERIFE</t>
  </si>
  <si>
    <t>CALLE CANDELARIA, S/N</t>
  </si>
  <si>
    <t>38003</t>
  </si>
  <si>
    <t>922534422</t>
  </si>
  <si>
    <t>nhtenerife@nh-hotels.com</t>
  </si>
  <si>
    <t>I.G.S. INGENIEROS</t>
  </si>
  <si>
    <t>COSTA Y GRIJALBA, 33 BAJO</t>
  </si>
  <si>
    <t>922534420</t>
  </si>
  <si>
    <t>info@igsingenieros.com</t>
  </si>
  <si>
    <t>FINCA SALAMANCA</t>
  </si>
  <si>
    <t>CARRETERA PUERTITO DE GÜÍMAR, 3 BAJO; LUGAR FINCA SALAMANCA</t>
  </si>
  <si>
    <t>38500</t>
  </si>
  <si>
    <t>GÜÍMAR</t>
  </si>
  <si>
    <t>922514530</t>
  </si>
  <si>
    <t>hotelruralfincasalamanca@gmail.com</t>
  </si>
  <si>
    <t>hotel-fincasalamanca.com</t>
  </si>
  <si>
    <t>CASA RURAL LA HOYITA</t>
  </si>
  <si>
    <t>CAMINO COLORADAS (CJÓN UNO), 15 2-C</t>
  </si>
  <si>
    <t>922511357</t>
  </si>
  <si>
    <t>info@casalahoyita.com</t>
  </si>
  <si>
    <t>casalahoyita.com</t>
  </si>
  <si>
    <t>CASONA SANTO DOMINGO</t>
  </si>
  <si>
    <t>CALLE SANTO DOMINGO, 32</t>
  </si>
  <si>
    <t>922510229</t>
  </si>
  <si>
    <t>recepcion@casonasantodomingo.com</t>
  </si>
  <si>
    <t>casonasantodomingo.com</t>
  </si>
  <si>
    <t>CATALONIA PUNTA DEL REY</t>
  </si>
  <si>
    <t>AVENIDA MARÍTIMA, 165 BAJO; HOTPUNTADELREY</t>
  </si>
  <si>
    <t>922501899</t>
  </si>
  <si>
    <t>punta@hoteles-catalonia.es</t>
  </si>
  <si>
    <t>HOTEL VALLE ARIDANE</t>
  </si>
  <si>
    <t>GLORIETA CASTILLO OLIVARES, 3 BAJO</t>
  </si>
  <si>
    <t>38760</t>
  </si>
  <si>
    <t>LOS LLANOS DE ARIDANE</t>
  </si>
  <si>
    <t>922462600</t>
  </si>
  <si>
    <t>recepcion@hotelvallearidane.com</t>
  </si>
  <si>
    <t>hotelvallearidane.com</t>
  </si>
  <si>
    <t>LA PALMA - TENEGUIA PRINCESA</t>
  </si>
  <si>
    <t>BARRIO INDIAS, 12 BAJO; MNA. CERCA VIEJA</t>
  </si>
  <si>
    <t>38749</t>
  </si>
  <si>
    <t>FUENCALIENTE DE LA PALMA</t>
  </si>
  <si>
    <t>922444065</t>
  </si>
  <si>
    <t>reservas.lp@princess-hotels.com</t>
  </si>
  <si>
    <t>PARADOR DE LA PALMA</t>
  </si>
  <si>
    <t>CARRETERA ZUMACAL, S/N BAJO</t>
  </si>
  <si>
    <t>38711</t>
  </si>
  <si>
    <t>BREÑA BAJA</t>
  </si>
  <si>
    <t>922435828</t>
  </si>
  <si>
    <t>lapalma@parador.es</t>
  </si>
  <si>
    <t>CORPORACION H10 HOTELS S.L.</t>
  </si>
  <si>
    <t>CALLE LOS CANCAJOS, S/N BAJO</t>
  </si>
  <si>
    <t>38712</t>
  </si>
  <si>
    <t>922434765</t>
  </si>
  <si>
    <t>h10.taburiente.playa@h10hotels.com</t>
  </si>
  <si>
    <t>H10 COSTA SALINAS</t>
  </si>
  <si>
    <t>CALLE LOS CANCAJOS, S/N BAJO; APARTAMENTO COSTA SALINAS"</t>
  </si>
  <si>
    <t>922434348</t>
  </si>
  <si>
    <t>h10.costa.salinas@h10hotels.com</t>
  </si>
  <si>
    <t>APARTAMENTOS BREÑAS GARDEN</t>
  </si>
  <si>
    <t>FINCA AMADO II, S/N</t>
  </si>
  <si>
    <t>922433175</t>
  </si>
  <si>
    <t>info@apartamentosbreñasgarden.com</t>
  </si>
  <si>
    <t>LAS OLAS S.L.</t>
  </si>
  <si>
    <t>TRAVESIA CANCAJOS, 2 BAJO; PARCELA 2-3</t>
  </si>
  <si>
    <t>922433015</t>
  </si>
  <si>
    <t>info@lasolas.com</t>
  </si>
  <si>
    <t>HOTEL LA PALMA &amp; TENEGUÍA PRINCESS ****</t>
  </si>
  <si>
    <t>CALLE CERCA VIEJA, 10</t>
  </si>
  <si>
    <t>38740</t>
  </si>
  <si>
    <t>922425500</t>
  </si>
  <si>
    <t>customers.lapalmaprincess@princess-hotels.com</t>
  </si>
  <si>
    <t>HOTEL TENEGUÍA PRINCESS</t>
  </si>
  <si>
    <t>reservas.lapalma@princess-hotels.com</t>
  </si>
  <si>
    <t>CASTILLETE S.L.</t>
  </si>
  <si>
    <t>AVENIDA MARÍTIMA, 75</t>
  </si>
  <si>
    <t>38700</t>
  </si>
  <si>
    <t>SANTA CRUZ DE LA PALMA</t>
  </si>
  <si>
    <t>922420840</t>
  </si>
  <si>
    <t>reservas@hotelcastillete.com</t>
  </si>
  <si>
    <t>hotelcastillete.com</t>
  </si>
  <si>
    <t>SAN TELMO S.L.</t>
  </si>
  <si>
    <t>CALLE SAN TELMO, 5</t>
  </si>
  <si>
    <t>922415385</t>
  </si>
  <si>
    <t>info@hotel-santelmo.com</t>
  </si>
  <si>
    <t>hotel-santelmo.es</t>
  </si>
  <si>
    <t>CARLOS YANES E HIJOS S.L.</t>
  </si>
  <si>
    <t>CAMINO ESTRELLA, 36 BAJO</t>
  </si>
  <si>
    <t>38713</t>
  </si>
  <si>
    <t>BREÑA ALTA</t>
  </si>
  <si>
    <t>922413370</t>
  </si>
  <si>
    <t>info@carlosyanesehijos.com</t>
  </si>
  <si>
    <t>HOTEL MAYANTIGO S.L.</t>
  </si>
  <si>
    <t>CALLE ÁLVAREZ DE ABREU, 70 ATCO; 7</t>
  </si>
  <si>
    <t>922411480</t>
  </si>
  <si>
    <t>hotelmayantigo@gmail.com</t>
  </si>
  <si>
    <t>melini.es</t>
  </si>
  <si>
    <t>MELINI GRUPO DE EMPRESAS TURISTICAS S.L.</t>
  </si>
  <si>
    <t>AVENIDA EL PUENTE, 29 6; PUERTA 48</t>
  </si>
  <si>
    <t>922411271</t>
  </si>
  <si>
    <t>info@melinigrupodeempresturisticas.com</t>
  </si>
  <si>
    <t>EL GALEÓN S.L.</t>
  </si>
  <si>
    <t>CARRETERA GALEÓN, 10 BAJO</t>
  </si>
  <si>
    <t>922411000</t>
  </si>
  <si>
    <t>info@hotelelgaleon.com</t>
  </si>
  <si>
    <t>elgaleon.info</t>
  </si>
  <si>
    <t>HOTEL SOL LA PALMA, 24 BAJO; PDEL POZO</t>
  </si>
  <si>
    <t>38769</t>
  </si>
  <si>
    <t>922408434</t>
  </si>
  <si>
    <t>SOL LA PALMA</t>
  </si>
  <si>
    <t>PUERTO NAOS, S/N BAJO</t>
  </si>
  <si>
    <t>922408000</t>
  </si>
  <si>
    <t>sol.la.palma@melia.com</t>
  </si>
  <si>
    <t>sollapalma.com</t>
  </si>
  <si>
    <t>APARTAMENTOS ADJOVIMAR</t>
  </si>
  <si>
    <t>CALLE PEDRO MIGUEL HERNÁNDEZ CAMACHO, 52 BAJO</t>
  </si>
  <si>
    <t>922401941</t>
  </si>
  <si>
    <t>informacion@adjovimar.com</t>
  </si>
  <si>
    <t>adjovimar.com</t>
  </si>
  <si>
    <t>HOTEL UCANCA</t>
  </si>
  <si>
    <t>AVENIDA SANTA CRUZ, 183 BAJO; OFICINA 2</t>
  </si>
  <si>
    <t>38611</t>
  </si>
  <si>
    <t>922390776</t>
  </si>
  <si>
    <t>info@hotelucanca.es</t>
  </si>
  <si>
    <t>hotelucanca.es</t>
  </si>
  <si>
    <t>CALLE NOELIA AFONSO CABRERA, S/N BAJO(APARTAMENTOS ALISIOS-OFICINA )</t>
  </si>
  <si>
    <t>922389240</t>
  </si>
  <si>
    <t>DC XIBANA PARK S.L.</t>
  </si>
  <si>
    <t>CALLE VALÓIS, 22</t>
  </si>
  <si>
    <t>922388612</t>
  </si>
  <si>
    <t>info@dcxibanapark.com</t>
  </si>
  <si>
    <t>XIBANA PARK S.L.</t>
  </si>
  <si>
    <t>CALLE VALÓIS, 22 BAJO; LOCAL 11 EDIFICIO XIBANA</t>
  </si>
  <si>
    <t>info@xibanapark.com</t>
  </si>
  <si>
    <t>CALLE DALIA, 14 BAJO; 37</t>
  </si>
  <si>
    <t>922388345</t>
  </si>
  <si>
    <t>info@hotelnivaria.com</t>
  </si>
  <si>
    <t>hotelnivaria.com</t>
  </si>
  <si>
    <t>LOS DRAGOS DEL NORTE</t>
  </si>
  <si>
    <t>CALLE EL ESQUILÓN, 2 BAJO; OBRA</t>
  </si>
  <si>
    <t>922386700</t>
  </si>
  <si>
    <t>reservassur@hoteles-losdragos.com</t>
  </si>
  <si>
    <t>PARADOR DE LAS CAÑADAS DEL TEIDE</t>
  </si>
  <si>
    <t>CAÑADAS DEL TEIDE, S/N</t>
  </si>
  <si>
    <t>38300</t>
  </si>
  <si>
    <t>LA OROTAVA</t>
  </si>
  <si>
    <t>922386415</t>
  </si>
  <si>
    <t>canadas@parador.es</t>
  </si>
  <si>
    <t>PEZ AZUL S.L.</t>
  </si>
  <si>
    <t>CALLE RECTOR BENITO RODRÍGUEZ RÍOS, 1</t>
  </si>
  <si>
    <t>922385811</t>
  </si>
  <si>
    <t>reservas@grupopezazul.es</t>
  </si>
  <si>
    <t>grupopezazul.es</t>
  </si>
  <si>
    <t>DANIA MAGEC</t>
  </si>
  <si>
    <t>CALLE CUPIDO, 11 BAJO; HOTELDANIA</t>
  </si>
  <si>
    <t>922385511</t>
  </si>
  <si>
    <t>info@daniamagec.com</t>
  </si>
  <si>
    <t>410</t>
  </si>
  <si>
    <t>BLUE SEA COSTA JARDÍN &amp; SPA</t>
  </si>
  <si>
    <t>CALLE GUERRERO, 14</t>
  </si>
  <si>
    <t>922385151</t>
  </si>
  <si>
    <t>hotelcostajardinspa@blueseahotels.es</t>
  </si>
  <si>
    <t>LUNA HOTELES CANARIAS S.L.</t>
  </si>
  <si>
    <t>CALLE DOCTOR BARAJAS, 19 BAJO</t>
  </si>
  <si>
    <t>922385096</t>
  </si>
  <si>
    <t>info@lunahotelescanarias.com</t>
  </si>
  <si>
    <t>EL TOPE S.A.</t>
  </si>
  <si>
    <t>CALZADA MARTIÁNEZ, 2 BAJO; HOTEL EL TOPE</t>
  </si>
  <si>
    <t>922385080</t>
  </si>
  <si>
    <t>info@eltope.es</t>
  </si>
  <si>
    <t>eltope.es</t>
  </si>
  <si>
    <t>HOTEL D MANOLITO S.L.</t>
  </si>
  <si>
    <t>CALLE DOCTOR MADÁN, 6 BAJO</t>
  </si>
  <si>
    <t>922385040</t>
  </si>
  <si>
    <t>reservas@donmanolito.com</t>
  </si>
  <si>
    <t>donmanolito.com</t>
  </si>
  <si>
    <t>SOL PARQUE SAN ANTONIO</t>
  </si>
  <si>
    <t>CARRETERA PUERTO LA CRUZ-LAS ARENAS, 51 BAJO(H.PARQUE S ANTONIO )</t>
  </si>
  <si>
    <t>922384989</t>
  </si>
  <si>
    <t>info@solparquenantonio.com</t>
  </si>
  <si>
    <t>PARQUE PARQUE TAORO, 23 BAJO</t>
  </si>
  <si>
    <t>922384811</t>
  </si>
  <si>
    <t>miramar@elegancehotels.es</t>
  </si>
  <si>
    <t>miramar.com</t>
  </si>
  <si>
    <t>ALTALAY 7</t>
  </si>
  <si>
    <t>CAMINO DURAZNO, 37 BAJO; ALTO-10 URBANIZACIÓN EL DURAZNO</t>
  </si>
  <si>
    <t>922384800</t>
  </si>
  <si>
    <t>info@altalay.com</t>
  </si>
  <si>
    <t>altalay7.com</t>
  </si>
  <si>
    <t>VALLEMAR</t>
  </si>
  <si>
    <t>AVENIDA COLÓN, 4 BAJO; HOTEL VALLEMAR</t>
  </si>
  <si>
    <t>APARTAMENTOS BAMBI S.L.</t>
  </si>
  <si>
    <t>CALLE ENRIQUE TALG, 15 BAJO; EDIFICIO BAMBI</t>
  </si>
  <si>
    <t>922384689</t>
  </si>
  <si>
    <t>dataprotection@hotelbeds.com</t>
  </si>
  <si>
    <t>hotelbeds.com</t>
  </si>
  <si>
    <t>CALLE ENRIQUE TALG, 15</t>
  </si>
  <si>
    <t>LAS AGUILAS</t>
  </si>
  <si>
    <t>CALLE DOCTOR BARAJAS, 19 BAJO; CASETA DE VENTA</t>
  </si>
  <si>
    <t>922384682</t>
  </si>
  <si>
    <t>recepcion@hotellasaguilas.com</t>
  </si>
  <si>
    <t>hotellasaguilas.com</t>
  </si>
  <si>
    <t>HOTEL PERLA TENERIFE</t>
  </si>
  <si>
    <t>CALLE ISLA DE LA GOMERA, S/N BAJO (URBANIZACIÓN GUACIMARA)</t>
  </si>
  <si>
    <t>922384656</t>
  </si>
  <si>
    <t>clientes@gema-hoteles.com</t>
  </si>
  <si>
    <t>hotelperlatenerife.com</t>
  </si>
  <si>
    <t>HOTEL MONOPOL TENERIFE S.L.</t>
  </si>
  <si>
    <t>CALLE QUINTANA, 15 BAJO; HOTEL MONOPOL</t>
  </si>
  <si>
    <t>922384611</t>
  </si>
  <si>
    <t>info@monopoltf.com</t>
  </si>
  <si>
    <t>monopoltf.com</t>
  </si>
  <si>
    <t>TENERIFE VING</t>
  </si>
  <si>
    <t>AVENIDA HERMANOS FERNÁNDEZ PERDIGÓN, 8</t>
  </si>
  <si>
    <t>922384511</t>
  </si>
  <si>
    <t>reserva@tenerifeving.com</t>
  </si>
  <si>
    <t>tenerifeving.com</t>
  </si>
  <si>
    <t>LAVAGGI</t>
  </si>
  <si>
    <t>AVENIDA FAMILIA BETHENCOURT Y MOLINA, 8 BAJO</t>
  </si>
  <si>
    <t>922384489</t>
  </si>
  <si>
    <t>info@lavaggi.com</t>
  </si>
  <si>
    <t>WEARE LA PAZ S.L.</t>
  </si>
  <si>
    <t>CALLE LA HAYA, 3 BAJO; HOTEL LA PAZ</t>
  </si>
  <si>
    <t>922384444</t>
  </si>
  <si>
    <t>info@wearelapaz.com</t>
  </si>
  <si>
    <t>HOTEL MARTE</t>
  </si>
  <si>
    <t>CALLE DOCTOR INGRAM, 20 20 20</t>
  </si>
  <si>
    <t>922384352</t>
  </si>
  <si>
    <t>info@hotel-marte.com</t>
  </si>
  <si>
    <t>hotel-marte.com</t>
  </si>
  <si>
    <t>GF NOELIA S.L.</t>
  </si>
  <si>
    <t>AVENIDA HERMANOS FERNÁNDEZ PERDIGÓN, 9 BAJO; APARTAMENTOS NOELIA</t>
  </si>
  <si>
    <t>922384211</t>
  </si>
  <si>
    <t>reservas@noeliaplaya.com</t>
  </si>
  <si>
    <t>noeliaplaya.com</t>
  </si>
  <si>
    <t>PARQUE SAN ANTONIO</t>
  </si>
  <si>
    <t>CARRETERA PUERTO LA CRUZ-LAS ARENAS, 51 BAJO; HOTEL PARQUE SAN AN</t>
  </si>
  <si>
    <t>922384152</t>
  </si>
  <si>
    <t>info@parquenantonio.com</t>
  </si>
  <si>
    <t>SOL PUERTO PLAYA</t>
  </si>
  <si>
    <t>AVENIDA JOSÉ MARÍA DEL CAMPO LLARENA, 2 BAJO; HOTEL</t>
  </si>
  <si>
    <t>922384151</t>
  </si>
  <si>
    <t>sol.puerto.playa@solmelia.com</t>
  </si>
  <si>
    <t>solpuertoplaya.com</t>
  </si>
  <si>
    <t>HOTEL TROPICAL</t>
  </si>
  <si>
    <t>PUERTO VIEJO, 1</t>
  </si>
  <si>
    <t>922384112</t>
  </si>
  <si>
    <t>tropical@grupopezazul.es</t>
  </si>
  <si>
    <t>tropicaltenerife.com</t>
  </si>
  <si>
    <t>CATALONIA LAS VEGAS</t>
  </si>
  <si>
    <t>AVENIDA COLÓN, 2 BAJO; HOTEL</t>
  </si>
  <si>
    <t>922383900</t>
  </si>
  <si>
    <t>lasvegas@hoteles-catalonia.es</t>
  </si>
  <si>
    <t>HOTEL MAGA</t>
  </si>
  <si>
    <t>CALLE IRIARTE, 11 BAJO</t>
  </si>
  <si>
    <t>922383853</t>
  </si>
  <si>
    <t>info@hrmaga.com</t>
  </si>
  <si>
    <t>hrmaga.com</t>
  </si>
  <si>
    <t>MAGA</t>
  </si>
  <si>
    <t>CALLE IRIARTE, 11 BAJO(HOTEL MAGA)</t>
  </si>
  <si>
    <t>info@maga.com</t>
  </si>
  <si>
    <t>H10 TENERIFE PLAYA</t>
  </si>
  <si>
    <t>AVENIDA COLÓN, 12 BAJO</t>
  </si>
  <si>
    <t>922383791</t>
  </si>
  <si>
    <t>h10.tenerife.playa@h10hotels.com</t>
  </si>
  <si>
    <t>CHIMISAY S.L.</t>
  </si>
  <si>
    <t>CALLE AGUSTÍN DE BETHENCOURT, 14</t>
  </si>
  <si>
    <t>922383599</t>
  </si>
  <si>
    <t>info@hotel-chimisay.com</t>
  </si>
  <si>
    <t>hotel-chimisay.com</t>
  </si>
  <si>
    <t>4DREAMS HOTEL S.L.</t>
  </si>
  <si>
    <t>CALLE AGUSTÍN DE BETHENCOURT, 14 LOCAL</t>
  </si>
  <si>
    <t>922383552</t>
  </si>
  <si>
    <t>4dreamshotel@gmail.com</t>
  </si>
  <si>
    <t>4dreamshotel.com</t>
  </si>
  <si>
    <t>TIGAIGA S.A.</t>
  </si>
  <si>
    <t>CARRETERA TAORO, 28 BAJO; RECEPCION</t>
  </si>
  <si>
    <t>922383500</t>
  </si>
  <si>
    <t>reservas@tigaiga.com</t>
  </si>
  <si>
    <t>tigaiga.com</t>
  </si>
  <si>
    <t>TRIANFLOR HOTELES</t>
  </si>
  <si>
    <t>CUPIDO, S/N BAJO</t>
  </si>
  <si>
    <t>922383357</t>
  </si>
  <si>
    <t>info@trianflorhoteles.com</t>
  </si>
  <si>
    <t>HOTEL SAN BORONDON</t>
  </si>
  <si>
    <t>CALLE AGUSTÍN ESPINOSA, 9 9 9</t>
  </si>
  <si>
    <t>922383313</t>
  </si>
  <si>
    <t>reservas@hotelsanborondon.com</t>
  </si>
  <si>
    <t>hotelsanborondon.com</t>
  </si>
  <si>
    <t>BAHIA PRINCIPE SAN FELIPE S.L.</t>
  </si>
  <si>
    <t>AVENIDA COLÓN, 22 BAJO; EDIFICIO SAN FELIPE</t>
  </si>
  <si>
    <t>922383311</t>
  </si>
  <si>
    <t>info.sanfelipe@bahia-principe.com</t>
  </si>
  <si>
    <t>bahiaprincipesanfelipesl.com</t>
  </si>
  <si>
    <t>PUERTO AZUL</t>
  </si>
  <si>
    <t>CALLE LOMO, 24 BAJO</t>
  </si>
  <si>
    <t>922383213</t>
  </si>
  <si>
    <t>info@puerto-azul.com</t>
  </si>
  <si>
    <t>puerto-azul.com</t>
  </si>
  <si>
    <t>PLAZA CHARCO, 9 BAJO</t>
  </si>
  <si>
    <t>922383199</t>
  </si>
  <si>
    <t>chinyero@grupopezazul.es</t>
  </si>
  <si>
    <t>RIU GAROE S.L.</t>
  </si>
  <si>
    <t>CALLE DOCTOR CELESTINO GONZÁLEZ PADRÓN, 3 BAJO; URBANIZACIÓN LA PAZ-HOTEL GARO</t>
  </si>
  <si>
    <t>922382988</t>
  </si>
  <si>
    <t>hotel.garoe@riu.com</t>
  </si>
  <si>
    <t>APARTAMENTOS AMBASSADOR S.L.</t>
  </si>
  <si>
    <t>CALLE GRANADOS, 18 BAJO</t>
  </si>
  <si>
    <t>922381566</t>
  </si>
  <si>
    <t>info@apto-ambassador.com</t>
  </si>
  <si>
    <t>aptosambassador.com</t>
  </si>
  <si>
    <t>INTERPALACE</t>
  </si>
  <si>
    <t>CALLE ACEVIÑO, 21 BAJO APARTAMENTO 331(H.RIU INERPA</t>
  </si>
  <si>
    <t>922381554</t>
  </si>
  <si>
    <t>interpalace@hotasa.es</t>
  </si>
  <si>
    <t>HOTEL BOTANICO &amp; THE ORIENTAL SPA GARDEN</t>
  </si>
  <si>
    <t>AVENIDA RICHARD YEOWARD, 1 1 1 1</t>
  </si>
  <si>
    <t>922381400</t>
  </si>
  <si>
    <t>info@hotelbotanico.com</t>
  </si>
  <si>
    <t>hotelbotanico.com</t>
  </si>
  <si>
    <t>CANARIFE PALACE</t>
  </si>
  <si>
    <t>CALLE ACEVIÑO, 13 BAJO(HOTEL CANARIFE)</t>
  </si>
  <si>
    <t>922381200</t>
  </si>
  <si>
    <t>canarifepalace@hotasa.es</t>
  </si>
  <si>
    <t>PUERTO RESORT BY BLUE SEA</t>
  </si>
  <si>
    <t>CALLE ACEVIÑO, 10</t>
  </si>
  <si>
    <t>APARTAMENTOS TENEGUÍA S.A.</t>
  </si>
  <si>
    <t>AVENIDA MELCHOR LUZ, 2</t>
  </si>
  <si>
    <t>922380900</t>
  </si>
  <si>
    <t>reservas@apartamentosteneguia.com</t>
  </si>
  <si>
    <t>apartamentosteneguia.com</t>
  </si>
  <si>
    <t>CASA DEL SOL</t>
  </si>
  <si>
    <t>CALLE FINLANDIA, 4 BAJO</t>
  </si>
  <si>
    <t>922380762</t>
  </si>
  <si>
    <t>HOTEL MARQUESA S.L.</t>
  </si>
  <si>
    <t>CALLE QUINTANA, 11 13 HOTEL MARQUESA</t>
  </si>
  <si>
    <t>922380636</t>
  </si>
  <si>
    <t>reservas@hotelmarquesa.com</t>
  </si>
  <si>
    <t>hotelmarquesa.com</t>
  </si>
  <si>
    <t>INSERHOTEL S.L.</t>
  </si>
  <si>
    <t>AVENIDA RICHARD YEOWARD, 26 BAJO; HOTEL BOTANICO</t>
  </si>
  <si>
    <t>922380570</t>
  </si>
  <si>
    <t>HOTEL ACUARIO</t>
  </si>
  <si>
    <t>PARQUE FLORES, 36 BAJO</t>
  </si>
  <si>
    <t>922380450</t>
  </si>
  <si>
    <t>res.acuario@hotelesglobales.com</t>
  </si>
  <si>
    <t>SUN HOLIDAYS</t>
  </si>
  <si>
    <t>CALLE LA PEÑITA, 6 LOCAL</t>
  </si>
  <si>
    <t>922380087</t>
  </si>
  <si>
    <t>hotelsunholidays@gmail.com</t>
  </si>
  <si>
    <t>hotelsunholidays.com</t>
  </si>
  <si>
    <t>MARITIM HOTELANLAGEN</t>
  </si>
  <si>
    <t>CALLE EL BURGADO, 1 BAJO; LOCAL 3</t>
  </si>
  <si>
    <t>38417</t>
  </si>
  <si>
    <t>LOS REALEJOS</t>
  </si>
  <si>
    <t>922379060</t>
  </si>
  <si>
    <t>info.ten@maritim.de</t>
  </si>
  <si>
    <t>maritim.es</t>
  </si>
  <si>
    <t>MARITIM HOTEL</t>
  </si>
  <si>
    <t>CALLE EL BURGADO, S/N LOCAL 1</t>
  </si>
  <si>
    <t>hotelmaritimtenerife.com</t>
  </si>
  <si>
    <t>NOPAL</t>
  </si>
  <si>
    <t>CALLE SAN JUAN, 17 BAJO</t>
  </si>
  <si>
    <t>922378217</t>
  </si>
  <si>
    <t>info@nopal.com</t>
  </si>
  <si>
    <t>LTI CHIRIPA GARDEN HOTEL S.A.</t>
  </si>
  <si>
    <t>CALLE BÉLGICA, 54 GARJ; AL LADO</t>
  </si>
  <si>
    <t>922378175</t>
  </si>
  <si>
    <t>info@ltichiripagardenhotel.com</t>
  </si>
  <si>
    <t>lti.de</t>
  </si>
  <si>
    <t>TR HOTEL ATALAYA PLAYA S.L.</t>
  </si>
  <si>
    <t>CALLE DINAMARCA, 3 BAJO; HOTEL ATALAYA</t>
  </si>
  <si>
    <t>922376713</t>
  </si>
  <si>
    <t>info@trhotelatalayaplaya.com</t>
  </si>
  <si>
    <t>MAVIJU S.L.</t>
  </si>
  <si>
    <t>AVENIDA OCHO DE MARZO, 4 BAJO</t>
  </si>
  <si>
    <t>922376241</t>
  </si>
  <si>
    <t>info@maviju.com</t>
  </si>
  <si>
    <t>HOTEL TAORO GARDEN S.L.</t>
  </si>
  <si>
    <t>CALLE DINAMARCA, 3</t>
  </si>
  <si>
    <t>922376060</t>
  </si>
  <si>
    <t>reservas@hoteltaorogarden.com</t>
  </si>
  <si>
    <t>taorogarden.com</t>
  </si>
  <si>
    <t>LENZ,BETTINA</t>
  </si>
  <si>
    <t>CALLE ISLA DE GRAN CANARIA, 7 BAJO; URBANIZACIÓN GUACIMARA</t>
  </si>
  <si>
    <t>922375243</t>
  </si>
  <si>
    <t>info@lenzbettina.com</t>
  </si>
  <si>
    <t>HOTEL BEATRIZ ATLANTIS &amp; SPA</t>
  </si>
  <si>
    <t>AVENIDA VENEZUELA, 15 BAJO</t>
  </si>
  <si>
    <t>922374545</t>
  </si>
  <si>
    <t>CALLE ACEVIÑO, 8 BAJO; DETRAS HOTEL BONANZA</t>
  </si>
  <si>
    <t>922374500</t>
  </si>
  <si>
    <t>BAHIA PLAYA</t>
  </si>
  <si>
    <t>AVENIDA FRANCISCO AFONSO CARRILLO, S/N</t>
  </si>
  <si>
    <t>922374408</t>
  </si>
  <si>
    <t>CALLE ACEVIÑO, 13 BAJO; HOTEL INTERPALACE</t>
  </si>
  <si>
    <t>922374151</t>
  </si>
  <si>
    <t>HOTEL TROVADOR S.A.</t>
  </si>
  <si>
    <t>PUERTO VIEJO, 40</t>
  </si>
  <si>
    <t>922373882</t>
  </si>
  <si>
    <t>info@hoteltrovador.com</t>
  </si>
  <si>
    <t>SEMIRAMIS S.A.</t>
  </si>
  <si>
    <t>CALLE LEOPOLDO COLOGÁN ZULUETA, 12 E; BAJO; SEMIRAMIS</t>
  </si>
  <si>
    <t>922373200</t>
  </si>
  <si>
    <t>semiramis@besthotels.es</t>
  </si>
  <si>
    <t>PUERTO PALACE</t>
  </si>
  <si>
    <t>CALLE DOCTOR COVIELLA ZAERA, S/N</t>
  </si>
  <si>
    <t>922372929</t>
  </si>
  <si>
    <t>info@puertopalace.com</t>
  </si>
  <si>
    <t>puertopalace.com</t>
  </si>
  <si>
    <t>HOTEL PUERTO PALACE</t>
  </si>
  <si>
    <t>CALLE DOCTOR COVIELLA ZAERA, 2</t>
  </si>
  <si>
    <t>922372460</t>
  </si>
  <si>
    <t>reservaspp@puertopalace.com</t>
  </si>
  <si>
    <t>CALLE DOCTOR COVIELLA ZAERA, S/N BAJO; HOTEL PUERTO PALACE</t>
  </si>
  <si>
    <t>BONANZA PALACE</t>
  </si>
  <si>
    <t>CALLE ACEVIÑO, 8 BAJO(HOTEL INTERPALACE)</t>
  </si>
  <si>
    <t>922371201</t>
  </si>
  <si>
    <t>info@bonanzapalace.com</t>
  </si>
  <si>
    <t>FLORIDA PLAZA</t>
  </si>
  <si>
    <t>PUERTO VIEJO, 30 BAJO</t>
  </si>
  <si>
    <t>922371140</t>
  </si>
  <si>
    <t>info@floridaplaza.com</t>
  </si>
  <si>
    <t>BE LIVE ADULTS ONLY TENERIFE</t>
  </si>
  <si>
    <t>AVENIDA BLAS PÉREZ GONZÁLEZ, 11</t>
  </si>
  <si>
    <t>922370770</t>
  </si>
  <si>
    <t>info.tenerife@belivehotels.com</t>
  </si>
  <si>
    <t>APARTAMENTOS FLORIDA</t>
  </si>
  <si>
    <t>CALLE EL CALAFATE, 3 BAJO</t>
  </si>
  <si>
    <t>922370525</t>
  </si>
  <si>
    <t>info@apartamentosflorida.com</t>
  </si>
  <si>
    <t>HOTEL DIAMANTE SUITES</t>
  </si>
  <si>
    <t>CALLE MANUEL YANES BARRETO, S/N BAJO</t>
  </si>
  <si>
    <t>922370087</t>
  </si>
  <si>
    <t>reservas@hoteles-luna.com</t>
  </si>
  <si>
    <t>hoteles-luna.com</t>
  </si>
  <si>
    <t>MASARU</t>
  </si>
  <si>
    <t>CALLE LOS ROBLES, 2 BAJO-APTO(MASARU)</t>
  </si>
  <si>
    <t>922370085</t>
  </si>
  <si>
    <t>info@apartamentosmasaru.com</t>
  </si>
  <si>
    <t>apartamentosmasaru.com</t>
  </si>
  <si>
    <t>RESIDENCIAL PLAYA LOS ROQUES S.L.</t>
  </si>
  <si>
    <t>LAS CAÑAVERAS, S/N BAJO</t>
  </si>
  <si>
    <t>38418</t>
  </si>
  <si>
    <t>922365030</t>
  </si>
  <si>
    <t>info@playadelosroques.com</t>
  </si>
  <si>
    <t>residencialplayalosroquessl.com</t>
  </si>
  <si>
    <t>PANORAMICA GARDEN</t>
  </si>
  <si>
    <t>CALLE LA LONGUERA, S/N BAJO(H. PANORAMICA GARDEN</t>
  </si>
  <si>
    <t>922363998</t>
  </si>
  <si>
    <t>panoramica@telefonica.net</t>
  </si>
  <si>
    <t>panoramicagarden.es</t>
  </si>
  <si>
    <t>ROUTE ACTIVE HOTEL</t>
  </si>
  <si>
    <t>CALLE LA LONGUERA, 114</t>
  </si>
  <si>
    <t>922363726</t>
  </si>
  <si>
    <t>info@routeactivehotel.com</t>
  </si>
  <si>
    <t>routeactivehotel.com</t>
  </si>
  <si>
    <t>CASA BLANCA</t>
  </si>
  <si>
    <t>CALLE REAL, 146 BAJO</t>
  </si>
  <si>
    <t>38414</t>
  </si>
  <si>
    <t>922359621</t>
  </si>
  <si>
    <t>reservas@hotelruralcasablanca.es</t>
  </si>
  <si>
    <t>hotelruralcasablanca.es</t>
  </si>
  <si>
    <t>MY CITY HOTEL</t>
  </si>
  <si>
    <t>CALLE BLANCO, 13 EDIFICIO</t>
  </si>
  <si>
    <t>922336633</t>
  </si>
  <si>
    <t>info@mycityhotel.es</t>
  </si>
  <si>
    <t>mycityhotel.es</t>
  </si>
  <si>
    <t>HOTEL RURAL VICTORIA</t>
  </si>
  <si>
    <t>CALLE HERMANO APOLINAR, 8 BAJO(CASA IMPERIAL)</t>
  </si>
  <si>
    <t>922331683</t>
  </si>
  <si>
    <t>info@hotelruralvictoria.com</t>
  </si>
  <si>
    <t>hotelruralvictoria.com</t>
  </si>
  <si>
    <t>OROTAVA</t>
  </si>
  <si>
    <t>CARRERA CARRERA ESCULTOR ESTÉVEZ, 17 BAJO</t>
  </si>
  <si>
    <t>922322793</t>
  </si>
  <si>
    <t>info@hotelruralorotava.es</t>
  </si>
  <si>
    <t>hotelruralorotava.es</t>
  </si>
  <si>
    <t>CERCO TENERIFE S.L.</t>
  </si>
  <si>
    <t>CALLE CRUZ DE LOS MARTILLOS, 62 BAJO; PUEBLO CHICO</t>
  </si>
  <si>
    <t>38312</t>
  </si>
  <si>
    <t>922322545</t>
  </si>
  <si>
    <t>info@cercotenerife.com</t>
  </si>
  <si>
    <t>FINCA CASA-VIEJA</t>
  </si>
  <si>
    <t>CARRETERA CORUJERA, 162 BAJO</t>
  </si>
  <si>
    <t>38390</t>
  </si>
  <si>
    <t>SANTA ÚRSULA</t>
  </si>
  <si>
    <t>922301979</t>
  </si>
  <si>
    <t>info@casa-vieja.de</t>
  </si>
  <si>
    <t>casa-vieja.de</t>
  </si>
  <si>
    <t>CALLE LA HOYA, 58 BAJO</t>
  </si>
  <si>
    <t>922300790</t>
  </si>
  <si>
    <t>info@laquintaparksuites.com</t>
  </si>
  <si>
    <t>laquintaparksuites.com</t>
  </si>
  <si>
    <t>LA QUINTA PARK</t>
  </si>
  <si>
    <t>URBANIZACIÓN QUINTA, S/N LOCAL 9</t>
  </si>
  <si>
    <t>LA QUINTA PARK SUITES</t>
  </si>
  <si>
    <t>CALLE BICACARERA, 21 BAJO; RESIDENCIAL 3 DE MAYO</t>
  </si>
  <si>
    <t>922300266</t>
  </si>
  <si>
    <t>SILKEN ATLANTIDA SANTA CRUZ</t>
  </si>
  <si>
    <t>AVENIDA TRES DE MAYO, S/N BAJO; HOTEL</t>
  </si>
  <si>
    <t>922294500</t>
  </si>
  <si>
    <t>hotelatlantida.com</t>
  </si>
  <si>
    <t>1120</t>
  </si>
  <si>
    <t>HOTEL ADONIS CAPITAL S.L.</t>
  </si>
  <si>
    <t>CALLE CRUZ VERDE, 24 24 24</t>
  </si>
  <si>
    <t>922284601</t>
  </si>
  <si>
    <t>capital@adonisresorts.com</t>
  </si>
  <si>
    <t>hoteladoniscapital.com</t>
  </si>
  <si>
    <t>AGRUPACION TURISTICA INSULAR CANARIA S.A.</t>
  </si>
  <si>
    <t>AVENIDA ANAGA, 17 1</t>
  </si>
  <si>
    <t>38001</t>
  </si>
  <si>
    <t>922284392</t>
  </si>
  <si>
    <t>info@agrupacionturisticainsularcanaria.com</t>
  </si>
  <si>
    <t>HOTEL HORIZONTE S.L.</t>
  </si>
  <si>
    <t>SANTA ROSA DE LIMA, 11 BAJO</t>
  </si>
  <si>
    <t>922283054</t>
  </si>
  <si>
    <t>nuevohotelhorizonte@gmail.com</t>
  </si>
  <si>
    <t>hotelhorizontetenerife.com</t>
  </si>
  <si>
    <t>TABURIENTE S.L.</t>
  </si>
  <si>
    <t>CALLE DOCTOR JOSÉ NAVEIRAS, 24 BAJO; A</t>
  </si>
  <si>
    <t>922276058</t>
  </si>
  <si>
    <t>info@hoteltaburiente.com</t>
  </si>
  <si>
    <t>hoteltaburiente.com</t>
  </si>
  <si>
    <t>COLÓN RAMBLA S.L.</t>
  </si>
  <si>
    <t>VIERA Y CLAVIJO, 49 BAJO</t>
  </si>
  <si>
    <t>922272550</t>
  </si>
  <si>
    <t>reservas@colonrambla.com</t>
  </si>
  <si>
    <t>hotel-colonrambla.com</t>
  </si>
  <si>
    <t>ADONIS HOTEL PLAZA</t>
  </si>
  <si>
    <t>PLAZA CANDELARIA, 10 BAJO</t>
  </si>
  <si>
    <t>922272453</t>
  </si>
  <si>
    <t>hotelplaza@adonisresorts.com</t>
  </si>
  <si>
    <t>HORIZONTE</t>
  </si>
  <si>
    <t>922271936</t>
  </si>
  <si>
    <t>info@horizonte.com</t>
  </si>
  <si>
    <t>OCEANO</t>
  </si>
  <si>
    <t>CASTILLO, 6 BAJO</t>
  </si>
  <si>
    <t>922270800</t>
  </si>
  <si>
    <t>info@oceano.com</t>
  </si>
  <si>
    <t>HOTEL LAGUNA NIVARIA</t>
  </si>
  <si>
    <t>PLAZA ADELANTADO, 11 BAJO; LO.6-9; HOTEL APARTIDA NIVA</t>
  </si>
  <si>
    <t>922264298</t>
  </si>
  <si>
    <t>HOTEL AGUERE S.L.</t>
  </si>
  <si>
    <t>CALLE OBISPO REY REDONDO, 57 BAJO</t>
  </si>
  <si>
    <t>922259490</t>
  </si>
  <si>
    <t>reservas@hotelaguere.es</t>
  </si>
  <si>
    <t>hotelaguere.es</t>
  </si>
  <si>
    <t>HOSTAL BERLÍN S.L.</t>
  </si>
  <si>
    <t>CALLE MARCELINO PERDOMO REYES, 1</t>
  </si>
  <si>
    <t>38206</t>
  </si>
  <si>
    <t>922255043</t>
  </si>
  <si>
    <t>hostalberlin@hotmail.com</t>
  </si>
  <si>
    <t>hostalberlin.es</t>
  </si>
  <si>
    <t>HOTEL JARDIN TESINA</t>
  </si>
  <si>
    <t>RAMBLA BENTACAYSE, S/N (EDIFICIO FRED OLSEN)</t>
  </si>
  <si>
    <t>38111</t>
  </si>
  <si>
    <t>922254752</t>
  </si>
  <si>
    <t>reservas@hoteljardintecina.com</t>
  </si>
  <si>
    <t>fredolsen.es</t>
  </si>
  <si>
    <t>PRÍNCIPE PAZ S.L.</t>
  </si>
  <si>
    <t>CALLE VALENTÍN SANZ, 33 BAJO; DUPLICADO 33-35</t>
  </si>
  <si>
    <t>922249955</t>
  </si>
  <si>
    <t>reservas@hotelprincipepaz.com</t>
  </si>
  <si>
    <t>sercotel.es</t>
  </si>
  <si>
    <t>NÁUTICO S.A.</t>
  </si>
  <si>
    <t>AVENIDA PROFESOR PERAZA DE AYALA, 13 BAJO; HO</t>
  </si>
  <si>
    <t>922247156</t>
  </si>
  <si>
    <t>nautico@a-caledonia.com</t>
  </si>
  <si>
    <t>hotelnautico.es</t>
  </si>
  <si>
    <t>HOTEL PELINOR S.A.</t>
  </si>
  <si>
    <t>BETHENCOURT ALFONSO, 8 BAJO(LOCAL)</t>
  </si>
  <si>
    <t>922246875</t>
  </si>
  <si>
    <t>info@hotelpelinor.com</t>
  </si>
  <si>
    <t>hotelpelinor.com</t>
  </si>
  <si>
    <t>TANAUSU S.L.</t>
  </si>
  <si>
    <t>PADRE ANCHIETA, 8 BAJO</t>
  </si>
  <si>
    <t>922217211</t>
  </si>
  <si>
    <t>info@hoteltanausu.es</t>
  </si>
  <si>
    <t>hoteltanausu.es</t>
  </si>
  <si>
    <t>HOTEL SAN TELMO S.L.</t>
  </si>
  <si>
    <t>CALLE SAN TELMO, 18</t>
  </si>
  <si>
    <t>922193965</t>
  </si>
  <si>
    <t>hotelsantelmo.hotelsantelmo@gmail.com</t>
  </si>
  <si>
    <t>santelmomarhotel.com</t>
  </si>
  <si>
    <t>LA PALMA ROMÁNTICA</t>
  </si>
  <si>
    <t>CALLE LLANADAS, S/N BAJO</t>
  </si>
  <si>
    <t>38726</t>
  </si>
  <si>
    <t>922186436</t>
  </si>
  <si>
    <t>reservas@hotellapalmaromantica.com</t>
  </si>
  <si>
    <t>hotellapalmaromantica.com</t>
  </si>
  <si>
    <t>APARTAMENTOS CENTRO CANCAJO</t>
  </si>
  <si>
    <t>CALLE LOS CANCAJOS, S/N</t>
  </si>
  <si>
    <t>922181300</t>
  </si>
  <si>
    <t>info@apartamentoscentrocancajo.com</t>
  </si>
  <si>
    <t>H10 TABURIENTE PLAYA</t>
  </si>
  <si>
    <t>CALLE LOS CANCAJOS, S/N BAJO; CENTRO COMERCIAL LOCAL 107</t>
  </si>
  <si>
    <t>922181277</t>
  </si>
  <si>
    <t>reservas.hta@h10hotels.com</t>
  </si>
  <si>
    <t>293</t>
  </si>
  <si>
    <t>KN HOTELES ARENAS DEL MAR</t>
  </si>
  <si>
    <t>AVENIDA EUROPA, 2 BAJO; H.ATLANTIC PLAYA</t>
  </si>
  <si>
    <t>38612</t>
  </si>
  <si>
    <t>922179830</t>
  </si>
  <si>
    <t>reservas.arenas@knhoteles.com</t>
  </si>
  <si>
    <t>AVENIDA PRÍNCIPES DE ESPAÑA, 1 BAJO; DURAZNO SUR</t>
  </si>
  <si>
    <t>922177221</t>
  </si>
  <si>
    <t>EL MEDANO</t>
  </si>
  <si>
    <t>CALLE PICACHO, 2</t>
  </si>
  <si>
    <t>922177001</t>
  </si>
  <si>
    <t>direccion@medano.es</t>
  </si>
  <si>
    <t>medano.es</t>
  </si>
  <si>
    <t>APARTAMENTOS DURAZNO-SUR</t>
  </si>
  <si>
    <t>AVENIDA PRÍNCIPES DE ESPAÑA, 1 BAJO; APARTAMENTO DURAZNO SUR</t>
  </si>
  <si>
    <t>922176958</t>
  </si>
  <si>
    <t>info@apartamentosdurazno-sur.com</t>
  </si>
  <si>
    <t>CALLE LAS MORALES, 2 BAJO</t>
  </si>
  <si>
    <t>38620</t>
  </si>
  <si>
    <t>922167922</t>
  </si>
  <si>
    <t>reservas@hotelruralsanmiguel.com</t>
  </si>
  <si>
    <t>hotelruralsanmiguel.com</t>
  </si>
  <si>
    <t>SHERATON LA CALETA</t>
  </si>
  <si>
    <t>CALLE LA ENRAMADA, 9</t>
  </si>
  <si>
    <t>922162020</t>
  </si>
  <si>
    <t>lacaleta@sheraton.com</t>
  </si>
  <si>
    <t>sheraton.com/lacaleta</t>
  </si>
  <si>
    <t>263</t>
  </si>
  <si>
    <t>ARCHIPIÉLAGO Y TURISMO S.A.</t>
  </si>
  <si>
    <t>CALLE LA ENRAMADA, 9 BAJO; HOTEL RIU PALACE</t>
  </si>
  <si>
    <t>922162000</t>
  </si>
  <si>
    <t>CALLE OCÉANO PACÍFICO, 1 BAJO</t>
  </si>
  <si>
    <t>38240</t>
  </si>
  <si>
    <t>922156000</t>
  </si>
  <si>
    <t>info@oceano-tenerife.com</t>
  </si>
  <si>
    <t>oceano-tenerife.com</t>
  </si>
  <si>
    <t>CASA LOS PEREZ</t>
  </si>
  <si>
    <t>CALLE PIEDRA GRANDE, 2 BAJO</t>
  </si>
  <si>
    <t>38830</t>
  </si>
  <si>
    <t>AGULO</t>
  </si>
  <si>
    <t>922146239</t>
  </si>
  <si>
    <t>cultura@aytoagulo.com</t>
  </si>
  <si>
    <t>casalosperez.com</t>
  </si>
  <si>
    <t>HOTEL RURAL CASA LUGO</t>
  </si>
  <si>
    <t>CALLE PINTOR AGUIAR, 33</t>
  </si>
  <si>
    <t>922146130</t>
  </si>
  <si>
    <t>info@hotelruralcasalugo.com</t>
  </si>
  <si>
    <t>hotelruralcasalugo.com</t>
  </si>
  <si>
    <t>LILIGOMERA S.A.</t>
  </si>
  <si>
    <t>CALLE EL CABRITO, S/N BAJO</t>
  </si>
  <si>
    <t>922141614</t>
  </si>
  <si>
    <t>info@elcabrito.es</t>
  </si>
  <si>
    <t>el-cabrito.es</t>
  </si>
  <si>
    <t>BOUTIQUE SAN ROQUE S.L.</t>
  </si>
  <si>
    <t>CALLE ESTEBAN DE PONTE, 32</t>
  </si>
  <si>
    <t>38450</t>
  </si>
  <si>
    <t>GARACHICO</t>
  </si>
  <si>
    <t>922133435</t>
  </si>
  <si>
    <t>info@hotelsanroque.com</t>
  </si>
  <si>
    <t>hotelsanroque.com/</t>
  </si>
  <si>
    <t>LA QUINTA ROJA</t>
  </si>
  <si>
    <t>GLORIETA SAN FRANCISCO, S/N BAJO</t>
  </si>
  <si>
    <t>922133377</t>
  </si>
  <si>
    <t>hotelquintaroja@quintaroja.com</t>
  </si>
  <si>
    <t>quintaroja.com</t>
  </si>
  <si>
    <t>EL PATIO S.L.</t>
  </si>
  <si>
    <t>CALLE MALPAÍS, 11 BAJO(H.EL PATIO)</t>
  </si>
  <si>
    <t>38458</t>
  </si>
  <si>
    <t>922133280</t>
  </si>
  <si>
    <t>reservas@hotelpatio.com</t>
  </si>
  <si>
    <t>hotelpatio.com</t>
  </si>
  <si>
    <t>GRAN LAGUNA</t>
  </si>
  <si>
    <t>CALLE NAVA Y GRIMÓN, 18</t>
  </si>
  <si>
    <t>922108080</t>
  </si>
  <si>
    <t>reservas@lalagunagranhotel.com</t>
  </si>
  <si>
    <t>lalagunagranhotel.com</t>
  </si>
  <si>
    <t>VINCCI SELECCIÓN BUENAVISTA GOLF &amp; SPA</t>
  </si>
  <si>
    <t>CALLE LA FINCA, S/N</t>
  </si>
  <si>
    <t>38480</t>
  </si>
  <si>
    <t>BUENAVISTA DEL NORTE</t>
  </si>
  <si>
    <t>922061700</t>
  </si>
  <si>
    <t>buenavista@vinccihoteles.com</t>
  </si>
  <si>
    <t>URBAN ANAGA HOTEL</t>
  </si>
  <si>
    <t>CALLE IMELDO SERIS, 19</t>
  </si>
  <si>
    <t>922048137</t>
  </si>
  <si>
    <t>recepcion@urbananagahotel.com</t>
  </si>
  <si>
    <t>urbananagahotel.com</t>
  </si>
  <si>
    <t>TROYA</t>
  </si>
  <si>
    <t>AVENIDA RAFAEL PUIG LLUVINA, 2 BAJO; PLAYA AMÉRICAS</t>
  </si>
  <si>
    <t>922011100</t>
  </si>
  <si>
    <t>info@hoteltroyatenerife.com</t>
  </si>
  <si>
    <t>hoteltroyatenerife.com</t>
  </si>
  <si>
    <t>EL NAVÍO</t>
  </si>
  <si>
    <t>AVENIDA PESCADORES, S/N</t>
  </si>
  <si>
    <t>922 865 680</t>
  </si>
  <si>
    <t>hotelrural@elnavio.es</t>
  </si>
  <si>
    <t>elnavio.es</t>
  </si>
  <si>
    <t>PONDEROSA</t>
  </si>
  <si>
    <t>CALLE VENEZUELA, 1</t>
  </si>
  <si>
    <t>922 79 00 55</t>
  </si>
  <si>
    <t>reservas@ponderosatenerife.com</t>
  </si>
  <si>
    <t>ponderosatenerife.com</t>
  </si>
  <si>
    <t>FRAY SEBASTIAN</t>
  </si>
  <si>
    <t>CARRETERA MORALEJA, 8 BAJO</t>
  </si>
  <si>
    <t>40450</t>
  </si>
  <si>
    <t>NAVA DE LA ASUNCIÓN</t>
  </si>
  <si>
    <t>SEGOVIA</t>
  </si>
  <si>
    <t>921580108</t>
  </si>
  <si>
    <t>info@hotelfraysebastian.es</t>
  </si>
  <si>
    <t>hotelfraysebastian.com</t>
  </si>
  <si>
    <t>HOTEL RURAL EL SEXMO</t>
  </si>
  <si>
    <t>CARRETERA CL-601, S/N</t>
  </si>
  <si>
    <t>40291</t>
  </si>
  <si>
    <t>TABANERA LA LUENGA</t>
  </si>
  <si>
    <t>921562062</t>
  </si>
  <si>
    <t>ctrelsexmo@yahoo.es</t>
  </si>
  <si>
    <t>hotelruralelsexmo.com</t>
  </si>
  <si>
    <t>HOTEL MIRASIERRA S.L.</t>
  </si>
  <si>
    <t>CARRETERA MADRID-IRÚN, KILOMETRO 99 BAJO</t>
  </si>
  <si>
    <t>40590</t>
  </si>
  <si>
    <t>SANTO TOMÉ DEL PUERTO</t>
  </si>
  <si>
    <t>921557298</t>
  </si>
  <si>
    <t>reservas@hotelmirasierra.com</t>
  </si>
  <si>
    <t>hotelmirasierra.com</t>
  </si>
  <si>
    <t>CASÓN DE LA PINILLA</t>
  </si>
  <si>
    <t>RINCONADA, S/N BAJO</t>
  </si>
  <si>
    <t>40592</t>
  </si>
  <si>
    <t>CEREZO DE ARRIBA</t>
  </si>
  <si>
    <t>921557173</t>
  </si>
  <si>
    <t>reservas@casondelapinilla.com</t>
  </si>
  <si>
    <t>casondelapinilla.com</t>
  </si>
  <si>
    <t>HOTEL LANGA</t>
  </si>
  <si>
    <t>CARRETERA ANTIGUA MADRID-IRÚN (N-110), KILOMETRO 102, 600 BAJO</t>
  </si>
  <si>
    <t>40591</t>
  </si>
  <si>
    <t>CEREZO DE ABAJO</t>
  </si>
  <si>
    <t>921557079</t>
  </si>
  <si>
    <t>infolanga@gmail.com</t>
  </si>
  <si>
    <t>hotellanga.com</t>
  </si>
  <si>
    <t>HOTEL RURAL CAPITULO TRECE S.L.</t>
  </si>
  <si>
    <t>SAN MIGUEL, 18 BAJO</t>
  </si>
  <si>
    <t>40554</t>
  </si>
  <si>
    <t>MADERUELO</t>
  </si>
  <si>
    <t>921556395</t>
  </si>
  <si>
    <t>reservas@capitulotrece.com</t>
  </si>
  <si>
    <t>capitulotrece.com</t>
  </si>
  <si>
    <t>HOTEL RURAL GRADO DEL PICO</t>
  </si>
  <si>
    <t>CALLE EL MEDIO, 19</t>
  </si>
  <si>
    <t>40512</t>
  </si>
  <si>
    <t>AYLLÓN</t>
  </si>
  <si>
    <t>921555565</t>
  </si>
  <si>
    <t>info@hotelruralgradodelpico.com</t>
  </si>
  <si>
    <t>AYLLÓN HOTEL S.L.</t>
  </si>
  <si>
    <t>PLAZA MAYOR, 7 BAJO</t>
  </si>
  <si>
    <t>40520</t>
  </si>
  <si>
    <t>921553628</t>
  </si>
  <si>
    <t>info@hotelayllon.es</t>
  </si>
  <si>
    <t>hotelayllon.es</t>
  </si>
  <si>
    <t>PLAZA HOTEL</t>
  </si>
  <si>
    <t>PLAZA MAYOR, 4 BAJO</t>
  </si>
  <si>
    <t>40500</t>
  </si>
  <si>
    <t>RIAZA</t>
  </si>
  <si>
    <t>921551055</t>
  </si>
  <si>
    <t>info@plazahotel.com</t>
  </si>
  <si>
    <t>CASAQUEMADA</t>
  </si>
  <si>
    <t>ISIDRO RODRÍGUEZ, 18 BAJO</t>
  </si>
  <si>
    <t>921550604</t>
  </si>
  <si>
    <t>reservas@alojamientoensegovia.es</t>
  </si>
  <si>
    <t>alojamientoensegovia.es</t>
  </si>
  <si>
    <t>EL MIRADOR DEL HAYEDO S.L.</t>
  </si>
  <si>
    <t>CUATRO CALLES, 10</t>
  </si>
  <si>
    <t>40515</t>
  </si>
  <si>
    <t>RIOFRÍO DE RIAZA</t>
  </si>
  <si>
    <t>921550123</t>
  </si>
  <si>
    <t>info@elmiradordelhayedo.com</t>
  </si>
  <si>
    <t>elmiradordelhayedo.com</t>
  </si>
  <si>
    <t>LAS CASITAS</t>
  </si>
  <si>
    <t>CARRETERA MADRID-IRÚN, KILOMETRO 115 AUTOVÍA A-1</t>
  </si>
  <si>
    <t>40560</t>
  </si>
  <si>
    <t>BOCEGUILLAS</t>
  </si>
  <si>
    <t>921543703</t>
  </si>
  <si>
    <t>info@lascasitas.com</t>
  </si>
  <si>
    <t>hotellascasitas.com</t>
  </si>
  <si>
    <t>RUTA TRES HERMANOS</t>
  </si>
  <si>
    <t>CARRETERA MADRID-IRÚN, KILOMETRO 117, 1 BAJO</t>
  </si>
  <si>
    <t>921543238</t>
  </si>
  <si>
    <t>info@rutatreshermanos.com</t>
  </si>
  <si>
    <t>HOTEL VADO EL DURATÓN S.L.</t>
  </si>
  <si>
    <t>SANTOS JUSTO Y PASTOR, 10 BAJO</t>
  </si>
  <si>
    <t>40300</t>
  </si>
  <si>
    <t>SEPÚLVEDA</t>
  </si>
  <si>
    <t>921540813</t>
  </si>
  <si>
    <t>reservas@vadodelduraton.com</t>
  </si>
  <si>
    <t>vadodelduraton.com</t>
  </si>
  <si>
    <t>PUERTA DE SEPULVEDA</t>
  </si>
  <si>
    <t>ALFONSO VI, 35 BAJO</t>
  </si>
  <si>
    <t>921540365</t>
  </si>
  <si>
    <t>info@puertadesepulveda.com</t>
  </si>
  <si>
    <t>MESÓN LAS CAMPANAS DEL MILIARIO</t>
  </si>
  <si>
    <t>CARRETERA MADRID-IRÚN, 135 BAJO</t>
  </si>
  <si>
    <t>40541</t>
  </si>
  <si>
    <t>HONRUBIA DE LA CUESTA</t>
  </si>
  <si>
    <t>921534365</t>
  </si>
  <si>
    <t>mesonlascampanas@gmail.com</t>
  </si>
  <si>
    <t>mesnlascampanasdelmiliario.com</t>
  </si>
  <si>
    <t>CENTRO DE TURISMO RURAL TORREDURATON</t>
  </si>
  <si>
    <t>CARRETERA ARANDA, 30</t>
  </si>
  <si>
    <t>40331</t>
  </si>
  <si>
    <t>NAVALILLA</t>
  </si>
  <si>
    <t>921532607</t>
  </si>
  <si>
    <t>info@centrodeturismoruraltorreduraton.com</t>
  </si>
  <si>
    <t>MOLINO GRANDE DEL DURAT´ÓN S.L.</t>
  </si>
  <si>
    <t>CALLE CALVARIO, 4 BAJO</t>
  </si>
  <si>
    <t>40332</t>
  </si>
  <si>
    <t>SAN MIGUEL DE BERNUY</t>
  </si>
  <si>
    <t>921529349</t>
  </si>
  <si>
    <t>info@molinograndedelduraton.com</t>
  </si>
  <si>
    <t>molinograndedelduraton.com</t>
  </si>
  <si>
    <t>LA CHARCA HOCES DEL DURATON</t>
  </si>
  <si>
    <t>CARRETERA ALDEONSANCHO, 8</t>
  </si>
  <si>
    <t>40380</t>
  </si>
  <si>
    <t>SEBÚLCOR</t>
  </si>
  <si>
    <t>921522065</t>
  </si>
  <si>
    <t>info@lacharcahocesdelduraton.com</t>
  </si>
  <si>
    <t>HOTEL HOCES DEL DURATÓN S.L.</t>
  </si>
  <si>
    <t>CALLE LA MATILLA, 0, S/N</t>
  </si>
  <si>
    <t>921521424</t>
  </si>
  <si>
    <t>info@posadadelduraton.com</t>
  </si>
  <si>
    <t>hotelhocesdelduraton.com</t>
  </si>
  <si>
    <t>LA POSADA DE DON MARIANO S.A.</t>
  </si>
  <si>
    <t>CALLE MAYOR, 14 BAJO</t>
  </si>
  <si>
    <t>40172</t>
  </si>
  <si>
    <t>PEDRAZA</t>
  </si>
  <si>
    <t>921509887</t>
  </si>
  <si>
    <t>info@hoteldonmariano.com</t>
  </si>
  <si>
    <t>hoteldonmariano.com</t>
  </si>
  <si>
    <t>LA DATA S.L.</t>
  </si>
  <si>
    <t>LÁMPARA, 29</t>
  </si>
  <si>
    <t>40162</t>
  </si>
  <si>
    <t>GALLEGOS</t>
  </si>
  <si>
    <t>921509087</t>
  </si>
  <si>
    <t>ladata@ladata.es</t>
  </si>
  <si>
    <t>ladata.es</t>
  </si>
  <si>
    <t>HOSPEDERÍA DE SANTO DOMINGO S.L.</t>
  </si>
  <si>
    <t>921508683</t>
  </si>
  <si>
    <t>info@hospederiadesantodomingo.com</t>
  </si>
  <si>
    <t>hospederiadesantodomingo.com</t>
  </si>
  <si>
    <t>EL HOTEL DE LA VILLA</t>
  </si>
  <si>
    <t>CALLE REAL, 15 15 15</t>
  </si>
  <si>
    <t>921508651</t>
  </si>
  <si>
    <t>info@elhoteldavilla.com</t>
  </si>
  <si>
    <t>elhoteldelavilla.com</t>
  </si>
  <si>
    <t>HOSTERÍA DEL ARCO</t>
  </si>
  <si>
    <t>CORDOVILLA, 1 BAJO</t>
  </si>
  <si>
    <t>921508647</t>
  </si>
  <si>
    <t>info@hosteríadelarco.com</t>
  </si>
  <si>
    <t>LA HOSTERIA DEL GUADARRAMA</t>
  </si>
  <si>
    <t>TRES CASAS, S/N</t>
  </si>
  <si>
    <t>40171</t>
  </si>
  <si>
    <t>TORRE VAL DE SAN PEDRO</t>
  </si>
  <si>
    <t>921506222</t>
  </si>
  <si>
    <t>info@lahosteriadelguadarrama.com</t>
  </si>
  <si>
    <t>EL ZAGUÁN</t>
  </si>
  <si>
    <t>CALLE CALLEJAS, 8 BAJO</t>
  </si>
  <si>
    <t>40370</t>
  </si>
  <si>
    <t>TURÉGANO</t>
  </si>
  <si>
    <t>921500298</t>
  </si>
  <si>
    <t>zaguan@el-zaguan.com</t>
  </si>
  <si>
    <t>el-zaguan.com</t>
  </si>
  <si>
    <t>HOTEL RURAL DEL VERDE AL AMARILLO</t>
  </si>
  <si>
    <t>CAMINO PINILLOS, S/N BAJO</t>
  </si>
  <si>
    <t>40393</t>
  </si>
  <si>
    <t>ESCOBAR DE POLENDOS</t>
  </si>
  <si>
    <t>921497502</t>
  </si>
  <si>
    <t>info@delverdealamarillo.com</t>
  </si>
  <si>
    <t>delverdealamarillo.com</t>
  </si>
  <si>
    <t>HOTEL - SPA EL JARDÍN DE LA HILARIA</t>
  </si>
  <si>
    <t>CARRETERA MADRID, KILOMETRO 124 BAJO</t>
  </si>
  <si>
    <t>40109</t>
  </si>
  <si>
    <t>REAL SITIO DE SAN ILDEFONSO</t>
  </si>
  <si>
    <t>921478042</t>
  </si>
  <si>
    <t>informacion@eljardindelahilaria.com</t>
  </si>
  <si>
    <t>eljardindelahilaria.com</t>
  </si>
  <si>
    <t>SANTANA</t>
  </si>
  <si>
    <t>CALLE INFANTA ISABEL, 18 18 18</t>
  </si>
  <si>
    <t>40001</t>
  </si>
  <si>
    <t>921474178</t>
  </si>
  <si>
    <t>info@ntana.com</t>
  </si>
  <si>
    <t>barsantana.com</t>
  </si>
  <si>
    <t>MARIA ISABEL CAÑAS ALONSO</t>
  </si>
  <si>
    <t>ABASTOS, 5 BAJO</t>
  </si>
  <si>
    <t>40100</t>
  </si>
  <si>
    <t>921472147</t>
  </si>
  <si>
    <t>info@mariaibelcañasalonso.com</t>
  </si>
  <si>
    <t>ISABEL DE FARNESIO</t>
  </si>
  <si>
    <t>TRAVESIA REINA, 4 BAJO</t>
  </si>
  <si>
    <t>921471078</t>
  </si>
  <si>
    <t>reservas@hotelisabeldefarnesio.es</t>
  </si>
  <si>
    <t>hotelisabeldefarnesio.com</t>
  </si>
  <si>
    <t>GUARDAS, 2 BAJO</t>
  </si>
  <si>
    <t>921470752</t>
  </si>
  <si>
    <t>info@hotelroma.org</t>
  </si>
  <si>
    <t>hotelroma.org/</t>
  </si>
  <si>
    <t>HOTEL SPA LA CASA MUDEJAR S.A.</t>
  </si>
  <si>
    <t>CALLE ISABEL LA CATÓLICA, 8</t>
  </si>
  <si>
    <t>921466250</t>
  </si>
  <si>
    <t>info@lacasamudejar.com</t>
  </si>
  <si>
    <t>lacasamudejar.com</t>
  </si>
  <si>
    <t>HOTEL DON FELIPE S.L.</t>
  </si>
  <si>
    <t>CALLE DAOIZ, S/N S/N</t>
  </si>
  <si>
    <t>40003</t>
  </si>
  <si>
    <t>921466095</t>
  </si>
  <si>
    <t>reservas@hoteldonfelipe.es</t>
  </si>
  <si>
    <t>hoteldonfelipe.es</t>
  </si>
  <si>
    <t>CALLE INFANTA ISABEL, 6</t>
  </si>
  <si>
    <t>921463657</t>
  </si>
  <si>
    <t>info@sanmiguel-hotel.com</t>
  </si>
  <si>
    <t>sanmiguel-hotel.com/</t>
  </si>
  <si>
    <t>CONDES DE CASTILLA</t>
  </si>
  <si>
    <t>CALLE JOSÉ CANALEJAS, 5 1</t>
  </si>
  <si>
    <t>921463531</t>
  </si>
  <si>
    <t>info@hotelcondesdecastilla.com</t>
  </si>
  <si>
    <t>hotelcondesdecastilla.com</t>
  </si>
  <si>
    <t>HOTEL PALACIO SAN FACUNDO S.L.</t>
  </si>
  <si>
    <t>PLAZA DE SAN FACUNDO, 4 BAJO</t>
  </si>
  <si>
    <t>921463061</t>
  </si>
  <si>
    <t>info@hotelpalacionfacundo.com</t>
  </si>
  <si>
    <t>HOTEL SIRENAS S.L.</t>
  </si>
  <si>
    <t>JUAN BRAVO, 31</t>
  </si>
  <si>
    <t>921462663</t>
  </si>
  <si>
    <t>info@hotelsirenas.com</t>
  </si>
  <si>
    <t>hotelsirenassl.com</t>
  </si>
  <si>
    <t>HOTEL LAS SIRENAS S.A.</t>
  </si>
  <si>
    <t>CALLE JUAN BRAVO, 30 BAJO</t>
  </si>
  <si>
    <t>921462657</t>
  </si>
  <si>
    <t>hotellassirenassa.com</t>
  </si>
  <si>
    <t>INFANTA ISABEL S.L.</t>
  </si>
  <si>
    <t>PLAZA MAYOR, 12 LOCAL</t>
  </si>
  <si>
    <t>921461300</t>
  </si>
  <si>
    <t>admin@hotelinfantaisabel.com</t>
  </si>
  <si>
    <t>hotelinfantaisabel.com</t>
  </si>
  <si>
    <t>HOSTAL FORNOS</t>
  </si>
  <si>
    <t>CALLE INFANTA ISABEL, 13 3-E</t>
  </si>
  <si>
    <t>921460198</t>
  </si>
  <si>
    <t>info@hostalfornos.com</t>
  </si>
  <si>
    <t>LA CASONA DEL ESPIRDO</t>
  </si>
  <si>
    <t>FUENTE, 19</t>
  </si>
  <si>
    <t>40191</t>
  </si>
  <si>
    <t>ESPIRDO</t>
  </si>
  <si>
    <t>921449012</t>
  </si>
  <si>
    <t>lacasona@espirdo.com</t>
  </si>
  <si>
    <t>espirdo.com</t>
  </si>
  <si>
    <t>AVENIDA DEL SOTILLO</t>
  </si>
  <si>
    <t>AVENIDA SOTILLO, 1</t>
  </si>
  <si>
    <t>40196</t>
  </si>
  <si>
    <t>LA LASTRILLA</t>
  </si>
  <si>
    <t>921445414</t>
  </si>
  <si>
    <t>info@hotelavdsotillo.com</t>
  </si>
  <si>
    <t>hotelavdsotillo.com</t>
  </si>
  <si>
    <t>PARADOR DE SEGOVIA</t>
  </si>
  <si>
    <t>CARRETERA VALLADOLID, S/N BAJO</t>
  </si>
  <si>
    <t>921443737</t>
  </si>
  <si>
    <t>segovia@parador.es</t>
  </si>
  <si>
    <t>HOTEL RUTA DE CASTILLA</t>
  </si>
  <si>
    <t>CARRETERA RIAZA, 25 BAJO</t>
  </si>
  <si>
    <t>921441088</t>
  </si>
  <si>
    <t>info@hotelrutadecastilla.com</t>
  </si>
  <si>
    <t>CANDIDO</t>
  </si>
  <si>
    <t>AVENIDA GERARDO DIEGO, S/N BAJO</t>
  </si>
  <si>
    <t>40004</t>
  </si>
  <si>
    <t>921437957</t>
  </si>
  <si>
    <t>info@candidohotel.es</t>
  </si>
  <si>
    <t>candido.com</t>
  </si>
  <si>
    <t>HOTEL LOS ARCOS</t>
  </si>
  <si>
    <t>PASEO EZEQUIEL GONZÁLEZ, 26 BAJO; RED CORP RTVE A MPLS</t>
  </si>
  <si>
    <t>40002</t>
  </si>
  <si>
    <t>921437462</t>
  </si>
  <si>
    <t>reservas@hotellosarcos.com</t>
  </si>
  <si>
    <t>hotellosarcos.com</t>
  </si>
  <si>
    <t>VENTA MAGULLO S.L.</t>
  </si>
  <si>
    <t>CALLE RAFAEL DE LAS HERAS, 1 BAJO(CARRETERA SORIA)</t>
  </si>
  <si>
    <t>921435011</t>
  </si>
  <si>
    <t>info@ventamagullo.es</t>
  </si>
  <si>
    <t>ventamagullo.es</t>
  </si>
  <si>
    <t>CORREGIDOR</t>
  </si>
  <si>
    <t>CALLE TRES DE ABRIL, 1</t>
  </si>
  <si>
    <t>921425761</t>
  </si>
  <si>
    <t>reservas@hotelcorregidor.com</t>
  </si>
  <si>
    <t>hotelcorregidor.com</t>
  </si>
  <si>
    <t>HOTEL EUROSTARS CONVENTO CAPUCHINOS</t>
  </si>
  <si>
    <t>PLAZUELA CAPUCHINOS, 2, BAJO</t>
  </si>
  <si>
    <t>921415250</t>
  </si>
  <si>
    <t>info@hoteleurostarsconventocapuchinos.com</t>
  </si>
  <si>
    <t>HOTEL EXE CASA DE LOS LINAJES</t>
  </si>
  <si>
    <t>DOCTOR VELASCO, 9 BAJO</t>
  </si>
  <si>
    <t>921414810</t>
  </si>
  <si>
    <t>info@hotelexecadeloslinajes.com</t>
  </si>
  <si>
    <t>execasadeloslinajes.com</t>
  </si>
  <si>
    <t>SAN ANTONIO EL REAL S.L.</t>
  </si>
  <si>
    <t>SAN ANTONIO EL REAL, S/N BAJO</t>
  </si>
  <si>
    <t>921413455</t>
  </si>
  <si>
    <t>info@sanantonioelreal.es</t>
  </si>
  <si>
    <t>sanantonioelreal.es</t>
  </si>
  <si>
    <t>HOTEL EUROSTARS PLAZA ACUEDUCTO S.L.</t>
  </si>
  <si>
    <t>PLAZA AZOGUEJO, 1 1 1</t>
  </si>
  <si>
    <t>921413403</t>
  </si>
  <si>
    <t>reservas@eurostarsplazaacueducto.com</t>
  </si>
  <si>
    <t>PUERTA DE SEGOVIA S.L.</t>
  </si>
  <si>
    <t>CARRETERA SORIA, 12</t>
  </si>
  <si>
    <t>921412228</t>
  </si>
  <si>
    <t>info@puertadesegovia.com</t>
  </si>
  <si>
    <t>hotelpuertadesegovia.com</t>
  </si>
  <si>
    <t>LA CASA DEL TÍO TELESFORO S.L.</t>
  </si>
  <si>
    <t>CALLE RANCHO LARGO, 17 BAJO</t>
  </si>
  <si>
    <t>40194</t>
  </si>
  <si>
    <t>TRESCASAS</t>
  </si>
  <si>
    <t>921407825</t>
  </si>
  <si>
    <t>info@lacadeltíotelesforo.com</t>
  </si>
  <si>
    <t>casadeltiotelesforo.com</t>
  </si>
  <si>
    <t>HOSTAL DE BUEN AMOR S.A.</t>
  </si>
  <si>
    <t>ERAS, 7-9 BAJO (DUP 7-9)</t>
  </si>
  <si>
    <t>40170</t>
  </si>
  <si>
    <t>SOTOSALBOS</t>
  </si>
  <si>
    <t>921403022</t>
  </si>
  <si>
    <t>info@hostaldebuenamor.com</t>
  </si>
  <si>
    <t>hostaldebuenamor.com</t>
  </si>
  <si>
    <t>FINCA EL RANCHO S.L.</t>
  </si>
  <si>
    <t>PLAZA MEDIODÍA, S/N</t>
  </si>
  <si>
    <t>40160</t>
  </si>
  <si>
    <t>TORRECABALLEROS</t>
  </si>
  <si>
    <t>921401060</t>
  </si>
  <si>
    <t>cgiraldez@fincaelrancho.com</t>
  </si>
  <si>
    <t>fincaelrancho.com</t>
  </si>
  <si>
    <t>EL HOTEL DEL RANCHO</t>
  </si>
  <si>
    <t>PLAZA MEDIODÍA, 1 BAJO</t>
  </si>
  <si>
    <t>hotel@fincaelrancho.com</t>
  </si>
  <si>
    <t>elhoteldelrancho.com</t>
  </si>
  <si>
    <t>EL RANCHO DE LA ALDEGÜELA</t>
  </si>
  <si>
    <t>PLAZA MARQUÉS DE LOZOYA, 3</t>
  </si>
  <si>
    <t>info@fincaelrancho.com</t>
  </si>
  <si>
    <t>PLAZA DEL MARQUÉS DE LOZOYA, 3</t>
  </si>
  <si>
    <t>elranchodelaaldegela.com</t>
  </si>
  <si>
    <t>EL ESPINAR</t>
  </si>
  <si>
    <t>CARRETERA CORUÑA (N-VI), KILOMETRO . 66</t>
  </si>
  <si>
    <t>40400</t>
  </si>
  <si>
    <t>921183232</t>
  </si>
  <si>
    <t>recepcion@hotelelespinar.es</t>
  </si>
  <si>
    <t>hotelelespinar.es</t>
  </si>
  <si>
    <t>HOSTAL RESTAURANTE CASA MARINO</t>
  </si>
  <si>
    <t>CALLE MARQUÉS DE PERALES, 11 BAJO</t>
  </si>
  <si>
    <t>921182339</t>
  </si>
  <si>
    <t>info@hostalrestaurantecamarino.com</t>
  </si>
  <si>
    <t>HOTEL RURAL LAS FAROLAS</t>
  </si>
  <si>
    <t>PASEO APEADERO, 1</t>
  </si>
  <si>
    <t>40410</t>
  </si>
  <si>
    <t>921172519</t>
  </si>
  <si>
    <t>info@hotelrurallasfarolas.com</t>
  </si>
  <si>
    <t>hotelrurallasfarolas.com</t>
  </si>
  <si>
    <t>LA CASONA DEL PINAR</t>
  </si>
  <si>
    <t>921171412</t>
  </si>
  <si>
    <t>direccion@lacasonasanrafael.com</t>
  </si>
  <si>
    <t>lacasonasanrafael.com</t>
  </si>
  <si>
    <t>TRYP NAYADE</t>
  </si>
  <si>
    <t>AVENIDA VENECIA, S/N BAJO(H.CENTRO FORM.NAYAD</t>
  </si>
  <si>
    <t>40424</t>
  </si>
  <si>
    <t>921171208</t>
  </si>
  <si>
    <t>info@angelesdesanrafael.com</t>
  </si>
  <si>
    <t>angelesdesanrafael.com</t>
  </si>
  <si>
    <t>SANTA MARINA</t>
  </si>
  <si>
    <t>PLAZA SANTA MARINA, 1</t>
  </si>
  <si>
    <t>40200</t>
  </si>
  <si>
    <t>CUÉLLAR</t>
  </si>
  <si>
    <t>921142786</t>
  </si>
  <si>
    <t>info@apartahotelsantamarina.es</t>
  </si>
  <si>
    <t>apartahotelsantamarina.es</t>
  </si>
  <si>
    <t>CARRETERA N-601, 57 SALIDA</t>
  </si>
  <si>
    <t>921140275</t>
  </si>
  <si>
    <t>navalcanto1959@gmail.com</t>
  </si>
  <si>
    <t>restaurantehotelflorida.es</t>
  </si>
  <si>
    <t>RINCÓN DE LA VEGA</t>
  </si>
  <si>
    <t>FINCA RINCÓN DE LA VEGA, S/N FINCA RINCON DE LA VEGA</t>
  </si>
  <si>
    <t>40310</t>
  </si>
  <si>
    <t>SANTA MARTA DEL CERRO</t>
  </si>
  <si>
    <t>921129360</t>
  </si>
  <si>
    <t>reservas@elrincondelavega.com</t>
  </si>
  <si>
    <t>elrincondelavega.com</t>
  </si>
  <si>
    <t>ALEJANDRO MUJICA MENENDEZ</t>
  </si>
  <si>
    <t>CAMINO MOLINO, 8 BAJO</t>
  </si>
  <si>
    <t>921125572</t>
  </si>
  <si>
    <t>info@alejandromujicamenendez.com</t>
  </si>
  <si>
    <t>PALACIO DEL ESQUILEO</t>
  </si>
  <si>
    <t>RIAZA, 1</t>
  </si>
  <si>
    <t>40593</t>
  </si>
  <si>
    <t>CASTILLEJO DE MESLEÓN</t>
  </si>
  <si>
    <t>921125512</t>
  </si>
  <si>
    <t>info@palaciodeesquileo.es</t>
  </si>
  <si>
    <t>palaciodeesquileo.es</t>
  </si>
  <si>
    <t>HOTEL PRADO PINILLA S.L.</t>
  </si>
  <si>
    <t>URBANIZACIÓN PRADO PINILLA, S/N BAJO; PARCELA C-1</t>
  </si>
  <si>
    <t>40516</t>
  </si>
  <si>
    <t>FRESNO DE CANTESPINO</t>
  </si>
  <si>
    <t>921125165</t>
  </si>
  <si>
    <t>reservas@hotelpradopinilla.com</t>
  </si>
  <si>
    <t>fresnodecantespino.es</t>
  </si>
  <si>
    <t>LA SENDA DE LOS CARACOLES - SPA</t>
  </si>
  <si>
    <t>CAMINO MANADERO, S/N</t>
  </si>
  <si>
    <t>921125119</t>
  </si>
  <si>
    <t>lasendadeloscaracoles@gmail.com</t>
  </si>
  <si>
    <t>lasendadeloscaracoles.com</t>
  </si>
  <si>
    <t>POSADA ABUELO MARIO</t>
  </si>
  <si>
    <t>REAL, 38</t>
  </si>
  <si>
    <t>40164</t>
  </si>
  <si>
    <t>ARCONES</t>
  </si>
  <si>
    <t>921069060</t>
  </si>
  <si>
    <t>info@podaabuelomario.com</t>
  </si>
  <si>
    <t>EL SEÑORIO DE LA SERREZUELA HOTEL</t>
  </si>
  <si>
    <t>VICTORIANO, 44</t>
  </si>
  <si>
    <t>40532</t>
  </si>
  <si>
    <t>ALDEANUEVA DE LA SERREZUELA</t>
  </si>
  <si>
    <t>921063020</t>
  </si>
  <si>
    <t>elsenoriodelaserrezuela@hotmail.com</t>
  </si>
  <si>
    <t>elseoriodelaserrezuelahotel.com</t>
  </si>
  <si>
    <t>PARADOR DE LA GRANJA</t>
  </si>
  <si>
    <t>INFANTES, 3</t>
  </si>
  <si>
    <t>921010750</t>
  </si>
  <si>
    <t>lagranja@parador.es</t>
  </si>
  <si>
    <t>EL ADARVE S.L.</t>
  </si>
  <si>
    <t>PARRAL, 13</t>
  </si>
  <si>
    <t>921 553 367</t>
  </si>
  <si>
    <t>eladarveayllon@hotmail.com</t>
  </si>
  <si>
    <t>eladarve.es</t>
  </si>
  <si>
    <t>EL CASÓN DE LOS POEMAS</t>
  </si>
  <si>
    <t>CALLE LABRADOR, 10</t>
  </si>
  <si>
    <t>40569</t>
  </si>
  <si>
    <t>GRAJERA</t>
  </si>
  <si>
    <t>921 55 77 13</t>
  </si>
  <si>
    <t>hoteljarpar@gmail.com</t>
  </si>
  <si>
    <t>jarpar.com</t>
  </si>
  <si>
    <t>LUCÍA</t>
  </si>
  <si>
    <t>AVENIDA ALTO DEL LEÓN, 5 BAJO</t>
  </si>
  <si>
    <t>921 171 002</t>
  </si>
  <si>
    <t>chukychan252@gmail.com</t>
  </si>
  <si>
    <t>hotellucia.es</t>
  </si>
  <si>
    <t>SAN MIGUEL DEL VALLE AMBLES</t>
  </si>
  <si>
    <t>CALLE ARRIEROS, S/N CRUCE CALZADA DE ÁVILA-NIHARRA</t>
  </si>
  <si>
    <t>05197</t>
  </si>
  <si>
    <t>EL FRESNO</t>
  </si>
  <si>
    <t>920600005</t>
  </si>
  <si>
    <t>info@ruralycultural.com</t>
  </si>
  <si>
    <t>sanmigueldelvalleambles.com</t>
  </si>
  <si>
    <t>EL BOSQUE DE LA HERREZUELA</t>
  </si>
  <si>
    <t>CARRETERA ARENAS, KILOMETRO 9 ARENAS DE SAN PEDRO</t>
  </si>
  <si>
    <t>05417</t>
  </si>
  <si>
    <t>GUISANDO</t>
  </si>
  <si>
    <t>920390171</t>
  </si>
  <si>
    <t>elbosquedelaherrezuela@gmail.com</t>
  </si>
  <si>
    <t>elbosquedelaherrezuela.com</t>
  </si>
  <si>
    <t>HOSTAL BARBACEDO</t>
  </si>
  <si>
    <t>MIGUEL GALLEGO, 1 BAJO</t>
  </si>
  <si>
    <t>05461</t>
  </si>
  <si>
    <t>MIJARES</t>
  </si>
  <si>
    <t>920385007</t>
  </si>
  <si>
    <t>barbacedo@hotmail.es</t>
  </si>
  <si>
    <t>hostalbarbacedo.com</t>
  </si>
  <si>
    <t>MIRADOR DEL TIETAR</t>
  </si>
  <si>
    <t>RISQUILLO, 22 BAJO</t>
  </si>
  <si>
    <t>05460</t>
  </si>
  <si>
    <t>GAVILANES</t>
  </si>
  <si>
    <t>920384867</t>
  </si>
  <si>
    <t>info@miradordeltietar.com</t>
  </si>
  <si>
    <t>EL RINCONCITO DE GREDOS</t>
  </si>
  <si>
    <t>CARRETERA ÁVILA, 28 28 28</t>
  </si>
  <si>
    <t>05414</t>
  </si>
  <si>
    <t>CUEVAS DEL VALLE</t>
  </si>
  <si>
    <t>920383288</t>
  </si>
  <si>
    <t>info@elrinconcitodegredos.com</t>
  </si>
  <si>
    <t>EL PARAÍSO DE GREDOS</t>
  </si>
  <si>
    <t>CARRETERA ÁVILA, 28 BAJO</t>
  </si>
  <si>
    <t>920383226</t>
  </si>
  <si>
    <t>maricruzcueva@yahoo.es</t>
  </si>
  <si>
    <t>elparasodegredos.com</t>
  </si>
  <si>
    <t>CASA CHATO</t>
  </si>
  <si>
    <t>CARRETERA ÁVILA, 13</t>
  </si>
  <si>
    <t>920383048</t>
  </si>
  <si>
    <t>info@cachato.com</t>
  </si>
  <si>
    <t>LA CASA DE LOS TOMILLARES</t>
  </si>
  <si>
    <t>CARRETERA OROPESA, KILOMETRO 5 (AV-910)</t>
  </si>
  <si>
    <t>05480</t>
  </si>
  <si>
    <t>920382377</t>
  </si>
  <si>
    <t>hotellacasadelostomillares@gmail.com</t>
  </si>
  <si>
    <t>lacasadelostomillares.es</t>
  </si>
  <si>
    <t>HOTEL NABIA</t>
  </si>
  <si>
    <t>CARRETERA CHILLA, S/N BAJO; PARCELA 4-5C.UMBRIA</t>
  </si>
  <si>
    <t>920382307</t>
  </si>
  <si>
    <t>hotelnabia@yahoo.es</t>
  </si>
  <si>
    <t>hotelnabia.com</t>
  </si>
  <si>
    <t>LOS CASTAÑUELOS S.L.</t>
  </si>
  <si>
    <t>CASTAÑUELOS, 1</t>
  </si>
  <si>
    <t>920380684</t>
  </si>
  <si>
    <t>info@loscastanuelos.com</t>
  </si>
  <si>
    <t>loscastanuelos.com</t>
  </si>
  <si>
    <t>LOS MOLINILLOS S.L.</t>
  </si>
  <si>
    <t>CARRETERA MOMBELTRÁN, 23 BAJO</t>
  </si>
  <si>
    <t>05416</t>
  </si>
  <si>
    <t>EL ARENAL</t>
  </si>
  <si>
    <t>920375209</t>
  </si>
  <si>
    <t>info@losmolinillos.com</t>
  </si>
  <si>
    <t>DOÑA CAYETANA</t>
  </si>
  <si>
    <t>CALLE TEJEDORES, 1</t>
  </si>
  <si>
    <t>05500</t>
  </si>
  <si>
    <t>PIEDRAHÍTA</t>
  </si>
  <si>
    <t>920360709</t>
  </si>
  <si>
    <t>contacto@hotelruralcayetana.com</t>
  </si>
  <si>
    <t>hotelruralcayetana.com</t>
  </si>
  <si>
    <t>CALLEJA, 4</t>
  </si>
  <si>
    <t>920360362</t>
  </si>
  <si>
    <t>hotel-lacasona.blogspot.com</t>
  </si>
  <si>
    <t>FONTECRUZ ÁVILA</t>
  </si>
  <si>
    <t>CARRETERA CEBREROS, KILOMETRO 3</t>
  </si>
  <si>
    <t>05002</t>
  </si>
  <si>
    <t>920359200</t>
  </si>
  <si>
    <t>recepcion@fontecruzavila.com</t>
  </si>
  <si>
    <t>GABARRÓN C.B.</t>
  </si>
  <si>
    <t>920353343</t>
  </si>
  <si>
    <t>info@gabarróncb.com</t>
  </si>
  <si>
    <t>VETTONIAS</t>
  </si>
  <si>
    <t>CARRETERA CEBREROS, KILOMETRO 3 (CARRETERA ANTIGUA)</t>
  </si>
  <si>
    <t>info@vettonias.com</t>
  </si>
  <si>
    <t>naturavila.es</t>
  </si>
  <si>
    <t>HOTEL VETTONIA</t>
  </si>
  <si>
    <t>920353341</t>
  </si>
  <si>
    <t>marianoser.galan@yahoo.es</t>
  </si>
  <si>
    <t>hotelvettonia.com</t>
  </si>
  <si>
    <t>LAS MURALLAS S.L.</t>
  </si>
  <si>
    <t>RONDA VIEJA, S/N BAJO</t>
  </si>
  <si>
    <t>05001</t>
  </si>
  <si>
    <t>920353165</t>
  </si>
  <si>
    <t>info@hotellasmurallas.com</t>
  </si>
  <si>
    <t>hotellasmurallas.com</t>
  </si>
  <si>
    <t>EL RASTRO HOTEL</t>
  </si>
  <si>
    <t>CEPEDAS, S/N BAJO</t>
  </si>
  <si>
    <t>920352225</t>
  </si>
  <si>
    <t>info@elrastroavila.com</t>
  </si>
  <si>
    <t>elrastroavila.com</t>
  </si>
  <si>
    <t>GALAYOS</t>
  </si>
  <si>
    <t>CARRETERA BARCO, 21 BAJO</t>
  </si>
  <si>
    <t>05634</t>
  </si>
  <si>
    <t>HOYOS DEL ESPINO</t>
  </si>
  <si>
    <t>920349222</t>
  </si>
  <si>
    <t>reservas@galayos.net</t>
  </si>
  <si>
    <t>galayos.net</t>
  </si>
  <si>
    <t>HOTEL EL MILANO REAL</t>
  </si>
  <si>
    <t>CALLE DEL EL TOLEO, 2 BAJO</t>
  </si>
  <si>
    <t>920349108</t>
  </si>
  <si>
    <t>info@elmilanoreal.com</t>
  </si>
  <si>
    <t>cafeteriadrakar.es</t>
  </si>
  <si>
    <t>J.J. S.L.</t>
  </si>
  <si>
    <t>CARRETERA EL BARCO, KILOMETRO 38, 000 BAJO KILOMETRO 38</t>
  </si>
  <si>
    <t>920349058</t>
  </si>
  <si>
    <t>info@jj.com</t>
  </si>
  <si>
    <t>HOTEL GARABATOS</t>
  </si>
  <si>
    <t>CARRETERA AV-941 KILOMETRO 12</t>
  </si>
  <si>
    <t>05635</t>
  </si>
  <si>
    <t>NAVARREDONDA DE GREDOS</t>
  </si>
  <si>
    <t>920348298</t>
  </si>
  <si>
    <t>hotelgarabatos@hotmail.com</t>
  </si>
  <si>
    <t>hotelgarabatos.net</t>
  </si>
  <si>
    <t>GARABATOS</t>
  </si>
  <si>
    <t>CARRETERA VENTA DEL OBISPO (AV-941), KILOMETRO 12</t>
  </si>
  <si>
    <t>hotelgarabatos.com</t>
  </si>
  <si>
    <t>PARADOR DE GREDOS</t>
  </si>
  <si>
    <t>CARRETERA VENTA DEL OBISPO (AV-941), KILOMETRO 10</t>
  </si>
  <si>
    <t>920348048</t>
  </si>
  <si>
    <t>gredos@parador.es</t>
  </si>
  <si>
    <t>HOTEL IZÁN PUERTA DE GREDOS</t>
  </si>
  <si>
    <t>CARRETERA DE LOS LLANOS, S/N</t>
  </si>
  <si>
    <t>05600</t>
  </si>
  <si>
    <t>EL BARCO DE ÁVILA</t>
  </si>
  <si>
    <t>920345171</t>
  </si>
  <si>
    <t>izanhoteles.es</t>
  </si>
  <si>
    <t>EL REMANSO DE GREDOS</t>
  </si>
  <si>
    <t>IGLESIA, S/N 0 S/N</t>
  </si>
  <si>
    <t>05697</t>
  </si>
  <si>
    <t>NAVALONGUILLA</t>
  </si>
  <si>
    <t>920343898</t>
  </si>
  <si>
    <t>info@elremansodegredos.com</t>
  </si>
  <si>
    <t>elremansodegredos.com</t>
  </si>
  <si>
    <t>EL REMANSO DE GREDOS S.L.</t>
  </si>
  <si>
    <t>CALLE HONDONERA, S/N BAJO</t>
  </si>
  <si>
    <t>LA GALAMPERNA</t>
  </si>
  <si>
    <t>CAMINO POZO, 1</t>
  </si>
  <si>
    <t>NAVA DEL BARCO</t>
  </si>
  <si>
    <t>920343716</t>
  </si>
  <si>
    <t>info@lagalamperna.com</t>
  </si>
  <si>
    <t>lagalamperna.com</t>
  </si>
  <si>
    <t>EL ENCANTO Y GASTRO ESPACIO</t>
  </si>
  <si>
    <t>TOMÁS LUIS DE VICTORIA, 7</t>
  </si>
  <si>
    <t>920337805</t>
  </si>
  <si>
    <t>info@hotelelencanto.es</t>
  </si>
  <si>
    <t>hotelelencanto.es</t>
  </si>
  <si>
    <t>PALACIO DE MONJARAZ</t>
  </si>
  <si>
    <t>CALLE BRACAMONTE, 6</t>
  </si>
  <si>
    <t>920332070</t>
  </si>
  <si>
    <t>palaciodemonjaraz@gmail.com</t>
  </si>
  <si>
    <t>palaciodemonjaraz.com</t>
  </si>
  <si>
    <t>CTR ALTOGREDOS</t>
  </si>
  <si>
    <t>CARRETERA PLATAFORMA, S/N</t>
  </si>
  <si>
    <t>920255555</t>
  </si>
  <si>
    <t>mtveneros@gmail.com</t>
  </si>
  <si>
    <t>altogredos-ctr.com</t>
  </si>
  <si>
    <t>HOTEL PALACIO DE LOS VELADA S.L.</t>
  </si>
  <si>
    <t>PLAZA CATEDRAL, 10 BAJO; OFICINA DE TURISMO JCY</t>
  </si>
  <si>
    <t>920255100</t>
  </si>
  <si>
    <t>olivaj@veladahoteles.com</t>
  </si>
  <si>
    <t>veladahoteles.com</t>
  </si>
  <si>
    <t>LA CASA DEL PRESIDENTE</t>
  </si>
  <si>
    <t>CALLE TELARES, 1</t>
  </si>
  <si>
    <t>920236902</t>
  </si>
  <si>
    <t>recepcion@lacasadelpresidente.es</t>
  </si>
  <si>
    <t>lacasadelpresidente.es</t>
  </si>
  <si>
    <t>HOTEL EL CARRASCAL</t>
  </si>
  <si>
    <t>CARRETERA N-110, KILOMETRO 286</t>
  </si>
  <si>
    <t>05540</t>
  </si>
  <si>
    <t>MUÑANA</t>
  </si>
  <si>
    <t>920231492</t>
  </si>
  <si>
    <t>hotel@complejoelcarrascal.com</t>
  </si>
  <si>
    <t>complejoelcarrascal.com</t>
  </si>
  <si>
    <t>HOTEL PALACIO DE LOS VELADA</t>
  </si>
  <si>
    <t>PLAZA CATEDRAL, 10 OFICINA TURISMO JCY</t>
  </si>
  <si>
    <t>920227887</t>
  </si>
  <si>
    <t>hotelesvelada.com/</t>
  </si>
  <si>
    <t>MESON EL SOL Y HOTEL SANTA TERESA S.L.</t>
  </si>
  <si>
    <t>JOSÉ MARÍA CARO, 1 BAJO</t>
  </si>
  <si>
    <t>05003</t>
  </si>
  <si>
    <t>920224113</t>
  </si>
  <si>
    <t>info@mesonelsolyhotelntatere.com</t>
  </si>
  <si>
    <t>SAN ANTONIO</t>
  </si>
  <si>
    <t>PASEO ESTACIÓN, 23-27 1</t>
  </si>
  <si>
    <t>920222940</t>
  </si>
  <si>
    <t>info@nantonio.com</t>
  </si>
  <si>
    <t>hotelsanantonioavila.es</t>
  </si>
  <si>
    <t>PASEO ESTACIÓN, 17 BAJO; HOTEL REINA ISABEL</t>
  </si>
  <si>
    <t>920222213</t>
  </si>
  <si>
    <t>reinaisabel.com</t>
  </si>
  <si>
    <t>SANTA TERESA</t>
  </si>
  <si>
    <t>CALLE HORNOS CALEROS, 25, - BAJO</t>
  </si>
  <si>
    <t>920220211</t>
  </si>
  <si>
    <t>hotel@mesonelsol.com</t>
  </si>
  <si>
    <t>hotelsantateresaavila.com</t>
  </si>
  <si>
    <t>HOTEL 4POSTES</t>
  </si>
  <si>
    <t>CARRETERA SALAMANCA, 23</t>
  </si>
  <si>
    <t>920220000</t>
  </si>
  <si>
    <t>reservas@hotel-cuatropostes.es</t>
  </si>
  <si>
    <t>hotelcuatropostes.es</t>
  </si>
  <si>
    <t>HOTEL II CASTILLAS S.L.</t>
  </si>
  <si>
    <t>AVENIDA JUAN CARLOS I, 111 BAJO(HOTEL DOS CASTILLAS)</t>
  </si>
  <si>
    <t>05004</t>
  </si>
  <si>
    <t>920219237</t>
  </si>
  <si>
    <t>reservasavila@hoteldoscastillas.com</t>
  </si>
  <si>
    <t>hoteldoscastillas.com</t>
  </si>
  <si>
    <t>H2 ÁVILA</t>
  </si>
  <si>
    <t>CRISTO DE LAS MURALLAS (POLIGONO INSDUSTRIAL HERVENCIAS), 8</t>
  </si>
  <si>
    <t>920213414</t>
  </si>
  <si>
    <t>avila@hoteles2.com</t>
  </si>
  <si>
    <t>HOTEL RESTAURANTE LAS CANCELAS</t>
  </si>
  <si>
    <t>CALLE CRUZ VIEJA, 6</t>
  </si>
  <si>
    <t>920212249</t>
  </si>
  <si>
    <t>reservas@lascancelas.com</t>
  </si>
  <si>
    <t>lascancelas.com</t>
  </si>
  <si>
    <t>PARADOR DE AVILA</t>
  </si>
  <si>
    <t>MARQUÉS CANALES Y CHOZAS, 2</t>
  </si>
  <si>
    <t>920211340</t>
  </si>
  <si>
    <t>avila@parador.es</t>
  </si>
  <si>
    <t>LA TROCHA DE HOYORREDONDO S.L.</t>
  </si>
  <si>
    <t>LA CARRERA, 88</t>
  </si>
  <si>
    <t>05516</t>
  </si>
  <si>
    <t>HOYORREDONDO</t>
  </si>
  <si>
    <t>920209326</t>
  </si>
  <si>
    <t>belmiralpeix@hotmail.com</t>
  </si>
  <si>
    <t>latrochadehoyorredondo.com</t>
  </si>
  <si>
    <t>EL HOTELITO S.L.</t>
  </si>
  <si>
    <t>COLONIA CHINITA, S/N</t>
  </si>
  <si>
    <t>05100</t>
  </si>
  <si>
    <t>NAVALUENGA</t>
  </si>
  <si>
    <t>920043005</t>
  </si>
  <si>
    <t>elhotelito@el-hotelito.es</t>
  </si>
  <si>
    <t>elhotelitosl.com</t>
  </si>
  <si>
    <t>LA POSADA DEL AGUA</t>
  </si>
  <si>
    <t>CARRETERA N-403, S/N KILOMETRO 97</t>
  </si>
  <si>
    <t>05110</t>
  </si>
  <si>
    <t>EL BARRACO</t>
  </si>
  <si>
    <t>920 281 045</t>
  </si>
  <si>
    <t>info@posadadelagua.com</t>
  </si>
  <si>
    <t>posadadelagua.com/</t>
  </si>
  <si>
    <t>CLUB DEPORTIVO TRAFALGAR POLO S.L.</t>
  </si>
  <si>
    <t>LUGAR MANGUETA, S/N</t>
  </si>
  <si>
    <t>11159</t>
  </si>
  <si>
    <t>919018378</t>
  </si>
  <si>
    <t>reservas@trafalgarpolo.com</t>
  </si>
  <si>
    <t>trafalgarpolo.com</t>
  </si>
  <si>
    <t>DUQUE</t>
  </si>
  <si>
    <t>AVENIDA ESTACIÓN, 65</t>
  </si>
  <si>
    <t>28293</t>
  </si>
  <si>
    <t>ZARZALEJO</t>
  </si>
  <si>
    <t>918992360</t>
  </si>
  <si>
    <t>informacion@hotelrestauranteduque.net</t>
  </si>
  <si>
    <t>hotelrestauranteduque.net</t>
  </si>
  <si>
    <t>HOTEL LOS CINCO ENEBROS S.L.</t>
  </si>
  <si>
    <t>CALLE ALMENARA, 33 CH</t>
  </si>
  <si>
    <t>28294</t>
  </si>
  <si>
    <t>ROBLEDO DE CHAVELA</t>
  </si>
  <si>
    <t>918981562</t>
  </si>
  <si>
    <t>recepcion@loscincoenebros.com</t>
  </si>
  <si>
    <t>loscincoenebros.com</t>
  </si>
  <si>
    <t>NH VICTORIA PALACE</t>
  </si>
  <si>
    <t>CALLE JUAN DE TOLEDO, 4 BAJO</t>
  </si>
  <si>
    <t>28200</t>
  </si>
  <si>
    <t>SAN LORENZO DE EL ESCORIAL</t>
  </si>
  <si>
    <t>918969890</t>
  </si>
  <si>
    <t>nhvictoriapalace@nh-hotels.com</t>
  </si>
  <si>
    <t>EXE VICTORIA PALACE</t>
  </si>
  <si>
    <t>CALLE JUAN DE TOLEDO, 4</t>
  </si>
  <si>
    <t>918967066</t>
  </si>
  <si>
    <t>info@exevictoriapalace.com</t>
  </si>
  <si>
    <t>exevictoriapalace.com</t>
  </si>
  <si>
    <t>CALLE ESTRELLA DE ELOLA, 8 BAJO</t>
  </si>
  <si>
    <t>28341</t>
  </si>
  <si>
    <t>VALDEMORO</t>
  </si>
  <si>
    <t>918956756</t>
  </si>
  <si>
    <t>hotelrus1991@gmail.com</t>
  </si>
  <si>
    <t>rus.com</t>
  </si>
  <si>
    <t>LA CASA RURAL</t>
  </si>
  <si>
    <t>SOCIEDAD DE COSECHEROS, 6</t>
  </si>
  <si>
    <t>28370</t>
  </si>
  <si>
    <t>CHINCHÓN</t>
  </si>
  <si>
    <t>918941177</t>
  </si>
  <si>
    <t xml:space="preserve"> info@hotel-lacasarural.com</t>
  </si>
  <si>
    <t>hotel-lacasarural.com</t>
  </si>
  <si>
    <t>PLAZA MAYOR CHINCHÒN S.L.</t>
  </si>
  <si>
    <t>PLAZA MAYOR, 38 BAJO; LOCAL</t>
  </si>
  <si>
    <t>918941063</t>
  </si>
  <si>
    <t>info@hotelplazamayorchinchon.com</t>
  </si>
  <si>
    <t>hotelplazamayorchinchon.com</t>
  </si>
  <si>
    <t>PARADOR DE CHINCHON</t>
  </si>
  <si>
    <t>CALLE HUERTOS, 1 BAJO</t>
  </si>
  <si>
    <t>918940836</t>
  </si>
  <si>
    <t>chinchon@parador.es</t>
  </si>
  <si>
    <t>NUEVO CHINCHON S.L.</t>
  </si>
  <si>
    <t>DOÑA FRANCISCA Y DON FRANCISCO FAUSTO, 45 BAJO</t>
  </si>
  <si>
    <t>918940544</t>
  </si>
  <si>
    <t>info@nuevochinchon.com</t>
  </si>
  <si>
    <t>HOTEL CONDESA DE CHINCHON S.L.</t>
  </si>
  <si>
    <t>CALLE HUERTOS, 26 BAJO</t>
  </si>
  <si>
    <t>918935400</t>
  </si>
  <si>
    <t>info@condesadechinchon.com</t>
  </si>
  <si>
    <t>condesadechinchon.com</t>
  </si>
  <si>
    <t>HOTEL JARDIN DE ARANJUEZ</t>
  </si>
  <si>
    <t>CALLE PRÍNCIPE, 26 BAJO</t>
  </si>
  <si>
    <t>28300</t>
  </si>
  <si>
    <t>ARANJUEZ</t>
  </si>
  <si>
    <t>918925955</t>
  </si>
  <si>
    <t>info@hoteljardindearanjuez.com</t>
  </si>
  <si>
    <t>hoteljardindearanjuez.com</t>
  </si>
  <si>
    <t>REAL SITIO DE ARANJUEZ</t>
  </si>
  <si>
    <t>CALLE ROSA, 23 BAJO</t>
  </si>
  <si>
    <t>918925471</t>
  </si>
  <si>
    <t>sugerenciasweb@cespa.es</t>
  </si>
  <si>
    <t>cespa.es</t>
  </si>
  <si>
    <t>HOTEL MERCEDES</t>
  </si>
  <si>
    <t>CARRETERA MADRID, 15 BAJO</t>
  </si>
  <si>
    <t>918922014</t>
  </si>
  <si>
    <t>reservas@hotelmercedes.org</t>
  </si>
  <si>
    <t>hotelmercedes.org</t>
  </si>
  <si>
    <t>HOTEL LOS LANCEROS</t>
  </si>
  <si>
    <t>AVENIDA JUAN DE BORBÓN Y BATTEMBERG, S/N S/N</t>
  </si>
  <si>
    <t>918908011</t>
  </si>
  <si>
    <t>info@loslanceros.com</t>
  </si>
  <si>
    <t>loslanceros.com</t>
  </si>
  <si>
    <t>PARRILLA PRINCIPE</t>
  </si>
  <si>
    <t>CALLE MARIANO BENAVENTE, 12 BAJO</t>
  </si>
  <si>
    <t>918907601</t>
  </si>
  <si>
    <t>info@parrillaprincipe.com</t>
  </si>
  <si>
    <t>TRES ARCOS</t>
  </si>
  <si>
    <t>CALLE JUAN DE TOLEDO, 42 BAJO</t>
  </si>
  <si>
    <t>918906897</t>
  </si>
  <si>
    <t>info@tresarcos.com</t>
  </si>
  <si>
    <t>HOTEL MIRANDA Y SUIZO</t>
  </si>
  <si>
    <t>CALLE FLORIDABLANCA, 18-20 LOCAL</t>
  </si>
  <si>
    <t>918904711</t>
  </si>
  <si>
    <t>recepcion@mirandasuizo.com</t>
  </si>
  <si>
    <t>mirandasuizo.com</t>
  </si>
  <si>
    <t>CALLE FLORIDABLANCA, 12-14 BAJO</t>
  </si>
  <si>
    <t>918901520</t>
  </si>
  <si>
    <t>info@hflorida.com</t>
  </si>
  <si>
    <t>florida.com</t>
  </si>
  <si>
    <t>HOTEL CISNEROS S.L.</t>
  </si>
  <si>
    <t>PASEO PASTRANA, 32 BAJO</t>
  </si>
  <si>
    <t>28803</t>
  </si>
  <si>
    <t>ALCALÁ DE HENARES</t>
  </si>
  <si>
    <t>918882511</t>
  </si>
  <si>
    <t>info@cisneroshotel.com</t>
  </si>
  <si>
    <t>hotelcisnerossl.com</t>
  </si>
  <si>
    <t>HOTEL EL BEDEL</t>
  </si>
  <si>
    <t>PLAZA SAN DIEGO, 8 PRINCIPAL</t>
  </si>
  <si>
    <t>28801</t>
  </si>
  <si>
    <t>918880557</t>
  </si>
  <si>
    <t>reservas@hotelelbedel.com</t>
  </si>
  <si>
    <t>hotelelbedel.com</t>
  </si>
  <si>
    <t>PARADOR DE ÁLCALA DE HENARES</t>
  </si>
  <si>
    <t>CALLE COLEGIOS, 8 BAJO</t>
  </si>
  <si>
    <t>918880330</t>
  </si>
  <si>
    <t>alcala@parador.es</t>
  </si>
  <si>
    <t>LOS PRADOS S.A.</t>
  </si>
  <si>
    <t>CALLE SANGLAS, 10 BAJO(HOTEL)</t>
  </si>
  <si>
    <t>28890</t>
  </si>
  <si>
    <t>LOECHES</t>
  </si>
  <si>
    <t>918862239</t>
  </si>
  <si>
    <t>info@losprados.com.es</t>
  </si>
  <si>
    <t>losprados.com.es</t>
  </si>
  <si>
    <t>HOSPEDERÍA DE ANTONIA</t>
  </si>
  <si>
    <t>CALLE SAN BLÁS, 2, - ESQUINA LA PALOMA</t>
  </si>
  <si>
    <t>28864</t>
  </si>
  <si>
    <t>AJALVIR</t>
  </si>
  <si>
    <t>918844975</t>
  </si>
  <si>
    <t>hospederiadeantonia@yahoo.es</t>
  </si>
  <si>
    <t>hospederadeantonia.com</t>
  </si>
  <si>
    <t>CIUDAD DE ALCALA</t>
  </si>
  <si>
    <t>VIA COMPLUTENSE, 22 22 22</t>
  </si>
  <si>
    <t>918824745</t>
  </si>
  <si>
    <t>info@ciudaddealcala.com</t>
  </si>
  <si>
    <t>HOSTEL COMPLUTUM S.L.</t>
  </si>
  <si>
    <t>PLAZA SAN DIEGO, 2 BAJO; SEDE 185</t>
  </si>
  <si>
    <t>918800387</t>
  </si>
  <si>
    <t>info@hostelcomplutum.com</t>
  </si>
  <si>
    <t>hostelcomplutum.com</t>
  </si>
  <si>
    <t>IBIS S.L.</t>
  </si>
  <si>
    <t>CALLE ANTONIO SUÁREZ, 8 BAJO; NH EX ALCALA DE HENARE</t>
  </si>
  <si>
    <t>28802</t>
  </si>
  <si>
    <t>918796181</t>
  </si>
  <si>
    <t>h7456@accor.com</t>
  </si>
  <si>
    <t>ALCALÁ PLAZA</t>
  </si>
  <si>
    <t>CALLE HITA, 4 BAJO; HOTEL ALCALA PLAZA</t>
  </si>
  <si>
    <t>28805</t>
  </si>
  <si>
    <t>918783400</t>
  </si>
  <si>
    <t>alcalaplaza@hotelalcalaplaza.com</t>
  </si>
  <si>
    <t>hotelalcalaplaza.com</t>
  </si>
  <si>
    <t>ALCALA PLAZA HOTEL</t>
  </si>
  <si>
    <t>CALLE HITA, 4</t>
  </si>
  <si>
    <t>ISLA DE LA GARENA</t>
  </si>
  <si>
    <t>CALLE GALILEO GALILEI (POLIGONO INSDUSTRIAL LA GARENA), 18 BAJO</t>
  </si>
  <si>
    <t>28806</t>
  </si>
  <si>
    <t>918781670</t>
  </si>
  <si>
    <t>recepcion@hotelislagarena.com</t>
  </si>
  <si>
    <t>hotelislagarena.com</t>
  </si>
  <si>
    <t>HOSTAL LA POSADA DE LA MAGISTRAL</t>
  </si>
  <si>
    <t>CALLE TERCIA, 8</t>
  </si>
  <si>
    <t>918778430</t>
  </si>
  <si>
    <t>laposadamagistral@gmail.com</t>
  </si>
  <si>
    <t>hostallaposadadelamagistral.com</t>
  </si>
  <si>
    <t>ALCALÁ CENTRO</t>
  </si>
  <si>
    <t>CALLE DON JUAN I, 12 BAJO(ASCENSOR)</t>
  </si>
  <si>
    <t>28807</t>
  </si>
  <si>
    <t>918775394</t>
  </si>
  <si>
    <t>info@alcalácentro.com</t>
  </si>
  <si>
    <t>ZOUK HOTEL S.L.</t>
  </si>
  <si>
    <t>CALLE ISAAC NEWTON (POLIGONO INSDUSTRIAL LA GARENA), 2 8 8 8</t>
  </si>
  <si>
    <t>918771820</t>
  </si>
  <si>
    <t>reservas@zoukhotel.com</t>
  </si>
  <si>
    <t>zoukhotel.com</t>
  </si>
  <si>
    <t>AB ARGANDA S.L.</t>
  </si>
  <si>
    <t>AVENIDA MADRID, 47 BAJO</t>
  </si>
  <si>
    <t>28500</t>
  </si>
  <si>
    <t>ARGANDA DEL REY</t>
  </si>
  <si>
    <t>918757500</t>
  </si>
  <si>
    <t>abarganda@ab-hoteles.com</t>
  </si>
  <si>
    <t>hotelabarganda.com</t>
  </si>
  <si>
    <t>HOTEL EL COCHERON S.L.</t>
  </si>
  <si>
    <t>CALLE MONTESINOS, 22 BAJO</t>
  </si>
  <si>
    <t>918754350</t>
  </si>
  <si>
    <t>hotel@elcocheron1919.com</t>
  </si>
  <si>
    <t>elcocheron1919.com</t>
  </si>
  <si>
    <t>DON MANUEL</t>
  </si>
  <si>
    <t>CALLE PRÍNCIPE, 71 BAJO</t>
  </si>
  <si>
    <t>918754086</t>
  </si>
  <si>
    <t>reservas@donmanuelhotel.com</t>
  </si>
  <si>
    <t>donmanuelhotel.com</t>
  </si>
  <si>
    <t>PALACETE DE LA OCHAVA</t>
  </si>
  <si>
    <t>CALLE ALCALÁ, 4 BAJO</t>
  </si>
  <si>
    <t>28511</t>
  </si>
  <si>
    <t>VALDILECHA</t>
  </si>
  <si>
    <t>918738923</t>
  </si>
  <si>
    <t>info@laochava.com</t>
  </si>
  <si>
    <t>laochava.com</t>
  </si>
  <si>
    <t>AVENIDA MADRID, 105 BAJO; NH ARGANDA</t>
  </si>
  <si>
    <t>918729140</t>
  </si>
  <si>
    <t>info@ibis.com</t>
  </si>
  <si>
    <t>IBIS MADRID ARGANDA</t>
  </si>
  <si>
    <t>AVENIDA MADRID, 105 BAJO</t>
  </si>
  <si>
    <t>info@ibismadridarganda.com</t>
  </si>
  <si>
    <t>HOTEL PUERTO</t>
  </si>
  <si>
    <t>CARRETERA IRÚN, KILOMETRO 92</t>
  </si>
  <si>
    <t>28756</t>
  </si>
  <si>
    <t>SOMOSIERRA</t>
  </si>
  <si>
    <t>918699252</t>
  </si>
  <si>
    <t>info@hotelpuerto.com</t>
  </si>
  <si>
    <t>PUERTO S.L.</t>
  </si>
  <si>
    <t>CARRETERA IRÚN, KILOMETRO 92, 5 BAJO</t>
  </si>
  <si>
    <t>918699144</t>
  </si>
  <si>
    <t>yolanda@puertohotel.es</t>
  </si>
  <si>
    <t>puertohotel.es</t>
  </si>
  <si>
    <t>CARRETERA MADRID-IRUN, KILOMETRO 87, 800 BAJO</t>
  </si>
  <si>
    <t>28755</t>
  </si>
  <si>
    <t>ROBREGORDO</t>
  </si>
  <si>
    <t>918699006</t>
  </si>
  <si>
    <t>info@loscerezos.com</t>
  </si>
  <si>
    <t>grupocerem.com</t>
  </si>
  <si>
    <t>EL PINSAPO</t>
  </si>
  <si>
    <t>CARRETERA VELILLA, 14.200 KILOMETRO</t>
  </si>
  <si>
    <t>918698888</t>
  </si>
  <si>
    <t>asistencia@nominaliasupport.com</t>
  </si>
  <si>
    <t>elpinsapodepedraza.es</t>
  </si>
  <si>
    <t>LA POSADA DE HORCAJUELO</t>
  </si>
  <si>
    <t>CAMINO BLANCA, 17</t>
  </si>
  <si>
    <t>28191</t>
  </si>
  <si>
    <t>HORCAJUELO DE LA SIERRA</t>
  </si>
  <si>
    <t>918697029</t>
  </si>
  <si>
    <t>laposadadehorcajuelo.com</t>
  </si>
  <si>
    <t>HOTEL RURAL MARCOS</t>
  </si>
  <si>
    <t>AVENIDA PAULAR, 34</t>
  </si>
  <si>
    <t>28740</t>
  </si>
  <si>
    <t>RASCAFRÍA</t>
  </si>
  <si>
    <t>918692742</t>
  </si>
  <si>
    <t>info@hotelruralmarcos.es</t>
  </si>
  <si>
    <t>hotelruralmarcos.es</t>
  </si>
  <si>
    <t>HOSTAL ROSALI S.L.</t>
  </si>
  <si>
    <t>AVENIDA VALLE, 39 39</t>
  </si>
  <si>
    <t>28003</t>
  </si>
  <si>
    <t>918691213</t>
  </si>
  <si>
    <t>reservas@hotelruralelvalle.com</t>
  </si>
  <si>
    <t>hotelruralelvalle.com</t>
  </si>
  <si>
    <t>LA POSADA DE ALAMEDA</t>
  </si>
  <si>
    <t>PLAZA SANTA MARINA, 17 17 17</t>
  </si>
  <si>
    <t>28749</t>
  </si>
  <si>
    <t>ALAMEDA DEL VALLE</t>
  </si>
  <si>
    <t>918690017</t>
  </si>
  <si>
    <t>info@lapodadealameda.com</t>
  </si>
  <si>
    <t>SARA DE UR</t>
  </si>
  <si>
    <t>CALLE CORCHO, 26 BAJO</t>
  </si>
  <si>
    <t>28751</t>
  </si>
  <si>
    <t>LA CABRERA</t>
  </si>
  <si>
    <t>918689509</t>
  </si>
  <si>
    <t>info@saradeur.com</t>
  </si>
  <si>
    <t>saradeur.com</t>
  </si>
  <si>
    <t>HOTEL MAVI S.A.</t>
  </si>
  <si>
    <t>AVENIDA CABRERA, 8</t>
  </si>
  <si>
    <t>918688000</t>
  </si>
  <si>
    <t>info@hotelmavi.es</t>
  </si>
  <si>
    <t>hotelmavi.es</t>
  </si>
  <si>
    <t>HOTEL MAVI S.L.</t>
  </si>
  <si>
    <t>CARRETERA MADRID-IRÚN (N-I), KILOMETRO 58</t>
  </si>
  <si>
    <t>POSADA DE ROBLEDILLO</t>
  </si>
  <si>
    <t>CALLE FUENTE, 24</t>
  </si>
  <si>
    <t>28194</t>
  </si>
  <si>
    <t>ROBLEDILLO DE LA JARA</t>
  </si>
  <si>
    <t>918684103</t>
  </si>
  <si>
    <t>posadaderobledillo@gmail.com</t>
  </si>
  <si>
    <t>posadaderobledillo.com</t>
  </si>
  <si>
    <t>LOS CANCHOS</t>
  </si>
  <si>
    <t>CALLE LA VILLA, 14 BAJO</t>
  </si>
  <si>
    <t>28730</t>
  </si>
  <si>
    <t>BUITRAGO DEL LOZOYA</t>
  </si>
  <si>
    <t>918682017</t>
  </si>
  <si>
    <t>info@loscanchos.com</t>
  </si>
  <si>
    <t>HOSPEDERÍA EL ARCO</t>
  </si>
  <si>
    <t>CALLE ARCO, 6</t>
  </si>
  <si>
    <t>28739</t>
  </si>
  <si>
    <t>VILLAVIEJA DEL LOZOYA</t>
  </si>
  <si>
    <t>918680911</t>
  </si>
  <si>
    <t>info@hospederíaelarco.com</t>
  </si>
  <si>
    <t>hospederiaelarco.es</t>
  </si>
  <si>
    <t>POSADA DE TRASTÁMARA</t>
  </si>
  <si>
    <t>AVENIDA CASTILLA Y LEÓN, 49 BAJO</t>
  </si>
  <si>
    <t>05440</t>
  </si>
  <si>
    <t>PIEDRALAVES</t>
  </si>
  <si>
    <t>918666400</t>
  </si>
  <si>
    <t>info@podadetrastámara.com</t>
  </si>
  <si>
    <t>EL JARDÍN S.L.</t>
  </si>
  <si>
    <t>CARRETERA MADRID, 12 BAJO</t>
  </si>
  <si>
    <t>28620</t>
  </si>
  <si>
    <t>ALDEA DEL FRESNO</t>
  </si>
  <si>
    <t>918637509</t>
  </si>
  <si>
    <t>reservas@hotelruraleljardin.es</t>
  </si>
  <si>
    <t>hotelruraleljardin.es</t>
  </si>
  <si>
    <t>HOTEL EL ESTANCO</t>
  </si>
  <si>
    <t>PLAZA CAÑO, 3</t>
  </si>
  <si>
    <t>05250</t>
  </si>
  <si>
    <t>EL HOYO DE PINARES</t>
  </si>
  <si>
    <t>918634083</t>
  </si>
  <si>
    <t>elestancocyl@gmail.com</t>
  </si>
  <si>
    <t>elestancohotel.es</t>
  </si>
  <si>
    <t>DRACOS</t>
  </si>
  <si>
    <t>SERRALLO, 51 LOCAL</t>
  </si>
  <si>
    <t>05260</t>
  </si>
  <si>
    <t>CEBREROS</t>
  </si>
  <si>
    <t>918630617</t>
  </si>
  <si>
    <t>info@dracos.com</t>
  </si>
  <si>
    <t>HOTEL EL RONDÓN</t>
  </si>
  <si>
    <t>CARRETERA VILLACASTÍN, 6</t>
  </si>
  <si>
    <t>918630460</t>
  </si>
  <si>
    <t>info@elrondon.es</t>
  </si>
  <si>
    <t>elrondon.es</t>
  </si>
  <si>
    <t>EL CASTREJON</t>
  </si>
  <si>
    <t>CAÑOS DE ABAJO, 10 BAJOS</t>
  </si>
  <si>
    <t>918630044</t>
  </si>
  <si>
    <t>hotelcastrejon@elcastrejon.com</t>
  </si>
  <si>
    <t>elcastrejon.com</t>
  </si>
  <si>
    <t>LIFE</t>
  </si>
  <si>
    <t>CALLE PIZARRO, 16</t>
  </si>
  <si>
    <t>918629651</t>
  </si>
  <si>
    <t>info@hotellifemadrid.es</t>
  </si>
  <si>
    <t>hotellifemadrid.es</t>
  </si>
  <si>
    <t>COLLARUBIO</t>
  </si>
  <si>
    <t>CALLE LEÓN, 4 BAJO; APARTAMENTO 2</t>
  </si>
  <si>
    <t>28450</t>
  </si>
  <si>
    <t>COLLADO MEDIANO</t>
  </si>
  <si>
    <t>918598531</t>
  </si>
  <si>
    <t>dpd@ntasys.com</t>
  </si>
  <si>
    <t>collarubio.com</t>
  </si>
  <si>
    <t>CUMDERIT S.L.</t>
  </si>
  <si>
    <t>CALLE PRADERÓN, S/N</t>
  </si>
  <si>
    <t>28260</t>
  </si>
  <si>
    <t>GALAPAGAR</t>
  </si>
  <si>
    <t>918584445</t>
  </si>
  <si>
    <t>info@cumderit.com</t>
  </si>
  <si>
    <t>FEIJOÓ</t>
  </si>
  <si>
    <t>CALLE LA PRIMAVERA, 94 LOCAL 4</t>
  </si>
  <si>
    <t>28430</t>
  </si>
  <si>
    <t>ALPEDRETE</t>
  </si>
  <si>
    <t>918579800</t>
  </si>
  <si>
    <t>info@feijoó.com</t>
  </si>
  <si>
    <t>HOTEL EL CENADOR DE SALVADOR S.L.</t>
  </si>
  <si>
    <t>CALLE ESPAÑA, 30 BAJO</t>
  </si>
  <si>
    <t>28411</t>
  </si>
  <si>
    <t>MORALZARZAL</t>
  </si>
  <si>
    <t>918577722</t>
  </si>
  <si>
    <t>cenador@infonegocio.com</t>
  </si>
  <si>
    <t>elcenadordesalvador.es</t>
  </si>
  <si>
    <t>LAS POSTAS</t>
  </si>
  <si>
    <t>CARRETERA M-601, KILOMETRO 10, 200</t>
  </si>
  <si>
    <t>28491</t>
  </si>
  <si>
    <t>NAVACERRADA</t>
  </si>
  <si>
    <t>918560250</t>
  </si>
  <si>
    <t>recepcion@hotelaspostas.com</t>
  </si>
  <si>
    <t>hotelaspostas.com</t>
  </si>
  <si>
    <t>HACIENDA LOS ROBLES</t>
  </si>
  <si>
    <t>PLAZA ÁNGELES, 1 1 1</t>
  </si>
  <si>
    <t>918560200</t>
  </si>
  <si>
    <t>hacienda@haciendalosrobles.com</t>
  </si>
  <si>
    <t>haciendalosrobles.com</t>
  </si>
  <si>
    <t>HOTEL ARCIPRESTE DE HITA - ADULTS ONLY S.L.</t>
  </si>
  <si>
    <t>CARRETERA M-601, 12</t>
  </si>
  <si>
    <t>918560125</t>
  </si>
  <si>
    <t>info@hotelarciprestedehita.com</t>
  </si>
  <si>
    <t>hotelarciprestedehita.com</t>
  </si>
  <si>
    <t>LA TORRE BOX ART HOTEL S.L.</t>
  </si>
  <si>
    <t>PASEO ROSALES, 48 BAJO</t>
  </si>
  <si>
    <t>918558558</t>
  </si>
  <si>
    <t>latorre@boxarthotel.com</t>
  </si>
  <si>
    <t>latorreboxarthotel.com</t>
  </si>
  <si>
    <t>HOTEL RURAL TORREBLANCA</t>
  </si>
  <si>
    <t>CALLE DOCTOR GÓMEZ RUIZ, 7</t>
  </si>
  <si>
    <t>28440</t>
  </si>
  <si>
    <t>GUADARRAMA</t>
  </si>
  <si>
    <t>918549505</t>
  </si>
  <si>
    <t>info@hotelruraltorreblanca.es</t>
  </si>
  <si>
    <t>hotelruraltorreblanca.es</t>
  </si>
  <si>
    <t>SIERRA ORIENTE</t>
  </si>
  <si>
    <t>CALLE PRADO DE LA VENTA, 23 BAJO</t>
  </si>
  <si>
    <t>28480</t>
  </si>
  <si>
    <t>918541454</t>
  </si>
  <si>
    <t>info@sierraoriente.com</t>
  </si>
  <si>
    <t>HOSTAL PIQUIO S.A.</t>
  </si>
  <si>
    <t>PASEO DEL MOLINO DEL REY, 1 LOCAL</t>
  </si>
  <si>
    <t>918541254</t>
  </si>
  <si>
    <t>hostalpiquio@hostalpiquio.com</t>
  </si>
  <si>
    <t>hostalpiquio.es/</t>
  </si>
  <si>
    <t>PARQUE REAL</t>
  </si>
  <si>
    <t>CALLE PADRE DAMIÁN, 4 BAJO</t>
  </si>
  <si>
    <t>28410</t>
  </si>
  <si>
    <t>MANZANARES EL REAL</t>
  </si>
  <si>
    <t>918539834</t>
  </si>
  <si>
    <t>info@parquereal.com</t>
  </si>
  <si>
    <t>PASEO SAN SEBASTIÁN, 53 BAJO; HOTEL GACELAS</t>
  </si>
  <si>
    <t>28490</t>
  </si>
  <si>
    <t>BECERRIL DE LA SIERRA</t>
  </si>
  <si>
    <t>918538000</t>
  </si>
  <si>
    <t>reservas@hotel-lasgacelas.com</t>
  </si>
  <si>
    <t>hotel-lasgacelas.com</t>
  </si>
  <si>
    <t>HOTEL PASADOIRO</t>
  </si>
  <si>
    <t>CARRETERA VILLALBA-SEGOVIA (M-601), KILOMETRO 20 BAJO(PUERTO NAVACERRADA)</t>
  </si>
  <si>
    <t>28470</t>
  </si>
  <si>
    <t>CERCEDILLA</t>
  </si>
  <si>
    <t>918521427</t>
  </si>
  <si>
    <t>pasadoiro@pasadoiro.com</t>
  </si>
  <si>
    <t>pasadoiro.com</t>
  </si>
  <si>
    <t>LA CASONA DE NAVALMEDIO</t>
  </si>
  <si>
    <t>CARRETERA EMBALSE DE NAVALMEDIO, KILOMETRO 1, 9</t>
  </si>
  <si>
    <t>918521351</t>
  </si>
  <si>
    <t>info@casonadenavalmedio.com</t>
  </si>
  <si>
    <t>casonadenavalmedio.com</t>
  </si>
  <si>
    <t>CASA LAFORA</t>
  </si>
  <si>
    <t>CAMINO MAJAVILÁN, 3</t>
  </si>
  <si>
    <t>918521050</t>
  </si>
  <si>
    <t>info@calafora.com</t>
  </si>
  <si>
    <t>CASA CIRILO</t>
  </si>
  <si>
    <t>CARRETERA DEHESAS, 1</t>
  </si>
  <si>
    <t>918520241</t>
  </si>
  <si>
    <t>pepacirilo@yahoo.es</t>
  </si>
  <si>
    <t>hotelruralcasacirilo.es</t>
  </si>
  <si>
    <t>GALAICO S.L.</t>
  </si>
  <si>
    <t>AVENIDA JUAN CARLOS I, 45 BAJO; CENTRO COMERCIAL EL ZOCO</t>
  </si>
  <si>
    <t>28400</t>
  </si>
  <si>
    <t>COLLADO VILLALBA</t>
  </si>
  <si>
    <t>918510304</t>
  </si>
  <si>
    <t>recepcion@hotelgalaico.com</t>
  </si>
  <si>
    <t>ASOCIACION APASCOVI</t>
  </si>
  <si>
    <t>CALLE JOSÉ MARÍA USANDIZAGA (LOS NEGRALES), 34 BIS BAJO(URBANIZACIÓN LOS NEGRALES)</t>
  </si>
  <si>
    <t>918500657</t>
  </si>
  <si>
    <t>apascovi@apascovi.org</t>
  </si>
  <si>
    <t>apascovi.org</t>
  </si>
  <si>
    <t>CASA JUANECA</t>
  </si>
  <si>
    <t>AUTOVIA A-1, KILOMETRO 30, 5 LOCAL HOTEL CASA JUANECA</t>
  </si>
  <si>
    <t>28750</t>
  </si>
  <si>
    <t>SAN AGUSTÍN DEL GUADALIX</t>
  </si>
  <si>
    <t>918487606</t>
  </si>
  <si>
    <t>info@casajuaneca.com</t>
  </si>
  <si>
    <t>casajuaneca.com/</t>
  </si>
  <si>
    <t>PRADO REAL S.L.</t>
  </si>
  <si>
    <t>PRADO-REAL, 15 BAJO</t>
  </si>
  <si>
    <t>28791</t>
  </si>
  <si>
    <t>SOTO DEL REAL</t>
  </si>
  <si>
    <t>918478698</t>
  </si>
  <si>
    <t>reservashotelpradoreal@gmail.com</t>
  </si>
  <si>
    <t>hotelpradoreal.es</t>
  </si>
  <si>
    <t>PALACIO MIRAFLORES</t>
  </si>
  <si>
    <t>TRAVESIA BUSTARVIEJO, S/N 0 MADRID</t>
  </si>
  <si>
    <t>28792</t>
  </si>
  <si>
    <t>MIRAFLORES DE LA SIERRA</t>
  </si>
  <si>
    <t>918449050</t>
  </si>
  <si>
    <t>recepcion@palaciomiraflores.com</t>
  </si>
  <si>
    <t>palaciomiraflores.com</t>
  </si>
  <si>
    <t>LA PARADA DEL REY S.L.</t>
  </si>
  <si>
    <t>AVENIDA MADRID, 16 BAJO</t>
  </si>
  <si>
    <t>918449023</t>
  </si>
  <si>
    <t>info@laparadadelrey.com</t>
  </si>
  <si>
    <t>LA MUÑEQUILLA S.L.</t>
  </si>
  <si>
    <t>PASEO ÁLAMOS, 6 BAJO</t>
  </si>
  <si>
    <t>918444518</t>
  </si>
  <si>
    <t>laposadademiraflores@hotmail.com</t>
  </si>
  <si>
    <t>hotellamunequilla.com</t>
  </si>
  <si>
    <t>HOTEL GUADALIX</t>
  </si>
  <si>
    <t>AUTOVIA A-1, 32</t>
  </si>
  <si>
    <t>918435010</t>
  </si>
  <si>
    <t>info@hotelguadalix.com</t>
  </si>
  <si>
    <t>LA POSADA DEL CAMINO REAL</t>
  </si>
  <si>
    <t>CALLE SAN FRANCISCO, 6 BAJO(RESTAURANTE)</t>
  </si>
  <si>
    <t>28180</t>
  </si>
  <si>
    <t>TORRELAGUNA</t>
  </si>
  <si>
    <t>918430003</t>
  </si>
  <si>
    <t>posada.caminoreal@gmail.com</t>
  </si>
  <si>
    <t>laposadadelcaminoreal.com</t>
  </si>
  <si>
    <t>EL TORREON DE NAVACERRADA S.L.</t>
  </si>
  <si>
    <t>CALLE TEJERA, 16 BAJO</t>
  </si>
  <si>
    <t>918428524</t>
  </si>
  <si>
    <t>info@eltorreondenavacerrada.com</t>
  </si>
  <si>
    <t>eltorreondenavacerrada.com</t>
  </si>
  <si>
    <t>HOSPEDERIA LA CAÑADA</t>
  </si>
  <si>
    <t>CALLE CAÑADA, 5 BAJO; CONSTRUCCIONES PLAZA</t>
  </si>
  <si>
    <t>918427934</t>
  </si>
  <si>
    <t>reservas@hospederialacanada.es</t>
  </si>
  <si>
    <t>hospederialacanada.es/</t>
  </si>
  <si>
    <t>CALLE CUESTA, 5 BAJO</t>
  </si>
  <si>
    <t>28710</t>
  </si>
  <si>
    <t>EL MOLAR</t>
  </si>
  <si>
    <t>918410414</t>
  </si>
  <si>
    <t>hotellatorreta@hotmail.com</t>
  </si>
  <si>
    <t>latorreta.com</t>
  </si>
  <si>
    <t>HOTEL FC VILLALBA S.L.</t>
  </si>
  <si>
    <t>GLORIETA NAVACERRADA, S/N 0 KILOMETRO 1, 37</t>
  </si>
  <si>
    <t>28028</t>
  </si>
  <si>
    <t>918407430</t>
  </si>
  <si>
    <t>recepcion@hotelfcvillalba.com</t>
  </si>
  <si>
    <t>hotelfcvillalba.com/</t>
  </si>
  <si>
    <t>TORRELODONES</t>
  </si>
  <si>
    <t>CALLE SAMA DE LANGREO, S/N BAJO ESQUINA SAMA(DE LANGREO)</t>
  </si>
  <si>
    <t>28250</t>
  </si>
  <si>
    <t>918406606</t>
  </si>
  <si>
    <t>info@torrelodones.com</t>
  </si>
  <si>
    <t>HYATT CENTRIC GRAN VIA MADRID</t>
  </si>
  <si>
    <t>CALLE GRAN VÍA, 31</t>
  </si>
  <si>
    <t>28013</t>
  </si>
  <si>
    <t>918371234</t>
  </si>
  <si>
    <t>concierge@hyatt.com</t>
  </si>
  <si>
    <t>hyatt.com</t>
  </si>
  <si>
    <t>ALL IN ARANJUEZ</t>
  </si>
  <si>
    <t>CALLE CAPITÁN ANGOSTO GÓMEZ CASTRILLÓN, 147</t>
  </si>
  <si>
    <t>918316239</t>
  </si>
  <si>
    <t>info@allinaranjuez.com</t>
  </si>
  <si>
    <t>SUITES BARRIO SALAMANCA</t>
  </si>
  <si>
    <t>GENERAL ORAÁ, 17 BAJO(LOCAL)</t>
  </si>
  <si>
    <t>28006</t>
  </si>
  <si>
    <t>918255900</t>
  </si>
  <si>
    <t>info@hotelbarriodesalamanca.es</t>
  </si>
  <si>
    <t>hotelbarriodesalamanca.es</t>
  </si>
  <si>
    <t>HOTEL LABRAT</t>
  </si>
  <si>
    <t>CARRETERA GRIÑÓN-CARRANQUE (M-415), KILOMETRO 16, 5</t>
  </si>
  <si>
    <t>28979</t>
  </si>
  <si>
    <t>SERRANILLOS DEL VALLE</t>
  </si>
  <si>
    <t>918175967</t>
  </si>
  <si>
    <t>restauranteyhotellabrat@gmail.com</t>
  </si>
  <si>
    <t>hotellabrat.com</t>
  </si>
  <si>
    <t>CALLE CAMARGO, 7</t>
  </si>
  <si>
    <t>28691</t>
  </si>
  <si>
    <t>VILLANUEVA DE LA CAÑADA</t>
  </si>
  <si>
    <t>918156021</t>
  </si>
  <si>
    <t>hotel-el-ancla@hotmail.com</t>
  </si>
  <si>
    <t>hotelelancla.net</t>
  </si>
  <si>
    <t>HOTEL VIVAR</t>
  </si>
  <si>
    <t>CALLE MAYOR, 15 15</t>
  </si>
  <si>
    <t>918140234</t>
  </si>
  <si>
    <t>reservas@hotelvivar.com</t>
  </si>
  <si>
    <t>hotelvivar.com</t>
  </si>
  <si>
    <t>GRAN HOTEL LABRADOR S.A.</t>
  </si>
  <si>
    <t>CARRETERA N-V (MADRID-EXTREMADURA), SALIDA 36 CARRETERA EXTREMADURA 36</t>
  </si>
  <si>
    <t>28600</t>
  </si>
  <si>
    <t>NAVALCARNERO</t>
  </si>
  <si>
    <t>918139420</t>
  </si>
  <si>
    <t>recepcion.hotellabrador@gmail.com</t>
  </si>
  <si>
    <t>hotellabrador.com</t>
  </si>
  <si>
    <t>CARRIBA S.A.</t>
  </si>
  <si>
    <t>AVENIDA BARCELONA, 84 BAJO; HOTEL LABRADOR</t>
  </si>
  <si>
    <t>918132436</t>
  </si>
  <si>
    <t>CALLE MIGUEL DE CERVANTES, 2</t>
  </si>
  <si>
    <t>28690</t>
  </si>
  <si>
    <t>BRUNETE</t>
  </si>
  <si>
    <t>918124910</t>
  </si>
  <si>
    <t>info@laermita.com</t>
  </si>
  <si>
    <t>hotelmadrid.es/</t>
  </si>
  <si>
    <t>HOTEL DON ANGEL II</t>
  </si>
  <si>
    <t>CALLE BENJAMÍN PALENCIA, 8 8 8</t>
  </si>
  <si>
    <t>918117604</t>
  </si>
  <si>
    <t>info@hoteldonangelii.com</t>
  </si>
  <si>
    <t>DON ANGEL</t>
  </si>
  <si>
    <t>CALLE COMADRE, 1 BAJO</t>
  </si>
  <si>
    <t>918117310</t>
  </si>
  <si>
    <t>info@hoteldonangeli.com</t>
  </si>
  <si>
    <t>hoteldonangeli.com</t>
  </si>
  <si>
    <t>APARTAHOTEL VILLANUEVA S.L.</t>
  </si>
  <si>
    <t>SAN PEDRO, 1</t>
  </si>
  <si>
    <t>28229</t>
  </si>
  <si>
    <t>VILLANUEVA DEL PARDILLO</t>
  </si>
  <si>
    <t>918107191</t>
  </si>
  <si>
    <t>info@apartahotelvillanueva.com</t>
  </si>
  <si>
    <t>HOTEL RESTON VALDEMORO</t>
  </si>
  <si>
    <t>GLORIETA UNIVERSO, 12</t>
  </si>
  <si>
    <t>918099360</t>
  </si>
  <si>
    <t>info@hotelrestonvaldemoro.es</t>
  </si>
  <si>
    <t>hotelrestonvaldemoro.es</t>
  </si>
  <si>
    <t>NH PRINCIPE DE LA PAZ</t>
  </si>
  <si>
    <t>CALLE SAN ANTONIO, 22</t>
  </si>
  <si>
    <t>918099222</t>
  </si>
  <si>
    <t>nhprincipedelapaz@nh-hotels.com</t>
  </si>
  <si>
    <t>APARTAHOTEL LAS OLIVAS</t>
  </si>
  <si>
    <t>CALLE ISLA DE MALLORCA (URBANIZACIÓN VALLE GRANDE), 5 BAJO; DUPLICADO 5-7</t>
  </si>
  <si>
    <t>45224</t>
  </si>
  <si>
    <t>SESEÑA</t>
  </si>
  <si>
    <t>918088080</t>
  </si>
  <si>
    <t>recepcion@apartahotellasolivas.es</t>
  </si>
  <si>
    <t>apartahotellasolivas.com</t>
  </si>
  <si>
    <t>LOS LEONES S.L.</t>
  </si>
  <si>
    <t>CALLE DOCTOR FLEMING, 1 BAJO; HOTEL</t>
  </si>
  <si>
    <t>28330</t>
  </si>
  <si>
    <t>SAN MARTÍN DE LA VEGA</t>
  </si>
  <si>
    <t>918087500</t>
  </si>
  <si>
    <t>info@losleones.com</t>
  </si>
  <si>
    <t>CALLE GENERAL MARTITEGUI, 21 BAJO(HOTEL)</t>
  </si>
  <si>
    <t>28342</t>
  </si>
  <si>
    <t>918084254</t>
  </si>
  <si>
    <t>info@valdemoro.com</t>
  </si>
  <si>
    <t>hotelvaldemoro.es</t>
  </si>
  <si>
    <t>HOTEL LUXOR</t>
  </si>
  <si>
    <t>CARRETERA ANDALUCÍA, KILOMETRO 25 SALIDA 26</t>
  </si>
  <si>
    <t>28343</t>
  </si>
  <si>
    <t>918080329</t>
  </si>
  <si>
    <t>info@hotelluxor.com</t>
  </si>
  <si>
    <t>VP JARDIN TRES CANTOS</t>
  </si>
  <si>
    <t>AVENIDA ENCUARTES (PARQUE TECNOLÓGICO), 17 BAJO</t>
  </si>
  <si>
    <t>28760</t>
  </si>
  <si>
    <t>TRES CANTOS</t>
  </si>
  <si>
    <t>918064999</t>
  </si>
  <si>
    <t>marketingmanager@vphoteles.com</t>
  </si>
  <si>
    <t>trescantos-hotel.com</t>
  </si>
  <si>
    <t>THE FIRST ONE BOUTIQUE HOTEL</t>
  </si>
  <si>
    <t>CALLE PRECIADOS, 44 44</t>
  </si>
  <si>
    <t>918058989</t>
  </si>
  <si>
    <t>reservas@firstonehotel.com</t>
  </si>
  <si>
    <t>firstonehotel.com</t>
  </si>
  <si>
    <t>EUROSTARS</t>
  </si>
  <si>
    <t>RONDA EUROPA, 1 BAJO; DUPLICADO 1-3; HOTEL FOXA TRES CAN</t>
  </si>
  <si>
    <t>918054720</t>
  </si>
  <si>
    <t>info@eurostars.com</t>
  </si>
  <si>
    <t>QUO FIERRO</t>
  </si>
  <si>
    <t>PLAZA ESTACIÓN, 2 BAJO; URBITEC - HOTEL QUO</t>
  </si>
  <si>
    <t>918044837</t>
  </si>
  <si>
    <t>abuse@ovh.net</t>
  </si>
  <si>
    <t>hotelesquo.com</t>
  </si>
  <si>
    <t>HOLIDAY INN EXPRESS MADRID TRES CANTOS</t>
  </si>
  <si>
    <t>RONDA PONIENTE, 16 BAJO</t>
  </si>
  <si>
    <t>918039900</t>
  </si>
  <si>
    <t>trescantos@expresshi.com</t>
  </si>
  <si>
    <t>holidayinnexpressmadridtrescantos.com</t>
  </si>
  <si>
    <t>HOTEL-RESTAURANTE CAMPANILE S.L.</t>
  </si>
  <si>
    <t>CALLE FAUSTO ELHUYAR, 3 BAJO; HOTEL CAMPANILE</t>
  </si>
  <si>
    <t>918025612</t>
  </si>
  <si>
    <t>info@hotel-restaurantecampanile.com</t>
  </si>
  <si>
    <t>AC HOTEL ALCALÁ DE HENARES</t>
  </si>
  <si>
    <t>CALLE OCTAVIO PAZ, 25 BAJO</t>
  </si>
  <si>
    <t>918023970</t>
  </si>
  <si>
    <t>acalcala@ac-hotels.com</t>
  </si>
  <si>
    <t>achotelalcaldehenares.com</t>
  </si>
  <si>
    <t>GARPEC HOSTELEROS S.L.</t>
  </si>
  <si>
    <t>CALLE CUESTA DE LA TEJERA, 14 1; A</t>
  </si>
  <si>
    <t>28359</t>
  </si>
  <si>
    <t>TITULCIA</t>
  </si>
  <si>
    <t>918010032</t>
  </si>
  <si>
    <t>info@garpechosteleros.com</t>
  </si>
  <si>
    <t>LA POSADA DE LOS VIENTOS S.L.</t>
  </si>
  <si>
    <t>CALLE ENCERRADERO, 2 BAJO; HOSTAL</t>
  </si>
  <si>
    <t>LA ACEBEDA</t>
  </si>
  <si>
    <t>918 699 195</t>
  </si>
  <si>
    <t>info@laposadadelosvientos.es</t>
  </si>
  <si>
    <t>laposadadelosvientos.es</t>
  </si>
  <si>
    <t>CICLO LODGE - EL NEVERO</t>
  </si>
  <si>
    <t>CALLE CUATRO CALLES, 4</t>
  </si>
  <si>
    <t>28742</t>
  </si>
  <si>
    <t>LOZOYA</t>
  </si>
  <si>
    <t>918 563 674</t>
  </si>
  <si>
    <t>info@ciclolodge.com</t>
  </si>
  <si>
    <t>ciclolodge.com</t>
  </si>
  <si>
    <t>AC HOTEL LA FINCA</t>
  </si>
  <si>
    <t>PASEO CLUB DEPORTIVO (SOMOSAGUAS), 1 BAJO; PARQUE EMPRESARIAL LA FINCA</t>
  </si>
  <si>
    <t>28223</t>
  </si>
  <si>
    <t>POZUELO DE ALARCÓN</t>
  </si>
  <si>
    <t>917997670</t>
  </si>
  <si>
    <t>aclafinca@ac-hotels.com</t>
  </si>
  <si>
    <t>achotellafinca.com</t>
  </si>
  <si>
    <t>AC HOTEL LA FINCA S.L.</t>
  </si>
  <si>
    <t>PASEO CLUB DEPORTIVO (SOMOSAGUAS), 1 EDIFICIO 17; BAJO</t>
  </si>
  <si>
    <t>917995584</t>
  </si>
  <si>
    <t>EL ASADOR DE ENRIQUE</t>
  </si>
  <si>
    <t>CALLE LAS NAVAS DE BUITRAGO, 24 BAJO; LOCAL-POLIGONO INSDUSTRIAL EL GATO</t>
  </si>
  <si>
    <t>28021</t>
  </si>
  <si>
    <t>917970828</t>
  </si>
  <si>
    <t>info@elasadordeenrique.com</t>
  </si>
  <si>
    <t>hotelenrique.com</t>
  </si>
  <si>
    <t>RAMON CARUS Y CIA S.A.</t>
  </si>
  <si>
    <t>CALLE ARRIETA, 4 1; INTERIOR IZQUIERDA</t>
  </si>
  <si>
    <t>917957742</t>
  </si>
  <si>
    <t>reservas@hotelopera.com</t>
  </si>
  <si>
    <t>ramoncarusyciasa.com</t>
  </si>
  <si>
    <t>URBAN HOTEL MADRID S.L.</t>
  </si>
  <si>
    <t>CARRERA SAN JERÓNIMO, 34</t>
  </si>
  <si>
    <t>28014</t>
  </si>
  <si>
    <t>917877770</t>
  </si>
  <si>
    <t>info@urbanhotelmadrid.com</t>
  </si>
  <si>
    <t>hotelurban.com</t>
  </si>
  <si>
    <t>AMURA ALCOBENDAS</t>
  </si>
  <si>
    <t>AVENIDA VALDELAPARRA, 2</t>
  </si>
  <si>
    <t>28108</t>
  </si>
  <si>
    <t>ALCOBENDAS</t>
  </si>
  <si>
    <t>917874545</t>
  </si>
  <si>
    <t>info@amuraalcobendas.com</t>
  </si>
  <si>
    <t>amurahoteles.com</t>
  </si>
  <si>
    <t>MERCA OCIO HOTELES 22 S.L.</t>
  </si>
  <si>
    <t>CALLE ROMERO ROBLEDO, 17</t>
  </si>
  <si>
    <t>28008</t>
  </si>
  <si>
    <t>917866320</t>
  </si>
  <si>
    <t>info@mercaociohoteles22.com</t>
  </si>
  <si>
    <t>GEPLOCAN S.L.</t>
  </si>
  <si>
    <t>JOSÉ ORTEGA Y GASSET, 28</t>
  </si>
  <si>
    <t>917817598</t>
  </si>
  <si>
    <t>info@geplocan.com</t>
  </si>
  <si>
    <t>PEDRO S. JEANS S.L.</t>
  </si>
  <si>
    <t>JOSÉ ORTEGA Y GASSET, S/N BJ IZQUIERDA</t>
  </si>
  <si>
    <t>info@pedrosjeans.com</t>
  </si>
  <si>
    <t>CATALONIA GOYA</t>
  </si>
  <si>
    <t>CALLE GOYA, 49 BAJO; LOCAL</t>
  </si>
  <si>
    <t>28001</t>
  </si>
  <si>
    <t>917814949</t>
  </si>
  <si>
    <t>centro@hoteles-catalonia.es</t>
  </si>
  <si>
    <t>VP JARDÍN DE RECOLETOS</t>
  </si>
  <si>
    <t>CALLE GIL DE SANTIVAÑES, 6 BAJO</t>
  </si>
  <si>
    <t>917811640</t>
  </si>
  <si>
    <t>rc@vphoteles.com</t>
  </si>
  <si>
    <t>recoletos-hotel.com</t>
  </si>
  <si>
    <t>EL MIRADOR DE CHAMARTÍN S.A.</t>
  </si>
  <si>
    <t>ARTE, 14 BAJO</t>
  </si>
  <si>
    <t>28033</t>
  </si>
  <si>
    <t>917680141</t>
  </si>
  <si>
    <t>reservas@miradordechamartin.com</t>
  </si>
  <si>
    <t>miradordechamartin.com</t>
  </si>
  <si>
    <t>DO VIDEO INTERNACIONAL S.L.</t>
  </si>
  <si>
    <t>CALLE MARÍA SEVILLA DIAGO, 34 4; A</t>
  </si>
  <si>
    <t>28022</t>
  </si>
  <si>
    <t>917601429</t>
  </si>
  <si>
    <t>info@dovideointernacional.com</t>
  </si>
  <si>
    <t>SUITES 33 S.L.</t>
  </si>
  <si>
    <t>CALLE LEGANITOS, 33 BAJO</t>
  </si>
  <si>
    <t>917583850</t>
  </si>
  <si>
    <t>info@suites33.com</t>
  </si>
  <si>
    <t>SUITES VIENA S.L.</t>
  </si>
  <si>
    <t>CALLE JUAN ÁLVAREZ MENDIZÁBAL, 17 BAJO; ASCENSOR</t>
  </si>
  <si>
    <t>917583605</t>
  </si>
  <si>
    <t>suitesviena@sercotel.es</t>
  </si>
  <si>
    <t>suitesviena.es</t>
  </si>
  <si>
    <t>CLEMENT BARAJAS S.L.</t>
  </si>
  <si>
    <t>AVENIDA GENERAL, 43 BAJO</t>
  </si>
  <si>
    <t>28042</t>
  </si>
  <si>
    <t>917528925</t>
  </si>
  <si>
    <t>info@clementhoteles.com</t>
  </si>
  <si>
    <t>clementhoteles.com</t>
  </si>
  <si>
    <t>PRECIADOS S.L.</t>
  </si>
  <si>
    <t>CALLE PRECIADOS, 37 BAJO; LOCAL</t>
  </si>
  <si>
    <t>917523937</t>
  </si>
  <si>
    <t>preciadoshotel@preciadoshotel.com</t>
  </si>
  <si>
    <t>preciadoshotel.com</t>
  </si>
  <si>
    <t>NH LAS TABLAS</t>
  </si>
  <si>
    <t>AVENIDA BURGOS, 131 BAJO; ELITE AVENIDA</t>
  </si>
  <si>
    <t>28050</t>
  </si>
  <si>
    <t>917503630</t>
  </si>
  <si>
    <t>nhlastablas@nh-hotels.com</t>
  </si>
  <si>
    <t>HOTEL NUEVO BOSTON</t>
  </si>
  <si>
    <t>AVENIDA ARAGÓN, 332 BAJO; EDIFICIO 2</t>
  </si>
  <si>
    <t>917481613</t>
  </si>
  <si>
    <t>info@hotelnuevoboston.com</t>
  </si>
  <si>
    <t>hotelnuevoboston.com</t>
  </si>
  <si>
    <t>APARTAHOTEL COMPOSTELA SUITE S.L.</t>
  </si>
  <si>
    <t>CALLE ARRASTARÍA (ZADE LAS MERCADO EDES), 3 3 3</t>
  </si>
  <si>
    <t>917480090</t>
  </si>
  <si>
    <t>reservas@compostelasuites.com</t>
  </si>
  <si>
    <t>compostelasuites.com</t>
  </si>
  <si>
    <t>MELIÁ BARAJAS</t>
  </si>
  <si>
    <t>AVENIDA LOGROÑO, 305 BAJO; BARAJAS</t>
  </si>
  <si>
    <t>917477700</t>
  </si>
  <si>
    <t>melia.barajas@melia.com</t>
  </si>
  <si>
    <t>TRYP ALAMEDA AEROPUERTO</t>
  </si>
  <si>
    <t>AVENIDA LOGROÑO, NRO 100 BAJO; PLANTA</t>
  </si>
  <si>
    <t>917474800</t>
  </si>
  <si>
    <t>tryp.alameda.aeropuerto@melia.com</t>
  </si>
  <si>
    <t>AEROPUERTO SHS HOTEL</t>
  </si>
  <si>
    <t>AVENIDA ARAGÓN, 345 BAJO</t>
  </si>
  <si>
    <t>917467080</t>
  </si>
  <si>
    <t>reservas@shshoteles.com</t>
  </si>
  <si>
    <t>shshoteles.com</t>
  </si>
  <si>
    <t>SHS HOTEL AEROPUERTO</t>
  </si>
  <si>
    <t>ZAOREJAS, S/N</t>
  </si>
  <si>
    <t>EXE MONCLOA</t>
  </si>
  <si>
    <t>CALLE ARCIPRESTE DE HITA, 10 BAJO</t>
  </si>
  <si>
    <t>28015</t>
  </si>
  <si>
    <t>917459299</t>
  </si>
  <si>
    <t>info@exemoncloa.com</t>
  </si>
  <si>
    <t>hotelexemoncloa.com</t>
  </si>
  <si>
    <t>HOTEL PUERTA AMÉRICA</t>
  </si>
  <si>
    <t>AVENIDA DE AMÉRICA, 41</t>
  </si>
  <si>
    <t>28002</t>
  </si>
  <si>
    <t>917445400</t>
  </si>
  <si>
    <t>concierge@puertamericahotel.com</t>
  </si>
  <si>
    <t>hotelpuertamerica.com/</t>
  </si>
  <si>
    <t>NH BARAJAS</t>
  </si>
  <si>
    <t>CALLE CATAMARÁN, 1 BAJO; EX BARAJAS</t>
  </si>
  <si>
    <t>917420200</t>
  </si>
  <si>
    <t>nhbarajas@nh-hotels.com</t>
  </si>
  <si>
    <t>OSUNA S.A.</t>
  </si>
  <si>
    <t>CALLE LUIS DE LA MATA, 18 BAJO</t>
  </si>
  <si>
    <t>917418100</t>
  </si>
  <si>
    <t>hotelosuna.es</t>
  </si>
  <si>
    <t>ARAVACA VILLAGE S.L.</t>
  </si>
  <si>
    <t>CAMINO ZARZUELA, 23</t>
  </si>
  <si>
    <t>28023</t>
  </si>
  <si>
    <t>917400892</t>
  </si>
  <si>
    <t>recepcion@hotelaravacavillage.com</t>
  </si>
  <si>
    <t>hotelaravacavillage.com</t>
  </si>
  <si>
    <t>SAN LORENZO SUITES</t>
  </si>
  <si>
    <t>CALLE DUQUE DE ALBA, 11</t>
  </si>
  <si>
    <t>917370990</t>
  </si>
  <si>
    <t>info@sanlorenzosuites.com</t>
  </si>
  <si>
    <t>sanlorenzosuites.com</t>
  </si>
  <si>
    <t>SOHO BOUTIQUE CONGRESO</t>
  </si>
  <si>
    <t>CALLE ZORRILLA, 7</t>
  </si>
  <si>
    <t>917370111</t>
  </si>
  <si>
    <t>TRYP MADRID CHAMARTÍN HOTEL</t>
  </si>
  <si>
    <t>CALLE MAURICIO RAVEL, 10 BAJO; HOTEL TRYP CENTRO NORT</t>
  </si>
  <si>
    <t>28046</t>
  </si>
  <si>
    <t>917333400</t>
  </si>
  <si>
    <t>tryp.centro.norte@melia.com</t>
  </si>
  <si>
    <t>EUROSTARS SUITES MIRASIERRA S.L.</t>
  </si>
  <si>
    <t>CALLE ALFREDO MARQUERIE, 43 BAJO; HOTEL MIRASIERRA</t>
  </si>
  <si>
    <t>28034</t>
  </si>
  <si>
    <t>917277900</t>
  </si>
  <si>
    <t>info@eurostarssuitesmirasierra.com</t>
  </si>
  <si>
    <t>eurostarssuitesmirasierra.com</t>
  </si>
  <si>
    <t>NOVOTEL</t>
  </si>
  <si>
    <t>ALBACETE, 1</t>
  </si>
  <si>
    <t>28027</t>
  </si>
  <si>
    <t>917247601</t>
  </si>
  <si>
    <t>h0843@accor.com</t>
  </si>
  <si>
    <t>accorhotel.com</t>
  </si>
  <si>
    <t>AC HOTEL AVENIDA AMÉRICA</t>
  </si>
  <si>
    <t>CALLE CARTAGENA, 83-85 BAJO; DUPLICADO 83-85</t>
  </si>
  <si>
    <t>917244240</t>
  </si>
  <si>
    <t>acamerica@ac-hotels.com</t>
  </si>
  <si>
    <t>achotelavenidaamrica.com</t>
  </si>
  <si>
    <t>PULLMAN MADRID AIRPORT &amp; FERIA</t>
  </si>
  <si>
    <t>AVENIDA CAPITAL DE ESPAÑA, MADRID (CAMPO NACIONES)., 10 BAJO; BAJA</t>
  </si>
  <si>
    <t>917210070</t>
  </si>
  <si>
    <t>h1606@accor.com</t>
  </si>
  <si>
    <t>pullmanhotels.com</t>
  </si>
  <si>
    <t>NH POZUELO CIUDAD DE LA IMAGEN</t>
  </si>
  <si>
    <t>CALLE LUIS BUÑUEL (CIUDAD DE LA IMAGEN), 1</t>
  </si>
  <si>
    <t>917110222</t>
  </si>
  <si>
    <t>nhciudadimagen@nh-hotels.com</t>
  </si>
  <si>
    <t>HOTEL NH CIUDAD DE LA IMAGEN</t>
  </si>
  <si>
    <t>CALLE LUIS BUÑUEL (CIUDAD DE LA IMAGEN), 1 BAJO; LOCAL-2</t>
  </si>
  <si>
    <t>917110124</t>
  </si>
  <si>
    <t>exciudadimagen@nh-hotels.com</t>
  </si>
  <si>
    <t>MIRASIERRA SUITES HOTEL &amp; SPA</t>
  </si>
  <si>
    <t>ALFREDO MARQUERIE, 43 BAJO</t>
  </si>
  <si>
    <t>917049856</t>
  </si>
  <si>
    <t>info@mirasierrasuiteshotel&amp;spa.com</t>
  </si>
  <si>
    <t>HIPOLITA GOURMET S.L.G.</t>
  </si>
  <si>
    <t>AVENIDA MONASTERIO DE SILOS, 18 BAJO-24</t>
  </si>
  <si>
    <t>28049</t>
  </si>
  <si>
    <t>917045612</t>
  </si>
  <si>
    <t>info@hipolitagourmetg.com</t>
  </si>
  <si>
    <t>CALLE MEJÍA LEQUERICA, 10 BAJO; BAJA</t>
  </si>
  <si>
    <t>917036070</t>
  </si>
  <si>
    <t>HERITAGE MADRID HOTEL</t>
  </si>
  <si>
    <t>CALLE DIEGO DE LEÓN, 43</t>
  </si>
  <si>
    <t>917027770</t>
  </si>
  <si>
    <t>info@heritagemadridhotel.com</t>
  </si>
  <si>
    <t>ORFILA RELAIS &amp; CHATEAUX</t>
  </si>
  <si>
    <t>CALLE ORFILA, 6 BAJO; HOTEL</t>
  </si>
  <si>
    <t>28010</t>
  </si>
  <si>
    <t>inforeservas@hotelorfila.com</t>
  </si>
  <si>
    <t>hotelorfila.com</t>
  </si>
  <si>
    <t>HOTEL RITZ MADRID GL</t>
  </si>
  <si>
    <t>PLAZA LEALTAD, 5</t>
  </si>
  <si>
    <t>917016767</t>
  </si>
  <si>
    <t>rzmad-reservations@mohg.com</t>
  </si>
  <si>
    <t>hotelritzmadridgl.com</t>
  </si>
  <si>
    <t>ME MADRID REINA VICTORIA</t>
  </si>
  <si>
    <t>PLAZA SANTA ANA, 14 BAJO; BAJA</t>
  </si>
  <si>
    <t>917016000</t>
  </si>
  <si>
    <t>info@memadridreinavictoria.com</t>
  </si>
  <si>
    <t>ROOM MATE LAURA</t>
  </si>
  <si>
    <t>TRAVESIA TRUJILLOS, 3 BAJO; OBRA</t>
  </si>
  <si>
    <t>917011670</t>
  </si>
  <si>
    <t>info@roommatelaura.com</t>
  </si>
  <si>
    <t>ROOM MATE ÓSCAR</t>
  </si>
  <si>
    <t>PLAZA PEDRO ZEROLO, 12 BAJO; ROOM MATE, S.L.</t>
  </si>
  <si>
    <t>917011173</t>
  </si>
  <si>
    <t>oscar@room-matehotels.com</t>
  </si>
  <si>
    <t>oscar.room-matehotels.com</t>
  </si>
  <si>
    <t>INTERCONTINENTAL MADRID</t>
  </si>
  <si>
    <t>PASEO CASTELLANA, 49</t>
  </si>
  <si>
    <t>917007300</t>
  </si>
  <si>
    <t>icmadrid@ihg.com</t>
  </si>
  <si>
    <t>LAS ARTES</t>
  </si>
  <si>
    <t>PASEO ARTES, 15 BAJO(ANTIGUA CALLE PARLA)</t>
  </si>
  <si>
    <t>28320</t>
  </si>
  <si>
    <t>PINTO</t>
  </si>
  <si>
    <t>916987568</t>
  </si>
  <si>
    <t>hotel@lasartes.es</t>
  </si>
  <si>
    <t>lasartes.es</t>
  </si>
  <si>
    <t>CARRETERA ANDALUCÍA, KILOMETRO 12, 700 BAJO; MOTEL LOS OLIVOS</t>
  </si>
  <si>
    <t>28903</t>
  </si>
  <si>
    <t>GETAFE</t>
  </si>
  <si>
    <t>916956700</t>
  </si>
  <si>
    <t>info@losolivos.com</t>
  </si>
  <si>
    <t>losolivos.es</t>
  </si>
  <si>
    <t>INDIANA S.L.</t>
  </si>
  <si>
    <t>CALLE CASTILLA, 8 BAJO</t>
  </si>
  <si>
    <t>916926253</t>
  </si>
  <si>
    <t>reservas@hotelindiana.es</t>
  </si>
  <si>
    <t>hotel-indiana.com</t>
  </si>
  <si>
    <t>POSADAS DE ESPAÑA PINTO</t>
  </si>
  <si>
    <t>CALLE SIERRA NEVADA (ZADE ÁREA EMPRESARIAL ANDALUCÍA), 3 BAJO; POLIGONO INSDUSTRIAL ARROYO CULEBRO</t>
  </si>
  <si>
    <t>916918460</t>
  </si>
  <si>
    <t>info@podasdeespañapinto.com</t>
  </si>
  <si>
    <t>HOSTAL BELLVER</t>
  </si>
  <si>
    <t>CALLE POETA JOSÉ HIERRO, 3 3 3</t>
  </si>
  <si>
    <t>916913072</t>
  </si>
  <si>
    <t>info@hostalbellver.com</t>
  </si>
  <si>
    <t>VILLA DE PINTO S.L.</t>
  </si>
  <si>
    <t>CALLE BARCO, 10 BAJO</t>
  </si>
  <si>
    <t>916911411</t>
  </si>
  <si>
    <t>info@villadepinto.com</t>
  </si>
  <si>
    <t>LA UNION S.L.</t>
  </si>
  <si>
    <t>CALLE METALES (POLIGONO CAMINO FRAILA), 62 BAJO</t>
  </si>
  <si>
    <t>28970</t>
  </si>
  <si>
    <t>HUMANES DE MADRID</t>
  </si>
  <si>
    <t>916903558</t>
  </si>
  <si>
    <t>info@hlaunion.com</t>
  </si>
  <si>
    <t>hlaunion.com</t>
  </si>
  <si>
    <t>JOMAIR S.L.</t>
  </si>
  <si>
    <t>CALLE LIMA, 1 80</t>
  </si>
  <si>
    <t>28944</t>
  </si>
  <si>
    <t>FUENLABRADA</t>
  </si>
  <si>
    <t>916902393</t>
  </si>
  <si>
    <t>reservascastilla@hotmail.com</t>
  </si>
  <si>
    <t>hostalcastilla.net</t>
  </si>
  <si>
    <t>TRYP LEGANES</t>
  </si>
  <si>
    <t>CALLE VIRGEN DEL CAMINO, 5 5 5</t>
  </si>
  <si>
    <t>28911</t>
  </si>
  <si>
    <t>LEGANÉS</t>
  </si>
  <si>
    <t>916896161</t>
  </si>
  <si>
    <t>info@trypleganes.com</t>
  </si>
  <si>
    <t>PARQUESUR</t>
  </si>
  <si>
    <t>AVENIDA GRAN BRETAÑA, S/N</t>
  </si>
  <si>
    <t>28916</t>
  </si>
  <si>
    <t>916882600</t>
  </si>
  <si>
    <t>hotelparquesur@hotelparquesur.com</t>
  </si>
  <si>
    <t>hotelparquesur.com</t>
  </si>
  <si>
    <t>TRYP LOS ANGELES</t>
  </si>
  <si>
    <t>CARRETERA ANDALUCÍA, KILOMETRO 14, 200</t>
  </si>
  <si>
    <t>28906</t>
  </si>
  <si>
    <t>916839400</t>
  </si>
  <si>
    <t>info@ghlosangeles.es</t>
  </si>
  <si>
    <t>tryp-losangeles.com</t>
  </si>
  <si>
    <t>HOTEL DINASTIA</t>
  </si>
  <si>
    <t>CALLE BECQUEREL, 6 BAJO</t>
  </si>
  <si>
    <t>28907</t>
  </si>
  <si>
    <t>916820073</t>
  </si>
  <si>
    <t>info@hoteldinastia.com</t>
  </si>
  <si>
    <t>hotelrestaurantedinastia.com</t>
  </si>
  <si>
    <t>DIAZBEDIA S.A.</t>
  </si>
  <si>
    <t>AUTOVIA ANDALUCÍA (A-4), KILOMETRO 12, 5 BAJO</t>
  </si>
  <si>
    <t>28909</t>
  </si>
  <si>
    <t>916818890</t>
  </si>
  <si>
    <t>info@diazbedia.com</t>
  </si>
  <si>
    <t>PLAZA S.L.</t>
  </si>
  <si>
    <t>AVENIDA CONSTITUCIÓN, 21</t>
  </si>
  <si>
    <t>28850</t>
  </si>
  <si>
    <t>TORREJÓN DE ARDOZ</t>
  </si>
  <si>
    <t>916773832</t>
  </si>
  <si>
    <t>info@plaza.com</t>
  </si>
  <si>
    <t>hotelmadridtorrejonplaza.es</t>
  </si>
  <si>
    <t>ASSET TORREJÓN S.L.</t>
  </si>
  <si>
    <t>AVENIDA CONSTITUCIÓN, 32</t>
  </si>
  <si>
    <t>916770649</t>
  </si>
  <si>
    <t>reservas@hotelassettorrejon.com</t>
  </si>
  <si>
    <t>hotelassettorrejon.com</t>
  </si>
  <si>
    <t>LA CASA GRANDE S.A.</t>
  </si>
  <si>
    <t>CALLE MADRID, 2 BAJO; LOCAL</t>
  </si>
  <si>
    <t>916753900</t>
  </si>
  <si>
    <t>eventos@lacasagrande.es</t>
  </si>
  <si>
    <t>lacasagrande.es</t>
  </si>
  <si>
    <t>CALLE MADRID, 2 OFICINA</t>
  </si>
  <si>
    <t>info@lacasagrande.es</t>
  </si>
  <si>
    <t>NH VILLA DE COSLADA</t>
  </si>
  <si>
    <t>CALLE LUXEMBURGO, S/N 0 MADRID</t>
  </si>
  <si>
    <t>28821</t>
  </si>
  <si>
    <t>COSLADA</t>
  </si>
  <si>
    <t>916748800</t>
  </si>
  <si>
    <t>nhcoslada@nh-hotels.com</t>
  </si>
  <si>
    <t>MARÍA AMPARO LÓPEZ APARICIO</t>
  </si>
  <si>
    <t>PLAZA FERNANDO VI, 10 2 A</t>
  </si>
  <si>
    <t>28830</t>
  </si>
  <si>
    <t>SAN FERNANDO DE HENARES</t>
  </si>
  <si>
    <t>916713944</t>
  </si>
  <si>
    <t>info@maríaamparolópezaparicio.com</t>
  </si>
  <si>
    <t>CHECKIN MADRID PARLA</t>
  </si>
  <si>
    <t>CARRETERA PARLA-PINTO (M-408), KILOMETRO 0.15</t>
  </si>
  <si>
    <t>28983</t>
  </si>
  <si>
    <t>PARLA</t>
  </si>
  <si>
    <t>916644899</t>
  </si>
  <si>
    <t>reservas.parla@checkinhoteles.com</t>
  </si>
  <si>
    <t>checkinmadridparla.com</t>
  </si>
  <si>
    <t>HOTEL MIRAFLORES S.L.</t>
  </si>
  <si>
    <t>CALLE MAESTRO BARBIERI, 9 9 9</t>
  </si>
  <si>
    <t>28100</t>
  </si>
  <si>
    <t>916639717</t>
  </si>
  <si>
    <t>info@hotelmiraflores.com</t>
  </si>
  <si>
    <t>NH SAN SEBASTIÁN DE LOS REYES</t>
  </si>
  <si>
    <t>PASEO EUROPA (ANTIGUA CARRETERA BURGOS), 11</t>
  </si>
  <si>
    <t>28703</t>
  </si>
  <si>
    <t>SAN SEBASTIÁN DE LOS REYES</t>
  </si>
  <si>
    <t>916593606</t>
  </si>
  <si>
    <t>GLOBALES DE LOS REYES S.L.</t>
  </si>
  <si>
    <t>PLAZA CIUDAD REAL, 2</t>
  </si>
  <si>
    <t>28702</t>
  </si>
  <si>
    <t>916591600</t>
  </si>
  <si>
    <t>res.delosreyes@hotelesglobales.com</t>
  </si>
  <si>
    <t>AVANT TORREJON S.L.</t>
  </si>
  <si>
    <t>CALLE ESTACIONES (POLIGONO INSDUSTRIAL LAS MONJAS), 20 AVENIDA DE LAS ESTACIONES</t>
  </si>
  <si>
    <t>916556464</t>
  </si>
  <si>
    <t>reserva@hotelesporcel.com</t>
  </si>
  <si>
    <t>hotelesporcel.com</t>
  </si>
  <si>
    <t>AVANT AEROPUERTO</t>
  </si>
  <si>
    <t>CALLE ESTACIONES (POLIGONO INSDUSTRIAL LAS MONJAS), 20 BAJO; LOCAL POLIGONO INSDUSTRIAL</t>
  </si>
  <si>
    <t>reservas@hotelesporcel.com</t>
  </si>
  <si>
    <t>HOTEL PRADERÓN</t>
  </si>
  <si>
    <t>CALLE ISLA DE LA PALMA (ZADE SAN SEBASTIÁN DE LOS REYES), 8</t>
  </si>
  <si>
    <t>916528622</t>
  </si>
  <si>
    <t>contacto@hotelpraderon.com</t>
  </si>
  <si>
    <t>hotelpraderon.com</t>
  </si>
  <si>
    <t>UVE HOTELS ALCOBENDAS</t>
  </si>
  <si>
    <t>BULEVAR SALVADOR ALLENDE, 10</t>
  </si>
  <si>
    <t>916524600</t>
  </si>
  <si>
    <t>admon@termiser.com</t>
  </si>
  <si>
    <t>uvehoteles.com</t>
  </si>
  <si>
    <t>MOTEL AVIA S.A.</t>
  </si>
  <si>
    <t>BULEVAR SALVADOR ALLENDE, S/N BAJO</t>
  </si>
  <si>
    <t>916523405</t>
  </si>
  <si>
    <t>info@motelavia.com</t>
  </si>
  <si>
    <t>HOSTAL LOS ÁNGELES PENSIÓN</t>
  </si>
  <si>
    <t>CALLE MIÑO, 14 BAJO</t>
  </si>
  <si>
    <t>916515006</t>
  </si>
  <si>
    <t>info@hostallosangelesalcobendas.com</t>
  </si>
  <si>
    <t>hostallosngelespensin.com</t>
  </si>
  <si>
    <t>ELEGANCE</t>
  </si>
  <si>
    <t>AVENIDA ADA LOVELACE (POLIGONO INSDUSTRIAL CARPETANIA), 23 BAJO; HOTEL AMURA</t>
  </si>
  <si>
    <t>916447620</t>
  </si>
  <si>
    <t>CIUDAD DE FUENLABRADA</t>
  </si>
  <si>
    <t>AVENIDA CANTUEÑA (ZADE CANTUEÑA), 1 BAJO</t>
  </si>
  <si>
    <t>28947</t>
  </si>
  <si>
    <t>916421700</t>
  </si>
  <si>
    <t>info@hotelciudadfuenlabrada.com</t>
  </si>
  <si>
    <t>hotelciudadfuenlabrada.com</t>
  </si>
  <si>
    <t>HOTEL MONTE ROZAS</t>
  </si>
  <si>
    <t>JARDIN ROZAS, S/N 0 CARROYO DE EL ESCORIAL, KILOMETRO 5</t>
  </si>
  <si>
    <t>28230</t>
  </si>
  <si>
    <t>LAS ROZAS DE MADRID</t>
  </si>
  <si>
    <t>916407424</t>
  </si>
  <si>
    <t>info@hotelmonterozas.com</t>
  </si>
  <si>
    <t>hotelmonterozas.com</t>
  </si>
  <si>
    <t>APARTAMENTOS TARTESOS</t>
  </si>
  <si>
    <t>CALLE POLLENSA, 5 BAJO; APARTAHOTEL LAS MATAS</t>
  </si>
  <si>
    <t>28290</t>
  </si>
  <si>
    <t>916400055</t>
  </si>
  <si>
    <t>info@apartamentostartesos.com</t>
  </si>
  <si>
    <t>apartamentostartesos.com</t>
  </si>
  <si>
    <t>HOTEL MAJADAHONDA</t>
  </si>
  <si>
    <t>CARRETERA BOADILLA-MAJADAHONDA, KILOMETRO 7, 300 BAJO</t>
  </si>
  <si>
    <t>28220</t>
  </si>
  <si>
    <t>MAJADAHONDA</t>
  </si>
  <si>
    <t>916382122</t>
  </si>
  <si>
    <t>comercial@hotelmajadahonda.com</t>
  </si>
  <si>
    <t>hotelmajadahonda.com</t>
  </si>
  <si>
    <t>NH LAS ROZAS APARTHOTEL</t>
  </si>
  <si>
    <t>CAMINO DE MADRID, 38 BAJO; APARTAMENTO EDIFICIO</t>
  </si>
  <si>
    <t>28231</t>
  </si>
  <si>
    <t>916370900</t>
  </si>
  <si>
    <t>BOADILLA PALACIO</t>
  </si>
  <si>
    <t>PLAZA CONCORDIA (URBANIZACIÓN LOS FRESNOS), S/N BAJO</t>
  </si>
  <si>
    <t>28660</t>
  </si>
  <si>
    <t>BOADILLA DEL MONTE</t>
  </si>
  <si>
    <t>916323520</t>
  </si>
  <si>
    <t>partner-hotels.com</t>
  </si>
  <si>
    <t>EL ANTIGUO CONVENTO S.A.</t>
  </si>
  <si>
    <t>CALLE LAS MONJAS, S/N</t>
  </si>
  <si>
    <t>916322220</t>
  </si>
  <si>
    <t>informacion@elconvento.net</t>
  </si>
  <si>
    <t>elconvento.net</t>
  </si>
  <si>
    <t>HOTEL LOS PEÑASCALES S.L.</t>
  </si>
  <si>
    <t>CALLE APEADERO (LAS MATAS), 44 BAJO</t>
  </si>
  <si>
    <t>916308503</t>
  </si>
  <si>
    <t>gerencia@hotellospenascales.es</t>
  </si>
  <si>
    <t>hotellospenascales.es</t>
  </si>
  <si>
    <t>EXE GRAN HOTEL ALMENAR</t>
  </si>
  <si>
    <t>CALLE JARAÍZ (LAS MATAS), 1 BAJO</t>
  </si>
  <si>
    <t>916308128</t>
  </si>
  <si>
    <t>info@exegranhotelalmenar.com</t>
  </si>
  <si>
    <t>exegranhotelalmenar.com</t>
  </si>
  <si>
    <t>APARTAMENTOS LA FLORIDA</t>
  </si>
  <si>
    <t>CALLE ROSA DE LIMA (LAS MATAS), 2 BAJO</t>
  </si>
  <si>
    <t>916304293</t>
  </si>
  <si>
    <t>info@apartamentoslaflorida.com</t>
  </si>
  <si>
    <t>B&amp;B HOTEL LAS ROZAS DE MADRID</t>
  </si>
  <si>
    <t>CALLE PERÚ (LAS MATAS), 2 BAJO; POLIGONO NOROESTE</t>
  </si>
  <si>
    <t>916301717</t>
  </si>
  <si>
    <t>hotel.lasrozas@hotelbb.com</t>
  </si>
  <si>
    <t>ASADOR DE ALGETE</t>
  </si>
  <si>
    <t>CALLE SAN ROQUE, 25 BAJO; LOCAL</t>
  </si>
  <si>
    <t>28110</t>
  </si>
  <si>
    <t>ALGETE</t>
  </si>
  <si>
    <t>916290660</t>
  </si>
  <si>
    <t>info@adordealgete.com</t>
  </si>
  <si>
    <t>AC BAQUEIRA</t>
  </si>
  <si>
    <t>PASEO CLUB DEPORTIVO (SOMOSAGUAS), 1 PARQUE EMPRAZA LA FINCA EDIFICIO 17</t>
  </si>
  <si>
    <t>916260700</t>
  </si>
  <si>
    <t>info@acbaqueira.com</t>
  </si>
  <si>
    <t>HOLIDAY INN EXPRESS MADRID SAN SEBASTIÁN DE LOS REYES</t>
  </si>
  <si>
    <t>AVENIDA PIRINEOS, 29 BAJO; C.OBRAS</t>
  </si>
  <si>
    <t>916259000</t>
  </si>
  <si>
    <t>express.madridreyes@ihg.com</t>
  </si>
  <si>
    <t>HOLIDAY INN EXPRESS MADRID GETAFE</t>
  </si>
  <si>
    <t>CALLE RÍO GUADALQUIVIR, 17 BAJO; CTRO</t>
  </si>
  <si>
    <t>916240450</t>
  </si>
  <si>
    <t>info@holidayinnexpressmadridgetafe.com</t>
  </si>
  <si>
    <t>hiexpress.com/madridgetafe</t>
  </si>
  <si>
    <t>AC HOTEL SAN SEBASTIÁN DE LOS REYES</t>
  </si>
  <si>
    <t>AVENIDA CERRO DEL ÁGUILA, 15-17 BAJO; DUPLICADO 15-17</t>
  </si>
  <si>
    <t>916237055</t>
  </si>
  <si>
    <t>acssdelosreyes@ac-hotels.com</t>
  </si>
  <si>
    <t>achotelsansebastindelosreyes.com</t>
  </si>
  <si>
    <t>GAUDIUM HOTELES S.L.</t>
  </si>
  <si>
    <t>CALLE MEJÍA LEQUERICA, 10 BAJO; AMERICAN EXPRESS</t>
  </si>
  <si>
    <t>916228342</t>
  </si>
  <si>
    <t>info@gaudiumhoteles.com</t>
  </si>
  <si>
    <t>ANTARES HOTELS S.L.</t>
  </si>
  <si>
    <t>ARROYOFRESNO, 17</t>
  </si>
  <si>
    <t>28035</t>
  </si>
  <si>
    <t>916217214</t>
  </si>
  <si>
    <t>info@antareshotels.com</t>
  </si>
  <si>
    <t>IBIS BUDGET MADRID GETAFE</t>
  </si>
  <si>
    <t>CALLE RÍO BEMBEZAR, 16 BAJO</t>
  </si>
  <si>
    <t>916213850</t>
  </si>
  <si>
    <t>h8029@accor.com</t>
  </si>
  <si>
    <t>HERSANE. HIJOS S.L.</t>
  </si>
  <si>
    <t>VILLA ELENA, S/N</t>
  </si>
  <si>
    <t>28942</t>
  </si>
  <si>
    <t>916156546</t>
  </si>
  <si>
    <t>info@hernehijos.com</t>
  </si>
  <si>
    <t>EUROSTARS ARENAS DE PINTO</t>
  </si>
  <si>
    <t>CALLE ARENAS (ZADE LAS ARENAS), 1 BAJO</t>
  </si>
  <si>
    <t>916086868</t>
  </si>
  <si>
    <t>info@eurostarsarenasdepinto.com</t>
  </si>
  <si>
    <t>eurostarsarenasdepinto.com</t>
  </si>
  <si>
    <t>LCB HOTEL S.L.</t>
  </si>
  <si>
    <t>CALLE HUNGRÍA, 12 BAJO; CENTRO COMERCIAL ESTA</t>
  </si>
  <si>
    <t>28943</t>
  </si>
  <si>
    <t>916070000</t>
  </si>
  <si>
    <t>grupos@lcbhoteles.es</t>
  </si>
  <si>
    <t>lcbhoteles.es</t>
  </si>
  <si>
    <t>HOTEL AVENIDA DE ESPAÑA S.L.</t>
  </si>
  <si>
    <t>AVENIDA ESPAÑA, 18 18</t>
  </si>
  <si>
    <t>28941</t>
  </si>
  <si>
    <t>916062211</t>
  </si>
  <si>
    <t>info@hotelavenidaespana.com</t>
  </si>
  <si>
    <t>hotelavenidaespana.com</t>
  </si>
  <si>
    <t>EXE GETAFE</t>
  </si>
  <si>
    <t>CALLE CHAMBERLAIN, 1 BAJO; HOTEL</t>
  </si>
  <si>
    <t>28905</t>
  </si>
  <si>
    <t>916011800</t>
  </si>
  <si>
    <t>info@exegetafe.com</t>
  </si>
  <si>
    <t>hotelexegetafe.com</t>
  </si>
  <si>
    <t>H2 GETAFE</t>
  </si>
  <si>
    <t>TORROJA, 13 ESQUINA CARRETERA MADRID-TOLEDO</t>
  </si>
  <si>
    <t>28904</t>
  </si>
  <si>
    <t>916011780</t>
  </si>
  <si>
    <t>getafe@hoteles2.com</t>
  </si>
  <si>
    <t>H2 FUENLABRADA</t>
  </si>
  <si>
    <t>CARRETERA VILLAVICIOSA-PINTO (M-506), KILOMETRO 20, 7 (CARRETERA VILLAVICIOSA A PINTO)</t>
  </si>
  <si>
    <t>916008061</t>
  </si>
  <si>
    <t>fuenlabrada@hoteles2.com</t>
  </si>
  <si>
    <t>HOLIDAY INN EXPRESS MADRID LEGANÉS</t>
  </si>
  <si>
    <t>AVENIDA RECOMBA (POLIGONO INSDUSTRIAL LA LAGUNA), 11 BAJO; HOTEL HOLIDAY EXPRESS</t>
  </si>
  <si>
    <t>28914</t>
  </si>
  <si>
    <t>916008060</t>
  </si>
  <si>
    <t>info@holidayinnexpressmadridleganés.com</t>
  </si>
  <si>
    <t>ihg.com/holidayinnexpress/hotels/gb/en/leganes/tojml/hoteldetail</t>
  </si>
  <si>
    <t>GOLDEN 21</t>
  </si>
  <si>
    <t>CALLE ALBASANZ, 45</t>
  </si>
  <si>
    <t>28037</t>
  </si>
  <si>
    <t>915996942</t>
  </si>
  <si>
    <t>hotelgolden21@gmail.com</t>
  </si>
  <si>
    <t>hotelgolden21.com</t>
  </si>
  <si>
    <t>MENOIR DORSETT S.L.</t>
  </si>
  <si>
    <t>CALLE EDUARDO TORROJA, 7</t>
  </si>
  <si>
    <t>915994064</t>
  </si>
  <si>
    <t>hoteldorsett@gmail.com</t>
  </si>
  <si>
    <t>hotelmenoirdorsett.es</t>
  </si>
  <si>
    <t>AC HOTEL LOS VASCOS</t>
  </si>
  <si>
    <t>CALLE VASCOS, 27 BAJO; AC HOTEL LOS VASCOS</t>
  </si>
  <si>
    <t>28040</t>
  </si>
  <si>
    <t>915986220</t>
  </si>
  <si>
    <t>aclosvascos@ac-hotels.com</t>
  </si>
  <si>
    <t>achotellosvascos.com</t>
  </si>
  <si>
    <t>RH RAFAELHOTELES ORENSE</t>
  </si>
  <si>
    <t>PEDRO TEIXEIRA, 5 BAJO</t>
  </si>
  <si>
    <t>915971568</t>
  </si>
  <si>
    <t>calidad@rafaelhoteles.com</t>
  </si>
  <si>
    <t>HOTEL NH EMBAJADA MADRID</t>
  </si>
  <si>
    <t>CALLE SANTA ENGRACIA, 5 BAJO; NH EMBAJADA</t>
  </si>
  <si>
    <t>915940813</t>
  </si>
  <si>
    <t>NH EMBAJADA</t>
  </si>
  <si>
    <t>915940213</t>
  </si>
  <si>
    <t>nhembajada@nh-hotels.com</t>
  </si>
  <si>
    <t>LEONARDO BOUTIQUE HOTEL MADRID</t>
  </si>
  <si>
    <t>CALLE VALLEHERMOSO, 65</t>
  </si>
  <si>
    <t>915939777</t>
  </si>
  <si>
    <t>info@leonardoboutiquehotelmadrid.com</t>
  </si>
  <si>
    <t>SUNOTEL AMARAL</t>
  </si>
  <si>
    <t>CALLE JULIÁN BESTEIRO, 37</t>
  </si>
  <si>
    <t>915799738</t>
  </si>
  <si>
    <t>info@sunotelamaral.com</t>
  </si>
  <si>
    <t>SENATOR CASTELLANA</t>
  </si>
  <si>
    <t>CALLE JULIÁN BESTEIRO, 37 BAJO; OF</t>
  </si>
  <si>
    <t>senatorcastellanahotel.com</t>
  </si>
  <si>
    <t>HOTEL 4C PUERTA EUROPA</t>
  </si>
  <si>
    <t>CALLE BRAVO MURILLO, 364 364 364</t>
  </si>
  <si>
    <t>915796077</t>
  </si>
  <si>
    <t>info@hotel-puertaeuropa.com</t>
  </si>
  <si>
    <t>hotel-puertaeuropa.com</t>
  </si>
  <si>
    <t>PETIT PALACE PRESIDENT</t>
  </si>
  <si>
    <t>CALLE MARQUÉS DE VILLAMAGNA, 4 BAJO</t>
  </si>
  <si>
    <t>915771951</t>
  </si>
  <si>
    <t>president@petitpalace.com</t>
  </si>
  <si>
    <t>RESIDENCIA PARA PROFESORES</t>
  </si>
  <si>
    <t>JORGE JUAN, 46 5º</t>
  </si>
  <si>
    <t>915769597</t>
  </si>
  <si>
    <t>info@residenciaparaprofesores.com</t>
  </si>
  <si>
    <t>HUSA SERRANO ROYAL</t>
  </si>
  <si>
    <t>MARQUÉS DE VILLAMEJOR, 8 BAJO</t>
  </si>
  <si>
    <t>915761156</t>
  </si>
  <si>
    <t>info@huserranoroyal.com</t>
  </si>
  <si>
    <t>SERRANO RECOLETOS S.L.</t>
  </si>
  <si>
    <t>VILLANUEVA, 2</t>
  </si>
  <si>
    <t>915761071</t>
  </si>
  <si>
    <t>info@apart-hotelserranorecoletos.com</t>
  </si>
  <si>
    <t>apart-hotelserranorecoletos.com</t>
  </si>
  <si>
    <t>NH SANVY</t>
  </si>
  <si>
    <t>CALLE GOYA, 3 BAJO; NH SANVY</t>
  </si>
  <si>
    <t>915760800</t>
  </si>
  <si>
    <t>nhsanvy@nh-hotels.com</t>
  </si>
  <si>
    <t>NH LAGASCA</t>
  </si>
  <si>
    <t>CALLE LAGASCA, 64 BAJO; NH LAGASCA</t>
  </si>
  <si>
    <t>915754606</t>
  </si>
  <si>
    <t>nhlagasca@nh-hotels.com</t>
  </si>
  <si>
    <t>ÉRASE UN HOTEL S.L.</t>
  </si>
  <si>
    <t>BRAVO MURILLO, 304</t>
  </si>
  <si>
    <t>915712880</t>
  </si>
  <si>
    <t>reservas@eraseunhotel.com</t>
  </si>
  <si>
    <t>eraseunhotel.com</t>
  </si>
  <si>
    <t>HUESCA, 21</t>
  </si>
  <si>
    <t>915703333</t>
  </si>
  <si>
    <t>info@hotelinfantamercedes.es</t>
  </si>
  <si>
    <t>hotelinfantamercedes.es</t>
  </si>
  <si>
    <t>MELIA CASTILLA</t>
  </si>
  <si>
    <t>CALLE AVIADOR ZORITA, 8 8 8</t>
  </si>
  <si>
    <t>915675000</t>
  </si>
  <si>
    <t>melia.castilla@melia.com</t>
  </si>
  <si>
    <t>meliacastilla.com</t>
  </si>
  <si>
    <t>904</t>
  </si>
  <si>
    <t>HOTEL VÍA CASTELLANA</t>
  </si>
  <si>
    <t>PASEO CASTELLANA, 220 BAJO; EDIFICIO H.ABBA CASTI</t>
  </si>
  <si>
    <t>915674300</t>
  </si>
  <si>
    <t>info@hotelvíacastellana.com</t>
  </si>
  <si>
    <t>VÍA CASTELLANA</t>
  </si>
  <si>
    <t>PASEO CASTELLANA, 220</t>
  </si>
  <si>
    <t>reservas@hotelviacastellana.com</t>
  </si>
  <si>
    <t>hotelviacastellana.com</t>
  </si>
  <si>
    <t>4C BRAVO MURILLO S.L.</t>
  </si>
  <si>
    <t>CALLE BRAVO MURILLO, 180 BAJO</t>
  </si>
  <si>
    <t>915670882</t>
  </si>
  <si>
    <t>bravomurillo@hoteles4c.com</t>
  </si>
  <si>
    <t>hoteles4c.com</t>
  </si>
  <si>
    <t>HIGH TECH MADRID AEROPUERTO</t>
  </si>
  <si>
    <t>GALEÓN, 25 BAJO</t>
  </si>
  <si>
    <t>915645906</t>
  </si>
  <si>
    <t>info@hightechmadridaeropuerto.com</t>
  </si>
  <si>
    <t>PETIT PALACE ARENAL</t>
  </si>
  <si>
    <t>CALLE ARENAL, 16 BAJO; TDA</t>
  </si>
  <si>
    <t>915644355</t>
  </si>
  <si>
    <t>arenal@petitpalace.com</t>
  </si>
  <si>
    <t>petitpalacearenal.com</t>
  </si>
  <si>
    <t>NH BALBOA</t>
  </si>
  <si>
    <t>CALLE NÚÑEZ DE BALBOA, 112 BAJO; NH BALBOA</t>
  </si>
  <si>
    <t>915630324</t>
  </si>
  <si>
    <t>nhbalboa@nh-hotels.com</t>
  </si>
  <si>
    <t>MELIA GALGOS</t>
  </si>
  <si>
    <t>CALLE CLAUDIO COELLO, 139 BAJO; HOTEL</t>
  </si>
  <si>
    <t>915626600</t>
  </si>
  <si>
    <t>melia.galgos@melia.com</t>
  </si>
  <si>
    <t>meliagalgos.com</t>
  </si>
  <si>
    <t>VP EL MADROÑO</t>
  </si>
  <si>
    <t>CALLE GENERAL DÍAZ PORLIER, 101 BAJO; LOCAL</t>
  </si>
  <si>
    <t>915625292</t>
  </si>
  <si>
    <t>md@vphoteles.com</t>
  </si>
  <si>
    <t>madrono-hotel.com</t>
  </si>
  <si>
    <t>NH PRINCIPE DE VERGARA</t>
  </si>
  <si>
    <t>PRÍNCIPE DE VERGARA, 92</t>
  </si>
  <si>
    <t>915617636</t>
  </si>
  <si>
    <t>nhprincipedevergara@nh-hotels.com</t>
  </si>
  <si>
    <t>CASA DE MADRID</t>
  </si>
  <si>
    <t>CALLE ARRIETA, 2 2 2</t>
  </si>
  <si>
    <t>915595791</t>
  </si>
  <si>
    <t>info@cademadrid.com</t>
  </si>
  <si>
    <t>AC HOTEL CUZCO S.A.</t>
  </si>
  <si>
    <t>PASEO CASTELLANA, 133 BAJO; HOTEL CUZCO</t>
  </si>
  <si>
    <t>915560600</t>
  </si>
  <si>
    <t>accuzco@ac-hotels.com</t>
  </si>
  <si>
    <t>achotelcuzcosa.com</t>
  </si>
  <si>
    <t>NYX MADRID</t>
  </si>
  <si>
    <t>CALLE AVIADOR ZORITA, 34 BAJO</t>
  </si>
  <si>
    <t>915535900</t>
  </si>
  <si>
    <t>info@nyxmadrid.com</t>
  </si>
  <si>
    <t>hotelgranatlanta.com</t>
  </si>
  <si>
    <t>AGUMAR</t>
  </si>
  <si>
    <t>PASEO REINA CRISTINA, 7</t>
  </si>
  <si>
    <t>915527900</t>
  </si>
  <si>
    <t>hotelagumar@h-santos.es</t>
  </si>
  <si>
    <t>hotelagumar.com</t>
  </si>
  <si>
    <t>HOTEL CLARIDGE S.L.</t>
  </si>
  <si>
    <t>PLAZA CONDE DE CASAL, 6 6 6</t>
  </si>
  <si>
    <t>28007</t>
  </si>
  <si>
    <t>915519400</t>
  </si>
  <si>
    <t>reservas@hotelclaridge.com</t>
  </si>
  <si>
    <t>hotelclaridge.com</t>
  </si>
  <si>
    <t>8ROOMS</t>
  </si>
  <si>
    <t>PASEO REINA CRISTINA, 8 PORTAL 2 B; BAJO</t>
  </si>
  <si>
    <t>915513126</t>
  </si>
  <si>
    <t>info@8roomsmadrid.com</t>
  </si>
  <si>
    <t>8roomsmadrid.com</t>
  </si>
  <si>
    <t>VINCCI VÍA 66</t>
  </si>
  <si>
    <t>GRAN VÍA, 66</t>
  </si>
  <si>
    <t>915504299</t>
  </si>
  <si>
    <t>via66@vinccihoteles.com</t>
  </si>
  <si>
    <t>vinccivia66.com</t>
  </si>
  <si>
    <t>ROOM MATE MARIO</t>
  </si>
  <si>
    <t>CALLE CAMPOMANES, 4 2; IZQUIERDA</t>
  </si>
  <si>
    <t>915488548</t>
  </si>
  <si>
    <t>info@roommatemario.com</t>
  </si>
  <si>
    <t>room-matehotels.com/gb/hotel-mario-madrid/?utm_source=google&amp;utm_medium=organic&amp;utm_campaign=google-my-business-mario</t>
  </si>
  <si>
    <t>BALTASAR FERNANDO ALVAREZ DE LARA</t>
  </si>
  <si>
    <t>PLAZA ORIENTE, 2</t>
  </si>
  <si>
    <t>915487844</t>
  </si>
  <si>
    <t>balpans@gmail.com</t>
  </si>
  <si>
    <t>baltasarfernandoalvarezdelara.com</t>
  </si>
  <si>
    <t>EUROSTARS MADRID GRAN VÍA</t>
  </si>
  <si>
    <t>CALLE LEGANITOS, 13 13 13 13 13</t>
  </si>
  <si>
    <t>915487640</t>
  </si>
  <si>
    <t>HOTEL FRANCISCO I</t>
  </si>
  <si>
    <t>AVENIDA MORATALAZ, 178 178 178</t>
  </si>
  <si>
    <t>28030</t>
  </si>
  <si>
    <t>915484314</t>
  </si>
  <si>
    <t>info@hotelfrancisco.com</t>
  </si>
  <si>
    <t>hotelfrancisco.com</t>
  </si>
  <si>
    <t>MADFOR S.L.</t>
  </si>
  <si>
    <t>PASEO FLORIDA, 13</t>
  </si>
  <si>
    <t>915483173</t>
  </si>
  <si>
    <t>reservas.madfor@actahotels.com</t>
  </si>
  <si>
    <t>hotel-madfor.com</t>
  </si>
  <si>
    <t>T3 TIROL</t>
  </si>
  <si>
    <t>CALLE MARQUÉS DE URQUIJO, 4 BAJO; HOTEL TIROL</t>
  </si>
  <si>
    <t>915481900</t>
  </si>
  <si>
    <t>info@t3tirol.com</t>
  </si>
  <si>
    <t>t3tirol.com</t>
  </si>
  <si>
    <t>HOTEL SANTO DOMINGO</t>
  </si>
  <si>
    <t>PLAZA SANTO DOMINGO, 13 BAJO</t>
  </si>
  <si>
    <t>915479800</t>
  </si>
  <si>
    <t>info@hotelntodomingo.com</t>
  </si>
  <si>
    <t>hotelsantodomingo.com</t>
  </si>
  <si>
    <t>SANTO DOMINGO</t>
  </si>
  <si>
    <t>SAN BERNARDO, 1 BAJO(ESQUINA A.VALGRANDE)</t>
  </si>
  <si>
    <t>info@ntodomingo.com</t>
  </si>
  <si>
    <t>hotelsantodomingo.es</t>
  </si>
  <si>
    <t>CRO HOUSE S.L.</t>
  </si>
  <si>
    <t>CALLE ATENAS, S/N</t>
  </si>
  <si>
    <t>28224</t>
  </si>
  <si>
    <t>915475381</t>
  </si>
  <si>
    <t>info@crohouse.com</t>
  </si>
  <si>
    <t>HOTEL EMPERADOR S.A.</t>
  </si>
  <si>
    <t>CALLE GRAN VÍA, 53 53 53</t>
  </si>
  <si>
    <t>915472800</t>
  </si>
  <si>
    <t>hemperador@emperadorhotel.com</t>
  </si>
  <si>
    <t>emperadorhotel.com</t>
  </si>
  <si>
    <t>HOTEL MAYORAZGO</t>
  </si>
  <si>
    <t>CALLE SOL, 7 7 7</t>
  </si>
  <si>
    <t>915472600</t>
  </si>
  <si>
    <t>administracion@hotelmayorazgo.com</t>
  </si>
  <si>
    <t>hotelmayorazgo.com</t>
  </si>
  <si>
    <t>TRYP MENFIS</t>
  </si>
  <si>
    <t>CALLE GRAN VÍA, 74 BAJO; HOTEL TRYO MENFIS</t>
  </si>
  <si>
    <t>915470900</t>
  </si>
  <si>
    <t>info@trypmenfis.com</t>
  </si>
  <si>
    <t>melia.com/</t>
  </si>
  <si>
    <t>PRINCIPE PIO S.A.</t>
  </si>
  <si>
    <t>CARRETERA SAN VICENTE, 14 BAJO</t>
  </si>
  <si>
    <t>915470800</t>
  </si>
  <si>
    <t>info@principepio.com</t>
  </si>
  <si>
    <t>GRAN MELIÁ PALACIO DE LOS DUQUES</t>
  </si>
  <si>
    <t>CUESTA SANTO DOMINGO, 5-7 BAJO; DUPLICADO 5-7; SOL MELIA S A</t>
  </si>
  <si>
    <t>915470714</t>
  </si>
  <si>
    <t>gmpalacio@melia.com</t>
  </si>
  <si>
    <t>ESPAHOTEL PLAZA DE ESPAÑA</t>
  </si>
  <si>
    <t>PLAZA ESPAÑA, 7 BAJO</t>
  </si>
  <si>
    <t>915428585</t>
  </si>
  <si>
    <t>aparplaza@espahotel.es</t>
  </si>
  <si>
    <t>apartamentos-plazaespana.com</t>
  </si>
  <si>
    <t>FLORIDA NORTE</t>
  </si>
  <si>
    <t>PASEO FLORIDA, 5</t>
  </si>
  <si>
    <t>915428300</t>
  </si>
  <si>
    <t>direccion.floridanorte@farandahotels.com</t>
  </si>
  <si>
    <t>hotelfloridanorte.com</t>
  </si>
  <si>
    <t>HOTEL CITY HOUSE FLORIDA NORTE MADRID</t>
  </si>
  <si>
    <t>PASEO FLORIDA, 5 BAJO; DUPLICADO 5-7</t>
  </si>
  <si>
    <t>SEÑORIAL S.A.</t>
  </si>
  <si>
    <t>CALLE LEGANITOS, 41 BAJO; H.SEÑORIAL</t>
  </si>
  <si>
    <t>915427995</t>
  </si>
  <si>
    <t>info@señorial.com</t>
  </si>
  <si>
    <t>APARTOSUITE JARDINES DE SABATINI S.L.</t>
  </si>
  <si>
    <t>CARRETERA SAN VICENTE, 16 ENTRESUELO</t>
  </si>
  <si>
    <t>915427751</t>
  </si>
  <si>
    <t>reservas@jardinesdesabatini.com</t>
  </si>
  <si>
    <t>jardinesdesabatini.com</t>
  </si>
  <si>
    <t>PETIT PALACE SAN BERNARDO</t>
  </si>
  <si>
    <t>SAN BERNARDO, 3 BAJO</t>
  </si>
  <si>
    <t>915425115</t>
  </si>
  <si>
    <t>info@petitpalacenbernardo.com</t>
  </si>
  <si>
    <t>MURALTO</t>
  </si>
  <si>
    <t>BUEN SUCESO, 3 ESQUINA CALLE TUTOR, 37</t>
  </si>
  <si>
    <t>915424400</t>
  </si>
  <si>
    <t>info@muralto.com</t>
  </si>
  <si>
    <t>HUSA PRINCESA</t>
  </si>
  <si>
    <t>PRINCESA, 40 BAJO</t>
  </si>
  <si>
    <t>915422100</t>
  </si>
  <si>
    <t>hotelhusaprincesa@husa.es</t>
  </si>
  <si>
    <t>husaprincesa.com</t>
  </si>
  <si>
    <t>HUSA MONCLOA</t>
  </si>
  <si>
    <t>SERRANO JOVER, 1</t>
  </si>
  <si>
    <t>915421894</t>
  </si>
  <si>
    <t>info@humoncloa.com</t>
  </si>
  <si>
    <t>HOTEL STERLING</t>
  </si>
  <si>
    <t>SAN BERNARDO, 29-31</t>
  </si>
  <si>
    <t>915420400</t>
  </si>
  <si>
    <t>info@hotelsterling.com</t>
  </si>
  <si>
    <t>hotelsterlingmadrid.com</t>
  </si>
  <si>
    <t>ROSALES S.L.</t>
  </si>
  <si>
    <t>CALLE MARQUÉS DE URQUIJO, 23 BAJO; LOCAL</t>
  </si>
  <si>
    <t>915420351</t>
  </si>
  <si>
    <t>arosales@apartohotel-rosales.com</t>
  </si>
  <si>
    <t>apartohotel-rosales.com</t>
  </si>
  <si>
    <t>CASON DEL TORMES S.A.</t>
  </si>
  <si>
    <t>915419746</t>
  </si>
  <si>
    <t>hola@casondeltormes.com</t>
  </si>
  <si>
    <t>casondeltormes.com</t>
  </si>
  <si>
    <t>MELIA MADRID PRINCESA</t>
  </si>
  <si>
    <t>CALLE PRINCESA, 27 LOCAL</t>
  </si>
  <si>
    <t>915418200</t>
  </si>
  <si>
    <t>melia.madrid.princesa@melia.com</t>
  </si>
  <si>
    <t>TRYP WASHINGTON</t>
  </si>
  <si>
    <t>GRAN VÍA, 72 BAJO</t>
  </si>
  <si>
    <t>915417227</t>
  </si>
  <si>
    <t>info@trypwashington.com</t>
  </si>
  <si>
    <t>HOTEL MENINAS</t>
  </si>
  <si>
    <t>CALLE CAMPOMANES, 7 BAJO; HOTEL LAS MENINAS</t>
  </si>
  <si>
    <t>915412805</t>
  </si>
  <si>
    <t>reservas@hotelmeninas.com</t>
  </si>
  <si>
    <t>hotelmeninas.com</t>
  </si>
  <si>
    <t>HOTEL OPERA</t>
  </si>
  <si>
    <t>CUESTA SANTO DOMINGO, 2 BAJO</t>
  </si>
  <si>
    <t>915412800</t>
  </si>
  <si>
    <t>hotelopera.com</t>
  </si>
  <si>
    <t>NH SUR</t>
  </si>
  <si>
    <t>PASEO INFANTA ISABEL, 9 BAJO; NH SUR</t>
  </si>
  <si>
    <t>915399400</t>
  </si>
  <si>
    <t>nhsur@nh-hotels.com</t>
  </si>
  <si>
    <t>HOTEL GRAN LEGAZPI</t>
  </si>
  <si>
    <t>PASEO DE LA CHOPERA, 71 BAJO; HOTEL GRAN LEGAZPI</t>
  </si>
  <si>
    <t>28045</t>
  </si>
  <si>
    <t>915396600</t>
  </si>
  <si>
    <t>info@hotelgranlegazpi.com</t>
  </si>
  <si>
    <t>hotelgranlegazpi.com</t>
  </si>
  <si>
    <t>ARTRIP S.L.</t>
  </si>
  <si>
    <t>VALENCIA, 11 BAJO</t>
  </si>
  <si>
    <t>915390789</t>
  </si>
  <si>
    <t>info@artriphotel.com</t>
  </si>
  <si>
    <t>artriphotel.com</t>
  </si>
  <si>
    <t>ESPAHOTEL PLAZA BASILICA</t>
  </si>
  <si>
    <t>CALLE AVIADOR ZORITA, 27-31 BAJO; DUPLICADO 27-31</t>
  </si>
  <si>
    <t>915353642</t>
  </si>
  <si>
    <t>plazabasilica@espahotel.es</t>
  </si>
  <si>
    <t>espahotel.es</t>
  </si>
  <si>
    <t>HOTEL QUATRO PUERTA DEL SOL</t>
  </si>
  <si>
    <t>SEVILLA, 4 BAJO</t>
  </si>
  <si>
    <t>915329049</t>
  </si>
  <si>
    <t>info@hotelquatropuertadelsol.com</t>
  </si>
  <si>
    <t>hotelquatropuertadelsol.com</t>
  </si>
  <si>
    <t>AVENIDA GRAN VÌA S.L.</t>
  </si>
  <si>
    <t>CALLE MESONERO ROMANOS, 14 BAJO; LOCAL</t>
  </si>
  <si>
    <t>915327107</t>
  </si>
  <si>
    <t>reservas@hotelavenidagranvia.com</t>
  </si>
  <si>
    <t>hotelavenidagranvia.com</t>
  </si>
  <si>
    <t>PETIT PALACE ALCALA TORRE</t>
  </si>
  <si>
    <t>CALLE VIRGEN DE LOS PELIGROS, 2 BAJO; ASCENSOR</t>
  </si>
  <si>
    <t>915321901</t>
  </si>
  <si>
    <t>info@petitpalacealcalatorre.com</t>
  </si>
  <si>
    <t>petitpalacealcala.com/</t>
  </si>
  <si>
    <t>TRYP CIBELES</t>
  </si>
  <si>
    <t>CALLE MESONERO ROMANOS, 13</t>
  </si>
  <si>
    <t>915321552</t>
  </si>
  <si>
    <t>tryp.cibeles@melia.com</t>
  </si>
  <si>
    <t>HOTEL LIABENY S.L.</t>
  </si>
  <si>
    <t>CALLE SALUD, 3 BAJO; RHIN</t>
  </si>
  <si>
    <t>915319000</t>
  </si>
  <si>
    <t>info@hotelliabeny.com</t>
  </si>
  <si>
    <t>liabeny.es</t>
  </si>
  <si>
    <t>THE WALT</t>
  </si>
  <si>
    <t>CALLE BARCO, 3 BAJO</t>
  </si>
  <si>
    <t>915317111</t>
  </si>
  <si>
    <t>info@thewaltmadrid.es</t>
  </si>
  <si>
    <t>thewaltmadrid.es</t>
  </si>
  <si>
    <t>ABALÚ BOUTIQUE &amp; DESIGN HOTEL S.L.</t>
  </si>
  <si>
    <t>PEZ, 19</t>
  </si>
  <si>
    <t>915314744</t>
  </si>
  <si>
    <t>info@abalúboutique&amp;designhotel.com</t>
  </si>
  <si>
    <t>HOTEL JC ROOMS SANTA ANA</t>
  </si>
  <si>
    <t>CALLE LA CRUZ, 8 1</t>
  </si>
  <si>
    <t>915314403</t>
  </si>
  <si>
    <t>recepcion@jchoteles-santaana.com</t>
  </si>
  <si>
    <t>jchoteles.com</t>
  </si>
  <si>
    <t>PETIT PALACE PRECIADOS</t>
  </si>
  <si>
    <t>CALLE GALDO, 2 BAJO; TDA</t>
  </si>
  <si>
    <t>915314105</t>
  </si>
  <si>
    <t>info@petitpalacepreciados.com</t>
  </si>
  <si>
    <t>petitpalacepreciados.com</t>
  </si>
  <si>
    <t>MOTION GRAN VÍA S.L.</t>
  </si>
  <si>
    <t>MESONERO ROMANOS, 7</t>
  </si>
  <si>
    <t>915313389</t>
  </si>
  <si>
    <t>info@motionhostels.com</t>
  </si>
  <si>
    <t>motionhostels.com</t>
  </si>
  <si>
    <t>JESUS LENTIJO CARRICAJO</t>
  </si>
  <si>
    <t>CALLE GRAN VÍA, 44 3</t>
  </si>
  <si>
    <t>915313275</t>
  </si>
  <si>
    <t>recepcion@hotelcentrogranvia.com</t>
  </si>
  <si>
    <t>hotelcentrogranvia.com</t>
  </si>
  <si>
    <t>CATALONIA GAUDI</t>
  </si>
  <si>
    <t>CALLE GRAN VÍA, 9 BAJO; HOTEL A. GAUDI</t>
  </si>
  <si>
    <t>915312222</t>
  </si>
  <si>
    <t>gaudi@hoteles-catalonia.es</t>
  </si>
  <si>
    <t>PETIT PALACE CLIPER - GRAN VÍA</t>
  </si>
  <si>
    <t>CHINCHILLA, 6 BAJO</t>
  </si>
  <si>
    <t>915311700</t>
  </si>
  <si>
    <t>info@petitpalacecliper-granvía.com</t>
  </si>
  <si>
    <t>HOTEL ATENEO PUERTA DEL SOL</t>
  </si>
  <si>
    <t>CALLE LA MONTERA, 22 22 22</t>
  </si>
  <si>
    <t>915311515</t>
  </si>
  <si>
    <t>info@hotel-ateneo.com</t>
  </si>
  <si>
    <t>hotelateneo.es</t>
  </si>
  <si>
    <t>HOTEL MODERNO PUERTA DEL SOL S.L.</t>
  </si>
  <si>
    <t>ARENAL, 2 LOCAL FAX</t>
  </si>
  <si>
    <t>915310900</t>
  </si>
  <si>
    <t>info@hotel-moderno.com</t>
  </si>
  <si>
    <t>hotel-moderno.com</t>
  </si>
  <si>
    <t>SANCHO S.L.</t>
  </si>
  <si>
    <t>PASEO DELICIAS, 56 BAJO</t>
  </si>
  <si>
    <t>915306700</t>
  </si>
  <si>
    <t>info@hotel-sancho.com</t>
  </si>
  <si>
    <t>hotel-sancho.com</t>
  </si>
  <si>
    <t>MEDIODÍA S.A.</t>
  </si>
  <si>
    <t>PLAZA EMPERADOR CARLOS V, 8 BAJO; GLORIETA ATOCHA</t>
  </si>
  <si>
    <t>915273060</t>
  </si>
  <si>
    <t>info@mediodiahotel.com</t>
  </si>
  <si>
    <t>mediodiahotel.com</t>
  </si>
  <si>
    <t>NH HOTELES ESPAÑA S.A.</t>
  </si>
  <si>
    <t>PASEO INFANTA ISABEL, 9 BAJO</t>
  </si>
  <si>
    <t>915270993</t>
  </si>
  <si>
    <t>nhinfantaisabel@nh-hotels.com</t>
  </si>
  <si>
    <t>915249750</t>
  </si>
  <si>
    <t>reservas@hoteldoscastillas.com</t>
  </si>
  <si>
    <t>BEST WESTERN HOTEL AROSA</t>
  </si>
  <si>
    <t>CALLE SALUD, 21 BAJO</t>
  </si>
  <si>
    <t>915240291</t>
  </si>
  <si>
    <t>reservas@hotelarosa.com</t>
  </si>
  <si>
    <t>hotelarosa.com</t>
  </si>
  <si>
    <t>H10 VILLA DE LA REINA</t>
  </si>
  <si>
    <t>CALLE GRAN VÍA, 22 BAJO; 30; SUCURSAL</t>
  </si>
  <si>
    <t>915239101</t>
  </si>
  <si>
    <t>h10.villa.delareina@h10hotels.com</t>
  </si>
  <si>
    <t>PETIT PALACE PLAZA DEL CARMEN</t>
  </si>
  <si>
    <t>PLAZA CARMEN, 4</t>
  </si>
  <si>
    <t>915238845</t>
  </si>
  <si>
    <t>plazadelcarmen@petitpalace.com</t>
  </si>
  <si>
    <t>petitpalaceplazadelcarmen.com</t>
  </si>
  <si>
    <t>HOTEL ACUARIA NEGRESCO</t>
  </si>
  <si>
    <t>MESONERO ROMANOS, 12 BAJO</t>
  </si>
  <si>
    <t>915238610</t>
  </si>
  <si>
    <t>VICTORIA 4</t>
  </si>
  <si>
    <t>VICTORIA, 4</t>
  </si>
  <si>
    <t>915238430</t>
  </si>
  <si>
    <t>info@hotelvictoria4.com</t>
  </si>
  <si>
    <t>hotelvictoria4.com</t>
  </si>
  <si>
    <t>HOTEL DE LAS LETRAS</t>
  </si>
  <si>
    <t>CALLE GRAN VÍA, 11 TDA IZQUIERDA</t>
  </si>
  <si>
    <t>915237980</t>
  </si>
  <si>
    <t>info@hoteldelasletras.com</t>
  </si>
  <si>
    <t>hoteldelasletras.com</t>
  </si>
  <si>
    <t>IBEROSTAR LAS LETRAS GRAN VÍA</t>
  </si>
  <si>
    <t>CALLE CABALLERO DE GRACIA, 11 BAJO</t>
  </si>
  <si>
    <t>las.letras@iberostar.com</t>
  </si>
  <si>
    <t>AC HOTEL PALACIO DEL RETIRO AUTOGRAPH COLLECTION</t>
  </si>
  <si>
    <t>ALFONSO XII, 14</t>
  </si>
  <si>
    <t>915237460</t>
  </si>
  <si>
    <t>pretiro@ac-hotels.com</t>
  </si>
  <si>
    <t>achotelpalaciodelretiroautographcollection.com</t>
  </si>
  <si>
    <t>SIETE ISLAS</t>
  </si>
  <si>
    <t>CALLE VALVERDE, 14-16 BAJO; DUPLICADO 14-16; HOTEL</t>
  </si>
  <si>
    <t>915234688</t>
  </si>
  <si>
    <t>info@hotelsieteislas.com</t>
  </si>
  <si>
    <t>hotelsieteislas.com</t>
  </si>
  <si>
    <t>AMAZONAS GIRLS CLUB S.L.</t>
  </si>
  <si>
    <t>MUÑOZ TORRERO, S/N</t>
  </si>
  <si>
    <t>915233466</t>
  </si>
  <si>
    <t>info@amazonasgirls.com</t>
  </si>
  <si>
    <t>amazonasgirls.com</t>
  </si>
  <si>
    <t>JC ROOMS CHUECA</t>
  </si>
  <si>
    <t>CALLE LAS INFANTAS, 5</t>
  </si>
  <si>
    <t>915231488</t>
  </si>
  <si>
    <t>chueca@jchoteles.com</t>
  </si>
  <si>
    <t>jchoteles-chueca.com</t>
  </si>
  <si>
    <t>HOTEL SENATOR ESPAÑA SPA</t>
  </si>
  <si>
    <t>CALLE GRAN VÍA, 70 BAJO</t>
  </si>
  <si>
    <t>915228265</t>
  </si>
  <si>
    <t>reservas@hotelsenatorespana.com</t>
  </si>
  <si>
    <t>senatorespana.com</t>
  </si>
  <si>
    <t>HOTEL ATLANTICO MADRID S.A.</t>
  </si>
  <si>
    <t>GRAN VÍA, 38 1</t>
  </si>
  <si>
    <t>915226480</t>
  </si>
  <si>
    <t>reservas@hotelatlantico.es</t>
  </si>
  <si>
    <t>hotelatlantico.es</t>
  </si>
  <si>
    <t>HOTELES EMILIANAS</t>
  </si>
  <si>
    <t>CALLE SEVILLA, 4 BAJO</t>
  </si>
  <si>
    <t>915225941</t>
  </si>
  <si>
    <t>info@hotelesemilianas.com</t>
  </si>
  <si>
    <t>hotelesemilianas.com</t>
  </si>
  <si>
    <t>PETIT PALACE ITALIA</t>
  </si>
  <si>
    <t>CALLE GONZALO JIMÉNEZ DE QUESADA, 2 BAJO</t>
  </si>
  <si>
    <t>915224790</t>
  </si>
  <si>
    <t>italia@petitpalace.com</t>
  </si>
  <si>
    <t>ANACO</t>
  </si>
  <si>
    <t>TRES CRUCES, 3 BAJO</t>
  </si>
  <si>
    <t>915224602</t>
  </si>
  <si>
    <t>info@anacohotel.com</t>
  </si>
  <si>
    <t>anacohotel.com</t>
  </si>
  <si>
    <t>PETIT PALACE LEALTAD PLAZA</t>
  </si>
  <si>
    <t>CALLE ANTONIO MAURA, 5 BAJO; CHALET-14</t>
  </si>
  <si>
    <t>915224547</t>
  </si>
  <si>
    <t>PETIT PALACE TRES CRUCES</t>
  </si>
  <si>
    <t>CALLE TRES CRUCES, 6 BAJO</t>
  </si>
  <si>
    <t>915223327</t>
  </si>
  <si>
    <t>trescruces@petitpalace.com</t>
  </si>
  <si>
    <t>PETIT PALACE SAVOY ALFONSO XII</t>
  </si>
  <si>
    <t>ALFONSO XII, 18 BAJO</t>
  </si>
  <si>
    <t>915221920</t>
  </si>
  <si>
    <t>alfonsoxii@petitpalace.com</t>
  </si>
  <si>
    <t>petitpalacesavoyalfonsoxii.com</t>
  </si>
  <si>
    <t>SAN VICENTE FERRER, 1</t>
  </si>
  <si>
    <t>915221455</t>
  </si>
  <si>
    <t>info@hotel-tribunal.com</t>
  </si>
  <si>
    <t>hotel-tribunal.com</t>
  </si>
  <si>
    <t>TRYP GRAN VIA</t>
  </si>
  <si>
    <t>CALLE GRAN VÍA, 25</t>
  </si>
  <si>
    <t>915221121</t>
  </si>
  <si>
    <t>tryp.gran.via@melia.com</t>
  </si>
  <si>
    <t>TRYP MADRID GRAN VÍA</t>
  </si>
  <si>
    <t>CALLE GRAN VÍA, 25 BAJO; HOTEL TRYP</t>
  </si>
  <si>
    <t>TRYP</t>
  </si>
  <si>
    <t>GRAN VÍA, 25</t>
  </si>
  <si>
    <t>tryp.com</t>
  </si>
  <si>
    <t>THE PRINCIPAL</t>
  </si>
  <si>
    <t>MARQUÉS DE VALDEIGLESIAS, 1 ESQUINA GRAN VÍA 2</t>
  </si>
  <si>
    <t>915218743</t>
  </si>
  <si>
    <t>info@theprincipalmadridhotel.com</t>
  </si>
  <si>
    <t>theprincipalmadridhotel.com</t>
  </si>
  <si>
    <t>VINCCI CAPITOL</t>
  </si>
  <si>
    <t>CALLE GRAN VÍA, 41</t>
  </si>
  <si>
    <t>915218391</t>
  </si>
  <si>
    <t>capitol@vinccihoteles.com</t>
  </si>
  <si>
    <t>vinccicapitol.com</t>
  </si>
  <si>
    <t>MADRISOL S.L.</t>
  </si>
  <si>
    <t>CALLE NÚÑEZ DE ARCE, 1 BAJO</t>
  </si>
  <si>
    <t>915216404</t>
  </si>
  <si>
    <t>reservas@hotelmadrisol.com</t>
  </si>
  <si>
    <t>hotelmadrisol.com</t>
  </si>
  <si>
    <t>BEST WESTERN HOTEL LOS CONDES S.L.L.</t>
  </si>
  <si>
    <t>CALLE LIBREROS, 7 BAJO; HOTEL LOS CONDES</t>
  </si>
  <si>
    <t>915215455</t>
  </si>
  <si>
    <t>info@loscondeshotel.com</t>
  </si>
  <si>
    <t>loscondeshotel.com</t>
  </si>
  <si>
    <t>HOTEL REGINA S.L.</t>
  </si>
  <si>
    <t>915214725</t>
  </si>
  <si>
    <t>admon@hotelreginamadrid.com</t>
  </si>
  <si>
    <t>hotelreginamadrid.com</t>
  </si>
  <si>
    <t>HOTEL REGENTE</t>
  </si>
  <si>
    <t>MESONERO ROMANOS, 9 BAJO</t>
  </si>
  <si>
    <t>915212941</t>
  </si>
  <si>
    <t>info@hotelregente.com</t>
  </si>
  <si>
    <t>hotelregente.com</t>
  </si>
  <si>
    <t>PRAKTIK METROPOL</t>
  </si>
  <si>
    <t>CALLE LA MONTERA, 47 BAJO</t>
  </si>
  <si>
    <t>915212935</t>
  </si>
  <si>
    <t>metropol@praktikhotels.com</t>
  </si>
  <si>
    <t>praktikmetropol.com</t>
  </si>
  <si>
    <t>HOTEL EUROPA S.A.</t>
  </si>
  <si>
    <t>CALLE DEL CARMEN, 4 (PUERTA DEL SOL)</t>
  </si>
  <si>
    <t>915212900</t>
  </si>
  <si>
    <t>info@hoteleuropa.eu</t>
  </si>
  <si>
    <t>hoteleuropa.eu</t>
  </si>
  <si>
    <t>LUSSO INFANTAS</t>
  </si>
  <si>
    <t>CALLE LAS INFANTAS, 29</t>
  </si>
  <si>
    <t>915212828</t>
  </si>
  <si>
    <t>hotelinfantas@lussohoteles.com</t>
  </si>
  <si>
    <t>hotelinfantas.com</t>
  </si>
  <si>
    <t>PETIT PALACE DUCAL</t>
  </si>
  <si>
    <t>CALLE HORTALEZA, 3 BAJO</t>
  </si>
  <si>
    <t>915211043</t>
  </si>
  <si>
    <t>ducal@petitpalace.com</t>
  </si>
  <si>
    <t>PETIT PALACE PUERTA DEL SOL</t>
  </si>
  <si>
    <t>CALLE ARENAL, 4 BAJO; HOTEL</t>
  </si>
  <si>
    <t>915210542</t>
  </si>
  <si>
    <t>puertadelsol@petitpalace.com</t>
  </si>
  <si>
    <t>hpetitpalacepuertadelsol.com</t>
  </si>
  <si>
    <t>PETIT PALACE PUERTA DEL SOL S.A.</t>
  </si>
  <si>
    <t>CALLE ARENAL, 4 4 4</t>
  </si>
  <si>
    <t>puertodelsol@petitpalace.com</t>
  </si>
  <si>
    <t>hthoteles.com</t>
  </si>
  <si>
    <t>CÍRCULO GRAN VÍA</t>
  </si>
  <si>
    <t>CALLE GRAN VÍA, 24</t>
  </si>
  <si>
    <t>915210300</t>
  </si>
  <si>
    <t>circulogranvia@circulogranvia.com</t>
  </si>
  <si>
    <t>crculogranva.com</t>
  </si>
  <si>
    <t>APARTAMENTOS SOLANO</t>
  </si>
  <si>
    <t>CALLE ROS DE OLANO, 2-4 BAJO; DUPLICADO 2-4</t>
  </si>
  <si>
    <t>915194748</t>
  </si>
  <si>
    <t>info@apartamentosolano.es</t>
  </si>
  <si>
    <t>apartamentosolano.es</t>
  </si>
  <si>
    <t>HOTEL APARTAMENTO MARCENADO</t>
  </si>
  <si>
    <t>CALLE MARCENADO, 9 BAJO</t>
  </si>
  <si>
    <t>915190339</t>
  </si>
  <si>
    <t>reservas@hotelmarcenado.com</t>
  </si>
  <si>
    <t>hotelmarcenado.com</t>
  </si>
  <si>
    <t>HOLIDAY INN MADRID PIRÁMIDES</t>
  </si>
  <si>
    <t>PASEO ACACIAS, 40 BAJO</t>
  </si>
  <si>
    <t>915171828</t>
  </si>
  <si>
    <t>madridpiramides@continentalhotels.eu</t>
  </si>
  <si>
    <t>GRAN HOTEL LAS ROZAS</t>
  </si>
  <si>
    <t>CALLE CHILE (LAS MATAS), 2 BAJO; GRAN HOTEL LAS ROZAS</t>
  </si>
  <si>
    <t>915157166</t>
  </si>
  <si>
    <t>info@granhotellasrozas.com</t>
  </si>
  <si>
    <t>granhotellasrozas.com</t>
  </si>
  <si>
    <t>HOTEL QUINTA DE LOS CEDROS S.L.</t>
  </si>
  <si>
    <t>CALLE PRADILLO, 54 54 54</t>
  </si>
  <si>
    <t>915152200</t>
  </si>
  <si>
    <t>reservas@quintadeloscedros.com</t>
  </si>
  <si>
    <t>quintadeloscedros.com</t>
  </si>
  <si>
    <t>ECO VÍA LUSITANA S.L.</t>
  </si>
  <si>
    <t>CALLE ANTONIA RODRÍGUEZ SACRISTÁN, 14 BAJO; HOTEL VIA LUSITANA</t>
  </si>
  <si>
    <t>28044</t>
  </si>
  <si>
    <t>915110380</t>
  </si>
  <si>
    <t>ecovialusitana@ecohoteles.com</t>
  </si>
  <si>
    <t>ecovialusitana.com</t>
  </si>
  <si>
    <t>HOTEL DIANA PLUS S.A.</t>
  </si>
  <si>
    <t>CARRETERA VILLAVERDE A VALLECAS, KILOMETRO 3.5 BAJO</t>
  </si>
  <si>
    <t>28053</t>
  </si>
  <si>
    <t>915072040</t>
  </si>
  <si>
    <t>direccion@hoteldianaplus.com</t>
  </si>
  <si>
    <t>hoteldianaplus.es</t>
  </si>
  <si>
    <t>DIANA PLUS S.A.</t>
  </si>
  <si>
    <t>CARRETERA VILLAVERDE-VALLECAS, KILOMETRO 3, 5</t>
  </si>
  <si>
    <t>28031</t>
  </si>
  <si>
    <t>hoteldianaplus.com</t>
  </si>
  <si>
    <t>CALLE LOZANO, 2 BAJO</t>
  </si>
  <si>
    <t>915012133</t>
  </si>
  <si>
    <t>h8718@accor.com</t>
  </si>
  <si>
    <t>ASADOR ENRIQUE S.L.</t>
  </si>
  <si>
    <t>PASEO TALLERES, 3 BAJO</t>
  </si>
  <si>
    <t>915007489</t>
  </si>
  <si>
    <t>info@hotelenrique.com</t>
  </si>
  <si>
    <t>hotelasadorenrique.com</t>
  </si>
  <si>
    <t>AB RIVAS</t>
  </si>
  <si>
    <t>AVENIDA FRANCISCO DE QUEVEDO, 2</t>
  </si>
  <si>
    <t>28521</t>
  </si>
  <si>
    <t>RIVAS-VACIAMADRID</t>
  </si>
  <si>
    <t>914990700</t>
  </si>
  <si>
    <t>abrivas@ab-hoteles.com</t>
  </si>
  <si>
    <t>hotelabrivas.com</t>
  </si>
  <si>
    <t>NH ALCORCÓN</t>
  </si>
  <si>
    <t>AVENIDA EUROPA, 2 EDIFICIO A; BAJO; HOTEL NH</t>
  </si>
  <si>
    <t>28922</t>
  </si>
  <si>
    <t>ALCORCÓN</t>
  </si>
  <si>
    <t>914983200</t>
  </si>
  <si>
    <t>nhalcorcon@nh-hotels.com</t>
  </si>
  <si>
    <t>RESIDENCIA CIUDAD DEL FUTBOL</t>
  </si>
  <si>
    <t>AVENIDA ESPARTA (MONTE ROZAS), S/N</t>
  </si>
  <si>
    <t>914959850</t>
  </si>
  <si>
    <t>gesport@gesporthosteleria.com</t>
  </si>
  <si>
    <t>rfef.es</t>
  </si>
  <si>
    <t>PLAZA CÁNOVAS DEL CASTILLO, 4</t>
  </si>
  <si>
    <t>914939290</t>
  </si>
  <si>
    <t>nhreservas@nh-hotels.com</t>
  </si>
  <si>
    <t>CALLE ZARAGOZA, 2 ESQUINA AVENIDA DE ESPAÑA</t>
  </si>
  <si>
    <t>914920980</t>
  </si>
  <si>
    <t>hotellasprovincias@grupoequo.es</t>
  </si>
  <si>
    <t>hotellasprovincias.com</t>
  </si>
  <si>
    <t>ELEGANCE GETAFE HOTEL</t>
  </si>
  <si>
    <t>AVENIDA ADA LOVELACE (POLIGONO INSDUSTRIAL CARPETANIA), 23 BAJO(HOTEL AMURA)</t>
  </si>
  <si>
    <t>914912889</t>
  </si>
  <si>
    <t>elegancehotels.es/getafe</t>
  </si>
  <si>
    <t>NH EXPRESS LEGANES</t>
  </si>
  <si>
    <t>CALLE ESTEBAN TERRADAS (POLIGONO NUESTRA SEÑORA BUTARQUE), 13 BAJO; NH HOTELES</t>
  </si>
  <si>
    <t>914811091</t>
  </si>
  <si>
    <t>nhleganes@nh-hotels.com</t>
  </si>
  <si>
    <t>ISIS S.A.</t>
  </si>
  <si>
    <t>ANTONIO LÓPEZ, 168 LOCAL</t>
  </si>
  <si>
    <t>28026</t>
  </si>
  <si>
    <t>914763211</t>
  </si>
  <si>
    <t>reservas@hotelisismadrid.com</t>
  </si>
  <si>
    <t>hotelisismadrid.com</t>
  </si>
  <si>
    <t>HOTEL PUERTA DE TOLEDO S.A.</t>
  </si>
  <si>
    <t>914747100</t>
  </si>
  <si>
    <t>madrid@hotelpuertadetoledo.es</t>
  </si>
  <si>
    <t>hotelpuertadetoledo.es</t>
  </si>
  <si>
    <t>PRAGA</t>
  </si>
  <si>
    <t>CALLE ANTONIO LÓPEZ, 65 BAJO; HALCON-SAVIA</t>
  </si>
  <si>
    <t>28019</t>
  </si>
  <si>
    <t>914690600</t>
  </si>
  <si>
    <t>hotelpraga@h-santos.es</t>
  </si>
  <si>
    <t>hotelpraga.com</t>
  </si>
  <si>
    <t>415</t>
  </si>
  <si>
    <t>ATOCHA</t>
  </si>
  <si>
    <t>MÉNDEZ ÁLVARO, 30</t>
  </si>
  <si>
    <t>914688100</t>
  </si>
  <si>
    <t>atocha@rafaelhoteles.com</t>
  </si>
  <si>
    <t>AC HOTEL AITANA</t>
  </si>
  <si>
    <t>PASEO CASTELLANA, 152 BAJO; HOTEL</t>
  </si>
  <si>
    <t>914584970</t>
  </si>
  <si>
    <t>aitana@ac-hotels.com</t>
  </si>
  <si>
    <t>achotelaitana.com</t>
  </si>
  <si>
    <t>HOLIDAY INN MADRID BERNABEU</t>
  </si>
  <si>
    <t>PLAZA CARLOS TRÍAS BERTRÁN, 4 20</t>
  </si>
  <si>
    <t>914568000</t>
  </si>
  <si>
    <t>reservas@holidayinnmadrid.com</t>
  </si>
  <si>
    <t>HOLIDAY INN MADRID</t>
  </si>
  <si>
    <t>PLAZA CARLOS TRÍAS BERTRÁN, 4</t>
  </si>
  <si>
    <t>313</t>
  </si>
  <si>
    <t>ALOFT MADRID GRAN VIA</t>
  </si>
  <si>
    <t>CALLE JACOMETREZO, 4</t>
  </si>
  <si>
    <t>914549595</t>
  </si>
  <si>
    <t>marriott.com/hotels/travel/madgv-aloft-madrid-gran-via/</t>
  </si>
  <si>
    <t>ESPAHOTEL GRAN VIA</t>
  </si>
  <si>
    <t>CALLE GRAN VÍA, 65 BAJO; LOCAL</t>
  </si>
  <si>
    <t>914544200</t>
  </si>
  <si>
    <t>javieranton@espahotel.es</t>
  </si>
  <si>
    <t>apartamentos-granvia.com</t>
  </si>
  <si>
    <t>EXE PLAZA</t>
  </si>
  <si>
    <t>PASEO CASTELLANA, 191</t>
  </si>
  <si>
    <t>914531900</t>
  </si>
  <si>
    <t>reservas@exeplaza.com</t>
  </si>
  <si>
    <t>hotelexeplaza.com</t>
  </si>
  <si>
    <t>MIGUEL ÁNGEL S.A.</t>
  </si>
  <si>
    <t>CALLE MIGUEL ÁNGEL, 29-31 BAJO; HOTEL RESTAURANTE ARCO</t>
  </si>
  <si>
    <t>914520523</t>
  </si>
  <si>
    <t>hotelmiguelangel.com</t>
  </si>
  <si>
    <t>ROOM007 SELECT SOL</t>
  </si>
  <si>
    <t>CALLE FUENTES, 13</t>
  </si>
  <si>
    <t>914496181</t>
  </si>
  <si>
    <t>bookingsol@room007.com</t>
  </si>
  <si>
    <t>room007.com</t>
  </si>
  <si>
    <t>ÁGORA JUAN DE AUSTRIA S.L.</t>
  </si>
  <si>
    <t>JUAN DE AUSTRIA, 5 BAJO</t>
  </si>
  <si>
    <t>914480014</t>
  </si>
  <si>
    <t>reservas@hoteljuandeaustria.es</t>
  </si>
  <si>
    <t>hoteljuandeaustria.es</t>
  </si>
  <si>
    <t>HOTEL GRAN VERSALLES S.L.</t>
  </si>
  <si>
    <t>CALLE COVARRUBIAS, 4 BAJO</t>
  </si>
  <si>
    <t>914475700</t>
  </si>
  <si>
    <t>hgv@hotelgranversalles.es</t>
  </si>
  <si>
    <t>hotelgranversalles.es</t>
  </si>
  <si>
    <t>TRYP MADRID CHAMBERI</t>
  </si>
  <si>
    <t>JOSÉ ABASCAL, 8 BAJO</t>
  </si>
  <si>
    <t>914474000</t>
  </si>
  <si>
    <t>tryp.madrid.chamberi@melia.com</t>
  </si>
  <si>
    <t>tryphoteles.com</t>
  </si>
  <si>
    <t>HOTELES VELADA</t>
  </si>
  <si>
    <t>AVENIDA REINA SOFÍA BAJO</t>
  </si>
  <si>
    <t>914466624</t>
  </si>
  <si>
    <t>hotelesvelada.com</t>
  </si>
  <si>
    <t>LEONARDO HOTEL MADRID CITY CENTER</t>
  </si>
  <si>
    <t>ALBERTO AGUILERA, 18</t>
  </si>
  <si>
    <t>914460900</t>
  </si>
  <si>
    <t>info.madridcity@leonardo-hotels.com</t>
  </si>
  <si>
    <t>CASON DEL COSO S.L.</t>
  </si>
  <si>
    <t>FUENCARRAL, S/N</t>
  </si>
  <si>
    <t>914459475</t>
  </si>
  <si>
    <t>info@casonadelcoso.com</t>
  </si>
  <si>
    <t>casonadelcoso.com</t>
  </si>
  <si>
    <t>BEST WESTERN HOTEL TRAFALGAR</t>
  </si>
  <si>
    <t>PLAZA CHAMBERÍ, S/N S/N</t>
  </si>
  <si>
    <t>914456200</t>
  </si>
  <si>
    <t>reservas@hoteltrafalgar.com</t>
  </si>
  <si>
    <t>hoteltafalgar.com</t>
  </si>
  <si>
    <t>URSO HOTEL &amp; SPA</t>
  </si>
  <si>
    <t>CALLE MEJÍA LEQUERICA, 8 BAJO</t>
  </si>
  <si>
    <t>914444458</t>
  </si>
  <si>
    <t>info@hotelurso.com</t>
  </si>
  <si>
    <t>hotelurso.com</t>
  </si>
  <si>
    <t>NH LA HABANA</t>
  </si>
  <si>
    <t>PASEO HABANA, 73 BAJO; NH LA HABANA</t>
  </si>
  <si>
    <t>28036</t>
  </si>
  <si>
    <t>914430720</t>
  </si>
  <si>
    <t>nhhabana@nh-hotels.com</t>
  </si>
  <si>
    <t>nh-hotels.es</t>
  </si>
  <si>
    <t>HOTELES Y TURISMO DE LA MESETA S.L.</t>
  </si>
  <si>
    <t>CALLE BRETÓN DE LOS HERREROS, 29 41</t>
  </si>
  <si>
    <t>914428300</t>
  </si>
  <si>
    <t>nhbreton@nh-hotels.com</t>
  </si>
  <si>
    <t>NH ZURBANO</t>
  </si>
  <si>
    <t>CALLE ZURBANO, 79-81 BAJO; Nº 79-81 NH ZURBANO</t>
  </si>
  <si>
    <t>914414500</t>
  </si>
  <si>
    <t>nhzurbano@nh-hotels.com</t>
  </si>
  <si>
    <t>ZURBANO, 79-81</t>
  </si>
  <si>
    <t>914414143</t>
  </si>
  <si>
    <t>NH ABASCAL</t>
  </si>
  <si>
    <t>CALLE JOSÉ ABASCAL, 47 BAJO; NH ABASCAL</t>
  </si>
  <si>
    <t>914410015</t>
  </si>
  <si>
    <t>nhabascal@nh-hotels.com</t>
  </si>
  <si>
    <t>ECO ALCALÁ SUITES</t>
  </si>
  <si>
    <t>SANTA LEONOR, 24 BAJO</t>
  </si>
  <si>
    <t>914401054</t>
  </si>
  <si>
    <t>alcalasuites@ecohoteles.com</t>
  </si>
  <si>
    <t>ecoalcalasuites.com</t>
  </si>
  <si>
    <t>VILLA MAGNA S.L.</t>
  </si>
  <si>
    <t>PASEO CASTELLANA, 22 BAJO</t>
  </si>
  <si>
    <t>914387610</t>
  </si>
  <si>
    <t>villamagna@villamagna.es</t>
  </si>
  <si>
    <t>villamagna.es</t>
  </si>
  <si>
    <t>HOSPES HOTELES S.L.</t>
  </si>
  <si>
    <t>PLAZA MARQUÉS DE SALAMANCA, 10 2; DCHA</t>
  </si>
  <si>
    <t>914362766</t>
  </si>
  <si>
    <t>reservations@hospes.com</t>
  </si>
  <si>
    <t>AC HOTEL RECOLETOS</t>
  </si>
  <si>
    <t>CALLE RECOLETOS, 18 BAJO; HOTEL AC RECOLETOS</t>
  </si>
  <si>
    <t>914361382</t>
  </si>
  <si>
    <t>acrecoletos@ac-hotels.com</t>
  </si>
  <si>
    <t>achotelrecoletos.com</t>
  </si>
  <si>
    <t>LA PACHARA EL REVENTON, S.L.</t>
  </si>
  <si>
    <t>CALLE CEA BERMUDEZ, 67</t>
  </si>
  <si>
    <t>914361374</t>
  </si>
  <si>
    <t>franciscodejulio@gmail.com</t>
  </si>
  <si>
    <t>lapacharaelreventonsl.com</t>
  </si>
  <si>
    <t>VINCCI SOMA</t>
  </si>
  <si>
    <t>CALLE GOYA, 79 BAJO; HOTEL</t>
  </si>
  <si>
    <t>914357545</t>
  </si>
  <si>
    <t>soma@vinccihoteles.com</t>
  </si>
  <si>
    <t>PETIT PALACE ART GALLERY</t>
  </si>
  <si>
    <t>CALLE JORGE JUAN, 17 BAJO; ESQUINA LAGASCA 36</t>
  </si>
  <si>
    <t>914355411</t>
  </si>
  <si>
    <t>artgallery@petitpalace.com</t>
  </si>
  <si>
    <t>APARTAMENTOS BLUME</t>
  </si>
  <si>
    <t>CONDE DE ARANDA, 3 BAJO(LOCAL)</t>
  </si>
  <si>
    <t>914352533</t>
  </si>
  <si>
    <t>info@apartamentosblume.com</t>
  </si>
  <si>
    <t>apartamentosblume.com</t>
  </si>
  <si>
    <t>NH ALCALÁ</t>
  </si>
  <si>
    <t>CALLE ALCALÁ, 66 1; IZQUIERDA</t>
  </si>
  <si>
    <t>28009</t>
  </si>
  <si>
    <t>914350894</t>
  </si>
  <si>
    <t>nhalcala@nh-hotels.com</t>
  </si>
  <si>
    <t>NH PACÍFICO</t>
  </si>
  <si>
    <t>AVENIDA CIUDAD DE BARCELONA, 113 BAJO</t>
  </si>
  <si>
    <t>914341120</t>
  </si>
  <si>
    <t>nhpacifico@nh-hotels.com</t>
  </si>
  <si>
    <t>PETIT PALACE EMBASSY</t>
  </si>
  <si>
    <t>CALLE SERRANO, 46 BAJO</t>
  </si>
  <si>
    <t>914313060</t>
  </si>
  <si>
    <t>embassy@petitpalace.com</t>
  </si>
  <si>
    <t>ECHEGARAY, 1 BAJO</t>
  </si>
  <si>
    <t>914299551</t>
  </si>
  <si>
    <t>recepcion@hotelsantander.com</t>
  </si>
  <si>
    <t>hotelsantander.com</t>
  </si>
  <si>
    <t>HOTEL NH NACIONAL</t>
  </si>
  <si>
    <t>PASEO PRADO, 48 BAJO; NH NACIONAL</t>
  </si>
  <si>
    <t>914296629</t>
  </si>
  <si>
    <t>nhnacional@nh-hotels.com</t>
  </si>
  <si>
    <t>NOAAN CAPITAL S.L.</t>
  </si>
  <si>
    <t>CALLE BLANCA DE CASTILLA, S/N BAJO</t>
  </si>
  <si>
    <t>914293542</t>
  </si>
  <si>
    <t>info@noaan.com</t>
  </si>
  <si>
    <t>noaan.com</t>
  </si>
  <si>
    <t>MÉXICO HOTEL</t>
  </si>
  <si>
    <t>CALLE GOBERNADOR, 24 BAJO; HOTEL MEXICO</t>
  </si>
  <si>
    <t>914292500</t>
  </si>
  <si>
    <t>hotelmexicomadrid@gmail.com</t>
  </si>
  <si>
    <t>hotelmexico.es</t>
  </si>
  <si>
    <t>MIAU</t>
  </si>
  <si>
    <t>PRÍNCIPE, 26 BAJO</t>
  </si>
  <si>
    <t>914292272</t>
  </si>
  <si>
    <t>info@hotelmiau.com</t>
  </si>
  <si>
    <t>hotelmiau.com</t>
  </si>
  <si>
    <t>ADLER</t>
  </si>
  <si>
    <t>VELÁZQUEZ, 33</t>
  </si>
  <si>
    <t>914263222</t>
  </si>
  <si>
    <t>contact@adlermadrid.com</t>
  </si>
  <si>
    <t>adlermadrid.com</t>
  </si>
  <si>
    <t>TÓTEM</t>
  </si>
  <si>
    <t>HERMOSILLA, 23</t>
  </si>
  <si>
    <t>914260035</t>
  </si>
  <si>
    <t>info@totem-madrid.com</t>
  </si>
  <si>
    <t>totem-madrid.com</t>
  </si>
  <si>
    <t>MELIÁ AVENIDA AMÉRICA S.L.</t>
  </si>
  <si>
    <t>JUAN IGNACIO LUCA DE TENA, 36 BAJO</t>
  </si>
  <si>
    <t>914232400</t>
  </si>
  <si>
    <t>melia.avenida.america@melia.com</t>
  </si>
  <si>
    <t>ONE SHOT 23</t>
  </si>
  <si>
    <t>PRADO, 23 BAJO</t>
  </si>
  <si>
    <t>914204290</t>
  </si>
  <si>
    <t>prado23@oneshothotels.com</t>
  </si>
  <si>
    <t>hoteloneshotprado23.com</t>
  </si>
  <si>
    <t>CATALONIA ATOCHA ****</t>
  </si>
  <si>
    <t>ATOCHA, 81 BAJO</t>
  </si>
  <si>
    <t>914203770</t>
  </si>
  <si>
    <t>PLAZA CORTES, 10 BAJO</t>
  </si>
  <si>
    <t>914203767</t>
  </si>
  <si>
    <t>villareal@derbyhotels.com</t>
  </si>
  <si>
    <t>SUITES PRADO S.L.</t>
  </si>
  <si>
    <t>CALLE MANUEL FERNÁNDEZ Y GONZÁLEZ, 10 BAJO; DUPLICADO 10-12</t>
  </si>
  <si>
    <t>914202318</t>
  </si>
  <si>
    <t>hotel@suiteprado.com</t>
  </si>
  <si>
    <t>suiteprado.com</t>
  </si>
  <si>
    <t>HOTEL MORA S.L.</t>
  </si>
  <si>
    <t>914201569</t>
  </si>
  <si>
    <t>sanadripa3@gmail.com</t>
  </si>
  <si>
    <t>hotelmorasl.com</t>
  </si>
  <si>
    <t>APARTAMENTOS LOS JERONIMOS C.B.</t>
  </si>
  <si>
    <t>MORETO, 9</t>
  </si>
  <si>
    <t>914200211</t>
  </si>
  <si>
    <t>ANTONIO PRIETO ALONSO</t>
  </si>
  <si>
    <t>CALLE PADRE CLARET, 21</t>
  </si>
  <si>
    <t>914160388</t>
  </si>
  <si>
    <t>ap@jarpa.es</t>
  </si>
  <si>
    <t>antonioprietoalonso.com</t>
  </si>
  <si>
    <t>DORMIRDCINE S.A.</t>
  </si>
  <si>
    <t>CALLE PRÍNCIPE DE VERGARA, 87 BAJO; SACRISTIA</t>
  </si>
  <si>
    <t>914110809</t>
  </si>
  <si>
    <t>info@dormirdcine.com</t>
  </si>
  <si>
    <t>dormirdcine.com</t>
  </si>
  <si>
    <t>PETIT PALACE ARTURO SORIA</t>
  </si>
  <si>
    <t>ARTURO SORIA, 14 BAJO</t>
  </si>
  <si>
    <t>914062130</t>
  </si>
  <si>
    <t>arturosoria@petitpalace.com</t>
  </si>
  <si>
    <t>hotelpetitpalacearturosoria.com</t>
  </si>
  <si>
    <t>NEO MAGNA</t>
  </si>
  <si>
    <t>CALLE DON RAMÓN DE LA CRUZ, 94</t>
  </si>
  <si>
    <t>914016510</t>
  </si>
  <si>
    <t>info@neomagna.com</t>
  </si>
  <si>
    <t>neomagna.com</t>
  </si>
  <si>
    <t>HOTEL AUDITORIUM MADRID</t>
  </si>
  <si>
    <t>AVENIDA ARAGÓN, 400 BAJO</t>
  </si>
  <si>
    <t>914004400</t>
  </si>
  <si>
    <t>madrid.auditorium@marriott.com</t>
  </si>
  <si>
    <t>hotelauditorium.com</t>
  </si>
  <si>
    <t>NH CIUDAD REAL</t>
  </si>
  <si>
    <t>CALLE ALARCOS, 25</t>
  </si>
  <si>
    <t>913984664</t>
  </si>
  <si>
    <t>nhciudadreal@nh-hotels.com</t>
  </si>
  <si>
    <t>NH ATLÁNTICO</t>
  </si>
  <si>
    <t>AVENIDA PORTO DA CORUÑA, 4 BAJO</t>
  </si>
  <si>
    <t>913984661</t>
  </si>
  <si>
    <t>PETIT PALACE SANTA BARBARA</t>
  </si>
  <si>
    <t>PLAZA SANTA BÁRBARA, 10 BAJO(LOCAL)</t>
  </si>
  <si>
    <t>913914421</t>
  </si>
  <si>
    <t>NH COLLECTION MADRID PALACIO DE TEPA</t>
  </si>
  <si>
    <t>CALLE SAN SEBASTIÁN, 2</t>
  </si>
  <si>
    <t>913896490</t>
  </si>
  <si>
    <t>nhcollectionpalaciodetepa@nh-hotels.com</t>
  </si>
  <si>
    <t>NH PALACIO DE TEPA</t>
  </si>
  <si>
    <t>SAN SEBASTIÁN, 2</t>
  </si>
  <si>
    <t>nhpalaciodetepa@nh-hotels.com</t>
  </si>
  <si>
    <t>ROOM MATE ALICIA</t>
  </si>
  <si>
    <t>CALLE PRADO, 2 BAJO</t>
  </si>
  <si>
    <t>913896095</t>
  </si>
  <si>
    <t>alicia@room-matehotels.com</t>
  </si>
  <si>
    <t>CATALONIA LAS CORTES</t>
  </si>
  <si>
    <t>PRADO, 6 BAJO</t>
  </si>
  <si>
    <t>913896051</t>
  </si>
  <si>
    <t>lascortes@hoteles-catalonia.es</t>
  </si>
  <si>
    <t>ECHEGARAY, 25 BAJO</t>
  </si>
  <si>
    <t>SPANISH RECOLOCATION NETWORK</t>
  </si>
  <si>
    <t>AVENIDA AHONES, 8 CHALET</t>
  </si>
  <si>
    <t>913887777</t>
  </si>
  <si>
    <t>info@srnetwork.com</t>
  </si>
  <si>
    <t>srnetwork.com</t>
  </si>
  <si>
    <t>ILUNION PÍO XII</t>
  </si>
  <si>
    <t>AVENIDA PÍO XII, 77</t>
  </si>
  <si>
    <t>28016</t>
  </si>
  <si>
    <t>913876200</t>
  </si>
  <si>
    <t>reservaspio@ilunion.com</t>
  </si>
  <si>
    <t>ilunionpioxii.com</t>
  </si>
  <si>
    <t>MH APARTMENTS CENTRAL MADRID</t>
  </si>
  <si>
    <t>PLAZA TIRSO DE MOLINA, 15 15 15</t>
  </si>
  <si>
    <t>913857255</t>
  </si>
  <si>
    <t>info@mhapartments.com</t>
  </si>
  <si>
    <t>mhapartments.com</t>
  </si>
  <si>
    <t>HOTEL RESIDENCIA MARISCAL</t>
  </si>
  <si>
    <t>CALLE ERAS, 6 BAJO; CHALET</t>
  </si>
  <si>
    <t>913824855</t>
  </si>
  <si>
    <t>reservas@residenciamariscal.es</t>
  </si>
  <si>
    <t>residenciamariscal.es</t>
  </si>
  <si>
    <t>AC HOTEL MADRID FERIA</t>
  </si>
  <si>
    <t>CALLE VÍA DE LOS POBLADOS, 3 3 3 3 3</t>
  </si>
  <si>
    <t>913824781</t>
  </si>
  <si>
    <t>acmadridferia@ac-hotels.com</t>
  </si>
  <si>
    <t>achotelmadridferia.com</t>
  </si>
  <si>
    <t>ACCOR MADRID VALENTIN BEATO</t>
  </si>
  <si>
    <t>VALENTÍN BEATO, 20 BAJO(IBIS VALENTIN BEATO)</t>
  </si>
  <si>
    <t>913759043</t>
  </si>
  <si>
    <t>h3312-gm@accor.com</t>
  </si>
  <si>
    <t>CONCORDY</t>
  </si>
  <si>
    <t>AVENIDA PADRE HUIDOBRO, KM 12, 000 BAJO</t>
  </si>
  <si>
    <t>913729901</t>
  </si>
  <si>
    <t>reservas@hotelconcordy.com</t>
  </si>
  <si>
    <t>hotelconcordy.com</t>
  </si>
  <si>
    <t>TH TURIHOTEL LA FLORIDA</t>
  </si>
  <si>
    <t>CALLE PROCIÓN, 12 BAJO; HOTEL LA FLORIDA</t>
  </si>
  <si>
    <t>913728893</t>
  </si>
  <si>
    <t>thlaflorida@th-hoteles.com</t>
  </si>
  <si>
    <t>thturihotellaflorida.com</t>
  </si>
  <si>
    <t>SAVINATA S.R.L.</t>
  </si>
  <si>
    <t>GOBELAS, 17 3</t>
  </si>
  <si>
    <t>913728653</t>
  </si>
  <si>
    <t>info@hotelsavinata.com</t>
  </si>
  <si>
    <t>hotelsavinata.com</t>
  </si>
  <si>
    <t>HOTEL ESCUELA MADRID</t>
  </si>
  <si>
    <t>CARRETERA COLMENAR VIEJO, KILOMETRO 12, 8</t>
  </si>
  <si>
    <t>913721333</t>
  </si>
  <si>
    <t>recepcion@ieshotelescuela.es</t>
  </si>
  <si>
    <t>ieshotelescuela.com</t>
  </si>
  <si>
    <t>APARTHOTEL EN CASA</t>
  </si>
  <si>
    <t>CARRETERA VICALVARO-ESTACIÓN DE O'DONNELL, 18</t>
  </si>
  <si>
    <t>28032</t>
  </si>
  <si>
    <t>913716383</t>
  </si>
  <si>
    <t>recepcion@aparthotelencasa.es</t>
  </si>
  <si>
    <t>aparthotelencasa.es</t>
  </si>
  <si>
    <t>CATALONIA PUERTA DEL SOL</t>
  </si>
  <si>
    <t>CALLE ATOCHA, 23 BAJO; CATALONIA MORATIN</t>
  </si>
  <si>
    <t>913697171</t>
  </si>
  <si>
    <t>moratin@hoteles-catalonia.es</t>
  </si>
  <si>
    <t>CATALONIA PLAZA MAYOR</t>
  </si>
  <si>
    <t>CALLE ATOCHA, 36 BAJO</t>
  </si>
  <si>
    <t>913694409</t>
  </si>
  <si>
    <t>plazamayor.reservas@cataloniahotels.com</t>
  </si>
  <si>
    <t>ALVARO RESIDENCIA</t>
  </si>
  <si>
    <t>CONDE DE ROMANONES, 8 - 2° DERECHA</t>
  </si>
  <si>
    <t>913692151</t>
  </si>
  <si>
    <t>alvaro@alvaroresidencia.es</t>
  </si>
  <si>
    <t>alvaroresidencia.es</t>
  </si>
  <si>
    <t>CORTEZO HOTEL</t>
  </si>
  <si>
    <t>CALLE DOCTOR CORTEZO, 3 BAJO</t>
  </si>
  <si>
    <t>913690101</t>
  </si>
  <si>
    <t>reservas@hotelcortezo.com</t>
  </si>
  <si>
    <t>hotelcortezo.com</t>
  </si>
  <si>
    <t>ÁNGEL, 18 BAJO</t>
  </si>
  <si>
    <t>913658600</t>
  </si>
  <si>
    <t>reservas@hrc-hotel.com</t>
  </si>
  <si>
    <t>hotelreyescatolicos.es</t>
  </si>
  <si>
    <t>HOTEL GANIVET</t>
  </si>
  <si>
    <t>CALLE TOLEDO, 111 111 111, 113</t>
  </si>
  <si>
    <t>28005</t>
  </si>
  <si>
    <t>913653600</t>
  </si>
  <si>
    <t>ganivet@hotelesporcel.com</t>
  </si>
  <si>
    <t>hotelganivet.com</t>
  </si>
  <si>
    <t>NH RIBERA DEL MANZANARES</t>
  </si>
  <si>
    <t>PASEO VIRGEN DEL PUERTO, 57 BAJO; BAJO</t>
  </si>
  <si>
    <t>913643248</t>
  </si>
  <si>
    <t>nhriberadelmanzanares@nh-hotels.com</t>
  </si>
  <si>
    <t>NH MADRID VENTAS</t>
  </si>
  <si>
    <t>CALLE BIARRITZ, 2 BAJO; BROKERS ORION HOTELES,</t>
  </si>
  <si>
    <t>913611657</t>
  </si>
  <si>
    <t>nhparqueavenidas@nh-hotels.com</t>
  </si>
  <si>
    <t>VINCCI CENTRUM</t>
  </si>
  <si>
    <t>CALLE CEDACEROS, 4 BAJO; COMYTEL COMUNICACION Y</t>
  </si>
  <si>
    <t>913604720</t>
  </si>
  <si>
    <t>centrum@vinccihoteles.com</t>
  </si>
  <si>
    <t>CITY ROOMS</t>
  </si>
  <si>
    <t>CALLE LA CRUZ, 6 2</t>
  </si>
  <si>
    <t>913604444</t>
  </si>
  <si>
    <t>info@madridcityrooms.com</t>
  </si>
  <si>
    <t>madridcityrooms.com</t>
  </si>
  <si>
    <t>JC ROOMS JARDINES</t>
  </si>
  <si>
    <t>CALLE JARDINES, 3</t>
  </si>
  <si>
    <t>913604360</t>
  </si>
  <si>
    <t>jardines@jchoteles.com</t>
  </si>
  <si>
    <t>jchoteles-jardines.com</t>
  </si>
  <si>
    <t>DOUBLETREE BY HILTON MADRID - PRADO S.L.</t>
  </si>
  <si>
    <t>CALLE SAN AGUSTÍN, 3</t>
  </si>
  <si>
    <t>913600820</t>
  </si>
  <si>
    <t>madridprado.info@hilton.com</t>
  </si>
  <si>
    <t>PLAZA MAYOR S.L.</t>
  </si>
  <si>
    <t>ATOCHA, 2</t>
  </si>
  <si>
    <t>913600606</t>
  </si>
  <si>
    <t>info@h-plazamayor.com</t>
  </si>
  <si>
    <t>h-plazamayor.com</t>
  </si>
  <si>
    <t>HOLIDAY INN MADRID LAS TABLAS</t>
  </si>
  <si>
    <t>MARÍA TUBAU, 16 BAJO</t>
  </si>
  <si>
    <t>913586400</t>
  </si>
  <si>
    <t>reservas@himadridlastablas.com</t>
  </si>
  <si>
    <t>himadridlastablas.com</t>
  </si>
  <si>
    <t>NH ARAVACA APARTHOTEL MADRID S.L.</t>
  </si>
  <si>
    <t>CALLE ALSASUA, 5 BAJO; MADRID/ARAVACA NH EX A</t>
  </si>
  <si>
    <t>913571600</t>
  </si>
  <si>
    <t>exaravaca@nh-hotels.com</t>
  </si>
  <si>
    <t>ARDAM HOTELS S.L.</t>
  </si>
  <si>
    <t>CALLE CARTAGENA, 85 BAJO</t>
  </si>
  <si>
    <t>913554285</t>
  </si>
  <si>
    <t>reservas@hotelcartagena.com</t>
  </si>
  <si>
    <t>hotelcartagena.com</t>
  </si>
  <si>
    <t>QUO ERASO S.L.</t>
  </si>
  <si>
    <t>ARDEMANS, 13 BAJO</t>
  </si>
  <si>
    <t>913553200</t>
  </si>
  <si>
    <t>NH EUROBUILDING</t>
  </si>
  <si>
    <t>CALLE PADRE DAMIÁN, 23 BAJO; HOTEL</t>
  </si>
  <si>
    <t>913537300</t>
  </si>
  <si>
    <t>nheurobuilding@nh-hotels.com</t>
  </si>
  <si>
    <t>HOTEL DON PÍO</t>
  </si>
  <si>
    <t>AVENIDA PIO XII, 25</t>
  </si>
  <si>
    <t>913530780</t>
  </si>
  <si>
    <t>hoteldonpio@hoteldonpio.com</t>
  </si>
  <si>
    <t>hoteldonpio.com</t>
  </si>
  <si>
    <t>LUXMADRID 2009</t>
  </si>
  <si>
    <t>CALLE JUAN RAMÓN JIMÉNEZ, 8 BAJO</t>
  </si>
  <si>
    <t>913509641</t>
  </si>
  <si>
    <t>recepcion@luxmadrid.com</t>
  </si>
  <si>
    <t>luxmadrid.com</t>
  </si>
  <si>
    <t>LA POSADA DE EL CHAFLÁN</t>
  </si>
  <si>
    <t>AVENIDA PÍO XII, 34</t>
  </si>
  <si>
    <t>913450450</t>
  </si>
  <si>
    <t>posada@laposadadeelchaflan.com</t>
  </si>
  <si>
    <t>laposadadeelchaflan.com</t>
  </si>
  <si>
    <t>PROYECTOS MARJAV S.L.</t>
  </si>
  <si>
    <t>TRUEBA Y FERNÁNDEZ, 7 BAJO</t>
  </si>
  <si>
    <t>913441724</t>
  </si>
  <si>
    <t>reservas@hotelmarjavi.com</t>
  </si>
  <si>
    <t>hotelmarjavi.com</t>
  </si>
  <si>
    <t>SOLIMPAR</t>
  </si>
  <si>
    <t>CARRETERA MADIRD-TOLEDO (A-42), KILOMETRO 8, 200 BAJO</t>
  </si>
  <si>
    <t>28919</t>
  </si>
  <si>
    <t>913419131</t>
  </si>
  <si>
    <t>info@solimpar.com</t>
  </si>
  <si>
    <t>solimpar.com</t>
  </si>
  <si>
    <t>HUSA CHAMARTIN</t>
  </si>
  <si>
    <t>AGUSTÍN DE FOXÁ, S/N BAJO</t>
  </si>
  <si>
    <t>913344900</t>
  </si>
  <si>
    <t>chamartin@husa.es</t>
  </si>
  <si>
    <t>husachamartin.com</t>
  </si>
  <si>
    <t>EUROSTARS MADRID TOWER</t>
  </si>
  <si>
    <t>PASEO CASTELLANA, 259 B; BAJO; TORRE SACYR-VALLEHERM</t>
  </si>
  <si>
    <t>913342730</t>
  </si>
  <si>
    <t>reservations@eurostarsmadridtower.com</t>
  </si>
  <si>
    <t>eurostarsmadridtower.com</t>
  </si>
  <si>
    <t>473</t>
  </si>
  <si>
    <t>HOTEL EUROSTARS MADRID TOWER</t>
  </si>
  <si>
    <t>PASEO CASTELLANA, 259 B (TORRE SACYR-VALLEHERMOSO)</t>
  </si>
  <si>
    <t>913342700</t>
  </si>
  <si>
    <t>474</t>
  </si>
  <si>
    <t>MARÍA DEL PILAR GARCÍA GARCÍA</t>
  </si>
  <si>
    <t>MONTE DE MONTJUICH, 2 3-IZQ</t>
  </si>
  <si>
    <t>913314989</t>
  </si>
  <si>
    <t>info@maríadelpilargarcíagarcía.com</t>
  </si>
  <si>
    <t>EUROSTARS PLAZA MAYOR</t>
  </si>
  <si>
    <t>DOCTOR CORTEZO, 10</t>
  </si>
  <si>
    <t>913308660</t>
  </si>
  <si>
    <t>reservas@eurostarsplazamayor.com</t>
  </si>
  <si>
    <t>eurostarsplazamayor.com</t>
  </si>
  <si>
    <t>TRYP ATOCHA</t>
  </si>
  <si>
    <t>CALLE ATOCHA, 83 BAJO; SOL MELIA S A</t>
  </si>
  <si>
    <t>913300500</t>
  </si>
  <si>
    <t>tryp.atocha@solmelia.com</t>
  </si>
  <si>
    <t>trypatocha.com</t>
  </si>
  <si>
    <t>KRIS HOTELES DESARROLLO S.A.</t>
  </si>
  <si>
    <t>AVENIDA AVENIDA HISPANIDAD, 12 BAJO(CAJERO BSCH TERMINAL)</t>
  </si>
  <si>
    <t>913294293</t>
  </si>
  <si>
    <t>kriscazadora@krishoteles.com</t>
  </si>
  <si>
    <t>krishoteles.com</t>
  </si>
  <si>
    <t>TUCUSA S.L.</t>
  </si>
  <si>
    <t>913294080</t>
  </si>
  <si>
    <t>reservas@hotelsenatorbarajas.com</t>
  </si>
  <si>
    <t>senatorbarajashotel.com</t>
  </si>
  <si>
    <t>BEST WESTERN VILLA DE BARAJAS S.A.</t>
  </si>
  <si>
    <t>AVENIDA PARTENÓN (CAMPO DE LAS NACIONES), 5 5 5</t>
  </si>
  <si>
    <t>913292818</t>
  </si>
  <si>
    <t>reservas@hotelvilladebarajas.com</t>
  </si>
  <si>
    <t>hotelvilladebarajas.com</t>
  </si>
  <si>
    <t>HOSPEDAJE LOS ROSALES S.L.</t>
  </si>
  <si>
    <t>AVENIDA LOGROÑO, 130 BAJO</t>
  </si>
  <si>
    <t>913291681</t>
  </si>
  <si>
    <t>losrosales.hospedaje@gmail.com</t>
  </si>
  <si>
    <t>hospedajelosrosales.es</t>
  </si>
  <si>
    <t>RH RAFAELHOTELES VENTAS</t>
  </si>
  <si>
    <t>CALLE ALCALÁ, 269 BAJO; EDIFICIO R.H.VENTAS</t>
  </si>
  <si>
    <t>913261620</t>
  </si>
  <si>
    <t>ventas@rafaelhoteles.com</t>
  </si>
  <si>
    <t>BLUESENSE MADRID GÉNOVA</t>
  </si>
  <si>
    <t>CALLE ALMAGRO, 10</t>
  </si>
  <si>
    <t>913198094</t>
  </si>
  <si>
    <t>reservas@bluesensehotels.com</t>
  </si>
  <si>
    <t>bluesensehotels.com</t>
  </si>
  <si>
    <t>SERVICIOS ASOCIADOS S.A.</t>
  </si>
  <si>
    <t>CALLE FERNÁNDEZ DE LA HOZ, 30 1</t>
  </si>
  <si>
    <t>913191893</t>
  </si>
  <si>
    <t>reservas@hotelserrano.com</t>
  </si>
  <si>
    <t>hotelserrano.com</t>
  </si>
  <si>
    <t>AIREUROPA LINEAS AEREAS S.A.</t>
  </si>
  <si>
    <t>CALLE FUENTEMILANOS, 3 BAJO</t>
  </si>
  <si>
    <t>913167697</t>
  </si>
  <si>
    <t>atencion.cliente@aireuropa.com</t>
  </si>
  <si>
    <t>aireuropa.com</t>
  </si>
  <si>
    <t>HOTEL ALCOBENDAS S.L. UNIPERSONAL</t>
  </si>
  <si>
    <t>PASEO CASTELLANA, 220 BAJO</t>
  </si>
  <si>
    <t>913157252</t>
  </si>
  <si>
    <t>alcobendas@abba-hotels.com</t>
  </si>
  <si>
    <t>SILKEN TORRE GARDEN MADRID S.A.</t>
  </si>
  <si>
    <t>AVENIDA INSTITUCIÓN LIBRE DE ENSEÑANZA, 190 BAJO</t>
  </si>
  <si>
    <t>913135810</t>
  </si>
  <si>
    <t>hotel.torregarden@hoteles-silken.com</t>
  </si>
  <si>
    <t>AXOR FERIA</t>
  </si>
  <si>
    <t>CALLE CAMPEZO, 4 BAJO; FAURECIA AUTOMOTIVE ES</t>
  </si>
  <si>
    <t>913122379</t>
  </si>
  <si>
    <t>reservas.feria@axorhoteles.com</t>
  </si>
  <si>
    <t>axorhoteles.com</t>
  </si>
  <si>
    <t>AXOR BARAJAS S.L.</t>
  </si>
  <si>
    <t>CALLE CAMPEZO, 4</t>
  </si>
  <si>
    <t>913121960</t>
  </si>
  <si>
    <t>reservas.barajas@axorhoteles.com</t>
  </si>
  <si>
    <t>DON LUIS S.A.</t>
  </si>
  <si>
    <t>AVENIDA GENERAL, 12 BAJO</t>
  </si>
  <si>
    <t>913120430</t>
  </si>
  <si>
    <t>hoteldonluis@donluishotel.com</t>
  </si>
  <si>
    <t>donluishotel.com</t>
  </si>
  <si>
    <t>LOS 5 PINOS</t>
  </si>
  <si>
    <t>AVENIDA ARAGÓN, 366</t>
  </si>
  <si>
    <t>913120121</t>
  </si>
  <si>
    <t>hotel@los5pinos.com</t>
  </si>
  <si>
    <t>los5pinos.com</t>
  </si>
  <si>
    <t>THE PAVILIONS MADRID HOTEL S.L.</t>
  </si>
  <si>
    <t>CALLE AMADOR DE LOS RÍOS, 3</t>
  </si>
  <si>
    <t>913107500</t>
  </si>
  <si>
    <t>info.madrid@pavilionshotels.com</t>
  </si>
  <si>
    <t>pavilionshotels.com</t>
  </si>
  <si>
    <t>ETAP MADRID VALLECAS</t>
  </si>
  <si>
    <t>CALLE CASAS DE MIRAVETE, 17 BAJO</t>
  </si>
  <si>
    <t>913052174</t>
  </si>
  <si>
    <t>h5422@accor.com</t>
  </si>
  <si>
    <t>NOVOTEL MADRID</t>
  </si>
  <si>
    <t>MARTINA DÍAZ, 4</t>
  </si>
  <si>
    <t>913021909</t>
  </si>
  <si>
    <t>info@novotelmadridcenter.com</t>
  </si>
  <si>
    <t>novotelmadridcenter.com</t>
  </si>
  <si>
    <t>TACH</t>
  </si>
  <si>
    <t>CALLE TIMÓN, 35 BAJO; HOTEL TACH</t>
  </si>
  <si>
    <t>913010721</t>
  </si>
  <si>
    <t>tach-hotel.es</t>
  </si>
  <si>
    <t>BARAJAS PLAZA S.L.</t>
  </si>
  <si>
    <t>CALLE CAMARILLAS, 5-7 BAJO; ASCENSOR</t>
  </si>
  <si>
    <t>913010081</t>
  </si>
  <si>
    <t>hotelbarajasplaza@hotmail.com</t>
  </si>
  <si>
    <t>hotelbarajasplaza.es</t>
  </si>
  <si>
    <t>A&amp;H HOTEL LICEO DE ARTURO SORIA</t>
  </si>
  <si>
    <t>MOSCATELAR, 31 BAJO</t>
  </si>
  <si>
    <t>913005960</t>
  </si>
  <si>
    <t>reservas@hotelliceo.com</t>
  </si>
  <si>
    <t>hotelliceo.com</t>
  </si>
  <si>
    <t>PASEO DEL ARTE HOTEL</t>
  </si>
  <si>
    <t>CALLE ATOCHA, 123 BAJO</t>
  </si>
  <si>
    <t>912984800</t>
  </si>
  <si>
    <t>reservas@hotelpaseodelarte.com</t>
  </si>
  <si>
    <t>NUEVO MADRID S.A.</t>
  </si>
  <si>
    <t>BAUSA, 27</t>
  </si>
  <si>
    <t>912982600</t>
  </si>
  <si>
    <t>info@hotelnuevomadrid.com</t>
  </si>
  <si>
    <t>hotelnuevomadrid.com</t>
  </si>
  <si>
    <t>HOLIDAY INN EXPRESS MADRID - ALCOBENDAS</t>
  </si>
  <si>
    <t>CALLE METALURGIA (ZADE ALCOBENDAS), 1-3 CARRER. DE FUENTECARRAL</t>
  </si>
  <si>
    <t>912932700</t>
  </si>
  <si>
    <t>express.alcobendas@continentalhotels.eu</t>
  </si>
  <si>
    <t>INNSIDE MADRID LUCHANA</t>
  </si>
  <si>
    <t>LUCHANA, 22</t>
  </si>
  <si>
    <t>912922940</t>
  </si>
  <si>
    <t>innside.luchana@melia.com</t>
  </si>
  <si>
    <t>FORUM ALCALÁ-RAFAEL HOTELES</t>
  </si>
  <si>
    <t>CALLE BULGARIA, 2</t>
  </si>
  <si>
    <t>912918500</t>
  </si>
  <si>
    <t>forumalcala@rafaelhoteles.com</t>
  </si>
  <si>
    <t>ARTIEM</t>
  </si>
  <si>
    <t>CALLE JUAN PÉREZ ZÚÑIGA, 20 BAJO; HOTEL</t>
  </si>
  <si>
    <t>912911500</t>
  </si>
  <si>
    <t>artiemmadrid@artiemhotels.com</t>
  </si>
  <si>
    <t>SERCOTEL GEMA FUENLABRADA</t>
  </si>
  <si>
    <t>CALLE VALPARAÍSO, 12 BAJO</t>
  </si>
  <si>
    <t>912830700</t>
  </si>
  <si>
    <t>recepcion@hotelgemafuenlabrada.com</t>
  </si>
  <si>
    <t>ALBUS ALBI</t>
  </si>
  <si>
    <t>PLAZA ESPAÑA, 1 AVENIDA</t>
  </si>
  <si>
    <t>28213</t>
  </si>
  <si>
    <t>COLMENAR DEL ARROYO</t>
  </si>
  <si>
    <t>912798834</t>
  </si>
  <si>
    <t>info@albusalbi.com</t>
  </si>
  <si>
    <t>albusalbi.com</t>
  </si>
  <si>
    <t>SIDORME</t>
  </si>
  <si>
    <t>FUENCARRAL, 52 BAJO</t>
  </si>
  <si>
    <t>912787962</t>
  </si>
  <si>
    <t>hotel.fuencarral52@sidorme.com</t>
  </si>
  <si>
    <t>MADRID-AEROPUERTO T4</t>
  </si>
  <si>
    <t>CALLE LUIS PASTEUR (MOSCATELARES), S/N</t>
  </si>
  <si>
    <t>912784576</t>
  </si>
  <si>
    <t>hotel.madridaeropuertot4@hotelbb.com</t>
  </si>
  <si>
    <t>SOL HOUSE THE PLAZA - CALVIA BEACH</t>
  </si>
  <si>
    <t>AVENIDA S'OLIVERA, 4</t>
  </si>
  <si>
    <t>912764747</t>
  </si>
  <si>
    <t>sol.house.trinidad@melia.com</t>
  </si>
  <si>
    <t>EUROSTARS I-HOTEL</t>
  </si>
  <si>
    <t>CALLE VIRGILIO (CIUDAD DE LA IMAGEN), 4</t>
  </si>
  <si>
    <t>912723060</t>
  </si>
  <si>
    <t>ihotel@eurostarshotels.com</t>
  </si>
  <si>
    <t>eurostarsihotel.com</t>
  </si>
  <si>
    <t>APARTAHOTEL AVENIDA DE AMÉRICA TIJCAL</t>
  </si>
  <si>
    <t>CALLE BÉJAR, 29</t>
  </si>
  <si>
    <t>912670485</t>
  </si>
  <si>
    <t>reservas@apartahotelavenidadeamerica.com</t>
  </si>
  <si>
    <t>apartahotelavenidadeamerica.com</t>
  </si>
  <si>
    <t>HELITOR SUMINISTROS, S.L. .</t>
  </si>
  <si>
    <t>CALLE VALDEMORILLO, 61</t>
  </si>
  <si>
    <t>28925</t>
  </si>
  <si>
    <t>912642964</t>
  </si>
  <si>
    <t>info@helitor.com</t>
  </si>
  <si>
    <t>helitor.com</t>
  </si>
  <si>
    <t>PRINCESA DE ÉBOLI</t>
  </si>
  <si>
    <t>CALLE PABLO PICASSO (PARQUE JUAN CARLOS I), 10</t>
  </si>
  <si>
    <t>912636400</t>
  </si>
  <si>
    <t>reservas@hotelprincesadeeboli.com</t>
  </si>
  <si>
    <t>hotelprincesadeeboli.com</t>
  </si>
  <si>
    <t>TRAVELODGE S.L.</t>
  </si>
  <si>
    <t>CALLE SANTA LEONOR, 34 BAJO; LOCAL</t>
  </si>
  <si>
    <t>912608440</t>
  </si>
  <si>
    <t>VILLAMADRID S.L.</t>
  </si>
  <si>
    <t>CALLE XAUDARÓ, 2 BAJO; HOTEL VILLAMADRID</t>
  </si>
  <si>
    <t>912535000</t>
  </si>
  <si>
    <t>info@hotelvillamadrid.com</t>
  </si>
  <si>
    <t>hotelvillamadrid.com</t>
  </si>
  <si>
    <t>HESPERIA HERMOSILLA</t>
  </si>
  <si>
    <t>912468800</t>
  </si>
  <si>
    <t>ANGEL LUNA DELGADO</t>
  </si>
  <si>
    <t>CALLE CONSENSO, 20 4º A</t>
  </si>
  <si>
    <t>28041</t>
  </si>
  <si>
    <t>912288585</t>
  </si>
  <si>
    <t>alunad@hotmail.es</t>
  </si>
  <si>
    <t>angellunadelgado.com</t>
  </si>
  <si>
    <t>IBIS BUDGET MADRID CENTRO LAS VENTAS</t>
  </si>
  <si>
    <t>CALLE SIENA, 10 BAJO; IBEROJETMADRID</t>
  </si>
  <si>
    <t>912195023</t>
  </si>
  <si>
    <t>h6506@accor.com</t>
  </si>
  <si>
    <t>ABBA</t>
  </si>
  <si>
    <t>AVENIDA AMÉRICA, 32</t>
  </si>
  <si>
    <t>912125000</t>
  </si>
  <si>
    <t>abbamadridhotel.com</t>
  </si>
  <si>
    <t>HOLIDAY INN EXPRESS MADRID RIVAS</t>
  </si>
  <si>
    <t>AVENIDA TÉCNICA, 8 BAJO</t>
  </si>
  <si>
    <t>912121250</t>
  </si>
  <si>
    <t>express.madridrivas@continentalhotels.eu</t>
  </si>
  <si>
    <t>EUROSTARS ZARZUELA PARK</t>
  </si>
  <si>
    <t>912114900</t>
  </si>
  <si>
    <t>reservas@eurostarszarzuelapark.com</t>
  </si>
  <si>
    <t>EXPRESS BY HOLIDAY INN MADRID ALCORCON S.L.</t>
  </si>
  <si>
    <t>CALLE ARGENTINA, S/N BAJO</t>
  </si>
  <si>
    <t>912114800</t>
  </si>
  <si>
    <t>madridalcorcon@continentalhotels.eu</t>
  </si>
  <si>
    <t>B&amp;B HOTEL MADRID PINAR DE LAS ROZAS</t>
  </si>
  <si>
    <t>CARRETERA A-VI (CPJ. EMPRAZA EUROPA), 22, 5</t>
  </si>
  <si>
    <t>912113300</t>
  </si>
  <si>
    <t>hotel.pinarlasrozas@hotelbb.com</t>
  </si>
  <si>
    <t>HESPERIA MADRID S.L.</t>
  </si>
  <si>
    <t>912108800</t>
  </si>
  <si>
    <t>hesperia.es</t>
  </si>
  <si>
    <t>CROWNE PLAZA MADRID AIRPORT S.L.</t>
  </si>
  <si>
    <t>CALLE LOLA FLORES, 1 BAJO</t>
  </si>
  <si>
    <t>912063410</t>
  </si>
  <si>
    <t>recepcion@crowneplazamadrid.com</t>
  </si>
  <si>
    <t>crowneplazamadridairport.com</t>
  </si>
  <si>
    <t>INNSIDE MADRID GENOVA</t>
  </si>
  <si>
    <t>PLAZA ALONSO MARTÍNEZ, 3</t>
  </si>
  <si>
    <t>912062160</t>
  </si>
  <si>
    <t>innside.genova@melia.com</t>
  </si>
  <si>
    <t>INDIGO MADRID GRAN VÍA</t>
  </si>
  <si>
    <t>SILVA, 6</t>
  </si>
  <si>
    <t>912008585</t>
  </si>
  <si>
    <t>gm@indigomadrid.com</t>
  </si>
  <si>
    <t>indigomadrid.com</t>
  </si>
  <si>
    <t>EUROSTARS GRAN MADRID</t>
  </si>
  <si>
    <t>AVENIDA VEGA, 22 SO</t>
  </si>
  <si>
    <t>912008484</t>
  </si>
  <si>
    <t>reservas@eurostarsgranmadrid.com</t>
  </si>
  <si>
    <t>NH COLLECTION MADRID SUECIA</t>
  </si>
  <si>
    <t>CALLE MARQUÉS DE CASA RIERA, 4 BAJO LOCAL</t>
  </si>
  <si>
    <t>912000570</t>
  </si>
  <si>
    <t>nhcollectionsuecia@nh-hotels.com</t>
  </si>
  <si>
    <t>H METROPOLITAN ATOCHA</t>
  </si>
  <si>
    <t>RONDA ATOCHA, 3 6º</t>
  </si>
  <si>
    <t>911998409</t>
  </si>
  <si>
    <t>reservas@hotelatocha.com</t>
  </si>
  <si>
    <t>hotelatocha.com</t>
  </si>
  <si>
    <t>LOOB</t>
  </si>
  <si>
    <t>AVENIDA DESCUBRIMIENTOS, 38 BAJO</t>
  </si>
  <si>
    <t>911938467</t>
  </si>
  <si>
    <t>reservas@loob.es</t>
  </si>
  <si>
    <t>loob.es</t>
  </si>
  <si>
    <t>DOME MADRID</t>
  </si>
  <si>
    <t>CALLE MARÍA TUBAU, 6 BAJO</t>
  </si>
  <si>
    <t>911864989</t>
  </si>
  <si>
    <t>recepcion@hoteldome.com</t>
  </si>
  <si>
    <t>hoteldome.es</t>
  </si>
  <si>
    <t>AVENIDA UNIVERSIDAD, 7</t>
  </si>
  <si>
    <t>911844900</t>
  </si>
  <si>
    <t>tryp.leganes@melia.com</t>
  </si>
  <si>
    <t>RH RAFAELHOTELES MADRID NORTE</t>
  </si>
  <si>
    <t>AVENIDA TRANSICION ESPAÑOLA (ANTES AVENIDA BARAJAS), 22 BAJO(CTRA DE BARAJAS)</t>
  </si>
  <si>
    <t>911842500</t>
  </si>
  <si>
    <t>HOTEL JARDIN METROPOLITANO</t>
  </si>
  <si>
    <t>AVENIDA REINA VICTORIA, 12 BAJO; CASETA DE OBRA</t>
  </si>
  <si>
    <t>911831810</t>
  </si>
  <si>
    <t>metropoliano@vphoteles.com</t>
  </si>
  <si>
    <t>metropolitano-hotel.com</t>
  </si>
  <si>
    <t>ONE SHOT RECOLETOS 04</t>
  </si>
  <si>
    <t>CALLE SALUSTIANO OLOZAGA, 4</t>
  </si>
  <si>
    <t>911820070</t>
  </si>
  <si>
    <t>recoletos04@oneshothotels.com</t>
  </si>
  <si>
    <t>hoteloneshotrecoletos04.com</t>
  </si>
  <si>
    <t>GINER DE LOS RÍOS RESIDENCIA UNIVERSITARIA</t>
  </si>
  <si>
    <t>CTRA MADRID-BARCELONA KM 33.600</t>
  </si>
  <si>
    <t>911818100</t>
  </si>
  <si>
    <t>alcala@resa.es</t>
  </si>
  <si>
    <t>resa.es</t>
  </si>
  <si>
    <t>FABACA S.L.</t>
  </si>
  <si>
    <t>CALLE GONZALO DE CÓRDOBA, 21 EDIFICIO LOCAL</t>
  </si>
  <si>
    <t>911739194</t>
  </si>
  <si>
    <t>reservas@hotel-losangeles.com</t>
  </si>
  <si>
    <t>hotel-losangeles.com</t>
  </si>
  <si>
    <t>NALA SOLUCIONES Y GESTIONES HOTELERAS S.L.</t>
  </si>
  <si>
    <t>AVENIDA VALDELAPARRA, 2 BAJO</t>
  </si>
  <si>
    <t>911732890</t>
  </si>
  <si>
    <t>reservas@hotelamura.com</t>
  </si>
  <si>
    <t>hotelamura.com</t>
  </si>
  <si>
    <t>911726552</t>
  </si>
  <si>
    <t>info@cibersuite.com</t>
  </si>
  <si>
    <t>ZENIT CONDE DE ORGAZ</t>
  </si>
  <si>
    <t>CALLE MOSCATELAR, 24 BAJO; ZENIT HOTEL CONDE ORGAZ</t>
  </si>
  <si>
    <t>28043</t>
  </si>
  <si>
    <t>911726477</t>
  </si>
  <si>
    <t>ICON CASONA 1900 BY PETIT PALACE</t>
  </si>
  <si>
    <t>CALLE DON RAMÓN DE LA CRUZ, 10</t>
  </si>
  <si>
    <t>911567171</t>
  </si>
  <si>
    <t>EUROBUILDING II, LUJO VINTAGE BY ALLO HOUSING</t>
  </si>
  <si>
    <t>CALLE ORENSE, 69 BAJO; DUPLICADO 32-34</t>
  </si>
  <si>
    <t>911549060</t>
  </si>
  <si>
    <t>eurobuilding-2.com</t>
  </si>
  <si>
    <t>HILTON MADRID AIRPORT</t>
  </si>
  <si>
    <t>AVENIDA AVENIDA HISPANIDAD, 2 - 4 AEROPUERTO</t>
  </si>
  <si>
    <t>911534000</t>
  </si>
  <si>
    <t>info.madridairport@hilton.com</t>
  </si>
  <si>
    <t>madridairport.hilton.es</t>
  </si>
  <si>
    <t>CABALLERO ERRANTE S.L.</t>
  </si>
  <si>
    <t>CALLE PADRE RUBIO, 14 14 14</t>
  </si>
  <si>
    <t>28029</t>
  </si>
  <si>
    <t>911441330</t>
  </si>
  <si>
    <t>hotel@hotelcaballeroerrante.com</t>
  </si>
  <si>
    <t>hotelcaballeroerrante.com</t>
  </si>
  <si>
    <t>BARCELÓ IMAGINE</t>
  </si>
  <si>
    <t>CALLE AGUSTÍN DE FOXÁ, 32</t>
  </si>
  <si>
    <t>911440442</t>
  </si>
  <si>
    <t>imagine@barcelo.com</t>
  </si>
  <si>
    <t>VINCCI SOHO</t>
  </si>
  <si>
    <t>PRADO, 18 BAJO</t>
  </si>
  <si>
    <t>911414100</t>
  </si>
  <si>
    <t>reservas.soho@vinccihoteles.com</t>
  </si>
  <si>
    <t>LOS ENEBRALES RESORT &amp; SPA</t>
  </si>
  <si>
    <t>CARRETERA CENICIENTOS, KILOMETRO 4</t>
  </si>
  <si>
    <t>45900</t>
  </si>
  <si>
    <t>ALMOROX</t>
  </si>
  <si>
    <t>911280198</t>
  </si>
  <si>
    <t>info@losenebrales.com</t>
  </si>
  <si>
    <t>losenebrales.com</t>
  </si>
  <si>
    <t>GINOSI PEDRALBES HOTEL</t>
  </si>
  <si>
    <t>CARRER FONTCOBERTA, 4</t>
  </si>
  <si>
    <t>911238774</t>
  </si>
  <si>
    <t>commercial@ginosi.com</t>
  </si>
  <si>
    <t>ginosi.com</t>
  </si>
  <si>
    <t>OLALA THE HOTEL</t>
  </si>
  <si>
    <t>CARRER MONTSENY, 72</t>
  </si>
  <si>
    <t>911234140</t>
  </si>
  <si>
    <t>office@olalahomes.com</t>
  </si>
  <si>
    <t>olalahomes.com</t>
  </si>
  <si>
    <t>POSADA DEL LEÓN DE ORO</t>
  </si>
  <si>
    <t>CAVA BAJA, 12</t>
  </si>
  <si>
    <t>911191493</t>
  </si>
  <si>
    <t>info@posadadelleondeoro.com</t>
  </si>
  <si>
    <t>posadadelleondeoro.com</t>
  </si>
  <si>
    <t>POSADA DEL DRAGÓN</t>
  </si>
  <si>
    <t>CALLE CAVA BAJA, 14 14 14</t>
  </si>
  <si>
    <t>911191424</t>
  </si>
  <si>
    <t>info@posadadeldragon.com</t>
  </si>
  <si>
    <t>posadadeldragon.com</t>
  </si>
  <si>
    <t>VHOTEL</t>
  </si>
  <si>
    <t>CALLE FRESADORES, 43 BAJO</t>
  </si>
  <si>
    <t>28939</t>
  </si>
  <si>
    <t>ARROYOMOLINOS</t>
  </si>
  <si>
    <t>911124198</t>
  </si>
  <si>
    <t>madridsur@motel-venus.com</t>
  </si>
  <si>
    <t>vhoteles.com</t>
  </si>
  <si>
    <t>BEHAP MADRID MALASAÑA</t>
  </si>
  <si>
    <t>CALLE MADERA, 25</t>
  </si>
  <si>
    <t>911 23 33 13</t>
  </si>
  <si>
    <t>info@behapmadridmalaña.com</t>
  </si>
  <si>
    <t>limehome.com/</t>
  </si>
  <si>
    <t>COOLROOMS ATOCHA</t>
  </si>
  <si>
    <t>CALLE ATOCHA, 34</t>
  </si>
  <si>
    <t>910887780</t>
  </si>
  <si>
    <t>ONE SHOT FORTUNY 07</t>
  </si>
  <si>
    <t>CALLE FORTUNY, 7</t>
  </si>
  <si>
    <t>910885868</t>
  </si>
  <si>
    <t>fortuny07@oneshothotels.com</t>
  </si>
  <si>
    <t>hoteloneshotfortuny07.com</t>
  </si>
  <si>
    <t>ROOM MATE ALBA</t>
  </si>
  <si>
    <t>CALLE LAS HUERTAS (CENTRO), 16</t>
  </si>
  <si>
    <t>910806471</t>
  </si>
  <si>
    <t>privacy@room-matehotels.com</t>
  </si>
  <si>
    <t>ASPASIOS GRAN VIA APARTMENTS</t>
  </si>
  <si>
    <t>CALLE CABALLERO DE GRACIA, 14 14 14</t>
  </si>
  <si>
    <t>910762122</t>
  </si>
  <si>
    <t>HOTEL FREEDOM</t>
  </si>
  <si>
    <t>CALLE SANTA ISABEL, 4 CENTO DE MADRID</t>
  </si>
  <si>
    <t>910736271</t>
  </si>
  <si>
    <t>info@hotelfreedom.com</t>
  </si>
  <si>
    <t>hotelfreedom.com</t>
  </si>
  <si>
    <t>LA ARBOLADA</t>
  </si>
  <si>
    <t>CALLE CUARTEL, 4</t>
  </si>
  <si>
    <t>910689744</t>
  </si>
  <si>
    <t>arbolada.navacerrada@gmail.com</t>
  </si>
  <si>
    <t>laarbolada.es</t>
  </si>
  <si>
    <t>ESCALA SUITES</t>
  </si>
  <si>
    <t>CALLE CONDE DE LAS POSADAS, 13 13 13</t>
  </si>
  <si>
    <t>910512490</t>
  </si>
  <si>
    <t>hola@escalasuites.es</t>
  </si>
  <si>
    <t>escalasuites.es</t>
  </si>
  <si>
    <t>THE OLIVER APARTAMENTOS</t>
  </si>
  <si>
    <t>VIA DOS CASTILLAS, 9 B</t>
  </si>
  <si>
    <t>910497373</t>
  </si>
  <si>
    <t>theoliver@artehoteles.com</t>
  </si>
  <si>
    <t>theoliverapartamentos.com</t>
  </si>
  <si>
    <t>HOTEL LAGUNA PARK</t>
  </si>
  <si>
    <t>CARRETERA PARLA-PINTO (M-408), KILOMETRO 0, 15</t>
  </si>
  <si>
    <t>910329496</t>
  </si>
  <si>
    <t>reservas@hotellagunapark.com</t>
  </si>
  <si>
    <t>hotellagunapark.com</t>
  </si>
  <si>
    <t>LAS NUBES</t>
  </si>
  <si>
    <t>CAMINO CABANILLAS, S/N</t>
  </si>
  <si>
    <t>19117</t>
  </si>
  <si>
    <t>910284776</t>
  </si>
  <si>
    <t>hotelrurallasnubes@gmail.com</t>
  </si>
  <si>
    <t>casarurallasnubes.com</t>
  </si>
  <si>
    <t>SOISA SERVICIOS TURISTICOS S.L.</t>
  </si>
  <si>
    <t>APOLO, S/N</t>
  </si>
  <si>
    <t>910183495</t>
  </si>
  <si>
    <t>info@hotelgetafe.com</t>
  </si>
  <si>
    <t>hotelgetafe.com</t>
  </si>
  <si>
    <t>VENUS MADRID NORTE</t>
  </si>
  <si>
    <t>CALLE LA VENTA, 27</t>
  </si>
  <si>
    <t>28880</t>
  </si>
  <si>
    <t>MECO</t>
  </si>
  <si>
    <t>910059198</t>
  </si>
  <si>
    <t>reservasmeco@motel-venus.com</t>
  </si>
  <si>
    <t>motel-venus.com</t>
  </si>
  <si>
    <t>PESTANA PLAZA MAYOR MADRID</t>
  </si>
  <si>
    <t>CALLE IMPERIAL, 8</t>
  </si>
  <si>
    <t>910052822</t>
  </si>
  <si>
    <t>dpo@pestana.com</t>
  </si>
  <si>
    <t>NEW POINT MADRID</t>
  </si>
  <si>
    <t>CALLE LA MONTERA, 43</t>
  </si>
  <si>
    <t>910052206</t>
  </si>
  <si>
    <t>info@newpointmadrid.com</t>
  </si>
  <si>
    <t>newpointmadrid.com</t>
  </si>
  <si>
    <t>A&amp;Z FRAILES</t>
  </si>
  <si>
    <t>CALLE FRAILES, 28</t>
  </si>
  <si>
    <t>910 607 369</t>
  </si>
  <si>
    <t>info@ayzhotels.com</t>
  </si>
  <si>
    <t>ayzhotels.com</t>
  </si>
  <si>
    <t>HOSPEDERIA DE LA TIA MARIA</t>
  </si>
  <si>
    <t>MAESTRO CRISÓSTOMO ZAMORA, 60 BAJO</t>
  </si>
  <si>
    <t>05428</t>
  </si>
  <si>
    <t>CASILLAS</t>
  </si>
  <si>
    <t>91 866 72 03</t>
  </si>
  <si>
    <t>hpeinado.slu@gmail.com</t>
  </si>
  <si>
    <t>hospederiatiamaria.es/</t>
  </si>
  <si>
    <t>EL PUERTO S.L.</t>
  </si>
  <si>
    <t>CALLE GUAZALATE, 24 BAJO</t>
  </si>
  <si>
    <t>28670</t>
  </si>
  <si>
    <t>VILLAVICIOSA DE ODÓN</t>
  </si>
  <si>
    <t>91 616 77 07</t>
  </si>
  <si>
    <t>info@elpuerto.com</t>
  </si>
  <si>
    <t>hotelresidenciavillaviciosa.com/</t>
  </si>
  <si>
    <t>TRANSACCIONES Y ALQUILERES ISCHADIA S.L.</t>
  </si>
  <si>
    <t>CALLE LA FUENTE, S/N BAJO(HOTEL)</t>
  </si>
  <si>
    <t>16152</t>
  </si>
  <si>
    <t>UÑA</t>
  </si>
  <si>
    <t>91 357 12 44</t>
  </si>
  <si>
    <t>info@airecuenca.com</t>
  </si>
  <si>
    <t>remax.es</t>
  </si>
  <si>
    <t>HOTEL SPA LA CASA DEL CONVENTO S.L.</t>
  </si>
  <si>
    <t>CALLE ZURITA, 7 BAJO</t>
  </si>
  <si>
    <t>91 197 47 25</t>
  </si>
  <si>
    <t>info@spalacasadelconvento.com</t>
  </si>
  <si>
    <t>spalacasadelconvento.com</t>
  </si>
  <si>
    <t>CASA DEL HECHIZO</t>
  </si>
  <si>
    <t>CARRETERA TORREIGLESIAS, S/N</t>
  </si>
  <si>
    <t>902996274</t>
  </si>
  <si>
    <t>info@casadelhechizo.com</t>
  </si>
  <si>
    <t>casadelhechizo.com</t>
  </si>
  <si>
    <t>GRAN HOTEL CASCADA</t>
  </si>
  <si>
    <t>CONSTITUCIÓN, 20</t>
  </si>
  <si>
    <t>902930938</t>
  </si>
  <si>
    <t>balneario@termaspallares.com</t>
  </si>
  <si>
    <t>termaspallares.com</t>
  </si>
  <si>
    <t>PARQUE BALNEARIO TERMAS PALLARÉS</t>
  </si>
  <si>
    <t>CONSTITUCIÓN, 20 BAJO</t>
  </si>
  <si>
    <t>TÁCTICA S.L.</t>
  </si>
  <si>
    <t>CARRER BOTIGUERS (PARQUE EMPRESARIAL TÁCTICA), 1</t>
  </si>
  <si>
    <t>902929229</t>
  </si>
  <si>
    <t>recepcion@hoteltactica.com</t>
  </si>
  <si>
    <t>hoteltactica.com</t>
  </si>
  <si>
    <t>CIUTAT DE MONTCADA SERCOTEL</t>
  </si>
  <si>
    <t>902903567</t>
  </si>
  <si>
    <t>COLON ANTEQUERA S.L.</t>
  </si>
  <si>
    <t>INFANTE DON FERNANDO, 29</t>
  </si>
  <si>
    <t>902902749</t>
  </si>
  <si>
    <t>info@castelcolon.com</t>
  </si>
  <si>
    <t>hostal-colonantequera.com</t>
  </si>
  <si>
    <t>EL MESON</t>
  </si>
  <si>
    <t>PUENTE, 19</t>
  </si>
  <si>
    <t>902889636</t>
  </si>
  <si>
    <t>hotelelmeson.com</t>
  </si>
  <si>
    <t>AGORA SPA &amp; RESORT S.L.</t>
  </si>
  <si>
    <t>902886386</t>
  </si>
  <si>
    <t>info@agorahoteles.com</t>
  </si>
  <si>
    <t>agorahoteles.com</t>
  </si>
  <si>
    <t>L´HORT DE L´AVIA HOTEL</t>
  </si>
  <si>
    <t>902877655</t>
  </si>
  <si>
    <t>info@hortdelavia.com</t>
  </si>
  <si>
    <t>hortdelavia.com</t>
  </si>
  <si>
    <t>NOU HOSTALET S.L.</t>
  </si>
  <si>
    <t>AVINGUDA XÀTIVA, 4</t>
  </si>
  <si>
    <t>902820860</t>
  </si>
  <si>
    <t>hotelnouhostalet@hotmail.com</t>
  </si>
  <si>
    <t>nouhostalet.com</t>
  </si>
  <si>
    <t>HOLIDAY PALACE</t>
  </si>
  <si>
    <t>AVENIDA SOL, PK. 215, 6 ANTIGUA CARRETERA N-340</t>
  </si>
  <si>
    <t>902750401</t>
  </si>
  <si>
    <t>reservas@holidayworld.es</t>
  </si>
  <si>
    <t>BALNEARIO BENASSAL S.L.</t>
  </si>
  <si>
    <t>902747407</t>
  </si>
  <si>
    <t>info@balneariodebenassal.com</t>
  </si>
  <si>
    <t>balneariodebenassal.com</t>
  </si>
  <si>
    <t>HOTEL BALNEARIO DE CHULILLA</t>
  </si>
  <si>
    <t>CALLE AFUERAS, S/N BAJO</t>
  </si>
  <si>
    <t>902747402</t>
  </si>
  <si>
    <t>info@balneariodechulilla.com</t>
  </si>
  <si>
    <t>balneariodechulilla.com</t>
  </si>
  <si>
    <t>TOBAZO</t>
  </si>
  <si>
    <t>CARRETERA FRANCIA, KILOMETRO 184 BAJO</t>
  </si>
  <si>
    <t>902676685</t>
  </si>
  <si>
    <t>reservas@hoteltobazo.es</t>
  </si>
  <si>
    <t>tobazo.com</t>
  </si>
  <si>
    <t>PORTA FIRA</t>
  </si>
  <si>
    <t>PLAÇA EUROPA, 45 BAJO; HOTEL PORTA FIRA</t>
  </si>
  <si>
    <t>902656186</t>
  </si>
  <si>
    <t>comercialportafira@h-santos.es</t>
  </si>
  <si>
    <t>hotelbarcelonaportafira.com</t>
  </si>
  <si>
    <t>902611819</t>
  </si>
  <si>
    <t>reservas@lahosteriadelguadarrama.com</t>
  </si>
  <si>
    <t>lahosteriadelguadarrama.com</t>
  </si>
  <si>
    <t>S´ALGAR</t>
  </si>
  <si>
    <t>AVINGUDA TERCERA, S/N</t>
  </si>
  <si>
    <t>902575268</t>
  </si>
  <si>
    <t>salgar@portblue.com</t>
  </si>
  <si>
    <t>portbluehotels.com</t>
  </si>
  <si>
    <t>NH</t>
  </si>
  <si>
    <t>AVENIDA CONDE RUDI, S/N</t>
  </si>
  <si>
    <t>902570368</t>
  </si>
  <si>
    <t>FLORA GARDEN</t>
  </si>
  <si>
    <t>COVA DES MORO, S/N BAJO</t>
  </si>
  <si>
    <t>902545727</t>
  </si>
  <si>
    <t>flora@gardenhotels.com</t>
  </si>
  <si>
    <t>floragarden.com</t>
  </si>
  <si>
    <t>LAGO GARDEN</t>
  </si>
  <si>
    <t>ALISIOS, S/N</t>
  </si>
  <si>
    <t>lago@gardenhotels.com</t>
  </si>
  <si>
    <t>lagogarden.com</t>
  </si>
  <si>
    <t>MARINDA GARDEN APARTHOTEL</t>
  </si>
  <si>
    <t>VIA VIA CIRCUMVAL.LACIÓ, 1 BAJO</t>
  </si>
  <si>
    <t>PARK GARDEN</t>
  </si>
  <si>
    <t>COVA DES MORO, S/N</t>
  </si>
  <si>
    <t>park@gardenhotels.com</t>
  </si>
  <si>
    <t>parkgarden.com</t>
  </si>
  <si>
    <t>SENATOR MARBELLA SPA HOTEL</t>
  </si>
  <si>
    <t>AVENIDA BULEVAR PRÍNCIPE ALFONSO DE HOHENLOHE, S/N PARCELA 97</t>
  </si>
  <si>
    <t>902533532</t>
  </si>
  <si>
    <t>senatormarbellaspahotel.com</t>
  </si>
  <si>
    <t>PLAYACAPRICHO</t>
  </si>
  <si>
    <t>URBANIZACIÓN PLAYA SERENA, S/N. BAJO</t>
  </si>
  <si>
    <t>496</t>
  </si>
  <si>
    <t>ZIMBALI PLAYA SPA HOTEL LUXURY</t>
  </si>
  <si>
    <t>AVENIDA CIUDAD DE ALICANTE, S/N</t>
  </si>
  <si>
    <t>CALAMIJAS</t>
  </si>
  <si>
    <t>CARRETERA CÁDIZ, KILOMETRO 201</t>
  </si>
  <si>
    <t>902530232</t>
  </si>
  <si>
    <t>cashless@calamijas.com</t>
  </si>
  <si>
    <t>calamijas.com</t>
  </si>
  <si>
    <t>BCN MONTJÜIC S.L.</t>
  </si>
  <si>
    <t>SANT FRUCTUOS, 64-74</t>
  </si>
  <si>
    <t>902518951</t>
  </si>
  <si>
    <t>info@bcnmontjuic.com</t>
  </si>
  <si>
    <t>bcnmontjuic.com</t>
  </si>
  <si>
    <t>FLAMERO S.L.</t>
  </si>
  <si>
    <t>SECTOR DEHESA DE LA MARISMILLAS (SECTOR D), 82</t>
  </si>
  <si>
    <t>902505100</t>
  </si>
  <si>
    <t>reservas@hotelflamero.es</t>
  </si>
  <si>
    <t>flamerohotel.com</t>
  </si>
  <si>
    <t>BETA HOTEL VALENCIA</t>
  </si>
  <si>
    <t>MARÍA ZAMBRANO, 2 BAJO</t>
  </si>
  <si>
    <t>902500715</t>
  </si>
  <si>
    <t>recepcion@hotelbeta.com</t>
  </si>
  <si>
    <t>hotelbeta.com</t>
  </si>
  <si>
    <t>HOSTERÍA DEL MAR</t>
  </si>
  <si>
    <t>AVENIDA PAPA LUNA, 18</t>
  </si>
  <si>
    <t>902480600</t>
  </si>
  <si>
    <t>reservas@hosteriadelmar.net</t>
  </si>
  <si>
    <t>hosteriadelmar.net</t>
  </si>
  <si>
    <t>STIL HORITZO</t>
  </si>
  <si>
    <t>VIA VIA ALEMANIA, 1 LOCAL</t>
  </si>
  <si>
    <t>902474000</t>
  </si>
  <si>
    <t>VINCCI MERCAT</t>
  </si>
  <si>
    <t>CALLE LINTERNA, 31</t>
  </si>
  <si>
    <t>902454585</t>
  </si>
  <si>
    <t>info@vinccihoteles.com</t>
  </si>
  <si>
    <t>vinccimercat.com</t>
  </si>
  <si>
    <t>SH FLORAZAR</t>
  </si>
  <si>
    <t>CARRETERA GOMBALDA, S/N BAJO</t>
  </si>
  <si>
    <t>46560</t>
  </si>
  <si>
    <t>MASSALFASSAR</t>
  </si>
  <si>
    <t>902453015</t>
  </si>
  <si>
    <t>florazar@sh-hoteles.com</t>
  </si>
  <si>
    <t>hotel-florazar.com</t>
  </si>
  <si>
    <t>GÁNIGO, 6 PALZA ANSITE</t>
  </si>
  <si>
    <t>902450010</t>
  </si>
  <si>
    <t>buenaventura@lopesan.com</t>
  </si>
  <si>
    <t>FINCA PRATS HOTEL &amp; SPA</t>
  </si>
  <si>
    <t>CARRETERA OSCA, KILOMETRO 7, 5</t>
  </si>
  <si>
    <t>902445666</t>
  </si>
  <si>
    <t>prats@prats.org</t>
  </si>
  <si>
    <t>CONFORTEL ATRIUM</t>
  </si>
  <si>
    <t>CALLE EMILIO VARGAS, 3-5 BAJO; CALLE VAL. DIPUTAC</t>
  </si>
  <si>
    <t>902424242</t>
  </si>
  <si>
    <t>infoatrium@confortel.com</t>
  </si>
  <si>
    <t>confortelatrium.com</t>
  </si>
  <si>
    <t>CONFORTEL ISLANTILLA</t>
  </si>
  <si>
    <t>AVENIDA ISLANTILLA, S/N BAJO</t>
  </si>
  <si>
    <t>islantillaconfortel@once.es</t>
  </si>
  <si>
    <t>confortelislantilla.com</t>
  </si>
  <si>
    <t>MONASTERIO DE ACIVEIRO</t>
  </si>
  <si>
    <t>FORCAREI, S/N</t>
  </si>
  <si>
    <t>36550</t>
  </si>
  <si>
    <t>FORCAREI</t>
  </si>
  <si>
    <t>902405858</t>
  </si>
  <si>
    <t>info@pousadasdecompostela.com</t>
  </si>
  <si>
    <t>monasteriodeaciveiro.com</t>
  </si>
  <si>
    <t>VIRXE DA CERCA</t>
  </si>
  <si>
    <t>RUA VIRXE DA CERCA, 27 BAJO; POUSADAS VIRXE DE C</t>
  </si>
  <si>
    <t>vdacerca@pousadasdecompostela.com</t>
  </si>
  <si>
    <t>SILKEN RÍO</t>
  </si>
  <si>
    <t>AVENIDA REINA VICTORIA, 153</t>
  </si>
  <si>
    <t>902404082</t>
  </si>
  <si>
    <t>hotel.silkenrio@hoteles-silken.com</t>
  </si>
  <si>
    <t>VIME ISLANTILLA</t>
  </si>
  <si>
    <t>EDIFICIO PINAR, S/N</t>
  </si>
  <si>
    <t>902402023</t>
  </si>
  <si>
    <t>islantilla@vimehoteles.com</t>
  </si>
  <si>
    <t>AMIC GALA S.A.</t>
  </si>
  <si>
    <t>CARRER XABEC, 5</t>
  </si>
  <si>
    <t>902400661</t>
  </si>
  <si>
    <t>gala@amic-hotels.com</t>
  </si>
  <si>
    <t>hotelamicgala.com</t>
  </si>
  <si>
    <t>AMIC MIRAFLORES</t>
  </si>
  <si>
    <t>CARRER XABEC, 4</t>
  </si>
  <si>
    <t>miraflores@amic-hotels.com</t>
  </si>
  <si>
    <t>hotelamicmiraflores.com</t>
  </si>
  <si>
    <t>BENALMADENA S.L.</t>
  </si>
  <si>
    <t>CARRETERA CÁDIZ, 19 LOCAL 8 9</t>
  </si>
  <si>
    <t>902400502</t>
  </si>
  <si>
    <t>recepcion@hotelbenalmadena.com</t>
  </si>
  <si>
    <t>hotelbenalmadena.com</t>
  </si>
  <si>
    <t>RIO CALMA</t>
  </si>
  <si>
    <t>ARTISTAS CANARIOS, 8 (HOTEL RIO CALMA)</t>
  </si>
  <si>
    <t>902400360</t>
  </si>
  <si>
    <t>LAS RAMPAS</t>
  </si>
  <si>
    <t>PINTOR NOGALES, S/N</t>
  </si>
  <si>
    <t>902364525</t>
  </si>
  <si>
    <t>lasrampas@vimehoteles.com</t>
  </si>
  <si>
    <t>AVENIDA DUQUE DE AHUMADA, S/N</t>
  </si>
  <si>
    <t>princesaplaya@vimehoteles.com</t>
  </si>
  <si>
    <t>DANIYA DENIA SPA &amp; BUSINESS</t>
  </si>
  <si>
    <t>CARRER SARDINA, 11 BAJO; HOTEL DANIYA</t>
  </si>
  <si>
    <t>902364041</t>
  </si>
  <si>
    <t>HOTEL MACHACO S.L.</t>
  </si>
  <si>
    <t>CALLE POZO CONCEJO, 29 BAJO</t>
  </si>
  <si>
    <t>ALBURQUERQUE</t>
  </si>
  <si>
    <t>902363757</t>
  </si>
  <si>
    <t>oficina@imachaco.com</t>
  </si>
  <si>
    <t>machaco.es</t>
  </si>
  <si>
    <t>HOTEL &amp; SPA LA PRINCESA S.L.</t>
  </si>
  <si>
    <t>CALLE REGORDOÑO (POLIGONO INSDUSTRIAL REGORDOÑO), 15 15 15</t>
  </si>
  <si>
    <t>28936</t>
  </si>
  <si>
    <t>MÓSTOLES</t>
  </si>
  <si>
    <t>902353252</t>
  </si>
  <si>
    <t>laprincesa@sercotel.es</t>
  </si>
  <si>
    <t>laprincesa.com</t>
  </si>
  <si>
    <t>OVIDA APARTHOTEL</t>
  </si>
  <si>
    <t>LENA, 5</t>
  </si>
  <si>
    <t>902350902</t>
  </si>
  <si>
    <t>info@ovida.es</t>
  </si>
  <si>
    <t>ovidaaparthotel.com</t>
  </si>
  <si>
    <t>EL FUERTE DE GRAZALEMA</t>
  </si>
  <si>
    <t>CARRETERA GRAZALEMA-RONDA (A-372), KILOMETRO 53 BAJO (CASETA OBRAS)</t>
  </si>
  <si>
    <t>902343410</t>
  </si>
  <si>
    <t>HOTEL FUERTE CONIL COSTA-LUZ</t>
  </si>
  <si>
    <t>PLAYA DE LA FONTANILLA, S/N BAJO</t>
  </si>
  <si>
    <t>ABADES LOJA</t>
  </si>
  <si>
    <t>AUTOVIA A-92, KILOMETRO 192</t>
  </si>
  <si>
    <t>902323800</t>
  </si>
  <si>
    <t>abadeshoteles.com</t>
  </si>
  <si>
    <t>ABADES NEVADA PALACE</t>
  </si>
  <si>
    <t>TORRE DE LA SULTANA, 3 BAJO</t>
  </si>
  <si>
    <t>reservasnevada@abades.com</t>
  </si>
  <si>
    <t>abadesnevadapalace.com</t>
  </si>
  <si>
    <t>HOTEL SOLVASA VALENCIA</t>
  </si>
  <si>
    <t>902322007</t>
  </si>
  <si>
    <t>comercial@checkinhoteles.com</t>
  </si>
  <si>
    <t>hotelsolvasa-valencia.com</t>
  </si>
  <si>
    <t>HOTEL BALNEARIO ACUÑA</t>
  </si>
  <si>
    <t>CALLE HERRERÍA, 2 BAJO</t>
  </si>
  <si>
    <t>902318674</t>
  </si>
  <si>
    <t>CATALONIA GRANADA</t>
  </si>
  <si>
    <t>902301078</t>
  </si>
  <si>
    <t>AC HOTEL ZARAGOZA LOS ENLACES</t>
  </si>
  <si>
    <t>CALLE PILAR MIRÓ, 1 BAJO</t>
  </si>
  <si>
    <t>902292293</t>
  </si>
  <si>
    <t>recepcion.losenlaces@ac-hotels.com</t>
  </si>
  <si>
    <t>VILAMARI</t>
  </si>
  <si>
    <t>CARRER VILAMARÍ, 34-36 BAJO; DUPLICADO 34-36</t>
  </si>
  <si>
    <t>reservas@hotelvilamari.com</t>
  </si>
  <si>
    <t>hotelvilamari.com</t>
  </si>
  <si>
    <t>AS EXPRESS ALTUBE SUR</t>
  </si>
  <si>
    <t>902273272</t>
  </si>
  <si>
    <t>altube.hostel@areas.es</t>
  </si>
  <si>
    <t>AS BELLATERRA</t>
  </si>
  <si>
    <t>AUTOPISTA A-7, KILOMETRO 151, 000 BAJO</t>
  </si>
  <si>
    <t>bellaterra.hostel@areas.es</t>
  </si>
  <si>
    <t>AS PORTA CATALANA</t>
  </si>
  <si>
    <t>AUTOPISTA A-7, KILOMETRO 6, 000 BAJOS</t>
  </si>
  <si>
    <t>jonquera.hostel@areas.es</t>
  </si>
  <si>
    <t>AS LLEIDA</t>
  </si>
  <si>
    <t>AUTOPISTA AP-2, KILOMETRO 142 BAJO</t>
  </si>
  <si>
    <t>ALFÉS</t>
  </si>
  <si>
    <t>lleida.hostel@areas.es</t>
  </si>
  <si>
    <t>HOTEL ALIXARES S.L.</t>
  </si>
  <si>
    <t>PASEO SABICA, 40</t>
  </si>
  <si>
    <t>902225575</t>
  </si>
  <si>
    <t>alixares@hotelesporcel.com</t>
  </si>
  <si>
    <t>RODA GOLF &amp; BEACH RESORT</t>
  </si>
  <si>
    <t>URBANIZACIÓN RODA GOLF AND BEACH RESORT, S/N</t>
  </si>
  <si>
    <t>902222454</t>
  </si>
  <si>
    <t>GARGALLO HOTELS S.L.</t>
  </si>
  <si>
    <t>VIA VIA LAIETANA, 23</t>
  </si>
  <si>
    <t>902222270</t>
  </si>
  <si>
    <t>JARDÍN TECINA</t>
  </si>
  <si>
    <t>CALLE TECINA, S/N BAJO</t>
  </si>
  <si>
    <t>38811</t>
  </si>
  <si>
    <t>902222140</t>
  </si>
  <si>
    <t>tecina@fredolsen.es</t>
  </si>
  <si>
    <t>jardin-tecina.com</t>
  </si>
  <si>
    <t>HOTEL ACTA ARTHOTEL</t>
  </si>
  <si>
    <t>MUNTANER, 262</t>
  </si>
  <si>
    <t>902222103</t>
  </si>
  <si>
    <t>arthotel@andorra.ad</t>
  </si>
  <si>
    <t>hotel-arthotelandorra.com</t>
  </si>
  <si>
    <t>HOTEL ACTA FLORIDA</t>
  </si>
  <si>
    <t>hotelflorida@andorra.ad</t>
  </si>
  <si>
    <t>hotel-floridaandorra.com</t>
  </si>
  <si>
    <t>HOTEL ACTA LUCHON</t>
  </si>
  <si>
    <t>recepcion.luchon@actahotels.com</t>
  </si>
  <si>
    <t>actahotels.com</t>
  </si>
  <si>
    <t>PORT AVENTURA</t>
  </si>
  <si>
    <t>AVENIDA BATLLE PERE MOLAS, S/N</t>
  </si>
  <si>
    <t>902202220</t>
  </si>
  <si>
    <t>500</t>
  </si>
  <si>
    <t>CAN MARLET</t>
  </si>
  <si>
    <t>CARRETERA RIELLS, KILOMETRO 6, 500 BAJO</t>
  </si>
  <si>
    <t>17404</t>
  </si>
  <si>
    <t>RIELLS I VIABREA</t>
  </si>
  <si>
    <t>902200708</t>
  </si>
  <si>
    <t>info@canmarlet.com</t>
  </si>
  <si>
    <t>canmarlet.com</t>
  </si>
  <si>
    <t>MEDITERRÁNEO CLUB</t>
  </si>
  <si>
    <t>AVINGUDA SAVINES, S/N BAJO</t>
  </si>
  <si>
    <t>902200180</t>
  </si>
  <si>
    <t>mediterraneoclub@hipotels.com</t>
  </si>
  <si>
    <t>MEDITERRÁNEO GARDEN</t>
  </si>
  <si>
    <t>PORTAVENTURA S.A.</t>
  </si>
  <si>
    <t>AVINGUDA ALCALDE PERE MOLAS, KILOMETRO 2</t>
  </si>
  <si>
    <t>902197682</t>
  </si>
  <si>
    <t>portaventuraworld.com</t>
  </si>
  <si>
    <t>ILUNION PUERTA DE TRIANA</t>
  </si>
  <si>
    <t>CALLE REYES CATÓLICOS, 5 BAJO; HOTEL CONFORTEL</t>
  </si>
  <si>
    <t>902195737</t>
  </si>
  <si>
    <t>reservaspuertadetriana@ilunionhotels.com</t>
  </si>
  <si>
    <t>ilunionpuertadetriana.com</t>
  </si>
  <si>
    <t>HOTEL SELWO LODGE</t>
  </si>
  <si>
    <t>AUTOVIA COSTA DEL SOL, KILOMETRO 162, 5</t>
  </si>
  <si>
    <t>902190482</t>
  </si>
  <si>
    <t>selwo@selwo.es</t>
  </si>
  <si>
    <t>selwo.es</t>
  </si>
  <si>
    <t>SELWO LODGE</t>
  </si>
  <si>
    <t>HOTEL VILLA VIK</t>
  </si>
  <si>
    <t>CALLE HERMANOS DÍAZ RIJO, 3 3 3</t>
  </si>
  <si>
    <t>902160630</t>
  </si>
  <si>
    <t>villavik.com</t>
  </si>
  <si>
    <t>GRAN MELIA COLON</t>
  </si>
  <si>
    <t>902144440</t>
  </si>
  <si>
    <t>SOL ANTILLAS BARBADOS</t>
  </si>
  <si>
    <t>902144410</t>
  </si>
  <si>
    <t>sol.antillas.barbados@melia.com</t>
  </si>
  <si>
    <t>757</t>
  </si>
  <si>
    <t>DUNAS PARAISO</t>
  </si>
  <si>
    <t>CALLE EL HORNO, S/N BAJO</t>
  </si>
  <si>
    <t>902142828</t>
  </si>
  <si>
    <t>info@dunas.com</t>
  </si>
  <si>
    <t>509</t>
  </si>
  <si>
    <t>DUNAS PARADISE</t>
  </si>
  <si>
    <t>AVENIDA EL SALADAR, S/N</t>
  </si>
  <si>
    <t>dunas.com</t>
  </si>
  <si>
    <t>DUNAS AMADORES</t>
  </si>
  <si>
    <t>PLAYA AMADORES, S/N PARCELA 3-4R</t>
  </si>
  <si>
    <t>reservas_amadores@hotelesdunas.com</t>
  </si>
  <si>
    <t>dunashotels.com</t>
  </si>
  <si>
    <t>PAZO DO RÍO</t>
  </si>
  <si>
    <t>PAZO DO RÍO, 16 A</t>
  </si>
  <si>
    <t>902141515</t>
  </si>
  <si>
    <t>HOTEL SENSOL</t>
  </si>
  <si>
    <t>CALLE ALJIBE, S/N</t>
  </si>
  <si>
    <t>30879</t>
  </si>
  <si>
    <t>902125135</t>
  </si>
  <si>
    <t>info.sensol@manolihotels.com</t>
  </si>
  <si>
    <t>sensol.es</t>
  </si>
  <si>
    <t>MORASOL SUITES</t>
  </si>
  <si>
    <t>CALLE JUAN DÍAZ RODRÍGUEZ, 12 BAJO; H 16; PARC-PUERTO BASE</t>
  </si>
  <si>
    <t>902123432</t>
  </si>
  <si>
    <t>PLAZA ALQUERÍA DE LA CULLA, 1</t>
  </si>
  <si>
    <t>902122888</t>
  </si>
  <si>
    <t>albufera@hotelalbufera.com</t>
  </si>
  <si>
    <t>albuferahotel.com</t>
  </si>
  <si>
    <t>INSOTEL CLUB PUNTA PRIMA PRESTIGE</t>
  </si>
  <si>
    <t>MITGERA DE PUNTA PRIMA, S/N BAJO</t>
  </si>
  <si>
    <t>902112345</t>
  </si>
  <si>
    <t>puntaprimaprestige@insotel.com</t>
  </si>
  <si>
    <t>THE RITZ-CARLTON, ABAMA</t>
  </si>
  <si>
    <t>CARRETERA GUIA DE ISORA A CHÍO, KILOMETRO 9, 0 BAJO; TF 47</t>
  </si>
  <si>
    <t>38680</t>
  </si>
  <si>
    <t>902105600</t>
  </si>
  <si>
    <t>ritzcarlton.com</t>
  </si>
  <si>
    <t>461</t>
  </si>
  <si>
    <t>GRAN HOTEL BALNEARIO DE LIÉRGANES</t>
  </si>
  <si>
    <t>902104841</t>
  </si>
  <si>
    <t>balneariolierganes.com</t>
  </si>
  <si>
    <t>FERNANDO III</t>
  </si>
  <si>
    <t>CALLE SAN JOSÉ, 21 BAJO; DUPLICADO 21-23; LOS ALCORES</t>
  </si>
  <si>
    <t>902104440</t>
  </si>
  <si>
    <t>info@hotelfernandoiii.es</t>
  </si>
  <si>
    <t>hotelfernandoiii.es</t>
  </si>
  <si>
    <t>MAS DE CANICATTI</t>
  </si>
  <si>
    <t>CALLE PEDRALBA, KILOMETRO 2, 5 BAJO</t>
  </si>
  <si>
    <t>VILAMARXANT</t>
  </si>
  <si>
    <t>902103892</t>
  </si>
  <si>
    <t>info@masdecanicatti.com</t>
  </si>
  <si>
    <t>HOTETUR BAHIA FLAMINGO</t>
  </si>
  <si>
    <t>CALLE LA GAVIOTA, 3</t>
  </si>
  <si>
    <t>902100655</t>
  </si>
  <si>
    <t>SKY BEL MALLORCA</t>
  </si>
  <si>
    <t>CALLE BUSTAMANTE, 40</t>
  </si>
  <si>
    <t>TURQUESA PLAYA</t>
  </si>
  <si>
    <t>CALLE ANTONIO RUIZ ÁLVAREZ, 7</t>
  </si>
  <si>
    <t>902099820</t>
  </si>
  <si>
    <t>alua@amresortseu.com</t>
  </si>
  <si>
    <t>hotelturquesa.com</t>
  </si>
  <si>
    <t>PERLA TENERIFE</t>
  </si>
  <si>
    <t>CALLE ISLA DE LA GOMERA, 3</t>
  </si>
  <si>
    <t>info@conybarhotels.com</t>
  </si>
  <si>
    <t>conybarhotels.com</t>
  </si>
  <si>
    <t>PAGO DEL VICARIO</t>
  </si>
  <si>
    <t>902092926</t>
  </si>
  <si>
    <t>BANHS DE TREDOS</t>
  </si>
  <si>
    <t>CARRETERA AIGUAMOIX, KILOMETRO 9 BAJO</t>
  </si>
  <si>
    <t>902056520</t>
  </si>
  <si>
    <t>banhsdetredos@banhsdetredos.com</t>
  </si>
  <si>
    <t>banhsdetredos.com</t>
  </si>
  <si>
    <t>EL AGUILA</t>
  </si>
  <si>
    <t>AUTOVIA ZARAGOZA-LOGROÑO (POLIGONO INSDUSTRIAL EL AGUILA), KILOMETRO 13 400</t>
  </si>
  <si>
    <t>902053026</t>
  </si>
  <si>
    <t>CYMAR GESTIÓN HOTELERA S.L.</t>
  </si>
  <si>
    <t>PLAZA DOCTOR FLEMING, 4</t>
  </si>
  <si>
    <t>902027447</t>
  </si>
  <si>
    <t>info@cymargestion.com</t>
  </si>
  <si>
    <t>cymargestion.com</t>
  </si>
  <si>
    <t>VITA GRANADA</t>
  </si>
  <si>
    <t>AUTOVIA A-92, KILOMETRO 239 BAJO</t>
  </si>
  <si>
    <t>info@vitahoteliers.com</t>
  </si>
  <si>
    <t>vitahoteliers.com</t>
  </si>
  <si>
    <t>VITA HOTELIERS</t>
  </si>
  <si>
    <t>PASEO CENTRAL, 44 URBANIZACIÓN PLAYA SERENA</t>
  </si>
  <si>
    <t>I - HOTEL MADRID</t>
  </si>
  <si>
    <t>CALLE VIRGILIO (CIUDAD DE LA IMAGEN), 4 BAJO</t>
  </si>
  <si>
    <t>902026036</t>
  </si>
  <si>
    <t>SIDORME EN FIGUERES</t>
  </si>
  <si>
    <t>CARRER FAR D'EMPORDÀ, S/N BAJO(PAR 1 POLIGONO VILATENI)</t>
  </si>
  <si>
    <t>902023120</t>
  </si>
  <si>
    <t>hotel.figueres@sidorme.com</t>
  </si>
  <si>
    <t>SIDORME EN GIRONA</t>
  </si>
  <si>
    <t>MIQUEL MARTI I POL, 11 BAJO</t>
  </si>
  <si>
    <t>hotel.girona@sidorme.com</t>
  </si>
  <si>
    <t>SIDORME GRANOLLERS</t>
  </si>
  <si>
    <t>CARRER VALLDEORIOLF, 1 BAJO; ASCENSOR HOTEL</t>
  </si>
  <si>
    <t>08520</t>
  </si>
  <si>
    <t>LES FRANQUESES DEL VALLÈS</t>
  </si>
  <si>
    <t>hotel.granollers@sidorme.com</t>
  </si>
  <si>
    <t>COTURSA ROCAFORT</t>
  </si>
  <si>
    <t>ROCAFORT, 23-25</t>
  </si>
  <si>
    <t>902021506</t>
  </si>
  <si>
    <t>info@hotelrocafort.com</t>
  </si>
  <si>
    <t>cotursahotels.com</t>
  </si>
  <si>
    <t>ALEGRIA COLONIAL MAR</t>
  </si>
  <si>
    <t>PLAZA MALTA, 1 (URBANIZACIÓN LAS SALINAS)</t>
  </si>
  <si>
    <t>902020947</t>
  </si>
  <si>
    <t>ALEGRIA SAN JUAN PARK</t>
  </si>
  <si>
    <t>PLAÇA MIL.LENARI, 7 BAJO</t>
  </si>
  <si>
    <t>ALEGRÍA FENALS MAR</t>
  </si>
  <si>
    <t>DOMÈNECH CARLES, 8</t>
  </si>
  <si>
    <t>fenalsmar@alegria-hotels.com</t>
  </si>
  <si>
    <t>APARTHOTEL MARINA D´OR</t>
  </si>
  <si>
    <t>URBANIZACIÓN MARINA D'OR, S/N</t>
  </si>
  <si>
    <t>902011223</t>
  </si>
  <si>
    <t>reservas@hotel-balneario.com</t>
  </si>
  <si>
    <t>HOTEL BALNEARIO MARINA D´OR 5*</t>
  </si>
  <si>
    <t>URBANIZACIÓN MARINA D'OR, S/N BAJO</t>
  </si>
  <si>
    <t>LUXSEVILLA</t>
  </si>
  <si>
    <t>AVENIDA EL BARRERILLO, S/N BAJO</t>
  </si>
  <si>
    <t>901380000</t>
  </si>
  <si>
    <t>recepcion@luxsevilla.com</t>
  </si>
  <si>
    <t>HOTEL FUERTE MARBELLA</t>
  </si>
  <si>
    <t>CALLE FUERTE, S/N</t>
  </si>
  <si>
    <t>900828210</t>
  </si>
  <si>
    <t>ROOM MATE LOLA</t>
  </si>
  <si>
    <t>CASAS DE CAMPOS, 17 BAJO</t>
  </si>
  <si>
    <t>900818320</t>
  </si>
  <si>
    <t>lola@room-matehotels.com</t>
  </si>
  <si>
    <t>lola.room-matehotels.com</t>
  </si>
  <si>
    <t>TULIP INN</t>
  </si>
  <si>
    <t>AVENIDA DIAGONAL PLAZA, 11</t>
  </si>
  <si>
    <t>50197</t>
  </si>
  <si>
    <t>900800385</t>
  </si>
  <si>
    <t>contactclient@louvre-hotels.com</t>
  </si>
  <si>
    <t>tulipinnzaragoza.com</t>
  </si>
  <si>
    <t>SOHO BOUTIQUE SALAMANCA</t>
  </si>
  <si>
    <t>PLAZA ÁNGEL, 5 BAJO</t>
  </si>
  <si>
    <t>900701193</t>
  </si>
  <si>
    <t>sohosalamanca@sohohoteles.com</t>
  </si>
  <si>
    <t>sohosalamanca.sohohoteles.com</t>
  </si>
  <si>
    <t>FANTASIA BAHIA PRINCIPE TENERIFE</t>
  </si>
  <si>
    <t>AVENIDA JOSÉ MIGUEL GALVÁN BELLO, S/N</t>
  </si>
  <si>
    <t>900535167</t>
  </si>
  <si>
    <t>rvaldes@bahia-principe.com</t>
  </si>
  <si>
    <t>fantasiabahiaprincipetenerife.com</t>
  </si>
  <si>
    <t>AR IMPERIAL PARK RESORT</t>
  </si>
  <si>
    <t>URBANIZACIÓN TOSAL DE LA COMETA, S/N</t>
  </si>
  <si>
    <t>900101682</t>
  </si>
  <si>
    <t>websales@ar-hotels.com</t>
  </si>
  <si>
    <t>IBEROSTAR ANTHELIA</t>
  </si>
  <si>
    <t>CALLE LONDRES, 15 BAJO (HOTEL ANTHELIA PARK)</t>
  </si>
  <si>
    <t>900 811 676</t>
  </si>
  <si>
    <t>grand.hotel.anthelia@iberostar.com</t>
  </si>
  <si>
    <t>IBEROSTAR GRAND SALOMÉ</t>
  </si>
  <si>
    <t>CALLE LONDRES, 15</t>
  </si>
  <si>
    <t>HOTEL ALDA ESTACIÓN PONTEVEDRA</t>
  </si>
  <si>
    <t>RUA EDUARDO PONDAL, 76</t>
  </si>
  <si>
    <t>886300034</t>
  </si>
  <si>
    <t>estacionpontevedra@aldahotels.com</t>
  </si>
  <si>
    <t>estacionpontevedra.com</t>
  </si>
  <si>
    <t>HOTEL ROQUIÑO</t>
  </si>
  <si>
    <t>CALLE HORNOS, 8 8 8 8</t>
  </si>
  <si>
    <t>886251020</t>
  </si>
  <si>
    <t>info@hotelroquino.es</t>
  </si>
  <si>
    <t>hotelroquio.com</t>
  </si>
  <si>
    <t>HOTEL VILAGARCIA</t>
  </si>
  <si>
    <t>AVENIDA A MARIÑA, 16 16</t>
  </si>
  <si>
    <t>886215612</t>
  </si>
  <si>
    <t>reservas@hotelvilagarcia.es</t>
  </si>
  <si>
    <t>hotelvilagarcia.es</t>
  </si>
  <si>
    <t>HOTEL BOUTIQUE AQUARIA CANELIÑAS</t>
  </si>
  <si>
    <t>RUA SANXENXO, 40</t>
  </si>
  <si>
    <t>886214365</t>
  </si>
  <si>
    <t>canelinas@aquaria-hotels.es</t>
  </si>
  <si>
    <t>hotel-aquaria-canelinas.es</t>
  </si>
  <si>
    <t>NANDE HOTEL DA NATUREZA****</t>
  </si>
  <si>
    <t>LUGAR BOUZA DO RATO S/N</t>
  </si>
  <si>
    <t>36449</t>
  </si>
  <si>
    <t>AS NEVES</t>
  </si>
  <si>
    <t>886164836</t>
  </si>
  <si>
    <t>info@nandehotel.com</t>
  </si>
  <si>
    <t>nandehotel.com</t>
  </si>
  <si>
    <t>HOTEL ALDA SADA MARINA</t>
  </si>
  <si>
    <t>AVENIDA A MARIÑA, S/N</t>
  </si>
  <si>
    <t>881990436</t>
  </si>
  <si>
    <t>sadamarina@aldahotels.com</t>
  </si>
  <si>
    <t>SUITES CORUÑA S.L.</t>
  </si>
  <si>
    <t>CALLE GUTEMBERG (POLIGONO INSDUSTRIAL LA GRELA), 23 A</t>
  </si>
  <si>
    <t>881965657</t>
  </si>
  <si>
    <t>reservas@suitescoruna.com</t>
  </si>
  <si>
    <t>suitescoruna.com</t>
  </si>
  <si>
    <t>ALIX BOUTIQUE S.L.</t>
  </si>
  <si>
    <t>AVENIDA FISTERRA, 13</t>
  </si>
  <si>
    <t>881924164</t>
  </si>
  <si>
    <t>reservas@hotelalix.com</t>
  </si>
  <si>
    <t>hotelalix.com</t>
  </si>
  <si>
    <t>HOTEL PLAYA DE CAMARIÑAS</t>
  </si>
  <si>
    <t>RUA ÁREA DA VILA, 52</t>
  </si>
  <si>
    <t>881821200</t>
  </si>
  <si>
    <t>reservas@hotelplayadecamarinas.com</t>
  </si>
  <si>
    <t>hotelplayadecamarinas.com</t>
  </si>
  <si>
    <t>RIO AZOR HOTEL</t>
  </si>
  <si>
    <t>LUGAR PLAYA DE INSUELA, S/N BAIXO (PLAYA DE INSUELA)</t>
  </si>
  <si>
    <t>881820302</t>
  </si>
  <si>
    <t>ARCO DE MAZARELOS</t>
  </si>
  <si>
    <t>TRANSVERSAL GRAMÁTICOS, 1</t>
  </si>
  <si>
    <t>881256236</t>
  </si>
  <si>
    <t>info@arcodemazarelos.com</t>
  </si>
  <si>
    <t>arcodemazarelos.com</t>
  </si>
  <si>
    <t>NOA BOUTIQUE HOTEL</t>
  </si>
  <si>
    <t>AVENIDA CONCEPCIÓN ARENAL, 51</t>
  </si>
  <si>
    <t>881244144</t>
  </si>
  <si>
    <t>reservas@noaboutiquehotel.com</t>
  </si>
  <si>
    <t>noaboutiquehotel.com</t>
  </si>
  <si>
    <t>SETE ARTES</t>
  </si>
  <si>
    <t>TRAVESIA DÚAS PORTAS, 2</t>
  </si>
  <si>
    <t>881162487</t>
  </si>
  <si>
    <t>reservas.seteartes@ocahotels.es</t>
  </si>
  <si>
    <t>seteartes.com</t>
  </si>
  <si>
    <t>HOTEL PRAIA DE QUENXE</t>
  </si>
  <si>
    <t>EDITOR FRANCISCO PORRÚA, 3 BAJO</t>
  </si>
  <si>
    <t>881084053</t>
  </si>
  <si>
    <t>reservaspdq@gmail.com</t>
  </si>
  <si>
    <t>playadequenxe.com</t>
  </si>
  <si>
    <t>HOTEL PAYRO</t>
  </si>
  <si>
    <t>RUA ANXÉRIZ, 12</t>
  </si>
  <si>
    <t>881 97 51 76</t>
  </si>
  <si>
    <t>contacto@hotelpayro.es</t>
  </si>
  <si>
    <t>hotelpayro.es</t>
  </si>
  <si>
    <t>ALDA NOVO</t>
  </si>
  <si>
    <t>CARRETERA MADRID-LA CORUÑA (N-VI), KILOMETRO 386</t>
  </si>
  <si>
    <t>881 092 929</t>
  </si>
  <si>
    <t>aldanovo@aldahotels.com</t>
  </si>
  <si>
    <t>aldahotels.es/</t>
  </si>
  <si>
    <t>HOTEL PUERTO CALDERÓN</t>
  </si>
  <si>
    <t>BARRIO VIALLÁN, 189 BAJO BAJO</t>
  </si>
  <si>
    <t>info@hotelpuertocalderon.es</t>
  </si>
  <si>
    <t>hotelpuertocalderon.es</t>
  </si>
  <si>
    <t>ALDA ESTACION</t>
  </si>
  <si>
    <t>ALFONSO XIII, 19</t>
  </si>
  <si>
    <t>reservas@aldahotels.com</t>
  </si>
  <si>
    <t>grupoaldahostels.com</t>
  </si>
  <si>
    <t>THE ELEMENT S.L.</t>
  </si>
  <si>
    <t>AVINGUDA DIPUTACIÓ S/N</t>
  </si>
  <si>
    <t>877449865</t>
  </si>
  <si>
    <t>reservas@hoteltheelement.com</t>
  </si>
  <si>
    <t>elementshotels.es</t>
  </si>
  <si>
    <t>LA FIGUEROLA HOTEL GOLF &amp; SPA</t>
  </si>
  <si>
    <t>CARRETERA MÓRA, KILOMETRO 11, 5</t>
  </si>
  <si>
    <t>877449857</t>
  </si>
  <si>
    <t>reservas@lafiguerolahotel.com</t>
  </si>
  <si>
    <t>lafiguerolahotel.com</t>
  </si>
  <si>
    <t>SPAIN TOURISTIK INVESTMENTS S.L.</t>
  </si>
  <si>
    <t>AVENIDA SABINAR, 421</t>
  </si>
  <si>
    <t>877055146</t>
  </si>
  <si>
    <t>thepalmexperiencehotels.com/hotel-roquetas-beach</t>
  </si>
  <si>
    <t>HOTEL COR DE PRADES</t>
  </si>
  <si>
    <t>CARRETERA CARRETERA MUSARA (TV-7045), 34</t>
  </si>
  <si>
    <t>MONT-RAL</t>
  </si>
  <si>
    <t>877001274</t>
  </si>
  <si>
    <t>info@hotelcordeprades.com</t>
  </si>
  <si>
    <t>hotelcordeprades.com</t>
  </si>
  <si>
    <t>APARTHOTEL FOUR ELEMENTS SUITES</t>
  </si>
  <si>
    <t>TORRE ALTA, 15</t>
  </si>
  <si>
    <t>877001093</t>
  </si>
  <si>
    <t>reservas@hotelfourelements.com</t>
  </si>
  <si>
    <t>aparthotelfourelements.com</t>
  </si>
  <si>
    <t>HIBERUS</t>
  </si>
  <si>
    <t>PASEO PUENTES, 2</t>
  </si>
  <si>
    <t>876542008</t>
  </si>
  <si>
    <t>hotelhiberus@palafoxhoteles.com</t>
  </si>
  <si>
    <t>REINA PETRONILA</t>
  </si>
  <si>
    <t>AVENIDA ALCALDE RAMÓN SÁINZ DE VARANDA, 2 BAJO</t>
  </si>
  <si>
    <t>876541136</t>
  </si>
  <si>
    <t>hotelreinapetronila@palafoxhoteles.com</t>
  </si>
  <si>
    <t>ALFONSO</t>
  </si>
  <si>
    <t>CALLE COSO, 15-17-19 BAJO; DUPLICADO 15-17</t>
  </si>
  <si>
    <t>876541118</t>
  </si>
  <si>
    <t>hotelalfonso@palafoxhoteles.com</t>
  </si>
  <si>
    <t>palafoxhoteles.com/hotel-alfonso</t>
  </si>
  <si>
    <t>HOTEL DELICIAS</t>
  </si>
  <si>
    <t>CALLE ANTONIO SANGENÍS, 13 111</t>
  </si>
  <si>
    <t>876280225</t>
  </si>
  <si>
    <t>hoteldeliciaszgz@gmail.com</t>
  </si>
  <si>
    <t>hoteldelicias.com</t>
  </si>
  <si>
    <t>REY FERNANDO II DE ARAGON</t>
  </si>
  <si>
    <t>CALLE BARI (POLIGONO INSDUSTRIAL PLAZA), 27 BAJO</t>
  </si>
  <si>
    <t>876269542</t>
  </si>
  <si>
    <t>recepcion@hotelreyfernando.com</t>
  </si>
  <si>
    <t>pronihoteles.com</t>
  </si>
  <si>
    <t>DIAGONAL PLAZA</t>
  </si>
  <si>
    <t>AVENIDA DIAGONAL PLAZA, 30 BAJO; EDIFICIO PC 20 PLAZA CENTER</t>
  </si>
  <si>
    <t>876269144</t>
  </si>
  <si>
    <t>hoteldiagonalplaza@h-santos.es</t>
  </si>
  <si>
    <t>diagonalplaza.com</t>
  </si>
  <si>
    <t>CAL PITEU</t>
  </si>
  <si>
    <t>AVINGUDA NOTARI JOSEP FAUS, 24</t>
  </si>
  <si>
    <t>25210</t>
  </si>
  <si>
    <t>GUISSONA</t>
  </si>
  <si>
    <t>873450250</t>
  </si>
  <si>
    <t>hotel@hotelcalpiteu.com</t>
  </si>
  <si>
    <t>calpiteu.com</t>
  </si>
  <si>
    <t>HOTEL MIREIA</t>
  </si>
  <si>
    <t>AVINGUDA FREDERIC MISTRAL, 24</t>
  </si>
  <si>
    <t>872987358</t>
  </si>
  <si>
    <t>info@hotelmireia.com</t>
  </si>
  <si>
    <t>hotelmireia.com</t>
  </si>
  <si>
    <t>HOTEL TOSSAMAR S.A.</t>
  </si>
  <si>
    <t>CARRER ENRIC GRANADOS, 21 BAJO(BJ)</t>
  </si>
  <si>
    <t>872981267</t>
  </si>
  <si>
    <t>hotel@tossamar.com</t>
  </si>
  <si>
    <t>hoteltossamarsa.com</t>
  </si>
  <si>
    <t>HOTELET DE SANT JOAN S.L.</t>
  </si>
  <si>
    <t>CARRER MESTRE ANDREU, 3</t>
  </si>
  <si>
    <t>872599699</t>
  </si>
  <si>
    <t>info@hoteletdestjoan.com</t>
  </si>
  <si>
    <t>hoteletdestjoan.com</t>
  </si>
  <si>
    <t>CASA ANAMARÍA</t>
  </si>
  <si>
    <t>VEÏNAT LA SERRA, S/N</t>
  </si>
  <si>
    <t>872591721</t>
  </si>
  <si>
    <t>info@hotelcasaanamaria.com</t>
  </si>
  <si>
    <t>hotelcasanamaria.com</t>
  </si>
  <si>
    <t>RVHOTELS NIEVES MAR</t>
  </si>
  <si>
    <t>PASSEIG MAR, 8</t>
  </si>
  <si>
    <t>872550450</t>
  </si>
  <si>
    <t>hotelnievesmar.es</t>
  </si>
  <si>
    <t>BOUTIQUE HOTEL VILLA GALA</t>
  </si>
  <si>
    <t>CARRER SOLITARI, 5</t>
  </si>
  <si>
    <t>872228000</t>
  </si>
  <si>
    <t>info@hotelvillagala.com</t>
  </si>
  <si>
    <t>hotelvillagala.com</t>
  </si>
  <si>
    <t>WELLAMAR</t>
  </si>
  <si>
    <t>CARRER JOAN MARAGALL, 28 28 28</t>
  </si>
  <si>
    <t>872212907</t>
  </si>
  <si>
    <t>hotelwellamar2023@gmail.com</t>
  </si>
  <si>
    <t>hotelwellamar.com</t>
  </si>
  <si>
    <t>ELKE SPA HOTEL</t>
  </si>
  <si>
    <t>RAMBLA PORTALET, 8 8 8</t>
  </si>
  <si>
    <t>872202120</t>
  </si>
  <si>
    <t>recepcion@elkehotel.com</t>
  </si>
  <si>
    <t>elkehotel.com</t>
  </si>
  <si>
    <t>L´ESCALA CENTRE</t>
  </si>
  <si>
    <t>CARRER MIGDIA, 18</t>
  </si>
  <si>
    <t>872201414</t>
  </si>
  <si>
    <t>info@hotelescalacentre.com</t>
  </si>
  <si>
    <t>hotelescalacentre.com</t>
  </si>
  <si>
    <t>ALÀBRIGA</t>
  </si>
  <si>
    <t>CARRETERA SANT POL, 633</t>
  </si>
  <si>
    <t>872200600</t>
  </si>
  <si>
    <t>info@hotelalabriga.com</t>
  </si>
  <si>
    <t>hotelalabriga.com</t>
  </si>
  <si>
    <t>AC HOTEL PALAU DE BELLAVISTA S.L.</t>
  </si>
  <si>
    <t>PUJADA POLVORINS, 1 BAJO</t>
  </si>
  <si>
    <t>872080670</t>
  </si>
  <si>
    <t>recepcion.palau@ac-hotels.com</t>
  </si>
  <si>
    <t>urh-hoteliers.com</t>
  </si>
  <si>
    <t>AC PALAU DE BELLAVISTA MARRIOTT</t>
  </si>
  <si>
    <t>hotelacpalaudebellavista.com</t>
  </si>
  <si>
    <t>HOTEL CAN DARDER</t>
  </si>
  <si>
    <t>CARRER CAN DARDER, S/N</t>
  </si>
  <si>
    <t>872011009</t>
  </si>
  <si>
    <t>reservas@hotelcandarder.com</t>
  </si>
  <si>
    <t>hotelcandarder.com</t>
  </si>
  <si>
    <t>MAS COQUELLS</t>
  </si>
  <si>
    <t>MAS D'EN PUIG, S/N</t>
  </si>
  <si>
    <t>VILANANT</t>
  </si>
  <si>
    <t>872004177</t>
  </si>
  <si>
    <t>mascoquellsrural@gmail.com</t>
  </si>
  <si>
    <t>jandemanol.es</t>
  </si>
  <si>
    <t>HOTEL MAS OLIVERES PLA DE PALAU S.L.</t>
  </si>
  <si>
    <t>MAS OLIVERES, S/N</t>
  </si>
  <si>
    <t>872004065</t>
  </si>
  <si>
    <t>info@hotelmasoliveres.com</t>
  </si>
  <si>
    <t>hotelmasoliveres.com</t>
  </si>
  <si>
    <t>SA TORRE MAYORCA RESORT</t>
  </si>
  <si>
    <t>CAMI SA TORRE, KILOMETRO 8, 7</t>
  </si>
  <si>
    <t>871963700</t>
  </si>
  <si>
    <t>info@latorre-mallorca.com</t>
  </si>
  <si>
    <t>latorre-mallorca.com</t>
  </si>
  <si>
    <t>HOTEL S.A. TORRE MALLORCA S.L.</t>
  </si>
  <si>
    <t>MARQUÉS DE URQUIJO, 4</t>
  </si>
  <si>
    <t>hilton.es</t>
  </si>
  <si>
    <t>HOTEL CAPI PLAYA</t>
  </si>
  <si>
    <t>COSTA BRAVA, 4</t>
  </si>
  <si>
    <t>871959068</t>
  </si>
  <si>
    <t>info@hotelcapiplaya.com</t>
  </si>
  <si>
    <t>hotelcapiplaya.com</t>
  </si>
  <si>
    <t>HOTEL CONSULTING NETWORK S.L.</t>
  </si>
  <si>
    <t>URBANITZACIO SERPENTONA, 20 BAJO</t>
  </si>
  <si>
    <t>871907763</t>
  </si>
  <si>
    <t>info@hotel-menorca.com</t>
  </si>
  <si>
    <t>hotel-menorca.com</t>
  </si>
  <si>
    <t>BEQUO HOTELES</t>
  </si>
  <si>
    <t>CARRER CAN TÀPERA, 3 BAJO</t>
  </si>
  <si>
    <t>871904170</t>
  </si>
  <si>
    <t>recepcion@hotelbelvederepalma.com</t>
  </si>
  <si>
    <t>hotelbelvederepalma.com</t>
  </si>
  <si>
    <t>CAN BORDOY GRAND HOUSE &amp; GARDEN</t>
  </si>
  <si>
    <t>FORN DE LA GLÒRIA, 14 14 14</t>
  </si>
  <si>
    <t>871871202</t>
  </si>
  <si>
    <t>info@canbordoy.com</t>
  </si>
  <si>
    <t>canbordoy.com</t>
  </si>
  <si>
    <t>PARK HYATT MALLORCA</t>
  </si>
  <si>
    <t>VIAL A (URBANIZACIÓN ATALAIA), 12</t>
  </si>
  <si>
    <t>871811234</t>
  </si>
  <si>
    <t>grandhotel@capvermell.com</t>
  </si>
  <si>
    <t>VILA DAMUNT</t>
  </si>
  <si>
    <t>PLAÇA LA SEU, 1 1</t>
  </si>
  <si>
    <t>871809870</t>
  </si>
  <si>
    <t>info@viladamunt.com</t>
  </si>
  <si>
    <t>viladamunt.com</t>
  </si>
  <si>
    <t>NELVA RESORT</t>
  </si>
  <si>
    <t>CALLE LLEBEIG, 4 URBANIZACIÓN DE CALA N´PORTE</t>
  </si>
  <si>
    <t>871719563</t>
  </si>
  <si>
    <t>reservas@nelvaresort.com</t>
  </si>
  <si>
    <t>nelvaresort.com</t>
  </si>
  <si>
    <t>ART HOTEL PALMA</t>
  </si>
  <si>
    <t>COSTA SINTES, 6 6 6</t>
  </si>
  <si>
    <t>871600030</t>
  </si>
  <si>
    <t>info@artpalmahotel.com</t>
  </si>
  <si>
    <t>artpalmahotel.com</t>
  </si>
  <si>
    <t>HOTEL FÉNIX</t>
  </si>
  <si>
    <t>AVINGUDA EUROPA, 3</t>
  </si>
  <si>
    <t>871599950</t>
  </si>
  <si>
    <t>fenix.hotel.reservas@hotmail.com</t>
  </si>
  <si>
    <t>fenixhotel.es</t>
  </si>
  <si>
    <t>CAN ALOMAR S.L.</t>
  </si>
  <si>
    <t>CALLE SANT FELIU, 1 BAJO; DUPLICADO 1-6</t>
  </si>
  <si>
    <t>871592002</t>
  </si>
  <si>
    <t>info@boutiquehotelcanalomar.com</t>
  </si>
  <si>
    <t>boutiquehotelcanalomar.com</t>
  </si>
  <si>
    <t>CASA DE LA VIDA</t>
  </si>
  <si>
    <t>AVENIDA CALA LLOMBARDS, 51</t>
  </si>
  <si>
    <t>871575675</t>
  </si>
  <si>
    <t>info@casadelavida.com</t>
  </si>
  <si>
    <t>casadelavida.com</t>
  </si>
  <si>
    <t>SANT JAUME BOUTIQUE HOTEL</t>
  </si>
  <si>
    <t>CALLE SANT JAUME, 22</t>
  </si>
  <si>
    <t>871575525</t>
  </si>
  <si>
    <t>info@boutiquehotelsantjaume.com</t>
  </si>
  <si>
    <t>boutiquehotelsantjaume.com</t>
  </si>
  <si>
    <t>TEIX</t>
  </si>
  <si>
    <t>PINADA, 1 BAJO(AJUNTAMENT DE CALVIA)</t>
  </si>
  <si>
    <t>871552333</t>
  </si>
  <si>
    <t>reservas@hotelteixmallorca.com</t>
  </si>
  <si>
    <t>hotelteixmallorca.com</t>
  </si>
  <si>
    <t>TEIX S.L.</t>
  </si>
  <si>
    <t>PINADA, 1 BAJO</t>
  </si>
  <si>
    <t>871552332</t>
  </si>
  <si>
    <t>HOTEL BASILICA</t>
  </si>
  <si>
    <t>CAN TRONCOSO, 3 3</t>
  </si>
  <si>
    <t>871535004</t>
  </si>
  <si>
    <t>stay@hotelbasilica.com</t>
  </si>
  <si>
    <t>hotelbasilica.com</t>
  </si>
  <si>
    <t>PALACIO CAN MARQUES - ADULTS ONLY</t>
  </si>
  <si>
    <t>CALLE APUNTADORS, 15</t>
  </si>
  <si>
    <t>871520290</t>
  </si>
  <si>
    <t>hotel@palaciocanmarques.com</t>
  </si>
  <si>
    <t>palaciocanmarques.com</t>
  </si>
  <si>
    <t>SA CREU NOVA S.L.</t>
  </si>
  <si>
    <t>CARRER NOU, 10</t>
  </si>
  <si>
    <t>871515345</t>
  </si>
  <si>
    <t>info@sacreunova.com</t>
  </si>
  <si>
    <t>sacreunova.com</t>
  </si>
  <si>
    <t>GRAN HOTEL MONTESOL</t>
  </si>
  <si>
    <t>PASSEIG VARA DE REY, 2</t>
  </si>
  <si>
    <t>871515049</t>
  </si>
  <si>
    <t>recepcion@granhotelmontesolibiza.com</t>
  </si>
  <si>
    <t>granhotelmontesolibiza.com</t>
  </si>
  <si>
    <t>LLUNA AQUA SOLLER</t>
  </si>
  <si>
    <t>CARRER SA LLUNA, 21</t>
  </si>
  <si>
    <t>871510000</t>
  </si>
  <si>
    <t>booking@llunaaqua.com</t>
  </si>
  <si>
    <t>llunaaquahotel.com</t>
  </si>
  <si>
    <t>HOTEL SEASUN ANIRAM</t>
  </si>
  <si>
    <t>CARRER ALBATROS, 11</t>
  </si>
  <si>
    <t>871380226</t>
  </si>
  <si>
    <t>seasunaniram.com</t>
  </si>
  <si>
    <t>VILLA BARBARA</t>
  </si>
  <si>
    <t>CARRER PLATJA, 17 0 ALBACETE</t>
  </si>
  <si>
    <t>871239274</t>
  </si>
  <si>
    <t>hotel@villabarbaramallorca.com</t>
  </si>
  <si>
    <t>villabarbaramallorca.com</t>
  </si>
  <si>
    <t>3600</t>
  </si>
  <si>
    <t>STIL BONSAI</t>
  </si>
  <si>
    <t>CARRER ISAAC PERAL, 112 BAJO; HOTEL BONSAY</t>
  </si>
  <si>
    <t>871208755</t>
  </si>
  <si>
    <t>SOLLER PLAZA</t>
  </si>
  <si>
    <t>CALLE VICARI PASTOR, 4</t>
  </si>
  <si>
    <t>871201188</t>
  </si>
  <si>
    <t>online@hotelsollerplaza.com</t>
  </si>
  <si>
    <t>hotelsollerplaza.com</t>
  </si>
  <si>
    <t>SIR JOAN S.L.</t>
  </si>
  <si>
    <t>PASSEIG JOAN CARLES I, 1</t>
  </si>
  <si>
    <t>871182525</t>
  </si>
  <si>
    <t>info@sirjoanhotel.com</t>
  </si>
  <si>
    <t>AZAMI HOTELES S.L.</t>
  </si>
  <si>
    <t>JOAN CASTELLÓ GUASCH, 48 BAJO</t>
  </si>
  <si>
    <t>871119736</t>
  </si>
  <si>
    <t>CARRER BERGA, 7 BAJO</t>
  </si>
  <si>
    <t>871115160</t>
  </si>
  <si>
    <t>lopd@tbc.com.es</t>
  </si>
  <si>
    <t>tbc.com.es</t>
  </si>
  <si>
    <t>OASIS LA CALITA</t>
  </si>
  <si>
    <t>CARRER CASTELL, 5 BAJO</t>
  </si>
  <si>
    <t>871114190</t>
  </si>
  <si>
    <t>info@oasis-lacalita.com</t>
  </si>
  <si>
    <t>oasis-lacalita.com</t>
  </si>
  <si>
    <t>CAP VERMELL HOTEL S.L.</t>
  </si>
  <si>
    <t>VIAL A (URBANIZACIÓN ATALAIA), S/N BAJO</t>
  </si>
  <si>
    <t>871114110</t>
  </si>
  <si>
    <t>capvermellgrandhotel.com</t>
  </si>
  <si>
    <t>OM HOTELS</t>
  </si>
  <si>
    <t>CARRETERA CALETA, KILOMETRO 3.5</t>
  </si>
  <si>
    <t>871039465</t>
  </si>
  <si>
    <t>info@theibizahotels.com</t>
  </si>
  <si>
    <t>theibizahotels.com</t>
  </si>
  <si>
    <t>HOTEL MAMÁ</t>
  </si>
  <si>
    <t>PLAÇA PLAZA CORT, S/N</t>
  </si>
  <si>
    <t>871037437</t>
  </si>
  <si>
    <t>info@hotelmama.es</t>
  </si>
  <si>
    <t>hotelmama.es</t>
  </si>
  <si>
    <t>SHOPING Y LAPICES 2014 S.L.</t>
  </si>
  <si>
    <t>FORN D'EN VILA, 3 BAJO</t>
  </si>
  <si>
    <t>871031894</t>
  </si>
  <si>
    <t>hola@brickpalma.com</t>
  </si>
  <si>
    <t>staybrick.es</t>
  </si>
  <si>
    <t>ANTIC MENORCA - ADULTS ONLY</t>
  </si>
  <si>
    <t>CARRETERA ALAIOR-CALA'N PORTER, S/N</t>
  </si>
  <si>
    <t>871027157</t>
  </si>
  <si>
    <t>info@anticmenorca.com</t>
  </si>
  <si>
    <t>anticmenorca.com</t>
  </si>
  <si>
    <t>CAN PERE SORT</t>
  </si>
  <si>
    <t>CARRETERA SANT JOAN, KILOMETRO 17, 4</t>
  </si>
  <si>
    <t>871 73 14 81</t>
  </si>
  <si>
    <t>info@canperesord.com</t>
  </si>
  <si>
    <t>canperesord.com</t>
  </si>
  <si>
    <t>SAN SEBASTIAN S.L.</t>
  </si>
  <si>
    <t>868961868</t>
  </si>
  <si>
    <t>info@sansebastianhospederia.com</t>
  </si>
  <si>
    <t>sansebastianhospederia.com</t>
  </si>
  <si>
    <t>HOTEL MOSSAIC LOS ALCÁZARES</t>
  </si>
  <si>
    <t>CALLE LUISOS, 11 137</t>
  </si>
  <si>
    <t>868300558</t>
  </si>
  <si>
    <t>recepcion@atrio-del-mar.com</t>
  </si>
  <si>
    <t>atrio-del-mar.com</t>
  </si>
  <si>
    <t>HOTEL VENTA BAÑOS</t>
  </si>
  <si>
    <t>AUTOVIA NOROESTE, S/N SALIDA.8</t>
  </si>
  <si>
    <t>30837</t>
  </si>
  <si>
    <t>868175444</t>
  </si>
  <si>
    <t>hotel@grupobanos.com</t>
  </si>
  <si>
    <t>hotelventabaos.com</t>
  </si>
  <si>
    <t>ROC DOBLEMAR</t>
  </si>
  <si>
    <t>AVENIDA GRAN VÍA DE LA MANGA, S/N</t>
  </si>
  <si>
    <t>868083837</t>
  </si>
  <si>
    <t>doblemar@roc-hotels.com</t>
  </si>
  <si>
    <t>rocdoblemar.com</t>
  </si>
  <si>
    <t>SUITOPÍA SOL Y MAR SUITES HOTEL</t>
  </si>
  <si>
    <t>AVENIDA EUROPA, 2</t>
  </si>
  <si>
    <t>865751111</t>
  </si>
  <si>
    <t>info@estimarhotels.com</t>
  </si>
  <si>
    <t>suitopiahotel.com</t>
  </si>
  <si>
    <t>HOTEL EL MOLÍ</t>
  </si>
  <si>
    <t>CARRER MOLÍ, 5</t>
  </si>
  <si>
    <t>865600429</t>
  </si>
  <si>
    <t>hotelmolibenidorm@gmail.com</t>
  </si>
  <si>
    <t>hotelmolibeach.com</t>
  </si>
  <si>
    <t>HOSTEL SEA &amp; DREAMS CALPE</t>
  </si>
  <si>
    <t>CALLE MAYOR, 24 24 24</t>
  </si>
  <si>
    <t>865 789 002</t>
  </si>
  <si>
    <t>reservas@hostelseadreams.com</t>
  </si>
  <si>
    <t>hostelseadreams.com</t>
  </si>
  <si>
    <t>MAR BELLA</t>
  </si>
  <si>
    <t>APOLO XI, 34 BAJO</t>
  </si>
  <si>
    <t>865 67 67 54</t>
  </si>
  <si>
    <t>COMET LODGING MANAGEMENT S.L.</t>
  </si>
  <si>
    <t>ENCANTADO, S/N</t>
  </si>
  <si>
    <t>858983315</t>
  </si>
  <si>
    <t>HOTEL SULAYR</t>
  </si>
  <si>
    <t>CARRETERA SIERRA NEVADA, KILOMETRO 23</t>
  </si>
  <si>
    <t>858952963</t>
  </si>
  <si>
    <t>info@hotelsulayr.com</t>
  </si>
  <si>
    <t>hotelsulayr.com</t>
  </si>
  <si>
    <t>OHTELS SAN ANTÓN</t>
  </si>
  <si>
    <t>CALLE SAN ANTÓN, 74</t>
  </si>
  <si>
    <t>858880868</t>
  </si>
  <si>
    <t>ohtelssananton.es</t>
  </si>
  <si>
    <t>AL-ANDALUS S.L.</t>
  </si>
  <si>
    <t>ESCUDO DEL CARMEN, 16</t>
  </si>
  <si>
    <t>858120651</t>
  </si>
  <si>
    <t>info@hammamalandalus.com</t>
  </si>
  <si>
    <t>granada.hammamalandalus.com</t>
  </si>
  <si>
    <t>CALLE ANTONIO POVEDANO, 23</t>
  </si>
  <si>
    <t>857894040</t>
  </si>
  <si>
    <t>info@villamariacabra.com</t>
  </si>
  <si>
    <t>villamariacabra.com</t>
  </si>
  <si>
    <t>NÓMADA S.L.</t>
  </si>
  <si>
    <t>AVENIDA VILLANUEVA DE CÓRDOBA, 32</t>
  </si>
  <si>
    <t>14400</t>
  </si>
  <si>
    <t>POZOBLANCO</t>
  </si>
  <si>
    <t>857890299</t>
  </si>
  <si>
    <t>info@nomadahotel.com</t>
  </si>
  <si>
    <t>nomadahotel.com</t>
  </si>
  <si>
    <t>AGARÓ CHIPIONA</t>
  </si>
  <si>
    <t>AVENIDA CRUZ ROJA, 38 BAJO</t>
  </si>
  <si>
    <t>856920042</t>
  </si>
  <si>
    <t>info@hotelagarochipiona.com</t>
  </si>
  <si>
    <t>hotelagarochipiona.com</t>
  </si>
  <si>
    <t>GRAN CONIL &amp; SPA</t>
  </si>
  <si>
    <t>CALLE PLEAMAR, 2 BAJO</t>
  </si>
  <si>
    <t>856905000</t>
  </si>
  <si>
    <t>granconil@hipotels.com</t>
  </si>
  <si>
    <t>CASA INOCENCIO</t>
  </si>
  <si>
    <t>CALLE ALHAJA, 2</t>
  </si>
  <si>
    <t>856661029</t>
  </si>
  <si>
    <t>casainocencioelpuerto@gmail.com</t>
  </si>
  <si>
    <t>facebook.com/casainocencioelpuertodesantamaria</t>
  </si>
  <si>
    <t>MIR OCTAVIO</t>
  </si>
  <si>
    <t>CALLE SAN BERNARDO, 1</t>
  </si>
  <si>
    <t>856584224</t>
  </si>
  <si>
    <t>recepcion.octavio@mirhoteles.com</t>
  </si>
  <si>
    <t>hotelenalgeciras.com</t>
  </si>
  <si>
    <t>HOTEL MONTERA PLAZA S.L.</t>
  </si>
  <si>
    <t>CALLE ROSARIO, 2 2 2</t>
  </si>
  <si>
    <t>856220220</t>
  </si>
  <si>
    <t>reservas@hotelmontera.com</t>
  </si>
  <si>
    <t>hotelmontera.com</t>
  </si>
  <si>
    <t>HOTEL PATAGONIA SUR S.L.</t>
  </si>
  <si>
    <t>CALLE COBOS, 11 11 11</t>
  </si>
  <si>
    <t>856174647</t>
  </si>
  <si>
    <t>contacto@hotelpatagoniasur.com</t>
  </si>
  <si>
    <t>hotelpatagoniasur.com</t>
  </si>
  <si>
    <t>APARTAMENTOS PLAYA DE LA LUZ CÁDIZ</t>
  </si>
  <si>
    <t>CORRALÓN DE LOS CARROS, 62 BARRIO DE LA VIÑA</t>
  </si>
  <si>
    <t>856170084</t>
  </si>
  <si>
    <t>cadiz@plazadelaluz.com</t>
  </si>
  <si>
    <t>plazadelaluz.com</t>
  </si>
  <si>
    <t>PUNTA CARNERO</t>
  </si>
  <si>
    <t>CALLE OSTRAS, 72-75</t>
  </si>
  <si>
    <t>856097480</t>
  </si>
  <si>
    <t>al.faropuntacarnero@hotmail.com</t>
  </si>
  <si>
    <t>puntacarnerorestaurante.com</t>
  </si>
  <si>
    <t>HOTELES MONTESITOS S.L.</t>
  </si>
  <si>
    <t>PAJARETE, S/N</t>
  </si>
  <si>
    <t>856023639</t>
  </si>
  <si>
    <t>info@huertadorotea.com</t>
  </si>
  <si>
    <t>huertadorotea.com</t>
  </si>
  <si>
    <t>SURYALILA RETREAT CENTRE</t>
  </si>
  <si>
    <t>FINCA FÁBRICA, S/N 0 PAGO DE PAJARETE</t>
  </si>
  <si>
    <t>11650</t>
  </si>
  <si>
    <t>VILLAMARTÍN</t>
  </si>
  <si>
    <t>856023631</t>
  </si>
  <si>
    <t>suryalilayoga@gmail.com</t>
  </si>
  <si>
    <t>suryalila.com</t>
  </si>
  <si>
    <t>RITUAL EL PALMAR</t>
  </si>
  <si>
    <t>CAMINO COLADA DEL MENOR, S/N</t>
  </si>
  <si>
    <t>856 91 64 99</t>
  </si>
  <si>
    <t>elpalmar@hotelritual.com</t>
  </si>
  <si>
    <t>hotelritualelpalmar.com</t>
  </si>
  <si>
    <t>HOTEL LOS NARDOS</t>
  </si>
  <si>
    <t>CALLE VÍCTOR PRADERA, 2</t>
  </si>
  <si>
    <t>856 390 273</t>
  </si>
  <si>
    <t>info@hotellosnardos.com</t>
  </si>
  <si>
    <t>losnardoshotelchipiona.es/</t>
  </si>
  <si>
    <t>SEVILLA GREEN SUITES</t>
  </si>
  <si>
    <t>CALLE ALBATROS (URBANIZACIÓN SEVILLA GOLF), 2 A (URBANIZACIÓN CONDEQUINTO)</t>
  </si>
  <si>
    <t>854884962</t>
  </si>
  <si>
    <t>info@sevillagreensuites.com</t>
  </si>
  <si>
    <t>sevillagreensuites.com</t>
  </si>
  <si>
    <t>DOMUS ASTIGI</t>
  </si>
  <si>
    <t>CALLE CAVA, 22</t>
  </si>
  <si>
    <t>854558921</t>
  </si>
  <si>
    <t>info@domusastigi.com</t>
  </si>
  <si>
    <t>domusastigi.com</t>
  </si>
  <si>
    <t>HOTEL LOBBY ROOM SEVILLA</t>
  </si>
  <si>
    <t>CALLE REYES CATÓLICOS, 23 23 23</t>
  </si>
  <si>
    <t>854538868</t>
  </si>
  <si>
    <t>info@lobbyroomhotel.com</t>
  </si>
  <si>
    <t>lobbyroomhotel.com</t>
  </si>
  <si>
    <t>BACO</t>
  </si>
  <si>
    <t>PLAZA PONCE DE LEÓN, 15 BAJO; LOCAL</t>
  </si>
  <si>
    <t>854 556 787</t>
  </si>
  <si>
    <t>reservas@hotelbaco.es</t>
  </si>
  <si>
    <t>hotelbaco.es</t>
  </si>
  <si>
    <t>GM HOTEL</t>
  </si>
  <si>
    <t>CALLE SAN SEBASTIÁN, 14</t>
  </si>
  <si>
    <t>41620</t>
  </si>
  <si>
    <t>MARCHENA</t>
  </si>
  <si>
    <t>851000060</t>
  </si>
  <si>
    <t>reservas@gmhotel.es</t>
  </si>
  <si>
    <t>gmhotel.es</t>
  </si>
  <si>
    <t>HOTEL POMPAELO</t>
  </si>
  <si>
    <t>PLAZA CONSISTORIAL, 3</t>
  </si>
  <si>
    <t>848473137</t>
  </si>
  <si>
    <t>reservas@hotelpompaelo.com</t>
  </si>
  <si>
    <t>hotelpompaelo.com</t>
  </si>
  <si>
    <t>ATOCHA HOTEL MADRID, TAPESTRY COLLECTION BY HILTON</t>
  </si>
  <si>
    <t>CALLE ATOCHA, 107</t>
  </si>
  <si>
    <t>844-382-7378</t>
  </si>
  <si>
    <t>tapestryatocha@hilton.com</t>
  </si>
  <si>
    <t>hilton.com/en/hotels/madatup-atocha-hotel-madrid/</t>
  </si>
  <si>
    <t>ROOM MATE GORKA</t>
  </si>
  <si>
    <t>PLAZA GUIPUZCOA / GIPUZKOA ENPARANTZA, 11</t>
  </si>
  <si>
    <t>843984200</t>
  </si>
  <si>
    <t>gorka@room-matehotels.com</t>
  </si>
  <si>
    <t>HEREDAD DE UNANUE</t>
  </si>
  <si>
    <t>CAMINO ERROTAZAR / ERROTAZAR BIDEA, 142</t>
  </si>
  <si>
    <t>843931931</t>
  </si>
  <si>
    <t>info@hotelunanue.com</t>
  </si>
  <si>
    <t>hotelunanue.com</t>
  </si>
  <si>
    <t>SAGARLORE S.L.</t>
  </si>
  <si>
    <t>PETRITEGI BIDEA, 3</t>
  </si>
  <si>
    <t>ASTIGARRAGA</t>
  </si>
  <si>
    <t>843931000</t>
  </si>
  <si>
    <t>reservas@sagarlore.eus</t>
  </si>
  <si>
    <t>sagarlore.eus</t>
  </si>
  <si>
    <t>PENSIÓN ARROKA</t>
  </si>
  <si>
    <t>CALLE LIZARRA-STELLA, 13</t>
  </si>
  <si>
    <t>843740017</t>
  </si>
  <si>
    <t>aliceandjonsansebastian@gmail.com</t>
  </si>
  <si>
    <t>pensionarroka.com</t>
  </si>
  <si>
    <t>LABRANDA ALYSSA SUITE HOTEL</t>
  </si>
  <si>
    <t>CALLE ESPAÑA, 1</t>
  </si>
  <si>
    <t>828128800</t>
  </si>
  <si>
    <t>info.alyssa@labranda.com</t>
  </si>
  <si>
    <t>HUGE CHALET TO SHARE</t>
  </si>
  <si>
    <t>CALLE CARONÍ, 32 B</t>
  </si>
  <si>
    <t>828128751</t>
  </si>
  <si>
    <t>info@canary365.com</t>
  </si>
  <si>
    <t>canary365.com</t>
  </si>
  <si>
    <t>CALLE ALFREDO L. JONES, 29</t>
  </si>
  <si>
    <t>828124848</t>
  </si>
  <si>
    <t>donaluisa@trujillocastellanos.com</t>
  </si>
  <si>
    <t>donaluisahotel.com</t>
  </si>
  <si>
    <t>MARESIA CANTERAS URBAN HOTEL THE</t>
  </si>
  <si>
    <t>CALLE LEÓN TOLSTOI, 1</t>
  </si>
  <si>
    <t>828124836</t>
  </si>
  <si>
    <t>reservas@maresiacanteras.com</t>
  </si>
  <si>
    <t>totalhotelexperience.com</t>
  </si>
  <si>
    <t>HOTEL RITUAL MASPALOMAS</t>
  </si>
  <si>
    <t>AVENIDA ALFÉRECES PROVISIONALES, 33</t>
  </si>
  <si>
    <t>828124335</t>
  </si>
  <si>
    <t>maspalomas@hotelritual.com</t>
  </si>
  <si>
    <t>hotelritualmaspalomas.com</t>
  </si>
  <si>
    <t>ROYAL PALM RESORT &amp; SPA - ADULTS ONLY</t>
  </si>
  <si>
    <t>828120153</t>
  </si>
  <si>
    <t>info@royalpalmfuerteventura.com</t>
  </si>
  <si>
    <t>royalpalmfuerteventura.com</t>
  </si>
  <si>
    <t>HESPERIA LANZAROTE S.L.</t>
  </si>
  <si>
    <t>CORTIJO VIEJO, S/N PARCELA 74; BAJO; HOTEL HESPE</t>
  </si>
  <si>
    <t>828080800</t>
  </si>
  <si>
    <t>hotel@hesperia-lanzarote.com</t>
  </si>
  <si>
    <t>hesperia-lanzarote.com</t>
  </si>
  <si>
    <t>FRANCESCO ROBERTI</t>
  </si>
  <si>
    <t>AVENIDA PINTOR FELO MONZÓN, 27 B-9, 2º B</t>
  </si>
  <si>
    <t>35019</t>
  </si>
  <si>
    <t>828070679</t>
  </si>
  <si>
    <t>fkie@hotmail.it</t>
  </si>
  <si>
    <t>francescoroberti.com</t>
  </si>
  <si>
    <t>HOTEL CIUDAD DEL MAR</t>
  </si>
  <si>
    <t>CALLE LA NAVAL, 8</t>
  </si>
  <si>
    <t>828 781 079</t>
  </si>
  <si>
    <t>hotelciudaddelmar@gmail.com</t>
  </si>
  <si>
    <t>hotelciudaddelmar.com</t>
  </si>
  <si>
    <t>HOTEL EMBLEMÁTICO HOLIDAY TIME</t>
  </si>
  <si>
    <t>AVENIDA MARÍTIMA, 33</t>
  </si>
  <si>
    <t>822907463</t>
  </si>
  <si>
    <t>info@holidaytime-hotel.es</t>
  </si>
  <si>
    <t>holidaytimehotel.es</t>
  </si>
  <si>
    <t>HOTEL RURAL FINCA LA RAYA</t>
  </si>
  <si>
    <t>CALLE RAYA, 25</t>
  </si>
  <si>
    <t>822663186</t>
  </si>
  <si>
    <t>hotelrurallaraya@gmail.com</t>
  </si>
  <si>
    <t>hotelrurallaraya1866guimar.es</t>
  </si>
  <si>
    <t>AEROPUERTO SUR</t>
  </si>
  <si>
    <t>CALLE BENCHIJIGUA, 4 BAJO</t>
  </si>
  <si>
    <t>822255902</t>
  </si>
  <si>
    <t>reception@hotelaeropuertosur.com</t>
  </si>
  <si>
    <t>hotelaeropuertosur.com</t>
  </si>
  <si>
    <t>H10 BIG SUR</t>
  </si>
  <si>
    <t>AVENIDA JUAN CARLOS I, 28 BAJO; PELUQUERIA-HOTEL OASIS</t>
  </si>
  <si>
    <t>822143381</t>
  </si>
  <si>
    <t>h10.big.sur@h10hotels.com</t>
  </si>
  <si>
    <t>CONDE TIO MEDINA</t>
  </si>
  <si>
    <t>CALLE LA ERA, S/N</t>
  </si>
  <si>
    <t>822108294</t>
  </si>
  <si>
    <t>hotelcondetiomedina@gmail.com</t>
  </si>
  <si>
    <t>condetiomedina.com</t>
  </si>
  <si>
    <t>BAOBAB SUITES</t>
  </si>
  <si>
    <t>CALLE ROQUES DEL SALMOR, 5</t>
  </si>
  <si>
    <t>822070030</t>
  </si>
  <si>
    <t>booking@baobabsuites.com</t>
  </si>
  <si>
    <t>baobabsuites.com</t>
  </si>
  <si>
    <t>PALACIO ALCÁZAR</t>
  </si>
  <si>
    <t>PLAZA ALIANZA, 11</t>
  </si>
  <si>
    <t>807317090</t>
  </si>
  <si>
    <t>hotel@palacioalcazar.com</t>
  </si>
  <si>
    <t>hotelpalacioalcazar.com</t>
  </si>
  <si>
    <t>CORTIJO EL AGUILON</t>
  </si>
  <si>
    <t>CARRETERA N-340, KILOMETRO 68, 300</t>
  </si>
  <si>
    <t>7568 588 611</t>
  </si>
  <si>
    <t>info@elaguilon.com</t>
  </si>
  <si>
    <t>elaguilon.com</t>
  </si>
  <si>
    <t>SON MANERA S.L.</t>
  </si>
  <si>
    <t>CARRETERA MONTUÏRI-LLORET VISTALEGRE, KILOMETRO 0, 300</t>
  </si>
  <si>
    <t>732 272810</t>
  </si>
  <si>
    <t>office@sonmanera.com</t>
  </si>
  <si>
    <t>sonmanera.com</t>
  </si>
  <si>
    <t>HOTEL ORO Y LUZ RODALQUILAR</t>
  </si>
  <si>
    <t>CALLE ALBACETES, S/N PARQUE NATURAL DE CABO DE GATA</t>
  </si>
  <si>
    <t>722 789 973</t>
  </si>
  <si>
    <t>laglorieta.alfredo@gmail.com</t>
  </si>
  <si>
    <t>oroyluz.com</t>
  </si>
  <si>
    <t>EL CASTILLO DE S.A. DUAIA DE DALT</t>
  </si>
  <si>
    <t>CARRETERA CALA TORTA, KILOMETRO 6</t>
  </si>
  <si>
    <t>722 74 94 73</t>
  </si>
  <si>
    <t>booking@saduaia.com</t>
  </si>
  <si>
    <t>saduaia.com/es/</t>
  </si>
  <si>
    <t>ADEREZO HOSTAL RESTAURANTE</t>
  </si>
  <si>
    <t>AVENIDA JUAN CARLOS I, 6</t>
  </si>
  <si>
    <t>06830</t>
  </si>
  <si>
    <t>LA ZARZA</t>
  </si>
  <si>
    <t>722 34 87 57</t>
  </si>
  <si>
    <t>aderezohostalrestaurante@gmail.com</t>
  </si>
  <si>
    <t>aderezolazarza.com/</t>
  </si>
  <si>
    <t>FINCA SES CASES NOVES</t>
  </si>
  <si>
    <t>CARRETERA SAN LLORENÇ DES CARDASSAR-ARTÁ, KILOMETRO 58.3</t>
  </si>
  <si>
    <t>717 771 834</t>
  </si>
  <si>
    <t>bookings@fincasescasesnoves.com</t>
  </si>
  <si>
    <t>fincasescasesnoves.com</t>
  </si>
  <si>
    <t>SERRELLA</t>
  </si>
  <si>
    <t>AVENIDA ALCOY, 2</t>
  </si>
  <si>
    <t>03793</t>
  </si>
  <si>
    <t>CASTELL DE CASTELLS</t>
  </si>
  <si>
    <t>699 99 10 39</t>
  </si>
  <si>
    <t>info@hotel-serrella.com</t>
  </si>
  <si>
    <t>hotel-serrella.com</t>
  </si>
  <si>
    <t>LAS BOAS RESORT</t>
  </si>
  <si>
    <t>PASSEIG JOAN CARLES I, 27-29 3</t>
  </si>
  <si>
    <t>699 976 956</t>
  </si>
  <si>
    <t>info@lasboasresort.com</t>
  </si>
  <si>
    <t>boasdeibiza.com</t>
  </si>
  <si>
    <t>LES COLS PAVELLONS S.L.</t>
  </si>
  <si>
    <t>AVINGUDA COLS, 2 BAJO</t>
  </si>
  <si>
    <t>699 813 817</t>
  </si>
  <si>
    <t>lescols@lescolspavellons.com</t>
  </si>
  <si>
    <t>lescolspavellons.com</t>
  </si>
  <si>
    <t>LAS DE VILLADIEGO</t>
  </si>
  <si>
    <t>09129</t>
  </si>
  <si>
    <t>699 76 36 38</t>
  </si>
  <si>
    <t>info@lasdevilladiego.com</t>
  </si>
  <si>
    <t>lasdevilladiego.com</t>
  </si>
  <si>
    <t>APARTAMENTOS RÍA DE ALDÁN</t>
  </si>
  <si>
    <t>ESTRADA BUEU, 110</t>
  </si>
  <si>
    <t>36945</t>
  </si>
  <si>
    <t>699 384 671</t>
  </si>
  <si>
    <t>info@apartamentosriadealdan.com</t>
  </si>
  <si>
    <t>apartamentosriadealdan.com</t>
  </si>
  <si>
    <t>AGROTURISMO ARAIZE</t>
  </si>
  <si>
    <t>TXIRLONE BIDEA, 1 1 1</t>
  </si>
  <si>
    <t>48120</t>
  </si>
  <si>
    <t>699 306 117</t>
  </si>
  <si>
    <t>txominizeta@gmail.com</t>
  </si>
  <si>
    <t>agroturismoaraize.com/</t>
  </si>
  <si>
    <t>HOTEL RURAL OASIBETH</t>
  </si>
  <si>
    <t>CALLE FRANCESA, 20</t>
  </si>
  <si>
    <t>699 277 599</t>
  </si>
  <si>
    <t>info@hotelruraloasibeth.com</t>
  </si>
  <si>
    <t>hotelruraloasibeth.com</t>
  </si>
  <si>
    <t>CASA DE CASAL</t>
  </si>
  <si>
    <t>LUGAR CACHOSENANDE, 17</t>
  </si>
  <si>
    <t>15881</t>
  </si>
  <si>
    <t>BOQUEIXÓN</t>
  </si>
  <si>
    <t>698 148 323</t>
  </si>
  <si>
    <t>info@casadecasal.com</t>
  </si>
  <si>
    <t>casadecasal.com</t>
  </si>
  <si>
    <t>A LANGOSTEIRA</t>
  </si>
  <si>
    <t>AVENIDA A CORUÑA, 61</t>
  </si>
  <si>
    <t>698 13 89 21</t>
  </si>
  <si>
    <t>hotellagosteira@yahoo.es</t>
  </si>
  <si>
    <t>hotellangosteira.com</t>
  </si>
  <si>
    <t>TEATRISSO</t>
  </si>
  <si>
    <t>CALLE SEGUNDO CANTÓN, 13-15</t>
  </si>
  <si>
    <t>697 922 452</t>
  </si>
  <si>
    <t>info@teatrisso.com</t>
  </si>
  <si>
    <t>teatrisso.com</t>
  </si>
  <si>
    <t>ORTEGO SANZ S.L.</t>
  </si>
  <si>
    <t>CALLE REAL, 11 BARRIO</t>
  </si>
  <si>
    <t>697 45 32 33</t>
  </si>
  <si>
    <t>facturacionortegosanz@gmail.com</t>
  </si>
  <si>
    <t>EL HOTELITO DEL COTILLO</t>
  </si>
  <si>
    <t>AVENIDA LAGOS, 3</t>
  </si>
  <si>
    <t>696 996207</t>
  </si>
  <si>
    <t>info@hotelitocotillo.com</t>
  </si>
  <si>
    <t>hotelitocotillo.com</t>
  </si>
  <si>
    <t>CASAMARILLA</t>
  </si>
  <si>
    <t>PEATONAL CASA AMARILLA, S/N BAJO; FINCA</t>
  </si>
  <si>
    <t>38460</t>
  </si>
  <si>
    <t>696 987 601</t>
  </si>
  <si>
    <t>info@fincacasamarilla.com</t>
  </si>
  <si>
    <t>fincacasamarilla.com</t>
  </si>
  <si>
    <t>LA POSADA DEL DRUIDA</t>
  </si>
  <si>
    <t>696 82 01 36</t>
  </si>
  <si>
    <t>laposadadeldruida@gmail.com</t>
  </si>
  <si>
    <t>facebook.com/laposadadeldruida</t>
  </si>
  <si>
    <t>CENTRO SAN PELAYO</t>
  </si>
  <si>
    <t>CALLE REAL, 6-8</t>
  </si>
  <si>
    <t>47129</t>
  </si>
  <si>
    <t>SAN PELAYO</t>
  </si>
  <si>
    <t>696 71 09 63</t>
  </si>
  <si>
    <t>asuncioncblanco@gmail.com</t>
  </si>
  <si>
    <t>SUITES MACHADO</t>
  </si>
  <si>
    <t>CALLE FABIOLA, 9 5</t>
  </si>
  <si>
    <t>696 67 34 96</t>
  </si>
  <si>
    <t>info@suitesmachado.com</t>
  </si>
  <si>
    <t>suitesmachado.com</t>
  </si>
  <si>
    <t>CASA L´ATALAYA</t>
  </si>
  <si>
    <t>696 385 323</t>
  </si>
  <si>
    <t>hotelcasalatalaya@gmail.com</t>
  </si>
  <si>
    <t>casalatalaya.com/</t>
  </si>
  <si>
    <t>EL GRAN SUEÑO</t>
  </si>
  <si>
    <t>CASPIO LA VEGA, S/N</t>
  </si>
  <si>
    <t>33534</t>
  </si>
  <si>
    <t>696 267 268</t>
  </si>
  <si>
    <t>info@elgransueno.es</t>
  </si>
  <si>
    <t>elgransueno.es</t>
  </si>
  <si>
    <t>SON MESQUIDA VELL-BOUTIQUE HOTEL RURAL</t>
  </si>
  <si>
    <t>CALLE MESQUIDA, 164</t>
  </si>
  <si>
    <t>696 08 70 22</t>
  </si>
  <si>
    <t>info@terraetcultura.eu</t>
  </si>
  <si>
    <t>terraetcultura.eu</t>
  </si>
  <si>
    <t>SUITES DORNAJOS 4</t>
  </si>
  <si>
    <t>CALLE DORNAJOS, 4</t>
  </si>
  <si>
    <t>695 81 93 83</t>
  </si>
  <si>
    <t>info@suitesdornajos4.com</t>
  </si>
  <si>
    <t>DESARROLLO DE VILLAVICIOSA S.L.</t>
  </si>
  <si>
    <t>CAMINO TAPÓN, S/N</t>
  </si>
  <si>
    <t>14300</t>
  </si>
  <si>
    <t>VILLAVICIOSA DE CÓRDOBA</t>
  </si>
  <si>
    <t>694 44 14 19</t>
  </si>
  <si>
    <t>hotelalcoholera@gmail.com</t>
  </si>
  <si>
    <t>facebook.com/hotelalcoholera</t>
  </si>
  <si>
    <t>FINCA ES LLOBETS</t>
  </si>
  <si>
    <t>CARRETERA MA-6014, KILOMETRO 32.2</t>
  </si>
  <si>
    <t>694 420570</t>
  </si>
  <si>
    <t>esllobets@gmail.com</t>
  </si>
  <si>
    <t>finca-esllobets.com</t>
  </si>
  <si>
    <t>HOTEL RESTAURANTE PONT DE GENIL</t>
  </si>
  <si>
    <t>DOCTOR LLANGORT, 5 BAJO</t>
  </si>
  <si>
    <t>693 77 75 86</t>
  </si>
  <si>
    <t>ANATUR</t>
  </si>
  <si>
    <t>PRAZA PLAZA SOUTO, 3</t>
  </si>
  <si>
    <t>27891</t>
  </si>
  <si>
    <t>692 64 60 00</t>
  </si>
  <si>
    <t>info@anatur.es</t>
  </si>
  <si>
    <t>HOTEL RURAL CURIA</t>
  </si>
  <si>
    <t>FUENTE BAJA, 2 2 2</t>
  </si>
  <si>
    <t>44409</t>
  </si>
  <si>
    <t>EL CASTELLAR</t>
  </si>
  <si>
    <t>691 938 445</t>
  </si>
  <si>
    <t>hotelruralcuria@gmail.com</t>
  </si>
  <si>
    <t>hotelruralcuria.com</t>
  </si>
  <si>
    <t>ESTUDIO DEUSTO</t>
  </si>
  <si>
    <t>ENEKURI ETORBIDEA, 39</t>
  </si>
  <si>
    <t>691 86 78 79</t>
  </si>
  <si>
    <t>reservasestudiosbilbao@gmail.com</t>
  </si>
  <si>
    <t>estudiosbilbaodeusto.com/</t>
  </si>
  <si>
    <t>LA POSADA DE ABANILLAS</t>
  </si>
  <si>
    <t>BARRIO CUESTA, 4</t>
  </si>
  <si>
    <t>691 78 31 71</t>
  </si>
  <si>
    <t>info@laposadadeabanillas.es</t>
  </si>
  <si>
    <t>laposadadeabanillas.es/</t>
  </si>
  <si>
    <t>SISAPO</t>
  </si>
  <si>
    <t>13580</t>
  </si>
  <si>
    <t>ALMODÓVAR DEL CAMPO</t>
  </si>
  <si>
    <t>691 665 380</t>
  </si>
  <si>
    <t>info@hotelsisapo.com</t>
  </si>
  <si>
    <t>hotelsisapo.com</t>
  </si>
  <si>
    <t>BUHO HOUSE</t>
  </si>
  <si>
    <t>CARRER SANTÍSIMO, 7</t>
  </si>
  <si>
    <t>691 21 17 67</t>
  </si>
  <si>
    <t>buhohouse1@gmail.com</t>
  </si>
  <si>
    <t>APART - HOTEL RAQUEL´S</t>
  </si>
  <si>
    <t>CARRER DELÍCIES, 48 BAJO</t>
  </si>
  <si>
    <t>690 194 661</t>
  </si>
  <si>
    <t>info@e-raquels.com</t>
  </si>
  <si>
    <t>e-raquels.com</t>
  </si>
  <si>
    <t>CASA DE LARIOS</t>
  </si>
  <si>
    <t>AVENIDA ANDALUCÍA, 178</t>
  </si>
  <si>
    <t>690 11 42 00</t>
  </si>
  <si>
    <t>casadelarios2010@gmail.com</t>
  </si>
  <si>
    <t>hostalestepa.es/</t>
  </si>
  <si>
    <t>VALDEOMA</t>
  </si>
  <si>
    <t>CIRUECHES, 2 BAJO</t>
  </si>
  <si>
    <t>690 003 091</t>
  </si>
  <si>
    <t>reservas@cardamomosiguenza.com</t>
  </si>
  <si>
    <t>cardamomosiguenza.com/</t>
  </si>
  <si>
    <t>EL CORBERU</t>
  </si>
  <si>
    <t>CARRETERA PICONERA, S/N</t>
  </si>
  <si>
    <t>689 97 56 43</t>
  </si>
  <si>
    <t>correo@elcorberu.com</t>
  </si>
  <si>
    <t>elcorberu.com</t>
  </si>
  <si>
    <t>FINCA LA RAMALLOSA</t>
  </si>
  <si>
    <t>CARRETERA EX-205, KILOMETRO 24</t>
  </si>
  <si>
    <t>689 880 753</t>
  </si>
  <si>
    <t>info@fincalaramallosa.com</t>
  </si>
  <si>
    <t>fincalaramallosa.com</t>
  </si>
  <si>
    <t>APARTAMENTOS SABINAS ALFONSO</t>
  </si>
  <si>
    <t>ALFONSO I, 43 BAJO</t>
  </si>
  <si>
    <t>689 74 27 56</t>
  </si>
  <si>
    <t>sabinas@sabinas.es</t>
  </si>
  <si>
    <t>sabinas.es</t>
  </si>
  <si>
    <t>HOTEL RURAL DEL MÉDICO</t>
  </si>
  <si>
    <t>09693</t>
  </si>
  <si>
    <t>REGUMIEL DE LA SIERRA</t>
  </si>
  <si>
    <t>689 54 40 21</t>
  </si>
  <si>
    <t>info@hotelruraldelmédico.com</t>
  </si>
  <si>
    <t>hotelruraldelmedico.es/</t>
  </si>
  <si>
    <t>CHARLE S.L.</t>
  </si>
  <si>
    <t>CARRETERA HUESCA-ZARAGOZA, S/N KILOMETRO 648</t>
  </si>
  <si>
    <t>689 25 61 75</t>
  </si>
  <si>
    <t>reserva@hotelcharlejaca.com</t>
  </si>
  <si>
    <t>hotelcharlejaca.com/</t>
  </si>
  <si>
    <t>ALBRANCA</t>
  </si>
  <si>
    <t>CARRER MARQUÈS D'ALBRANCA, 27 BAJO</t>
  </si>
  <si>
    <t>689 171 731</t>
  </si>
  <si>
    <t>info@hoteltressants.com</t>
  </si>
  <si>
    <t>grupelcarme.com</t>
  </si>
  <si>
    <t>HOTEL SANTUARIO DE SANCHO ABARCA</t>
  </si>
  <si>
    <t>PLAZA SANTUARIO, S/N</t>
  </si>
  <si>
    <t>50660</t>
  </si>
  <si>
    <t>TAUSTE</t>
  </si>
  <si>
    <t>689 015 156</t>
  </si>
  <si>
    <t>pilarmar61@gmail.com</t>
  </si>
  <si>
    <t>santuariosanchoabarca.com/</t>
  </si>
  <si>
    <t>HOTEL CARAVAN-CINEMA</t>
  </si>
  <si>
    <t>CALLE CORREO, 11</t>
  </si>
  <si>
    <t>688 860 907</t>
  </si>
  <si>
    <t>info@caravan-cinema.com</t>
  </si>
  <si>
    <t>caravan-cinema.com</t>
  </si>
  <si>
    <t>VILLA BIRDIE</t>
  </si>
  <si>
    <t>CALLE INTXAURRONDO / INTXAURRONDO KALEA, 66</t>
  </si>
  <si>
    <t>688 857 112</t>
  </si>
  <si>
    <t>info@villabirdie.com</t>
  </si>
  <si>
    <t>villabirdie.com</t>
  </si>
  <si>
    <t>HNOS SILVETI ECHARRI S.L.</t>
  </si>
  <si>
    <t>HERRERIETA KALEA, 1 BAJO</t>
  </si>
  <si>
    <t>688 856 146</t>
  </si>
  <si>
    <t>info@hostelgetaria.com</t>
  </si>
  <si>
    <t>hostelgetaria.com</t>
  </si>
  <si>
    <t>RESIDENCIA DEPORTIVA DE ISCAR</t>
  </si>
  <si>
    <t>AVENIDA JUAN CARLOS DOMÍNGUEZ, 10 BAJO(RESIDENCIA ISCAR)</t>
  </si>
  <si>
    <t>47420</t>
  </si>
  <si>
    <t>ÍSCAR</t>
  </si>
  <si>
    <t>687 739 199</t>
  </si>
  <si>
    <t>bmartin@alberguesvalladolid.com</t>
  </si>
  <si>
    <t>alberguesvalladolid.com</t>
  </si>
  <si>
    <t>HOTEL PRIMAVERA</t>
  </si>
  <si>
    <t>CALLE OESTE, S/N 0 AVENIDA COOPERATIVA DEL CAMPO VIRGE</t>
  </si>
  <si>
    <t>687 70 56 74</t>
  </si>
  <si>
    <t>info@primaverahotel.es</t>
  </si>
  <si>
    <t>primaverahotel.es</t>
  </si>
  <si>
    <t>HOTEL A CURUXA</t>
  </si>
  <si>
    <t>PAZO, 20</t>
  </si>
  <si>
    <t>687 63 94 92</t>
  </si>
  <si>
    <t>info@hotelacuruxa.com</t>
  </si>
  <si>
    <t>hotelacuruxa.com</t>
  </si>
  <si>
    <t>ASTURA S.L.</t>
  </si>
  <si>
    <t>PLAZA IGLESIA, S/N 6</t>
  </si>
  <si>
    <t>24225</t>
  </si>
  <si>
    <t>VILLANUEVA DE LAS MANZANAS</t>
  </si>
  <si>
    <t>687 564 504</t>
  </si>
  <si>
    <t>info@asturarural.com</t>
  </si>
  <si>
    <t>asturarural.com</t>
  </si>
  <si>
    <t>LA POSADA DE ISAR</t>
  </si>
  <si>
    <t>CALLE REAL, 18</t>
  </si>
  <si>
    <t>687 50 76 57</t>
  </si>
  <si>
    <t>info@lapodadeir.com</t>
  </si>
  <si>
    <t>DIVE RESORT OCEAN DREAMS TENERIFE</t>
  </si>
  <si>
    <t>PASEO MARÍTIMO, 7 LOCAL; 2</t>
  </si>
  <si>
    <t>687 45 01 11</t>
  </si>
  <si>
    <t>oceandreamstenerife@gmail.com</t>
  </si>
  <si>
    <t>oceandreamstenerife.com</t>
  </si>
  <si>
    <t>CATALINA FUENSANTA GIL ROMERO</t>
  </si>
  <si>
    <t>CALLE MENÉNDEZ PELAYO</t>
  </si>
  <si>
    <t>687 01 41 22</t>
  </si>
  <si>
    <t>juananaa@gmail.com</t>
  </si>
  <si>
    <t>EL RIBERO DE LANGRE</t>
  </si>
  <si>
    <t>CALLE LOS HOYOS, 33</t>
  </si>
  <si>
    <t>686 973 827</t>
  </si>
  <si>
    <t>elriberodelangre@hotmail.com</t>
  </si>
  <si>
    <t>elriberodelangre.com</t>
  </si>
  <si>
    <t>SABINA HOTEL</t>
  </si>
  <si>
    <t>CALLE PIEDRA LOS BARRENOS, 2</t>
  </si>
  <si>
    <t>05400</t>
  </si>
  <si>
    <t>ARENAS DE SAN PEDRO</t>
  </si>
  <si>
    <t>686 955 964</t>
  </si>
  <si>
    <t>reservas@hotelsabinaengredos.com</t>
  </si>
  <si>
    <t>hotelsabinaengredos.com</t>
  </si>
  <si>
    <t>EIBARROOMS</t>
  </si>
  <si>
    <t>EGO GAIN KALEA, 17 AC</t>
  </si>
  <si>
    <t>686 823 868</t>
  </si>
  <si>
    <t>eibarroomsm@gmail.com</t>
  </si>
  <si>
    <t>eibarrooms.com</t>
  </si>
  <si>
    <t>LA ALEGRIA DE LA ALCARRIA</t>
  </si>
  <si>
    <t>JUAN MANUEL ALAVEDRA, 16, 18 Y 20</t>
  </si>
  <si>
    <t>19268</t>
  </si>
  <si>
    <t>TORREMOCHA DEL CAMPO</t>
  </si>
  <si>
    <t>686 77 14 22</t>
  </si>
  <si>
    <t>marisa@laalegriadelaalcarria.com</t>
  </si>
  <si>
    <t>laalegriadelaalcarria.com</t>
  </si>
  <si>
    <t>LA ENCOMIENDA</t>
  </si>
  <si>
    <t>CALLE SANTA CRUZ, 27</t>
  </si>
  <si>
    <t>686 62 09 95</t>
  </si>
  <si>
    <t>info@laencomienda.com</t>
  </si>
  <si>
    <t>HOTEL A MIRANDA S.L.</t>
  </si>
  <si>
    <t>BARRAL, S/N S/N</t>
  </si>
  <si>
    <t>15366</t>
  </si>
  <si>
    <t>686 466 814</t>
  </si>
  <si>
    <t>info@hotelamiranda.com</t>
  </si>
  <si>
    <t>hotelamiranda.com</t>
  </si>
  <si>
    <t>OSTAU DERA NHEU</t>
  </si>
  <si>
    <t>CARRETERA N-230, S/N</t>
  </si>
  <si>
    <t>686 411 207</t>
  </si>
  <si>
    <t>reservas@ostauderanheu.com</t>
  </si>
  <si>
    <t>ostauderanheu.com/</t>
  </si>
  <si>
    <t>VILLA S.A. BARCELLA</t>
  </si>
  <si>
    <t>LLORET, 1</t>
  </si>
  <si>
    <t>686 307 292</t>
  </si>
  <si>
    <t>juan @villasabarcellamallorca.com</t>
  </si>
  <si>
    <t>villasabarcellamallorca.com</t>
  </si>
  <si>
    <t>HOTEL LA PARRA</t>
  </si>
  <si>
    <t>CARRETERA BALNEARIO, 3</t>
  </si>
  <si>
    <t>686 119 147</t>
  </si>
  <si>
    <t>informacion@hotellaparra.com</t>
  </si>
  <si>
    <t>hotellaparra.com</t>
  </si>
  <si>
    <t>CLASSIC BEGUR</t>
  </si>
  <si>
    <t>CARRER PI I RALLÓ, 3</t>
  </si>
  <si>
    <t>685 976 199</t>
  </si>
  <si>
    <t>reservas@hotelclassicbegur.com</t>
  </si>
  <si>
    <t>hotelclassicbegur.com</t>
  </si>
  <si>
    <t>HOTEL SES 5 CLAUS</t>
  </si>
  <si>
    <t>AVINGUDA AVENIDA CAPITÀ NEGRETE, 53</t>
  </si>
  <si>
    <t xml:space="preserve">685 878 268 </t>
  </si>
  <si>
    <t>reservas@hotelses5claus.com</t>
  </si>
  <si>
    <t>hotelses5claus.com</t>
  </si>
  <si>
    <t>LA PERLA DE FRIGILIANA BED &amp; BREAKFAST DELUXE</t>
  </si>
  <si>
    <t>PARAJE CASILLA, 66</t>
  </si>
  <si>
    <t>685 83 17 43</t>
  </si>
  <si>
    <t>info@laperladefrigiliana.com</t>
  </si>
  <si>
    <t>laperladefrigiliana.com</t>
  </si>
  <si>
    <t>D´ABELEIRA S.L.</t>
  </si>
  <si>
    <t>CALLE NICANOR DEL CAMPO, 12</t>
  </si>
  <si>
    <t>684 63 00 98</t>
  </si>
  <si>
    <t>hoteldabeleira@gmail.com</t>
  </si>
  <si>
    <t>hoteldabeleira.com</t>
  </si>
  <si>
    <t>SUITE 1907 AVILES</t>
  </si>
  <si>
    <t>CALLE GALIANA, 25-27</t>
  </si>
  <si>
    <t>684 620 182</t>
  </si>
  <si>
    <t>1907aviles.com</t>
  </si>
  <si>
    <t>SUITE 1907 GIJON</t>
  </si>
  <si>
    <t>CALLE DOMÍNGUEZ GIL, 7</t>
  </si>
  <si>
    <t>684 62 01 82</t>
  </si>
  <si>
    <t>gijon@1907hotelesasturias.com</t>
  </si>
  <si>
    <t>1907gijon.com/</t>
  </si>
  <si>
    <t>LA GALERA HOME &amp; SPA</t>
  </si>
  <si>
    <t>AVENIDA COSTA GALERA, 6 PARCELA 6 BLOQUE 4 BAJO E</t>
  </si>
  <si>
    <t>684 462 261</t>
  </si>
  <si>
    <t>info@lagalerahome&amp;spa.com</t>
  </si>
  <si>
    <t>sites.google.com/view/wwwgalerahomescom/inicio</t>
  </si>
  <si>
    <t>MAS RAVETLLAT HOTEL</t>
  </si>
  <si>
    <t>MAS RAVETLLAT, 1</t>
  </si>
  <si>
    <t>ISÒVOL</t>
  </si>
  <si>
    <t>684 454 084</t>
  </si>
  <si>
    <t>info@masravetllat.com</t>
  </si>
  <si>
    <t>masravetllat.com</t>
  </si>
  <si>
    <t>ILOFTMALAGA CASAPALMA</t>
  </si>
  <si>
    <t>CALLE CASAPALMA, 7</t>
  </si>
  <si>
    <t>684 01 66 27</t>
  </si>
  <si>
    <t>info@iloftmalagacapalma.com</t>
  </si>
  <si>
    <t>VEINTIUNO S.L.</t>
  </si>
  <si>
    <t>CALLE ESPÍRITU SANTO, 21 21 21</t>
  </si>
  <si>
    <t>683 369 723</t>
  </si>
  <si>
    <t>hello@hotelveintiuno.com</t>
  </si>
  <si>
    <t>hotelveintiuno.com</t>
  </si>
  <si>
    <t>LAS TRES PATAS COMPLEJO RURAL</t>
  </si>
  <si>
    <t>CAMINO MILLARES, S/N</t>
  </si>
  <si>
    <t>04729</t>
  </si>
  <si>
    <t>ENIX</t>
  </si>
  <si>
    <t xml:space="preserve">682 848 765 </t>
  </si>
  <si>
    <t>las3patas@gmail.com</t>
  </si>
  <si>
    <t>lastrespatas.com</t>
  </si>
  <si>
    <t>EL RINCÓN DE RASCAFRÍA</t>
  </si>
  <si>
    <t>PLAZA DOS DE MAYO, 4</t>
  </si>
  <si>
    <t>682 802 528</t>
  </si>
  <si>
    <t>reservas@elrinconderascafria.com</t>
  </si>
  <si>
    <t>elrinconderascafria.com</t>
  </si>
  <si>
    <t>O´PAZO S.L.</t>
  </si>
  <si>
    <t>RUA CAMPOS, 9 CRUCE DE MATAMA</t>
  </si>
  <si>
    <t>682 51 95 93</t>
  </si>
  <si>
    <t>hotelopazovigo@gmail.com</t>
  </si>
  <si>
    <t>facebook.com/hotelpazovigo</t>
  </si>
  <si>
    <t>LA PALMERA HOTEL BOUTIQUE</t>
  </si>
  <si>
    <t>CALLE RAFAEL DÁVILA, 12</t>
  </si>
  <si>
    <t>682 33 35 40</t>
  </si>
  <si>
    <t>hello@lapalmerahotel.com</t>
  </si>
  <si>
    <t>lapalmerahotel.com</t>
  </si>
  <si>
    <t>SOLHIGUERA S.L.</t>
  </si>
  <si>
    <t>CALLE DEHESA BOYAL, S/N</t>
  </si>
  <si>
    <t>06441</t>
  </si>
  <si>
    <t>HIGUERA DE LA SERENA</t>
  </si>
  <si>
    <t>680 92 22 87</t>
  </si>
  <si>
    <t>info@solhiguera.com</t>
  </si>
  <si>
    <t>GAROS OSTAU S.L.</t>
  </si>
  <si>
    <t>CARRER CAL, 3 BAJO; PLETA LA CAL</t>
  </si>
  <si>
    <t>680 85 50 58</t>
  </si>
  <si>
    <t>aliciamillo@hotmail.com</t>
  </si>
  <si>
    <t>garosostau.com/</t>
  </si>
  <si>
    <t>HOTEL CONSUEGRA</t>
  </si>
  <si>
    <t>CARRETERA TOLEDO-ALCÁZAR (C-400), KILOMETRO 58.5</t>
  </si>
  <si>
    <t>680 634 053</t>
  </si>
  <si>
    <t>info@hotelconsuegra.com</t>
  </si>
  <si>
    <t>hotelconsuegra.com</t>
  </si>
  <si>
    <t>MARJAL ALLOTJAMENT</t>
  </si>
  <si>
    <t>ENCANYISSADA CRUILLA FORTALESA, 46</t>
  </si>
  <si>
    <t>43549</t>
  </si>
  <si>
    <t>680 542 149</t>
  </si>
  <si>
    <t>info@hotelmardespills.com</t>
  </si>
  <si>
    <t>hotelmardespills.com/</t>
  </si>
  <si>
    <t>QB ALMAGRO CENTRO</t>
  </si>
  <si>
    <t>CALLE NUESTRA SEÑORA DE LAS NIEVES, S/N</t>
  </si>
  <si>
    <t>680 30 99 94</t>
  </si>
  <si>
    <t>info@qbalmagrocentro.com</t>
  </si>
  <si>
    <t>VEGA SIERRA</t>
  </si>
  <si>
    <t>CASAS DE HACHES, S/N BAJO</t>
  </si>
  <si>
    <t>680 144 554</t>
  </si>
  <si>
    <t>info@vega-sierra.com</t>
  </si>
  <si>
    <t>vega-sierra.es</t>
  </si>
  <si>
    <t>CALLE CÁCERES (LA CABAÑA), 1</t>
  </si>
  <si>
    <t>679 962 468</t>
  </si>
  <si>
    <t>hosterialacabana@gmail.com</t>
  </si>
  <si>
    <t>h-la-cabana0.webnode.es/</t>
  </si>
  <si>
    <t>HOTEL A TORRE DO LAGO</t>
  </si>
  <si>
    <t>LUGAR A TORRE</t>
  </si>
  <si>
    <t>15551</t>
  </si>
  <si>
    <t>679 85 51 06</t>
  </si>
  <si>
    <t>atorredolago@hotmail.com</t>
  </si>
  <si>
    <t>atorredolago.com</t>
  </si>
  <si>
    <t>HOTEL ORDÓÑEZ SANDOVAL</t>
  </si>
  <si>
    <t>ANTONIO MEDINA, 1 BAJO</t>
  </si>
  <si>
    <t>679 803 942</t>
  </si>
  <si>
    <t>hotelordonezsandoval@gmail.com</t>
  </si>
  <si>
    <t>hotelordonezsandoval.es/</t>
  </si>
  <si>
    <t>LA JAYMA DEL ARTE</t>
  </si>
  <si>
    <t>CALLE BAJA, 3</t>
  </si>
  <si>
    <t>22148</t>
  </si>
  <si>
    <t>COLUNGO</t>
  </si>
  <si>
    <t>679 63 12 46</t>
  </si>
  <si>
    <t>patriestebanr@gmail.com</t>
  </si>
  <si>
    <t>CASA PARRANXO</t>
  </si>
  <si>
    <t>AVINGUDA BEDOGA, S/N</t>
  </si>
  <si>
    <t>679 576 496</t>
  </si>
  <si>
    <t>casaparranxo@gmail.com</t>
  </si>
  <si>
    <t>casaparranxo.com</t>
  </si>
  <si>
    <t>CASA PEPA</t>
  </si>
  <si>
    <t>MAYOR, 2 BAJO</t>
  </si>
  <si>
    <t xml:space="preserve">679 33 97 74 </t>
  </si>
  <si>
    <t>correo@casapepa.com</t>
  </si>
  <si>
    <t>casapepa.com</t>
  </si>
  <si>
    <t>EL PANDAL</t>
  </si>
  <si>
    <t>CASERIO PANDAL, S/N</t>
  </si>
  <si>
    <t>679 277 727</t>
  </si>
  <si>
    <t>info@hotelelpandal.com</t>
  </si>
  <si>
    <t>hotelelpandal.com</t>
  </si>
  <si>
    <t>HOTEL RURAL EL PANDAL</t>
  </si>
  <si>
    <t>LA POSADA DE BERGÉ</t>
  </si>
  <si>
    <t>IGLESIA, 3</t>
  </si>
  <si>
    <t>44556</t>
  </si>
  <si>
    <t>BERGE</t>
  </si>
  <si>
    <t>679 143 290</t>
  </si>
  <si>
    <t>info@laposadadeberge.com</t>
  </si>
  <si>
    <t>laposadadeberge.com</t>
  </si>
  <si>
    <t>CABO ORTEGAL</t>
  </si>
  <si>
    <t>SANTOS, 8-10-12 12 BAJO</t>
  </si>
  <si>
    <t>679 124 232</t>
  </si>
  <si>
    <t>poldo@hotelcaboortegal.com</t>
  </si>
  <si>
    <t>hotelcaboortegal.com</t>
  </si>
  <si>
    <t>HOTEL WELLDONE ANTIQUARIUM</t>
  </si>
  <si>
    <t>CALLE GERONA, 6</t>
  </si>
  <si>
    <t>678 92 87 47</t>
  </si>
  <si>
    <t>booking@welldoneantiquarium.com</t>
  </si>
  <si>
    <t>welldonehotels.com/</t>
  </si>
  <si>
    <t>ES CONVENT D´ARIANY</t>
  </si>
  <si>
    <t>MAJOR, 2</t>
  </si>
  <si>
    <t>07529</t>
  </si>
  <si>
    <t>ARIANY</t>
  </si>
  <si>
    <t>678 83 22 66</t>
  </si>
  <si>
    <t>esconvent@orgmater.org</t>
  </si>
  <si>
    <t>materariany.com/</t>
  </si>
  <si>
    <t>APARTAMENTOS SIUROT 33</t>
  </si>
  <si>
    <t>CALLE MAR, 33 1</t>
  </si>
  <si>
    <t>678 59 21 38</t>
  </si>
  <si>
    <t>apartamentosiurot33@gmail.com</t>
  </si>
  <si>
    <t>urbanhousesiurot33.esp-es.info/es/</t>
  </si>
  <si>
    <t>VINTAGE HELADERIA S.L.U. .</t>
  </si>
  <si>
    <t>CALLE COLÓN, 38</t>
  </si>
  <si>
    <t>41909</t>
  </si>
  <si>
    <t>SALTERAS</t>
  </si>
  <si>
    <t>678 49 47 77</t>
  </si>
  <si>
    <t>marcoscarvajal@gmail.com</t>
  </si>
  <si>
    <t>PURPLE DOG SUITES</t>
  </si>
  <si>
    <t>CALLE ANCHA, 8</t>
  </si>
  <si>
    <t>678 40 16 00</t>
  </si>
  <si>
    <t>suites@purpledogsuites.es</t>
  </si>
  <si>
    <t>purpledogsuites.es</t>
  </si>
  <si>
    <t>CONVENTO SANTA ANA</t>
  </si>
  <si>
    <t>CARRETERA BERLANGA, 4 BAJO</t>
  </si>
  <si>
    <t>677 994 483</t>
  </si>
  <si>
    <t>reservas@hotelconventosantaana.com</t>
  </si>
  <si>
    <t>hotelconventosantaana.com</t>
  </si>
  <si>
    <t>CASA DE LABRANZA S.L.</t>
  </si>
  <si>
    <t>CALLE ARCO, 3 BAJOS</t>
  </si>
  <si>
    <t>28680</t>
  </si>
  <si>
    <t>SAN MARTÍN DE VALDEIGLESIAS</t>
  </si>
  <si>
    <t>677 75 94 95</t>
  </si>
  <si>
    <t>info@cadelabranza.com</t>
  </si>
  <si>
    <t>MAS DE BUNYOL</t>
  </si>
  <si>
    <t>PARTIDA UMBRÍA MÁS DE BUÑOL, S/N</t>
  </si>
  <si>
    <t>677 174 845</t>
  </si>
  <si>
    <t>info@masdebunyol.com</t>
  </si>
  <si>
    <t>masdebunyol.com</t>
  </si>
  <si>
    <t>CALDERON HOTEL RESTAURANTE</t>
  </si>
  <si>
    <t>FUENTE DEL RÍO, S/N BAJO</t>
  </si>
  <si>
    <t>677 031 332</t>
  </si>
  <si>
    <t>info@ventacalderon.es</t>
  </si>
  <si>
    <t>ventacalderon.es/</t>
  </si>
  <si>
    <t>GREDOS MARÍA JUSTINA</t>
  </si>
  <si>
    <t>PARAJE PUENTE, S/N</t>
  </si>
  <si>
    <t>05633</t>
  </si>
  <si>
    <t>SAN JUAN DE GREDOS</t>
  </si>
  <si>
    <t>676 97 55 83</t>
  </si>
  <si>
    <t>reservas@gredosesmas.com</t>
  </si>
  <si>
    <t>gredosesmas.com</t>
  </si>
  <si>
    <t>ALOHA - RESIDENCIA DE ESTUDIANTES EN ARANJUEZ</t>
  </si>
  <si>
    <t>CALLE MONASTERIO DE EL ESCORIAL, 1 BAJO</t>
  </si>
  <si>
    <t>676 609 250</t>
  </si>
  <si>
    <t>vikanaran@gmail.com</t>
  </si>
  <si>
    <t>micampusresidencias.com/</t>
  </si>
  <si>
    <t>PENSIONES 3 ESTRELLAS HABITACION Y APOARTAMENTOS MOLINOS Y ANTEROS</t>
  </si>
  <si>
    <t>RUA MALVARÓN, S/N BAJO</t>
  </si>
  <si>
    <t>676 573 563</t>
  </si>
  <si>
    <t>info@pazomolinosdeantero.com</t>
  </si>
  <si>
    <t>pazomolinosdeantero.com</t>
  </si>
  <si>
    <t>A AIRA DA PETADA</t>
  </si>
  <si>
    <t>CORZOS, S/N BAJO(HOTEL PENAPETADAS)</t>
  </si>
  <si>
    <t>32639</t>
  </si>
  <si>
    <t>676 48 29 02</t>
  </si>
  <si>
    <t>hotel@airadapetada.com</t>
  </si>
  <si>
    <t>airadapetada.com</t>
  </si>
  <si>
    <t>BULL FUEGO S.L.</t>
  </si>
  <si>
    <t>AVENIDA AMÈRICA, 27 27 27</t>
  </si>
  <si>
    <t>676 350 317</t>
  </si>
  <si>
    <t>info@theseaclub.es</t>
  </si>
  <si>
    <t>theseaclub.es</t>
  </si>
  <si>
    <t>A VELHA FÁBRICA</t>
  </si>
  <si>
    <t>DON MIGUEL ROBLEDO CARRASCO, 24 BAJO</t>
  </si>
  <si>
    <t>676 301 254</t>
  </si>
  <si>
    <t>info@avelhafabrica.com</t>
  </si>
  <si>
    <t>avelhafabrica.com</t>
  </si>
  <si>
    <t>DOS AGUAS ARRIBES</t>
  </si>
  <si>
    <t>CALLE ALFREDO DÍEZ MARCOS, 36</t>
  </si>
  <si>
    <t>49220</t>
  </si>
  <si>
    <t>FERMOSELLE</t>
  </si>
  <si>
    <t>676 280 582</t>
  </si>
  <si>
    <t>duasaguasarribes@gmail.com</t>
  </si>
  <si>
    <t>duasaguasarribes.com</t>
  </si>
  <si>
    <t>PENSIÓN SAN IGNACIO CENTRO</t>
  </si>
  <si>
    <t>PLAZA BUEN PASTOR / ARTZAI ONAREN ENPARANTZA, 18</t>
  </si>
  <si>
    <t>20005</t>
  </si>
  <si>
    <t>675 90 91 78</t>
  </si>
  <si>
    <t>info@pensiónnignaciocentro.com</t>
  </si>
  <si>
    <t>PENSIÓN SAN IGNACIO GROS S.L.</t>
  </si>
  <si>
    <t>IZTUETA / IZTUETA KALEA, 5 PRINCIPAL</t>
  </si>
  <si>
    <t>info@pensiónnignaciogros.com</t>
  </si>
  <si>
    <t>SAN GIL PLAZA</t>
  </si>
  <si>
    <t>PLAZA MAESTRO HAEDO, 5</t>
  </si>
  <si>
    <r>
      <rPr>
        <rFont val="Calibri"/>
        <color rgb="FF1155CC"/>
        <sz val="11.0"/>
        <u/>
      </rPr>
      <t>675 449 278</t>
    </r>
  </si>
  <si>
    <t>inforeservas@sangilplaza.es</t>
  </si>
  <si>
    <t>sangilplaza.es</t>
  </si>
  <si>
    <t>LA POSADICA</t>
  </si>
  <si>
    <t>CALLE HOYA BUÑOL, 31 BAJO</t>
  </si>
  <si>
    <t>46368</t>
  </si>
  <si>
    <t>MACASTRE</t>
  </si>
  <si>
    <t>675 09 95 34</t>
  </si>
  <si>
    <t>info@lapodica.com</t>
  </si>
  <si>
    <t>PALACIO DE LIBARDON</t>
  </si>
  <si>
    <t>BARRIO ARRIBA, 197 BAJO</t>
  </si>
  <si>
    <t>33325</t>
  </si>
  <si>
    <t>674 61 63 54</t>
  </si>
  <si>
    <t>info@palaciodelibardon.com</t>
  </si>
  <si>
    <t>palaciodelibardon.com</t>
  </si>
  <si>
    <t>SANMARIUS S.L.</t>
  </si>
  <si>
    <t>CARRER MUNTANER, 507 BAJO; PORT</t>
  </si>
  <si>
    <t>674 22 16 84</t>
  </si>
  <si>
    <t>info@sanmarius.com</t>
  </si>
  <si>
    <t>sanmarius.com</t>
  </si>
  <si>
    <t>HOTEL RUSTICO ALDEA FIGUEIREDO</t>
  </si>
  <si>
    <t>O FIGUEIREDO, S/N BAJO</t>
  </si>
  <si>
    <t>32455</t>
  </si>
  <si>
    <t>SAN AMARO</t>
  </si>
  <si>
    <t>673 88 87 13</t>
  </si>
  <si>
    <t>info@hotelrusticoaldeafigueiredo.com</t>
  </si>
  <si>
    <t>andandoporelmundo.com</t>
  </si>
  <si>
    <t>CASA DA GALBANA</t>
  </si>
  <si>
    <t>PLAZA ANDÓN CEBREIRO, 2</t>
  </si>
  <si>
    <t>27220</t>
  </si>
  <si>
    <t>673 674 722</t>
  </si>
  <si>
    <t>casadagalbana@gmail.com</t>
  </si>
  <si>
    <t>casadagalbana.com</t>
  </si>
  <si>
    <t>VILA LAVANDA</t>
  </si>
  <si>
    <t>CALLE MONTEVIDEO, S/N 0 SANTA CRUZ DE TENERIFE</t>
  </si>
  <si>
    <t>673 57 26 76</t>
  </si>
  <si>
    <t>booking@vila-lavanda.com</t>
  </si>
  <si>
    <t>vila-lavanda.com</t>
  </si>
  <si>
    <t>H SKYLINE</t>
  </si>
  <si>
    <t>CALLE PEDREZUELA (POLIGONO INSDUSTRIAL VENTORRO DEL CANO), 35 35 35</t>
  </si>
  <si>
    <t>673 282 575</t>
  </si>
  <si>
    <t>info@hotelskyline.es</t>
  </si>
  <si>
    <t>hotelskyline.es</t>
  </si>
  <si>
    <t>CORTIJO ESCONDIDO</t>
  </si>
  <si>
    <t>CARRETERA ARCOS-ALGAR, KILOMETRO 4, 5</t>
  </si>
  <si>
    <t xml:space="preserve">673 085 687 </t>
  </si>
  <si>
    <t>cortijosarcos@gmail.com</t>
  </si>
  <si>
    <t>cortijosarcos.com/</t>
  </si>
  <si>
    <t>FINCA EL ROMERAL</t>
  </si>
  <si>
    <t>POLIGONO INSDUSTRIAL DIEZ, S/N BAJO(PARC 30584</t>
  </si>
  <si>
    <t>02690</t>
  </si>
  <si>
    <t>ALPERA</t>
  </si>
  <si>
    <t>673 019 124</t>
  </si>
  <si>
    <t>info@fincaelromeral.com</t>
  </si>
  <si>
    <t>fincaelromeral.com</t>
  </si>
  <si>
    <t>APARTAMENTOS SALUD</t>
  </si>
  <si>
    <t>CALLE SAN FERNANDO, 48 PLANTA 2</t>
  </si>
  <si>
    <t>672 94 83 26</t>
  </si>
  <si>
    <t>fernandosalud48@gmail.com</t>
  </si>
  <si>
    <t>facebook.com/apartamentossalud</t>
  </si>
  <si>
    <t>BOUTIQUE HOTEL CREATIVE ROOMS S.L.</t>
  </si>
  <si>
    <t>PLAZA AYUNTAMIENTO, 7</t>
  </si>
  <si>
    <t>672 64 60 05</t>
  </si>
  <si>
    <t>creativerooms07@gmail.com</t>
  </si>
  <si>
    <t>PARAISO VILLAS</t>
  </si>
  <si>
    <t>CALLE EL PINQUE, 12 12 12</t>
  </si>
  <si>
    <t>672 53 70 76</t>
  </si>
  <si>
    <t>info@paraisovillas.com</t>
  </si>
  <si>
    <t>paraisovillas.net/</t>
  </si>
  <si>
    <t>ECOCIRER</t>
  </si>
  <si>
    <t>CALLE REAL, 15</t>
  </si>
  <si>
    <t>672 411 227</t>
  </si>
  <si>
    <t>info@ecocirer.com</t>
  </si>
  <si>
    <t>ecocirer.com</t>
  </si>
  <si>
    <t>MASÍA EL MOLINETE</t>
  </si>
  <si>
    <t>CAMINO PARTIDA MOLINO DE CLAUDIO, S/N</t>
  </si>
  <si>
    <t>672 063 519</t>
  </si>
  <si>
    <r>
      <rPr>
        <color rgb="FF1155CC"/>
        <u/>
      </rPr>
      <t>info@masiaelmolinete.es</t>
    </r>
  </si>
  <si>
    <t>masiaelmolinete.es</t>
  </si>
  <si>
    <t>HOTEL ROMERO MÉRIDA</t>
  </si>
  <si>
    <t>AUTOVIA A-66, KILOMETRO 630</t>
  </si>
  <si>
    <t>671 68 24 58</t>
  </si>
  <si>
    <t>director@hotelromero.com</t>
  </si>
  <si>
    <t>hotelromero.com</t>
  </si>
  <si>
    <t>MARINA LUZ S.L.</t>
  </si>
  <si>
    <t>AVENIDA SEVILLA, 88</t>
  </si>
  <si>
    <t>671 521 488</t>
  </si>
  <si>
    <t>info@marinaluz.es</t>
  </si>
  <si>
    <t>marinaluz.es</t>
  </si>
  <si>
    <t>CASA GRANDE DE ALMAGRO S.L.</t>
  </si>
  <si>
    <t>671 496 288</t>
  </si>
  <si>
    <t>info@casagrandealmagro.com</t>
  </si>
  <si>
    <t>casagrandealmagro.com</t>
  </si>
  <si>
    <t>KOOK HOTEL TARIFA</t>
  </si>
  <si>
    <t>CALLE CILLA, 4</t>
  </si>
  <si>
    <t>671 486 695</t>
  </si>
  <si>
    <t>welcome@kookhoteltarifa.com</t>
  </si>
  <si>
    <t>kookhoteltarifa.com</t>
  </si>
  <si>
    <t>LA GIRALDA</t>
  </si>
  <si>
    <t>CARRETERA EX-112, KILOMETRO 1, 2 ZAFRA ¿ BURGUILLOS</t>
  </si>
  <si>
    <t>06370</t>
  </si>
  <si>
    <t>BURGUILLOS DEL CERRO</t>
  </si>
  <si>
    <t>671 481 521</t>
  </si>
  <si>
    <t>reservas@hrlagiralda.com</t>
  </si>
  <si>
    <t>complejorurallagiralda.com</t>
  </si>
  <si>
    <t>EL PALAUET DEL PRIORAT</t>
  </si>
  <si>
    <t>CARRER ERES, 9</t>
  </si>
  <si>
    <t>43360</t>
  </si>
  <si>
    <t>670 961 464</t>
  </si>
  <si>
    <t>info@elpalauetdelpriorat.com</t>
  </si>
  <si>
    <t>elpalauetdelpriorat.com</t>
  </si>
  <si>
    <t>MAS LA PAU MEDITERRANEAN COUNTRY HOTEL (ADULTS ONLY)</t>
  </si>
  <si>
    <t>CAMINO FALCONETES, 4 4</t>
  </si>
  <si>
    <t>03729</t>
  </si>
  <si>
    <t>LLÍBER</t>
  </si>
  <si>
    <t>670 863 721</t>
  </si>
  <si>
    <t>contact@maslapau.com</t>
  </si>
  <si>
    <t>maslapau.com/kontakt-anfahrt.html</t>
  </si>
  <si>
    <t>HOTEL MAS DE XAXAS S.L.</t>
  </si>
  <si>
    <t>CARRER FREIXANET, 30 30</t>
  </si>
  <si>
    <t>670 405 060</t>
  </si>
  <si>
    <t>hotelmasdexaxas@gmail.com</t>
  </si>
  <si>
    <t>masdexaxas.com</t>
  </si>
  <si>
    <t>HACIENDA LA INDIANA</t>
  </si>
  <si>
    <t>CARRETERA DON RODRIGO, KILOMETRO 6, 2 BAJO</t>
  </si>
  <si>
    <t>670 380 280</t>
  </si>
  <si>
    <t>info@haciendalaindiana.com</t>
  </si>
  <si>
    <t>haciendalaindiana.com</t>
  </si>
  <si>
    <t>ES PAS FORMENTERA</t>
  </si>
  <si>
    <t>VÉNDA DE SES CLOTADES, S/N</t>
  </si>
  <si>
    <t>670 332 045</t>
  </si>
  <si>
    <t>info@espasformentera.com</t>
  </si>
  <si>
    <t>espasformentera.com</t>
  </si>
  <si>
    <t>SENDA CAIMARI HOTEL</t>
  </si>
  <si>
    <t>CARRER TAVERNES, 10</t>
  </si>
  <si>
    <t>670 25 12 25</t>
  </si>
  <si>
    <t>senda@sendacaimari.com</t>
  </si>
  <si>
    <t>sendacaimari.com</t>
  </si>
  <si>
    <t>MOLINOS DE FUENTEHERIDOS</t>
  </si>
  <si>
    <t>CARRETERA, 433 KILOMETRO 97, 5</t>
  </si>
  <si>
    <t>21292</t>
  </si>
  <si>
    <t>FUENTEHERIDOS</t>
  </si>
  <si>
    <t>670 05 15 19</t>
  </si>
  <si>
    <t>molinosdefuenteheridos@gmail.com</t>
  </si>
  <si>
    <t>CALLE VIRGEN DE LA CABEZA, S/N BAJO; PEÑALLANA</t>
  </si>
  <si>
    <t>669 934 389</t>
  </si>
  <si>
    <t>info@lamirada.com</t>
  </si>
  <si>
    <t>hotelenandujar.com/</t>
  </si>
  <si>
    <t>RINCONADA DE LAS ARRIBES</t>
  </si>
  <si>
    <t>JOAQUÍN GONZÁLEZ, 6 BAJO</t>
  </si>
  <si>
    <t>37250</t>
  </si>
  <si>
    <t>ALDEADÁVILA DE LA RIBERA</t>
  </si>
  <si>
    <t>669 923 442</t>
  </si>
  <si>
    <t>rinconadarribes@gmail.com</t>
  </si>
  <si>
    <t>arribesturismo.net</t>
  </si>
  <si>
    <t>EL CAMINO</t>
  </si>
  <si>
    <t>CARRETERA MONTE DE LA GARGANTA, S/N</t>
  </si>
  <si>
    <t>669 862 096</t>
  </si>
  <si>
    <t>info@hotelruralelcamino.es</t>
  </si>
  <si>
    <t>hotelruralelcamino.es</t>
  </si>
  <si>
    <t>LA FIGAR</t>
  </si>
  <si>
    <t>LUGAR ARGUERÍN, 3</t>
  </si>
  <si>
    <t>669 856 222</t>
  </si>
  <si>
    <t>recepcion@hotellafigar.com</t>
  </si>
  <si>
    <t>hotellafigar.com</t>
  </si>
  <si>
    <t>CASA EL JARRAL</t>
  </si>
  <si>
    <t>CALLE JARRAL, 15 15 15</t>
  </si>
  <si>
    <t>46623</t>
  </si>
  <si>
    <t>JARAFUEL</t>
  </si>
  <si>
    <t>669 82 71 66</t>
  </si>
  <si>
    <t>hilariobaeza@hotmail.com</t>
  </si>
  <si>
    <t>TERRA BONANSA S.L.</t>
  </si>
  <si>
    <t>CALLE LA SOLA, 3</t>
  </si>
  <si>
    <t>22486</t>
  </si>
  <si>
    <t>BONANSA</t>
  </si>
  <si>
    <t>669 793 949</t>
  </si>
  <si>
    <t>info@hotelterra.es</t>
  </si>
  <si>
    <t>hotelterra.es</t>
  </si>
  <si>
    <t>HOSTAL VENTA DE ABAJO</t>
  </si>
  <si>
    <t>VENTA DE ABAJO, 14</t>
  </si>
  <si>
    <t>41889</t>
  </si>
  <si>
    <t>669 67 47 06</t>
  </si>
  <si>
    <t>hostal.ventadeabajo@hotmail.com</t>
  </si>
  <si>
    <t>FINCA LA MEDIA LEGUA</t>
  </si>
  <si>
    <t>CALLE POZO DE LA NIEVE, S/N S/N</t>
  </si>
  <si>
    <t>669 490 648</t>
  </si>
  <si>
    <t>info@fincalamedialegua.es</t>
  </si>
  <si>
    <t>fincalamedialegua.es</t>
  </si>
  <si>
    <t>CASTILLO DE GRISEL</t>
  </si>
  <si>
    <t>CALLE CASTILLO, 1</t>
  </si>
  <si>
    <t>50513</t>
  </si>
  <si>
    <t>GRISEL</t>
  </si>
  <si>
    <t>669 49 21 58</t>
  </si>
  <si>
    <t>castillodegrisel@gmail.com</t>
  </si>
  <si>
    <t>castillodegrisel.com</t>
  </si>
  <si>
    <t>LA PEREGRINA</t>
  </si>
  <si>
    <t>CALLE CARUCEDO, S/N 0 0</t>
  </si>
  <si>
    <t>669 39 83 48</t>
  </si>
  <si>
    <t>laperegrina2007@gmail.com</t>
  </si>
  <si>
    <t>laperegrina.es</t>
  </si>
  <si>
    <t>HOTEL EL PENTAGONO</t>
  </si>
  <si>
    <t>CARRETERA, S/N</t>
  </si>
  <si>
    <t>669 304 919</t>
  </si>
  <si>
    <t>reservas@restaurantehotelelpentagono.com</t>
  </si>
  <si>
    <t>restaurantehotelelpentagono.com</t>
  </si>
  <si>
    <t>CAL NAUDI</t>
  </si>
  <si>
    <t>CAMI REVERTERA, S/N</t>
  </si>
  <si>
    <t>43550</t>
  </si>
  <si>
    <t>ULLDECONA</t>
  </si>
  <si>
    <t>669 303 363</t>
  </si>
  <si>
    <t>antonioc@calnaudi.com</t>
  </si>
  <si>
    <t>calnaudi.com</t>
  </si>
  <si>
    <t>CORTIJO MEDIA LEGUA</t>
  </si>
  <si>
    <t>CARRETERA VERA-GARRUCHA, S/N KILOMETRO 5</t>
  </si>
  <si>
    <t>669 09 73 63</t>
  </si>
  <si>
    <t>info@cortijomedialegua.com</t>
  </si>
  <si>
    <t>cortijomedialegua.com/</t>
  </si>
  <si>
    <t>HOTEL RURAL CAN JOAN</t>
  </si>
  <si>
    <t>CARRER BAIX, 17</t>
  </si>
  <si>
    <t>12511</t>
  </si>
  <si>
    <t>ROSSELL</t>
  </si>
  <si>
    <t>669 07 12 00</t>
  </si>
  <si>
    <t>info@hotelruralcanjoan.com</t>
  </si>
  <si>
    <t>VILLAGE RESIDENCIAL DON QUIJOTE</t>
  </si>
  <si>
    <t>CALLE DON QUIJOTE, 12</t>
  </si>
  <si>
    <t>667 87 42 27</t>
  </si>
  <si>
    <t>reservas.vam@gmail.com</t>
  </si>
  <si>
    <t>HOTEL INTERIOR S.A. VALL</t>
  </si>
  <si>
    <t>CAMINO CAMI SON ESCANYELLES, 19</t>
  </si>
  <si>
    <t>667 777 710</t>
  </si>
  <si>
    <t>savallfrontdesk@gmail.com</t>
  </si>
  <si>
    <t>savallhotel.com</t>
  </si>
  <si>
    <t>MAR DA ARDORA</t>
  </si>
  <si>
    <t>POTIÑA, 15</t>
  </si>
  <si>
    <t>667 641 304</t>
  </si>
  <si>
    <t>info@hotelmardaardora.com</t>
  </si>
  <si>
    <t>hotelmardaardora.com/</t>
  </si>
  <si>
    <t>ROOMQUEO</t>
  </si>
  <si>
    <t>CALLE CAMILO JOSÉ CELA, 7 7 7</t>
  </si>
  <si>
    <t>667 60 34 17</t>
  </si>
  <si>
    <t>info@roomqueo.com</t>
  </si>
  <si>
    <t>POU DE LA NEU</t>
  </si>
  <si>
    <t>PUERTO CARRASQUETA, S/N BAJO</t>
  </si>
  <si>
    <t>03100</t>
  </si>
  <si>
    <t>JIJONA/XIXONA</t>
  </si>
  <si>
    <t>667 53 10 23</t>
  </si>
  <si>
    <t>xixona@poudelaneu.com</t>
  </si>
  <si>
    <t>poudelaneu.com</t>
  </si>
  <si>
    <t>SABINARES DEL ARLANZA S.L.</t>
  </si>
  <si>
    <t>TURRIENDAS, 70</t>
  </si>
  <si>
    <t>09347</t>
  </si>
  <si>
    <t>PUENTEDURA</t>
  </si>
  <si>
    <t xml:space="preserve">667 470 680 </t>
  </si>
  <si>
    <t>info@sabinaresdelarlanza.com</t>
  </si>
  <si>
    <t>sabinaresdelarlanza.com</t>
  </si>
  <si>
    <t>VILLA IACCA</t>
  </si>
  <si>
    <t>AVENIDA VOTO DE SAN INDALECIO, 40</t>
  </si>
  <si>
    <t>667 155 009</t>
  </si>
  <si>
    <t>contacto@villaiacca.com</t>
  </si>
  <si>
    <t>villaiacca.com</t>
  </si>
  <si>
    <t>CASA LOS PALITOS</t>
  </si>
  <si>
    <t>CAMINO CUESTA LOS PALITOS, 111</t>
  </si>
  <si>
    <t>38739</t>
  </si>
  <si>
    <t>VILLA DE MAZO</t>
  </si>
  <si>
    <t>667 07 75 15</t>
  </si>
  <si>
    <t>info@calospalitos.com</t>
  </si>
  <si>
    <t>CASETA NOVA S.L.</t>
  </si>
  <si>
    <t>CARRETERA IBI, KILOMETRO 4, 5</t>
  </si>
  <si>
    <t>666 53 33 97</t>
  </si>
  <si>
    <t>informacion@hotelcasetanova.com</t>
  </si>
  <si>
    <t>hotelcasetanova.com/</t>
  </si>
  <si>
    <t>KASA KATIA GUEST HOUSE</t>
  </si>
  <si>
    <t>DON JUAN DE AUSTRIA, 11</t>
  </si>
  <si>
    <t>666 08 62 26</t>
  </si>
  <si>
    <t>kasakatia@yahoo.com</t>
  </si>
  <si>
    <t>HOTEL RONDA MOMENTS</t>
  </si>
  <si>
    <t>PARTIDO RURAL LOS MORALES, 28</t>
  </si>
  <si>
    <t xml:space="preserve">6658 27862 </t>
  </si>
  <si>
    <t>hello@hotelrondamoments.com</t>
  </si>
  <si>
    <t>hotelrondamoments.com/</t>
  </si>
  <si>
    <t>HOTEL CAL NIÑO</t>
  </si>
  <si>
    <t>CARRER C (POLIGONO INSDUSTRIAL CAMI ELS FRARES), 59 - 1 -PARC 59; BAJO</t>
  </si>
  <si>
    <t>25190</t>
  </si>
  <si>
    <t>665 64 45 25</t>
  </si>
  <si>
    <t>hotelcnhotel@gmail.com</t>
  </si>
  <si>
    <t>APARTAMENTO EN PLAYA DEL INGLÉS LOS MOLINOS</t>
  </si>
  <si>
    <t>AVENIDA TIRAJANA, 36</t>
  </si>
  <si>
    <t>665 31 60 42</t>
  </si>
  <si>
    <t>bookgrancanaria@gmail.com</t>
  </si>
  <si>
    <t>rent-and-holidays-in-gran-canaria6.webnode.es/</t>
  </si>
  <si>
    <t>REAL AGUA AMARGA LA JOYA ADULTS ONLY</t>
  </si>
  <si>
    <t>CARRETERA AL-5106, KILOMETRO 5</t>
  </si>
  <si>
    <t>664 712 066</t>
  </si>
  <si>
    <t>info@realaguaamarga.com</t>
  </si>
  <si>
    <t>realaguaamarga.com</t>
  </si>
  <si>
    <t>MUNDO BUDA</t>
  </si>
  <si>
    <t>ESTRADA FORXÁN, 30</t>
  </si>
  <si>
    <t>663 74 49 00</t>
  </si>
  <si>
    <t>budahotelgalicia@gmail.com</t>
  </si>
  <si>
    <t>TRAVESSERA COLLBLANC, 19</t>
  </si>
  <si>
    <t>663 700 843</t>
  </si>
  <si>
    <t>HOTELITO BOUTIQUE BADALONA</t>
  </si>
  <si>
    <t>CARRER RIBAS I PERDIGÓ, 3</t>
  </si>
  <si>
    <t>HOSPEDAJE KAIXO</t>
  </si>
  <si>
    <t>SAN JUAN / SAN JUAN KALEA, 9</t>
  </si>
  <si>
    <t>663 60 58 59</t>
  </si>
  <si>
    <t>hospedajekaixo@gmail.com</t>
  </si>
  <si>
    <t>kaixohostel.com</t>
  </si>
  <si>
    <t>EL PANORAMA DE TAPIA S.L.</t>
  </si>
  <si>
    <t>AVENIDA ASTURIAS, 5</t>
  </si>
  <si>
    <t>662 34 93 02</t>
  </si>
  <si>
    <t>info@elpanoramadetapia.com</t>
  </si>
  <si>
    <t>hotelpanoramatapia.com/</t>
  </si>
  <si>
    <t>CASA BOTES</t>
  </si>
  <si>
    <t>CALLE SAN VICENTE, 6</t>
  </si>
  <si>
    <t>662 26 84 09</t>
  </si>
  <si>
    <t>casabotescuenca@hotmail.com</t>
  </si>
  <si>
    <t>facebook.com/casabotescuenca</t>
  </si>
  <si>
    <t>ARTMONIA</t>
  </si>
  <si>
    <t>PARTIDA CLOT (CREUETES), CV 815</t>
  </si>
  <si>
    <t>661 467 007</t>
  </si>
  <si>
    <t>info@hotelhyb.com</t>
  </si>
  <si>
    <t>hotelhyb.com</t>
  </si>
  <si>
    <t>FINCA LA CERVALERA</t>
  </si>
  <si>
    <t>LUGAR LA CERVALERA, S/N CARRETERA A-3 KILOMETRO 79(H. FINCA)</t>
  </si>
  <si>
    <t>661 40 81 32</t>
  </si>
  <si>
    <t>dpd@smygroup.es</t>
  </si>
  <si>
    <t>lacervalera.com</t>
  </si>
  <si>
    <t>MIRABÓ DE VALLDEMOSSA S.L.</t>
  </si>
  <si>
    <t>CARRETERA VALLDEMOSSA-PALMA, KILOMETRO 16 BAJO</t>
  </si>
  <si>
    <t xml:space="preserve">661 285 215  </t>
  </si>
  <si>
    <t>mirabo@mirabo.es</t>
  </si>
  <si>
    <t>mirabo.es</t>
  </si>
  <si>
    <t>HOSTAL LA PASAJERA S.L.</t>
  </si>
  <si>
    <t>CALLE HERRERÍA, 9</t>
  </si>
  <si>
    <t>661 271 313</t>
  </si>
  <si>
    <t>info@hostallapasajera.es</t>
  </si>
  <si>
    <t>hostallapasajera.es</t>
  </si>
  <si>
    <t>CASAL DE PETRA</t>
  </si>
  <si>
    <t>CALLE MANACOR, 63</t>
  </si>
  <si>
    <t>660 78 04 72</t>
  </si>
  <si>
    <t>casaldepetrareserves@gmail.com</t>
  </si>
  <si>
    <t>myroomshotels.es</t>
  </si>
  <si>
    <t>FIL SUITES</t>
  </si>
  <si>
    <t>CARRER FERRERIA, 14</t>
  </si>
  <si>
    <t>660 690 696</t>
  </si>
  <si>
    <t xml:space="preserve">info@filsuites.com </t>
  </si>
  <si>
    <t>filsuites.com</t>
  </si>
  <si>
    <t>DE ALBA</t>
  </si>
  <si>
    <t>CARRETERA ALCAÑICES, 122</t>
  </si>
  <si>
    <t>49165</t>
  </si>
  <si>
    <t>MUELAS DEL PAN</t>
  </si>
  <si>
    <t>660 62 05 80</t>
  </si>
  <si>
    <t>info@hoteldealba.es</t>
  </si>
  <si>
    <t>hoteldealba.es</t>
  </si>
  <si>
    <t>HOTEL RURAL CASA PARRI</t>
  </si>
  <si>
    <t>REAL, 19</t>
  </si>
  <si>
    <t>19463</t>
  </si>
  <si>
    <t>POVEDA DE LA SIERRA</t>
  </si>
  <si>
    <t>660 294 854</t>
  </si>
  <si>
    <t>info@hotelcasaparri.com</t>
  </si>
  <si>
    <t>hospedajeruralparri.com</t>
  </si>
  <si>
    <t>MONTE PIEDRA</t>
  </si>
  <si>
    <t>CARRETERA A-319, S/N KILOMETRO 43</t>
  </si>
  <si>
    <t>660 18 49 86</t>
  </si>
  <si>
    <t>info@montepiedra.com</t>
  </si>
  <si>
    <t>turismoencazorla.com/montepiedra.php</t>
  </si>
  <si>
    <t>BAR TREBUJENA S.L.</t>
  </si>
  <si>
    <t>CARRER SANT ANTONI, 1</t>
  </si>
  <si>
    <t>660 013 007</t>
  </si>
  <si>
    <t>reserves@hoteletdelbac.com</t>
  </si>
  <si>
    <t>hoteletdelbac.com</t>
  </si>
  <si>
    <t>FRANTXILLA RURAL S.L.</t>
  </si>
  <si>
    <t>ALDURA, CASERÍO (ZONA ALDURA), 16 1</t>
  </si>
  <si>
    <t>ERRENTERIA</t>
  </si>
  <si>
    <t>659 664 839</t>
  </si>
  <si>
    <t>frantxillarural@hotmail.com</t>
  </si>
  <si>
    <t>frantxillarural.com</t>
  </si>
  <si>
    <t>HOTEL SON GRIS</t>
  </si>
  <si>
    <t>CARRER SON MORRO, 32</t>
  </si>
  <si>
    <t>659 555 962</t>
  </si>
  <si>
    <t>son@songris.com</t>
  </si>
  <si>
    <t>songris.com</t>
  </si>
  <si>
    <t>RESIDENCIA SANDOVAL</t>
  </si>
  <si>
    <t>PLAZA SANDOVAL, 2 3</t>
  </si>
  <si>
    <t>659 53 03 92</t>
  </si>
  <si>
    <t>info@residenciandoval.com</t>
  </si>
  <si>
    <t>HOSTAL SAN MARCOS S.L.</t>
  </si>
  <si>
    <t>CALLE ZARAGOZA, 2 BAJO</t>
  </si>
  <si>
    <t>659 450 952</t>
  </si>
  <si>
    <t>info@hostalnmarcos.com</t>
  </si>
  <si>
    <t>hostalsanmarcoslamuela.com/</t>
  </si>
  <si>
    <t>A UN PAS DEL CEL</t>
  </si>
  <si>
    <t>ROSARIO, 8</t>
  </si>
  <si>
    <t>12135</t>
  </si>
  <si>
    <t>VISTABELLA DEL MAESTRAT</t>
  </si>
  <si>
    <t>659 44 83 21</t>
  </si>
  <si>
    <t>info@aunpasdelcel.com</t>
  </si>
  <si>
    <t>aunpasdelcel.com</t>
  </si>
  <si>
    <t>HOTEL EUROPEO BENIDORM</t>
  </si>
  <si>
    <t>CAMI PALASIET, S/N</t>
  </si>
  <si>
    <t>659 32 72 06</t>
  </si>
  <si>
    <t>info@hoteleuropeobenidorm.com</t>
  </si>
  <si>
    <t>ENTRERÍOS</t>
  </si>
  <si>
    <t>LOS PONTONES, S/N</t>
  </si>
  <si>
    <t>33627</t>
  </si>
  <si>
    <t>659 310 682</t>
  </si>
  <si>
    <t>info@hotelentrerios.com</t>
  </si>
  <si>
    <t>hotelentrerios.com</t>
  </si>
  <si>
    <t>EL CORRAL DE CONCILIO</t>
  </si>
  <si>
    <t>CALLE LA VIRGEN, S/N</t>
  </si>
  <si>
    <t>AGÜERO</t>
  </si>
  <si>
    <t xml:space="preserve">659 279 128  </t>
  </si>
  <si>
    <t>reservas@elcorraldeconcilio.com</t>
  </si>
  <si>
    <t>elcorraldeconcilio.com</t>
  </si>
  <si>
    <t>LA PEDRIZA S.L.</t>
  </si>
  <si>
    <t>CALLE URUMEA, 8</t>
  </si>
  <si>
    <t>658 973 116</t>
  </si>
  <si>
    <t>reservas.lapedriza@gmail.com</t>
  </si>
  <si>
    <t>ruralpedriza.com</t>
  </si>
  <si>
    <t>LA VEREDA</t>
  </si>
  <si>
    <t>URBANIZACIÓN SOLEDAD, 38-40</t>
  </si>
  <si>
    <t>658 913 931</t>
  </si>
  <si>
    <t>info@laveredamoraderubielos.com</t>
  </si>
  <si>
    <t>laveredamoraderubielos.com</t>
  </si>
  <si>
    <t>JUAN PEDRO VILLAVERDE ESTEBAN</t>
  </si>
  <si>
    <t>CALLE DE BAILEN,</t>
  </si>
  <si>
    <t>658 84 41 05</t>
  </si>
  <si>
    <t>CAMINO DE LAS BARDENAS</t>
  </si>
  <si>
    <t>PLAZA NORIA, 4 BAJO</t>
  </si>
  <si>
    <t>31513</t>
  </si>
  <si>
    <t>ARGUEDAS</t>
  </si>
  <si>
    <t>657 948 971</t>
  </si>
  <si>
    <t>hotel1@caminodelasbardenas.com</t>
  </si>
  <si>
    <t>caminodelasbardenas.com</t>
  </si>
  <si>
    <t>HOTEL NOVOMAR</t>
  </si>
  <si>
    <t>CALLE CHOCO, 2</t>
  </si>
  <si>
    <t>657 94 98 62</t>
  </si>
  <si>
    <t xml:space="preserve">info@novomarhotel.es </t>
  </si>
  <si>
    <t>novomarhotel.es/</t>
  </si>
  <si>
    <t>NOUALT</t>
  </si>
  <si>
    <t>CARRER COSTA DE SES BARRERES, 12</t>
  </si>
  <si>
    <t>657 850 980</t>
  </si>
  <si>
    <t>hotel@noualt.com</t>
  </si>
  <si>
    <t>noualt.com</t>
  </si>
  <si>
    <t>ALMOHALLA 51</t>
  </si>
  <si>
    <t>CALLE ALMOHALLA, 51 51</t>
  </si>
  <si>
    <t>657 842 850</t>
  </si>
  <si>
    <t>info@almohalla51.com</t>
  </si>
  <si>
    <t>almohalla51.com</t>
  </si>
  <si>
    <t>DREAM FLAT</t>
  </si>
  <si>
    <t>CALLE LOS SUEÑOS, 71, PISO 3</t>
  </si>
  <si>
    <t>38006</t>
  </si>
  <si>
    <t>657 557 513</t>
  </si>
  <si>
    <t>info@dreamapartmentscanarias.com</t>
  </si>
  <si>
    <t>dreamapartmentscanarias.com/es/</t>
  </si>
  <si>
    <t>HABITACIONES DON JUAN</t>
  </si>
  <si>
    <t>CARRER SANTA AGNÈS, 5</t>
  </si>
  <si>
    <t>656 84 40 81</t>
  </si>
  <si>
    <t>info@habitacionesdonjuan.com</t>
  </si>
  <si>
    <t>LA TORRE DE BISJUECES</t>
  </si>
  <si>
    <t>CALLE SAN JUAN, 58 PUERTA 33</t>
  </si>
  <si>
    <t>09554</t>
  </si>
  <si>
    <t xml:space="preserve">656 741 792 </t>
  </si>
  <si>
    <t>quiala3@msn.com</t>
  </si>
  <si>
    <t>latorredebisjueces.com</t>
  </si>
  <si>
    <t>CALLE ARENAL, 36 BAJO</t>
  </si>
  <si>
    <t>35329</t>
  </si>
  <si>
    <t>VEGA DE SAN MATEO</t>
  </si>
  <si>
    <t>655 64 74 98</t>
  </si>
  <si>
    <t>info@hotelrurallascalas.com</t>
  </si>
  <si>
    <t>hotelrurallascalas.com</t>
  </si>
  <si>
    <t>PLAÇA DEL REI ECO APARTMENT</t>
  </si>
  <si>
    <t>PLAÇA REI, 14 14 14, APARTAMENTO 1</t>
  </si>
  <si>
    <t>654 69 19 80</t>
  </si>
  <si>
    <t>info@plaçadelreiecoapartment.com</t>
  </si>
  <si>
    <t>HOTEL ANHEL</t>
  </si>
  <si>
    <t>CARRER FRED, 19</t>
  </si>
  <si>
    <t>654 54 08 30</t>
  </si>
  <si>
    <t>hotelanhel@gmail.com</t>
  </si>
  <si>
    <t>hotelanhel.com/</t>
  </si>
  <si>
    <t>HOTEL LA POSADA DEL BORBOTON S.L.</t>
  </si>
  <si>
    <t>CARRETERA DE CARRASCOSA, KILOMETRO 13.00 BAJO; HOTEL</t>
  </si>
  <si>
    <t>16500</t>
  </si>
  <si>
    <t>HUETE</t>
  </si>
  <si>
    <t>654 36 68 99</t>
  </si>
  <si>
    <t xml:space="preserve">info@casaruralborboton.com </t>
  </si>
  <si>
    <t>casaruralborboton.com</t>
  </si>
  <si>
    <t>MARESIA CANTERAS URBAN HOTEL THE SENSES COLLECTION</t>
  </si>
  <si>
    <t>CALLE LEÓN TOLSTOI, 1 BAJO</t>
  </si>
  <si>
    <t>653 88 02 59</t>
  </si>
  <si>
    <t>direccion@maresiacanteras.com</t>
  </si>
  <si>
    <t>maresiacanteras.com</t>
  </si>
  <si>
    <t>XUQ LOMAS DE RUVIRA</t>
  </si>
  <si>
    <t>CALLE MALDONADO, 5</t>
  </si>
  <si>
    <t>02249</t>
  </si>
  <si>
    <t>JORQUERA</t>
  </si>
  <si>
    <t>653 755 458</t>
  </si>
  <si>
    <t>info@xuq.es</t>
  </si>
  <si>
    <t>xuq.es</t>
  </si>
  <si>
    <t>CASA DEL CASTELL</t>
  </si>
  <si>
    <t>RAVAL JESÚS, S/N</t>
  </si>
  <si>
    <t>43740</t>
  </si>
  <si>
    <t>MÓRA D'EBRE</t>
  </si>
  <si>
    <t>653 67 35 17</t>
  </si>
  <si>
    <t>hola@casadelcastell.com</t>
  </si>
  <si>
    <t>facebook.com/casadelcastell</t>
  </si>
  <si>
    <t>MAS 1670</t>
  </si>
  <si>
    <t>CARRER JOSEP TARRADELLAS (URBANIZACIÓN MAS BARCELÓ), 27</t>
  </si>
  <si>
    <t>653 66 43 66</t>
  </si>
  <si>
    <t>info@hotelmas1670.com</t>
  </si>
  <si>
    <t>hotelmas1670.com</t>
  </si>
  <si>
    <t>AS PALAU DELS ALEMANYS</t>
  </si>
  <si>
    <t>CARRER ALEMANYS, 10</t>
  </si>
  <si>
    <t>653 26 19 24</t>
  </si>
  <si>
    <t>info@allotjamentsingular.com</t>
  </si>
  <si>
    <t>allotjamentsingular.com</t>
  </si>
  <si>
    <t>APARTAMENTOS LA PLAYINA</t>
  </si>
  <si>
    <t>BARRIO QUINTANA, S/N</t>
  </si>
  <si>
    <t>652 743 148</t>
  </si>
  <si>
    <t>info@laplayina.com</t>
  </si>
  <si>
    <t>laplayina.com/</t>
  </si>
  <si>
    <t>VALLES DEL CID</t>
  </si>
  <si>
    <t>IGLESIA, 6</t>
  </si>
  <si>
    <t>09125</t>
  </si>
  <si>
    <t>ÚRBEL DEL CASTILLO</t>
  </si>
  <si>
    <t>652 573 226</t>
  </si>
  <si>
    <t>msantosi@hotmail.com</t>
  </si>
  <si>
    <t>vallesdelcid.com</t>
  </si>
  <si>
    <t>URBAN SEVILLA</t>
  </si>
  <si>
    <t>CALLE EL SILENCIO, 8</t>
  </si>
  <si>
    <t>652 08 42 36</t>
  </si>
  <si>
    <t>info@urbansevilla.es</t>
  </si>
  <si>
    <t>urbansevilla.es</t>
  </si>
  <si>
    <t>FINCA ISOLINA HOTEL BOUTIQUE</t>
  </si>
  <si>
    <t>CAMINO ROMPIMIENTO, 1</t>
  </si>
  <si>
    <t>651 97 30 28</t>
  </si>
  <si>
    <t>info@fincaisolina.com</t>
  </si>
  <si>
    <t>fincaisolina.com/</t>
  </si>
  <si>
    <t>GREEN KEY ALOJAMIENTOS RURALES SOSTENIBLES S.L.</t>
  </si>
  <si>
    <t>PASEO ESTACIÓN, 33 1º B</t>
  </si>
  <si>
    <t>23007</t>
  </si>
  <si>
    <t>651 94 23 32</t>
  </si>
  <si>
    <t>info@greenkeyalojamientosruralessostenibles.com</t>
  </si>
  <si>
    <t>HOTEL MONUMENTO ALMENARA DE COPAU</t>
  </si>
  <si>
    <t>CAMINO TORRE VILLARROYA, 43</t>
  </si>
  <si>
    <t>50190</t>
  </si>
  <si>
    <t>650 75 64 87</t>
  </si>
  <si>
    <t>info@almenaradecopau.com</t>
  </si>
  <si>
    <t>almenaradecopau.com/</t>
  </si>
  <si>
    <t>HOSTERÍA VILLA DE CASTRO</t>
  </si>
  <si>
    <t>CALLE LOS HUERTOS, 2</t>
  </si>
  <si>
    <t>650 483 650</t>
  </si>
  <si>
    <t>hosteriavilladecastro@gmail.com</t>
  </si>
  <si>
    <t>hosteriavilladecastro.com</t>
  </si>
  <si>
    <t>HOTEL RURAL SPA LES VINYES</t>
  </si>
  <si>
    <t>B. VILARDIDA, 13 BAJO</t>
  </si>
  <si>
    <t>43812</t>
  </si>
  <si>
    <t>VILA-RODONA</t>
  </si>
  <si>
    <t xml:space="preserve">650 375 366 </t>
  </si>
  <si>
    <t>info@lesvinyes.com</t>
  </si>
  <si>
    <t>lesvinyes.com</t>
  </si>
  <si>
    <t>CABALLITO DE MAR</t>
  </si>
  <si>
    <t>CANTABRIA, 10</t>
  </si>
  <si>
    <t>650 285 800</t>
  </si>
  <si>
    <t>info@caballito.be</t>
  </si>
  <si>
    <t>caballito-de-mar.com/</t>
  </si>
  <si>
    <t>CASA JOTA</t>
  </si>
  <si>
    <t>CALLE LARGA, 23 23</t>
  </si>
  <si>
    <t>649 98 82 74</t>
  </si>
  <si>
    <t>reservas.casa.j@gmail.com</t>
  </si>
  <si>
    <t>casa-jota.webnode.es</t>
  </si>
  <si>
    <t>EL RINCÓN DE LA ESPE</t>
  </si>
  <si>
    <t>CALLE CX (URBANIZACIÓN NUEVA SIERRA DE ALTOMIRA), 200</t>
  </si>
  <si>
    <t>649 91 30 69</t>
  </si>
  <si>
    <t>marcoantonio@eventostamashi.es</t>
  </si>
  <si>
    <t>eventostamashi.es</t>
  </si>
  <si>
    <t>AS ADEGAS</t>
  </si>
  <si>
    <t>ORGO DO MONTE, 8</t>
  </si>
  <si>
    <t>649 902 140</t>
  </si>
  <si>
    <t>INFOASADEGAS@GMAIL.COM</t>
  </si>
  <si>
    <t>casaruralasadegas.com</t>
  </si>
  <si>
    <t>PETIT HOTEL SANT MIQUEL S.L.</t>
  </si>
  <si>
    <t>CARRER ISAAC ALBEÑIZ, 4</t>
  </si>
  <si>
    <t>649 731 779</t>
  </si>
  <si>
    <t>petithotelsantmiquel@gmail.com</t>
  </si>
  <si>
    <t>petitsantmiquel.com/</t>
  </si>
  <si>
    <t>LA CASONA DEL FRAILE</t>
  </si>
  <si>
    <t>LUGAR PERNÚS, S/N</t>
  </si>
  <si>
    <t>33327</t>
  </si>
  <si>
    <t>649 211 531</t>
  </si>
  <si>
    <t>fraile@casonadelfraile.com</t>
  </si>
  <si>
    <t>casonadelfraile.com/</t>
  </si>
  <si>
    <t>CALLE MÁRTIRES, 22 BAJO(BAR PARRILLAS)</t>
  </si>
  <si>
    <t>28607</t>
  </si>
  <si>
    <t>EL ÁLAMO</t>
  </si>
  <si>
    <t>648 280 613</t>
  </si>
  <si>
    <t>info@elalamohotel.com</t>
  </si>
  <si>
    <t>CUEVA AHUMADA</t>
  </si>
  <si>
    <t>CUEVA AHUMADA, S/N BAJO; HOTEL</t>
  </si>
  <si>
    <t>02460</t>
  </si>
  <si>
    <t>VILLAVERDE DE GUADALIMAR</t>
  </si>
  <si>
    <t>647 99 46 11</t>
  </si>
  <si>
    <t>info@cuevaahumada.com</t>
  </si>
  <si>
    <t>cuevaahumada.com</t>
  </si>
  <si>
    <t>LA ERA DE ARACENA</t>
  </si>
  <si>
    <t>CARRETERA SEVILLA-LISBOA (N-433), KILOMETRO 85, 4</t>
  </si>
  <si>
    <t>647 664 324</t>
  </si>
  <si>
    <t xml:space="preserve"> info@tuhotelenaracena.com</t>
  </si>
  <si>
    <t>tuhotelenaracena.com/</t>
  </si>
  <si>
    <t>AGUAS DE VIZNAR</t>
  </si>
  <si>
    <t>PLACETA LAS ESCOBAS, 1</t>
  </si>
  <si>
    <t>647 136 120</t>
  </si>
  <si>
    <t>mail@aguasdeviznar.com</t>
  </si>
  <si>
    <t>aguasdeviznar.com/</t>
  </si>
  <si>
    <t>HACIENDA MENDOZA</t>
  </si>
  <si>
    <t>LUGAR COLADA DE SUSTANCIAS, S/N</t>
  </si>
  <si>
    <t>646 67 06 44</t>
  </si>
  <si>
    <t>hotelhaciendamendoza@gmail.com</t>
  </si>
  <si>
    <t>haciendamendoza.com/</t>
  </si>
  <si>
    <t>PETIT HOTEL ROCAMAR - ADULTS ONLY</t>
  </si>
  <si>
    <t>CARRER SANT MATEU, 9</t>
  </si>
  <si>
    <t>646 49 11 23</t>
  </si>
  <si>
    <t>petithrocamar@petithrocamar.com</t>
  </si>
  <si>
    <t>petithrocamar.com/</t>
  </si>
  <si>
    <t>LUGAR SINEIRO, 69</t>
  </si>
  <si>
    <t>36633</t>
  </si>
  <si>
    <t>646 487 071</t>
  </si>
  <si>
    <t>casadoferreiro@gmail.com</t>
  </si>
  <si>
    <t>casadoferreiro.com/</t>
  </si>
  <si>
    <t>GRAN CENTRAL SUITES</t>
  </si>
  <si>
    <t>CALLE MINAS, 12</t>
  </si>
  <si>
    <t>646 377 731</t>
  </si>
  <si>
    <t>bookings@madrid-ac.com</t>
  </si>
  <si>
    <t>grancentralsuites.com/</t>
  </si>
  <si>
    <t>CORELLA MAIDER</t>
  </si>
  <si>
    <t>PLAZA FUEROS, 5</t>
  </si>
  <si>
    <t>645 93 82 68</t>
  </si>
  <si>
    <t>info@corellamaider.com</t>
  </si>
  <si>
    <t>ENCINAR DE LAS FLORES</t>
  </si>
  <si>
    <t>CARRETERA ROBLEDO DEL BUEY, KILOMETRO 12, 5</t>
  </si>
  <si>
    <t>45130</t>
  </si>
  <si>
    <t>LOS NAVALUCILLOS</t>
  </si>
  <si>
    <t>645 061 987</t>
  </si>
  <si>
    <t>info@fincaencinardelasflores.com</t>
  </si>
  <si>
    <t>fincaencinardelasflores.com</t>
  </si>
  <si>
    <t>CASA LENA</t>
  </si>
  <si>
    <t>CALLE MANTILLO, 18</t>
  </si>
  <si>
    <t>38595</t>
  </si>
  <si>
    <t>645 04 48 72</t>
  </si>
  <si>
    <t>erna.wyss@gmx.ch</t>
  </si>
  <si>
    <t>HOTEL RURAL LA S.A.L.</t>
  </si>
  <si>
    <t>SALINAS DE HOZ, 1</t>
  </si>
  <si>
    <t>22312</t>
  </si>
  <si>
    <t>HOZ Y COSTEAN</t>
  </si>
  <si>
    <t>644 75 37 34</t>
  </si>
  <si>
    <t>info@hotellasal.com</t>
  </si>
  <si>
    <t>hotellasal.com/</t>
  </si>
  <si>
    <t>ALOE VERA SHARED HOUSE</t>
  </si>
  <si>
    <t>CALLE ORQUÍDEA, 5</t>
  </si>
  <si>
    <t>644 73 71 93</t>
  </si>
  <si>
    <t>aloeverasharedhouse@gmail.com</t>
  </si>
  <si>
    <t>facebook.com/aloeverasharedhouse</t>
  </si>
  <si>
    <t>HOTEL VILLA SONSIERRA</t>
  </si>
  <si>
    <t>ZUMALACÁRREGUI, 29 BAJO</t>
  </si>
  <si>
    <t>644 15 21 56</t>
  </si>
  <si>
    <t>info@villasonsierra.com</t>
  </si>
  <si>
    <t>villasonsierra.com</t>
  </si>
  <si>
    <t>CASA PEÑA NEGRA</t>
  </si>
  <si>
    <t>CALLE RAFAEL REY, 3</t>
  </si>
  <si>
    <t>643 38 64 16</t>
  </si>
  <si>
    <t>info@capeñanegra.com</t>
  </si>
  <si>
    <t>reservahoteles.online/casa-pena-negra/</t>
  </si>
  <si>
    <t>COMPLEJO RURAL RIO MADERA</t>
  </si>
  <si>
    <t>ARROYO CANALES, 5 BAJO</t>
  </si>
  <si>
    <t>23379</t>
  </si>
  <si>
    <t>642 830 182</t>
  </si>
  <si>
    <t>hotelriomadera@gmail.com</t>
  </si>
  <si>
    <t>hotelriomadera.com/</t>
  </si>
  <si>
    <t>SILCA HOTEL BOUTIQUE</t>
  </si>
  <si>
    <t>URBANIZACIÓN VALLE DEL SOL, 29</t>
  </si>
  <si>
    <t>642 43 85 26</t>
  </si>
  <si>
    <t>silcahotelboutique@gmail.com</t>
  </si>
  <si>
    <t>GALLINERA</t>
  </si>
  <si>
    <t>CARRER RAVAL, 24</t>
  </si>
  <si>
    <t>641 36 02 11</t>
  </si>
  <si>
    <t>casagallinera@gmail.com</t>
  </si>
  <si>
    <t>casagallinera.es</t>
  </si>
  <si>
    <t>MAMMA MIA BOUTIQUE HOTEL</t>
  </si>
  <si>
    <t>CARRER NOU, 19</t>
  </si>
  <si>
    <t>640 224 406</t>
  </si>
  <si>
    <t>hotel@hotelmammamiatossa.com</t>
  </si>
  <si>
    <t>hotelmammamiatossa.com</t>
  </si>
  <si>
    <t>CALDAS DE LUNA</t>
  </si>
  <si>
    <t>BALNEARIO, 7 BAJO</t>
  </si>
  <si>
    <t>24146</t>
  </si>
  <si>
    <t>SENA DE LUNA</t>
  </si>
  <si>
    <t>639 87 68 16</t>
  </si>
  <si>
    <t>Josefamirandamarcos@gmail.com</t>
  </si>
  <si>
    <t>facebook.com/alojamiento-caldas-de-luna-420902178028315</t>
  </si>
  <si>
    <t>CHINCHÓNSPA S.L.</t>
  </si>
  <si>
    <t>CALLE NUEVA, 2 BAJO</t>
  </si>
  <si>
    <t>639 85 70 16</t>
  </si>
  <si>
    <t>info@chinchonspa.com</t>
  </si>
  <si>
    <t>chinchonspa.com</t>
  </si>
  <si>
    <t>COMPLEJO RURAL LAS LOMAS DE BIAR</t>
  </si>
  <si>
    <t>PARTIDA LLOMES MARE DE DEU, S/N</t>
  </si>
  <si>
    <t>639 65 94 77</t>
  </si>
  <si>
    <t>info@complejorurallaslomasdebiar.com</t>
  </si>
  <si>
    <t>laslomasdebiar.com/</t>
  </si>
  <si>
    <t>EL TALLER DE ANA</t>
  </si>
  <si>
    <t>CARRER CARLES ROMÀ FERRER, 35 35 35</t>
  </si>
  <si>
    <t>639 437 823</t>
  </si>
  <si>
    <t>info@enkalaapartamentos.com</t>
  </si>
  <si>
    <t>enkalaapartamentos.com</t>
  </si>
  <si>
    <t>BONANSA COUNTRY S.L.</t>
  </si>
  <si>
    <t>CALLE LA PLAZA, S/N</t>
  </si>
  <si>
    <t>639 330 973</t>
  </si>
  <si>
    <t>info@bonansacountryhotel.com</t>
  </si>
  <si>
    <t>bonansacountryhotel.com/es</t>
  </si>
  <si>
    <t>VM APARTAMENTOS S.L.</t>
  </si>
  <si>
    <t>CRONDA FRAGUAS, 40</t>
  </si>
  <si>
    <t>639 30 93 36</t>
  </si>
  <si>
    <t>apartamentosvm@gmail.com</t>
  </si>
  <si>
    <t>vmapartamentosensantiago.com</t>
  </si>
  <si>
    <t>APARTAMENTOS ZALABAR</t>
  </si>
  <si>
    <t>CALLE PALANGRE, 11 1</t>
  </si>
  <si>
    <t>639 16 84 51</t>
  </si>
  <si>
    <t>info@apartamentoszalabar.com</t>
  </si>
  <si>
    <t>hotelesdirect.com/apartamentos-zalabar/</t>
  </si>
  <si>
    <t>HOTEL LA COLINA JANDÍA</t>
  </si>
  <si>
    <t>CALLE MAFASCA, 18</t>
  </si>
  <si>
    <t>PAJARA</t>
  </si>
  <si>
    <t>639 11 35 96</t>
  </si>
  <si>
    <t>hotel-la-colina@hotmail.com</t>
  </si>
  <si>
    <t>hotellacolina.com/es/index.html</t>
  </si>
  <si>
    <t>FLOR DE NEU</t>
  </si>
  <si>
    <t>SALENCAR, 3 BAJO</t>
  </si>
  <si>
    <t>639 069 010</t>
  </si>
  <si>
    <t>reserves@hotelflordeneu.com</t>
  </si>
  <si>
    <t>hotelflordeneu.com</t>
  </si>
  <si>
    <t>EL PORTÓN DE LA SIERRA</t>
  </si>
  <si>
    <t>AVENIDA CANDELAS, 63</t>
  </si>
  <si>
    <t xml:space="preserve">638 904 788 </t>
  </si>
  <si>
    <t>reservas@arrabaldelagua.es</t>
  </si>
  <si>
    <t>topalojamientos.com</t>
  </si>
  <si>
    <t>HOTEL LUZ ALMONASTER</t>
  </si>
  <si>
    <t>CALLE IGLESIA, 3</t>
  </si>
  <si>
    <t>638 870 129</t>
  </si>
  <si>
    <t>luzalmonaster@gmail.com</t>
  </si>
  <si>
    <t>luzhotelalmonaster.com/</t>
  </si>
  <si>
    <t>CAL POLINARI EXPERIENCE</t>
  </si>
  <si>
    <t>CARRER ROVIRA, 51</t>
  </si>
  <si>
    <t>43713</t>
  </si>
  <si>
    <t>SANT JAUME DELS DOMENYS</t>
  </si>
  <si>
    <t>637 87 23 78</t>
  </si>
  <si>
    <t>manueldomenechvives@gmail.com</t>
  </si>
  <si>
    <t>facebook.com/cal-pollinari-423955324460409</t>
  </si>
  <si>
    <t>HOTEL DRAGO SAN ANTONIO</t>
  </si>
  <si>
    <t>CALLE ROSA, 10</t>
  </si>
  <si>
    <t>637 44 11 27</t>
  </si>
  <si>
    <t>apartamentosrosa@hotmail.com</t>
  </si>
  <si>
    <t>AGROTURISMO LLUCASALDENT GRAN MENORCA - ADULTS ONLY</t>
  </si>
  <si>
    <t>CARRETERA SON BOU, KM4.2</t>
  </si>
  <si>
    <t>636 97 40 48</t>
  </si>
  <si>
    <t>informacion@llucasaldentgranmenorca.com</t>
  </si>
  <si>
    <t>llucasaldentgranmenorca.com</t>
  </si>
  <si>
    <t>SONT PONT S.L.</t>
  </si>
  <si>
    <t>CARRETERA PALMA, KILOMETRO 12, 3 PALMA-PUIG PUNYENT</t>
  </si>
  <si>
    <t>636 95 93 98</t>
  </si>
  <si>
    <t>info@sonpont.com</t>
  </si>
  <si>
    <t>sonpont.com</t>
  </si>
  <si>
    <t>HOTEL CAL MART</t>
  </si>
  <si>
    <t>636 371 683</t>
  </si>
  <si>
    <t>info@hotelcalmartri.com</t>
  </si>
  <si>
    <t>hotelcalmartri.com</t>
  </si>
  <si>
    <t>CASA SOLARIEGA DE CERVANTES</t>
  </si>
  <si>
    <t>BARRIO SAN ROMÁN, S/N BAJOS</t>
  </si>
  <si>
    <t>27664</t>
  </si>
  <si>
    <t>636 310 106</t>
  </si>
  <si>
    <t>reservas@casasolariegadecervantes.com</t>
  </si>
  <si>
    <t>casasolariegadecervantes.com</t>
  </si>
  <si>
    <t>HOTEL RURAL LA GUAJA</t>
  </si>
  <si>
    <t>CALLE RÚA, 20</t>
  </si>
  <si>
    <t>635 57 95 96</t>
  </si>
  <si>
    <t>info@hotelrurallaguaja.com</t>
  </si>
  <si>
    <t>LA TABOA</t>
  </si>
  <si>
    <t>PARAJE TABOA, S/N</t>
  </si>
  <si>
    <t>21590</t>
  </si>
  <si>
    <t>VILLABLANCA</t>
  </si>
  <si>
    <t>635 51 55 20</t>
  </si>
  <si>
    <t>info@lataboa.com</t>
  </si>
  <si>
    <t>SANTA CRUZ PORTUGAL</t>
  </si>
  <si>
    <t>ALAMEDA PRINCIPAL, 36 BAJO B1</t>
  </si>
  <si>
    <t>635 378 132</t>
  </si>
  <si>
    <t>info@santacruz-apartments.com</t>
  </si>
  <si>
    <t>santacruz-apartments.com/</t>
  </si>
  <si>
    <t>SODIUM BOUTIQUE HOTEL</t>
  </si>
  <si>
    <t>AVINGUDA JAUME I EL CONQUERIDOR, S/N</t>
  </si>
  <si>
    <t>635 236 587</t>
  </si>
  <si>
    <t>reservas@sodiumhotel.com</t>
  </si>
  <si>
    <t>sodiumhotel.com</t>
  </si>
  <si>
    <t>HOTEL VILLA DE BERLANGA</t>
  </si>
  <si>
    <t>PLAZA SAN ANDRÉS, 3 BAJO</t>
  </si>
  <si>
    <t>635 23 88 00</t>
  </si>
  <si>
    <t>hotelvilladeberlanga@gmail.com</t>
  </si>
  <si>
    <t>hotelvilladeberlanga.com</t>
  </si>
  <si>
    <t>MAS FONTANELLES</t>
  </si>
  <si>
    <t>CARRETERA BAÑERES, 4</t>
  </si>
  <si>
    <t>634 32 73 62</t>
  </si>
  <si>
    <t>info@masfontanelles.com</t>
  </si>
  <si>
    <t>masfontanelles.com</t>
  </si>
  <si>
    <t>HABITACIONES ALMA</t>
  </si>
  <si>
    <t>CAN BALAFI DE BAIX, S/N</t>
  </si>
  <si>
    <t>633 85 68 78</t>
  </si>
  <si>
    <t>villalma.ibiza@gmail.com</t>
  </si>
  <si>
    <t>LURRALDE APARTAMENTUAK</t>
  </si>
  <si>
    <t>ARITZBATALDE ENPARANTZA, 1 BAJO</t>
  </si>
  <si>
    <t>633 83 59 34</t>
  </si>
  <si>
    <t>gestion@lurraldeapartamentos.com</t>
  </si>
  <si>
    <t>lurraldeapartamentos.com</t>
  </si>
  <si>
    <t>HOTEL LAS MAIRAS</t>
  </si>
  <si>
    <t>CARRETERA ZA-110, KILOMETRO 13</t>
  </si>
  <si>
    <t>49618</t>
  </si>
  <si>
    <t>FUENTE ENCALADA</t>
  </si>
  <si>
    <t>633 79 31 36</t>
  </si>
  <si>
    <t>Lasmairas11@gmail.com</t>
  </si>
  <si>
    <t>facebook.com/lasmairas</t>
  </si>
  <si>
    <t>MIRADOR DE GÉRGAL</t>
  </si>
  <si>
    <t>PARAJE ALMENDRAL, S/N</t>
  </si>
  <si>
    <t>04559</t>
  </si>
  <si>
    <t>GÉRGAL</t>
  </si>
  <si>
    <t>633 264 811</t>
  </si>
  <si>
    <t>info@miradordegérgal.com</t>
  </si>
  <si>
    <t>elmiradordegergal.blogspot.pe</t>
  </si>
  <si>
    <t>FINCA LAS BEATAS</t>
  </si>
  <si>
    <t>CARRETERA CIUDAD REAL-MURCIA, KILOMETRO 146, 5</t>
  </si>
  <si>
    <t>13332</t>
  </si>
  <si>
    <t>VILLAHERMOSA</t>
  </si>
  <si>
    <t>630 949 950</t>
  </si>
  <si>
    <t>info@lasbeatas.es</t>
  </si>
  <si>
    <t>lasbeatas.es</t>
  </si>
  <si>
    <t>LOS SESTILES</t>
  </si>
  <si>
    <t>CALLE OLMILLOS, 2</t>
  </si>
  <si>
    <t>42153</t>
  </si>
  <si>
    <t>630 88 80 16</t>
  </si>
  <si>
    <t>info@lossestiles.com</t>
  </si>
  <si>
    <t>GARAZAR</t>
  </si>
  <si>
    <t>BARRIO ZELAIA, 29</t>
  </si>
  <si>
    <t>48289</t>
  </si>
  <si>
    <t>MENDEXA</t>
  </si>
  <si>
    <t>630 739 835</t>
  </si>
  <si>
    <t>garazaretxea@gmail.com</t>
  </si>
  <si>
    <t>garazar.com</t>
  </si>
  <si>
    <t>CASA DE LA VEIGA S.L.</t>
  </si>
  <si>
    <t>RIESTRE, 24 BAJO</t>
  </si>
  <si>
    <t>630 700 477</t>
  </si>
  <si>
    <t>hotel@casadelaveiga.com</t>
  </si>
  <si>
    <t>casadelaveiga.com</t>
  </si>
  <si>
    <t>EL TIEMPO RECOBRADO S.L.</t>
  </si>
  <si>
    <t>AVENIDA VILLANUEVA, 33 9</t>
  </si>
  <si>
    <t>630 284 081</t>
  </si>
  <si>
    <t>eltiempo@eltiemporecobrado.com</t>
  </si>
  <si>
    <t>eltiemporecobrado.com</t>
  </si>
  <si>
    <t>APARTHOTEL RURAL LA FONDA</t>
  </si>
  <si>
    <t>CALLE ANTONIO BENÍTEZ GALINDO, 6</t>
  </si>
  <si>
    <t>35250</t>
  </si>
  <si>
    <t>INGENIO</t>
  </si>
  <si>
    <t>630 18 79 49</t>
  </si>
  <si>
    <t>aparthotellafonda@gmail.com</t>
  </si>
  <si>
    <t>RESTAURACION Y CELEBRACIONES TORREDELCAMPO</t>
  </si>
  <si>
    <t>CARRETERA A-316, 62 SALIDA</t>
  </si>
  <si>
    <t>630 166 040</t>
  </si>
  <si>
    <t>haciendajuncal@gmail.com</t>
  </si>
  <si>
    <t>haciendajuncal.com</t>
  </si>
  <si>
    <t>MONTECRISTO</t>
  </si>
  <si>
    <t>CALLE RODERA, 2B</t>
  </si>
  <si>
    <t>630 13 02 78</t>
  </si>
  <si>
    <t>info@montecristo.com</t>
  </si>
  <si>
    <t>LAS ROZUELAS</t>
  </si>
  <si>
    <t>CARRETERA DEHESAS, 45</t>
  </si>
  <si>
    <t>629 829 288</t>
  </si>
  <si>
    <t>info@lasrozuelas.com</t>
  </si>
  <si>
    <t>lasrozuelas.com</t>
  </si>
  <si>
    <t>CUROLLA PETIT HOTEL</t>
  </si>
  <si>
    <t>CARRER ANTONI MONJO, 18</t>
  </si>
  <si>
    <t>629 54 83 09</t>
  </si>
  <si>
    <t>hola@curolla.co</t>
  </si>
  <si>
    <t>curolla.co</t>
  </si>
  <si>
    <t>LA BORDALLA</t>
  </si>
  <si>
    <t>CARRETERA C-405, KILOMETRO 24 PARQUE DE LOS ALCORNOCALES</t>
  </si>
  <si>
    <t>629 52 84 64</t>
  </si>
  <si>
    <t>info@labordalla.com</t>
  </si>
  <si>
    <t>VILLA LAURA</t>
  </si>
  <si>
    <t>CALLE MIGUEL CID, 71</t>
  </si>
  <si>
    <t>629 49 46 67</t>
  </si>
  <si>
    <t>villalaura.sevilla@gmail.com</t>
  </si>
  <si>
    <t>URBAN SUITE SANTANDER S.L.</t>
  </si>
  <si>
    <t>CARDENAL CISNEROS, 8</t>
  </si>
  <si>
    <t>39001</t>
  </si>
  <si>
    <t>628 919 635</t>
  </si>
  <si>
    <t>hola@urbansuitesantander.com</t>
  </si>
  <si>
    <t>urbansuitesantander.com</t>
  </si>
  <si>
    <t>EL CORAZÓN DE LAS ARRIBES</t>
  </si>
  <si>
    <t>CARRETERA ALDEADÁVILA, 39</t>
  </si>
  <si>
    <t>37251</t>
  </si>
  <si>
    <t>628 72 14 50</t>
  </si>
  <si>
    <t>hotelcorazondearribes@gmail.com</t>
  </si>
  <si>
    <t>corazondelasarribes.com/</t>
  </si>
  <si>
    <t>CASA MARINO PENSIÓN</t>
  </si>
  <si>
    <t>CARRETERA VILLAPEDRE, S/N</t>
  </si>
  <si>
    <t>33790</t>
  </si>
  <si>
    <t>628 69 98 66</t>
  </si>
  <si>
    <t>casamarinopension@gmail.com</t>
  </si>
  <si>
    <t>facebook.com/casamarinopension</t>
  </si>
  <si>
    <t>SUN DORE MAR</t>
  </si>
  <si>
    <t>VIA VIA AUGUSTA, 120-122 BAJO</t>
  </si>
  <si>
    <t>628 597 406</t>
  </si>
  <si>
    <t>isis@latorredelsol.com</t>
  </si>
  <si>
    <t>latorredelsol.com</t>
  </si>
  <si>
    <t>QUERCUS TIERRA</t>
  </si>
  <si>
    <t>PLAZA SAN PEDRO, 11 BAJO</t>
  </si>
  <si>
    <t>28743</t>
  </si>
  <si>
    <t>GARGANTA DE LOS MONTES</t>
  </si>
  <si>
    <t xml:space="preserve">628 57 19 03 </t>
  </si>
  <si>
    <t>info@gargantarural.es</t>
  </si>
  <si>
    <t>gargantarural.es</t>
  </si>
  <si>
    <t>AGARÓ CAMBRILS APARTMENTS</t>
  </si>
  <si>
    <t>AVINGUDA MANUEL DE FALLA, 28</t>
  </si>
  <si>
    <t>628 551 597</t>
  </si>
  <si>
    <t>agaroturismo.com</t>
  </si>
  <si>
    <t>CHIC &amp; SAILOR BEACH HOME 3</t>
  </si>
  <si>
    <t>CALLE DON JUAN JOSÉ FULLADOSA, 9</t>
  </si>
  <si>
    <t>628 52 58 33</t>
  </si>
  <si>
    <t>info@chic&amp;ilorbeachhome3.com</t>
  </si>
  <si>
    <t>CASA RURAL EL CASTILLO</t>
  </si>
  <si>
    <t>CARRETERA N-430 (POLIGONO INSDUSTRIAL DE LA CARRETERA DE CARRIÓN), S/N KILOMETRO 335</t>
  </si>
  <si>
    <t>628 07 47 78</t>
  </si>
  <si>
    <t>info@caruralelcastillo.com</t>
  </si>
  <si>
    <t>PLAYA DE ARINAGA</t>
  </si>
  <si>
    <t>AVENIDA POLIZÓN, 55</t>
  </si>
  <si>
    <t>35118</t>
  </si>
  <si>
    <t>AGÜIMES</t>
  </si>
  <si>
    <t>628 03 53 62</t>
  </si>
  <si>
    <t>info@HotelArinaga.com</t>
  </si>
  <si>
    <t>hotelarinaga.com</t>
  </si>
  <si>
    <t>CALZADA ROMANA</t>
  </si>
  <si>
    <t>AVENIDA RÍO PIGÜEÑA, S/N BAJO(HOTEL CALZADA ROMANA</t>
  </si>
  <si>
    <t>627 90 86 42</t>
  </si>
  <si>
    <t>info@alojamientocalzadaromana.com</t>
  </si>
  <si>
    <t>alojamientocalzadaromana.com/contacto.html</t>
  </si>
  <si>
    <t>ENTRE DOS AGUAS HOTEL BOUTIQUE</t>
  </si>
  <si>
    <t>PLAZA SANTO DOMINGO EL ANTIGUO, 2</t>
  </si>
  <si>
    <t xml:space="preserve">627 61 23 69 </t>
  </si>
  <si>
    <t>info@casaentredosaguas.es</t>
  </si>
  <si>
    <t>casaentredosaguas.es</t>
  </si>
  <si>
    <t>GROC ROOMS</t>
  </si>
  <si>
    <t>CARRER MAJOR, 59</t>
  </si>
  <si>
    <t>627 42 99 08</t>
  </si>
  <si>
    <t>terratmercat@gmail.com</t>
  </si>
  <si>
    <t>grocrooms.com/</t>
  </si>
  <si>
    <t>HOTEL ASADOR O CALLEJÓN DE BELCHITE</t>
  </si>
  <si>
    <t>PLAZA ARAGÓN, 8</t>
  </si>
  <si>
    <t>627 42 55 06</t>
  </si>
  <si>
    <t>reservas@ocallejonbelchite.es</t>
  </si>
  <si>
    <t>ocallejonbelchite.es</t>
  </si>
  <si>
    <t>TIEMPO DE TOLEDO</t>
  </si>
  <si>
    <t>CALLE SANTA MARÍA LA BLANCA, 10</t>
  </si>
  <si>
    <t>626 84 70 20</t>
  </si>
  <si>
    <t>info@alojamiento-toledo.es</t>
  </si>
  <si>
    <t>alojamiento-toledo.es/</t>
  </si>
  <si>
    <t>TORRES DE ALBARRACÍN</t>
  </si>
  <si>
    <t>CARRETERA ALBARRACÍN, 25 BAJO(LOCAL RESTAURANTE)</t>
  </si>
  <si>
    <t>44111</t>
  </si>
  <si>
    <t>626 67 96 51</t>
  </si>
  <si>
    <t>hoteltorresdealbarracin@gmail.com</t>
  </si>
  <si>
    <t>LAS ABADIAS</t>
  </si>
  <si>
    <t>PLAZA IGLESIA, 8</t>
  </si>
  <si>
    <t>42113</t>
  </si>
  <si>
    <t>SAN FELICES</t>
  </si>
  <si>
    <t xml:space="preserve">626 44 26 50 </t>
  </si>
  <si>
    <t>info@lasabadias.com</t>
  </si>
  <si>
    <t>lasabadias.com</t>
  </si>
  <si>
    <t>ALODIA</t>
  </si>
  <si>
    <t>626 35 18 16</t>
  </si>
  <si>
    <t>info@alodia.com</t>
  </si>
  <si>
    <t>casa-alodia.com/</t>
  </si>
  <si>
    <t>DAVID MASIAS ALEJANDRO</t>
  </si>
  <si>
    <t>CARRETERA TAMARACEITE, 92 1º A</t>
  </si>
  <si>
    <t>35018</t>
  </si>
  <si>
    <t>626 26 17 75</t>
  </si>
  <si>
    <t>angiegaragui@gmail.com</t>
  </si>
  <si>
    <t>CILDÁ</t>
  </si>
  <si>
    <t>AVENIDA AGUILAR, S/N</t>
  </si>
  <si>
    <t>34815</t>
  </si>
  <si>
    <t>626 19 24 37</t>
  </si>
  <si>
    <t>info@hotelcilda.com</t>
  </si>
  <si>
    <t>hotelcilda.com</t>
  </si>
  <si>
    <t>HOTEL RURAL EL PILARET</t>
  </si>
  <si>
    <t>JOAQUÍN COSTA, 16</t>
  </si>
  <si>
    <t>22421</t>
  </si>
  <si>
    <t>AZANUY-ALINS</t>
  </si>
  <si>
    <t>626 173 477</t>
  </si>
  <si>
    <t>reservas@elpilaret.com</t>
  </si>
  <si>
    <t>elpilaret.com</t>
  </si>
  <si>
    <t>CAN MOIO HOTEL DE INTERIOR</t>
  </si>
  <si>
    <t>CARRER PARE ANTONI MARTORELL, S/N</t>
  </si>
  <si>
    <t>625 56 99 55</t>
  </si>
  <si>
    <t>cata@canmoio.com</t>
  </si>
  <si>
    <t>canmoio.com</t>
  </si>
  <si>
    <t>HOTEL RURAL CASA DE LAS MEDICAS</t>
  </si>
  <si>
    <t>SAN PEDRO, 2 ESQUINA CALLE CAMPANAS 2</t>
  </si>
  <si>
    <t>16512</t>
  </si>
  <si>
    <t>625 487 047</t>
  </si>
  <si>
    <t>info@lacasadelasmedicas.com</t>
  </si>
  <si>
    <t>lacasadelasmedicas.com</t>
  </si>
  <si>
    <t>CASA INDIE</t>
  </si>
  <si>
    <t>CALLE MEDIO, 4 A</t>
  </si>
  <si>
    <t>625 470 392</t>
  </si>
  <si>
    <t>casaindie@hotmail.com</t>
  </si>
  <si>
    <t>casaindie.com</t>
  </si>
  <si>
    <t>S´HORT DE CAN CARRIÓ</t>
  </si>
  <si>
    <t>CARRER CAS PARETS, 2</t>
  </si>
  <si>
    <t>625 290 137</t>
  </si>
  <si>
    <t>info@hotel-can-carrio.com</t>
  </si>
  <si>
    <t>hotel-can-carrio.com</t>
  </si>
  <si>
    <t>ALTA SEGARRA</t>
  </si>
  <si>
    <t>PASSEIG SANTA CALAMANDA, 20</t>
  </si>
  <si>
    <t>08280</t>
  </si>
  <si>
    <t>CALAF</t>
  </si>
  <si>
    <t>625 22 28 51</t>
  </si>
  <si>
    <t>info@hotelaltasegarra.com</t>
  </si>
  <si>
    <t>hotelaltasegarra.com/web/</t>
  </si>
  <si>
    <t>MENDI GREEN</t>
  </si>
  <si>
    <t>CALLE FUENTE, 1</t>
  </si>
  <si>
    <t>01128</t>
  </si>
  <si>
    <t>CAMPEZO/KANPEZU</t>
  </si>
  <si>
    <t>624 214 399</t>
  </si>
  <si>
    <t>info@hotelmendigreen.com</t>
  </si>
  <si>
    <t>hotelmendigreen.com</t>
  </si>
  <si>
    <t>SÓLLEROOMS</t>
  </si>
  <si>
    <t>CARRER SANT BARTOMEU, 2</t>
  </si>
  <si>
    <t>623 287 305</t>
  </si>
  <si>
    <t>hello@sollerooms.com</t>
  </si>
  <si>
    <t>sollerooms.com</t>
  </si>
  <si>
    <t>CAMI BENIMUSA, S/N BAJO(KILOMETRO 1'5)</t>
  </si>
  <si>
    <t>622 43 74 69</t>
  </si>
  <si>
    <t>vistabella@ctv.es</t>
  </si>
  <si>
    <t>vistabella.net</t>
  </si>
  <si>
    <t>CAL ROIG</t>
  </si>
  <si>
    <t>CARRER GERMANDAT, 13 BIS</t>
  </si>
  <si>
    <t>622 37 95 65</t>
  </si>
  <si>
    <t>info@calroig.com</t>
  </si>
  <si>
    <t>HOTEL LOS MELLIZOS</t>
  </si>
  <si>
    <t>AUTOVIA A-49, KILOMETRO 130 SALIDA 129 (SENTIDO PORTUGAL)</t>
  </si>
  <si>
    <t>622 202 178</t>
  </si>
  <si>
    <t>catering@grupolosmellizos.com</t>
  </si>
  <si>
    <t>grupolosmellizos.com/hostal-ayamonte-los-mellizos</t>
  </si>
  <si>
    <t>TESO LA ENCINA</t>
  </si>
  <si>
    <t>CALLE TESO ENCINA, S/N</t>
  </si>
  <si>
    <t>49719</t>
  </si>
  <si>
    <t>VILLAMOR DE LOS ESCUDEROS</t>
  </si>
  <si>
    <t>621 30 73 59</t>
  </si>
  <si>
    <t>info@tesolaencina.es</t>
  </si>
  <si>
    <t>tesolaencina.es</t>
  </si>
  <si>
    <t>CORRALEJO GARDEN&amp;RELAX</t>
  </si>
  <si>
    <t>CALLE GALICIA, 27</t>
  </si>
  <si>
    <t>621 24 81 21</t>
  </si>
  <si>
    <t>info@corralejogarden&amp;relax.com</t>
  </si>
  <si>
    <t>CONIL HOME SUITE</t>
  </si>
  <si>
    <t>CALLE SAN JOSÉ, 18</t>
  </si>
  <si>
    <t>621 21 21 67</t>
  </si>
  <si>
    <t>reservas@conilhome.com</t>
  </si>
  <si>
    <t>conilhome.com/es/contacto/</t>
  </si>
  <si>
    <t>MATALEÑAS</t>
  </si>
  <si>
    <t>CALLE BELLAVISTA, 54 1</t>
  </si>
  <si>
    <t>39012</t>
  </si>
  <si>
    <t>621 21 15 93</t>
  </si>
  <si>
    <t>info@maileapartamentos.com</t>
  </si>
  <si>
    <t>hotelmatalenas.es/</t>
  </si>
  <si>
    <t>SORROSAL</t>
  </si>
  <si>
    <t>AVENIDA ORDESA, 10 10</t>
  </si>
  <si>
    <t>620 928 140</t>
  </si>
  <si>
    <t>hotelsorrosal@gmail.com</t>
  </si>
  <si>
    <t>hotelsorrosal.es</t>
  </si>
  <si>
    <t>MATXITXULO FAMILY ROOMS</t>
  </si>
  <si>
    <t>PREKONEA BORDA, 6</t>
  </si>
  <si>
    <t>31749</t>
  </si>
  <si>
    <t>EZKURRA</t>
  </si>
  <si>
    <t>620 70 77 41</t>
  </si>
  <si>
    <t>prekonea@gmail.com</t>
  </si>
  <si>
    <t>matxitxulofamilyrooms.top/</t>
  </si>
  <si>
    <t>HOTEL RUSTICO ESPA FINISTERRAE</t>
  </si>
  <si>
    <t>LA INSÚA, 128</t>
  </si>
  <si>
    <t>620 63 85 84</t>
  </si>
  <si>
    <t>info@hotelrusticofinisterrae.com</t>
  </si>
  <si>
    <t>hotelrusticofinisterrae.com/</t>
  </si>
  <si>
    <t>L´OLIVAR</t>
  </si>
  <si>
    <t>CARRETERA GI-626, KILOMETRO 12</t>
  </si>
  <si>
    <t>17473</t>
  </si>
  <si>
    <t>VENTALLÓ</t>
  </si>
  <si>
    <t>620 24 40 45</t>
  </si>
  <si>
    <t>info@lolivar.cat</t>
  </si>
  <si>
    <t>lolivar.cat</t>
  </si>
  <si>
    <t>EL CASERON DE TRASTAMARA S.L.</t>
  </si>
  <si>
    <t>PLAZA TRASTAMARA, 11 BAJO</t>
  </si>
  <si>
    <t>620 23 32 66</t>
  </si>
  <si>
    <t>info@elcaserondetrastamara.com</t>
  </si>
  <si>
    <t>caserontrastamara.es</t>
  </si>
  <si>
    <t>NASILVANA HOTEL</t>
  </si>
  <si>
    <t>CARRER TRENCACAMES, 7</t>
  </si>
  <si>
    <t>620 20 19 76</t>
  </si>
  <si>
    <t>info@nasilvana.com</t>
  </si>
  <si>
    <t>nasilvana.com/</t>
  </si>
  <si>
    <t>JEYS SEVILLA CENTRO</t>
  </si>
  <si>
    <t>CALLE SAN ELOY, 43</t>
  </si>
  <si>
    <t>619 78 36 25</t>
  </si>
  <si>
    <t>info@jeyssevillacentro.com</t>
  </si>
  <si>
    <t>TÍA MARGOT</t>
  </si>
  <si>
    <t>CALLE MAYOR, 69</t>
  </si>
  <si>
    <t>619 366 930</t>
  </si>
  <si>
    <t>hoteltiamargot@gmail.com</t>
  </si>
  <si>
    <t>hoteltiamargot.com</t>
  </si>
  <si>
    <t>POSADA DON JAIME</t>
  </si>
  <si>
    <t>CALLE SAN ANTÓN, 24</t>
  </si>
  <si>
    <t>619 30 89 36</t>
  </si>
  <si>
    <t>recepcion@posadadonjaime.es</t>
  </si>
  <si>
    <t>posadadonjaime.es</t>
  </si>
  <si>
    <t>CENTRO DE TURISMO RURAL EL CUENTO S.L.</t>
  </si>
  <si>
    <t>FINCA CASERÍO, S/N</t>
  </si>
  <si>
    <t>47194</t>
  </si>
  <si>
    <t>MUCIENTES</t>
  </si>
  <si>
    <t>619 253 005</t>
  </si>
  <si>
    <t>carolina_pozo@hotmail.com</t>
  </si>
  <si>
    <t>elcuentoylaleyenda.com</t>
  </si>
  <si>
    <t>GUADALUPE HOTEL BOUTIQUE</t>
  </si>
  <si>
    <t>AVENIDA TRAFALGAR, S/N 56</t>
  </si>
  <si>
    <t>619 170 581</t>
  </si>
  <si>
    <t>info@guadalupehotelboutique.com</t>
  </si>
  <si>
    <t>guadalupehotelboutique.com</t>
  </si>
  <si>
    <t>CAN PERA ACCOMMODATION - TI</t>
  </si>
  <si>
    <t>CARRER JOAN COLL, S/N</t>
  </si>
  <si>
    <t>618 96 77 21</t>
  </si>
  <si>
    <t>info@canperaaccommodation-ti.com</t>
  </si>
  <si>
    <t>canpera.com</t>
  </si>
  <si>
    <t>CASA MOLINE</t>
  </si>
  <si>
    <t>ABAJO, 5</t>
  </si>
  <si>
    <t>22487</t>
  </si>
  <si>
    <t>MONTANUY</t>
  </si>
  <si>
    <t>618 82 85 74</t>
  </si>
  <si>
    <t>gerencia@casamoline.com</t>
  </si>
  <si>
    <t>casamoline.com</t>
  </si>
  <si>
    <t>HOTEL RESTAURANTE LA PLANTACIÓN</t>
  </si>
  <si>
    <t>CARRETERA CV-758 KILOMETRO 7</t>
  </si>
  <si>
    <t xml:space="preserve">618 50 86 36 </t>
  </si>
  <si>
    <t>reservas@laplantacion.com</t>
  </si>
  <si>
    <t>laplantacion.com</t>
  </si>
  <si>
    <t>LE PALACETE</t>
  </si>
  <si>
    <t>CARRER LEGALITAT, 10</t>
  </si>
  <si>
    <t>617-300-0956</t>
  </si>
  <si>
    <t>info@lepalacete.com</t>
  </si>
  <si>
    <t>LA FRUCTUOSA</t>
  </si>
  <si>
    <t>POLIGONO INSDUSTRIAL AL GAUCÍN, S/N 0 MÁLAGA</t>
  </si>
  <si>
    <t>617 69 27 84</t>
  </si>
  <si>
    <t>lafructuosa@yahoo.es</t>
  </si>
  <si>
    <t>HUERTO SAN ANTONIO</t>
  </si>
  <si>
    <t>SUBIDA CONVENTO, S/N BAJO</t>
  </si>
  <si>
    <t>617 40 18 05</t>
  </si>
  <si>
    <t>info@ruralinside.com</t>
  </si>
  <si>
    <t>huertosanantonio.com</t>
  </si>
  <si>
    <t>S´HOTELET D´ES BORN</t>
  </si>
  <si>
    <t>CARRER ARGUIMBAU, 13</t>
  </si>
  <si>
    <t>616 91 88 46</t>
  </si>
  <si>
    <t>info@shoteletdesborn.com</t>
  </si>
  <si>
    <t>shoteletdesborn.com</t>
  </si>
  <si>
    <t>ALOJAMIENTO SAN NICOLAS</t>
  </si>
  <si>
    <t>616 79 58 79</t>
  </si>
  <si>
    <t>info@alojamientosubeda.com</t>
  </si>
  <si>
    <t>alojamientosubeda.com/</t>
  </si>
  <si>
    <t>HOTEL CASA MANIN</t>
  </si>
  <si>
    <t>SAN LUIS, S/N</t>
  </si>
  <si>
    <t>616 60 47 09</t>
  </si>
  <si>
    <t>info@hotelcamanin.com</t>
  </si>
  <si>
    <t>POSADA REAL RURALMUSICAL</t>
  </si>
  <si>
    <t>CARRETERA N-630, KILOMETRO 421, 9</t>
  </si>
  <si>
    <t>37720</t>
  </si>
  <si>
    <t>PUERTO DE BÉJAR</t>
  </si>
  <si>
    <t>616 44 17 84</t>
  </si>
  <si>
    <t>ruralmusical@gmail.com</t>
  </si>
  <si>
    <t>ruralmusical.es</t>
  </si>
  <si>
    <t>HOTEL VILLACLARA S.L.</t>
  </si>
  <si>
    <t>CARRETERA N-340, KILOMETRO 1127 BAJO</t>
  </si>
  <si>
    <t>616 374 080</t>
  </si>
  <si>
    <t>info@hotelvillaclara.com</t>
  </si>
  <si>
    <t>hotelvillaclara.com</t>
  </si>
  <si>
    <t>ALEN DE ARAGON</t>
  </si>
  <si>
    <t>CAMINO MORÁN, S/N</t>
  </si>
  <si>
    <t>22806</t>
  </si>
  <si>
    <t>SANTA EULALIA DE GÁLLEGO</t>
  </si>
  <si>
    <t>616 250 399</t>
  </si>
  <si>
    <t>reservas@alendaragon.com</t>
  </si>
  <si>
    <t>alendaragon.com</t>
  </si>
  <si>
    <t>HOTEL RURAL LA TRONERA</t>
  </si>
  <si>
    <t>CAÑO, 1 BAJO</t>
  </si>
  <si>
    <t>24565</t>
  </si>
  <si>
    <t>616 18 26 19</t>
  </si>
  <si>
    <t>reservas@latroneradelbierzo.com</t>
  </si>
  <si>
    <t>hotelrurallatronera.com</t>
  </si>
  <si>
    <t>EL HORREO DE AVILÉS S.L.</t>
  </si>
  <si>
    <t>CALLE LLARANES VIEJO, 8</t>
  </si>
  <si>
    <t>33460</t>
  </si>
  <si>
    <t>616 09 72 05</t>
  </si>
  <si>
    <t>info@hotelelhorreoaviles.com</t>
  </si>
  <si>
    <t>hotelelhorreoaviles.com</t>
  </si>
  <si>
    <t>EL MACHO MONTES</t>
  </si>
  <si>
    <t>IGLESIA, 52-54 BAJO</t>
  </si>
  <si>
    <t>616 06 33 69</t>
  </si>
  <si>
    <t>info@elmachomontes.com</t>
  </si>
  <si>
    <t>EL MIRLO BLANCO</t>
  </si>
  <si>
    <t>CARRETERA CANDELADA-MADRIGAL, KILOMETRO 2, 1</t>
  </si>
  <si>
    <t>615 880 572</t>
  </si>
  <si>
    <t>comercialmirlo@yahoo.es</t>
  </si>
  <si>
    <t>hotelelmirloblanco.com</t>
  </si>
  <si>
    <t>LAS AMERICAS FAMILY INN</t>
  </si>
  <si>
    <t>AVENIDA SANTIAGO PUIG (CPJ. HOTELERO PARQUE SANTIAGO I), 20</t>
  </si>
  <si>
    <t>615 15 22 22</t>
  </si>
  <si>
    <t>info@lasamericasfamilyinn.com</t>
  </si>
  <si>
    <t>CASA ARMONÍA</t>
  </si>
  <si>
    <t>AVINGUDA CARRIONS (URBANIZACIÓN LA FUSTERA), 32</t>
  </si>
  <si>
    <t>614 53 93 79</t>
  </si>
  <si>
    <t>info@caarmonía.com</t>
  </si>
  <si>
    <t>APARTAMENTOS GAUDI STYLE</t>
  </si>
  <si>
    <t>CALLE FELICIDAD, 4</t>
  </si>
  <si>
    <t>46119</t>
  </si>
  <si>
    <t>NÀQUERA/NÁQUERA</t>
  </si>
  <si>
    <t>614 50 68 96</t>
  </si>
  <si>
    <t>hotel@artgs.es</t>
  </si>
  <si>
    <t>artgs.es</t>
  </si>
  <si>
    <t>BANUS BEACH APARTMENTS</t>
  </si>
  <si>
    <t>EDIFICIO GRAY D'ALBION (AVENIDA JOSÉ BANÚS), S/N</t>
  </si>
  <si>
    <t>614 14 83 63</t>
  </si>
  <si>
    <t>info@banusbeachapartments.com</t>
  </si>
  <si>
    <t>CAN SERRETE S.L.</t>
  </si>
  <si>
    <t>CARRER BOUS, 71</t>
  </si>
  <si>
    <t>613 12 69 24</t>
  </si>
  <si>
    <t>canserretehotel@gmail.com</t>
  </si>
  <si>
    <t>canserrete.com/es/index.html</t>
  </si>
  <si>
    <t>CA S´ARADER</t>
  </si>
  <si>
    <t>CARRER PORTAL DE LA FONT, 37</t>
  </si>
  <si>
    <t>613 011 426</t>
  </si>
  <si>
    <t>reservas@hotelcasarader.com</t>
  </si>
  <si>
    <t>hotelcasarader.com</t>
  </si>
  <si>
    <t>CASA MOLILY</t>
  </si>
  <si>
    <t>AVINGUDA PUNTA GROSSA, 7</t>
  </si>
  <si>
    <t>611 31 81 06</t>
  </si>
  <si>
    <t>info@camolily.com</t>
  </si>
  <si>
    <t>HOTEL PUNTAGRANDE</t>
  </si>
  <si>
    <t>CALLE PUNTAS, S/N</t>
  </si>
  <si>
    <t>611 28 59 83</t>
  </si>
  <si>
    <t>info@hotelpuntagrande.com</t>
  </si>
  <si>
    <t>hotelpuntagrande.com</t>
  </si>
  <si>
    <t>MORA ROOMS</t>
  </si>
  <si>
    <t>CARRER BONAVISTA, 6</t>
  </si>
  <si>
    <t>610 65 28 73</t>
  </si>
  <si>
    <t>info@morarooms.com</t>
  </si>
  <si>
    <t>HOTEL PALACIOS</t>
  </si>
  <si>
    <t>AVENIDA LEÓN, 69 BAJO</t>
  </si>
  <si>
    <t>610 38 32 73</t>
  </si>
  <si>
    <t>hotelpalacios.top/</t>
  </si>
  <si>
    <t>XIARAPINA S.L.</t>
  </si>
  <si>
    <t>PLAZA EDUARDO URCULO, 2 8-N</t>
  </si>
  <si>
    <t>610 308 066</t>
  </si>
  <si>
    <t>xiarapina@hotmail.com</t>
  </si>
  <si>
    <t>xiarapina.com/</t>
  </si>
  <si>
    <t>QUESADA SIERRA GUADALQUIVIR</t>
  </si>
  <si>
    <t>PLAZA SANTA CATALINA, 2 6 BAJO</t>
  </si>
  <si>
    <t>610 07 06 89</t>
  </si>
  <si>
    <t>info@quedasierraguadalquivir.com</t>
  </si>
  <si>
    <t>hotelsierraquesada.es/</t>
  </si>
  <si>
    <t>CRESOL S.L.</t>
  </si>
  <si>
    <t>SANTA BÁRBARA, 18 BAJO</t>
  </si>
  <si>
    <t>609 90 81 90</t>
  </si>
  <si>
    <t>info@cresol.com</t>
  </si>
  <si>
    <t>hotelcresol.com</t>
  </si>
  <si>
    <t>QUINTA LA TORRE</t>
  </si>
  <si>
    <t>BAJADA PUERTO, 23</t>
  </si>
  <si>
    <t>609 69 22 91</t>
  </si>
  <si>
    <t>info@quintalatorre.com</t>
  </si>
  <si>
    <t>HOTEL CUEVA TARDIENTA MONEGROS</t>
  </si>
  <si>
    <t>AFUERAS, S/N</t>
  </si>
  <si>
    <t>22240</t>
  </si>
  <si>
    <t>TARDIENTA</t>
  </si>
  <si>
    <t>609 638 243</t>
  </si>
  <si>
    <t>info@tardientamonegros.com</t>
  </si>
  <si>
    <t>hotelcueva.com</t>
  </si>
  <si>
    <t>TOTANES RURAL S.L.</t>
  </si>
  <si>
    <t>CALLE LA MANCHA, 9 BAJO-CASA</t>
  </si>
  <si>
    <t>45163</t>
  </si>
  <si>
    <t>TOTANÉS</t>
  </si>
  <si>
    <t>609 576 168</t>
  </si>
  <si>
    <t>info@totanesrural.es</t>
  </si>
  <si>
    <t>totanesrural.es</t>
  </si>
  <si>
    <t>CASALDOMAR</t>
  </si>
  <si>
    <t>PASEO CERVANTES, 60 60</t>
  </si>
  <si>
    <t xml:space="preserve">609 35 00 51 </t>
  </si>
  <si>
    <t>info@casaldomar.com</t>
  </si>
  <si>
    <t>casaldomar.com</t>
  </si>
  <si>
    <t>EL RINCON DE LA SIERRA</t>
  </si>
  <si>
    <t>CALLE PILÓN, 12</t>
  </si>
  <si>
    <t>LA HIRUELA</t>
  </si>
  <si>
    <t>609 16 55 78</t>
  </si>
  <si>
    <t>info@elrincondelasierra.com</t>
  </si>
  <si>
    <t>AMADA CARLOTA S.L.</t>
  </si>
  <si>
    <t>LA COTARIELLA, S/N</t>
  </si>
  <si>
    <t>609 11 44 05</t>
  </si>
  <si>
    <t>reservas.amadacarlota@gmail.com</t>
  </si>
  <si>
    <t>amadacarlota.es</t>
  </si>
  <si>
    <t>MARAKASA B &amp; B</t>
  </si>
  <si>
    <t>CARRER SANT ANTONI, 153</t>
  </si>
  <si>
    <t>609 03 07 49</t>
  </si>
  <si>
    <t>info@marakasa.com</t>
  </si>
  <si>
    <t>marakasa.com</t>
  </si>
  <si>
    <t>HOTEL TERMES</t>
  </si>
  <si>
    <t>YACIMIENTO ARQUEOLÓGICO, S/N</t>
  </si>
  <si>
    <t>42341</t>
  </si>
  <si>
    <t>608 830 357</t>
  </si>
  <si>
    <t>recepcion@hoteltermes.com</t>
  </si>
  <si>
    <t>hoteltermes.com</t>
  </si>
  <si>
    <t>LOS ANADES</t>
  </si>
  <si>
    <t>CALLE REAL, 94-96 1; A</t>
  </si>
  <si>
    <t>19432</t>
  </si>
  <si>
    <t>ABÁNADES</t>
  </si>
  <si>
    <t>608 720 518</t>
  </si>
  <si>
    <t>reservas@losanades.com</t>
  </si>
  <si>
    <t>losanades.com/</t>
  </si>
  <si>
    <t>HOTEL DE MONTAÑA USON</t>
  </si>
  <si>
    <t>PASEO CARRETERA OZA, KILOMETRO 7 BAJO</t>
  </si>
  <si>
    <t>608 72 93 69</t>
  </si>
  <si>
    <t>infohoteluson@gmail.com</t>
  </si>
  <si>
    <t>hotelsuson.com/</t>
  </si>
  <si>
    <t>POSADA PALACIO DE MANJABÁLAGO</t>
  </si>
  <si>
    <t>TRAVESIA PALACIO, 1</t>
  </si>
  <si>
    <t>05145</t>
  </si>
  <si>
    <t>MANJABÁLAGO Y ORTIGOSA DE RIOALMAR</t>
  </si>
  <si>
    <t>608 60 73 96</t>
  </si>
  <si>
    <t>info@podapalaciodemanjabálago.com</t>
  </si>
  <si>
    <t>LA CASA DEL ABUELO</t>
  </si>
  <si>
    <t>LUGAR SAN ANTONIO, 15 BAJO</t>
  </si>
  <si>
    <t>608 55 51 60</t>
  </si>
  <si>
    <t>informacion@lacasadelabuelo.com</t>
  </si>
  <si>
    <t>lacasadelabuelo.com</t>
  </si>
  <si>
    <t>HOTEL CAN ROSES</t>
  </si>
  <si>
    <t>JOSEP MARIA QUADRADO, 9 BAJO</t>
  </si>
  <si>
    <t>608 400 174</t>
  </si>
  <si>
    <t>info@canroses.com</t>
  </si>
  <si>
    <t>canroses.com</t>
  </si>
  <si>
    <t>SA ROTA DE CA´N CASETES</t>
  </si>
  <si>
    <t>CARRER NOSTRA SEÑORA LLUC, S/N</t>
  </si>
  <si>
    <t>608 24 09 04</t>
  </si>
  <si>
    <t>info@rotadeca´ncasetes.com</t>
  </si>
  <si>
    <t>LA CASA DE LAS CAMELIAS</t>
  </si>
  <si>
    <t>CARRETERA FARO, S/N 0 S/N</t>
  </si>
  <si>
    <t>608 216 967</t>
  </si>
  <si>
    <t>info@lacasadelascamelias.com</t>
  </si>
  <si>
    <t>lacasadelascamelias.com</t>
  </si>
  <si>
    <t>MIHLTON BARCELONA S.L.</t>
  </si>
  <si>
    <t>ROSELLÓ, 231 2DA PRINCIPAL</t>
  </si>
  <si>
    <t>608 16 16 61</t>
  </si>
  <si>
    <t>info@mihltonbarcelona.com</t>
  </si>
  <si>
    <t>mihltonbarcelona.com</t>
  </si>
  <si>
    <t>CASA MARCIAL</t>
  </si>
  <si>
    <t>CARRER COMTE TALLAFERRO, 15</t>
  </si>
  <si>
    <t>608 029 427</t>
  </si>
  <si>
    <t>info@casa-marcial.com</t>
  </si>
  <si>
    <t>casa-marcial.com</t>
  </si>
  <si>
    <t>HOSPEDERIA CASA EMILIA</t>
  </si>
  <si>
    <t>CARRETERA MUNERA, KILOMETRO 10 PARAJE CERRO DEL MEDIO</t>
  </si>
  <si>
    <t>607 808 179</t>
  </si>
  <si>
    <t>info@hospederiacasaemilia.es</t>
  </si>
  <si>
    <t>hospederiacasaemilia.es</t>
  </si>
  <si>
    <t>APARTAHOTEL BALDIRI S.L.</t>
  </si>
  <si>
    <t>CARRER BALDIRI DÉU I PRIU, 31 31 31, 35</t>
  </si>
  <si>
    <t>607 683 901</t>
  </si>
  <si>
    <t>info@apartahotelbaldiri.com</t>
  </si>
  <si>
    <t>apartahotelbaldiri.com</t>
  </si>
  <si>
    <t>CAN MORAGUES DE SOLLER</t>
  </si>
  <si>
    <t>CALLE MORAGUES, 1</t>
  </si>
  <si>
    <t>607 615 156</t>
  </si>
  <si>
    <t>info@canmoraguesdesoller.com</t>
  </si>
  <si>
    <t>canmoraguesdesoller.com/</t>
  </si>
  <si>
    <t>VILLA ROMACAR</t>
  </si>
  <si>
    <t>URBANIZACIÓN RANCHO DE LA LUZ, S/N</t>
  </si>
  <si>
    <t>607 259 170</t>
  </si>
  <si>
    <t>villarocamar@gmail.com</t>
  </si>
  <si>
    <t>villarocamar.com</t>
  </si>
  <si>
    <t>HOTEL DUQUE DE GREDOS</t>
  </si>
  <si>
    <t>ESCUELAS, S/N</t>
  </si>
  <si>
    <t>05621</t>
  </si>
  <si>
    <t>SOLANA DE ÁVILA</t>
  </si>
  <si>
    <t>606 69 90 00</t>
  </si>
  <si>
    <t>info@hotelduquedegredos.com</t>
  </si>
  <si>
    <t>LOTUS PRIORAT</t>
  </si>
  <si>
    <t>BAIX, 33 BAJO</t>
  </si>
  <si>
    <t>606 683 038</t>
  </si>
  <si>
    <t>mail@lotuspriorat.com</t>
  </si>
  <si>
    <t>lotuspriorat.com</t>
  </si>
  <si>
    <t>ISLA CABRERA</t>
  </si>
  <si>
    <t>SALAMANCA, 3 BAJO</t>
  </si>
  <si>
    <t>606 56 92 55</t>
  </si>
  <si>
    <t>info@iacabrera.com</t>
  </si>
  <si>
    <t>turismoencantabria.com/alojamiento/hosteria-isla-cabrera</t>
  </si>
  <si>
    <t>CASA GRANERO S.L.</t>
  </si>
  <si>
    <t>AVENIDA MIRAFLORES, S/N 0 MADRID</t>
  </si>
  <si>
    <t>606 36 25 61</t>
  </si>
  <si>
    <t>info@casagranero.com</t>
  </si>
  <si>
    <t>casagranero.com</t>
  </si>
  <si>
    <t>HOTEL CAN COTA</t>
  </si>
  <si>
    <t>CARRER SANT LLORENÇ, 2</t>
  </si>
  <si>
    <t>606 333 776</t>
  </si>
  <si>
    <t>info@cancotahotel.com</t>
  </si>
  <si>
    <t>cancotahotel.com</t>
  </si>
  <si>
    <t>CASA RURAL LA ONTINA</t>
  </si>
  <si>
    <t>CALLE EXTORRES, 8</t>
  </si>
  <si>
    <t>606 28 66 26</t>
  </si>
  <si>
    <t>laontina@hotmail.es</t>
  </si>
  <si>
    <t>APARTHOTEL CAN GALLART</t>
  </si>
  <si>
    <t>CARRER FRANCESC MORAGAS, 60 30</t>
  </si>
  <si>
    <t>606 12 27 01</t>
  </si>
  <si>
    <t>info@aparthotelcangallart.com</t>
  </si>
  <si>
    <t>aparthotelcangallart.com</t>
  </si>
  <si>
    <t>HOTEL VILLA ITSASO</t>
  </si>
  <si>
    <t>BARRIO LIKONA, 30 BAJO</t>
  </si>
  <si>
    <t>606 005 005</t>
  </si>
  <si>
    <t>hotel@hotelvillaitsaso.com</t>
  </si>
  <si>
    <t>hotelvillaitsaso.com</t>
  </si>
  <si>
    <t>HOTEL RURAL CASA DEL VALLE</t>
  </si>
  <si>
    <t>AVENIDA PLAZA EL PILAR, S/N</t>
  </si>
  <si>
    <t>13590</t>
  </si>
  <si>
    <t>HINOJOSAS DE CALATRAVA</t>
  </si>
  <si>
    <t>605 971 348</t>
  </si>
  <si>
    <t>manueleon1@hotmail.com</t>
  </si>
  <si>
    <t>casadelvalle.es</t>
  </si>
  <si>
    <t>BRUC &amp; BRUC HOTEL</t>
  </si>
  <si>
    <t>CARRER MALLORCA, 290</t>
  </si>
  <si>
    <t>605 932 131</t>
  </si>
  <si>
    <t>barcelona@brucandbruc.es</t>
  </si>
  <si>
    <t>brucandbruc.es</t>
  </si>
  <si>
    <t>ESTUDIOS LOS ARCOS</t>
  </si>
  <si>
    <t>CALLE BACHES, 13</t>
  </si>
  <si>
    <t>605 87 25 73</t>
  </si>
  <si>
    <t>estudioslosarcosteruel@gmail.com</t>
  </si>
  <si>
    <t>CALLEJON MONJAS, 4</t>
  </si>
  <si>
    <t>605 83 99 95</t>
  </si>
  <si>
    <t>info@elpatio.com</t>
  </si>
  <si>
    <t>OSVILARES</t>
  </si>
  <si>
    <t>VILARES, 8</t>
  </si>
  <si>
    <t>15898</t>
  </si>
  <si>
    <t>605 128 341</t>
  </si>
  <si>
    <t>info@osvilares.com</t>
  </si>
  <si>
    <t>osvilares.com</t>
  </si>
  <si>
    <t>CORTIJO DE LAS PILETAS</t>
  </si>
  <si>
    <t>CARRETERA MÁLAGA, KILOMETRO 0, 5 BAJO</t>
  </si>
  <si>
    <t xml:space="preserve">605 080 295 </t>
  </si>
  <si>
    <t>info@cortijolaspiletas.com</t>
  </si>
  <si>
    <t>cortijolaspiletas.com</t>
  </si>
  <si>
    <t>PARADISE FARM SALOBRE</t>
  </si>
  <si>
    <t>CALLE ISLA DE SANTO DOMINGO, 6 B</t>
  </si>
  <si>
    <t>604 36 39 03</t>
  </si>
  <si>
    <t>taiba@email.it</t>
  </si>
  <si>
    <t>GLAMPINGS ALBARARI</t>
  </si>
  <si>
    <t>RUA MARGARITAS, 21</t>
  </si>
  <si>
    <t>15178</t>
  </si>
  <si>
    <t>604 064 296</t>
  </si>
  <si>
    <t>albarari@albarari.es</t>
  </si>
  <si>
    <t>albarari.es</t>
  </si>
  <si>
    <t>AGROTURISMO SES TALAIES</t>
  </si>
  <si>
    <t>CARRETERA RONDA NORD, KILOMETRO 0.9</t>
  </si>
  <si>
    <t>603 63 41 21</t>
  </si>
  <si>
    <t>reservas@sestalaies.com</t>
  </si>
  <si>
    <t>sestalaies.com</t>
  </si>
  <si>
    <t>HOTEL MIAMI ADULTS ONLY</t>
  </si>
  <si>
    <t>CALLE CASARES (BARRIADA CONCHA DE MÁLAGA), 9</t>
  </si>
  <si>
    <t>602 472 471</t>
  </si>
  <si>
    <t>hotelmiamilove@gmail.com</t>
  </si>
  <si>
    <t>hotelmiamilove.com</t>
  </si>
  <si>
    <t>SON BORONAT</t>
  </si>
  <si>
    <t>SON BORONAT, 33</t>
  </si>
  <si>
    <t>601 98 83 33</t>
  </si>
  <si>
    <t>contact@hotelsonboronat.com</t>
  </si>
  <si>
    <t>hotelsonboronat.com</t>
  </si>
  <si>
    <t>AGROTURISMO SES VISTES</t>
  </si>
  <si>
    <t>CAMI BANYERES, POLIGONO 1 - PARCELA 143</t>
  </si>
  <si>
    <t>601 929 331</t>
  </si>
  <si>
    <t>info@agroturismosesvistes.com</t>
  </si>
  <si>
    <t>agroturismosesvistes.com</t>
  </si>
  <si>
    <t>STAYCATALINA S.L.</t>
  </si>
  <si>
    <t>CARRER BAYARTE, 14 BAJO</t>
  </si>
  <si>
    <t xml:space="preserve">601 18 28 81 </t>
  </si>
  <si>
    <t>info@staycatalina.com</t>
  </si>
  <si>
    <t>staycatalina.com</t>
  </si>
  <si>
    <t>EL SOSIEGO</t>
  </si>
  <si>
    <t>FINCA VALDELOBOS, S/N</t>
  </si>
  <si>
    <t>10893</t>
  </si>
  <si>
    <t>VILLAMIEL</t>
  </si>
  <si>
    <t>600 917 510</t>
  </si>
  <si>
    <t>elsosiego@elsosiego.com</t>
  </si>
  <si>
    <t>elsosiego.com</t>
  </si>
  <si>
    <t>EL NIDO DE PINARES</t>
  </si>
  <si>
    <t>AVENIDA PINAR, 13 13</t>
  </si>
  <si>
    <t>600 632 340</t>
  </si>
  <si>
    <t>info@elnidodepinares.es</t>
  </si>
  <si>
    <t>elnidodepinares.es</t>
  </si>
  <si>
    <t>LUGAR DOS DEVAS S.L.</t>
  </si>
  <si>
    <t>ALDEA CERNALEDA - GODONS, 4</t>
  </si>
  <si>
    <t>36873</t>
  </si>
  <si>
    <t>COVELO</t>
  </si>
  <si>
    <t>600 61 70 01</t>
  </si>
  <si>
    <t>reservas.lugadevas@gmail.com</t>
  </si>
  <si>
    <t>lugardosdevas.com/</t>
  </si>
  <si>
    <t>LA CASONA DE RALES</t>
  </si>
  <si>
    <t>LUGAR RALES, 4</t>
  </si>
  <si>
    <t>600 54 32 65</t>
  </si>
  <si>
    <t>lacasonaderalesvillaviciosa@gmail.com</t>
  </si>
  <si>
    <t>lacasonaderalesvillaviciosa.com/</t>
  </si>
  <si>
    <t>SAN FRANCISCO RURAL</t>
  </si>
  <si>
    <t>LUGAR DEGO, 29</t>
  </si>
  <si>
    <t>600 31 31 53</t>
  </si>
  <si>
    <t>info@sanfranciscorural.com</t>
  </si>
  <si>
    <t>sanfranciscorural.es</t>
  </si>
  <si>
    <t>BELLAVISTA</t>
  </si>
  <si>
    <t>ALTO CERRO PALOMARES, S/N BAJO</t>
  </si>
  <si>
    <t>10660</t>
  </si>
  <si>
    <t>PALOMERO</t>
  </si>
  <si>
    <t>541495105</t>
  </si>
  <si>
    <t>bellavistatalahuasi@gmail.com</t>
  </si>
  <si>
    <t>complejobellavista.com</t>
  </si>
  <si>
    <t>HOTEL PUIG CAMPANA NATURE SUITES HOTEL &amp; BTT</t>
  </si>
  <si>
    <t>PARTIDA ALHAMBRA, 17</t>
  </si>
  <si>
    <t>509684416</t>
  </si>
  <si>
    <t>reservas@naturesuiteshotel.com</t>
  </si>
  <si>
    <t>naturesuiteshotel.com</t>
  </si>
  <si>
    <t>VILLA TIPHARETH</t>
  </si>
  <si>
    <t>CALLE NARCISOS (URBANIZACIÓN REAL PANORAMA), 151</t>
  </si>
  <si>
    <t>471 89 61 10</t>
  </si>
  <si>
    <t>info@villatiphareth.com</t>
  </si>
  <si>
    <t>villatiphareth.com</t>
  </si>
  <si>
    <t>CASA LA CONCHA</t>
  </si>
  <si>
    <t>CALLE JUBRIQUE (URBANIZACIÓN ROCÍO DE NAGÜELES), 45</t>
  </si>
  <si>
    <t>2 222-5195</t>
  </si>
  <si>
    <t>casalaconcha@gmail.com</t>
  </si>
  <si>
    <t>casalaconcha.com</t>
  </si>
  <si>
    <t>105 SUITES</t>
  </si>
  <si>
    <t>CARRER CIPRIANO GARIJO, 2</t>
  </si>
  <si>
    <t>105suites@lacantine.com</t>
  </si>
  <si>
    <t>BARCELONA RENT APARTMENT</t>
  </si>
  <si>
    <t>CARRER VALÈNCIA, 34</t>
  </si>
  <si>
    <t>acpa@acpagrup.com</t>
  </si>
  <si>
    <t>barcelonarentapartment.com</t>
  </si>
  <si>
    <t>ADARME</t>
  </si>
  <si>
    <t>CALLE LA ZAMPUDIA, S/N</t>
  </si>
  <si>
    <t>33342</t>
  </si>
  <si>
    <t>adarme.hotel@gmail.com</t>
  </si>
  <si>
    <t>adarme.com</t>
  </si>
  <si>
    <t>CALLE BOQUETE SAN JUAN, 12</t>
  </si>
  <si>
    <t>aelpinsapo@gmail.com</t>
  </si>
  <si>
    <t>elpinsapo.com</t>
  </si>
  <si>
    <t>RESIDENCIA UNIVERSITARIA ALDABA RECTOR S.L.</t>
  </si>
  <si>
    <t>CALLE RECTOR LUCENA, 1 4; A</t>
  </si>
  <si>
    <t>aldabarector@aldabarector.com</t>
  </si>
  <si>
    <t>aldabarector.com</t>
  </si>
  <si>
    <t>L´ALDEA PERDIDA</t>
  </si>
  <si>
    <t>PRIERES, 16 BAJO</t>
  </si>
  <si>
    <t>33994</t>
  </si>
  <si>
    <t>aldea-perdida@via-inter.net</t>
  </si>
  <si>
    <t>laldeaperdida.com</t>
  </si>
  <si>
    <t>HOTEL RURAL QUINTANAPALLA</t>
  </si>
  <si>
    <t>CALLE MAYOR, 29</t>
  </si>
  <si>
    <t>09290</t>
  </si>
  <si>
    <t>QUINTANAPALLA</t>
  </si>
  <si>
    <t>alinamocanu2016@gmail.com</t>
  </si>
  <si>
    <t>hotelruralquintanapalla.com</t>
  </si>
  <si>
    <t>ALOHA PLAYA.ES.</t>
  </si>
  <si>
    <t>CALLE TORREALMADENA, 1</t>
  </si>
  <si>
    <t>alohaplaya1313@gmail.com</t>
  </si>
  <si>
    <t>alohaplaya.es</t>
  </si>
  <si>
    <t>CASA RURAL MONTSE</t>
  </si>
  <si>
    <t>CERRO TRAPOS, 10 10 10</t>
  </si>
  <si>
    <t>02436</t>
  </si>
  <si>
    <t>FÉREZ</t>
  </si>
  <si>
    <t>alvarezmontse08@gmail.com</t>
  </si>
  <si>
    <t>casa-rural-montse.negocio.site</t>
  </si>
  <si>
    <t>APARTAMENTOS CABALLERO DE GRACIA</t>
  </si>
  <si>
    <t>CABALLERO DE GRACIA, 16</t>
  </si>
  <si>
    <t>apartamentos@caballerodegracia.com</t>
  </si>
  <si>
    <t>APARTAMENTOS BENIMUR 3</t>
  </si>
  <si>
    <t>CALLE PISTILOS, S/N</t>
  </si>
  <si>
    <t>30163</t>
  </si>
  <si>
    <t>apartamentosbenimur@gmail.com</t>
  </si>
  <si>
    <t>APARTAMENTOS JAMAICA</t>
  </si>
  <si>
    <t>BARRERA, 3</t>
  </si>
  <si>
    <t>apartamentosjamaica@hotmail.com</t>
  </si>
  <si>
    <t>APARTHOTEL ATLAS S.L.</t>
  </si>
  <si>
    <t>CALLE MONTEPERDIDO, S/N 0 ALICANTE</t>
  </si>
  <si>
    <t>aparthotelatlas@hotmail.com</t>
  </si>
  <si>
    <t>aparthotelatlassl.com</t>
  </si>
  <si>
    <t>EL SECRETO DE OLLO</t>
  </si>
  <si>
    <t>SANTO TOMÁS, 4</t>
  </si>
  <si>
    <t>VALLE DE OLLO/OLLARAN</t>
  </si>
  <si>
    <t>arantxa@elsecretodeollo.com</t>
  </si>
  <si>
    <t>elsecretodeollo.com</t>
  </si>
  <si>
    <t>PULA GOLF</t>
  </si>
  <si>
    <t>CARRETERA SON SERVERA-CAPDEPERA KILOMETRO 3</t>
  </si>
  <si>
    <t>arnau@pulagolf.com</t>
  </si>
  <si>
    <t>pulagolf.com/</t>
  </si>
  <si>
    <t>AS HOTELES TORRENT</t>
  </si>
  <si>
    <t>AUTOVIA MEDITERRÁNEO, S/N 0 KILOMETRO 345, 5</t>
  </si>
  <si>
    <t>46901</t>
  </si>
  <si>
    <t>astorrent@es.areasmail.com</t>
  </si>
  <si>
    <t>hotelashotelestorrent.com</t>
  </si>
  <si>
    <t>HOME GRANADA TRINIDAD S.L.</t>
  </si>
  <si>
    <t>CONDE DE LAS INFANTAS, 15 BAJO</t>
  </si>
  <si>
    <t>athomegranada@gmail.com</t>
  </si>
  <si>
    <t>facebook.com/homegranada</t>
  </si>
  <si>
    <t>HOSTAL PENAJARA MARBELLA</t>
  </si>
  <si>
    <t>PLATINO (PTE BAJA PASA SAN PEDRO ALCANTARA), S/N</t>
  </si>
  <si>
    <t>automovilesmarbella@gmail.com</t>
  </si>
  <si>
    <t>B&amp;B SALLENT</t>
  </si>
  <si>
    <t>CARRETERA, 44 44 44 44</t>
  </si>
  <si>
    <t>bbsallent@gmail.com</t>
  </si>
  <si>
    <t>bbsallent.webnode.es</t>
  </si>
  <si>
    <t>BELLAHELLÍN</t>
  </si>
  <si>
    <t>CARRETERA AGRA, S/N BAJO</t>
  </si>
  <si>
    <t>bellahellin@hotmail.com</t>
  </si>
  <si>
    <t>bellahelln.com</t>
  </si>
  <si>
    <t>BELMONTE ROOMS</t>
  </si>
  <si>
    <t>CALLE BLANCO BELMONTE, 9</t>
  </si>
  <si>
    <t>belmonte@cordobarooms.com</t>
  </si>
  <si>
    <t>belmonterooms.com</t>
  </si>
  <si>
    <t>SWEET SEVILLA SUITES</t>
  </si>
  <si>
    <t>CALLE ATIENZA, 4</t>
  </si>
  <si>
    <t>book@sweetbcnapartments.com</t>
  </si>
  <si>
    <t>sweetbcnapartments.com</t>
  </si>
  <si>
    <t>LONJASUITES</t>
  </si>
  <si>
    <t>CARRER JAUME FERRER, 5</t>
  </si>
  <si>
    <t>booking@lonjasuites.com</t>
  </si>
  <si>
    <t>lonjasuites.com</t>
  </si>
  <si>
    <t>RESIDENCIA SALAMANCA</t>
  </si>
  <si>
    <t>PLAZA PONIENTE, 30</t>
  </si>
  <si>
    <t>calibersa210@gmail.com</t>
  </si>
  <si>
    <t>CAMPO DE REYES</t>
  </si>
  <si>
    <t>CAMINO PEDRERA, S/N</t>
  </si>
  <si>
    <t>campodereyes@gmail.com</t>
  </si>
  <si>
    <t>campodereyes.com</t>
  </si>
  <si>
    <t>HOTEL CASA MARCHENA</t>
  </si>
  <si>
    <t>PLAZA HABANA, S/N BAJO</t>
  </si>
  <si>
    <t>casa.marchena@yahoo.es</t>
  </si>
  <si>
    <t>hotelcasamarchena.es</t>
  </si>
  <si>
    <t>CASA BOUMORT S.L.</t>
  </si>
  <si>
    <t>CARRER SOL, S/N</t>
  </si>
  <si>
    <t>25518</t>
  </si>
  <si>
    <t>CONCA DE DALT</t>
  </si>
  <si>
    <t>casaboumort@gmail.com</t>
  </si>
  <si>
    <t>casaboumort.com</t>
  </si>
  <si>
    <t>CONCHA GARCÍA SANZ</t>
  </si>
  <si>
    <t>AVENIDA RAMÓN Y CAJAL, 21</t>
  </si>
  <si>
    <t>42294</t>
  </si>
  <si>
    <t>TARDELCUENDE</t>
  </si>
  <si>
    <t>casadelmaestro21@outlook.com</t>
  </si>
  <si>
    <t>hotelensoria.es</t>
  </si>
  <si>
    <t>LA CASA DEL MAESTRO</t>
  </si>
  <si>
    <t>casadelmaestro.com</t>
  </si>
  <si>
    <t>CASA GRAN</t>
  </si>
  <si>
    <t>CARRETERA RASQUERA (TV-3022), KILOMETRO 17, 5</t>
  </si>
  <si>
    <t>43519</t>
  </si>
  <si>
    <t>EL PERELLÓ</t>
  </si>
  <si>
    <t>casagranrasquera@gmail.com</t>
  </si>
  <si>
    <t>CASA LA FONTANA</t>
  </si>
  <si>
    <t>PLAZA FONTIVEROS, 3</t>
  </si>
  <si>
    <t>casalafontanagranada@gmail.com</t>
  </si>
  <si>
    <t>casalafontana.com</t>
  </si>
  <si>
    <t>CASA PELEYON</t>
  </si>
  <si>
    <t>LUGAR LOIS, S/N BAJO</t>
  </si>
  <si>
    <t>casapeleyon@eresmas.com</t>
  </si>
  <si>
    <t>casapeleyon.com</t>
  </si>
  <si>
    <t>CASA RURAL DE MESTANZA</t>
  </si>
  <si>
    <t>PUERTOLLANO, 24</t>
  </si>
  <si>
    <t>13592</t>
  </si>
  <si>
    <t>MESTANZA</t>
  </si>
  <si>
    <t>casaruraldemestanza@gmail.com</t>
  </si>
  <si>
    <t>casaruraldemestanza.com</t>
  </si>
  <si>
    <t>CASA RURAL DON ALVARO DE LUNA</t>
  </si>
  <si>
    <t>CALLE JUAN CARLOS I, 45 45 45</t>
  </si>
  <si>
    <t>06820</t>
  </si>
  <si>
    <t>DON ÁLVARO</t>
  </si>
  <si>
    <t>casaruraldonalvarodeluna@yahoo.es</t>
  </si>
  <si>
    <t>casaruraldonalvarodeluna.com</t>
  </si>
  <si>
    <t>LOVE JAVEA RURAL GUEST HOUSE</t>
  </si>
  <si>
    <t>CALLE TORRENT, 6</t>
  </si>
  <si>
    <t>casarurallovejavea@gmail.com</t>
  </si>
  <si>
    <t>lovejavearuralguesthouse.com</t>
  </si>
  <si>
    <t>CASA VALDECABALLEROS</t>
  </si>
  <si>
    <t>CALLE VALENCIA, 3 BAJO</t>
  </si>
  <si>
    <t>06689</t>
  </si>
  <si>
    <t>VALDECABALLEROS</t>
  </si>
  <si>
    <t>casavaldecaballeros@gmail.com</t>
  </si>
  <si>
    <t>casavaldecaballeros.com</t>
  </si>
  <si>
    <t>CASINA VERDE MANZANA</t>
  </si>
  <si>
    <t>LUGAR SAN JUSTO, S/N LA CARRERA, 13</t>
  </si>
  <si>
    <t>casinaverdemanzana@gmail.com</t>
  </si>
  <si>
    <t>casinaverdemanzana.com</t>
  </si>
  <si>
    <t>CASONA DOS LAGOS</t>
  </si>
  <si>
    <t>BARRIO TORRE, 147 BAJO</t>
  </si>
  <si>
    <t>39690</t>
  </si>
  <si>
    <t>VILLAESCUSA</t>
  </si>
  <si>
    <t>casonadoslagosvillanueva@hotmail.com</t>
  </si>
  <si>
    <t>casonadoslagos.com</t>
  </si>
  <si>
    <t>MASÍA MÁS DEL REY</t>
  </si>
  <si>
    <t>CALLE COLÓN, 6 1ª SEXTA</t>
  </si>
  <si>
    <t>12520</t>
  </si>
  <si>
    <t>NULES</t>
  </si>
  <si>
    <t>castventhermanos@gmail.com</t>
  </si>
  <si>
    <t>masiamasdelrey.net/</t>
  </si>
  <si>
    <t>CASUAL MÁLAGA DEL MAR</t>
  </si>
  <si>
    <t>AVENIDA AURORA, 9</t>
  </si>
  <si>
    <t>casualmalagadelmar@casualhoteles.com</t>
  </si>
  <si>
    <t>RANCHO MONTALVO S.L.</t>
  </si>
  <si>
    <t>CAMINO CABIZUELA, KILOMETRO 3, 200</t>
  </si>
  <si>
    <t>05164</t>
  </si>
  <si>
    <t>EL OSO</t>
  </si>
  <si>
    <t>centroecuestremontalvom@gmail.com</t>
  </si>
  <si>
    <t>ranchomontalvosl.com</t>
  </si>
  <si>
    <t>CH HABITACIONES</t>
  </si>
  <si>
    <t>ARZOLA, 3 3</t>
  </si>
  <si>
    <t>ch.habitaciones@gmail.com</t>
  </si>
  <si>
    <t>chhabitaciones.com</t>
  </si>
  <si>
    <t>MANUEL SANCHEZ SALMERON</t>
  </si>
  <si>
    <t>CALLE COLOMBIA, 5</t>
  </si>
  <si>
    <t>04007</t>
  </si>
  <si>
    <t>chemamartos123@gmail.com</t>
  </si>
  <si>
    <t>manuelsanchezsalmeron.es</t>
  </si>
  <si>
    <t>COMTAL CENTRE B&amp;B</t>
  </si>
  <si>
    <t>COMTE D'URGELL, 109</t>
  </si>
  <si>
    <t>comtalcentre@gmail.com</t>
  </si>
  <si>
    <t>comtalcentrebb.com</t>
  </si>
  <si>
    <t>PARTIDA ALBARDANERA, S/N</t>
  </si>
  <si>
    <t>03750</t>
  </si>
  <si>
    <t>PEDREGUER</t>
  </si>
  <si>
    <t>contact@la-hacienda.ch</t>
  </si>
  <si>
    <t>lahacienda.com</t>
  </si>
  <si>
    <t>HACIENDA LA VEREDA S.L.</t>
  </si>
  <si>
    <t>VEREDA CERRO MACHO, S/N</t>
  </si>
  <si>
    <t>contacto@haciendalavereda.es</t>
  </si>
  <si>
    <t>haciendalavereda.es</t>
  </si>
  <si>
    <t>HOTEL RURAL LAS TEJUELAS</t>
  </si>
  <si>
    <t>CALLE VALENCIA, 3 3 3</t>
  </si>
  <si>
    <t>contacto@hotellastejuelas.com</t>
  </si>
  <si>
    <t>hotellastejuelas.com</t>
  </si>
  <si>
    <t>LA ENCARNACIÓN</t>
  </si>
  <si>
    <t>CARRETERA ENCARNACIÓN, S/N BAJO</t>
  </si>
  <si>
    <t>10190</t>
  </si>
  <si>
    <t>CASAR DE CÁCERES</t>
  </si>
  <si>
    <t>contacto@hotelquintalaencarnacion.com</t>
  </si>
  <si>
    <t>casaruralencarnacion.com</t>
  </si>
  <si>
    <t>CORTIJO BABLOU</t>
  </si>
  <si>
    <t>CARRETERA ARCOS-ALGAR, KILOMETRO 4 HUERTA MONARDA APARTADO 265</t>
  </si>
  <si>
    <t>cortijobablou@gmail.com</t>
  </si>
  <si>
    <t>cortijobablou.com</t>
  </si>
  <si>
    <t>COSTA AZUL SERVICES 2010 S.L.</t>
  </si>
  <si>
    <t>CALLE ALDEBARAN, 71 CHº</t>
  </si>
  <si>
    <t>28130</t>
  </si>
  <si>
    <t>VALDEOLMOS-ALALPARDO</t>
  </si>
  <si>
    <t>costaazulservices2010@gmail.com</t>
  </si>
  <si>
    <t>costaazulservices2010.com</t>
  </si>
  <si>
    <t>CASA RURAL LOS EMILIETES</t>
  </si>
  <si>
    <t>CALLE MAYOR, 30 BAJO</t>
  </si>
  <si>
    <t>02327</t>
  </si>
  <si>
    <t>POZUELO</t>
  </si>
  <si>
    <t>crlosemilietes@yahoo.es</t>
  </si>
  <si>
    <t>casarurallosemilietes.com</t>
  </si>
  <si>
    <t>EL CAZ DEL MOLINO</t>
  </si>
  <si>
    <t>CAZ, 10</t>
  </si>
  <si>
    <t>40514</t>
  </si>
  <si>
    <t>ctrelcaz@telefonica.net</t>
  </si>
  <si>
    <t>HOTEL RURAL VISTAHERMOSA</t>
  </si>
  <si>
    <t>CARRETERA N-630A, KILOMETRO 410</t>
  </si>
  <si>
    <t>HOSTAL REAL 79</t>
  </si>
  <si>
    <t>REAL, 79 BAJO</t>
  </si>
  <si>
    <t>davidfmfm@hotmail.com</t>
  </si>
  <si>
    <t>hostalreal79.com</t>
  </si>
  <si>
    <t>BEHAP SEVILLA CENTRO HISTÓRICO</t>
  </si>
  <si>
    <t>CALLE SAN PABLO, 35</t>
  </si>
  <si>
    <t>delasletras@behap.es</t>
  </si>
  <si>
    <t>behap.es</t>
  </si>
  <si>
    <t>JUST REWARD</t>
  </si>
  <si>
    <t>ESCULLERA DEL POBLENOU, S/N</t>
  </si>
  <si>
    <t>dmarcotte7@gmail.com</t>
  </si>
  <si>
    <t>boathotels.net</t>
  </si>
  <si>
    <t>ECOAVATAR S.L.</t>
  </si>
  <si>
    <t>LUGAR LAS CANCELAS ALTO, 7 BAJO</t>
  </si>
  <si>
    <t>ecoavatartenerife@gmail.com</t>
  </si>
  <si>
    <t>EL ACEBUCHAL HOTEL</t>
  </si>
  <si>
    <t>CARRETERA LLANOS (CA-0567)S, KILOMETRO 2</t>
  </si>
  <si>
    <t>11580</t>
  </si>
  <si>
    <t>SAN JOSÉ DEL VALLE</t>
  </si>
  <si>
    <t>elacebuchal2013@gmail.com</t>
  </si>
  <si>
    <t>perdizroja.com/elacebuchal</t>
  </si>
  <si>
    <t>CABAÑAS EL ACUÍFERO</t>
  </si>
  <si>
    <t>CARRETERA LAGUNAS RUIDERA KILOMETRO 0, 9</t>
  </si>
  <si>
    <t>elacuifero@gmail.com</t>
  </si>
  <si>
    <t>cabaaselacufero.com</t>
  </si>
  <si>
    <t>EL ALGAIRE</t>
  </si>
  <si>
    <t>LA ARQUERA, 23 BAJO</t>
  </si>
  <si>
    <t>33867</t>
  </si>
  <si>
    <t>elalgairehotel@gmail.com</t>
  </si>
  <si>
    <t>algaire.com</t>
  </si>
  <si>
    <t>EL BUHO DE LA REMOLINA</t>
  </si>
  <si>
    <t>BODE, KILOMETRO 2 BAJO</t>
  </si>
  <si>
    <t>33549</t>
  </si>
  <si>
    <t>elbuhodelaremolina@yahoo.es</t>
  </si>
  <si>
    <t>elbuhodelaremolina.com</t>
  </si>
  <si>
    <t>EL GECO VERDE</t>
  </si>
  <si>
    <t>CAMPO CEBAS, S/N</t>
  </si>
  <si>
    <t>18816</t>
  </si>
  <si>
    <t>CASTRIL</t>
  </si>
  <si>
    <t>elgecoverde@hotmail.com</t>
  </si>
  <si>
    <t>elgecoverde.com</t>
  </si>
  <si>
    <t>EL MIRADOR DE FUENTES DEL NARCEA</t>
  </si>
  <si>
    <t>MONCÓ, S/N BAJO</t>
  </si>
  <si>
    <t>elmiradordelnarcea@hotmail.com</t>
  </si>
  <si>
    <t>elmiradordefuentesdelnarcea.es</t>
  </si>
  <si>
    <t>CARRETERA VENTA DEL AIRE, S/N BAJO; LOCAL</t>
  </si>
  <si>
    <t>elmolinodemosqueruela@gmail.com</t>
  </si>
  <si>
    <t>EL PARRAL</t>
  </si>
  <si>
    <t>LADERAS DEL PARRAL, 1</t>
  </si>
  <si>
    <t>elparralrural@hotmail.com</t>
  </si>
  <si>
    <t>elparral.com</t>
  </si>
  <si>
    <t>ERAS DEL ROBELLANO</t>
  </si>
  <si>
    <t>PARAJE ERAS ROBELLANO, S/N BAJO (CASA RURAL)</t>
  </si>
  <si>
    <t>elrobellano@gmail.com</t>
  </si>
  <si>
    <t>erasdelrobellano.com</t>
  </si>
  <si>
    <t>HOTEL RURAL EL SECRETO DE JULIA</t>
  </si>
  <si>
    <t>LUGAR RIOSECO, 120</t>
  </si>
  <si>
    <t>33508</t>
  </si>
  <si>
    <t>elsecretodejulia@gmail.com</t>
  </si>
  <si>
    <t>hotelruralelsecretodejulia.com</t>
  </si>
  <si>
    <t>APARTAMENTOS EL TRANCO DEL MAR S.L.</t>
  </si>
  <si>
    <t>CALLE BAJA DEL MAR, 17 17 17</t>
  </si>
  <si>
    <t>eltrancodelmar@gmail.com</t>
  </si>
  <si>
    <t>eltrancodelmar.com</t>
  </si>
  <si>
    <t>EL YANTAR DE GREDOS S.L.</t>
  </si>
  <si>
    <t>CAÑADILLA, S/N</t>
  </si>
  <si>
    <t>05132</t>
  </si>
  <si>
    <t>SAN MARTÍN DEL PIMPOLLAR</t>
  </si>
  <si>
    <t>elyantardegredos@gmail.com</t>
  </si>
  <si>
    <t>elyantardegredos.es</t>
  </si>
  <si>
    <t>CASA RURAL EL MIRADOR</t>
  </si>
  <si>
    <t>POLIGONO INSDUSTRIAL AL PICASSENT, S/N 0 VALENCIA</t>
  </si>
  <si>
    <t>46220</t>
  </si>
  <si>
    <t>PICASSENT</t>
  </si>
  <si>
    <t>empresa.mirador@hotmail.com</t>
  </si>
  <si>
    <t>casaruralelmirador.com</t>
  </si>
  <si>
    <t>ENZO B&amp;B PARALEL</t>
  </si>
  <si>
    <t>VALLHONRAT, 9 4º-2ª</t>
  </si>
  <si>
    <t>enzobbparalel@gmail.com</t>
  </si>
  <si>
    <t>enzobbparalel.com</t>
  </si>
  <si>
    <t>REHABI GESS S.L.</t>
  </si>
  <si>
    <t>CAMI DALT D'ALELLA, 26</t>
  </si>
  <si>
    <t>08391</t>
  </si>
  <si>
    <t>TIANA</t>
  </si>
  <si>
    <t>espairossello195@gmail.com</t>
  </si>
  <si>
    <t>rehabigesssl.com</t>
  </si>
  <si>
    <t>LOS AMIGOS BEACH CLUB BY DIAMOND RESORTS</t>
  </si>
  <si>
    <t>CARRETERA N-340, KILOMETRO 204 (URBANIZACIÓN PLAYAMARINA)</t>
  </si>
  <si>
    <t>euhotels@diamondresorts.com</t>
  </si>
  <si>
    <t>CORRU SAN PUMÉS</t>
  </si>
  <si>
    <t>CARRETERA AS-114, 25</t>
  </si>
  <si>
    <t>ewanpantindiaz@gmail.com</t>
  </si>
  <si>
    <t>corrusanpums.com</t>
  </si>
  <si>
    <t>FABRICA CABRERA</t>
  </si>
  <si>
    <t>BARRIO PIEDRACABALLERA, S/N</t>
  </si>
  <si>
    <t>05123</t>
  </si>
  <si>
    <t>HOYOCASERO</t>
  </si>
  <si>
    <t>fabricacabrera@gmail.com</t>
  </si>
  <si>
    <t>gredos.org</t>
  </si>
  <si>
    <t>FAYMESA</t>
  </si>
  <si>
    <t>JOHN DALTON, 16</t>
  </si>
  <si>
    <t>faymesa@yahoo.es</t>
  </si>
  <si>
    <t>FATIMA GARCIA SANCHEZ</t>
  </si>
  <si>
    <t>CALLE EMILIA PARDO BAZAN, 14 BAJO</t>
  </si>
  <si>
    <t>fgsmarquez@hotmail.com</t>
  </si>
  <si>
    <t>FINCA CABALLO BLANCO</t>
  </si>
  <si>
    <t>CARRETERA MANACOR, KILOMETRO 32</t>
  </si>
  <si>
    <t>finca-caballo-blanco@web.de</t>
  </si>
  <si>
    <t>finca-caballo-blanco.com</t>
  </si>
  <si>
    <t>FINCA LA HERENCIA</t>
  </si>
  <si>
    <t>PEDRERA, 7-21</t>
  </si>
  <si>
    <t>41390</t>
  </si>
  <si>
    <t>GUADALCANAL</t>
  </si>
  <si>
    <t>fincalaherencia@gmail.com</t>
  </si>
  <si>
    <t>FINCA LISTONERO</t>
  </si>
  <si>
    <t>URBANIZACIÓN CORTIJO GRANDE, S/N</t>
  </si>
  <si>
    <t>04639</t>
  </si>
  <si>
    <t>TURRE</t>
  </si>
  <si>
    <t>fincalistonero@gmail.com</t>
  </si>
  <si>
    <t>fincalistonero.com</t>
  </si>
  <si>
    <t>FINCA EL CARPINTERO S.L.</t>
  </si>
  <si>
    <t>CARRETERA N-110, S/N</t>
  </si>
  <si>
    <t>10611</t>
  </si>
  <si>
    <t>TORNAVACAS</t>
  </si>
  <si>
    <t>fincarpintero@yahoo.es</t>
  </si>
  <si>
    <t>fincaelcarpintero.com</t>
  </si>
  <si>
    <t>FRANCISCO JOSÉ REYES VILLADIEGO</t>
  </si>
  <si>
    <t>CALLE REAL, 8 BAJO</t>
  </si>
  <si>
    <t>freyesvilladiego@yahoo.com</t>
  </si>
  <si>
    <t>CASA VACACIONAL</t>
  </si>
  <si>
    <t>CALLE AZUCENA, 26</t>
  </si>
  <si>
    <t>gemavestrizsanchez1@gmail.com</t>
  </si>
  <si>
    <t>CAÑAVERAL S. S.COOP. GALEGA</t>
  </si>
  <si>
    <t>RUA DOCTOR CADAVAL, 2</t>
  </si>
  <si>
    <t>gerencia@asesoriaemprendedor.es</t>
  </si>
  <si>
    <t>HOTEL MONTES BLANCOS</t>
  </si>
  <si>
    <t>AVENIDA SANTO DOMINGO DE LA CALZADA, KILOMETRO 2O</t>
  </si>
  <si>
    <t>gestion.ruben@gmail.com</t>
  </si>
  <si>
    <t>hotelmontesblancos.business.site</t>
  </si>
  <si>
    <t>CIUDAD DE BORJA S.L.</t>
  </si>
  <si>
    <t>CARRETERA N-122, KILOMETRO 62, 500</t>
  </si>
  <si>
    <t>50540</t>
  </si>
  <si>
    <t>BORJA</t>
  </si>
  <si>
    <t>gestion@hotelciudadborja.com</t>
  </si>
  <si>
    <t>hotelciudadborja.com</t>
  </si>
  <si>
    <t>COMPLEJO CASINO S.L.</t>
  </si>
  <si>
    <t>CALLE ALTO REY, 6</t>
  </si>
  <si>
    <t>ghironted@yahoo.com</t>
  </si>
  <si>
    <t>complejocasinosl.com</t>
  </si>
  <si>
    <t>HOTEL RURAL LOS PINTORES S.L.</t>
  </si>
  <si>
    <t>PRESBÍTERO JOSÉ MORENO, 20 BAJO</t>
  </si>
  <si>
    <t>grandullon2009@hotmail.com</t>
  </si>
  <si>
    <t>GRAN HOTEL PANDORADO</t>
  </si>
  <si>
    <t>CARRETERA MAGDALENA-RIOSCURO (LE-493), KILOMETRO 57.5</t>
  </si>
  <si>
    <t>24132</t>
  </si>
  <si>
    <t>RIELLO</t>
  </si>
  <si>
    <t>granhotelpandorado@gmail.com</t>
  </si>
  <si>
    <t>plus.google.com/114082644348989211885</t>
  </si>
  <si>
    <t>CAMINO BENECID, S/N BAJO(P DEL ENCINAR)</t>
  </si>
  <si>
    <t>04460</t>
  </si>
  <si>
    <t>grupovenicemc@gmail.com</t>
  </si>
  <si>
    <t>lamarmitadeahlam.com</t>
  </si>
  <si>
    <t>HACIENDA LA DEHESA</t>
  </si>
  <si>
    <t>CAMINO PURA WALÓ, 6 BAJO</t>
  </si>
  <si>
    <t>haciendaladehesa@gmail.com</t>
  </si>
  <si>
    <t>facebook.com/haciendaladehesatenerife/</t>
  </si>
  <si>
    <t>HAND SURF HOSTEL</t>
  </si>
  <si>
    <t>CALLE USERA, 17</t>
  </si>
  <si>
    <t>handsurfhostel@gmail.com</t>
  </si>
  <si>
    <t>handsurfhostel.com</t>
  </si>
  <si>
    <t>ECOHOTEL LA CORREA</t>
  </si>
  <si>
    <t>CALLE SAN ANTONIO, 58 BAJO</t>
  </si>
  <si>
    <t>hello@talkwithstranger.com</t>
  </si>
  <si>
    <t>ecohotelcorrea.com</t>
  </si>
  <si>
    <t>CASA SIEMPREVIVA - RECOMMENDED FOR ADULTS</t>
  </si>
  <si>
    <t>CALLE GLORIA FUERTES, 46</t>
  </si>
  <si>
    <t>hola@casasiempreviva.com</t>
  </si>
  <si>
    <t>casasiempreviva.com</t>
  </si>
  <si>
    <t>BULABULA FAMARA</t>
  </si>
  <si>
    <t>MONTAÑA CLARA, 32</t>
  </si>
  <si>
    <t>35558</t>
  </si>
  <si>
    <t>holidayinlanzarote@gmail.com</t>
  </si>
  <si>
    <t>HOSPEDERIA BALLESTEROS</t>
  </si>
  <si>
    <t>ALDEA BALLESTEROS, S/N</t>
  </si>
  <si>
    <t>16196</t>
  </si>
  <si>
    <t>VILLAR DE OLALLA</t>
  </si>
  <si>
    <t>hospederiaballesteros@gmail.com</t>
  </si>
  <si>
    <t>hospederiaballesteros.com</t>
  </si>
  <si>
    <t>HOSTAL GONZALEZ</t>
  </si>
  <si>
    <t>CALLE LAS TRES MARIAS, 10</t>
  </si>
  <si>
    <t>24688</t>
  </si>
  <si>
    <t>hostal@gmail.com</t>
  </si>
  <si>
    <t>hotalgonzalez.net</t>
  </si>
  <si>
    <t>RED CARPET HOSTAL, S.L.</t>
  </si>
  <si>
    <t>CARRER JOSEP VILLALONGA, 22 BAJO</t>
  </si>
  <si>
    <t>hostalcorona@hostalcorona.com</t>
  </si>
  <si>
    <t>hostalcorona.es</t>
  </si>
  <si>
    <t>HOSTAL D´´ART</t>
  </si>
  <si>
    <t>CARRER BRUNIQUER, 57</t>
  </si>
  <si>
    <t>hostaldart@gmail.com</t>
  </si>
  <si>
    <t>hostaldart.com</t>
  </si>
  <si>
    <t>HOTEL NIEVES CHIPIONA</t>
  </si>
  <si>
    <t>AVENIDA CÁDIZ, 67 BAJO</t>
  </si>
  <si>
    <t>hostalnieveschipiona@hotmail.com</t>
  </si>
  <si>
    <t>hotelnieveschipiona.com</t>
  </si>
  <si>
    <t>HOSTAL TEXAS 2</t>
  </si>
  <si>
    <t>PASEO JUSTICIA, 62</t>
  </si>
  <si>
    <t>50740</t>
  </si>
  <si>
    <t>FUENTES DE EBRO</t>
  </si>
  <si>
    <t>hostaltexas2@hotmail.com</t>
  </si>
  <si>
    <t>katestravelexperience.eu/</t>
  </si>
  <si>
    <t>HOTEL CHAMUIÑAS</t>
  </si>
  <si>
    <t>BUEZAS, 9 B</t>
  </si>
  <si>
    <t>hotel.chamuinas@gmail.com</t>
  </si>
  <si>
    <t>EL ZORZAL</t>
  </si>
  <si>
    <t>CARRETERA ANDALUCÍA (A-4), KILOMETRO 72 BAJO; H. HOTEL GUZMAN</t>
  </si>
  <si>
    <t>hotel.elzorzal@gmail.com</t>
  </si>
  <si>
    <t>SEÑORA MARÍA</t>
  </si>
  <si>
    <t>CALLE MANILA, 4</t>
  </si>
  <si>
    <t>hotel.sra.maria@gmail.com</t>
  </si>
  <si>
    <t>HOTEL APARTAMENTO PUERTA DE ADUARES</t>
  </si>
  <si>
    <t>ADUAR, 18 1</t>
  </si>
  <si>
    <t>hotel@puertadeaduares.es</t>
  </si>
  <si>
    <t>puertadeaduares.com</t>
  </si>
  <si>
    <t>1902 TOWNHOUSE</t>
  </si>
  <si>
    <t>CARRER SA MAR, 59</t>
  </si>
  <si>
    <t>hotel1902@outlook.com</t>
  </si>
  <si>
    <t>hotel1902soller.com</t>
  </si>
  <si>
    <t>HOTEL ALICIA CAROLINA</t>
  </si>
  <si>
    <t>hotelaliciacarolina@gmail.com</t>
  </si>
  <si>
    <t>aliciacarolina.es</t>
  </si>
  <si>
    <t>HOTEL FINCA ALMEJÍ</t>
  </si>
  <si>
    <t>CALLE HARINA, S/N</t>
  </si>
  <si>
    <t>29493</t>
  </si>
  <si>
    <t>BENADALID</t>
  </si>
  <si>
    <t>hotelalmeji@gmail.com</t>
  </si>
  <si>
    <t>hotelalmeji.com</t>
  </si>
  <si>
    <t>FRANCISCO ABASCAL GONZALEZ</t>
  </si>
  <si>
    <t>AVENIDA MAR, 13</t>
  </si>
  <si>
    <t>hotelatlanticobarbate@yahoo.es</t>
  </si>
  <si>
    <t>franciscoabascalgonzalez.com</t>
  </si>
  <si>
    <t>CARRER BONAIRE, 14 BAJO(HOSTAL)</t>
  </si>
  <si>
    <t>hotelbonaire@hotmail.com</t>
  </si>
  <si>
    <t>bonaire.com</t>
  </si>
  <si>
    <t>CARLTON RIOJA</t>
  </si>
  <si>
    <t>AVENIDA GRAN VÍA REY JUAN CARLOS I, 5</t>
  </si>
  <si>
    <t>pretur.es</t>
  </si>
  <si>
    <t>CASA CASILDA</t>
  </si>
  <si>
    <t>CALLE CALVARIO, 53</t>
  </si>
  <si>
    <t>38350</t>
  </si>
  <si>
    <t>TACORONTE</t>
  </si>
  <si>
    <t>hotelcasacasilda@gmail.com</t>
  </si>
  <si>
    <t>LA CASA DE LA IGLESIA</t>
  </si>
  <si>
    <t>CALLE CAMPOS, 1</t>
  </si>
  <si>
    <t>hotelcasaiglesia@gmail.com</t>
  </si>
  <si>
    <t>casaiglesia.com</t>
  </si>
  <si>
    <t>CASTILLO DE LUNA</t>
  </si>
  <si>
    <t>CARRETERA BADAJOZ, KILOMETRO 35 (CARRETERA EX 110)</t>
  </si>
  <si>
    <t>06510</t>
  </si>
  <si>
    <t>hotelcastillodeluna@hotmail.com</t>
  </si>
  <si>
    <t>castillodeluna.com</t>
  </si>
  <si>
    <t>PASEO CERVANTES, 19 BAJO</t>
  </si>
  <si>
    <t>02240</t>
  </si>
  <si>
    <t>MAHORA</t>
  </si>
  <si>
    <t>hotelcervantesmahora@hotmail.com</t>
  </si>
  <si>
    <t>actiweb.es</t>
  </si>
  <si>
    <t>CHACARA HOTEL</t>
  </si>
  <si>
    <t>POLIGONO INSDUSTRIAL CHÁCARA, KILOMETRO 100, 900 BAJO</t>
  </si>
  <si>
    <t>06350</t>
  </si>
  <si>
    <t>HIGUERA LA REAL</t>
  </si>
  <si>
    <t>hotelchacara@gmail.com</t>
  </si>
  <si>
    <t>chacarahotel.com</t>
  </si>
  <si>
    <t>EIRADO DO PINO S.L.</t>
  </si>
  <si>
    <t>QUINTÁNS, 8 BAJO</t>
  </si>
  <si>
    <t>hoteleiradodopino_reservas@hotmail.com</t>
  </si>
  <si>
    <t>HOTEL EL CASTELLAR</t>
  </si>
  <si>
    <t>CALLE HORNO, 19</t>
  </si>
  <si>
    <t>44124</t>
  </si>
  <si>
    <t>MOSCARDÓN</t>
  </si>
  <si>
    <t>hotelelcastellar@hotmail.com</t>
  </si>
  <si>
    <t>hotelelcastellar.com</t>
  </si>
  <si>
    <t>HOTELET DE BETLAN</t>
  </si>
  <si>
    <t>SACORREGES, 1</t>
  </si>
  <si>
    <t>hoteletdebetlan1@gmail.com</t>
  </si>
  <si>
    <t>hoteletdebetlan.com</t>
  </si>
  <si>
    <t>FILO HOTEL</t>
  </si>
  <si>
    <t>BAÑO, 11 BAJO</t>
  </si>
  <si>
    <t>hotelfilo@yahoo.es</t>
  </si>
  <si>
    <t>filohotel.com</t>
  </si>
  <si>
    <t>FITU</t>
  </si>
  <si>
    <t>AVENIDA ASTURIAS, 35 BAJO</t>
  </si>
  <si>
    <t>hotelfitu@gmail.com</t>
  </si>
  <si>
    <t>fitu.com</t>
  </si>
  <si>
    <t>MAS RENART S.L.</t>
  </si>
  <si>
    <t>CARRER ESPOLLA, 11</t>
  </si>
  <si>
    <t>17752</t>
  </si>
  <si>
    <t>MOLLET DE PERALADA</t>
  </si>
  <si>
    <t>hotelmasrenart@gmail.com</t>
  </si>
  <si>
    <t>masrenartsl.com</t>
  </si>
  <si>
    <t>MONTE Y MAR</t>
  </si>
  <si>
    <t>CARRETERA ISLA, 306 BAJO(BJ LA ISLA)</t>
  </si>
  <si>
    <t>hotelmonteymar@yahoo.es</t>
  </si>
  <si>
    <t>hotelmonteymar.com</t>
  </si>
  <si>
    <t>HOTEL MOYA</t>
  </si>
  <si>
    <t>IBÁÑEZ MARTÍN, 75</t>
  </si>
  <si>
    <t>16330</t>
  </si>
  <si>
    <t>LANDETE</t>
  </si>
  <si>
    <t>hotelmoyalandete@gmail.com</t>
  </si>
  <si>
    <t>hotelmoyalandete.com</t>
  </si>
  <si>
    <t>HOTEL O NÁUTICO LAXE</t>
  </si>
  <si>
    <t>RUA ROSALÍA DE CASTRO, 46 46</t>
  </si>
  <si>
    <t>hotelonautico@gmail.com</t>
  </si>
  <si>
    <t>hotelonuticolaxe.com</t>
  </si>
  <si>
    <t>HOTEL ORENETA</t>
  </si>
  <si>
    <t>CARRETERA BASSACS, 60 BAIXOS</t>
  </si>
  <si>
    <t>08680</t>
  </si>
  <si>
    <t>GIRONELLA</t>
  </si>
  <si>
    <t>hoteloreneta@gmail.com</t>
  </si>
  <si>
    <t>hotel-oreneta.com</t>
  </si>
  <si>
    <t>REIG</t>
  </si>
  <si>
    <t>SANT MIQUEL, 107 1</t>
  </si>
  <si>
    <t>03780</t>
  </si>
  <si>
    <t>PEGO</t>
  </si>
  <si>
    <t>hotelreig@gmail.com</t>
  </si>
  <si>
    <t>reig.com</t>
  </si>
  <si>
    <t>PETIT HOTEL DE RIU</t>
  </si>
  <si>
    <t>CARRETERA BELLVER, 2</t>
  </si>
  <si>
    <t>RIU DE CERDANYA</t>
  </si>
  <si>
    <t>hotelriucerdanya@gmail.com</t>
  </si>
  <si>
    <t>hotelriucerdanya.com</t>
  </si>
  <si>
    <t>HOTEL RURAL ANDALUCÍA</t>
  </si>
  <si>
    <t>CALLE MÁLAGA, 1</t>
  </si>
  <si>
    <t>hotelruralandalucia@gmail.com</t>
  </si>
  <si>
    <t>hotelruralandalucia.es</t>
  </si>
  <si>
    <t>DOÑA BERENGUELA</t>
  </si>
  <si>
    <t>CALLE SANCHA LÓPEZ DEL PERAL, 8</t>
  </si>
  <si>
    <t>13260</t>
  </si>
  <si>
    <t>BOLAÑOS DE CALATRAVA</t>
  </si>
  <si>
    <t>hotelruralberenguela@gmail.com</t>
  </si>
  <si>
    <t>doaberenguela.com</t>
  </si>
  <si>
    <t>LA PLAZA</t>
  </si>
  <si>
    <t>PLAZA PLAZA AYUNTAMIENTO, 12 BAJO</t>
  </si>
  <si>
    <t>hotelrurallaplaza@gmail.com</t>
  </si>
  <si>
    <t>laplaza.com</t>
  </si>
  <si>
    <t>SANTACREU</t>
  </si>
  <si>
    <t>CALLE VIRGEN DEL CARMEN, 3</t>
  </si>
  <si>
    <t>hotelsantacreu@gmail.com</t>
  </si>
  <si>
    <t>santacreu.com</t>
  </si>
  <si>
    <t>SINGAPORE</t>
  </si>
  <si>
    <t>BOA, 22 BAJO</t>
  </si>
  <si>
    <t>hotelsingaporeboa@gmail.com</t>
  </si>
  <si>
    <t>singapore.com</t>
  </si>
  <si>
    <t>SOLSONA CENTRE</t>
  </si>
  <si>
    <t>ÀNGEL GUIMERÀ, 3</t>
  </si>
  <si>
    <t>hotelsolsonacentre@yahoo.es</t>
  </si>
  <si>
    <t>BARRIO TEJIRO, 5</t>
  </si>
  <si>
    <t>hotelsolymar@hotmail.com</t>
  </si>
  <si>
    <t>solymar.com</t>
  </si>
  <si>
    <t>VALLE DE OCA</t>
  </si>
  <si>
    <t>PLAZA, 8 BAJO (CALLE PLAZA)</t>
  </si>
  <si>
    <t>09258</t>
  </si>
  <si>
    <t>hotelvalledeoca@yahoo.es</t>
  </si>
  <si>
    <t>valledeoca.com</t>
  </si>
  <si>
    <t>VILLANUEVA, S/N BAJO</t>
  </si>
  <si>
    <t>hotelvillanueva@hotmail.com</t>
  </si>
  <si>
    <t>villanuevahotel.com</t>
  </si>
  <si>
    <t>HOTEL RURAL GRAN MAESTRE</t>
  </si>
  <si>
    <t>CARRETERA EX-104, 62</t>
  </si>
  <si>
    <t>06600</t>
  </si>
  <si>
    <t>CABEZA DEL BUEY</t>
  </si>
  <si>
    <t>hrgranmaestre@gmail.com</t>
  </si>
  <si>
    <t>hotelruralgranmaestre.com</t>
  </si>
  <si>
    <t>LAS RAMBLAS</t>
  </si>
  <si>
    <t>CALLE PARDILLAR, 8</t>
  </si>
  <si>
    <t>16212</t>
  </si>
  <si>
    <t>POZORRUBIELOS DE LA MANCHA</t>
  </si>
  <si>
    <t>hrlasramblas@gmail.com</t>
  </si>
  <si>
    <t>hrlasramblas.es</t>
  </si>
  <si>
    <t>SIERRA QUILAMA S.L.</t>
  </si>
  <si>
    <t>PARAJE PERALES, S/N BAJO</t>
  </si>
  <si>
    <t>37763</t>
  </si>
  <si>
    <t>SAN MIGUEL DE VALERO</t>
  </si>
  <si>
    <t>hrsierraquilama@gmail.com</t>
  </si>
  <si>
    <t>hotelsierraquilama.com</t>
  </si>
  <si>
    <t>3 ALPACAS</t>
  </si>
  <si>
    <t>VIA VÍA LA VALLINA (B° CADAMANCIO), 20</t>
  </si>
  <si>
    <t>info@3alpacas.com</t>
  </si>
  <si>
    <t>3alpacas.com</t>
  </si>
  <si>
    <t>4 ESQUINAS S.L.</t>
  </si>
  <si>
    <t>CALLE LA IGLESIA, 11 ESQUINA OBISPO PEREZ CACERES N°19</t>
  </si>
  <si>
    <t>info@4esquinas.net</t>
  </si>
  <si>
    <t>7ESCALONES</t>
  </si>
  <si>
    <t>CALLE LUIS VÁZQUEZ, 3</t>
  </si>
  <si>
    <t>info@7escalones.com</t>
  </si>
  <si>
    <t>7escalones.rota.top-hotels-es.com/es</t>
  </si>
  <si>
    <t>9 OLAS HOTEL</t>
  </si>
  <si>
    <t>TELLEIRO, 137</t>
  </si>
  <si>
    <t>info@9olashotel.com</t>
  </si>
  <si>
    <t>ABRACADABRA SUITES</t>
  </si>
  <si>
    <t>BAILÉN, 39 1-DCHA</t>
  </si>
  <si>
    <t>info@abracadabrasuites.com</t>
  </si>
  <si>
    <t>abracadabrasuites.com</t>
  </si>
  <si>
    <t>A CASA DA MEIXIDA</t>
  </si>
  <si>
    <t>MUIÑOS, S/N</t>
  </si>
  <si>
    <t>AGROTURISMO BETENAMA</t>
  </si>
  <si>
    <t>CALLE BETENAMA, 17</t>
  </si>
  <si>
    <t>38916</t>
  </si>
  <si>
    <t>info@agroturismobetenama.com</t>
  </si>
  <si>
    <t>AIRE DE COLLDEJOU S.L.</t>
  </si>
  <si>
    <t>CALLE LA COMA S/N</t>
  </si>
  <si>
    <t>43310</t>
  </si>
  <si>
    <t>COLLDEJOU</t>
  </si>
  <si>
    <t>info@airedecolldejou.com</t>
  </si>
  <si>
    <t>airedecolldejou.com</t>
  </si>
  <si>
    <t>HOTEL AIRES DE COLLDEJOU</t>
  </si>
  <si>
    <t>CALLE LA COMA, S/N</t>
  </si>
  <si>
    <t>AISIA LEKEITIO</t>
  </si>
  <si>
    <t>info@aisialekeitio.com</t>
  </si>
  <si>
    <t>aisiahoteles.com</t>
  </si>
  <si>
    <t>ALCOBAS RUSTICAS</t>
  </si>
  <si>
    <t>EXTRARRADIO BALCÓN DE MEJORADA, 50 BIS EL PINAR</t>
  </si>
  <si>
    <t>28840</t>
  </si>
  <si>
    <t>MEJORADA DEL CAMPO</t>
  </si>
  <si>
    <t>info@alcobasrusticas.com</t>
  </si>
  <si>
    <t>HOTEL ALDEA DUERO</t>
  </si>
  <si>
    <t>CARRETERA SALTO-SAUCELLE, S/N BAJO (CJTO. POBLADO IBERD</t>
  </si>
  <si>
    <t>37257</t>
  </si>
  <si>
    <t>SAUCELLE</t>
  </si>
  <si>
    <t>info@aldeaduero.es</t>
  </si>
  <si>
    <t>aldeaduero.es</t>
  </si>
  <si>
    <t>ALDEA FIGUEIREDO</t>
  </si>
  <si>
    <t>CENLLE, S/N BAJO (CJTO. BARRIO O COTO</t>
  </si>
  <si>
    <t>32454</t>
  </si>
  <si>
    <t>info@aldeafigueiredo.com</t>
  </si>
  <si>
    <t>ALJIBE CASA RURAL</t>
  </si>
  <si>
    <t>CALLE REAL, 33</t>
  </si>
  <si>
    <t>info@aljibecasarural.com</t>
  </si>
  <si>
    <t>aljibecasarural.com</t>
  </si>
  <si>
    <t>ALMABELLACLUB</t>
  </si>
  <si>
    <t>CALLE SAN JOSÉ, 312-314</t>
  </si>
  <si>
    <t>info@almabellaclub.com</t>
  </si>
  <si>
    <t>almabellaclub.com</t>
  </si>
  <si>
    <t>AMALIA BALDIVIA ACEBO</t>
  </si>
  <si>
    <t>CARRETERA, 2 BAJO</t>
  </si>
  <si>
    <t>06429</t>
  </si>
  <si>
    <t>BENQUERENCIA DE LA SERENA</t>
  </si>
  <si>
    <t>info@amaliabaldiviaacebo.com</t>
  </si>
  <si>
    <t>AMOR DE MADRE OXIGENO S.L.</t>
  </si>
  <si>
    <t>HENAO, S/N</t>
  </si>
  <si>
    <t>info@amordemadreoxigeno.com</t>
  </si>
  <si>
    <t>ANCORA DE RIA</t>
  </si>
  <si>
    <t>TRINCHERPE, 16 BAJO</t>
  </si>
  <si>
    <t>info@ancoraderia.com</t>
  </si>
  <si>
    <t>ancoradaria.com</t>
  </si>
  <si>
    <t>ANGEL MARCOS MERCHAN</t>
  </si>
  <si>
    <t>CALLE GUERRILLEROS, 8</t>
  </si>
  <si>
    <t>info@angelmarcosmerchan.com</t>
  </si>
  <si>
    <t>APARTAHOTEL LA TORRE</t>
  </si>
  <si>
    <t>CALLE TORRE DE HACHO (POLIGONO INSDUSTRIAL ANTEQUERA), 36</t>
  </si>
  <si>
    <t>info@apartahotellatorre.com</t>
  </si>
  <si>
    <t>APARTAMENTO EL PATIO V</t>
  </si>
  <si>
    <t>CARRER COLL-VERD, 010 V, 01, 05,</t>
  </si>
  <si>
    <t>info@apartamentoelpatiov.com</t>
  </si>
  <si>
    <t>APARTAMENTO LAS TORRES CON VISTA AL MAR</t>
  </si>
  <si>
    <t>AVENIDA ACAPULCO, S/N</t>
  </si>
  <si>
    <t>info@apartamentolastorresconvistaalmar.com</t>
  </si>
  <si>
    <t>APARTAMENTO MINERVA JUPITER</t>
  </si>
  <si>
    <t>AVENIDA CONJUNTO GAMONAL, S/N EDIFICIO MINERVA, 2.ª PLANTA 220</t>
  </si>
  <si>
    <t>info@apartamentominervajupiter.com</t>
  </si>
  <si>
    <t>APARTAMENTOS DE LA HUERTA</t>
  </si>
  <si>
    <t>CALLE HUERTA, 109</t>
  </si>
  <si>
    <t>info@apartamentosdelahuerta.com</t>
  </si>
  <si>
    <t>bestplacesinmap.eu/apartamentos-de-la-huerta-spain?correlationID=18962efe-c17e-43f8-a450-9ffe88b38d0b</t>
  </si>
  <si>
    <t>APARTAMENTOS PARQUE CAROLINA</t>
  </si>
  <si>
    <t>CALLE LA TÉ, 1</t>
  </si>
  <si>
    <t>info@apartamentosparquecarolina.com</t>
  </si>
  <si>
    <t>apartamentosparquecarolina.top/</t>
  </si>
  <si>
    <t>APARTAMENTOS PLAZA AMERICA</t>
  </si>
  <si>
    <t>LÓPEZ MORA, 51</t>
  </si>
  <si>
    <t>36211</t>
  </si>
  <si>
    <t>info@apartamentosplazaamerica.com</t>
  </si>
  <si>
    <t>apartamentosplazaamerica.com</t>
  </si>
  <si>
    <t>APARTHOTEL RAEIROS</t>
  </si>
  <si>
    <t>LUGAR BALEA, 45 A</t>
  </si>
  <si>
    <t>info@aparthotelraeiros.com</t>
  </si>
  <si>
    <t>APARTHOTEL SPA AREU S.L.</t>
  </si>
  <si>
    <t>SANT FELIÚ, 30</t>
  </si>
  <si>
    <t>info@aparthotelspaareu.com</t>
  </si>
  <si>
    <t>areu.es</t>
  </si>
  <si>
    <t>APARTMENT PUERTO BANUS MARBELLA</t>
  </si>
  <si>
    <t>AVENIDA ROTARY INTERNACIONAL, 211 A</t>
  </si>
  <si>
    <t>info@apartmentpuertobanusmarbella.com</t>
  </si>
  <si>
    <t>APARTMENTS IN BARCELONA LAS RAMBLAS GUARDIA</t>
  </si>
  <si>
    <t>GUÀRDIA, 8 BAJO(ASCENSOR)</t>
  </si>
  <si>
    <t>info@apartmentsinbarcelonalasramblasguardia.com</t>
  </si>
  <si>
    <t>APPART-HÔTEL 2</t>
  </si>
  <si>
    <t>CALLE SANTANDER, 1</t>
  </si>
  <si>
    <t>info@appart-hôtel2.com</t>
  </si>
  <si>
    <t>moraira.one</t>
  </si>
  <si>
    <t>ARINAGA SUITES</t>
  </si>
  <si>
    <t>CALLE DUQUE DE OSUNA, 36</t>
  </si>
  <si>
    <t>info@arinagasuites.com</t>
  </si>
  <si>
    <t>SPA RURAL ARS VIVENDI</t>
  </si>
  <si>
    <t>TRAVESIA CARRETERA MONTESCLAROS, S/N</t>
  </si>
  <si>
    <t>45621</t>
  </si>
  <si>
    <t>SEGURILLA</t>
  </si>
  <si>
    <t>info@ars-vivendi.es</t>
  </si>
  <si>
    <t>ars-vivendi.es</t>
  </si>
  <si>
    <t>B&amp;B BOAT ST. KATHARINE</t>
  </si>
  <si>
    <t>CARRER PAU, 12</t>
  </si>
  <si>
    <t>08930</t>
  </si>
  <si>
    <t>SANT ADRIÀ DE BESÒS</t>
  </si>
  <si>
    <t>info@b&amp;bboatstkatharine.com</t>
  </si>
  <si>
    <t>JOSE GARCIA MARTIN</t>
  </si>
  <si>
    <t>CALLE PULGAS, 19 BAJO; DUPLICADO 19-21</t>
  </si>
  <si>
    <t>LA HOYA</t>
  </si>
  <si>
    <t>info@balcondelpueblo.com</t>
  </si>
  <si>
    <t>balcondelpueblo.com</t>
  </si>
  <si>
    <t>LA WAVE SURF CORUÑA</t>
  </si>
  <si>
    <t>LUGAR A PEDRA DO SAL, 28</t>
  </si>
  <si>
    <t>15105</t>
  </si>
  <si>
    <t>info@baldaiosurfhouse.com</t>
  </si>
  <si>
    <t>baldaiosurfhouse.com</t>
  </si>
  <si>
    <t>BARCELONA COSY ROOMS</t>
  </si>
  <si>
    <t>MARINA, 124</t>
  </si>
  <si>
    <t>info@barcelonacosyrooms.com</t>
  </si>
  <si>
    <t>BARCELONA FIRA BOUTIQUE</t>
  </si>
  <si>
    <t>PLAÇA PLAZA JOVENTUT, 80 80</t>
  </si>
  <si>
    <t>08020</t>
  </si>
  <si>
    <t>info@barcelonafiraboutique.com</t>
  </si>
  <si>
    <t>BCOOL MURCIA S.L.</t>
  </si>
  <si>
    <t>CALLE INFANTES, 5 5 5</t>
  </si>
  <si>
    <t>info@bcoolmurcia.com</t>
  </si>
  <si>
    <t>BE HAPPY</t>
  </si>
  <si>
    <t>CALLE BÉLMEZ, S/N (PUENTE DE VALLECAS)</t>
  </si>
  <si>
    <t>info@behappy.com</t>
  </si>
  <si>
    <t>CARRETERA CALA MORELL, KILOMETRO 1 BAJO; BINITRAM CALLE CAL MOR</t>
  </si>
  <si>
    <t>SA BISBAL</t>
  </si>
  <si>
    <t>PLAZA SANTA CATALINA TOMÀS, 1 BAJO</t>
  </si>
  <si>
    <t>info@bisbal.com</t>
  </si>
  <si>
    <t>BLIZZ BOUTIQUE</t>
  </si>
  <si>
    <t>PASEO MÉJICO (URBANIZACIÓN LAS CUMBRES), 6</t>
  </si>
  <si>
    <t>info@blizzboutique.com</t>
  </si>
  <si>
    <t>blizzhotel.com</t>
  </si>
  <si>
    <t>BLUE HOSTEL</t>
  </si>
  <si>
    <t>AMPLE, 24 1°, 4°</t>
  </si>
  <si>
    <t>info@bluehostel.com</t>
  </si>
  <si>
    <t>FINCA ECOLOGICA HEREDAD LA BOQUILLA</t>
  </si>
  <si>
    <t>CARRETERA MOIXENT, KILOMETRO 10.50</t>
  </si>
  <si>
    <t>46811</t>
  </si>
  <si>
    <t>info@boquilla.com.es</t>
  </si>
  <si>
    <t>olivierdexavier.es</t>
  </si>
  <si>
    <t>BOUTIQUE BED &amp; BREAKFAST</t>
  </si>
  <si>
    <t>PAU CLARIS, 145</t>
  </si>
  <si>
    <t>info@boutiquebed&amp;breakfast.com</t>
  </si>
  <si>
    <t>boutique-bedandbreakfast.com</t>
  </si>
  <si>
    <t>BOUTIQUE X PUEBLO, BENALMÁDENA</t>
  </si>
  <si>
    <t>CALLE LIRIO, 5</t>
  </si>
  <si>
    <t>info@boutiquexpueblobenalmádena.com</t>
  </si>
  <si>
    <t>whitevillageboutique.com/</t>
  </si>
  <si>
    <t>BREEZE APARTHOTEL</t>
  </si>
  <si>
    <t>CARRER EMILIO MARTÍNEZ PASSAPERA, 8</t>
  </si>
  <si>
    <t>info@breezeaparthotel.com</t>
  </si>
  <si>
    <t>BRH AFAN DE RIBERA</t>
  </si>
  <si>
    <t>CALLE AFÁN DE RIBERA, S/N</t>
  </si>
  <si>
    <t>info@brhafanderibera.com</t>
  </si>
  <si>
    <t>BUCEO EN CABO DE GATA</t>
  </si>
  <si>
    <t>CALLE STAY, 1</t>
  </si>
  <si>
    <t>info@buceoencabodegata.es</t>
  </si>
  <si>
    <t>buceoencabodegata.com</t>
  </si>
  <si>
    <t>BUNGALOW</t>
  </si>
  <si>
    <t>CARRER BRESQUILLER, 16</t>
  </si>
  <si>
    <t>info@bungalow.com</t>
  </si>
  <si>
    <t>CASA ANNA</t>
  </si>
  <si>
    <t>CALLE VIRGEN DE LA CARIDAD DEL COBRE, 4 H</t>
  </si>
  <si>
    <t>info@caanna.com</t>
  </si>
  <si>
    <t>CASA AURELIO</t>
  </si>
  <si>
    <t>CRUCE, 2 BAJO</t>
  </si>
  <si>
    <t>33891</t>
  </si>
  <si>
    <t>info@caaurelio.com</t>
  </si>
  <si>
    <t>CASA DE LA MARQUESA S.L.</t>
  </si>
  <si>
    <t>CALLE MORATA, 9 BAJO</t>
  </si>
  <si>
    <t>info@cadelamarque.com</t>
  </si>
  <si>
    <t>casadelamarquesa.com</t>
  </si>
  <si>
    <t>CASA DEL CURA</t>
  </si>
  <si>
    <t>BARRIO MEDIO, 14</t>
  </si>
  <si>
    <t>49357</t>
  </si>
  <si>
    <t>SAN JUSTO</t>
  </si>
  <si>
    <t>info@cadelcura.com</t>
  </si>
  <si>
    <t>casadelcura.net</t>
  </si>
  <si>
    <t>CASA DOVER</t>
  </si>
  <si>
    <t>CÒRSEGA, 429 PRINCIPAL 1</t>
  </si>
  <si>
    <t>info@cadover.com</t>
  </si>
  <si>
    <t>CASA GRANDE DA CAPELLANIA</t>
  </si>
  <si>
    <t>LUGAR A ESCLAVITUDE, 3</t>
  </si>
  <si>
    <t>info@cagrandedacapellania.com</t>
  </si>
  <si>
    <t>casagrandedacapellania.es</t>
  </si>
  <si>
    <t>CA L´AMADEU</t>
  </si>
  <si>
    <t>FONT, S/N BAJO</t>
  </si>
  <si>
    <t>43311</t>
  </si>
  <si>
    <t>VILANOVA D'ESCORNALBOU</t>
  </si>
  <si>
    <t>info@cal´amadeu.com</t>
  </si>
  <si>
    <t>calamadeu.com</t>
  </si>
  <si>
    <t>CALMA HOLIDAY VILLAS</t>
  </si>
  <si>
    <t>TRAVESSERA GINEBRO, 5</t>
  </si>
  <si>
    <t>info@calmaholidayvilla.com</t>
  </si>
  <si>
    <t>calmaholidayvilla.com</t>
  </si>
  <si>
    <t>CAL NOU</t>
  </si>
  <si>
    <t>CARRER MAJOR, 9</t>
  </si>
  <si>
    <t>CORÇÀ</t>
  </si>
  <si>
    <t>info@calnou.com</t>
  </si>
  <si>
    <t>calnou.com</t>
  </si>
  <si>
    <t>CASA LUCY</t>
  </si>
  <si>
    <t>PLAZA FILIBERTO VILLALOBOS, 2</t>
  </si>
  <si>
    <t>37110</t>
  </si>
  <si>
    <t>TORRESMENUDAS</t>
  </si>
  <si>
    <t>info@calucy.com</t>
  </si>
  <si>
    <t>CASA MARIETA</t>
  </si>
  <si>
    <t>CARRETERA FRANCIA, 24 BAJO (HOTEL)</t>
  </si>
  <si>
    <t>info@camarieta.com</t>
  </si>
  <si>
    <t>CASA MARIVÍ HOTEL</t>
  </si>
  <si>
    <t>NIEMBRO, S/N</t>
  </si>
  <si>
    <t>info@camarivíhotel.com</t>
  </si>
  <si>
    <t>hotelmania.net/hotel/niembro/casa-marivi/</t>
  </si>
  <si>
    <t>CASA MARO S.L.</t>
  </si>
  <si>
    <t>CARMEN, 2 BAJO</t>
  </si>
  <si>
    <t>info@camaro.com</t>
  </si>
  <si>
    <t>hotel-casa-maro.com</t>
  </si>
  <si>
    <t>CASA NADIN</t>
  </si>
  <si>
    <t>CALLE MARTOS, 6-8 3 I</t>
  </si>
  <si>
    <t>03012</t>
  </si>
  <si>
    <t>info@canadin.com</t>
  </si>
  <si>
    <t>CAN BAYRE S.L.</t>
  </si>
  <si>
    <t>CARRER MAJOR, 9 BAJO</t>
  </si>
  <si>
    <t>17469</t>
  </si>
  <si>
    <t>FORTIÀ</t>
  </si>
  <si>
    <t>info@canbayre.com</t>
  </si>
  <si>
    <t>canbayre.com</t>
  </si>
  <si>
    <t>CAN BENEIT</t>
  </si>
  <si>
    <t>info@canbeneit.com</t>
  </si>
  <si>
    <t>hotel-canbeneit.de</t>
  </si>
  <si>
    <t>CAN CHAPATI</t>
  </si>
  <si>
    <t>DISSEMINAT DISSEMINAT CAN XIC, S/N</t>
  </si>
  <si>
    <t>info@canchapati.com</t>
  </si>
  <si>
    <t>CAN GALL</t>
  </si>
  <si>
    <t>CARRETERA SANT JOAN-EIVISSA, KILOMETRO 17.200</t>
  </si>
  <si>
    <t>info@cangall.com</t>
  </si>
  <si>
    <t>agrocangall.com</t>
  </si>
  <si>
    <t>CASA PATIO DEL SIGLO XIX</t>
  </si>
  <si>
    <t>CALLE MORATÍN, 7</t>
  </si>
  <si>
    <t>info@capatiodelsigloxix.com</t>
  </si>
  <si>
    <t>CASA PEIRO</t>
  </si>
  <si>
    <t>CALLE LA PLAÇA, 7 BAJO(CASA PEIRO)</t>
  </si>
  <si>
    <t>25526</t>
  </si>
  <si>
    <t>info@capeiro.com</t>
  </si>
  <si>
    <t>CAREMA SES SALINES</t>
  </si>
  <si>
    <t>URBANIZACIÓN PLATGES DE FORNELLS, S/N</t>
  </si>
  <si>
    <t>info@caremaseslines.com</t>
  </si>
  <si>
    <t>CASA ROBERTO</t>
  </si>
  <si>
    <t>SAN XIÁN DE SALES, S/N</t>
  </si>
  <si>
    <t>15885</t>
  </si>
  <si>
    <t>info@caroberto.com</t>
  </si>
  <si>
    <t>restauranteroberto.com</t>
  </si>
  <si>
    <t>CASA ROMANTICA</t>
  </si>
  <si>
    <t>CARRER ROSES, 35</t>
  </si>
  <si>
    <t>info@caromantica.com</t>
  </si>
  <si>
    <t>casa-romantica-mallorca.de</t>
  </si>
  <si>
    <t>CASA ROSENDO</t>
  </si>
  <si>
    <t>CALLE TRES PECES, 1 BAJO</t>
  </si>
  <si>
    <t>info@carosendo.com</t>
  </si>
  <si>
    <t>palimpalem.com/1/casa-rosendo</t>
  </si>
  <si>
    <t>CASA RURAL EL CORTIJO DE MATAMULAS</t>
  </si>
  <si>
    <t>FULGENCIO FERNÁNDEZ, 26</t>
  </si>
  <si>
    <t>info@caruralelcortijodematamulas.com</t>
  </si>
  <si>
    <t>CASA RURAL VALOR S.C.</t>
  </si>
  <si>
    <t>PLAZA ARBRE, S/N</t>
  </si>
  <si>
    <t>info@caruralvalorsc.com</t>
  </si>
  <si>
    <t>CASA DO HERDEIRO</t>
  </si>
  <si>
    <t>A LOBAGUEIRA, 10</t>
  </si>
  <si>
    <t>27528</t>
  </si>
  <si>
    <t>CARBALLEDO</t>
  </si>
  <si>
    <t>info@casadoherdeiro.com</t>
  </si>
  <si>
    <t>casadoherdeiro.com</t>
  </si>
  <si>
    <t>CASA ESCUELA DE TORIN</t>
  </si>
  <si>
    <t>LUGAR TORÍN, 49</t>
  </si>
  <si>
    <t>info@casaescueladetorin.com</t>
  </si>
  <si>
    <t>casaescueladetorin.com</t>
  </si>
  <si>
    <t>CAS CABO NOU S.L.</t>
  </si>
  <si>
    <t>CARRETERA MANACOR-SANT LLORENÇ DES CARDASSAR, KILOMETRO 5</t>
  </si>
  <si>
    <t>info@cascabonou.com</t>
  </si>
  <si>
    <t>cascabonou.com</t>
  </si>
  <si>
    <t>SAN ANDRÉS, S/N BARCENA DEL MONASTERIO</t>
  </si>
  <si>
    <t>info@casonadenandres.com</t>
  </si>
  <si>
    <t>sanandreshotel.com</t>
  </si>
  <si>
    <t>CATALUÑA Y RIOJA S.A.</t>
  </si>
  <si>
    <t>DUQUESA DE LA VICTORIA, 10</t>
  </si>
  <si>
    <t>info@cataluñayrioja.com</t>
  </si>
  <si>
    <t>CASA TEMPRADO</t>
  </si>
  <si>
    <t>CALLE TEMPRANO, 12</t>
  </si>
  <si>
    <t>info@catemprado.com</t>
  </si>
  <si>
    <t>CASA VILLA PICO S.L.</t>
  </si>
  <si>
    <t>CARRER CIRINEO, 4 BAJO</t>
  </si>
  <si>
    <t>03579</t>
  </si>
  <si>
    <t>SELLA</t>
  </si>
  <si>
    <t>info@cavillapico.com</t>
  </si>
  <si>
    <t>CHALET PURA VIDA</t>
  </si>
  <si>
    <t>AVENIDA CUBA, 23</t>
  </si>
  <si>
    <t>info@chaletpuravida.com</t>
  </si>
  <si>
    <t>CH APARTMENTS BOUTIQUE</t>
  </si>
  <si>
    <t>CALLE DAOÍZ, 11</t>
  </si>
  <si>
    <t>info@chapartmentsboutique.com</t>
  </si>
  <si>
    <t>chapartmentsboutique.eshotel.site/es</t>
  </si>
  <si>
    <t>CARRER PAU CLARIS, 145 2; ENTRESUELO</t>
  </si>
  <si>
    <t>info@chicstays.com</t>
  </si>
  <si>
    <t>CIELO DE GREDOS</t>
  </si>
  <si>
    <t>CARRETERA CAMPING, 46</t>
  </si>
  <si>
    <t>info@cielodegredos.com</t>
  </si>
  <si>
    <t>cielodegredos.com</t>
  </si>
  <si>
    <t>CLERECÍA DE LA BELTRANEJA</t>
  </si>
  <si>
    <t>PLAZA CORREOS, 4-6</t>
  </si>
  <si>
    <t>info@clerecíadelabeltraneja.com</t>
  </si>
  <si>
    <t>COMIORI S.L.</t>
  </si>
  <si>
    <t>EMBAJADORES, 141 LOCAL</t>
  </si>
  <si>
    <t>info@comiori.com</t>
  </si>
  <si>
    <t>CONGRESS CAMP NOU FIRA LOFTS</t>
  </si>
  <si>
    <t>CARRER MARE DE DÉU DELS DESEMPARATS, 30</t>
  </si>
  <si>
    <t>08303</t>
  </si>
  <si>
    <t>info@congresscampnoufiralofts.com</t>
  </si>
  <si>
    <t>CORTIJO EL CHENIL RURAL RETREAT</t>
  </si>
  <si>
    <t>LUGAR PDO. CHENIL, 4</t>
  </si>
  <si>
    <t>info@cortijoelchenilruralretreat.com</t>
  </si>
  <si>
    <t>LOS CANTOS S.L.</t>
  </si>
  <si>
    <t>FINCA CANTOS, S/N</t>
  </si>
  <si>
    <t>info@cortijoloscantos.com</t>
  </si>
  <si>
    <t>cortijoloscantos.com</t>
  </si>
  <si>
    <t>CORTIJO LOS VARGAS</t>
  </si>
  <si>
    <t>CARRETERA ARENAS, KILOMETRO 1, 2 BAJO</t>
  </si>
  <si>
    <t>info@cortijolosvargas.com</t>
  </si>
  <si>
    <t>COSTA ADEJE DESIGN LUXURY APARTMENTS</t>
  </si>
  <si>
    <t>info@costaadejedesignluxuryapartments.com</t>
  </si>
  <si>
    <t>PETIT MAÓ</t>
  </si>
  <si>
    <t>CARRER INFANTA, 17</t>
  </si>
  <si>
    <t>info@cristinebedfor.com</t>
  </si>
  <si>
    <t>hotelpetitmao.com</t>
  </si>
  <si>
    <t>BOUTIQUE HOTEL DAVALLADA</t>
  </si>
  <si>
    <t>CARRER DEVALLADA, 9</t>
  </si>
  <si>
    <t>info@davallada.com</t>
  </si>
  <si>
    <t>davallada.com</t>
  </si>
  <si>
    <t>DAVIDE VACA</t>
  </si>
  <si>
    <t>CALLE PÍO XII, 10</t>
  </si>
  <si>
    <t>info@davidevaca.com</t>
  </si>
  <si>
    <t>DEL PRIORAT</t>
  </si>
  <si>
    <t>AVENIDA MARQUESA DE GRINY, 27</t>
  </si>
  <si>
    <t>43715</t>
  </si>
  <si>
    <t>info@delpriorat.com</t>
  </si>
  <si>
    <t>hostaldelpriorat.com</t>
  </si>
  <si>
    <t>DIAGONAL MAR BREEZE</t>
  </si>
  <si>
    <t>PASSEIG GARCIA FÀRIA, 73.75</t>
  </si>
  <si>
    <t>info@diagonalmarbreeze.com</t>
  </si>
  <si>
    <t>diagonal-mar-breeze.hotelbcn-barcelona.com/es</t>
  </si>
  <si>
    <t>DIELMA</t>
  </si>
  <si>
    <t>CALLE LOS BAÑOS, 1 1 1</t>
  </si>
  <si>
    <t>info@dielma.com</t>
  </si>
  <si>
    <t>HOTEL RUSTICO LUGAR DO COTARIÑO S.L.</t>
  </si>
  <si>
    <t>LUGAR O COTARIÑO, S/N</t>
  </si>
  <si>
    <t>15121</t>
  </si>
  <si>
    <t>info@docotarino.com</t>
  </si>
  <si>
    <t>docotarino.com</t>
  </si>
  <si>
    <t>CARRETERA ALGODONALES-RONDA (A-374), KILOMETRO 26</t>
  </si>
  <si>
    <t>info@donbenito.com</t>
  </si>
  <si>
    <t>hoteldonbenito.com</t>
  </si>
  <si>
    <t>DOÑA BLANCA S.L.</t>
  </si>
  <si>
    <t>CARRETERA ARGAMASILLA DE ALBA, KILOMETRO 2</t>
  </si>
  <si>
    <t>CASTILLO, S/N</t>
  </si>
  <si>
    <t>06270</t>
  </si>
  <si>
    <t>SEGURA DE LEÓN</t>
  </si>
  <si>
    <t>info@elcastillo.com</t>
  </si>
  <si>
    <t>hotelcastillodesegura.com</t>
  </si>
  <si>
    <t>CASA RURAL EL CELEMIN DE CONIL</t>
  </si>
  <si>
    <t>CARRIL CHANA, 246</t>
  </si>
  <si>
    <t>info@elcelemindeconil.com</t>
  </si>
  <si>
    <t>elcelemindeconil.com</t>
  </si>
  <si>
    <t>EL JALLO</t>
  </si>
  <si>
    <t>CAMINO CANTARILLA, 2</t>
  </si>
  <si>
    <t>info@eljallo.com</t>
  </si>
  <si>
    <t>eljallo.com</t>
  </si>
  <si>
    <t>EL LINAJE DE LOS CINCO SOMBREROS</t>
  </si>
  <si>
    <t>NUEVA, 12 CARRETERA AVILA A TOLBAÑOS</t>
  </si>
  <si>
    <t>05289</t>
  </si>
  <si>
    <t>TOLBAÑOS</t>
  </si>
  <si>
    <t>info@ellinajedeloscincosombreros.com</t>
  </si>
  <si>
    <t>cincosombreros.com</t>
  </si>
  <si>
    <t>EL MANGRANAR</t>
  </si>
  <si>
    <t>CARRETERA XODOS, KILOMETRO 3, 4</t>
  </si>
  <si>
    <t>12132</t>
  </si>
  <si>
    <t>ATZENETA DEL MAESTRAT</t>
  </si>
  <si>
    <t>info@elmangranar.com</t>
  </si>
  <si>
    <t>elmangranar.com</t>
  </si>
  <si>
    <t>CALLE AZETA, 21 EDIFICIO 25</t>
  </si>
  <si>
    <t>info@elmirador.com</t>
  </si>
  <si>
    <t>EL MIRADOR DE ORALLO</t>
  </si>
  <si>
    <t>CALLE LA CORRADONA, 14</t>
  </si>
  <si>
    <t>24113</t>
  </si>
  <si>
    <t>info@elmiradordeorallo.com</t>
  </si>
  <si>
    <t>EL MOLINO LAGUNAS DE RUIDERA</t>
  </si>
  <si>
    <t>CARRETERA LAGUNAS, KILOMETRO 8, 00</t>
  </si>
  <si>
    <t>info@elmolinolagunasderuidera.com</t>
  </si>
  <si>
    <t>elmolinolagunasderuidera.com</t>
  </si>
  <si>
    <t>EL MONASTERIO ESCONDIDO S.L.</t>
  </si>
  <si>
    <t>CALLE FUENTE SOPEÑA, S/N</t>
  </si>
  <si>
    <t>09312</t>
  </si>
  <si>
    <t>TÓRTOLES DE ESGUEVA</t>
  </si>
  <si>
    <t>info@elmonasterioescondido.com</t>
  </si>
  <si>
    <t>monasterioescondido.es</t>
  </si>
  <si>
    <t>EL MORENDAL</t>
  </si>
  <si>
    <t>CALLE POBAR, S/N 0 SORIA</t>
  </si>
  <si>
    <t>42181</t>
  </si>
  <si>
    <t>MAGAÑA</t>
  </si>
  <si>
    <t>info@elmorendal.com</t>
  </si>
  <si>
    <t>elmorendal.com</t>
  </si>
  <si>
    <t>EL PANTANO</t>
  </si>
  <si>
    <t>CARRETERA ROCA, KILOMETRO 16 BAJO(FINCA EL PANTANO)</t>
  </si>
  <si>
    <t>info@elpantano.com</t>
  </si>
  <si>
    <t>EL PEREGRINO</t>
  </si>
  <si>
    <t>CARRETERA VALLADOLID (E-80), KILOMETRO 20 BAJO-SALIDA 21</t>
  </si>
  <si>
    <t>09230</t>
  </si>
  <si>
    <t>ESTÉPAR</t>
  </si>
  <si>
    <t>info@elperegrino.com</t>
  </si>
  <si>
    <t>EL RANCHO</t>
  </si>
  <si>
    <t>CARRETERA LA MARQUESA, KILOMETRO 2</t>
  </si>
  <si>
    <t>info@elrancho.se</t>
  </si>
  <si>
    <t>elrancho.se</t>
  </si>
  <si>
    <t>EL REFUGIO DEL ALTO REY</t>
  </si>
  <si>
    <t>PARAJE BARRANCO LA HOZ, SN</t>
  </si>
  <si>
    <t>19275</t>
  </si>
  <si>
    <t>CONDEMIOS DE ARRIBA</t>
  </si>
  <si>
    <t>info@elrefugiodelaltorey.com</t>
  </si>
  <si>
    <t>EL RINCÓN DE ISABEL</t>
  </si>
  <si>
    <t>ROSA DE LOS VIENTOS, 40</t>
  </si>
  <si>
    <t>info@elrincóndeibel.com</t>
  </si>
  <si>
    <t>hoteldiario.com/el-rincon-de-isabel/</t>
  </si>
  <si>
    <t>ROMERO, 1</t>
  </si>
  <si>
    <t>16360</t>
  </si>
  <si>
    <t>MONTEAGUDO DE LAS SALINAS</t>
  </si>
  <si>
    <t>info@elromeral.com</t>
  </si>
  <si>
    <t>EL RONZAL</t>
  </si>
  <si>
    <t>CARRETERA AGUSTINOS, 7 BAJO(HOTEL RURAL EL RONZAL)</t>
  </si>
  <si>
    <t>info@elronzal.com</t>
  </si>
  <si>
    <t>EL SUEÑO DE LA JUDERÍA</t>
  </si>
  <si>
    <t>CALLE REY HEREDIA, 6</t>
  </si>
  <si>
    <t>info@elsueñodelajudería.com</t>
  </si>
  <si>
    <t>EL TEJAREJO</t>
  </si>
  <si>
    <t>CARRETERA C-501, KILOMETRO 37, 700 BAJO</t>
  </si>
  <si>
    <t>45633</t>
  </si>
  <si>
    <t>LA IGLESUELA DEL TIÉTAR</t>
  </si>
  <si>
    <t>info@eltejarejo.com</t>
  </si>
  <si>
    <t>eltejarejo.com</t>
  </si>
  <si>
    <t>EL TIEMPO PERDIDO S.A.</t>
  </si>
  <si>
    <t>TRAVESIA AYUNTAMIENTO, 7 BAJO</t>
  </si>
  <si>
    <t>28189</t>
  </si>
  <si>
    <t>PATONES</t>
  </si>
  <si>
    <t>info@eltiempoperdido.com</t>
  </si>
  <si>
    <t>eltiempoperdido.com</t>
  </si>
  <si>
    <t>EL TORREÓN DE STA.CRUZ. LUXURY APARTMENTS</t>
  </si>
  <si>
    <t>CALLE DEMETRIO DE LOS RÍOS, 1</t>
  </si>
  <si>
    <t>info@eltorreóndestacruzluxuryapartments.com</t>
  </si>
  <si>
    <t>ENZO B&amp;B</t>
  </si>
  <si>
    <t>ROSER, 81 2º-2ª</t>
  </si>
  <si>
    <t>info@enzob&amp;b.com</t>
  </si>
  <si>
    <t>ESCALA ÓPERA</t>
  </si>
  <si>
    <t>CALLE ARRIETA, 2</t>
  </si>
  <si>
    <t>info@escalaopera.es</t>
  </si>
  <si>
    <t>ES LLAÜT - PALACE TURISMO DE INTERIOR</t>
  </si>
  <si>
    <t>CALLEJON CARRERO NORD, 5</t>
  </si>
  <si>
    <t>info@esllaüt-palaceturismodeinterior.com</t>
  </si>
  <si>
    <t>ES PLA NOU</t>
  </si>
  <si>
    <t>CARRETERA PETRA-FELANITX, KILOMETRO 6</t>
  </si>
  <si>
    <t>info@esplanou.com</t>
  </si>
  <si>
    <t>ES RACÓ DE MARIA</t>
  </si>
  <si>
    <t>LUGAR RAFAL ROIG, 5 PARCELA 52</t>
  </si>
  <si>
    <t>info@esracódemaria.com</t>
  </si>
  <si>
    <t>es-raco-de-maria.negocio.site</t>
  </si>
  <si>
    <t>ESTUDIOS ERMITABARRI</t>
  </si>
  <si>
    <t>BARRIO ERMITABARRI, S/N</t>
  </si>
  <si>
    <t>48499</t>
  </si>
  <si>
    <t>ZEBERIO</t>
  </si>
  <si>
    <t>info@estudiosermitabarri.com</t>
  </si>
  <si>
    <t>FIDELIS</t>
  </si>
  <si>
    <t>BARRIO CAMPO, 88 BAJO</t>
  </si>
  <si>
    <t>39720</t>
  </si>
  <si>
    <t>RIOTUERTO</t>
  </si>
  <si>
    <t>info@fidelisconsultores.es</t>
  </si>
  <si>
    <t>fidelis.es</t>
  </si>
  <si>
    <t>FINCA ALEGRÍA</t>
  </si>
  <si>
    <t>CAMI BINIFICAT, S/N</t>
  </si>
  <si>
    <t>info@finca-alegria.com</t>
  </si>
  <si>
    <t>finca-alegria.com</t>
  </si>
  <si>
    <t>FINCA S.A. FUENTE</t>
  </si>
  <si>
    <t>LLOC VOLTA 5, 128</t>
  </si>
  <si>
    <t>info@fincafuente.com</t>
  </si>
  <si>
    <t>FINCA HOTEL CONSINET</t>
  </si>
  <si>
    <t>MUNTANYA, 33</t>
  </si>
  <si>
    <t>info@fincahotelconsinet.com</t>
  </si>
  <si>
    <t>FINCA SANTA MARTA</t>
  </si>
  <si>
    <t>PAGO SAN CLEMENTE, 1</t>
  </si>
  <si>
    <t>10220</t>
  </si>
  <si>
    <t>info@fincantamarta.com</t>
  </si>
  <si>
    <t>FINCA AGROTURISMO SARBOSAR</t>
  </si>
  <si>
    <t>CARRETERA SANTA MARIA-ALARÓ, KM-22 CUARTEL II</t>
  </si>
  <si>
    <t>info@fincasarbosar.com</t>
  </si>
  <si>
    <t>fincasarbosar.com</t>
  </si>
  <si>
    <t>FIRST FLOOR QUITE BUNGALOW TERRACE AND POOL</t>
  </si>
  <si>
    <t>CALLE REPÚBLICA DE PANAMÁ, 2</t>
  </si>
  <si>
    <t>info@firstfloorquitebungalowterraceandpool.com</t>
  </si>
  <si>
    <t>FIVE GATES</t>
  </si>
  <si>
    <t>CARRERA, 79</t>
  </si>
  <si>
    <t>info@fivegates.com</t>
  </si>
  <si>
    <t>fivegates.es</t>
  </si>
  <si>
    <t>FONT DE L´OCA</t>
  </si>
  <si>
    <t>CARRETERA MASIES, S/N MASIA MENACHO POLIGONO 27 PARCELA 1</t>
  </si>
  <si>
    <t>info@fontdel´oca.com</t>
  </si>
  <si>
    <t>HOTEL FONT SALADA</t>
  </si>
  <si>
    <t>CARRETERA N-332, KILOMETRO 210</t>
  </si>
  <si>
    <t>info@fontsalada.com</t>
  </si>
  <si>
    <t>fontsalada.com</t>
  </si>
  <si>
    <t>FUENTE NUEVA</t>
  </si>
  <si>
    <t>CALLE CALZADA, 17 BAJO</t>
  </si>
  <si>
    <t>06330</t>
  </si>
  <si>
    <t>VALENCIA DEL VENTOSO</t>
  </si>
  <si>
    <t>G</t>
  </si>
  <si>
    <t>CENTRO COMERCIAL TEN-BEL, 1</t>
  </si>
  <si>
    <t>info@g.com</t>
  </si>
  <si>
    <t>GALEÓN SUITES</t>
  </si>
  <si>
    <t>info@galeonsuites.com</t>
  </si>
  <si>
    <t>galeonsuites.com</t>
  </si>
  <si>
    <t>LA GARBINADA</t>
  </si>
  <si>
    <t>PLAZA CATALUNYA, S/N BAJO</t>
  </si>
  <si>
    <t>25160</t>
  </si>
  <si>
    <t>GRANYENA DE LES GARRIGUES</t>
  </si>
  <si>
    <t>info@garbinada.com</t>
  </si>
  <si>
    <t>garbinada.com</t>
  </si>
  <si>
    <t>CARRER LES GARRIGUES, 17 17-19</t>
  </si>
  <si>
    <t>GOLETA YASANTI BED &amp; BREAKFAST</t>
  </si>
  <si>
    <t>MOLL ESPANYA DEL PORTAL VELL, S/N</t>
  </si>
  <si>
    <t>info@goletayantibed&amp;breakfast.com</t>
  </si>
  <si>
    <t>yasanti.com</t>
  </si>
  <si>
    <t>GUADALMAR PLAYA</t>
  </si>
  <si>
    <t>CALLE MOBY DICK, 2 HABITACIÓN 422</t>
  </si>
  <si>
    <t>info@guadalmarplaya.com</t>
  </si>
  <si>
    <t>SAGUNPORT</t>
  </si>
  <si>
    <t>AVENIDA PAÍS VALENCIÀ, 14 BAJO</t>
  </si>
  <si>
    <t>info@gunport.com</t>
  </si>
  <si>
    <t>HABITACION CENTRO HISTORICO MALAGA</t>
  </si>
  <si>
    <t>CALLE MARISCAL, 4 C</t>
  </si>
  <si>
    <t>info@habitacioncentrohistoricomalaga.com</t>
  </si>
  <si>
    <t>HABITACIÓN CÓMODA</t>
  </si>
  <si>
    <t>CALLE GAYANO LLUCH, 26</t>
  </si>
  <si>
    <t>info@habitacióncómoda.com</t>
  </si>
  <si>
    <t>HABITACIÓN DOBLE CON BAÑO PRIVADO</t>
  </si>
  <si>
    <t>CALLE CABESTREROS, 9-1-7</t>
  </si>
  <si>
    <t>info@habitacióndobleconbañoprivado.com</t>
  </si>
  <si>
    <t>HABITACIONES DE PEGO</t>
  </si>
  <si>
    <t>CARRER NOU, 7</t>
  </si>
  <si>
    <t>info@habitacionesdepego.com</t>
  </si>
  <si>
    <t>HARBOUR CLUB APARTHOTEL DUQUESA</t>
  </si>
  <si>
    <t>CALLE CAMARÓN (URBANIZACIÓN PUERTO DE LA DUQUESA), 3</t>
  </si>
  <si>
    <t>info@harbourclubaparthotelduque.com</t>
  </si>
  <si>
    <t>HAYET COMERCIO INTERNACIONAL S.L.</t>
  </si>
  <si>
    <t>CALLE FEDERICO DE CASTRO, 17</t>
  </si>
  <si>
    <t>info@hayetcomerciointernacional.com</t>
  </si>
  <si>
    <t>facebook.com/apartamentoshayetalmeria</t>
  </si>
  <si>
    <t>HBCN ROOMS</t>
  </si>
  <si>
    <t>CARRER LA DIPUTACIÓ, 118 PRINCIPAL DERECHA BIS 2º</t>
  </si>
  <si>
    <t>info@hbcnrooms.com</t>
  </si>
  <si>
    <t>AVINGUDA D'ESPANYA, 42 BAJO</t>
  </si>
  <si>
    <t>info@hmarina.es</t>
  </si>
  <si>
    <t>hmarina.es</t>
  </si>
  <si>
    <t>HOLIDAY PARK CASA DEL MUNDO</t>
  </si>
  <si>
    <t>PARTIDA TORROSELLA, 47</t>
  </si>
  <si>
    <t>info@holidayparkcadelmundo.com</t>
  </si>
  <si>
    <t>HOSPEDAJE VILLAPILAR</t>
  </si>
  <si>
    <t>AVENIDA LE DORAT, 38</t>
  </si>
  <si>
    <t>info@hospedajevillapilar.com</t>
  </si>
  <si>
    <t>hospedajevillapilar.com</t>
  </si>
  <si>
    <t>HOSPEDARTE S.L. N. E</t>
  </si>
  <si>
    <t>DELICIAS, S/N</t>
  </si>
  <si>
    <t>info@hospedartene.com</t>
  </si>
  <si>
    <t>casasantamaria.es</t>
  </si>
  <si>
    <t>CAMINO MADRID, 20 BAJO(HOSTAL)</t>
  </si>
  <si>
    <t>45221</t>
  </si>
  <si>
    <t>ESQUIVIAS</t>
  </si>
  <si>
    <t>info@hostaldulcinea.es</t>
  </si>
  <si>
    <t>hostaldulcinea.es</t>
  </si>
  <si>
    <t>SAN ANTONIO, S/N</t>
  </si>
  <si>
    <t>44150</t>
  </si>
  <si>
    <t>ALIAGA</t>
  </si>
  <si>
    <t>info@hostallaparra.com</t>
  </si>
  <si>
    <t>hostallaparra.com</t>
  </si>
  <si>
    <t>HOSTAL LA PLAZA</t>
  </si>
  <si>
    <t>info@hostallaplaza.com</t>
  </si>
  <si>
    <t>HOSTAL RURAL LA CASA VERDE</t>
  </si>
  <si>
    <t>CALLE ATRIO IGLESIA, 4</t>
  </si>
  <si>
    <t>06105</t>
  </si>
  <si>
    <t>CHELES</t>
  </si>
  <si>
    <t>info@hostalrurallacaverde.com</t>
  </si>
  <si>
    <t>HOSTAL ZARANDA</t>
  </si>
  <si>
    <t>CALLE JOSÉ MIGUEL DEL CASTILLO, 22</t>
  </si>
  <si>
    <t>28630</t>
  </si>
  <si>
    <t>VILLA DEL PRADO</t>
  </si>
  <si>
    <t>info@hostalzaranda.com</t>
  </si>
  <si>
    <t>HOSTEL EL PALOMA</t>
  </si>
  <si>
    <t>CALLE MANZANEDO, 35</t>
  </si>
  <si>
    <t>info@hostelelpaloma.com</t>
  </si>
  <si>
    <t>hostelelpaloma.top/</t>
  </si>
  <si>
    <t>HOTAL RURAL LAS ARRIBES</t>
  </si>
  <si>
    <t>CARRETERA CORPORARIO, 57-58</t>
  </si>
  <si>
    <t>info@hotalrurallasarribes.com</t>
  </si>
  <si>
    <t>PINO ALTO S.A.</t>
  </si>
  <si>
    <t>AVINGUDA PLATJA CRISTALL (PINO ALTO), 18 BAJO</t>
  </si>
  <si>
    <t>info@hotel-pinoalto.com</t>
  </si>
  <si>
    <t>hotel-pinoalto.com</t>
  </si>
  <si>
    <t>HOTEL - RESIDENCIA ARRIOLA</t>
  </si>
  <si>
    <t>CALLE ARRIOLA, 14</t>
  </si>
  <si>
    <t>info@hotel-residenciaarriola.com</t>
  </si>
  <si>
    <t>HOTEL AGARIMO</t>
  </si>
  <si>
    <t>AREAS, 11 BAJO</t>
  </si>
  <si>
    <t>info@hotelagarimosanxenxo.com</t>
  </si>
  <si>
    <t>hotelagarimosanxenxo.com</t>
  </si>
  <si>
    <t>ALBANTA</t>
  </si>
  <si>
    <t>JUAN CADENAS GARCÍA, 58</t>
  </si>
  <si>
    <t>41630</t>
  </si>
  <si>
    <t>LANTEJUELA</t>
  </si>
  <si>
    <t>info@hotelalbanta.com</t>
  </si>
  <si>
    <t>hotelalbanta.com</t>
  </si>
  <si>
    <t>HOTEL-RESIDENCIA ALVARGONZÁLEZ</t>
  </si>
  <si>
    <t>CARRETERA, 20</t>
  </si>
  <si>
    <t>info@hotelalvargonzalez.com</t>
  </si>
  <si>
    <t>hotelalvargonzalez.com</t>
  </si>
  <si>
    <t>BOJI S.L.</t>
  </si>
  <si>
    <t>LUIS DE LA CRUZ, 10</t>
  </si>
  <si>
    <t>info@hotelboji.com</t>
  </si>
  <si>
    <t>HOTEL BOUTIQUE ARTE Y DESCANSO</t>
  </si>
  <si>
    <t>RONDA SAN FRANCISCO, 23 A</t>
  </si>
  <si>
    <t>info@hotelboutiquearteydescanso.com</t>
  </si>
  <si>
    <t>HOTEL BOUTIQUE NIU DE SOL</t>
  </si>
  <si>
    <t>CARRER NOU, 34</t>
  </si>
  <si>
    <t>17495</t>
  </si>
  <si>
    <t>PALAU-SAVERDERA</t>
  </si>
  <si>
    <t>info@hotelboutiqueniudesol.com</t>
  </si>
  <si>
    <t>hotelruralpalau.com</t>
  </si>
  <si>
    <t>HOTEL CAL REI DE TALLO</t>
  </si>
  <si>
    <t>PLA DEL TALLÓ, 2</t>
  </si>
  <si>
    <t>info@hotelcalreidetallo.com</t>
  </si>
  <si>
    <t>hotelcalreidetallo.com</t>
  </si>
  <si>
    <t>HOTEL CAMINO DE RABÉ</t>
  </si>
  <si>
    <t>CALLE ALTA, S/N</t>
  </si>
  <si>
    <t>RABÉ DE LAS CALZADAS</t>
  </si>
  <si>
    <t>info@hotelcaminoderabé.com</t>
  </si>
  <si>
    <t>HOTEL CAN CARBÒ S.L.</t>
  </si>
  <si>
    <t>VEÏNAT OLIVES, S/N BAJO</t>
  </si>
  <si>
    <t>info@hotelcancarbò.com</t>
  </si>
  <si>
    <t>HOTEL CASA DE CALDELAS</t>
  </si>
  <si>
    <t>PRAZA PRADO, 5 5</t>
  </si>
  <si>
    <t>32760</t>
  </si>
  <si>
    <t>CASTRO CALDELAS</t>
  </si>
  <si>
    <t>info@hotelcasadecaldelas.com</t>
  </si>
  <si>
    <t>hotelcasadecaldelas.com</t>
  </si>
  <si>
    <t>HOTEL PEINADOR</t>
  </si>
  <si>
    <t>PEINADOR, 120 BAJO</t>
  </si>
  <si>
    <t>info@hotelclubpeinador.com</t>
  </si>
  <si>
    <t>hotelclubpeinador.com</t>
  </si>
  <si>
    <t>HOTEL CORRAL DE RAMAS</t>
  </si>
  <si>
    <t>CARRETERA ELCHE DE LA SIERRA, KILOMETRO 76, 000 KILOMETRO 76</t>
  </si>
  <si>
    <t>info@hotelcorralderamas.com</t>
  </si>
  <si>
    <t>HOTEL COSTA MAR</t>
  </si>
  <si>
    <t>CALLE PLAYA LA LANZADA, 31</t>
  </si>
  <si>
    <t>DOÑA MANUELA</t>
  </si>
  <si>
    <t>PASEO DEL CARMEN S/N</t>
  </si>
  <si>
    <t>info@hoteldemanuela.com</t>
  </si>
  <si>
    <t>hoteldemanuela.com</t>
  </si>
  <si>
    <t>HOTEL DE NATURALEZA LA PESQUERÍA DEL TAMBRE</t>
  </si>
  <si>
    <t>LUGAR SANTA MARÍA ROO, S/N</t>
  </si>
  <si>
    <t>15211</t>
  </si>
  <si>
    <t>info@hoteldenaturalezalapesqueríadeltambre.com</t>
  </si>
  <si>
    <t>HOTEL DEOBRIGULA</t>
  </si>
  <si>
    <t>info@hoteldeobrigula.com</t>
  </si>
  <si>
    <t>AVINGUDA MOSSÈN JACINT VERDAGUER, 58-62 BAJO; DUPLICADO 58-62</t>
  </si>
  <si>
    <t>info@hoteldonpelayo.com</t>
  </si>
  <si>
    <t>HOTEL ECOVILLACLUB</t>
  </si>
  <si>
    <t>CALLE MORRA, 26</t>
  </si>
  <si>
    <t>38588</t>
  </si>
  <si>
    <t>ARICO</t>
  </si>
  <si>
    <t>info@hotelecovillaclub.com</t>
  </si>
  <si>
    <t>HOTEL EL CUCO</t>
  </si>
  <si>
    <t>REAL, 37 BJ</t>
  </si>
  <si>
    <t>16145</t>
  </si>
  <si>
    <t>SOTORRIBAS</t>
  </si>
  <si>
    <t>info@hotelelcuco.com</t>
  </si>
  <si>
    <t>HOTEL ELS PINS DE PRENAFETA</t>
  </si>
  <si>
    <t>PLAZA ESGLÉSIA, S/N</t>
  </si>
  <si>
    <t>43415</t>
  </si>
  <si>
    <t>info@hotelelspinsdeprenafeta.com</t>
  </si>
  <si>
    <t>HOTEL EMPERATRIZ S.A.</t>
  </si>
  <si>
    <t>PUERTA HUERTA (POLIGONO INSDUSTRIAL LA PICOTA), 2 1</t>
  </si>
  <si>
    <t>info@hotelemperatriz.com</t>
  </si>
  <si>
    <t>hotelemperatriz.es</t>
  </si>
  <si>
    <t>HOTEL GOLF EL CORAZÓN</t>
  </si>
  <si>
    <t>APOLO, 13 BAJO</t>
  </si>
  <si>
    <t>info@hotelgolfelcorazón.com</t>
  </si>
  <si>
    <t>HOTELITO DEL VALLE</t>
  </si>
  <si>
    <t>CARRETERA, 35 35 35</t>
  </si>
  <si>
    <t>42165</t>
  </si>
  <si>
    <t>ROLLAMIENTA</t>
  </si>
  <si>
    <t>info@hotelitodelvalle.com</t>
  </si>
  <si>
    <t>elhotelito.net</t>
  </si>
  <si>
    <t>HOTEL LA FARGA</t>
  </si>
  <si>
    <t>CARRER VILALLONGA, 2 2</t>
  </si>
  <si>
    <t>info@hotellafarga.cat</t>
  </si>
  <si>
    <t>hotellafarga.cat</t>
  </si>
  <si>
    <t>HOTEL LA FUENTE DEL SOL S.L.</t>
  </si>
  <si>
    <t>PARAJE ROSAS BAJAS, S/N</t>
  </si>
  <si>
    <t>info@hotellafuentedelsol.com</t>
  </si>
  <si>
    <t>hotelfuentedelsol.com</t>
  </si>
  <si>
    <t>LA PRADERA</t>
  </si>
  <si>
    <t>SANTANDER, 18</t>
  </si>
  <si>
    <t>09572</t>
  </si>
  <si>
    <t>VALLE DE VALDEBEZANA</t>
  </si>
  <si>
    <t>info@hotellapradera.com</t>
  </si>
  <si>
    <t>hotellapradera.com</t>
  </si>
  <si>
    <t>HOTEL LOS BALCONES DE ZAFRA</t>
  </si>
  <si>
    <t>PLAZA GRANDE, 9 BAJO</t>
  </si>
  <si>
    <t>info@hotellosbalconesdezafra.com</t>
  </si>
  <si>
    <t>hotellosbalconesdezafra.com</t>
  </si>
  <si>
    <t>HOTEL MARIÑERUNE</t>
  </si>
  <si>
    <t>ARNAGA ETXE TALDEA, 1-3</t>
  </si>
  <si>
    <t>info@hotelmariñerune.com</t>
  </si>
  <si>
    <t>marinerune.top/</t>
  </si>
  <si>
    <t>HOTEL MASÍA EL TEULAR</t>
  </si>
  <si>
    <t>PARTIDA BASSALS, S/N</t>
  </si>
  <si>
    <t>info@hotelmasíaelteular.com</t>
  </si>
  <si>
    <t>HOTEL MEDITERRANEA</t>
  </si>
  <si>
    <t>AUTOVIA M-50, KILOMETRO 34 DIRECCIÓN CORDOBA</t>
  </si>
  <si>
    <t>28051</t>
  </si>
  <si>
    <t>info@hotelmediterranea.com</t>
  </si>
  <si>
    <t>hotelmediterranea.com-madrid.com</t>
  </si>
  <si>
    <t>HOTEL RURAL NOBLES DE NAVARRA</t>
  </si>
  <si>
    <t>CARRETERA ZAPATA, 5 BAJO</t>
  </si>
  <si>
    <t>31460</t>
  </si>
  <si>
    <t>AIBAR/OIBAR</t>
  </si>
  <si>
    <t>info@hotelnoblesdenavarra.com</t>
  </si>
  <si>
    <t>hotelnoblesdenavarra.com</t>
  </si>
  <si>
    <t>HOTELOFI</t>
  </si>
  <si>
    <t>info@hotelofi.com</t>
  </si>
  <si>
    <t>hotelofi.com</t>
  </si>
  <si>
    <t>APARTHOTEL OLA BLANCA</t>
  </si>
  <si>
    <t>CALLE TORREMANZANAS, 6</t>
  </si>
  <si>
    <t>info@hotelolablanca.com</t>
  </si>
  <si>
    <t>hotelolablanca.com</t>
  </si>
  <si>
    <t>HOTEL PLAYA</t>
  </si>
  <si>
    <t>PASEO MEDITERRÁNEO, 30 BAJO(FLAMENCO HOTEL)</t>
  </si>
  <si>
    <t>HOTEL PLAYA DE LLANES</t>
  </si>
  <si>
    <t>LUGAR VILLAHORMES, 155</t>
  </si>
  <si>
    <t>info@hotelplayadellanes.com</t>
  </si>
  <si>
    <t>HOTEL RESTAURANTE POSADA DEL BANDOLERO S.C.</t>
  </si>
  <si>
    <t>CALLE CRISTO, 1 BAJO</t>
  </si>
  <si>
    <t>29718</t>
  </si>
  <si>
    <t>EL BORGE</t>
  </si>
  <si>
    <t>info@hotelrestaurantepodadelbandolerosc.com</t>
  </si>
  <si>
    <t>posadadelbandolero.com</t>
  </si>
  <si>
    <t>HOTEL RURAL - LAS CIGUENAS</t>
  </si>
  <si>
    <t>CARRETERA N-432, KILOMETRO 12, 3</t>
  </si>
  <si>
    <t>06390</t>
  </si>
  <si>
    <t>FERIA</t>
  </si>
  <si>
    <t>info@hotelrural-lasciguenas.com</t>
  </si>
  <si>
    <t>HOTEL RURAL &amp; RESTAURANTE LAS CAMARETAS</t>
  </si>
  <si>
    <t>CIUDAD DEPORTIVA NICOLÁS ALONSO, S/N</t>
  </si>
  <si>
    <t>info@hotelrural&amp;restaurantelascamaretas.com</t>
  </si>
  <si>
    <t>hotelrestaurantelascamaretas.com/</t>
  </si>
  <si>
    <t>HOTEL RURAL BERMELLAR</t>
  </si>
  <si>
    <t>CALLE LARGA, 43 43 43</t>
  </si>
  <si>
    <t>info@hotelruralbermellar.com</t>
  </si>
  <si>
    <t>bermellarhotelrural.com</t>
  </si>
  <si>
    <t>HOTEL RURAL EL TESORILLO</t>
  </si>
  <si>
    <t>CARRETERA ARCOS-LEBRIJA, KILOMETRO 1, 600</t>
  </si>
  <si>
    <t>info@hotelruraleltesorillo.com</t>
  </si>
  <si>
    <t>eltesorillo.com</t>
  </si>
  <si>
    <t>HOTEL RURAL FINCA LA HACIENDA</t>
  </si>
  <si>
    <t>info@hotelruralfincalahacienda.com</t>
  </si>
  <si>
    <t>HOTEL RURAL FONCUBIERTA</t>
  </si>
  <si>
    <t>FONCUBIERTA, S-N 5-IZQUIERDA</t>
  </si>
  <si>
    <t>info@hotelruralfoncubierta.com</t>
  </si>
  <si>
    <t>hotelfoncubierta.com</t>
  </si>
  <si>
    <t>HOTEL RURAL L´ALCEU</t>
  </si>
  <si>
    <t>LUGAR CAMANGO, S/N BAJO(FINCA LA ENCINA)</t>
  </si>
  <si>
    <t>info@hotelrurall´alceu.com</t>
  </si>
  <si>
    <t>HOTEL RURAL LA FONTANILLA</t>
  </si>
  <si>
    <t>CALLE BAZÁN, 2</t>
  </si>
  <si>
    <t>info@hotelrurallafontanilla.com</t>
  </si>
  <si>
    <t>HOTEL RURAL LUNA LLENA</t>
  </si>
  <si>
    <t>PLAZA TERCIA, 1</t>
  </si>
  <si>
    <t>TORREMOCHA DE JARAMA</t>
  </si>
  <si>
    <t>info@hotelrurallunallena.com</t>
  </si>
  <si>
    <t>hotelruraldetorremocha.com</t>
  </si>
  <si>
    <t>HOTEL RURAL MAS PRAT</t>
  </si>
  <si>
    <t>CAMI CASTELLAR DE LA MUNTANYA, S/N</t>
  </si>
  <si>
    <t>17857</t>
  </si>
  <si>
    <t>SANT JOAN LES FONTS</t>
  </si>
  <si>
    <t>info@hotelruralmasprat.com</t>
  </si>
  <si>
    <t>HOTEL RURAL MUSEO LA ALPARGATA</t>
  </si>
  <si>
    <t>MAYOR DE SAN GIL, S/N</t>
  </si>
  <si>
    <t>info@hotelruralmuseolaalpargata.com</t>
  </si>
  <si>
    <t>hotelruralmuseolaalpargata.com</t>
  </si>
  <si>
    <t>HOTEL RURAL TERRABLANCA</t>
  </si>
  <si>
    <t>info@hotelruralterrablanca.com</t>
  </si>
  <si>
    <t>hotelruralterrablanca.top/</t>
  </si>
  <si>
    <t>HOTEL RURAL XERETE</t>
  </si>
  <si>
    <t>CARRETERA N-110, KILOMETRO 380</t>
  </si>
  <si>
    <t>10613</t>
  </si>
  <si>
    <t>NAVACONCEJO</t>
  </si>
  <si>
    <t>info@hotelruralxerete.es</t>
  </si>
  <si>
    <t>hotelruralxerete.es</t>
  </si>
  <si>
    <t>AFUERAS, S/N BAJO(LA COLINA)</t>
  </si>
  <si>
    <t>info@hotelsatalaia.com</t>
  </si>
  <si>
    <t>hotelsatalaia.com</t>
  </si>
  <si>
    <t>HOTEL TORRE DE TUÑA</t>
  </si>
  <si>
    <t>TUÑA, 19 BAJO(CASA DE LA TORRE)</t>
  </si>
  <si>
    <t>info@hoteltorredetuña.com</t>
  </si>
  <si>
    <t>torredetunia.com</t>
  </si>
  <si>
    <t>HOTEL VALLE DE TENA</t>
  </si>
  <si>
    <t>CAMINO PAÚL, 9 9 9</t>
  </si>
  <si>
    <t>info@hotelvalledetena.com</t>
  </si>
  <si>
    <t>PALACIO VILLA DE ALARCÓN</t>
  </si>
  <si>
    <t>PLAZA AUTONOMÍA, S/N</t>
  </si>
  <si>
    <t>info@hotelvilladealarcon.com</t>
  </si>
  <si>
    <t>hotelvilladealarcon.com</t>
  </si>
  <si>
    <t>HOTEL VILLARREAL</t>
  </si>
  <si>
    <t>CALLE DEHESILLA, 9</t>
  </si>
  <si>
    <t>09680</t>
  </si>
  <si>
    <t>PALACIOS DE LA SIERRA</t>
  </si>
  <si>
    <t>ISLA BONITA</t>
  </si>
  <si>
    <t>CALLE TASARTICO, 8</t>
  </si>
  <si>
    <t>info@iabonita.com</t>
  </si>
  <si>
    <t>apartamentosmogan.com</t>
  </si>
  <si>
    <t>IBAIONDO I</t>
  </si>
  <si>
    <t>CALLE DUQUE DE WELLINGTON, 52 A</t>
  </si>
  <si>
    <t>info@ibaiondoi.com</t>
  </si>
  <si>
    <t>IBAIONDO II</t>
  </si>
  <si>
    <t>info@ibaiondoii.com</t>
  </si>
  <si>
    <t>INIGO´S</t>
  </si>
  <si>
    <t>CALLE ALDAPA, 16</t>
  </si>
  <si>
    <t>info@inigo´s.com</t>
  </si>
  <si>
    <t>INNATE ACTIVE HOTEL</t>
  </si>
  <si>
    <t>CALLE LÉRIDA, 2</t>
  </si>
  <si>
    <t>info@innateactive.com</t>
  </si>
  <si>
    <t>innateactive.com</t>
  </si>
  <si>
    <t>JARDINES DE CASABLANCA</t>
  </si>
  <si>
    <t>PASEO ÁNGEL GÓMEZ CÁNOVAS, 1</t>
  </si>
  <si>
    <t>info@jardinesdecablanca.com</t>
  </si>
  <si>
    <t>L`HOTELET S.L.</t>
  </si>
  <si>
    <t>CARRETERA CRTRIERA C-35, KILOMETRO 57.200</t>
  </si>
  <si>
    <t>info@l`hotelet.com</t>
  </si>
  <si>
    <t>hotelet.net</t>
  </si>
  <si>
    <t>L´ALDEA SOÑADA DEL ANGLIRU</t>
  </si>
  <si>
    <t>info@l´aldeasoñadadelangliru.com</t>
  </si>
  <si>
    <t>LA ANTIGUA FERRERÍA</t>
  </si>
  <si>
    <t>ALDEA AZARRULLA, 57</t>
  </si>
  <si>
    <t>26289</t>
  </si>
  <si>
    <t>info@laantiguaferrería.com</t>
  </si>
  <si>
    <t>antiguaferreria.com</t>
  </si>
  <si>
    <t>LA BIESCA SEBREÑU S.L.</t>
  </si>
  <si>
    <t>LUGAR SEBREÑO, S/N BAJO (HOTEL)</t>
  </si>
  <si>
    <t>info@labiescasebreñu.com</t>
  </si>
  <si>
    <t>vivirasturias.com</t>
  </si>
  <si>
    <t>LA BOTICA</t>
  </si>
  <si>
    <t>CALLE PALACIO, 1 1 1</t>
  </si>
  <si>
    <t>info@labotica.com</t>
  </si>
  <si>
    <t>labotica.net</t>
  </si>
  <si>
    <t>LA CASA AZUL EN CHICLANA</t>
  </si>
  <si>
    <t>CARRETERA PAGO DEL HUMO, S/N</t>
  </si>
  <si>
    <t>info@lacaazulenchiclana.com</t>
  </si>
  <si>
    <t>LA CASA DE LOS MOLINOS</t>
  </si>
  <si>
    <t>CALLE MADUEÑO DE LOS AIRES, 5</t>
  </si>
  <si>
    <t>info@lacadelosmolinos.com</t>
  </si>
  <si>
    <t>LA CASA DEL RINCON 2</t>
  </si>
  <si>
    <t>CALLE QUINTANA, 7 C</t>
  </si>
  <si>
    <t>40270</t>
  </si>
  <si>
    <t>CARBONERO EL MAYOR</t>
  </si>
  <si>
    <t>info@lacadelrincon2.com</t>
  </si>
  <si>
    <t>LA CASA ALTA S.L.</t>
  </si>
  <si>
    <t>TRAVESIA BARRIO ALTO, 12 BAJO(LOCAL)</t>
  </si>
  <si>
    <t>28390</t>
  </si>
  <si>
    <t>BELMONTE DE TAJO</t>
  </si>
  <si>
    <t>info@lacasaalta.com</t>
  </si>
  <si>
    <t>lacasaalta.com</t>
  </si>
  <si>
    <t>LA CASA DEL VILLAR</t>
  </si>
  <si>
    <t>AVENIDA ÁRBOLES, 7 BAJO</t>
  </si>
  <si>
    <t>16648</t>
  </si>
  <si>
    <t>VILLAR DE LA ENCINA</t>
  </si>
  <si>
    <t>info@lacasadelvillar.es</t>
  </si>
  <si>
    <t>lacasadelvillar.es</t>
  </si>
  <si>
    <t>LA CASONA DE ÉBOLI</t>
  </si>
  <si>
    <t>CALLE EMBUDO, 6 BAJO</t>
  </si>
  <si>
    <t>28818</t>
  </si>
  <si>
    <t>SANTORCAZ</t>
  </si>
  <si>
    <t>info@lacasonadeéboli.com</t>
  </si>
  <si>
    <t>casonaeboli.com</t>
  </si>
  <si>
    <t>LA CASONA DE HERMOSA</t>
  </si>
  <si>
    <t>BARRIO PALACIO, 142</t>
  </si>
  <si>
    <t>39724</t>
  </si>
  <si>
    <t>info@lacasonadehermo.com</t>
  </si>
  <si>
    <t>casonadehermosa.com</t>
  </si>
  <si>
    <t>LA CASONA DE MAJAELRAYO</t>
  </si>
  <si>
    <t>PLAZA, 31 31</t>
  </si>
  <si>
    <t>19223</t>
  </si>
  <si>
    <t>MAJAELRAYO</t>
  </si>
  <si>
    <t>info@lacasonademajaelrayo.com</t>
  </si>
  <si>
    <t>LA CAVA</t>
  </si>
  <si>
    <t>CALLE LA CAVA, 10</t>
  </si>
  <si>
    <t>info@lacava.com</t>
  </si>
  <si>
    <t>CORTIJO LA ORGANIC</t>
  </si>
  <si>
    <t>CARRETERA CAMPILLO, 39 CRT A-367</t>
  </si>
  <si>
    <t>info@laexperience.es</t>
  </si>
  <si>
    <t>laexperience.es</t>
  </si>
  <si>
    <t>LA FONDA DO NORTE</t>
  </si>
  <si>
    <t>CAMIÑO NORTE, 53 1</t>
  </si>
  <si>
    <t>info@lafondadonorte.com</t>
  </si>
  <si>
    <t>afondadonorte.com</t>
  </si>
  <si>
    <t>FINCA LA HERRERIA</t>
  </si>
  <si>
    <t>CARRETERA VEGA DE LA BARCA, KILOMETRO 1, 400 BAJO</t>
  </si>
  <si>
    <t>info@laherreriacasarural.com</t>
  </si>
  <si>
    <t>laherreriacasarural.com/contacto/</t>
  </si>
  <si>
    <t>LA JARA</t>
  </si>
  <si>
    <t>CALLE CRISTÓBAL MARTÍN HERRERA, 44</t>
  </si>
  <si>
    <t>info@lajara.com</t>
  </si>
  <si>
    <t>arribestour.com</t>
  </si>
  <si>
    <t>LA LUCIÉRNAGA</t>
  </si>
  <si>
    <t>CUESTA CARRETERA PORTAL, 26</t>
  </si>
  <si>
    <t>50511</t>
  </si>
  <si>
    <t>MALÓN</t>
  </si>
  <si>
    <t>info@laluciérnaga.com</t>
  </si>
  <si>
    <t>facebook.com/laluciernaga1</t>
  </si>
  <si>
    <t>LA MASIA</t>
  </si>
  <si>
    <t>CARRER SANT SEBASTIÀ, 55</t>
  </si>
  <si>
    <t>info@lamasia.com</t>
  </si>
  <si>
    <t>LA MERCED S.L.</t>
  </si>
  <si>
    <t>PARAJE OLIVAREJO, 7</t>
  </si>
  <si>
    <t>info@lamerced.com</t>
  </si>
  <si>
    <t>LA MOLINETA</t>
  </si>
  <si>
    <t>CARRETERA COÍN, KILOMETRO 50 A 366</t>
  </si>
  <si>
    <t>29108</t>
  </si>
  <si>
    <t>GUARO</t>
  </si>
  <si>
    <t>info@lamolineta.com</t>
  </si>
  <si>
    <t>lamolinetacasasrurales.com</t>
  </si>
  <si>
    <t>LA PARADA DEL CID</t>
  </si>
  <si>
    <t>ERA, S/N</t>
  </si>
  <si>
    <t>ESPINOSA DE CERVERA</t>
  </si>
  <si>
    <t>info@laparadadelcid.com</t>
  </si>
  <si>
    <t>laparadadelcid.com</t>
  </si>
  <si>
    <t>LAPEPA CHIC B&amp;B</t>
  </si>
  <si>
    <t>PLAZA CORTES, 4 7° DERECHA</t>
  </si>
  <si>
    <t>info@lapepachicb&amp;b.com</t>
  </si>
  <si>
    <t>LA POSADA DE CAMPOO</t>
  </si>
  <si>
    <t>CALLE LAS HUERTAS, S/N</t>
  </si>
  <si>
    <t>34811</t>
  </si>
  <si>
    <t>POMAR DE VALDIVIA</t>
  </si>
  <si>
    <t>info@lapodadecampoo.com</t>
  </si>
  <si>
    <t>info@lapodadehorcajuelo.com</t>
  </si>
  <si>
    <t>posadadehorcajuelo.com</t>
  </si>
  <si>
    <t>LA POSADA DEL SANTUARIO</t>
  </si>
  <si>
    <t>SANTUARIO DEL CARMEN, S/N</t>
  </si>
  <si>
    <t>34828</t>
  </si>
  <si>
    <t>info@lapodadelntuario.com</t>
  </si>
  <si>
    <t>laposadadelsantuario.com</t>
  </si>
  <si>
    <t>LA POSADA DEL PIRINEO</t>
  </si>
  <si>
    <t>ZACALERA, 1</t>
  </si>
  <si>
    <t>22663</t>
  </si>
  <si>
    <t>info@lapodadelpirineo.com</t>
  </si>
  <si>
    <t>LA POSADA DEL TORCAL</t>
  </si>
  <si>
    <t>CARRETERA JOYA, KILOMETRO 3 3(FINCA LOS COLORAOS)</t>
  </si>
  <si>
    <t>VILLANUEVA DE LA CONCEPCIÓN</t>
  </si>
  <si>
    <t>info@lapodadeltorcal.com</t>
  </si>
  <si>
    <t>LA POSADA DE RUS</t>
  </si>
  <si>
    <t>LUGAR MÍLLARA, 2</t>
  </si>
  <si>
    <t>33836</t>
  </si>
  <si>
    <t>info@lapodaderus.com</t>
  </si>
  <si>
    <t>laposadaderus.es</t>
  </si>
  <si>
    <t>LA POSADA DEL DUENDE</t>
  </si>
  <si>
    <t>CARRETERA ARCOS-ALGAR, KILOMETRO 2, 4</t>
  </si>
  <si>
    <t>info@laposadadelduende.com</t>
  </si>
  <si>
    <t>laposadadelduende.com</t>
  </si>
  <si>
    <t>HOTEL A ROLDANA</t>
  </si>
  <si>
    <t>CALLE BERNARDO ROMERO (POLIGONO INSDUSTRIAL RÍO DO POZO), 3 PARCELA 2</t>
  </si>
  <si>
    <t>info@laroldanadelpozo.com</t>
  </si>
  <si>
    <t>hotelaroldana.com</t>
  </si>
  <si>
    <t>LA ROMANA HOTEL</t>
  </si>
  <si>
    <t>BARRIO POLSEGUEROS, 2</t>
  </si>
  <si>
    <t>03669</t>
  </si>
  <si>
    <t>LA ROMANA</t>
  </si>
  <si>
    <t>info@laromanahotel.es</t>
  </si>
  <si>
    <t>laromanahotel.com</t>
  </si>
  <si>
    <t>LAS ALDABAS</t>
  </si>
  <si>
    <t>CARRETERA SAN CLEMENTE, 1 BAJO</t>
  </si>
  <si>
    <t>info@lasaldabas.com</t>
  </si>
  <si>
    <t>lasaldabas.es</t>
  </si>
  <si>
    <t>CALLE ALCALDE MARCIAL SÁNCHEZ VELÁZQUEZ, 21 A</t>
  </si>
  <si>
    <t>info@lasarenas.com</t>
  </si>
  <si>
    <t>CRISTÓBAL MARTÍN HERRERA, 57</t>
  </si>
  <si>
    <t>info@lasarribes.com</t>
  </si>
  <si>
    <t>LAS DELICIAS</t>
  </si>
  <si>
    <t>AVENIDA ANDALUCÍA, 51 BAJO</t>
  </si>
  <si>
    <t>21270</t>
  </si>
  <si>
    <t>CALA</t>
  </si>
  <si>
    <t>info@lasdelicias.com</t>
  </si>
  <si>
    <t>LA SINAGOGA DE AMUSCO</t>
  </si>
  <si>
    <t>PLAZA OBISPO GERMÁN VEGA, 12</t>
  </si>
  <si>
    <t>34420</t>
  </si>
  <si>
    <t>AMUSCO</t>
  </si>
  <si>
    <t>info@lasinagogadeamusco.com</t>
  </si>
  <si>
    <t>LAS SALEGAS DEL MAGUILLO S.L.</t>
  </si>
  <si>
    <t>CARRETERA RIÓPAR (CM-3204), KILOMETRO 11</t>
  </si>
  <si>
    <t>info@laslegasdelmaguillo.com</t>
  </si>
  <si>
    <t>lassalegasdelmaguillo.es</t>
  </si>
  <si>
    <t>LAS PIÑAS</t>
  </si>
  <si>
    <t>CARRETERA CÁDIZ-MÁLAGA (N-340), KILOMETRO 74, 3</t>
  </si>
  <si>
    <t>info@laspiñas.com</t>
  </si>
  <si>
    <t>cortijolaspinas.com</t>
  </si>
  <si>
    <t>LA TEJERA PADEL</t>
  </si>
  <si>
    <t>LA TEJERA, 3</t>
  </si>
  <si>
    <t>33458</t>
  </si>
  <si>
    <t>info@latejerapadel.com</t>
  </si>
  <si>
    <t>latejerapadel.com</t>
  </si>
  <si>
    <t>LA TRANCADA</t>
  </si>
  <si>
    <t>CARRER MOTXO, 12</t>
  </si>
  <si>
    <t>info@latrancada.com</t>
  </si>
  <si>
    <t>latrancada.com</t>
  </si>
  <si>
    <t>LA VILLA DON QUIJOTE</t>
  </si>
  <si>
    <t>PINAR DE JÁBAGA, S/N</t>
  </si>
  <si>
    <t>info@lavilladonquijote.com</t>
  </si>
  <si>
    <t>LA XACONERA D´ARDENYA</t>
  </si>
  <si>
    <t>POLIGONO INSDUSTRIAL ARDENYA, 9 PARCELA 31</t>
  </si>
  <si>
    <t>43762</t>
  </si>
  <si>
    <t>LA RIERA DE GAIÀ</t>
  </si>
  <si>
    <t>info@laxaconerad´ardenya.com</t>
  </si>
  <si>
    <t>LEAF RESORT</t>
  </si>
  <si>
    <t>CALLE BANCALEJO, S/N</t>
  </si>
  <si>
    <t>info@leafresort.com</t>
  </si>
  <si>
    <t>LED SITGES</t>
  </si>
  <si>
    <t>CARRER SANT PERE, 17 ATCO</t>
  </si>
  <si>
    <t>info@ledsitges.com</t>
  </si>
  <si>
    <t>ledsitges.com</t>
  </si>
  <si>
    <t>LEFLET VALME</t>
  </si>
  <si>
    <t>AVENIDA LIBERTAD, 6 BAJO(VENTA EL POTRO)</t>
  </si>
  <si>
    <t>info@lefletvalme.com</t>
  </si>
  <si>
    <t>L HIPPOCAMPE HEUREUX</t>
  </si>
  <si>
    <t>AVENIDA TOUROPERADOR NECKERMANN, S/N</t>
  </si>
  <si>
    <t>info@lhippocampeheureux.com</t>
  </si>
  <si>
    <t>LOATZO SUITES SAN SEBASTIÁN</t>
  </si>
  <si>
    <t>AVENIDA NAVARRA / NAFARROA HIRIBIDEA, 18 1/D</t>
  </si>
  <si>
    <t>info@loatzosuitesnsebastián.com</t>
  </si>
  <si>
    <t>MASAI MARA RESORT</t>
  </si>
  <si>
    <t>PLAZA SANTIAGO, 1 1 1</t>
  </si>
  <si>
    <t>info@maimararesort.com</t>
  </si>
  <si>
    <t>mirandohoteles.es</t>
  </si>
  <si>
    <t>MALVARROSA CALLE PAVIA</t>
  </si>
  <si>
    <t>CARRER PAVÍA, 27 D</t>
  </si>
  <si>
    <t>info@malvarrocallepavia.com</t>
  </si>
  <si>
    <t>MARBELLA LOVELY HOUSE</t>
  </si>
  <si>
    <t>CALLE MONTEMEDIO, 315 URBANIZACION BALNCOS DE SIERRA</t>
  </si>
  <si>
    <t>info@marbellalovelyhouse.com</t>
  </si>
  <si>
    <t>MAS BLANC</t>
  </si>
  <si>
    <t>POLIGONO INSDUSTRIAL AL CASETA BLANCA, 1</t>
  </si>
  <si>
    <t>info@masblanc.com</t>
  </si>
  <si>
    <t>MAS CARRERAS 1846</t>
  </si>
  <si>
    <t>BARRI MOLÍ, 10 BAJO</t>
  </si>
  <si>
    <t>BORDILS</t>
  </si>
  <si>
    <t>info@mascarreras1846.com</t>
  </si>
  <si>
    <t>mascarreras1846.com</t>
  </si>
  <si>
    <t>MAS PELEGRI S.L.</t>
  </si>
  <si>
    <t>MAS PELEGRÍ, S/N</t>
  </si>
  <si>
    <t>17852</t>
  </si>
  <si>
    <t>SERINYÀ</t>
  </si>
  <si>
    <t>info@MasPelegri.com</t>
  </si>
  <si>
    <t>maspelegri.com</t>
  </si>
  <si>
    <t>MAYERLING ABAMITA APARTMENTS</t>
  </si>
  <si>
    <t>CARRER AUSIÀS MARC, S/N</t>
  </si>
  <si>
    <t>info@mayerlingabamita.com</t>
  </si>
  <si>
    <t>mayerlingabamita.com</t>
  </si>
  <si>
    <t>MENORCA EXPERIMENTAL</t>
  </si>
  <si>
    <t>info@menorcaexperimental.com</t>
  </si>
  <si>
    <t>menorcaexperimental.com</t>
  </si>
  <si>
    <t>MER PISCINE ET SOLEIL</t>
  </si>
  <si>
    <t>AVENIDA TOUROPERADOR KUONI, 5</t>
  </si>
  <si>
    <t>info@merpiscineetsoleil.com</t>
  </si>
  <si>
    <t>MIAGU 2019.S.L</t>
  </si>
  <si>
    <t>AVENIDA SAN JUAN DE DIOS, 19 BAJO</t>
  </si>
  <si>
    <t>info@miagu2019sl.com</t>
  </si>
  <si>
    <t>miagu2019.com</t>
  </si>
  <si>
    <t>MIRADOR DEL JAZMÍN</t>
  </si>
  <si>
    <t>PLACETA PORRAS, 7</t>
  </si>
  <si>
    <t>info@miradordeljazmín.com</t>
  </si>
  <si>
    <t>MISION COSTA</t>
  </si>
  <si>
    <t>CALLE LAGO DE BRISTOL, 2</t>
  </si>
  <si>
    <t>info@misioncosta.com</t>
  </si>
  <si>
    <t>MOLINO DEL PASO S.L.</t>
  </si>
  <si>
    <t>CAMINO FUENCALIENTE, S/N</t>
  </si>
  <si>
    <t>info@molinodelpaso.com</t>
  </si>
  <si>
    <t>MOLINO LA BOTICARIA S.L.</t>
  </si>
  <si>
    <t>CARRETERA MARCHENA-PUEBLA DE CAZALLA, KILOMETRO 10, 800</t>
  </si>
  <si>
    <t>info@molinolaboticaria.com</t>
  </si>
  <si>
    <t>molinolaboticaria.es</t>
  </si>
  <si>
    <t>MOLO 44 S.L.</t>
  </si>
  <si>
    <t>CALLE LAS VENTAS, S/N BLOQUE A, APUERTA 11</t>
  </si>
  <si>
    <t>info@molo44.com</t>
  </si>
  <si>
    <t>molo44.es</t>
  </si>
  <si>
    <t>MONFERO RURAL</t>
  </si>
  <si>
    <t>MALLO, 2 BAJO</t>
  </si>
  <si>
    <t>15619</t>
  </si>
  <si>
    <t>MONFERO</t>
  </si>
  <si>
    <t>info@monferorural.com</t>
  </si>
  <si>
    <t>MONTAÑAS DE COVADONGA</t>
  </si>
  <si>
    <t>LUGAR LABRA, 3</t>
  </si>
  <si>
    <t>info@montanasdecovadonga.es</t>
  </si>
  <si>
    <t>montanasdecovadonga.es</t>
  </si>
  <si>
    <t>MONTJUIC BED &amp; BREAKFAST</t>
  </si>
  <si>
    <t>ONZE DE SETEMBRE, 1</t>
  </si>
  <si>
    <t>info@montjuicbed&amp;breakfast.com</t>
  </si>
  <si>
    <t>MONTSERRAT S.L.</t>
  </si>
  <si>
    <t>CARRER CARME, 54-56 BAJO</t>
  </si>
  <si>
    <t>info@montserrat.com</t>
  </si>
  <si>
    <t>MOSTEIRO</t>
  </si>
  <si>
    <t>info@mosteiro.com</t>
  </si>
  <si>
    <t>MUSKILDA</t>
  </si>
  <si>
    <t>PLAZA FERIAL, 18 BAJO</t>
  </si>
  <si>
    <t>31420</t>
  </si>
  <si>
    <t>URROZ-VILLA</t>
  </si>
  <si>
    <t>info@muskilda.com</t>
  </si>
  <si>
    <t>SAN AGUSTIN ROOMS</t>
  </si>
  <si>
    <t>CALLE INFANTA ISABEL, 16</t>
  </si>
  <si>
    <t>info@nagustinrooms.com</t>
  </si>
  <si>
    <t>NATALMAR</t>
  </si>
  <si>
    <t>CARRETERA N-340, KILOMETRO 1007</t>
  </si>
  <si>
    <t>12595</t>
  </si>
  <si>
    <t>info@natalmar.com</t>
  </si>
  <si>
    <t>NAVARRA 24</t>
  </si>
  <si>
    <t>CALLE NAVARRA, 24</t>
  </si>
  <si>
    <t>28039</t>
  </si>
  <si>
    <t>info@navarra24.com</t>
  </si>
  <si>
    <t>NOVAVILA</t>
  </si>
  <si>
    <t>ARCOS, S/N</t>
  </si>
  <si>
    <t>info@novavilariasbaixas.com</t>
  </si>
  <si>
    <t>novavilariasbaixas.com</t>
  </si>
  <si>
    <t>OASIS FUERTEVENTURA BEACH APARTMENTS</t>
  </si>
  <si>
    <t>CALLE GUIRRE, 56-57-48</t>
  </si>
  <si>
    <t>info@oasisfuerteventurabeachapartments.com</t>
  </si>
  <si>
    <t>oasis-fuerteventura-beach.fuerteventurabesthotels.com/es/</t>
  </si>
  <si>
    <t>OCEANY</t>
  </si>
  <si>
    <t>CALLE ESTEBAN TERRADAS, 3</t>
  </si>
  <si>
    <t>info@oceany.com</t>
  </si>
  <si>
    <t>CASA DE HUESPEDES OLIVETUM COLINA S.L.</t>
  </si>
  <si>
    <t>CAMINO SAN FERNANDO, 97</t>
  </si>
  <si>
    <t>info@olivetum-colina.es</t>
  </si>
  <si>
    <t>olivetum-colina.es</t>
  </si>
  <si>
    <t>PALACIO DE CANTIZ</t>
  </si>
  <si>
    <t>CANTIZ, 5</t>
  </si>
  <si>
    <t>27663</t>
  </si>
  <si>
    <t>BECERREÁ</t>
  </si>
  <si>
    <t>info@palaciodecantiz.com</t>
  </si>
  <si>
    <t>palaciodecantiz.com</t>
  </si>
  <si>
    <t>PATIO DE LUGROS</t>
  </si>
  <si>
    <t>ÁLAMOS, 1 CERRILLO DE LAS PERDICES</t>
  </si>
  <si>
    <t>18516</t>
  </si>
  <si>
    <t>LUGROS</t>
  </si>
  <si>
    <t>info@patiodelugros.com</t>
  </si>
  <si>
    <t>PAZO REVEL</t>
  </si>
  <si>
    <t>REBEL, 15</t>
  </si>
  <si>
    <t>info@pazorevel.es</t>
  </si>
  <si>
    <t>facebook.com/pazoelrevel</t>
  </si>
  <si>
    <t>PENSIÓN GENERAL ESPARTERO</t>
  </si>
  <si>
    <t>CALLE GENERAL ESPARTERO, 65</t>
  </si>
  <si>
    <t>info@pensióngeneralespartero.com</t>
  </si>
  <si>
    <t>PENSIÓN SANTA TERESA</t>
  </si>
  <si>
    <t>CARRETERA SAN CLEMENTE, 36 18</t>
  </si>
  <si>
    <t>info@pensiónntatere.com</t>
  </si>
  <si>
    <t>PENSION PEREZ</t>
  </si>
  <si>
    <t>SAN FRANCISCO, 15 BAIXO</t>
  </si>
  <si>
    <t>15291</t>
  </si>
  <si>
    <t>info@pensionperez.com</t>
  </si>
  <si>
    <t>PENSION RODRIGUEZ</t>
  </si>
  <si>
    <t>CALLE DOCTOR JOSÉ JUAN MEGÍAS, S/N</t>
  </si>
  <si>
    <t>info@pensionrodriguez.com</t>
  </si>
  <si>
    <t>PEREZ JARA C.B.</t>
  </si>
  <si>
    <t>BARRIO CARMEN, 170</t>
  </si>
  <si>
    <t>info@perezjaracb.com</t>
  </si>
  <si>
    <t>PERLA SEVEN APARTMENTS AND ROOMS</t>
  </si>
  <si>
    <t>CARRER PERLA, 7</t>
  </si>
  <si>
    <t>info@perlasevenapartmentsandrooms.com</t>
  </si>
  <si>
    <t>PILAR VILLACASTIN</t>
  </si>
  <si>
    <t>CALLE CABALLEROS, 17</t>
  </si>
  <si>
    <t>40150</t>
  </si>
  <si>
    <t>VILLACASTÍN</t>
  </si>
  <si>
    <t>info@pilarvillacastin.com</t>
  </si>
  <si>
    <t>PONTE LAS CHOLAS GUEST HOUSE</t>
  </si>
  <si>
    <t>CALLE CALIFORNIA, 38</t>
  </si>
  <si>
    <t>info@pontelascholasguesthouse.com</t>
  </si>
  <si>
    <t>ponte-las-cholas-beach-house.negocio.site</t>
  </si>
  <si>
    <t>PONTEVEDRA CONFORT HOTEL</t>
  </si>
  <si>
    <t>info@pontevedraconforthotel.com</t>
  </si>
  <si>
    <t>POOL VIEW AND NEXT TO THE BEACH! VERY CENTRAL</t>
  </si>
  <si>
    <t>AVENIDA ARQUITECTO GÓMEZ CUESTA, 4</t>
  </si>
  <si>
    <t>info@poolviewandnexttothebeach!verycentral.com</t>
  </si>
  <si>
    <t>PRIVILEGIO DE VARA S.L.</t>
  </si>
  <si>
    <t>CALLE LAS GITAS, 1 A</t>
  </si>
  <si>
    <t>info@privilegiodevara.com</t>
  </si>
  <si>
    <t>privilegiodevara.com</t>
  </si>
  <si>
    <t>CALLE SUECA, 14</t>
  </si>
  <si>
    <t>info@reconquista.com</t>
  </si>
  <si>
    <t>hotelreconquista.com</t>
  </si>
  <si>
    <t>REINA ADOSINDA</t>
  </si>
  <si>
    <t>PRAHÚA DE ARRIBA, S/N CH; EL CIERRO</t>
  </si>
  <si>
    <t>info@reinaadosinda.com</t>
  </si>
  <si>
    <t>RIAS BAIXAS</t>
  </si>
  <si>
    <t>PROGRESO, 82 BAJO</t>
  </si>
  <si>
    <t>info@riasbaixas.com</t>
  </si>
  <si>
    <t>RIBERA DE LANGA</t>
  </si>
  <si>
    <t>CALLE REAL, 56 BAJO</t>
  </si>
  <si>
    <t>42320</t>
  </si>
  <si>
    <t>LANGA DE DUERO</t>
  </si>
  <si>
    <t>info@riberadelanga.com</t>
  </si>
  <si>
    <t>hotelriberadelanga.com</t>
  </si>
  <si>
    <t>RIO DEVA INVERSIONES S.L.</t>
  </si>
  <si>
    <t>COLEGIO ACACIAS, 5 URBANIZACIÓN MONTECARLO</t>
  </si>
  <si>
    <t>info@riodevainversiones.com</t>
  </si>
  <si>
    <t>RIO MANILVA S.L.</t>
  </si>
  <si>
    <t>URBANIZACIÓN MARINA DE CASARES (FASE VII), CASA 1</t>
  </si>
  <si>
    <t>info@riomanilva.com</t>
  </si>
  <si>
    <t>ROCHI</t>
  </si>
  <si>
    <t>CARRETERA ILANES, 47</t>
  </si>
  <si>
    <t>info@rochi.com</t>
  </si>
  <si>
    <t>ROCK AND SUITES GRANADA</t>
  </si>
  <si>
    <t>ACERA DEL DARRO, 94 2E</t>
  </si>
  <si>
    <t>info@rockandsuitesgranada.com</t>
  </si>
  <si>
    <t>ROTARY ESTUDIO - PUERTO BANUS</t>
  </si>
  <si>
    <t>AVENIDA ROTARY INTERNACIONAL, S/N</t>
  </si>
  <si>
    <t>info@rotaryestudio-puertobanus.com</t>
  </si>
  <si>
    <t>ROYAL SUITES ESTEPONA</t>
  </si>
  <si>
    <t>CALLE TERRAZA, 20</t>
  </si>
  <si>
    <t>info@royalsuitesestepona.com</t>
  </si>
  <si>
    <t>HOTEL RUPIT</t>
  </si>
  <si>
    <t>AVENIDA BIENVENIDOS, 12</t>
  </si>
  <si>
    <t>info@rupithotel.es</t>
  </si>
  <si>
    <t>rupithotel.es</t>
  </si>
  <si>
    <t>SCIENTIFIC REVOLUTION S.L.</t>
  </si>
  <si>
    <t>FRANCISCO GERVÁS, S/N</t>
  </si>
  <si>
    <t>info@scientificrevolution.com</t>
  </si>
  <si>
    <t>SEFER RUBIELOS, S.L. (MASIA DEL CURA)</t>
  </si>
  <si>
    <t>CARRETERA NOGUERUELAS, S/N</t>
  </si>
  <si>
    <t>info@seferrubielos(masiadelcura).com</t>
  </si>
  <si>
    <t>masiadelcura.es</t>
  </si>
  <si>
    <t>HOTEL SEMPREFISTERRA</t>
  </si>
  <si>
    <t>CALLE REAL, 42</t>
  </si>
  <si>
    <t>info@semprefisterra.com</t>
  </si>
  <si>
    <t>hotelsemprefisterra.com</t>
  </si>
  <si>
    <t>CENTRO DE VISITANTE HOTEL SEÑORIO DE VALLE</t>
  </si>
  <si>
    <t>AVENIDA IGLESIA, 72 BAJO</t>
  </si>
  <si>
    <t>38690</t>
  </si>
  <si>
    <t>info@senoriodelvalle.com</t>
  </si>
  <si>
    <t>senoriodelvalle.com</t>
  </si>
  <si>
    <t>SEÑORIO DE RIAS</t>
  </si>
  <si>
    <t>CARRETERA MURCIA, 20 FINCA DE RIAS</t>
  </si>
  <si>
    <t>18180</t>
  </si>
  <si>
    <t>DIEZMA</t>
  </si>
  <si>
    <t>info@señorioderias.com</t>
  </si>
  <si>
    <t>HOTEL ESTACIÓN VÍA VERDE</t>
  </si>
  <si>
    <t>PARAJE ESTACIÓN VIA VERDE, S/N</t>
  </si>
  <si>
    <t>info@sesca.es</t>
  </si>
  <si>
    <t>hotelviaverdedelasierra.es</t>
  </si>
  <si>
    <t>SIGISMUNF HATZENBOELLER</t>
  </si>
  <si>
    <t>AVINGUDA LES CALCIDES (URBANIZACIÓN LA VINYA), 56 1º 69</t>
  </si>
  <si>
    <t>info@sigismunfhatzenboeller.com</t>
  </si>
  <si>
    <t>sigismunfhatzenboeller.es</t>
  </si>
  <si>
    <t>SOLE-BELLO</t>
  </si>
  <si>
    <t>CALLE NUESTRA SEÑORA DEL ROSARIO, 1-3</t>
  </si>
  <si>
    <t>info@sole-bello.com</t>
  </si>
  <si>
    <t>SON SANT JORDI S.L.</t>
  </si>
  <si>
    <t>SANT JORDI, 29 BAJO</t>
  </si>
  <si>
    <t>info@sonsantjordi.com</t>
  </si>
  <si>
    <t>hotelsonsantjordi.com</t>
  </si>
  <si>
    <t>SOUTHERN CROSS</t>
  </si>
  <si>
    <t>MOLL ESPANYA, S/N</t>
  </si>
  <si>
    <t>info@southerncross.com</t>
  </si>
  <si>
    <t>southerncrossbarcelona.com</t>
  </si>
  <si>
    <t>SS SURFCAMP</t>
  </si>
  <si>
    <t>PASEO COLÓN / KOLON PASEALEKUA, 17 ENTLO-IZQUIERDA</t>
  </si>
  <si>
    <t>info@sssurfcamp.com</t>
  </si>
  <si>
    <t>VERY CENTRAL APARTMENT, LAS AMERICAS VIEW</t>
  </si>
  <si>
    <t>info@sunproperty.es</t>
  </si>
  <si>
    <t>sunholidayhomes.com/es</t>
  </si>
  <si>
    <t>TARDES AL SOL</t>
  </si>
  <si>
    <t>info@tardesalsol.com</t>
  </si>
  <si>
    <t>tardesalsol.com</t>
  </si>
  <si>
    <t>THE BEACH HOUSE JÁVEA</t>
  </si>
  <si>
    <t>PLAZA PRESIDENTE ADOLFO SUÁREZ, 16</t>
  </si>
  <si>
    <t>info@thebeachhousejávea.com</t>
  </si>
  <si>
    <t>facebook.com/thebeachhousejavea</t>
  </si>
  <si>
    <t>THE CORNER HOUSE BOUTIQUE</t>
  </si>
  <si>
    <t>CALLE JUAN SEBASTIÁN ELCANO, 48</t>
  </si>
  <si>
    <t>info@thecornerhouseboutique.com</t>
  </si>
  <si>
    <t>THE MAGIC DRAGONFLY</t>
  </si>
  <si>
    <t>URBANIZACIÓN ARENÍTAS, PARRAL 1</t>
  </si>
  <si>
    <t>info@themagicdragonfly.com</t>
  </si>
  <si>
    <t>TINA MAYOR</t>
  </si>
  <si>
    <t>CARRETERA PRIMO DE RIVERA, S/N BAJO</t>
  </si>
  <si>
    <t>info@tinamayor.com</t>
  </si>
  <si>
    <t>TOP EXCLUSIVE VIEW BEDROOM SAN PEDRO</t>
  </si>
  <si>
    <t>CALLE DOCTOR EDUARDO EVANGELISTA, S/N</t>
  </si>
  <si>
    <t>info@topexclusiveviewbedroomnpedro.com</t>
  </si>
  <si>
    <t>TORRE DE URIZ</t>
  </si>
  <si>
    <t>CALLE SAN SATURNINO, 3 BAJO</t>
  </si>
  <si>
    <t>31438</t>
  </si>
  <si>
    <t>ARCE/ARTZI</t>
  </si>
  <si>
    <t>info@torredeuriz.com</t>
  </si>
  <si>
    <t>TORREON LAS FUENTES</t>
  </si>
  <si>
    <t>PARAJE FUENTES DEL MARQUÉS, 20 BAJO</t>
  </si>
  <si>
    <t>info@torreonlasfuentes.com</t>
  </si>
  <si>
    <t>TORRES DEL SOL</t>
  </si>
  <si>
    <t>CALLE NÓRDICA, 2</t>
  </si>
  <si>
    <t>info@torresdelsol.com</t>
  </si>
  <si>
    <t>TORRE TRÉBOL BENIDORM</t>
  </si>
  <si>
    <t>AVENIDA FILIPINAS, 9</t>
  </si>
  <si>
    <t>info@torretrébolbenidorm.com</t>
  </si>
  <si>
    <t>torre-trebol-benidorm.negocio.site</t>
  </si>
  <si>
    <t>TRAVESIA ROOMS</t>
  </si>
  <si>
    <t>TRAVESIA IGLESIA, S/N 0 N°6</t>
  </si>
  <si>
    <t>info@travesiarooms.com</t>
  </si>
  <si>
    <t>travesia-rooms.negocio.site</t>
  </si>
  <si>
    <t>TRIANA - CENTRO. ACOGEDOR ESTUDIO MUY BIEN SITUADO EN SEVILLA</t>
  </si>
  <si>
    <t>CALLE SALADO, 4 APARTAMINTO 105</t>
  </si>
  <si>
    <t>info@triana-centroacogedorestudiomuybiensituadoensevilla.com</t>
  </si>
  <si>
    <t>TRIANA LUXURY SUITE</t>
  </si>
  <si>
    <t>CALLE SALADO, 4</t>
  </si>
  <si>
    <t>info@trianaluxurysuite.com</t>
  </si>
  <si>
    <t>UNIQUE HOTEL APARTMENTS S.L.</t>
  </si>
  <si>
    <t>CALLE SALERO, 3</t>
  </si>
  <si>
    <t>info@uniquehotelapartments.com</t>
  </si>
  <si>
    <t>uniquehotelapartmentssl.com</t>
  </si>
  <si>
    <t>VENTA DE TÉBAR</t>
  </si>
  <si>
    <t>AUTOVIA LORCA-ÁGUILAS (RM-11), S/N SALIDA 25</t>
  </si>
  <si>
    <t>info@ventadetébar.com</t>
  </si>
  <si>
    <t>VENUS RESORT - SWINGERS ONLY</t>
  </si>
  <si>
    <t>info@venusresort-swingersonly.com</t>
  </si>
  <si>
    <t>venus-resort.net</t>
  </si>
  <si>
    <t>VILA BEACH</t>
  </si>
  <si>
    <t>ARQUITECTE SERT, 15-17 4°</t>
  </si>
  <si>
    <t>info@vilabeach.com</t>
  </si>
  <si>
    <t>VILAMASSALIA OLD TOWN RESORT</t>
  </si>
  <si>
    <t>AVINGUDA PAIS VALENCIA, 32</t>
  </si>
  <si>
    <t>info@vilamasliaoldtownresort.com</t>
  </si>
  <si>
    <t>vilamassaliaoldtownresort.es</t>
  </si>
  <si>
    <t>VILLA BANDAMA GOLF - ADULTS ONLY</t>
  </si>
  <si>
    <t>MONTAÑETA CHA MARÍA MIRANDA, 10</t>
  </si>
  <si>
    <t>35307</t>
  </si>
  <si>
    <t>info@villabandamagolf-adultsonly.com</t>
  </si>
  <si>
    <t>VILLA COMODIN</t>
  </si>
  <si>
    <t>MAR TIRRENO, 4 BAJO</t>
  </si>
  <si>
    <t>info@villacomodin.com</t>
  </si>
  <si>
    <t>villa-comodin.com</t>
  </si>
  <si>
    <t>VILLA GARDEN</t>
  </si>
  <si>
    <t>CARRER ORENETA, 35</t>
  </si>
  <si>
    <t>info@villagarden.com</t>
  </si>
  <si>
    <t>VILLA LIGUARDI</t>
  </si>
  <si>
    <t>CALLE LA RAÑADA, 50 BAJO</t>
  </si>
  <si>
    <t>39210</t>
  </si>
  <si>
    <t>info@villaliguardi.com</t>
  </si>
  <si>
    <t>villaliguardi.es</t>
  </si>
  <si>
    <t>VILLA LORENA</t>
  </si>
  <si>
    <t>REPÚBLICA ARGENTINA, 16 A</t>
  </si>
  <si>
    <t>info@villalorenamalaga.com</t>
  </si>
  <si>
    <t>villalorenamalaga.com</t>
  </si>
  <si>
    <t>CHORRO, 14 BAJO; HOTEL RURAL</t>
  </si>
  <si>
    <t>37790</t>
  </si>
  <si>
    <t>FUENTES DE BÉJAR</t>
  </si>
  <si>
    <t>ctrvillamaria.com</t>
  </si>
  <si>
    <t>VILLA MICHEL BAHIA MELONERAS</t>
  </si>
  <si>
    <t>CALLE MAR CASPIO, 57</t>
  </si>
  <si>
    <t>info@villamichelbahiameloneras.com</t>
  </si>
  <si>
    <t>VILLAS DE MIRANDA</t>
  </si>
  <si>
    <t>CALLE LUNA, 24 BAJO</t>
  </si>
  <si>
    <t>37187</t>
  </si>
  <si>
    <t>MIRANDA DE AZÁN</t>
  </si>
  <si>
    <t>info@villasdemiranda.com</t>
  </si>
  <si>
    <t>VILLA XABIA</t>
  </si>
  <si>
    <t>CAMINO CASTELLANS, 46</t>
  </si>
  <si>
    <t>info@villaxabia.com</t>
  </si>
  <si>
    <t>VIRIATOS BEACH</t>
  </si>
  <si>
    <t>CARRER JOVELLANOS, S/N</t>
  </si>
  <si>
    <t>info@viriatosbeach.com</t>
  </si>
  <si>
    <t>HOTEL BRISA MARINA</t>
  </si>
  <si>
    <t>PASSEIG NEPTÚ, 15</t>
  </si>
  <si>
    <t>info@vivehotels.com</t>
  </si>
  <si>
    <t>aparthotel-mirgay.s-illot.mallorca-vive.com</t>
  </si>
  <si>
    <t>YOUR HOUSE AFRICAMAR</t>
  </si>
  <si>
    <t>AVINGUDA JOSEP TRIAS, 29</t>
  </si>
  <si>
    <t>info@yourhouseafricamar.com</t>
  </si>
  <si>
    <t>LIÑARES</t>
  </si>
  <si>
    <t>VILANOVA, 19 BAJO</t>
  </si>
  <si>
    <t>infohotellinares@gmail.com</t>
  </si>
  <si>
    <t>LA SANTA HOUSE</t>
  </si>
  <si>
    <t>CALLE REBOSO, 11 PUERTA B</t>
  </si>
  <si>
    <t>infolanzarotevidasurfschool@gmail.com</t>
  </si>
  <si>
    <t>lanzarotevidasurfschool.com</t>
  </si>
  <si>
    <t>DA NATUREZA SEMAFORO DE BARES</t>
  </si>
  <si>
    <t>FARO ESTACA DE BARES, S/N BAJO</t>
  </si>
  <si>
    <t>15337</t>
  </si>
  <si>
    <t>MAÑÓN</t>
  </si>
  <si>
    <t>infor@hotelsemaforodebares.com</t>
  </si>
  <si>
    <t>danaturezasemaforodebares.com</t>
  </si>
  <si>
    <t>OPARRANDA</t>
  </si>
  <si>
    <t>CASADILLO, 1</t>
  </si>
  <si>
    <t>GUEST HOUSE FLORES</t>
  </si>
  <si>
    <t>AVINGUDA FLORS, 15 1° SEGUNDA</t>
  </si>
  <si>
    <t>isaba200@gmail.com</t>
  </si>
  <si>
    <t>guesthouseflores.com</t>
  </si>
  <si>
    <t>APARTAMENTO DE LUJO EN EL CORAZÓN DE CÁDIZ</t>
  </si>
  <si>
    <t>CALLE SACRAMENTO, 16 16 DUPLICADO, 1º H</t>
  </si>
  <si>
    <t>11001</t>
  </si>
  <si>
    <t>isaropri123@gmail.com</t>
  </si>
  <si>
    <t>apartamentodelujoenelcorazndecdiz.com</t>
  </si>
  <si>
    <t>CARRIO SOL - MONTY´S</t>
  </si>
  <si>
    <t>URBANIZACIÓN CARRIÓ PARK, 7 C</t>
  </si>
  <si>
    <t>javea01@gmail.com</t>
  </si>
  <si>
    <t>carriosolmontys.com</t>
  </si>
  <si>
    <t>CORTIJO DE CORREA</t>
  </si>
  <si>
    <t>AVENIDA IV (URBANIZACIÓN HACIENDA LAS CHAPAS), S/N</t>
  </si>
  <si>
    <t>jorgeparlade@yahoo.co.uk</t>
  </si>
  <si>
    <t>FINCA EL ALMENDRAL</t>
  </si>
  <si>
    <t>PARTIDA TERME, S/N</t>
  </si>
  <si>
    <t>03578</t>
  </si>
  <si>
    <t>RELLEU</t>
  </si>
  <si>
    <t>kontakt@finca-el-almendral.de</t>
  </si>
  <si>
    <t>finca-el-almendral.de</t>
  </si>
  <si>
    <t>LA CASONA D VALFRÍO S.L.</t>
  </si>
  <si>
    <t>DISEMINADO VALFRÍO, KILOMETRO 4 BAJO; CARRETERA CUACOS-VALFRIO</t>
  </si>
  <si>
    <t>10430</t>
  </si>
  <si>
    <t>CUACOS DE YUSTE</t>
  </si>
  <si>
    <t>lacasona@lacasonadevalfrio.com</t>
  </si>
  <si>
    <t>lacasonadevalfrio.com</t>
  </si>
  <si>
    <t>LA FRAGUA DE LA VEGA</t>
  </si>
  <si>
    <t>BARRIO COTERA, 1</t>
  </si>
  <si>
    <t>lafraguadelavega@hotmail.es</t>
  </si>
  <si>
    <t>lafraguadelavega.blogspot.pe</t>
  </si>
  <si>
    <t>LAGUNA DEL VILLARDÓN</t>
  </si>
  <si>
    <t>GENERALÍSIMO, 18 BAJO</t>
  </si>
  <si>
    <t>49137</t>
  </si>
  <si>
    <t>VILLARRÍN DE CAMPOS</t>
  </si>
  <si>
    <t>lagunadelvillardon@yahoo.es</t>
  </si>
  <si>
    <t>hotelrurallagunadelvillardon.com</t>
  </si>
  <si>
    <t>VINOTECA LORENA HOTEL RUSTICO</t>
  </si>
  <si>
    <t>VIRXE DA BARCA, 3-7 BAJO</t>
  </si>
  <si>
    <t>lappe.hannelore67@gmail.com</t>
  </si>
  <si>
    <t>vinotecalorenahotelrustico.com</t>
  </si>
  <si>
    <t>LAS AGUAS DE ARBUNIEL S.L.</t>
  </si>
  <si>
    <t>CARRETERA CAMBIL-ARBUNIEL, KILOMETRO 1 BAJO</t>
  </si>
  <si>
    <t>23120</t>
  </si>
  <si>
    <t>CAMBIL</t>
  </si>
  <si>
    <t>lasaguasdearbuniel@gmail.com</t>
  </si>
  <si>
    <t>lasaguasdearbuniel.com</t>
  </si>
  <si>
    <t>LAS CINCO RANAS</t>
  </si>
  <si>
    <t>CARMEN, 28</t>
  </si>
  <si>
    <t>13450</t>
  </si>
  <si>
    <t>BRAZATORTAS</t>
  </si>
  <si>
    <t>lascincoranas@gmail.com</t>
  </si>
  <si>
    <t>lascincoranas.com</t>
  </si>
  <si>
    <t>HOTEL RURAL LAS ENCINAS</t>
  </si>
  <si>
    <t>CALLE MAYOR, 12</t>
  </si>
  <si>
    <t>lasencinashotel@gmail.com</t>
  </si>
  <si>
    <t>lasencinashotel.com</t>
  </si>
  <si>
    <t>HOTEL LAUREANA MARCOS</t>
  </si>
  <si>
    <t>FUENTE, 21</t>
  </si>
  <si>
    <t>laureanamarcos@gmail.com</t>
  </si>
  <si>
    <t>CITY CENTER APARTMENTS</t>
  </si>
  <si>
    <t>SANTA TECLA, 5 BAJO</t>
  </si>
  <si>
    <t>llatse@gmail.com</t>
  </si>
  <si>
    <t>citycenterapartments.com</t>
  </si>
  <si>
    <t>LO MONTE</t>
  </si>
  <si>
    <t>CARRETERA N-332, KILOMETRO 42</t>
  </si>
  <si>
    <t>PILAR DE LA HORADADA</t>
  </si>
  <si>
    <t>lomonte@winred.net</t>
  </si>
  <si>
    <t>hotellomonte.com</t>
  </si>
  <si>
    <t>LOS CORRALES DE SOTO</t>
  </si>
  <si>
    <t>AVENIDA ESPAÑA, 3</t>
  </si>
  <si>
    <t>loscorralesdesoto@gmail.com</t>
  </si>
  <si>
    <t>loscorralesdesoto.es</t>
  </si>
  <si>
    <t>VISITAS A MONFRAGUE S.L.</t>
  </si>
  <si>
    <t>CARRETERA NACIONAL CIENTO DIEZ,</t>
  </si>
  <si>
    <t>luismiguelgarciad1@gmail.com</t>
  </si>
  <si>
    <t>visitasamonfraguesl.com</t>
  </si>
  <si>
    <t>CALLE NAVALMORAL CORIA(EX CIENTO OCHO),</t>
  </si>
  <si>
    <t>MADRID HOUSE ROOMS</t>
  </si>
  <si>
    <t>CALLE BARBIERI, 1 1º DERECHA.</t>
  </si>
  <si>
    <t>madridhouse.direccion@gmail.com</t>
  </si>
  <si>
    <t>madridhouserooms.com</t>
  </si>
  <si>
    <t>CARRETERA FELANITX - PETRA, KILOMETRO 6</t>
  </si>
  <si>
    <t>mail@finca-es-pla-nou.eu</t>
  </si>
  <si>
    <t>finca-es-pla-nou.de</t>
  </si>
  <si>
    <t>MAILLE HOTEL RURAL</t>
  </si>
  <si>
    <t>CALLE GARGANTA ALARDOS, 7</t>
  </si>
  <si>
    <t>10480</t>
  </si>
  <si>
    <t>MADRIGAL DE LA VERA</t>
  </si>
  <si>
    <t>maillealojamientorural@gmail.com</t>
  </si>
  <si>
    <t>maillehotelrural.com</t>
  </si>
  <si>
    <t>HOTEL RURAL VENTA DEL TÉRMINO</t>
  </si>
  <si>
    <t>TRAVESIA CANTARRANA, 4</t>
  </si>
  <si>
    <t>09219</t>
  </si>
  <si>
    <t>SANTA GADEA DEL CID</t>
  </si>
  <si>
    <t>manager.vdt@gmail.com</t>
  </si>
  <si>
    <t>hotelruralventadeltrmino.com</t>
  </si>
  <si>
    <t>TRIBECA B&amp;B</t>
  </si>
  <si>
    <t>CALLE MONTENEBROS, 5 BAJO; A</t>
  </si>
  <si>
    <t>marbellatribeca@gmail.com</t>
  </si>
  <si>
    <t>HOTEL JUST STYLE EL MAÑICO</t>
  </si>
  <si>
    <t>MARJALS, 6</t>
  </si>
  <si>
    <t>mariquigema@hotmail.com</t>
  </si>
  <si>
    <t>hoteljuststyleelmaico.com</t>
  </si>
  <si>
    <t>JUST STYLE EL MAÑICO</t>
  </si>
  <si>
    <t>AVENIDA PAPA LUNA, 15</t>
  </si>
  <si>
    <t>juststyleelmaico.com</t>
  </si>
  <si>
    <t>MASIA LE ROMANE S.L.</t>
  </si>
  <si>
    <t>VEÏNAT VEINAT SANT PERE, 4</t>
  </si>
  <si>
    <t>08490</t>
  </si>
  <si>
    <t>TORDERA</t>
  </si>
  <si>
    <t>masialeromane@gmail.com</t>
  </si>
  <si>
    <t>masialeromanesl.com</t>
  </si>
  <si>
    <t>MASIA CAN ROVIRA</t>
  </si>
  <si>
    <t>MASIA MASÍA CAN ROVIRA, S/N</t>
  </si>
  <si>
    <t>08791</t>
  </si>
  <si>
    <t>SANT LLORENÇ D'HORTONS</t>
  </si>
  <si>
    <t>masiaspain@gmail.com</t>
  </si>
  <si>
    <t>masia-can-rovira.business.site</t>
  </si>
  <si>
    <t>CALLE PULPI, 16 3º G</t>
  </si>
  <si>
    <t>melodiemartinez43@gmail.com</t>
  </si>
  <si>
    <t>hotelmiguelsanchez.es</t>
  </si>
  <si>
    <t>LA CASA DEL MONTERO S.L.L.</t>
  </si>
  <si>
    <t>BAJO LA IGLESIA, 2</t>
  </si>
  <si>
    <t>menabar@hotmail.com</t>
  </si>
  <si>
    <t>lacasadelmontero.com</t>
  </si>
  <si>
    <t>SA TORRE DES SOL</t>
  </si>
  <si>
    <t>CARRER VICTORÍ, 54</t>
  </si>
  <si>
    <t>menorca@satorredessol.com</t>
  </si>
  <si>
    <t>satorredessol.com</t>
  </si>
  <si>
    <t>HOTEL RURAL LA CASA DEL ESCRIBANO</t>
  </si>
  <si>
    <t>CALLE REAL, 1</t>
  </si>
  <si>
    <t>40295</t>
  </si>
  <si>
    <t>SAN MARTÍN Y MUDRIÁN</t>
  </si>
  <si>
    <t>mercedes@elrincondelacueducto.es</t>
  </si>
  <si>
    <t>HOTEL KERALA</t>
  </si>
  <si>
    <t>CALLE SUÁREZ INCLÁN, 29</t>
  </si>
  <si>
    <t>33130</t>
  </si>
  <si>
    <t>mercedescarolinapelaez@gmail.com</t>
  </si>
  <si>
    <t>hotelkerala.com</t>
  </si>
  <si>
    <t>HOTEL MESÓN DEL MORO</t>
  </si>
  <si>
    <t>CARRETERA MADRID-CARTAGENA (N-301), KILOMETRO 359</t>
  </si>
  <si>
    <t>30550</t>
  </si>
  <si>
    <t>ABARÁN</t>
  </si>
  <si>
    <t>mesondelmoro@gmail.com</t>
  </si>
  <si>
    <t>MIRADOR LA MALICIOSA</t>
  </si>
  <si>
    <t>AVENIDA PEDRIZA, S/N BAJO</t>
  </si>
  <si>
    <t>miradorlamaliciosa@yahoo.es</t>
  </si>
  <si>
    <t>TORIBIA</t>
  </si>
  <si>
    <t>CALLE JARDINES, 4 BAJO</t>
  </si>
  <si>
    <t>24717</t>
  </si>
  <si>
    <t>VAL DE SAN LORENZO</t>
  </si>
  <si>
    <t>mjcuesta07@gmail.com</t>
  </si>
  <si>
    <t>laposadadetoribia.com</t>
  </si>
  <si>
    <t>HAMMADI EL MAJDOUL</t>
  </si>
  <si>
    <t>CARRER AIGUADER, 2 2º</t>
  </si>
  <si>
    <t>mohamed.206pcn@gmail.com</t>
  </si>
  <si>
    <t>hammadielmajdoul.com</t>
  </si>
  <si>
    <t>MARIA TRINIDAD ROSALES MOLINA</t>
  </si>
  <si>
    <t>CALLE HUNGRÍA, 1</t>
  </si>
  <si>
    <t>molinatrinidad864@gmail.com</t>
  </si>
  <si>
    <t>mariatrinidadrosalesmolina.com</t>
  </si>
  <si>
    <t>MONTEFTUR APARTAHOTEL</t>
  </si>
  <si>
    <t>CALLE ALTA, S/N 2</t>
  </si>
  <si>
    <t>monteftur@gmail.com</t>
  </si>
  <si>
    <t>nuevo-monteftur.negocio.site</t>
  </si>
  <si>
    <t>MOTORSPORT BED &amp; BREAKFAST</t>
  </si>
  <si>
    <t>CARRER CENTRE, S/N</t>
  </si>
  <si>
    <t>motorsport.barcelona@gmail.com</t>
  </si>
  <si>
    <t>motorsportbnb.com.es</t>
  </si>
  <si>
    <t>CASALL DE CIUTADELLA, S.L.U.</t>
  </si>
  <si>
    <t>AVINGUDA FRANCESC DE BORJA MOLL, 47 BAJO; CASA</t>
  </si>
  <si>
    <t>myroomsciutadella@gmail.com</t>
  </si>
  <si>
    <t>myroomshotels.es/mrc</t>
  </si>
  <si>
    <t>NATALIA GAPITCH SLABININA</t>
  </si>
  <si>
    <t>CARRER NARCÍS MACIÀ I DOMÈNECH, 24</t>
  </si>
  <si>
    <t>natalia_lloret@hotmail.com</t>
  </si>
  <si>
    <t>nataliagapitchslabinina.com</t>
  </si>
  <si>
    <t>PLÁCIDA MAR</t>
  </si>
  <si>
    <t>CALLE LISBOA, 3</t>
  </si>
  <si>
    <t>newplacidamar@gmail.com</t>
  </si>
  <si>
    <t>ALQUILERES NURIA</t>
  </si>
  <si>
    <t>PLAZA SAN NICOLÁS, 3</t>
  </si>
  <si>
    <t>nuriaheredero@hotmail.com</t>
  </si>
  <si>
    <t>ULTRA CENTRAL S.L.</t>
  </si>
  <si>
    <t>CARRER PALMA, 28</t>
  </si>
  <si>
    <t>officeonline15@gmail.com</t>
  </si>
  <si>
    <t>ultracentralbenidorm.com</t>
  </si>
  <si>
    <t>BARRIO</t>
  </si>
  <si>
    <t>ESPERANZA BERMÚDEZ, S/N</t>
  </si>
  <si>
    <t>pensionelbarrio23@hotmail.com</t>
  </si>
  <si>
    <t>EL PETIT PALAUET</t>
  </si>
  <si>
    <t>CARRER SANTÍSSIMA TRINITAT, 20</t>
  </si>
  <si>
    <t>petitpalauet@gmail.com</t>
  </si>
  <si>
    <t>elpetitpalauet.com</t>
  </si>
  <si>
    <t>PRADO VIEJO</t>
  </si>
  <si>
    <t>RUA RAMÓN CABANILLAS, 16</t>
  </si>
  <si>
    <t>pradoviejo@pradoviejo.com</t>
  </si>
  <si>
    <t>pradoviejo.com</t>
  </si>
  <si>
    <t>APARTAMENTS MAR BLAU S.A.</t>
  </si>
  <si>
    <t>RIERA CAPASPRE, 87 LOCAL 8; DUPLICADO 75-77</t>
  </si>
  <si>
    <t>quimgarciarossell@hotmail.com</t>
  </si>
  <si>
    <t>apartamentsmarblausa.com</t>
  </si>
  <si>
    <t>QUINTA DE CASTRO</t>
  </si>
  <si>
    <t>CARRETERA EXTREMADURA, KILOMETRO 76 PARAJE MAÑERO</t>
  </si>
  <si>
    <t>quintadelcastro@hotmail.com</t>
  </si>
  <si>
    <t>quintadecastro.com</t>
  </si>
  <si>
    <t>AL-BANU-RACÍN</t>
  </si>
  <si>
    <t>CALLE SUBIDA DE LAS TORRES, 14</t>
  </si>
  <si>
    <t>recepcion@albanuracin.com</t>
  </si>
  <si>
    <t>albanuracin.com</t>
  </si>
  <si>
    <t>HOTEL AV APARTAMENTOS</t>
  </si>
  <si>
    <t>ESTRADA PORTUGAL, 61 61</t>
  </si>
  <si>
    <t>recepcion@hotelavapartamentos.com</t>
  </si>
  <si>
    <t>hotel-av-apartamentos.com.es</t>
  </si>
  <si>
    <t>LB LEBRIJA HOTEL</t>
  </si>
  <si>
    <t>CALLE JUAN PEÑA EL LEBRIJANO, 10</t>
  </si>
  <si>
    <t>recepcion@lblebrijahotel.com</t>
  </si>
  <si>
    <t>lblebrijahotel.com</t>
  </si>
  <si>
    <t>VILLAGE BABEL ROOMS</t>
  </si>
  <si>
    <t>reservas.babelrooms@gmail.com</t>
  </si>
  <si>
    <t>ALFAJÍA DE ANTONIO</t>
  </si>
  <si>
    <t>CALLE CARRIL, 5</t>
  </si>
  <si>
    <t>reservas@alfajiadeantonio.com</t>
  </si>
  <si>
    <t>hotelruralalpujarra.com</t>
  </si>
  <si>
    <t>ALHAJAS DE CORDOBA</t>
  </si>
  <si>
    <t>CALLE CUSTODIO, 7 7</t>
  </si>
  <si>
    <t>reservas@alhajasdecordoba.com / info@alhajasdecordoba.com</t>
  </si>
  <si>
    <t>alhajasdecordoba.com</t>
  </si>
  <si>
    <t>HOTEL VICTORI</t>
  </si>
  <si>
    <t>CARRER VICTORÍ, 60</t>
  </si>
  <si>
    <t>reservas@basicmenorca.com</t>
  </si>
  <si>
    <t>hotelvictori.com</t>
  </si>
  <si>
    <t>S´ESTIL·LET</t>
  </si>
  <si>
    <t>CARRER MAJOR, 54</t>
  </si>
  <si>
    <t>reservas@binihotels.com</t>
  </si>
  <si>
    <t>binihotels.com</t>
  </si>
  <si>
    <t>CABAÑAS DE CANIDE</t>
  </si>
  <si>
    <t>CALLE GAZA, 13 13 13</t>
  </si>
  <si>
    <t>15177</t>
  </si>
  <si>
    <t>reservas@cabanasdecanide.com</t>
  </si>
  <si>
    <t>cabanasdecanide.com</t>
  </si>
  <si>
    <t>CASA TURÍSTICA SAN AGUSTÍN</t>
  </si>
  <si>
    <t>CALLE POZANCO, 19</t>
  </si>
  <si>
    <t>reservas@casasanagustin.es</t>
  </si>
  <si>
    <t>casatursticasanagustn.com</t>
  </si>
  <si>
    <t>CORTIJO DEL MAR RESORT</t>
  </si>
  <si>
    <t>CARRETERA N-340, KILOMETRO 168 SALDA CENTRO COMERCIAL DIANA</t>
  </si>
  <si>
    <t>reservas@cortijodelmarresort.com</t>
  </si>
  <si>
    <t>cortijodelmarresort.com</t>
  </si>
  <si>
    <t>EL ANDARRÍO</t>
  </si>
  <si>
    <t>PLAZA HUERTA DE LAS FLORES, 1</t>
  </si>
  <si>
    <t>reservas@elandarrio.com</t>
  </si>
  <si>
    <t>elandarrio.com</t>
  </si>
  <si>
    <t>GBH APARTAMENTOS CABALLITO DE MAR</t>
  </si>
  <si>
    <t>CARRER SACERDOTE Y ENTOMÓLOGO D. TOMÁS GARCÍA SEMPERE, 9</t>
  </si>
  <si>
    <t>reservas@gbhotels.es</t>
  </si>
  <si>
    <t>gbhotels.es</t>
  </si>
  <si>
    <t>BOUTIQUE PINAR</t>
  </si>
  <si>
    <t>PERNALA, S/N KILOMETRO 174</t>
  </si>
  <si>
    <t>reservas@hotelboutiquepinar.es</t>
  </si>
  <si>
    <t>hotelboutiquepinar.es</t>
  </si>
  <si>
    <t>CAMINO DEL MAR</t>
  </si>
  <si>
    <t>AVENIDA CABEZUDOS, 6 BAJO</t>
  </si>
  <si>
    <t>reservas@hotelcaminodelmar.com</t>
  </si>
  <si>
    <t>HOTEL RESTAURANTE CHIPS</t>
  </si>
  <si>
    <t>AVENIDA MAR (POLIGONO INSDUSTRIAL GÁNDARA), 97</t>
  </si>
  <si>
    <t>reservas@hotelchips.es</t>
  </si>
  <si>
    <t>hotelchips.es</t>
  </si>
  <si>
    <t>LA NUIT S.L.</t>
  </si>
  <si>
    <t>AVENIDA LIMONAR, 23 BAJO</t>
  </si>
  <si>
    <t>reservas@hotelmollina.com</t>
  </si>
  <si>
    <t>hotelmollina.com</t>
  </si>
  <si>
    <t>CASA DE LAS BRUJAS</t>
  </si>
  <si>
    <t>CALLE EL CALLEJÓN, 27 BAJO</t>
  </si>
  <si>
    <t>reservas@lacasadelasbrujas.com</t>
  </si>
  <si>
    <t>lacasadelasbrujas.com</t>
  </si>
  <si>
    <t>POSADA DEL CANDIL</t>
  </si>
  <si>
    <t>PARAJE ANGULO, S/N</t>
  </si>
  <si>
    <t>04890</t>
  </si>
  <si>
    <t>SERÓN</t>
  </si>
  <si>
    <t>reservas@laposadadelcandil.com</t>
  </si>
  <si>
    <t>laposadadelcandil.com</t>
  </si>
  <si>
    <t>MAS CAN CALET APARTHOTEL</t>
  </si>
  <si>
    <t>CARRER SERRA, 2 B</t>
  </si>
  <si>
    <t>reservas@mas-cancalet.com</t>
  </si>
  <si>
    <t>mascancaletaparthotel.com</t>
  </si>
  <si>
    <t>CABO NORTE S.L.</t>
  </si>
  <si>
    <t>PIEDRA VILLAZAR, 1</t>
  </si>
  <si>
    <t>reservas@restaurantecabonorte.es</t>
  </si>
  <si>
    <t>restaurantecabonorte.es</t>
  </si>
  <si>
    <t>SHINE ALCAICERÍA</t>
  </si>
  <si>
    <t>CALLE ZACATÍN, 5</t>
  </si>
  <si>
    <t>shinealcaicera.com</t>
  </si>
  <si>
    <t>HOSTEL ST.MARIUS-GRACIA</t>
  </si>
  <si>
    <t>TRAVESSERA GRÀCIA, 117</t>
  </si>
  <si>
    <t>resisanmarius@yahoo.es</t>
  </si>
  <si>
    <t>hostelstmariusgracia.com</t>
  </si>
  <si>
    <t>HOTEL ROOMTIQUES</t>
  </si>
  <si>
    <t>CALLE SOR BRÍGIDA CASTELLO, 12 1-IZQUIERDA</t>
  </si>
  <si>
    <t>roomtiques@gmail.com</t>
  </si>
  <si>
    <t>hotelescheck.com/flatguest-roomtiques-private-rooms/</t>
  </si>
  <si>
    <t>ROSA DE COMARES S.L.</t>
  </si>
  <si>
    <t>VALENZUELA, 5</t>
  </si>
  <si>
    <t>rosacomares@gmail.com</t>
  </si>
  <si>
    <t>rosadecomaressl.com</t>
  </si>
  <si>
    <t>ELCASTILLODESOMOSIERRA S.L.</t>
  </si>
  <si>
    <t>CALLE MARÍA LOBO, 1 BAJO</t>
  </si>
  <si>
    <t>28737</t>
  </si>
  <si>
    <t>PIÑUÉCAR-GANDULLAS</t>
  </si>
  <si>
    <t>rrigek@gmail.com</t>
  </si>
  <si>
    <t>MILÁN I</t>
  </si>
  <si>
    <t>CALLE BOTEROS, 24</t>
  </si>
  <si>
    <t>16600</t>
  </si>
  <si>
    <t>rstmilan@gmail.com</t>
  </si>
  <si>
    <t>milni.com</t>
  </si>
  <si>
    <t>COTO DEL POMAR</t>
  </si>
  <si>
    <t>CALLE REBORIO, 112 BAJO</t>
  </si>
  <si>
    <t>rural@cotodelpomar.com</t>
  </si>
  <si>
    <t>cotodelpomar.com</t>
  </si>
  <si>
    <t>SALA MONTBLANC</t>
  </si>
  <si>
    <t>CARRER MAJOR, 5</t>
  </si>
  <si>
    <t>25551</t>
  </si>
  <si>
    <t>ES BÒRDES</t>
  </si>
  <si>
    <t>salamontblanc@gmail.com</t>
  </si>
  <si>
    <t>LAESTANCIA</t>
  </si>
  <si>
    <t>CAMINO VADO, S/N</t>
  </si>
  <si>
    <t>salgado@salbia.net</t>
  </si>
  <si>
    <t>laestanciadelavera.com</t>
  </si>
  <si>
    <t>HOTEL CAN VALLS</t>
  </si>
  <si>
    <t>CAMI CAN VALLS, S/N</t>
  </si>
  <si>
    <t>08783</t>
  </si>
  <si>
    <t>salvadorsantacana@hotmail.es</t>
  </si>
  <si>
    <t>hotelcanvalls.com</t>
  </si>
  <si>
    <t>HOTEL RURAL EL PAPAMOSCAS</t>
  </si>
  <si>
    <t>CALLE PILÓN, 30 30 30</t>
  </si>
  <si>
    <t>sandragilescalante@hotmail.com</t>
  </si>
  <si>
    <t>hotelruralelpapamoscas.es</t>
  </si>
  <si>
    <t>SAO SAMARTIN</t>
  </si>
  <si>
    <t>CALLE CASTRO, S/N BAJO</t>
  </si>
  <si>
    <t>33737</t>
  </si>
  <si>
    <t>sao.samartin@yahoo.es</t>
  </si>
  <si>
    <t>saosamartin.com</t>
  </si>
  <si>
    <t>SUITOTEL LAS COLINAS</t>
  </si>
  <si>
    <t>AVENIDA ESTRELLAS, 16 RESIDENCIAL BEVERLY HILLS</t>
  </si>
  <si>
    <t>04648</t>
  </si>
  <si>
    <t>sjterreros04648@gmail.com</t>
  </si>
  <si>
    <t>suitotellascolinas.com</t>
  </si>
  <si>
    <t>SLEEPING SARRIA HOSTEL</t>
  </si>
  <si>
    <t>CARRETERA ESQUEIREDOS, 1</t>
  </si>
  <si>
    <t>sleepingsarriahostel@gmail.com</t>
  </si>
  <si>
    <t>sleepingsarriahostel.com</t>
  </si>
  <si>
    <t>ZOO LOCO</t>
  </si>
  <si>
    <t>PASSEIG EXPOSICIÓ, 97</t>
  </si>
  <si>
    <t>stay@zoorooms.com</t>
  </si>
  <si>
    <t>zooloco.com</t>
  </si>
  <si>
    <t>SUR RESTINGA</t>
  </si>
  <si>
    <t>CALLE VARADERO, 6</t>
  </si>
  <si>
    <t>38917</t>
  </si>
  <si>
    <t>surrestingahotel@gmail.com</t>
  </si>
  <si>
    <t>surrestinga.com</t>
  </si>
  <si>
    <t>EL CANDANO</t>
  </si>
  <si>
    <t>LA RETUERTA, 225</t>
  </si>
  <si>
    <t>susanagomez65@hotmail.com</t>
  </si>
  <si>
    <t>elcandano.com</t>
  </si>
  <si>
    <t>EL JARDIN DE BENIDORM S.L.</t>
  </si>
  <si>
    <t>CALLE OMÁS ORTUÑO, 10 PISO BAJO</t>
  </si>
  <si>
    <t>tonifuster1@gmail.com</t>
  </si>
  <si>
    <t>eljardindebenidorm.es</t>
  </si>
  <si>
    <t>TRIANON &amp; CO BARCELONA</t>
  </si>
  <si>
    <t>SEPÚLVEDA, 93 1° 1ª</t>
  </si>
  <si>
    <t>trianoncobcn@gmail.com</t>
  </si>
  <si>
    <t>trianoncobarcelona.com</t>
  </si>
  <si>
    <t>HOTEL RURAL VER VENIR</t>
  </si>
  <si>
    <t>CAMINO CATALAIN, 8</t>
  </si>
  <si>
    <t>GARÍNOAIN</t>
  </si>
  <si>
    <t>vervenir2013@gmail.com</t>
  </si>
  <si>
    <t>vervenir.es</t>
  </si>
  <si>
    <t>VÍA NATURA HOTEL RURAL &amp; RESTAURANTE</t>
  </si>
  <si>
    <t>CARRER FIRA, 1 1 1</t>
  </si>
  <si>
    <t>vianatura2017@yahoo.com</t>
  </si>
  <si>
    <t>vanaturahotelruralrestaurante.com</t>
  </si>
  <si>
    <t>TROSSOS DEL PRIORAT HOTEL</t>
  </si>
  <si>
    <t>CARRETERA GRATALLOPS-VILELLA BAIXA, KILOMETRO 10.5</t>
  </si>
  <si>
    <t>visit@trossosdelpriorat.com</t>
  </si>
  <si>
    <t>hoteltrossosdelpriorat.com</t>
  </si>
  <si>
    <t>LA CASA DE VEGUETA</t>
  </si>
  <si>
    <t>PEDRO DÍAZ, 5</t>
  </si>
  <si>
    <t>welcome@lacasadevegueta.com</t>
  </si>
  <si>
    <t>lacasadevegueta.com</t>
  </si>
  <si>
    <t>RURAL L´ORTIGA BLANCA</t>
  </si>
  <si>
    <t>CARRER PLA, 14</t>
  </si>
  <si>
    <t>xixqueralbs@gmail.com</t>
  </si>
  <si>
    <t>rurallortigablanca.com</t>
  </si>
  <si>
    <t>XUNCA BLANCA S.L.</t>
  </si>
  <si>
    <t>ALTAMIRA, 2</t>
  </si>
  <si>
    <t>xuncablancavillalonga@gmail.com</t>
  </si>
  <si>
    <t>xuncablanca.com</t>
  </si>
  <si>
    <t>VANESSA ZORZOLI</t>
  </si>
  <si>
    <t>CARRER BRETÓN DE LOS HERREROS, 18 BAJO</t>
  </si>
  <si>
    <t>zorzolivane@gmail.com</t>
  </si>
  <si>
    <t>vanessazorzoli.com</t>
  </si>
  <si>
    <t>PALACIO FERNANDEZ - HERES</t>
  </si>
  <si>
    <t>RODILES, 12</t>
  </si>
  <si>
    <t>33826</t>
  </si>
  <si>
    <t xml:space="preserve"> 985 75 22 66</t>
  </si>
  <si>
    <t>info@palaciofernandezheres.com</t>
  </si>
  <si>
    <t>palaciofernandezheres.com/</t>
  </si>
  <si>
    <t>CASA MARIBONA GELA</t>
  </si>
  <si>
    <t>CALLE ILANES, S/N BAJO</t>
  </si>
  <si>
    <t xml:space="preserve"> 980 621 848</t>
  </si>
  <si>
    <t>rubenelpuente@hotmail.es</t>
  </si>
  <si>
    <t>casamaribonagela.com/</t>
  </si>
  <si>
    <t>FORN NOU</t>
  </si>
  <si>
    <t>CARRER CENTRE, 7 BAJO</t>
  </si>
  <si>
    <t xml:space="preserve"> 971 829 246 </t>
  </si>
  <si>
    <t>info@fornnou-arta.com</t>
  </si>
  <si>
    <t>fornnou-arta.com</t>
  </si>
  <si>
    <t>HOTEL LAGO DORADO</t>
  </si>
  <si>
    <t>VÉNDA DE PORTOSSALER, S/N</t>
  </si>
  <si>
    <t xml:space="preserve"> 971 32 22 67</t>
  </si>
  <si>
    <t>info@hotellagodorado.com</t>
  </si>
  <si>
    <t>ARISTOY TARIFA</t>
  </si>
  <si>
    <t>CALDERÓN DE LA BARCA, 3 BAJO</t>
  </si>
  <si>
    <t xml:space="preserve"> 956 68 31 72</t>
  </si>
  <si>
    <t>reservas@aristoytarifa.com</t>
  </si>
  <si>
    <t>aristoytarifa.com/</t>
  </si>
  <si>
    <t>ROSA ARAMENDIA VIANA</t>
  </si>
  <si>
    <t>AVENIDA YERRI, 5 2º A</t>
  </si>
  <si>
    <t xml:space="preserve"> 948 55 06 87</t>
  </si>
  <si>
    <t>rosiaramen@gmail.com</t>
  </si>
  <si>
    <t>CARLOS ROOMS S.L.</t>
  </si>
  <si>
    <t>LOMA LOMA DEL COLEGIAL, 10</t>
  </si>
  <si>
    <t xml:space="preserve"> 693 545 390 </t>
  </si>
  <si>
    <t>carlosrooms15@gmail.com</t>
  </si>
  <si>
    <t>hotelcarlos1torremolinos.com/</t>
  </si>
  <si>
    <t>MARTON HOTEL VALLDEMOSSA</t>
  </si>
  <si>
    <t>REI SANXO, 7</t>
  </si>
  <si>
    <t xml:space="preserve"> 690 25 13 33</t>
  </si>
  <si>
    <t>martonvalldemossa@gmail.com</t>
  </si>
  <si>
    <t>martonhotelvalldemossa.com/es</t>
  </si>
  <si>
    <t>PARDELA MENORCA</t>
  </si>
  <si>
    <t>CARRER CASTELL DE SANT FELIP, 3</t>
  </si>
  <si>
    <t xml:space="preserve"> 690 024 224</t>
  </si>
  <si>
    <t>info@pardelamenorca.com</t>
  </si>
  <si>
    <t>pardelamenorca.com</t>
  </si>
  <si>
    <t>TRES SANTS</t>
  </si>
  <si>
    <t>CARRER SANT CRISTÒFOL, 2</t>
  </si>
  <si>
    <t xml:space="preserve"> 689 171 731</t>
  </si>
  <si>
    <t>SON JUANEDA</t>
  </si>
  <si>
    <t>CAMI CALA MORELL, 3</t>
  </si>
  <si>
    <t xml:space="preserve"> 686 40 42 75</t>
  </si>
  <si>
    <t>agroturismo@sonjuaneda.com</t>
  </si>
  <si>
    <t>sonjuaneda.com</t>
  </si>
  <si>
    <t>SANT BLAI</t>
  </si>
  <si>
    <t>CARRERA N'AMER, S/N</t>
  </si>
  <si>
    <t xml:space="preserve"> 685 955 000</t>
  </si>
  <si>
    <t>agroturismo@santblai.com</t>
  </si>
  <si>
    <t>santblai.com</t>
  </si>
  <si>
    <t>HOTEL FRAGILE</t>
  </si>
  <si>
    <t>CARRER EL ROSER, 9</t>
  </si>
  <si>
    <t xml:space="preserve"> 685 160 417</t>
  </si>
  <si>
    <t xml:space="preserve"> hotelfragile@gmail.com</t>
  </si>
  <si>
    <t>hotelfragile.com/es</t>
  </si>
  <si>
    <t>TRIANA LUXURY HOME</t>
  </si>
  <si>
    <t>CALLE RODRIGO DE TRIANA, 57 57 57</t>
  </si>
  <si>
    <t xml:space="preserve"> 684 172 424</t>
  </si>
  <si>
    <t>info@trianaluxuryhome.com</t>
  </si>
  <si>
    <t>trianaluxuryhome.com</t>
  </si>
  <si>
    <t>HOTEL BOUTIQUE THE CATHEDRAL</t>
  </si>
  <si>
    <t>CALLE ESPÍRITU SANTO, 6</t>
  </si>
  <si>
    <t xml:space="preserve"> 682 26 41 16</t>
  </si>
  <si>
    <t>info@hotelthecathedral.es</t>
  </si>
  <si>
    <t>hotelthecathedral.es</t>
  </si>
  <si>
    <t>HOTEL ROMÁNTICO LOS 5 SENTIDOS</t>
  </si>
  <si>
    <t>AVINGUDA FRANCESC DE BORJA MOLL, 2</t>
  </si>
  <si>
    <t xml:space="preserve"> 682 109 165</t>
  </si>
  <si>
    <t>info@los5sentidoshotel.com</t>
  </si>
  <si>
    <t>los5sentidoshotel.com</t>
  </si>
  <si>
    <t>MOLINO ALTO</t>
  </si>
  <si>
    <t>CAMINO MIRAVETE, S/N</t>
  </si>
  <si>
    <t xml:space="preserve"> 681 316 476</t>
  </si>
  <si>
    <t>info@aytoaliaga.com</t>
  </si>
  <si>
    <t>molinoaltoaliaga.com</t>
  </si>
  <si>
    <t>CASA HERREROS S.A.</t>
  </si>
  <si>
    <t>CARRETERA CARRASCOSA DE HARO, S/N FINCA LA ENCOMIENDA</t>
  </si>
  <si>
    <t>16649</t>
  </si>
  <si>
    <t>RADA DE HARO</t>
  </si>
  <si>
    <t xml:space="preserve"> 663 40 08 18</t>
  </si>
  <si>
    <t>recepcion@casaherreros.com</t>
  </si>
  <si>
    <t>casaherreros.com</t>
  </si>
  <si>
    <t>HR FIN DE SEMANA</t>
  </si>
  <si>
    <t>CALLE MARE NOSTRUM, 45 BAJO</t>
  </si>
  <si>
    <t xml:space="preserve"> 650 445 816</t>
  </si>
  <si>
    <t>info@hotelfindesemana.com</t>
  </si>
  <si>
    <t>hotelfindesemana.com</t>
  </si>
  <si>
    <t>NIDOS DE CARNOTA</t>
  </si>
  <si>
    <t>RUA SAN MAMED, 98</t>
  </si>
  <si>
    <t xml:space="preserve"> 644 307 384</t>
  </si>
  <si>
    <t>info@nidosdecarnota.com</t>
  </si>
  <si>
    <t>nidosdecarnota.com/</t>
  </si>
  <si>
    <t>APARTAMENTOS CALA AZUL</t>
  </si>
  <si>
    <t>PLAÇA LES COMARQUES CATALANES, S/N</t>
  </si>
  <si>
    <t>43008</t>
  </si>
  <si>
    <t xml:space="preserve"> 635 57 55 99</t>
  </si>
  <si>
    <t>reservas@apartamentoscalaazul.com</t>
  </si>
  <si>
    <t>apartamentoscalaazul.com</t>
  </si>
  <si>
    <t>ALOJAMIENTOS LA AXARQUÍA S.L.</t>
  </si>
  <si>
    <t>CALLE LA FUENTE BAJO; HOTEL SIERRA TE</t>
  </si>
  <si>
    <t xml:space="preserve"> 633 40 27 18 </t>
  </si>
  <si>
    <t>info@alojamientoslaaxarquia.com</t>
  </si>
  <si>
    <t>alojamientoslaaxarquia.com</t>
  </si>
  <si>
    <t>APARTAMENTOS Y CASAS EL CACHO</t>
  </si>
  <si>
    <t>CALLE BAHÍA DE LAS NEGRAS S/N</t>
  </si>
  <si>
    <t xml:space="preserve"> 629 363708</t>
  </si>
  <si>
    <t>casascacho@hotmail.com</t>
  </si>
  <si>
    <t>casaselcacho.es/</t>
  </si>
  <si>
    <t>O BALCÓN DA RIBEIRA</t>
  </si>
  <si>
    <t>PLAZA BARQUILLERO, 4-6</t>
  </si>
  <si>
    <t>info@obalcondaribeira.es</t>
  </si>
  <si>
    <t>obalcondaribeira.es</t>
  </si>
  <si>
    <t>HOTEL LA ALEGRÍA</t>
  </si>
  <si>
    <t>ZONA ALEGRÍA, 10 BAJO</t>
  </si>
  <si>
    <t>24161</t>
  </si>
  <si>
    <t>CUBILLAS DE RUEDA</t>
  </si>
  <si>
    <t>info@hotellaalegria.es</t>
  </si>
  <si>
    <t>hotellaalegria.es</t>
  </si>
  <si>
    <t>HOTEL FERNANDEZ</t>
  </si>
  <si>
    <t>VINQUIÑO, 19 BAJO</t>
  </si>
  <si>
    <t>correo@hotelfernandez.es</t>
  </si>
  <si>
    <t>hotelfernandez.es</t>
  </si>
  <si>
    <t>LUGAR VINQUIÑO, 19</t>
  </si>
  <si>
    <t>ANDRÍN</t>
  </si>
  <si>
    <t>LUGAR ANDRÍN, S/N BAJO</t>
  </si>
  <si>
    <t>info@hotelandrin.com</t>
  </si>
  <si>
    <t>hotelandrin.com</t>
  </si>
  <si>
    <t>EL INDIANA</t>
  </si>
  <si>
    <t>LA CONCHA, S/N BAJO</t>
  </si>
  <si>
    <t>hola@indianaboutiquehotel.com</t>
  </si>
  <si>
    <t>indianaboutiquehotel.com/</t>
  </si>
  <si>
    <t>LA CORTE DE LUGÁS</t>
  </si>
  <si>
    <t>LA PEDRERA, 3 3</t>
  </si>
  <si>
    <t>info@lacortedelugas.com</t>
  </si>
  <si>
    <t>lacortedelugas.com</t>
  </si>
  <si>
    <t>CASA DAS VEIGAS</t>
  </si>
  <si>
    <t>ERMINDE, 1 BAJO</t>
  </si>
  <si>
    <t>enriquenunez_galicia@hotmail.com</t>
  </si>
  <si>
    <t>casadasveigas.es</t>
  </si>
  <si>
    <t>HOTEL COSTA DA MORTE</t>
  </si>
  <si>
    <t>RUA O ALCALDE FÉRNANDEZ, 73</t>
  </si>
  <si>
    <t>info@hotelcostadamorte.net</t>
  </si>
  <si>
    <t>hotelcostadamorte.net</t>
  </si>
  <si>
    <t>MARQUES DE LA LISEDA</t>
  </si>
  <si>
    <t>REQUEJO, 247 BAJO</t>
  </si>
  <si>
    <t>info@laenotecadelmarques.com</t>
  </si>
  <si>
    <t>laenotecadelmarques.com/</t>
  </si>
  <si>
    <t>LA BARBACANA</t>
  </si>
  <si>
    <t>IGLESIA, 23</t>
  </si>
  <si>
    <t>44133</t>
  </si>
  <si>
    <t>TRAMACASTIEL</t>
  </si>
  <si>
    <t>labarbacana1111@hotmail.com</t>
  </si>
  <si>
    <t>hosterialabarbacana.net/</t>
  </si>
  <si>
    <t>MASÍA MAS DE LA SERRA</t>
  </si>
  <si>
    <t>PARTIDA MAS DE LA SERRA, S/N</t>
  </si>
  <si>
    <t>info@masdelaserra.com</t>
  </si>
  <si>
    <t>masdelaserra.com</t>
  </si>
  <si>
    <t>ALQUILER DE APARTAMENTOS Y CASA EN BENASQUE Y SAHÚN</t>
  </si>
  <si>
    <t>CALLE LOS NOGALES, 4</t>
  </si>
  <si>
    <t>jmgabas@hotmail.es</t>
  </si>
  <si>
    <t>benasqueapartamentos.es</t>
  </si>
  <si>
    <t>HOTEL CASA DE SAN MARTIN</t>
  </si>
  <si>
    <t>ÚNICA, 1</t>
  </si>
  <si>
    <t>22372</t>
  </si>
  <si>
    <t>FISCAL</t>
  </si>
  <si>
    <t>info@casadesanmartin.com</t>
  </si>
  <si>
    <t>casadesanmartin.com</t>
  </si>
  <si>
    <t>CASA PERET DE PERETÓ</t>
  </si>
  <si>
    <t>CARRER SUA, 5</t>
  </si>
  <si>
    <t xml:space="preserve"> info@camping-solau.com</t>
  </si>
  <si>
    <t>CARRER CALA EN BASTER, S/N</t>
  </si>
  <si>
    <t>info@lahaciendasmartresort.com</t>
  </si>
  <si>
    <t>lahaciendasmartresort.com</t>
  </si>
  <si>
    <t>CASA RURAL VILLA DOLORES</t>
  </si>
  <si>
    <t>CARRETERA VILLAGORDO DE CABRIEL, S/N</t>
  </si>
  <si>
    <t>46330</t>
  </si>
  <si>
    <t>CAMPORROBLES</t>
  </si>
  <si>
    <t>villa.dolores@yahoo.es</t>
  </si>
  <si>
    <t>comunitatvalenciana.com/es/valencia/villargordo-del-cabriel/alojamientos/casas-rurales/villa-dolores</t>
  </si>
  <si>
    <t>POSADA EL CAMINO</t>
  </si>
  <si>
    <t>CARRETERA CORTEGANA-ARACENA (HU-8105), KILOMETRO 6, 800</t>
  </si>
  <si>
    <t>restauranteelcamino@hotmail.com</t>
  </si>
  <si>
    <t>posadaelcamino.es</t>
  </si>
  <si>
    <t>BAJA, 187 BAJO (PLAZA Nª Sª DE LOS ANGEL</t>
  </si>
  <si>
    <t>hbrisamar.islacristina@hotmail.com</t>
  </si>
  <si>
    <t>LA CASA DE BÓVEDAS S.L.</t>
  </si>
  <si>
    <t>BÓVEDAS, 9</t>
  </si>
  <si>
    <t>reservas@lacasadebovedas.com</t>
  </si>
  <si>
    <t>lacasadebovedas.com</t>
  </si>
  <si>
    <t>LOS PALMITOS</t>
  </si>
  <si>
    <t>CARRETERA ESCULLOS, S/N</t>
  </si>
  <si>
    <t>04117</t>
  </si>
  <si>
    <t>info@hospederialospalmitos.com</t>
  </si>
  <si>
    <t>hospederialospalmitos.com</t>
  </si>
  <si>
    <t>CARRETERA CM-110, S/N (PALAZUELO)</t>
  </si>
  <si>
    <t>lacabanasiguenza@gmail.com</t>
  </si>
  <si>
    <t>lacabanasiguenza.es</t>
  </si>
  <si>
    <t>MARÍA DEL MAR</t>
  </si>
  <si>
    <t>PANADERÍA, 20</t>
  </si>
  <si>
    <t>info@hotelmariadelmar.es</t>
  </si>
  <si>
    <t>hotelmariadelmar.es</t>
  </si>
  <si>
    <t>ILLA DIAGONAL APARTMENT</t>
  </si>
  <si>
    <t>DÉU I MATA, 142</t>
  </si>
  <si>
    <t>SANT MARÇAL</t>
  </si>
  <si>
    <t>CARRETERA SANT CELONI-SANT MARÇAL, KILOMETRO 28 BAJO</t>
  </si>
  <si>
    <t>info@santmarcalmontseny.com</t>
  </si>
  <si>
    <t>santmarcalmontseny.com/</t>
  </si>
  <si>
    <t>ALCOR DEL ROBLE</t>
  </si>
  <si>
    <t>AVENIDA VIRGEN DE GUADALUPE, S/N</t>
  </si>
  <si>
    <t>10414</t>
  </si>
  <si>
    <t>COLLADO DE LA VERA</t>
  </si>
  <si>
    <t>info@alcordelroble.com</t>
  </si>
  <si>
    <t>alcordelroble.wixsite.com/alcordelroble</t>
  </si>
  <si>
    <t>EL CORTIJO DE DAIMIEL</t>
  </si>
  <si>
    <t>CARRETERA MALAGÓN, KILOMETRO 1 CR-P 2122</t>
  </si>
  <si>
    <t>contacto@elcortijodedaimiel.com</t>
  </si>
  <si>
    <t>elcortijodedaimiel.com</t>
  </si>
  <si>
    <t>TERMAS AQUA LIBERA S.L.</t>
  </si>
  <si>
    <t>CALLE CÁCERES, 20</t>
  </si>
  <si>
    <t>06894</t>
  </si>
  <si>
    <t>ALJUCÉN</t>
  </si>
  <si>
    <t>info@aqualibera.com</t>
  </si>
  <si>
    <t>aqualibera.com</t>
  </si>
  <si>
    <t>APARTAMENTOS ARALSO</t>
  </si>
  <si>
    <t>AVENIDA GRAN CANARIA, 20</t>
  </si>
  <si>
    <t>info@apartamentosaralso.com</t>
  </si>
  <si>
    <t>apartamentosaralso.com</t>
  </si>
  <si>
    <t>HOTEL APARTAMENTO ARALSO</t>
  </si>
  <si>
    <t>TENIENTE OCHOA, 8</t>
  </si>
  <si>
    <t>LA DEHESILLA</t>
  </si>
  <si>
    <t>PLAZA SAN JUAN, S/N BAJO</t>
  </si>
  <si>
    <t>info@hotelruralladehesilla.com</t>
  </si>
  <si>
    <t>hotelruralladehesilla.com/</t>
  </si>
  <si>
    <t>CALLE CORCHO, 26</t>
  </si>
  <si>
    <t>saradeur.com/es/index.html</t>
  </si>
  <si>
    <t>HOTEL LA CANELA</t>
  </si>
  <si>
    <t>CAMINO MAJALHORNO, S/N BAJO</t>
  </si>
  <si>
    <t>comercial@lacanela.com</t>
  </si>
  <si>
    <t>lacanela.com</t>
  </si>
  <si>
    <t>LA SENDA DE LOS ENEBROS</t>
  </si>
  <si>
    <t>CAÑADA REAL (FCA. EL HORCAJO), S/N BAJO(FINCA HORCAJO-HOTEL)</t>
  </si>
  <si>
    <t>05427</t>
  </si>
  <si>
    <t>HIGUERA DE LAS DUEÑAS</t>
  </si>
  <si>
    <t>hotelrural@lasendadelosenebros.com</t>
  </si>
  <si>
    <t>lasendadelosenebros.com</t>
  </si>
  <si>
    <t>LA BODEGA DE QUINTÍN</t>
  </si>
  <si>
    <t>CALLE TORIL, 2</t>
  </si>
  <si>
    <t>28590</t>
  </si>
  <si>
    <t>VILLAREJO DE SALVANÉS</t>
  </si>
  <si>
    <t>info@labodegadequintin.es</t>
  </si>
  <si>
    <t>labodegadequintin.es</t>
  </si>
  <si>
    <t>CASA FINA</t>
  </si>
  <si>
    <t>CARRETERA CA-213, KILOMETRO 0, 3</t>
  </si>
  <si>
    <t>info@casafinaconil.com</t>
  </si>
  <si>
    <t>casafinaconil.com</t>
  </si>
  <si>
    <t>HOSTAL RURAL LA ESPERANZA</t>
  </si>
  <si>
    <t>CALLE LA HUERTA, S/N</t>
  </si>
  <si>
    <t>11693</t>
  </si>
  <si>
    <t>ALCALÁ DEL VALLE</t>
  </si>
  <si>
    <t>info@laesperanzahostal.com</t>
  </si>
  <si>
    <t>laesperanzahostal.com</t>
  </si>
  <si>
    <t>AS MAROAS</t>
  </si>
  <si>
    <t>PIÑA, 7</t>
  </si>
  <si>
    <t>info@asmaroas.com</t>
  </si>
  <si>
    <t>asmaroas.com</t>
  </si>
  <si>
    <t>LA ESTACIÓN S&amp;M S.L.</t>
  </si>
  <si>
    <t>VALLADOLID, 5</t>
  </si>
  <si>
    <t>info@albaceteapartamentos.com</t>
  </si>
  <si>
    <t>albaceteapartamentos.com</t>
  </si>
  <si>
    <t>CASA LOS ABETOS</t>
  </si>
  <si>
    <t>LUGAR GRANDERROBLE, 4</t>
  </si>
  <si>
    <t>casalosabetos@gmail.com</t>
  </si>
  <si>
    <t>casalosabetos.es</t>
  </si>
  <si>
    <t>FINCA DALT MURADA</t>
  </si>
  <si>
    <t>CAMI ES RAIGUER, S/N</t>
  </si>
  <si>
    <t>fincadaltmurada@gmail.com</t>
  </si>
  <si>
    <t>fincadaltmurada.com</t>
  </si>
  <si>
    <t>APARTAMENTOS LA TATA</t>
  </si>
  <si>
    <t>CALLE SAN LORENZO, 2 2</t>
  </si>
  <si>
    <t>apartamentoslatata@gmail.com</t>
  </si>
  <si>
    <t>apartamentoslatata.com</t>
  </si>
  <si>
    <t>RAMÓN LLULL</t>
  </si>
  <si>
    <t>CALLE RAMÓN LLULL, 12</t>
  </si>
  <si>
    <t>hotelramonllull@gmail.com</t>
  </si>
  <si>
    <t>ramonllullhouse.com/</t>
  </si>
  <si>
    <t>CASA MUSEO JEREZ CENTRO</t>
  </si>
  <si>
    <t>CALLE RODRIGO DE LEÓN, 3 3</t>
  </si>
  <si>
    <t>herramientasantiguas1@gmail.com</t>
  </si>
  <si>
    <t>es.casamuseojerezcentro.com</t>
  </si>
  <si>
    <t>HOTEL BAJAMAR ANCLADERO PLAYA</t>
  </si>
  <si>
    <t>CALLE VIÑA (CHIMENEA), 2 2 2</t>
  </si>
  <si>
    <t>hotelbajamarplaya.com</t>
  </si>
  <si>
    <t>HOTEL EL SUEÑO DEL INFANTE</t>
  </si>
  <si>
    <t>info@hotelsuenodelinfante.org</t>
  </si>
  <si>
    <t>xn--hotelsueodelinfante-23b.org</t>
  </si>
  <si>
    <t>CONSELL GUEST HOUSE</t>
  </si>
  <si>
    <t>CONSELL DE CENT, 324 PRINCIPAL 2</t>
  </si>
  <si>
    <t>AR BARCELONA S.L.</t>
  </si>
  <si>
    <t>CARRER ELS MADRAZO, 46 1º 1ª</t>
  </si>
  <si>
    <t>info@arbarcelona.es</t>
  </si>
  <si>
    <t>arbarcelona.es</t>
  </si>
  <si>
    <t>LUNARES Y SALINERA</t>
  </si>
  <si>
    <t>CALLE HORNO, 34</t>
  </si>
  <si>
    <t>23538</t>
  </si>
  <si>
    <t>ALBANCHEZ DE MÁGINA</t>
  </si>
  <si>
    <t>casalunaresysalinera@gmail.com</t>
  </si>
  <si>
    <t>casalunaresysalinera.com</t>
  </si>
  <si>
    <t>LA LLOSONA</t>
  </si>
  <si>
    <t>LUGAR LA HUERTONA, 2 BAJO</t>
  </si>
  <si>
    <t>hotellallosona@gmail.com</t>
  </si>
  <si>
    <t>hotellallosona.com</t>
  </si>
  <si>
    <t>RISCO CANTABRIA EXPERIENCE</t>
  </si>
  <si>
    <t>BARRIO ARENOSA, 2</t>
  </si>
  <si>
    <t>arantzadelnorte@gmail.com</t>
  </si>
  <si>
    <t>hotelriscolaredo.com/</t>
  </si>
  <si>
    <t>ARAS RURAL</t>
  </si>
  <si>
    <t>CARRETERA VALENCIA-ADEMUZ (CV-35), KILOMETRO 96, 500</t>
  </si>
  <si>
    <t>46179</t>
  </si>
  <si>
    <t>ARAS DE LOS OLMOS</t>
  </si>
  <si>
    <t>arasrural@arasrural.com</t>
  </si>
  <si>
    <t>arasrural.com</t>
  </si>
  <si>
    <t>HOTEL VILLA FONTANAS</t>
  </si>
  <si>
    <t>CALLE REAL, 23</t>
  </si>
  <si>
    <t>reservas@hotelvillafontanas.com</t>
  </si>
  <si>
    <t>hotelvillafontanas.com</t>
  </si>
  <si>
    <t>HOTEL DE NATURALEZA AV</t>
  </si>
  <si>
    <t>LUGAR A IGREXA DE AMEIXENDA, S/N BAJO</t>
  </si>
  <si>
    <t>15298</t>
  </si>
  <si>
    <t>info@hoteldenaturaleza.com</t>
  </si>
  <si>
    <t>hoteldenaturaleza.com</t>
  </si>
  <si>
    <t>HOTEL RURAL AGUALLEVADA</t>
  </si>
  <si>
    <t>CARRETERA REMESAL-PUENTE, KILOMETRO 4 BAJO</t>
  </si>
  <si>
    <t>49321</t>
  </si>
  <si>
    <t>ROBLEDA-CERVANTES</t>
  </si>
  <si>
    <t>aguallevada@gmail.com</t>
  </si>
  <si>
    <t>aguallevada.com</t>
  </si>
  <si>
    <t>ES RAFAL NOU</t>
  </si>
  <si>
    <t>CARRETERA MANACOR-PETRA, KILOMETRO 5</t>
  </si>
  <si>
    <t>info@esrafalnou.com</t>
  </si>
  <si>
    <t>esrafalnou.com</t>
  </si>
  <si>
    <t>HOTEL RURAL LA MANIGUA</t>
  </si>
  <si>
    <t>CAMINO CARDONAL, 13 BAJO</t>
  </si>
  <si>
    <t>lamaniguacanaria@gmail.com</t>
  </si>
  <si>
    <t>lamaniguacanaria.com</t>
  </si>
  <si>
    <t>LA CASA DE LOS TEMPLARIOS</t>
  </si>
  <si>
    <t>CALLE GARCIA MESONERO, 11</t>
  </si>
  <si>
    <t>lacasadelostemplarios@gmail.com</t>
  </si>
  <si>
    <t>lacasadelostemplarios.com</t>
  </si>
  <si>
    <t>LA ROSA DE LOS TIEMPOS</t>
  </si>
  <si>
    <t>CALLE LAS BRUJAS, 9 9</t>
  </si>
  <si>
    <t>24719</t>
  </si>
  <si>
    <t>VILLAOBISPO DE OTERO</t>
  </si>
  <si>
    <t>casaruralesotrahistoria@gmail.com</t>
  </si>
  <si>
    <t>larosadelostiempos.com</t>
  </si>
  <si>
    <t>HOTEL RURAL LAS CASONAS D´AVELLANEDA</t>
  </si>
  <si>
    <t>CARRETERA COLORADA, S/N</t>
  </si>
  <si>
    <t>info@casonasdeavellaneda.es</t>
  </si>
  <si>
    <t>casonasdeavellaneda.es</t>
  </si>
  <si>
    <t>APARTAMENTOS ALAMOS</t>
  </si>
  <si>
    <t>CARRER CA S'HEREU, 11 1; B</t>
  </si>
  <si>
    <t>reservasapartamentosalamos@hotmail.com</t>
  </si>
  <si>
    <t>apartamentosalamos.com/</t>
  </si>
  <si>
    <t>AS SETE CAMPÁS</t>
  </si>
  <si>
    <t>LUGAR AS COVAS, S/N 27</t>
  </si>
  <si>
    <t>info@assetecampas.com</t>
  </si>
  <si>
    <t>assetecampas.com</t>
  </si>
  <si>
    <t>EL MIRADOR DEL SALTO</t>
  </si>
  <si>
    <t>CALLE IGLESIA VIEJA, 42 42 42</t>
  </si>
  <si>
    <t>46821</t>
  </si>
  <si>
    <t>CHELLA</t>
  </si>
  <si>
    <t>miradordelsalto@gmail.com</t>
  </si>
  <si>
    <t>miradordelsalto.es</t>
  </si>
  <si>
    <t>PIXEL</t>
  </si>
  <si>
    <t>AVENIDA BENYAMINA, 22</t>
  </si>
  <si>
    <t>managementmyn@gmail.com</t>
  </si>
  <si>
    <t>hotelpixel.es</t>
  </si>
  <si>
    <t>EL CAPRICHO DE NIEVES</t>
  </si>
  <si>
    <t>BARRIO VIEJO, 20</t>
  </si>
  <si>
    <t>22361</t>
  </si>
  <si>
    <t>LASPUÑA</t>
  </si>
  <si>
    <t>info@elcaprichodenieves.com</t>
  </si>
  <si>
    <t>elcaprichodenieves.com</t>
  </si>
  <si>
    <t>BALCONES DE BENTOMIZ</t>
  </si>
  <si>
    <t>CALLE DESCANSADERO, 9753 9753 9753 ARENAS, MÁLAGA</t>
  </si>
  <si>
    <t>29753</t>
  </si>
  <si>
    <t>ARENAS</t>
  </si>
  <si>
    <t>info@balconesdebentomiz.es</t>
  </si>
  <si>
    <t>balconesdebentomiz.es</t>
  </si>
  <si>
    <t>EL RETIRO DE SAN PEDRO</t>
  </si>
  <si>
    <t>TRAVESIA CRUZ MALPELO, 83</t>
  </si>
  <si>
    <t>info@retirorural.com</t>
  </si>
  <si>
    <t>elretirodesanpedro.com</t>
  </si>
  <si>
    <t>EL HOTELITO 27</t>
  </si>
  <si>
    <t>CALLE ADOLFO CABRERA PINTO, 27</t>
  </si>
  <si>
    <t>info@elhotelito27.com</t>
  </si>
  <si>
    <t>elhotelito27.com</t>
  </si>
  <si>
    <t>APARTAMENTOS CASA MIRAVALLE CATEDRAL</t>
  </si>
  <si>
    <t>PLAZA VILLAMENA, 5</t>
  </si>
  <si>
    <t>reservas@casamiravalle.com</t>
  </si>
  <si>
    <t>casamiravalle.com</t>
  </si>
  <si>
    <t>FINCA S.A. TANCA</t>
  </si>
  <si>
    <t>CARRETERA CALONGE-CALA D'OR, KILOMETRO 2, 800</t>
  </si>
  <si>
    <t>finca-satanca.de</t>
  </si>
  <si>
    <t>APARTAMENTOS LA CASA VIEJA</t>
  </si>
  <si>
    <t>CALLE MINAS, 74</t>
  </si>
  <si>
    <t>23410</t>
  </si>
  <si>
    <t>SABIOTE</t>
  </si>
  <si>
    <t>info@apartamentoslacasavieja.com</t>
  </si>
  <si>
    <t>apartamentoslacasavieja.com/</t>
  </si>
  <si>
    <t>DDG RETREAT</t>
  </si>
  <si>
    <t>PARAJE MANGA, S/N LA CELIMA</t>
  </si>
  <si>
    <t>info@ddgretreat.com</t>
  </si>
  <si>
    <t>ddgretreat.com</t>
  </si>
  <si>
    <t>HOTEL ANDALOU S.L.</t>
  </si>
  <si>
    <t>CALLE SEVILLA, 96</t>
  </si>
  <si>
    <t>41770</t>
  </si>
  <si>
    <t>MONTELLANO</t>
  </si>
  <si>
    <t>info@hotelandalou.com</t>
  </si>
  <si>
    <t>hotelandalou.com</t>
  </si>
  <si>
    <t>AVENIDA MARIA CRISTINA, 23 BAJO</t>
  </si>
  <si>
    <t>hotel@soldormiami.com</t>
  </si>
  <si>
    <t>soldormiami.com/</t>
  </si>
  <si>
    <t>HOTEL ÁBREGO</t>
  </si>
  <si>
    <t>CALLE ÁBREGO, 12 12</t>
  </si>
  <si>
    <t>hotelabrego@outlook.es</t>
  </si>
  <si>
    <t>hotelabrego.es</t>
  </si>
  <si>
    <t>TIRONTILLANA S.L.</t>
  </si>
  <si>
    <t>CALLE MEDIO, 28-30 BAJO</t>
  </si>
  <si>
    <t>40230</t>
  </si>
  <si>
    <t>tirontillana@hotmail.com</t>
  </si>
  <si>
    <t>tirontillana.es</t>
  </si>
  <si>
    <t>ALOJAMIENTOS PALACETE</t>
  </si>
  <si>
    <t>CALLE CAVA, S/N</t>
  </si>
  <si>
    <t>alojamientospalacete@hotmail.com</t>
  </si>
  <si>
    <t>alojamientospalacete.com</t>
  </si>
  <si>
    <t>HOTEL LAS NAVAS</t>
  </si>
  <si>
    <t>AVENIDA SANTO, 82 2</t>
  </si>
  <si>
    <t>anavassp@hotmail.com</t>
  </si>
  <si>
    <t>hotellasnavas.hol.es</t>
  </si>
  <si>
    <t>CAMINO SOTO, S/N BAJO</t>
  </si>
  <si>
    <t>reservas@picoseuropa.org</t>
  </si>
  <si>
    <t>picoseuropa.org</t>
  </si>
  <si>
    <t>APARTAHOTEL BELCHITE</t>
  </si>
  <si>
    <t>PORTAL VILA, 24</t>
  </si>
  <si>
    <t>admin@apartahotelbelchite.es</t>
  </si>
  <si>
    <t>apartahotelbelchite.es</t>
  </si>
  <si>
    <t>CASA LAO</t>
  </si>
  <si>
    <t>CANELLA (SOTO), 256</t>
  </si>
  <si>
    <t>info@calao.com</t>
  </si>
  <si>
    <t>hotelruralcasalao.es/</t>
  </si>
  <si>
    <t>CASOA DE BRAÑA</t>
  </si>
  <si>
    <t>BRAÑA, 10 BAJO</t>
  </si>
  <si>
    <t>info@casoadebrana.com</t>
  </si>
  <si>
    <t>casoadebrana.com</t>
  </si>
  <si>
    <t>HOTEL LAGO</t>
  </si>
  <si>
    <t>CALEIRO, 85</t>
  </si>
  <si>
    <t>hotellago@hotellago.eu</t>
  </si>
  <si>
    <t>hotellago.eu</t>
  </si>
  <si>
    <t>EL CHANDRE</t>
  </si>
  <si>
    <t>ZACARÍAS MARTÍNEZ, 12</t>
  </si>
  <si>
    <t>22200</t>
  </si>
  <si>
    <t>SARIÑENA</t>
  </si>
  <si>
    <t>chandre@casaelchusco.com</t>
  </si>
  <si>
    <t>casaelchusco.com</t>
  </si>
  <si>
    <t>THE HYPE BEACH HOUSE</t>
  </si>
  <si>
    <t>CARRER GRÚA, 2</t>
  </si>
  <si>
    <t>info@thehype-beachhouse.es</t>
  </si>
  <si>
    <t>thehype-beachhouse.es</t>
  </si>
  <si>
    <t>THE WAY HOSTEL</t>
  </si>
  <si>
    <t>PALACIO, 10 BAJO</t>
  </si>
  <si>
    <t>thewayhostel@gmail.com</t>
  </si>
  <si>
    <t>thewaymolinaseca.com/#elhotel</t>
  </si>
  <si>
    <t>S´HORT DE SON CAULELLES S.A.</t>
  </si>
  <si>
    <t>CAMI MIRADOR, S/N</t>
  </si>
  <si>
    <t>reservas@soncaulelles.com</t>
  </si>
  <si>
    <t>soncaulelles.com</t>
  </si>
  <si>
    <t>LA QUINTA DE LOS ENEBRALES</t>
  </si>
  <si>
    <t>CARRETERA NAVALPERAL DE PINARES, KILOMETRO 10</t>
  </si>
  <si>
    <t>info@quintadelosenebrales.com</t>
  </si>
  <si>
    <t>quintadelosenebrales.com</t>
  </si>
  <si>
    <t>EL RETIRO DEL PILAR</t>
  </si>
  <si>
    <t>CALLE SAN ISIDRO, 2 2 2</t>
  </si>
  <si>
    <t>elretirodelpilar@gmail.com</t>
  </si>
  <si>
    <t>elretirodelpilar.com</t>
  </si>
  <si>
    <t>MIRADOR DE LAS GRULLAS</t>
  </si>
  <si>
    <t>URBANIZACIÓN VIÑA DEL ROMERO, 24</t>
  </si>
  <si>
    <t>22811</t>
  </si>
  <si>
    <t>LUPIÑÉN-ORTILLA</t>
  </si>
  <si>
    <t>miradorlasgrullas@gmail.com</t>
  </si>
  <si>
    <t>hotelmiradorlasgrullas.com/</t>
  </si>
  <si>
    <t>BCN FASHION HOUSE</t>
  </si>
  <si>
    <t>BRUC, 13 BAJO - PRINCIPAL</t>
  </si>
  <si>
    <t>info@bcnfashionhouse.com</t>
  </si>
  <si>
    <t>bcnfashionhouse.com</t>
  </si>
  <si>
    <t>ES PICOT</t>
  </si>
  <si>
    <t>CAMI SA MOLA, KILOMETRO 3, 600</t>
  </si>
  <si>
    <t>espicot@icloud.com</t>
  </si>
  <si>
    <t>espicot.com</t>
  </si>
  <si>
    <t>LA CASA GRANDE DEL VALLE</t>
  </si>
  <si>
    <t>CALLE MORA, 3</t>
  </si>
  <si>
    <t>24315</t>
  </si>
  <si>
    <t>FOLGOSO DE LA RIBERA</t>
  </si>
  <si>
    <t>lacasagrandedelvalle@gmail.com</t>
  </si>
  <si>
    <t>lacasagrandedelvalle.com</t>
  </si>
  <si>
    <t>CASA NAYA S.L.</t>
  </si>
  <si>
    <t>CARRETERA EIVISSA-PORTINATX, KILOMETRO 16, 500 BAJO</t>
  </si>
  <si>
    <t>07812</t>
  </si>
  <si>
    <t>info@casanaya.com</t>
  </si>
  <si>
    <t>casanaya.com</t>
  </si>
  <si>
    <t>LOS DOS ALEMANES</t>
  </si>
  <si>
    <t>RUA SAN ANTONIO, 23 23 23</t>
  </si>
  <si>
    <t>fanifanitafani32@gmail.com</t>
  </si>
  <si>
    <t>m.los-dos-alemanes.webnode.es</t>
  </si>
  <si>
    <t>LA TORRE DEL CODINA</t>
  </si>
  <si>
    <t>JAUME BALMES, S/N POLÍGONO 16 PARCELA 131</t>
  </si>
  <si>
    <t>latorredelcodina@gmail.com</t>
  </si>
  <si>
    <t>latorredelcodina.com</t>
  </si>
  <si>
    <t>HOSTAL CAMYNOS</t>
  </si>
  <si>
    <t>CARRETERA N-VI, 43</t>
  </si>
  <si>
    <t>camynos@gmail.com</t>
  </si>
  <si>
    <t>camynos.es</t>
  </si>
  <si>
    <t>MAGMA ROOMS S.L.</t>
  </si>
  <si>
    <t>CALLE GUATICEA, 66</t>
  </si>
  <si>
    <t>35509</t>
  </si>
  <si>
    <t>info@magmarooms.es</t>
  </si>
  <si>
    <t>magmarooms.es/</t>
  </si>
  <si>
    <t>HOTEL RURAL PUERTA DE CADERECHAS</t>
  </si>
  <si>
    <t>CALLE CAPITÁN RUEDA, 30 BAJO</t>
  </si>
  <si>
    <t>09593</t>
  </si>
  <si>
    <t>puertadecaderechas_fd@hotmail.com</t>
  </si>
  <si>
    <t>hotelruralpuertadecaderechas.es</t>
  </si>
  <si>
    <t>EL XALET DE TAULL</t>
  </si>
  <si>
    <t>COMO, 5</t>
  </si>
  <si>
    <t>info@elxaletdetaull.com</t>
  </si>
  <si>
    <t>elxaletdetaull.com</t>
  </si>
  <si>
    <t>CARDEO</t>
  </si>
  <si>
    <t>CARDEO DE ABAJO, S/N A66 SALIDA 44-48</t>
  </si>
  <si>
    <t>33682</t>
  </si>
  <si>
    <t>info@cardeo.es</t>
  </si>
  <si>
    <t>hotelcardeo.es</t>
  </si>
  <si>
    <t>HOTEL RURAL PORRUA</t>
  </si>
  <si>
    <t>LUGAR PORRÚA, S/N BAJO</t>
  </si>
  <si>
    <t>hotelporrua@hotmail.com</t>
  </si>
  <si>
    <t>hotelporrua.com</t>
  </si>
  <si>
    <t>HOTEL ALBAMANJON</t>
  </si>
  <si>
    <t>CAMINO SAN PEDRO, 16 BAJO</t>
  </si>
  <si>
    <t>hotel@albamanjon.net</t>
  </si>
  <si>
    <t>albamanjon.net</t>
  </si>
  <si>
    <t>POSADA DEL CASTAÑO</t>
  </si>
  <si>
    <t>CALLE JOSÉ SÁNCHEZ CALVO, 33</t>
  </si>
  <si>
    <t>CASTAÑO DEL ROBLEDO</t>
  </si>
  <si>
    <t>info@posadadelcastano.com</t>
  </si>
  <si>
    <t>posadadelcastano.com</t>
  </si>
  <si>
    <t>CAL COMPTE</t>
  </si>
  <si>
    <t>MAJOR, 4</t>
  </si>
  <si>
    <t>TORROJA DEL PRIORAT</t>
  </si>
  <si>
    <t>hola@calcompte.com</t>
  </si>
  <si>
    <t>calcompte.com</t>
  </si>
  <si>
    <t>CAL COMPTE - TERROIR AL LÍMIT</t>
  </si>
  <si>
    <t>CARRER MAJOR, 4</t>
  </si>
  <si>
    <t>HOTEL RURAL FONTEQUEIROSO</t>
  </si>
  <si>
    <t>NEMIÑA, 3 BAJO</t>
  </si>
  <si>
    <t>correo@casafontequeiroso.com</t>
  </si>
  <si>
    <t>casafontequeiroso.com</t>
  </si>
  <si>
    <t>RIO VIEJO S.L.</t>
  </si>
  <si>
    <t>SIETE PUERTAS, 19 BAJO</t>
  </si>
  <si>
    <t>rioviejocubillas@gmail.com</t>
  </si>
  <si>
    <t>rio-viejo.co/</t>
  </si>
  <si>
    <t>EL TURCAL S.L.</t>
  </si>
  <si>
    <t>CARRETERA EX-203, KILOMETRO 28, 800</t>
  </si>
  <si>
    <t>10413</t>
  </si>
  <si>
    <t>TORREMENGA</t>
  </si>
  <si>
    <t>elturcal@elturcal.com</t>
  </si>
  <si>
    <t>elturcal.com</t>
  </si>
  <si>
    <t>CENTRO DE TURISMO RURAL LA VELETA S.L.</t>
  </si>
  <si>
    <t>PLAZA MAYOR, 1</t>
  </si>
  <si>
    <t>ctr_laveleta@hotmail.com</t>
  </si>
  <si>
    <t>laveleta.net</t>
  </si>
  <si>
    <t>CALLE CUESTA, 26 BAJO</t>
  </si>
  <si>
    <t>elbodegondeolivares.com/</t>
  </si>
  <si>
    <t>OLLYMAR</t>
  </si>
  <si>
    <t>CARRETERA MANACOR-PORTOCRISTO, S/N</t>
  </si>
  <si>
    <t>booking@ollymar.de</t>
  </si>
  <si>
    <t>ollymar.de/</t>
  </si>
  <si>
    <t>EL ARCA DE NOÉ</t>
  </si>
  <si>
    <t>CALLE ARCA DE NOÉ, 10</t>
  </si>
  <si>
    <t>05278</t>
  </si>
  <si>
    <t>EL TIEMBLO</t>
  </si>
  <si>
    <t>info@hotelarcadenoe.es</t>
  </si>
  <si>
    <t>hotelarcadenoe.es</t>
  </si>
  <si>
    <t>HOTEL CASERÍO LOS PARTIDOS</t>
  </si>
  <si>
    <t>CAMINO FRANCHI, 4</t>
  </si>
  <si>
    <t>EL TANQUE</t>
  </si>
  <si>
    <t>info@caseriolospartidos.com</t>
  </si>
  <si>
    <t>caseriolospartidos.com</t>
  </si>
  <si>
    <t>CASA RURAL EL NIDAL</t>
  </si>
  <si>
    <t>CALLE RAMÓN Y CAJAL, 20</t>
  </si>
  <si>
    <t>06770</t>
  </si>
  <si>
    <t>CASAS DE DON PEDRO</t>
  </si>
  <si>
    <t>info@casaruralelnidal.es</t>
  </si>
  <si>
    <t>casaruralelnidal.es</t>
  </si>
  <si>
    <t>EL NIDO DE ALCUDIA</t>
  </si>
  <si>
    <t>HUERTAS, 21</t>
  </si>
  <si>
    <t>info@elnidodealcudia.com</t>
  </si>
  <si>
    <t>elnidodealcudia.com</t>
  </si>
  <si>
    <t>LOS MOLINOS TURISMO RURAL</t>
  </si>
  <si>
    <t>NUEVA, S/N</t>
  </si>
  <si>
    <t>21595</t>
  </si>
  <si>
    <t>SANLÚCAR DE GUADIANA</t>
  </si>
  <si>
    <t>losmolinosturismorural.com</t>
  </si>
  <si>
    <t>CAL SECRETARI VELL - TURISMO DE INTERIOR</t>
  </si>
  <si>
    <t>CAMI OLESA, 5</t>
  </si>
  <si>
    <t>calsecretarivell@gmail.com</t>
  </si>
  <si>
    <t>calsecretarivell.com</t>
  </si>
  <si>
    <t>LA CASA DE LOS GATOS</t>
  </si>
  <si>
    <t>LUGAR CAMPING LOS BONALES, S/N 0 LUGAR PARAJE LOS BONALES, 0</t>
  </si>
  <si>
    <t>CANTALOJAS</t>
  </si>
  <si>
    <t>reservas@lacasadelosgatos.es</t>
  </si>
  <si>
    <t>lacasadelosgatos.es/</t>
  </si>
  <si>
    <t>HOTEL HIERBA LUISA</t>
  </si>
  <si>
    <t>CALLE CONDE ÁLVARO DE LARA, 6</t>
  </si>
  <si>
    <t>reservas@hotelhierbaluisa.com</t>
  </si>
  <si>
    <t>hotelhierbaluisa.com</t>
  </si>
  <si>
    <t>POSADA RURAL CON GRANJA LA TEJERA DE LOZOYA</t>
  </si>
  <si>
    <t>CARRETERA GARGANTILLA-LOZOYA, S/N</t>
  </si>
  <si>
    <t>GARGANTILLA DEL LOZOYA Y PINILLA DE BUITRAGO</t>
  </si>
  <si>
    <t>latejera@miradordelozoya.es</t>
  </si>
  <si>
    <t>tejeradelozoya.es</t>
  </si>
  <si>
    <t>HOTEL RURAL SUQUIN</t>
  </si>
  <si>
    <t>ALDEA SOMORTO, S/N BAJO</t>
  </si>
  <si>
    <t>info@turismoruralsuquin.es</t>
  </si>
  <si>
    <t>hotelruralsuquin.es</t>
  </si>
  <si>
    <t>LA HENERA</t>
  </si>
  <si>
    <t>BARRIOS DE COLINA</t>
  </si>
  <si>
    <t>manuel@sanjuandeortega.es</t>
  </si>
  <si>
    <t>sanjuandeortega.es</t>
  </si>
  <si>
    <t>CASA EL PELAIRE</t>
  </si>
  <si>
    <t>MAYOR, 56</t>
  </si>
  <si>
    <t>22460</t>
  </si>
  <si>
    <t>PERARRÚA</t>
  </si>
  <si>
    <t>info@casaelpelaire.com</t>
  </si>
  <si>
    <t>casaelpelaire.com</t>
  </si>
  <si>
    <t>MAS VIVENT</t>
  </si>
  <si>
    <t>RAVAL FONT, 5</t>
  </si>
  <si>
    <t>17781</t>
  </si>
  <si>
    <t>VILAMANISCLE</t>
  </si>
  <si>
    <t>info@masvivent.com</t>
  </si>
  <si>
    <t>masvivent.com</t>
  </si>
  <si>
    <t>HOTEL MONTEBREAMO</t>
  </si>
  <si>
    <t>EL BARRO, 38</t>
  </si>
  <si>
    <t>hmontebreamo@gmail.com</t>
  </si>
  <si>
    <t>hmontebreamo.es</t>
  </si>
  <si>
    <t>LA GUZMANA DE RONDA</t>
  </si>
  <si>
    <t>PARTIDO RURAL SANTA MARÍA, 141</t>
  </si>
  <si>
    <t>info@laguzmana.com</t>
  </si>
  <si>
    <t>laguzmana.com</t>
  </si>
  <si>
    <t>telefono</t>
  </si>
  <si>
    <t>correo</t>
  </si>
  <si>
    <t>WEB_OFICIAL</t>
  </si>
  <si>
    <t>http://www.hotelet.net</t>
  </si>
  <si>
    <t>http://www.ledsitges.com</t>
  </si>
  <si>
    <t>http://www.aisiahoteles.com</t>
  </si>
  <si>
    <t>http://www.monasterioescondido.es</t>
  </si>
  <si>
    <t>http://www.hotelruralxerete.es</t>
  </si>
  <si>
    <t>http://www.eltesorillo.com</t>
  </si>
  <si>
    <t>http://www.7escalones.rota.top-hotels-es.com/es</t>
  </si>
  <si>
    <t>http://www.cortijolaspinas.com</t>
  </si>
  <si>
    <t>http://www.villaliguardi.es</t>
  </si>
  <si>
    <t>http://www.casonadehermosa.com</t>
  </si>
  <si>
    <t>http://www.privilegiodevara.com</t>
  </si>
  <si>
    <t>http://www.riodeva.com</t>
  </si>
  <si>
    <t>numero de telefono</t>
  </si>
  <si>
    <t>EMAIL_RESERVA</t>
  </si>
  <si>
    <t>http://www.picosdeuropa.net/bricial</t>
  </si>
  <si>
    <t>http://www.pensioncastellana.com</t>
  </si>
  <si>
    <t>http://www.penalagua.com</t>
  </si>
  <si>
    <t>http://www.pazodocastro.com</t>
  </si>
  <si>
    <t>http://www.pazodeberbetoros.com</t>
  </si>
  <si>
    <t>http://www.paraisodealcudia.com</t>
  </si>
  <si>
    <t>http://www.palladiumhotelgroup.com</t>
  </si>
  <si>
    <t>http://www.palimpalem.com/1/casa-rosendo</t>
  </si>
  <si>
    <t>http://www.palia.es</t>
  </si>
  <si>
    <t>http://www.palaciodecutre.com</t>
  </si>
  <si>
    <t>http://www.oscaracoles.com</t>
  </si>
  <si>
    <t>http://www.oroyluz.com</t>
  </si>
  <si>
    <t>http://www.onaaucanadaclub.com</t>
  </si>
  <si>
    <t>http://www.omarcolongo.com</t>
  </si>
  <si>
    <t>http://www.ochohotel.com</t>
  </si>
  <si>
    <t>http://www.oceanoverde.es</t>
  </si>
  <si>
    <t>http://www.novohotel.com</t>
  </si>
  <si>
    <t>http://www.novarahotels.com</t>
  </si>
  <si>
    <t>http://www.netcom.es</t>
  </si>
  <si>
    <t>http://www.neststylehotels.com</t>
  </si>
  <si>
    <t>http://www.naturplaya.com</t>
  </si>
  <si>
    <t>http://www.myrhotelplazamercado.com</t>
  </si>
  <si>
    <t>http://www.motelparaiso.es</t>
  </si>
  <si>
    <t>http://www.motelesvenus.com</t>
  </si>
  <si>
    <t>http://www.motelcancun.es</t>
  </si>
  <si>
    <t>http://www.motelbambu.es</t>
  </si>
  <si>
    <t>http://www.motelabalo.com</t>
  </si>
  <si>
    <t>http://www.moraira.one</t>
  </si>
  <si>
    <t>http://www.montiboli.es</t>
  </si>
  <si>
    <t>http://www.montesomaohotel.com</t>
  </si>
  <si>
    <t>http://www.monasteriodesanclodio.com</t>
  </si>
  <si>
    <t>http://www.miramar.cat</t>
  </si>
  <si>
    <t>http://www.miradorriadearosa.com</t>
  </si>
  <si>
    <t>http://www.millorsun.com</t>
  </si>
  <si>
    <t>http://www.mexicohotel.com</t>
  </si>
  <si>
    <t>http://www.mesonelcastillo.com</t>
  </si>
  <si>
    <t>http://www.mesondesalinas.com</t>
  </si>
  <si>
    <t>http://www.meseguer.info</t>
  </si>
  <si>
    <t>http://www.melia.com</t>
  </si>
  <si>
    <t>http://www.mediterraneansand.com</t>
  </si>
  <si>
    <t>http://www.masiadelacy.es</t>
  </si>
  <si>
    <t>http://www.masiadelacy.com</t>
  </si>
  <si>
    <t>http://www.masia.com</t>
  </si>
  <si>
    <t>http://www.masdenroqueta.com</t>
  </si>
  <si>
    <t>http://www.marquesdelaensenada.com</t>
  </si>
  <si>
    <t>http://www.marinador.com</t>
  </si>
  <si>
    <t>http://www.marhotels.com</t>
  </si>
  <si>
    <t>http://www.mardelsueve.com</t>
  </si>
  <si>
    <t>http://www.mardefulles.es</t>
  </si>
  <si>
    <t>http://www.mardavila.com</t>
  </si>
  <si>
    <t>http://www.marconfort.com</t>
  </si>
  <si>
    <t>http://www.manolihotels.com</t>
  </si>
  <si>
    <t>http://www.mallorcatravel.com</t>
  </si>
  <si>
    <t>http://www.luzdeazahar.com</t>
  </si>
  <si>
    <t>http://www.luxisla.com</t>
  </si>
  <si>
    <t>http://www.losrobleshotel.com</t>
  </si>
  <si>
    <t>http://www.losjardinesdelallosa.es</t>
  </si>
  <si>
    <t>http://www.losjardines.info</t>
  </si>
  <si>
    <t>http://www.losarribes.es</t>
  </si>
  <si>
    <t>http://www.lopallerderoc.com</t>
  </si>
  <si>
    <t>http://www.llacscardos.com</t>
  </si>
  <si>
    <t>http://www.lively-hotels.com</t>
  </si>
  <si>
    <t>http://www.lesmonges.es</t>
  </si>
  <si>
    <t>http://www.lavilaresort.es</t>
  </si>
  <si>
    <t>http://www.lavida.es</t>
  </si>
  <si>
    <t>http://www.latrancada.com</t>
  </si>
  <si>
    <t>http://www.latorre-hotel.com</t>
  </si>
  <si>
    <t>http://www.lasuitehotel.es</t>
  </si>
  <si>
    <t>http://www.lassalegasdelmaguillo.es</t>
  </si>
  <si>
    <t>http://www.lascampares.com</t>
  </si>
  <si>
    <t>http://www.lascaldasvillatermal.com</t>
  </si>
  <si>
    <t>http://www.larotondahotel.com</t>
  </si>
  <si>
    <t>http://www.lariadearosa.com</t>
  </si>
  <si>
    <t>http://www.lareservalodge.com</t>
  </si>
  <si>
    <t>http://www.laposadadesantaana.com</t>
  </si>
  <si>
    <t>http://www.laposadaderus.es</t>
  </si>
  <si>
    <t>http://www.laposadadeovero.es</t>
  </si>
  <si>
    <t>http://www.laposadadenumancia.com</t>
  </si>
  <si>
    <t>http://www.laposadadelmar.com</t>
  </si>
  <si>
    <t>http://www.lapornacal.com</t>
  </si>
  <si>
    <t>http://www.laplazahotel.net</t>
  </si>
  <si>
    <t>http://www.lapardina.es</t>
  </si>
  <si>
    <t>http://www.lapacha.es</t>
  </si>
  <si>
    <t>http://www.lanuevaallandesa.com</t>
  </si>
  <si>
    <t>http://www.laneuhotel.com</t>
  </si>
  <si>
    <t>http://www.lahortona.com</t>
  </si>
  <si>
    <t>http://www.lagruta.com</t>
  </si>
  <si>
    <t>http://www.lagarapacha.com</t>
  </si>
  <si>
    <t>http://www.lafasana.com</t>
  </si>
  <si>
    <t>http://www.lafaiada.com</t>
  </si>
  <si>
    <t>http://www.lacolinahotel.com</t>
  </si>
  <si>
    <t>http://www.lacityhotelmercado.com</t>
  </si>
  <si>
    <t>http://www.lacityhotel.com</t>
  </si>
  <si>
    <t>http://www.lacasonadelabuelo.com</t>
  </si>
  <si>
    <t>http://www.lacasonadeentralgo.com</t>
  </si>
  <si>
    <t>http://www.lacasadelspeixos.com</t>
  </si>
  <si>
    <t>http://www.laaldeadelangliru.com</t>
  </si>
  <si>
    <t>http://www.juypehotel.com</t>
  </si>
  <si>
    <t>http://www.joliojaca.com</t>
  </si>
  <si>
    <t>http://www.jardindelaabadia.com</t>
  </si>
  <si>
    <t>http://www.islacristinapalace.com</t>
  </si>
  <si>
    <t>http://www.intercontinentalmarmenor.com</t>
  </si>
  <si>
    <t>http://www.insotel.com</t>
  </si>
  <si>
    <t>http://www.infoasturias.com</t>
  </si>
  <si>
    <t>http://www.ibizotels.com</t>
  </si>
  <si>
    <t>http://www.ibizafeeling.com</t>
  </si>
  <si>
    <t>http://www.ibiza-feeling.com</t>
  </si>
  <si>
    <t>http://www.ibishotel.com</t>
  </si>
  <si>
    <t>http://www.hyb.com</t>
  </si>
  <si>
    <t>http://www.hulothoteles.com</t>
  </si>
  <si>
    <t>http://www.htmontenegro.com</t>
  </si>
  <si>
    <t>http://www.hsuiza.com</t>
  </si>
  <si>
    <t>http://www.hrumonterroso.com</t>
  </si>
  <si>
    <t>http://www.hrs.com</t>
  </si>
  <si>
    <t>http://www.hrmontero.com</t>
  </si>
  <si>
    <t>http://www.hrlabrana.com</t>
  </si>
  <si>
    <t>http://www.hotetur.com</t>
  </si>
  <si>
    <t>http://www.hotelxinzo.es</t>
  </si>
  <si>
    <t>http://www.hotelvoramarmallorca.com</t>
  </si>
  <si>
    <t>http://www.hotelvoramarbenidorm.com</t>
  </si>
  <si>
    <t>http://www.hotelvorafira.es</t>
  </si>
  <si>
    <t>http://www.hotelvoar.com</t>
  </si>
  <si>
    <t>http://www.hotelvistasol.com</t>
  </si>
  <si>
    <t>http://www.hotelvistapark.com</t>
  </si>
  <si>
    <t>http://www.hotelvillavirginia.com</t>
  </si>
  <si>
    <t>http://www.hotelvillaursula.com</t>
  </si>
  <si>
    <t>http://www.hotelvillanueva.com</t>
  </si>
  <si>
    <t>http://www.hotelvillamartin.com</t>
  </si>
  <si>
    <t>http://www.hotelvillage.net</t>
  </si>
  <si>
    <t>http://www.hotelvilladecacabelos.es</t>
  </si>
  <si>
    <t>http://www.hotelvilladeaviles.com</t>
  </si>
  <si>
    <t>http://www.hotelvilaseco.es</t>
  </si>
  <si>
    <t>http://www.hotelvilademuro.com</t>
  </si>
  <si>
    <t>http://www.hotelvenezuela.es</t>
  </si>
  <si>
    <t>http://www.hotelvegadelsella.com</t>
  </si>
  <si>
    <t>http://www.hotelvedra.com</t>
  </si>
  <si>
    <t>http://www.hotelvalenciapark.com</t>
  </si>
  <si>
    <t>http://www.hoteluniversidades.com</t>
  </si>
  <si>
    <t>http://www.hoteluniversidad.com</t>
  </si>
  <si>
    <t>http://www.hotelturixant.com</t>
  </si>
  <si>
    <t>http://www.hoteltresplayas.com</t>
  </si>
  <si>
    <t>http://www.hoteltremazal.com</t>
  </si>
  <si>
    <t>http://www.hoteltrefacio.com</t>
  </si>
  <si>
    <t>http://www.hoteltramontana.com</t>
  </si>
  <si>
    <t>http://www.hoteltollo.com</t>
  </si>
  <si>
    <t>http://www.hoteltiopepe.com</t>
  </si>
  <si>
    <t>http://www.hoteltierradecampos.com</t>
  </si>
  <si>
    <t>http://www.hoteltaramundi.com</t>
  </si>
  <si>
    <t>http://www.hoteltamarix.com</t>
  </si>
  <si>
    <t>http://www.hotelstjordi.com</t>
  </si>
  <si>
    <t>http://www.hotelspamurcia.es</t>
  </si>
  <si>
    <t>http://www.hotelsomontano.com</t>
  </si>
  <si>
    <t>http://www.hotelsomiedo.es</t>
  </si>
  <si>
    <t>http://www.hotelsolplaya.com</t>
  </si>
  <si>
    <t>http://www.hotelsimancas.net</t>
  </si>
  <si>
    <t>http://www.hotelsg.net</t>
  </si>
  <si>
    <t>http://www.hotelsetos.es</t>
  </si>
  <si>
    <t>http://www.hotelserhsskiportdelcomte.com</t>
  </si>
  <si>
    <t>http://www.hotelserantes.com</t>
  </si>
  <si>
    <t>http://www.hotelsegles.com</t>
  </si>
  <si>
    <t>http://www.hotelsderibes.com</t>
  </si>
  <si>
    <t>http://www.hotelsaueth.com</t>
  </si>
  <si>
    <t>http://www.hotelsantuari.com</t>
  </si>
  <si>
    <t>http://www.hotelsantroc.info</t>
  </si>
  <si>
    <t>http://www.hotelsantaanna.com</t>
  </si>
  <si>
    <t>http://www.hotelsanfora.com</t>
  </si>
  <si>
    <t>http://www.hotelsancibrao.com</t>
  </si>
  <si>
    <t>http://www.hotelsanchoabarca.com</t>
  </si>
  <si>
    <t>http://www.hotelsalvadora.com</t>
  </si>
  <si>
    <t>http://www.hotelsaloria.es</t>
  </si>
  <si>
    <t>http://www.hotelsalome.com</t>
  </si>
  <si>
    <t>http://www.hotelruralcaminomedulas.com</t>
  </si>
  <si>
    <t>http://www.hotelruralaguilar.com</t>
  </si>
  <si>
    <t>http://www.hotelrull.com</t>
  </si>
  <si>
    <t>http://www.hotelrovira.com</t>
  </si>
  <si>
    <t>http://www.hotelrosalia.es</t>
  </si>
  <si>
    <t>http://www.hotelrosadenia.com</t>
  </si>
  <si>
    <t>http://www.hotelrogerdeflor.com</t>
  </si>
  <si>
    <t>http://www.hotelrocinantecalpe.com</t>
  </si>
  <si>
    <t>http://www.hotelriohortega.org</t>
  </si>
  <si>
    <t>http://www.hotelriocuervo.com</t>
  </si>
  <si>
    <t>http://www.hotelriasaltas.com</t>
  </si>
  <si>
    <t>http://www.hotelrestauranteocabazo.com</t>
  </si>
  <si>
    <t>http://www.hotelrestauranteamerica.com</t>
  </si>
  <si>
    <t>http://www.hotelreinodearagon.com</t>
  </si>
  <si>
    <t>http://www.hotelreinaisabel.info</t>
  </si>
  <si>
    <t>http://www.hotelreinacristinateruel.com</t>
  </si>
  <si>
    <t>http://www.hotelrealferrol.com</t>
  </si>
  <si>
    <t>http://www.hotelrealcolegiata.es</t>
  </si>
  <si>
    <t>http://www.hotelramonberenguerlleida.com</t>
  </si>
  <si>
    <t>http://www.hotelquindos.com</t>
  </si>
  <si>
    <t>http://www.hotelpuitavaca.com</t>
  </si>
  <si>
    <t>http://www.hotelpuertodecandas.com</t>
  </si>
  <si>
    <t>http://www.hotelpuertaterrer.es</t>
  </si>
  <si>
    <t>http://www.hotelpresa.com</t>
  </si>
  <si>
    <t>http://www.hotelponferradaplaza.es</t>
  </si>
  <si>
    <t>http://www.hotelplazaportonovo.com</t>
  </si>
  <si>
    <t>http://www.hotelplazaescribano.com</t>
  </si>
  <si>
    <t>http://www.hotelplayadelasllanas.com</t>
  </si>
  <si>
    <t>http://www.hotelplatjador.net</t>
  </si>
  <si>
    <t>http://www.hotelpirineospelegri.com</t>
  </si>
  <si>
    <t>http://www.hotelpinxo.com</t>
  </si>
  <si>
    <t>http://www.hotelpinosol.com</t>
  </si>
  <si>
    <t>http://www.hotelpetronila.es</t>
  </si>
  <si>
    <t>http://www.hotelpazo.com</t>
  </si>
  <si>
    <t>http://www.hotelpatilla.com</t>
  </si>
  <si>
    <t>http://www.hotelpastoriza.es</t>
  </si>
  <si>
    <t>http://www.hotelparaiso.net</t>
  </si>
  <si>
    <t>http://www.hotelpaqui.com</t>
  </si>
  <si>
    <t>http://www.hotelpanorama.net</t>
  </si>
  <si>
    <t>http://www.hotelpandorado.com</t>
  </si>
  <si>
    <t>http://www.hotelpalaciovaldes.com</t>
  </si>
  <si>
    <t>http://www.hotelorquideaibiza.com</t>
  </si>
  <si>
    <t>http://www.hotelopozo.com</t>
  </si>
  <si>
    <t>http://www.hotelolagar.com</t>
  </si>
  <si>
    <t>http://www.hotelnovocandido.com</t>
  </si>
  <si>
    <t>http://www.hotelnouroma.com</t>
  </si>
  <si>
    <t>http://www.hotelnouavenida.com</t>
  </si>
  <si>
    <t>http://www.hotelnice.net</t>
  </si>
  <si>
    <t>http://www.hotelnelva.com</t>
  </si>
  <si>
    <t>http://www.hotelnauta.com</t>
  </si>
  <si>
    <t>http://www.hotelnadalbenidorm.com</t>
  </si>
  <si>
    <t>http://www.hotelmozart.net</t>
  </si>
  <si>
    <t>http://www.hotelmontreal.es</t>
  </si>
  <si>
    <t>http://www.hotelmoncarsol.com</t>
  </si>
  <si>
    <t>http://www.hotelmolinareal.com</t>
  </si>
  <si>
    <t>http://www.hotelmolidelhereu.es</t>
  </si>
  <si>
    <t>http://www.hotelmoliboutique.com</t>
  </si>
  <si>
    <t>http://www.hotelmiravalle.com</t>
  </si>
  <si>
    <t>http://www.hotelmirador.com</t>
  </si>
  <si>
    <t>http://www.hotelmiquel.com</t>
  </si>
  <si>
    <t>http://www.hotelmiocid.com</t>
  </si>
  <si>
    <t>http://www.hotelministro.com</t>
  </si>
  <si>
    <t>http://www.hotelmigal.com</t>
  </si>
  <si>
    <t>http://www.hotelmieres.com</t>
  </si>
  <si>
    <t>http://www.hotelmicasa.info</t>
  </si>
  <si>
    <t>http://www.hotelmeleiros.com</t>
  </si>
  <si>
    <t>http://www.hotelmediodia.com</t>
  </si>
  <si>
    <t>http://www.hotelmayurca.com</t>
  </si>
  <si>
    <t>http://www.hotelmayna.es</t>
  </si>
  <si>
    <t>http://www.hotelmarynton.com</t>
  </si>
  <si>
    <t>http://www.hotelmaruja.com</t>
  </si>
  <si>
    <t>http://www.hotelmartinezsanxenxo.com</t>
  </si>
  <si>
    <t>http://www.hotelmarmenuda.com</t>
  </si>
  <si>
    <t>http://www.hotelmarkuspark.com</t>
  </si>
  <si>
    <t>http://www.hotelmarivent.com</t>
  </si>
  <si>
    <t>http://www.hotelmarinaatarazanas.com</t>
  </si>
  <si>
    <t>http://www.hotelmaribel.es</t>
  </si>
  <si>
    <t>http://www.hotelmardeportals.com</t>
  </si>
  <si>
    <t>http://www.hotelmarconi.es</t>
  </si>
  <si>
    <t>http://www.hotelmanolo.com</t>
  </si>
  <si>
    <t>http://www.hotelmakasa.com</t>
  </si>
  <si>
    <t>http://www.hotelmadridbierzo.com</t>
  </si>
  <si>
    <t>http://www.hotellux.net</t>
  </si>
  <si>
    <t>http://www.hotelluarcarural.com</t>
  </si>
  <si>
    <t>http://www.hotellouzao.com</t>
  </si>
  <si>
    <t>http://www.hotellosbalconesdezafra.com</t>
  </si>
  <si>
    <t>http://www.hotellevanteclub.com</t>
  </si>
  <si>
    <t>http://www.hotellestacio.com</t>
  </si>
  <si>
    <t>http://www.hotellegazpi.es</t>
  </si>
  <si>
    <t>http://www.hotellb.es</t>
  </si>
  <si>
    <t>http://www.hotellavega.com</t>
  </si>
  <si>
    <t>http://www.hotellatorreta.com</t>
  </si>
  <si>
    <t>http://www.hotellasventas.com</t>
  </si>
  <si>
    <t>http://www.hotellasmoreras.com</t>
  </si>
  <si>
    <t>http://www.hotellasislas.es</t>
  </si>
  <si>
    <t>http://www.hotellarueda.com</t>
  </si>
  <si>
    <t>http://www.hotellarivera.com</t>
  </si>
  <si>
    <t>http://www.hotellareserva.com</t>
  </si>
  <si>
    <t>http://www.hotellapinta.com</t>
  </si>
  <si>
    <t>http://www.hotellamalvasia.com</t>
  </si>
  <si>
    <t>http://www.hotellacarabela.com</t>
  </si>
  <si>
    <t>http://www.hoteljardindebellver.es</t>
  </si>
  <si>
    <t>http://www.hotelinturorange.es</t>
  </si>
  <si>
    <t>http://www.hotelhermes-tossademar.com</t>
  </si>
  <si>
    <t>http://www.hotelhaiti.net</t>
  </si>
  <si>
    <t>http://www.hotelguadalope.es</t>
  </si>
  <si>
    <t>http://www.hotelgrimar.com</t>
  </si>
  <si>
    <t>http://www.hotelgransol.net</t>
  </si>
  <si>
    <t>http://www.hotelgranproa.com</t>
  </si>
  <si>
    <t>http://www.hotelgiral.es</t>
  </si>
  <si>
    <t>http://www.hotelgenerosobeach.com</t>
  </si>
  <si>
    <t>http://www.hotelgalfi.com</t>
  </si>
  <si>
    <t>http://www.hotelfuentedelmiro.com</t>
  </si>
  <si>
    <t>http://www.hotelfontanaplaza.com</t>
  </si>
  <si>
    <t>http://www.hotelfoncubierta.com</t>
  </si>
  <si>
    <t>http://www.hotelfincaronesa.com</t>
  </si>
  <si>
    <t>http://www.hotelfenixoviedo.com</t>
  </si>
  <si>
    <t>http://www.hotelexecuenca.com</t>
  </si>
  <si>
    <t>http://www.hoteleuropafigueres.es</t>
  </si>
  <si>
    <t>http://www.hotelesvalero.com</t>
  </si>
  <si>
    <t>http://www.hotelesrh.com</t>
  </si>
  <si>
    <t>http://www.hotelesquirol.net</t>
  </si>
  <si>
    <t>http://www.hotelesprado.com</t>
  </si>
  <si>
    <t>http://www.hoteles-silken.com</t>
  </si>
  <si>
    <t>http://www.hoteles-costablanca.com</t>
  </si>
  <si>
    <t>http://www.hoteles-catalonia.com</t>
  </si>
  <si>
    <t>http://www.hotelentresierras.com</t>
  </si>
  <si>
    <t>http://www.hotelentrerobles.com</t>
  </si>
  <si>
    <t>http://www.hotelelsalt.com</t>
  </si>
  <si>
    <t>http://www.hotelelpalmeral.com</t>
  </si>
  <si>
    <t>http://www.hotelelmolinon.com</t>
  </si>
  <si>
    <t>http://www.hotelelmolino.com.es</t>
  </si>
  <si>
    <t>http://www.hotelelmoli.es</t>
  </si>
  <si>
    <t>http://www.hotelelglobo.com</t>
  </si>
  <si>
    <t>http://www.hotelelfort.com</t>
  </si>
  <si>
    <t>http://www.hotelelciervo.net</t>
  </si>
  <si>
    <t>http://www.hotelelciervo.com</t>
  </si>
  <si>
    <t>http://www.hotelelbalcon.com</t>
  </si>
  <si>
    <t>http://www.hotelego.es</t>
  </si>
  <si>
    <t>http://www.hoteldonbaco.com</t>
  </si>
  <si>
    <t>http://www.hoteldonaurraca.com</t>
  </si>
  <si>
    <t>http://www.hoteldonaisabel.com</t>
  </si>
  <si>
    <t>http://www.hoteldominguez.com</t>
  </si>
  <si>
    <t>http://www.hoteldinajan.com</t>
  </si>
  <si>
    <t>http://www.hoteldesantaana.com</t>
  </si>
  <si>
    <t>http://www.hoteldelsitjar.com</t>
  </si>
  <si>
    <t>http://www.hotelcotiella.com</t>
  </si>
  <si>
    <t>http://www.hotelcostaportals.com</t>
  </si>
  <si>
    <t>http://www.hotelcostaderodiles.com</t>
  </si>
  <si>
    <t>http://www.hotelcosmostarragona.com</t>
  </si>
  <si>
    <t>http://www.hotelcosmopolitan.com</t>
  </si>
  <si>
    <t>http://www.hotelcontinentalmallorca.es</t>
  </si>
  <si>
    <t>http://www.hotelconencanto.es</t>
  </si>
  <si>
    <t>http://www.hotelconde.com</t>
  </si>
  <si>
    <t>http://www.hotelcolon27.com</t>
  </si>
  <si>
    <t>http://www.hotelclarin.es</t>
  </si>
  <si>
    <t>http://www.hotelclaramar.com</t>
  </si>
  <si>
    <t>http://www.hotelciverateruel.com</t>
  </si>
  <si>
    <t>http://www.hotelciudaddeoviedo.es</t>
  </si>
  <si>
    <t>http://www.hotelcisne.com</t>
  </si>
  <si>
    <t>http://www.hotelciria.com</t>
  </si>
  <si>
    <t>http://www.hotelcipres.com</t>
  </si>
  <si>
    <t>http://www.hotelcimbel.com</t>
  </si>
  <si>
    <t>http://www.hotelchaletpuigdefabregas.com</t>
  </si>
  <si>
    <t>http://www.hotelcentralcaravaca.com</t>
  </si>
  <si>
    <t>http://www.hotelcemar.com</t>
  </si>
  <si>
    <t>http://www.hotelcastillodesegura.com</t>
  </si>
  <si>
    <t>http://www.hotelcastillodegauzon.es</t>
  </si>
  <si>
    <t>http://www.hotelcastellote.com</t>
  </si>
  <si>
    <t>http://www.hotelcasasoto.com</t>
  </si>
  <si>
    <t>http://www.hotelcasaportuguesa.es</t>
  </si>
  <si>
    <t>http://www.hotelcasafernando.com</t>
  </si>
  <si>
    <t>http://www.hotelcasaestampa.com</t>
  </si>
  <si>
    <t>http://www.hotelcarinena.com</t>
  </si>
  <si>
    <t>http://www.hotelcarbonell.es</t>
  </si>
  <si>
    <t>http://www.hotelcarbayon.com</t>
  </si>
  <si>
    <t>http://www.hotelcansole.com</t>
  </si>
  <si>
    <t>http://www.hotelcanelas.com</t>
  </si>
  <si>
    <t>http://www.hotelcanadapalace.com</t>
  </si>
  <si>
    <t>http://www.hotelcampellolafamilia.com</t>
  </si>
  <si>
    <t>http://www.hotelcaminoreal.com</t>
  </si>
  <si>
    <t>Información no encontrada</t>
  </si>
  <si>
    <r>
      <rPr>
        <rFont val="'Google Sans Text',sans-serif"/>
        <color rgb="FF1155CC"/>
        <sz val="11.0"/>
        <u/>
      </rPr>
      <t>http://www.hoteltamisagolf.com</t>
    </r>
  </si>
  <si>
    <r>
      <rPr>
        <rFont val="'Google Sans Text',sans-serif"/>
        <color rgb="FF1155CC"/>
        <sz val="11.0"/>
        <u/>
      </rPr>
      <t>http://www.el-escudo.com</t>
    </r>
  </si>
  <si>
    <r>
      <rPr>
        <rFont val="'Google Sans Text',sans-serif"/>
        <color rgb="FF1155CC"/>
        <sz val="11.0"/>
        <u/>
      </rPr>
      <t>http://www.urbanliving.es</t>
    </r>
  </si>
  <si>
    <r>
      <rPr>
        <rFont val="'Google Sans Text',sans-serif"/>
        <color rgb="FF1155CC"/>
        <sz val="11.0"/>
        <u/>
      </rPr>
      <t>https://room-matehotels.com</t>
    </r>
  </si>
  <si>
    <r>
      <rPr>
        <rFont val="'Google Sans Text',sans-serif"/>
        <color rgb="FF1155CC"/>
        <sz val="11.0"/>
        <u/>
      </rPr>
      <t>https://www.melia.com</t>
    </r>
  </si>
  <si>
    <t>hotel.melilla.puerto@melia.com 36</t>
  </si>
  <si>
    <r>
      <rPr>
        <rFont val="'Google Sans Text',sans-serif"/>
        <color rgb="FF1155CC"/>
        <sz val="11.0"/>
        <u/>
      </rPr>
      <t>https://www.melia.com</t>
    </r>
  </si>
  <si>
    <r>
      <rPr>
        <rFont val="'Google Sans Text',sans-serif"/>
        <color rgb="FF1155CC"/>
        <sz val="11.0"/>
        <u/>
      </rPr>
      <t>http://www.hotellasvillas.com</t>
    </r>
  </si>
  <si>
    <t>reservasantequera@mm-hoteles.com 25</t>
  </si>
  <si>
    <r>
      <rPr>
        <rFont val="'Google Sans Text',sans-serif"/>
        <color rgb="FF1155CC"/>
        <sz val="11.0"/>
        <u/>
      </rPr>
      <t>http://www.hotelescua.com</t>
    </r>
  </si>
  <si>
    <t>escuarural@gmail.com 37</t>
  </si>
  <si>
    <r>
      <rPr>
        <rFont val="'Google Sans Text',sans-serif"/>
        <color rgb="FF1155CC"/>
        <sz val="11.0"/>
        <u/>
      </rPr>
      <t>https://facebook.com/ventalasdelicias</t>
    </r>
  </si>
  <si>
    <r>
      <rPr>
        <rFont val="'Google Sans Text',sans-serif"/>
        <color rgb="FF1155CC"/>
        <sz val="11.0"/>
        <u/>
      </rPr>
      <t>https://www.marbellaclub.com</t>
    </r>
  </si>
  <si>
    <t>reservas@marbellaclub.com 15</t>
  </si>
  <si>
    <r>
      <rPr>
        <rFont val="'Google Sans Text',sans-serif"/>
        <color rgb="FF1155CC"/>
        <sz val="11.0"/>
        <u/>
      </rPr>
      <t>https://marbella.nobuhotels.com/</t>
    </r>
  </si>
  <si>
    <t>stay-marbella@nobuhotels.com 21</t>
  </si>
  <si>
    <r>
      <rPr>
        <rFont val="'Google Sans Text',sans-serif"/>
        <color rgb="FF1155CC"/>
        <sz val="11.0"/>
        <u/>
      </rPr>
      <t>http://www.hotelpiedrapaloma.com</t>
    </r>
  </si>
  <si>
    <r>
      <rPr>
        <rFont val="'Google Sans Text',sans-serif"/>
        <color rgb="FF1155CC"/>
        <sz val="11.0"/>
        <u/>
      </rPr>
      <t>http://www.casaresdelmarluxury.com</t>
    </r>
  </si>
  <si>
    <r>
      <rPr>
        <rFont val="'Google Sans Text',sans-serif"/>
        <color rgb="FF1155CC"/>
        <sz val="11.0"/>
        <u/>
      </rPr>
      <t>http://www.reaviles.com</t>
    </r>
  </si>
  <si>
    <r>
      <rPr>
        <rFont val="'Google Sans Text',sans-serif"/>
        <color rgb="FF1155CC"/>
        <sz val="11.0"/>
        <u/>
      </rPr>
      <t>https://www.bluebayhotels.com</t>
    </r>
  </si>
  <si>
    <t>booking.banus@grupobluebay.com 11</t>
  </si>
  <si>
    <r>
      <rPr>
        <rFont val="'Google Sans Text',sans-serif"/>
        <color rgb="FF1155CC"/>
        <sz val="11.0"/>
        <u/>
      </rPr>
      <t>http://www.hotelrinconandaluz.com</t>
    </r>
  </si>
  <si>
    <r>
      <rPr>
        <rFont val="'Google Sans Text',sans-serif"/>
        <color rgb="FF1155CC"/>
        <sz val="11.0"/>
        <u/>
      </rPr>
      <t>http://www.princesaplaya.com</t>
    </r>
  </si>
  <si>
    <r>
      <rPr>
        <rFont val="'Google Sans Text',sans-serif"/>
        <color rgb="FF1155CC"/>
        <sz val="11.0"/>
        <u/>
      </rPr>
      <t>http://www.hotelartola.com</t>
    </r>
  </si>
  <si>
    <r>
      <rPr>
        <rFont val="'Google Sans Text',sans-serif"/>
        <color rgb="FF1155CC"/>
        <sz val="11.0"/>
        <u/>
      </rPr>
      <t>http://www.sunnydom.com</t>
    </r>
  </si>
  <si>
    <r>
      <rPr>
        <rFont val="'Google Sans Text',sans-serif"/>
        <color rgb="FF1155CC"/>
        <sz val="11.0"/>
        <u/>
      </rPr>
      <t>http://www.diver.hotelsinmarbella.net</t>
    </r>
  </si>
  <si>
    <r>
      <rPr>
        <rFont val="'Google Sans Text',sans-serif"/>
        <color rgb="FF1155CC"/>
        <sz val="11.0"/>
        <u/>
      </rPr>
      <t>http://www.hotelpoeta.es</t>
    </r>
  </si>
  <si>
    <r>
      <rPr>
        <rFont val="'Google Sans Text',sans-serif"/>
        <color rgb="FF1155CC"/>
        <sz val="11.0"/>
        <u/>
      </rPr>
      <t>http://hotelvirgendelosreyes.com</t>
    </r>
  </si>
  <si>
    <r>
      <rPr>
        <rFont val="'Google Sans Text',sans-serif"/>
        <color rgb="FF1155CC"/>
        <sz val="11.0"/>
        <u/>
      </rPr>
      <t>http://www.hoteles-catalonia.com</t>
    </r>
  </si>
  <si>
    <r>
      <rPr>
        <rFont val="'Google Sans Text',sans-serif"/>
        <color rgb="FF1155CC"/>
        <sz val="11.0"/>
        <u/>
      </rPr>
      <t>http://www.hoteldonacarmen.com</t>
    </r>
  </si>
  <si>
    <r>
      <rPr>
        <rFont val="'Google Sans Text',sans-serif"/>
        <color rgb="FF1155CC"/>
        <sz val="11.0"/>
        <u/>
      </rPr>
      <t>http://www.hotelesarunda.com</t>
    </r>
  </si>
  <si>
    <r>
      <rPr>
        <rFont val="'Google Sans Text',sans-serif"/>
        <color rgb="FF1155CC"/>
        <sz val="11.0"/>
        <u/>
      </rPr>
      <t>http://hotelmolino.es</t>
    </r>
  </si>
  <si>
    <r>
      <rPr>
        <rFont val="'Google Sans Text',sans-serif"/>
        <color rgb="FF1155CC"/>
        <sz val="11.0"/>
        <u/>
      </rPr>
      <t>http://www.elmolinodelpuente.com</t>
    </r>
  </si>
  <si>
    <r>
      <rPr>
        <rFont val="'Google Sans Text',sans-serif"/>
        <color rgb="FF1155CC"/>
        <sz val="11.0"/>
        <u/>
      </rPr>
      <t>http://www.marbellainnhoteles.com</t>
    </r>
  </si>
  <si>
    <r>
      <rPr>
        <rFont val="'Google Sans Text',sans-serif"/>
        <color rgb="FF1155CC"/>
        <sz val="11.0"/>
        <u/>
      </rPr>
      <t>http://www.atalaya-park.es</t>
    </r>
  </si>
  <si>
    <r>
      <rPr>
        <rFont val="'Google Sans Text',sans-serif"/>
        <color rgb="FF1155CC"/>
        <sz val="11.0"/>
        <u/>
      </rPr>
      <t>http://www.granhotelguadalpin.com</t>
    </r>
  </si>
  <si>
    <r>
      <rPr>
        <rFont val="'Google Sans Text',sans-serif"/>
        <color rgb="FF1155CC"/>
        <sz val="11.0"/>
        <u/>
      </rPr>
      <t>http://www.grupovasari.com</t>
    </r>
  </si>
  <si>
    <r>
      <rPr>
        <rFont val="'Google Sans Text',sans-serif"/>
        <color rgb="FF1155CC"/>
        <sz val="11.0"/>
        <u/>
      </rPr>
      <t>http://www.fincacortesin.com</t>
    </r>
  </si>
  <si>
    <r>
      <rPr>
        <rFont val="'Google Sans Text',sans-serif"/>
        <color rgb="FF1155CC"/>
        <sz val="11.0"/>
        <u/>
      </rPr>
      <t>http://www.riu.com</t>
    </r>
  </si>
  <si>
    <r>
      <rPr>
        <rFont val="'Google Sans Text',sans-serif"/>
        <color rgb="FF1155CC"/>
        <sz val="11.0"/>
        <u/>
      </rPr>
      <t>http://www.hotelcalabahia.com</t>
    </r>
  </si>
  <si>
    <r>
      <rPr>
        <rFont val="'Google Sans Text',sans-serif"/>
        <color rgb="FF1155CC"/>
        <sz val="11.0"/>
        <u/>
      </rPr>
      <t>https://www.palaciodeubeda.com/</t>
    </r>
  </si>
  <si>
    <t>reservas@palaciodeubeda.com 40</t>
  </si>
  <si>
    <r>
      <rPr>
        <rFont val="'Google Sans Text',sans-serif"/>
        <color rgb="FF1155CC"/>
        <sz val="11.0"/>
        <u/>
      </rPr>
      <t>http://hotelcotodelvalle.com</t>
    </r>
  </si>
  <si>
    <r>
      <rPr>
        <rFont val="'Google Sans Text',sans-serif"/>
        <color rgb="FF1155CC"/>
        <sz val="11.0"/>
        <u/>
      </rPr>
      <t>http://paraisodebujaraiza.com</t>
    </r>
  </si>
  <si>
    <r>
      <rPr>
        <rFont val="'Google Sans Text',sans-serif"/>
        <color rgb="FF1155CC"/>
        <sz val="11.0"/>
        <u/>
      </rPr>
      <t>http://www.lalambra.com</t>
    </r>
  </si>
  <si>
    <r>
      <rPr>
        <rFont val="'Google Sans Text',sans-serif"/>
        <color rgb="FF1155CC"/>
        <sz val="11.0"/>
        <u/>
      </rPr>
      <t>http://www.lalambra.com</t>
    </r>
  </si>
  <si>
    <r>
      <rPr>
        <rFont val="'Google Sans Text',sans-serif"/>
        <color rgb="FF1155CC"/>
        <sz val="11.0"/>
        <u/>
      </rPr>
      <t>https://hotelcondestableiranzo.com/</t>
    </r>
  </si>
  <si>
    <t>reservas@hotelcondestableiranzo.com 42</t>
  </si>
  <si>
    <r>
      <rPr>
        <rFont val="'Google Sans Text',sans-serif"/>
        <color rgb="FF1155CC"/>
        <sz val="11.0"/>
        <u/>
      </rPr>
      <t>https://grupoolivencia.com</t>
    </r>
  </si>
  <si>
    <t>ventas@grupoolivencia.com 43</t>
  </si>
  <si>
    <r>
      <rPr>
        <rFont val="'Google Sans Text',sans-serif"/>
        <color rgb="FF1155CC"/>
        <sz val="11.0"/>
        <u/>
      </rPr>
      <t>http://www.palaciodemengibar.com</t>
    </r>
  </si>
  <si>
    <r>
      <rPr>
        <rFont val="'Google Sans Text',sans-serif"/>
        <color rgb="FF1155CC"/>
        <sz val="11.0"/>
        <u/>
      </rPr>
      <t>http://www.hotelsanfrancisco.com</t>
    </r>
  </si>
  <si>
    <r>
      <rPr>
        <rFont val="'Google Sans Text',sans-serif"/>
        <color rgb="FF1155CC"/>
        <sz val="11.0"/>
        <u/>
      </rPr>
      <t>http://www.logasasanti.com</t>
    </r>
  </si>
  <si>
    <r>
      <rPr>
        <rFont val="'Google Sans Text',sans-serif"/>
        <color rgb="FF1155CC"/>
        <sz val="11.0"/>
        <u/>
      </rPr>
      <t>http://www.logasasanti.com</t>
    </r>
  </si>
  <si>
    <r>
      <rPr>
        <rFont val="'Google Sans Text',sans-serif"/>
        <color rgb="FF1155CC"/>
        <sz val="11.0"/>
        <u/>
      </rPr>
      <t>http://www.hospederiazacatin.com</t>
    </r>
  </si>
  <si>
    <r>
      <rPr>
        <rFont val="'Google Sans Text',sans-serif"/>
        <color rgb="FF1155CC"/>
        <sz val="11.0"/>
        <u/>
      </rPr>
      <t>http://www.areas.es</t>
    </r>
  </si>
  <si>
    <r>
      <rPr>
        <rFont val="'Google Sans Text',sans-serif"/>
        <color rgb="FF1155CC"/>
        <sz val="11.0"/>
        <u/>
      </rPr>
      <t>http://www.elmesondespenaperros.es</t>
    </r>
  </si>
  <si>
    <r>
      <rPr>
        <rFont val="'Google Sans Text',sans-serif"/>
        <color rgb="FF1155CC"/>
        <sz val="11.0"/>
        <u/>
      </rPr>
      <t>http://www.hotelzodiaco.es</t>
    </r>
  </si>
  <si>
    <r>
      <rPr>
        <rFont val="'Google Sans Text',sans-serif"/>
        <color rgb="FF1155CC"/>
        <sz val="11.0"/>
        <u/>
      </rPr>
      <t>http://www.hotelsanfernando.info</t>
    </r>
  </si>
  <si>
    <r>
      <rPr>
        <rFont val="'Google Sans Text',sans-serif"/>
        <color rgb="FF1155CC"/>
        <sz val="11.0"/>
        <u/>
      </rPr>
      <t>http://www.hotelrurallosnogales.com</t>
    </r>
  </si>
  <si>
    <r>
      <rPr>
        <rFont val="'Google Sans Text',sans-serif"/>
        <color rgb="FF1155CC"/>
        <sz val="11.0"/>
        <u/>
      </rPr>
      <t>http://www.hotelbalcondecazorla.com</t>
    </r>
  </si>
  <si>
    <r>
      <rPr>
        <rFont val="'Google Sans Text',sans-serif"/>
        <color rgb="FF1155CC"/>
        <sz val="11.0"/>
        <u/>
      </rPr>
      <t>http://cazorlapueblo.com/</t>
    </r>
  </si>
  <si>
    <r>
      <rPr>
        <rFont val="'Google Sans Text',sans-serif"/>
        <color rgb="FF1155CC"/>
        <sz val="11.0"/>
        <u/>
      </rPr>
      <t>http://www.hotel-limas.com</t>
    </r>
  </si>
  <si>
    <r>
      <rPr>
        <rFont val="'Google Sans Text',sans-serif"/>
        <color rgb="FF1155CC"/>
        <sz val="11.0"/>
        <u/>
      </rPr>
      <t>http://www.hotelciudaddecazorla.com</t>
    </r>
  </si>
  <si>
    <r>
      <rPr>
        <rFont val="'Google Sans Text',sans-serif"/>
        <color rgb="FF1155CC"/>
        <sz val="11.0"/>
        <u/>
      </rPr>
      <t>http://www.hmontana.com</t>
    </r>
  </si>
  <si>
    <r>
      <rPr>
        <rFont val="'Google Sans Text',sans-serif"/>
        <color rgb="FF1155CC"/>
        <sz val="11.0"/>
        <u/>
      </rPr>
      <t>http://www.fuentenueva.com</t>
    </r>
  </si>
  <si>
    <r>
      <rPr>
        <rFont val="'Google Sans Text',sans-serif"/>
        <color rgb="FF1155CC"/>
        <sz val="11.0"/>
        <u/>
      </rPr>
      <t>http://www.hotelpuertadelaluna.com</t>
    </r>
  </si>
  <si>
    <r>
      <rPr>
        <rFont val="'Google Sans Text',sans-serif"/>
        <color rgb="FF1155CC"/>
        <sz val="11.0"/>
        <u/>
      </rPr>
      <t>http://www.ehlaguna.com</t>
    </r>
  </si>
  <si>
    <r>
      <rPr>
        <rFont val="'Google Sans Text',sans-serif"/>
        <color rgb="FF1155CC"/>
        <sz val="11.0"/>
        <u/>
      </rPr>
      <t>http://www.hotelciudaddeubeda.com</t>
    </r>
  </si>
  <si>
    <r>
      <rPr>
        <rFont val="'Google Sans Text',sans-serif"/>
        <color rgb="FF1155CC"/>
        <sz val="11.0"/>
        <u/>
      </rPr>
      <t>http://www.lascasasdelconsul.es</t>
    </r>
  </si>
  <si>
    <r>
      <rPr>
        <rFont val="'Google Sans Text',sans-serif"/>
        <color rgb="FF1155CC"/>
        <sz val="11.0"/>
        <u/>
      </rPr>
      <t>http://www.hotelrosaledadonpedro.com</t>
    </r>
  </si>
  <si>
    <r>
      <rPr>
        <rFont val="'Google Sans Text',sans-serif"/>
        <color rgb="FF1155CC"/>
        <sz val="11.0"/>
        <u/>
      </rPr>
      <t>http://www.alojamientosvillaolivar.es</t>
    </r>
  </si>
  <si>
    <r>
      <rPr>
        <rFont val="'Google Sans Text',sans-serif"/>
        <color rgb="FF1155CC"/>
        <sz val="11.0"/>
        <u/>
      </rPr>
      <t>http://www.pierrevacances.com</t>
    </r>
  </si>
  <si>
    <t>recepcion.sevilla@groupepvcp.com 44</t>
  </si>
  <si>
    <r>
      <rPr>
        <rFont val="'Google Sans Text',sans-serif"/>
        <color rgb="FF1155CC"/>
        <sz val="11.0"/>
        <u/>
      </rPr>
      <t>http://www.exeislacartuja.com</t>
    </r>
  </si>
  <si>
    <r>
      <rPr>
        <rFont val="'Google Sans Text',sans-serif"/>
        <color rgb="FF1155CC"/>
        <sz val="11.0"/>
        <u/>
      </rPr>
      <t>http://www.ventadelalto.com</t>
    </r>
  </si>
  <si>
    <r>
      <rPr>
        <rFont val="'Google Sans Text',sans-serif"/>
        <color rgb="FF1155CC"/>
        <sz val="11.0"/>
        <u/>
      </rPr>
      <t>http://posadasanfernando.com</t>
    </r>
  </si>
  <si>
    <r>
      <rPr>
        <rFont val="'Google Sans Text',sans-serif"/>
        <color rgb="FF1155CC"/>
        <sz val="11.0"/>
        <u/>
      </rPr>
      <t>http://www.altur.com</t>
    </r>
  </si>
  <si>
    <r>
      <rPr>
        <rFont val="'Google Sans Text',sans-serif"/>
        <color rgb="FF1155CC"/>
        <sz val="11.0"/>
        <u/>
      </rPr>
      <t>http://www.hosteriadellaurel.com</t>
    </r>
  </si>
  <si>
    <r>
      <rPr>
        <rFont val="'Google Sans Text',sans-serif"/>
        <color rgb="FF1155CC"/>
        <sz val="11.0"/>
        <u/>
      </rPr>
      <t>http://hotelpatiodelascruces.com</t>
    </r>
  </si>
  <si>
    <r>
      <rPr>
        <rFont val="'Google Sans Text',sans-serif"/>
        <color rgb="FF1155CC"/>
        <sz val="11.0"/>
        <u/>
      </rPr>
      <t>http://www.villadelapalmera.com</t>
    </r>
  </si>
  <si>
    <r>
      <rPr>
        <rFont val="'Google Sans Text',sans-serif"/>
        <color rgb="FF1155CC"/>
        <sz val="11.0"/>
        <u/>
      </rPr>
      <t>http://www.hotelsanpablosevilla.es</t>
    </r>
  </si>
  <si>
    <r>
      <rPr>
        <rFont val="'Google Sans Text',sans-serif"/>
        <color rgb="FF1155CC"/>
        <sz val="11.0"/>
        <u/>
      </rPr>
      <t>http://www.logitravel.com</t>
    </r>
  </si>
  <si>
    <r>
      <rPr>
        <rFont val="'Google Sans Text',sans-serif"/>
        <color rgb="FF1155CC"/>
        <sz val="11.0"/>
        <u/>
      </rPr>
      <t>http://www.hotelalminar.com</t>
    </r>
  </si>
  <si>
    <r>
      <rPr>
        <rFont val="'Google Sans Text',sans-serif"/>
        <color rgb="FF1155CC"/>
        <sz val="11.0"/>
        <u/>
      </rPr>
      <t>http://www.hotellar.com</t>
    </r>
  </si>
  <si>
    <r>
      <rPr>
        <rFont val="'Google Sans Text',sans-serif"/>
        <color rgb="FF1155CC"/>
        <sz val="11.0"/>
        <u/>
      </rPr>
      <t>http://www.enfasishotel.com</t>
    </r>
  </si>
  <si>
    <r>
      <rPr>
        <rFont val="'Google Sans Text',sans-serif"/>
        <color rgb="FF1155CC"/>
        <sz val="11.0"/>
        <u/>
      </rPr>
      <t>http://www.tabernadelalabardero.com</t>
    </r>
  </si>
  <si>
    <r>
      <rPr>
        <rFont val="'Google Sans Text',sans-serif"/>
        <color rgb="FF1155CC"/>
        <sz val="11.0"/>
        <u/>
      </rPr>
      <t>http://www.reydonpedro.com</t>
    </r>
  </si>
  <si>
    <r>
      <rPr>
        <rFont val="'Google Sans Text',sans-serif"/>
        <color rgb="FF1155CC"/>
        <sz val="11.0"/>
        <u/>
      </rPr>
      <t>http://www.hoteleljuncal.com</t>
    </r>
  </si>
  <si>
    <r>
      <rPr>
        <rFont val="'Google Sans Text',sans-serif"/>
        <color rgb="FF1155CC"/>
        <sz val="11.0"/>
        <u/>
      </rPr>
      <t>http://www.hotelruralelolivo.com</t>
    </r>
  </si>
  <si>
    <r>
      <rPr>
        <rFont val="'Google Sans Text',sans-serif"/>
        <color rgb="FF1155CC"/>
        <sz val="11.0"/>
        <u/>
      </rPr>
      <t>http://www.hotelrioseco.com</t>
    </r>
  </si>
  <si>
    <r>
      <rPr>
        <rFont val="'Google Sans Text',sans-serif"/>
        <color rgb="FF1155CC"/>
        <sz val="11.0"/>
        <u/>
      </rPr>
      <t>http://www.hotelinfantaleonor.com</t>
    </r>
  </si>
  <si>
    <r>
      <rPr>
        <rFont val="'Google Sans Text',sans-serif"/>
        <color rgb="FF1155CC"/>
        <sz val="11.0"/>
        <u/>
      </rPr>
      <t>http://www.eurostarsregina.com</t>
    </r>
  </si>
  <si>
    <r>
      <rPr>
        <rFont val="'Google Sans Text',sans-serif"/>
        <color rgb="FF1155CC"/>
        <sz val="11.0"/>
        <u/>
      </rPr>
      <t>http://www.eurostarsregina.com</t>
    </r>
  </si>
  <si>
    <r>
      <rPr>
        <rFont val="'Google Sans Text',sans-serif"/>
        <color rgb="FF1155CC"/>
        <sz val="11.0"/>
        <u/>
      </rPr>
      <t>http://www.hotel-alfonsoxiii-sevilla.com</t>
    </r>
  </si>
  <si>
    <r>
      <rPr>
        <rFont val="'Google Sans Text',sans-serif"/>
        <color rgb="FF1155CC"/>
        <sz val="11.0"/>
        <u/>
      </rPr>
      <t>http://www.eurostarshotels.com</t>
    </r>
  </si>
  <si>
    <r>
      <rPr>
        <rFont val="'Google Sans Text',sans-serif"/>
        <color rgb="FF1155CC"/>
        <sz val="11.0"/>
        <u/>
      </rPr>
      <t>http://www.inturjoven.com</t>
    </r>
  </si>
  <si>
    <r>
      <rPr>
        <rFont val="'Google Sans Text',sans-serif"/>
        <color rgb="FF1155CC"/>
        <sz val="11.0"/>
        <u/>
      </rPr>
      <t>http://www.exesevillapalmera.com</t>
    </r>
  </si>
  <si>
    <r>
      <rPr>
        <rFont val="'Google Sans Text',sans-serif"/>
        <color rgb="FF1155CC"/>
        <sz val="11.0"/>
        <u/>
      </rPr>
      <t>http://www.hoteloromana.com</t>
    </r>
  </si>
  <si>
    <r>
      <rPr>
        <rFont val="'Google Sans Text',sans-serif"/>
        <color rgb="FF1155CC"/>
        <sz val="11.0"/>
        <u/>
      </rPr>
      <t>http://www.granhotelsolucar.com</t>
    </r>
  </si>
  <si>
    <r>
      <rPr>
        <rFont val="'Google Sans Text',sans-serif"/>
        <color rgb="FF1155CC"/>
        <sz val="11.0"/>
        <u/>
      </rPr>
      <t>http://www.hotelmairena.com</t>
    </r>
  </si>
  <si>
    <r>
      <rPr>
        <rFont val="'Google Sans Text',sans-serif"/>
        <color rgb="FF1155CC"/>
        <sz val="11.0"/>
        <u/>
      </rPr>
      <t>http://www.aguilareal.com</t>
    </r>
  </si>
  <si>
    <r>
      <rPr>
        <rFont val="'Google Sans Text',sans-serif"/>
        <color rgb="FF1155CC"/>
        <sz val="11.0"/>
        <u/>
      </rPr>
      <t>http://www.hotelcortijosotoreal.com</t>
    </r>
  </si>
  <si>
    <r>
      <rPr>
        <rFont val="'Google Sans Text',sans-serif"/>
        <color rgb="FF1155CC"/>
        <sz val="11.0"/>
        <u/>
      </rPr>
      <t>http://www.hotelventaelpan.com</t>
    </r>
  </si>
  <si>
    <r>
      <rPr>
        <rFont val="'Google Sans Text',sans-serif"/>
        <color rgb="FF1155CC"/>
        <sz val="11.0"/>
        <u/>
      </rPr>
      <t>http://www.balcondeandalucia.com</t>
    </r>
  </si>
  <si>
    <r>
      <rPr>
        <rFont val="'Google Sans Text',sans-serif"/>
        <color rgb="FF1155CC"/>
        <sz val="11.0"/>
        <u/>
      </rPr>
      <t>http://www.hotel-losmolinos.es</t>
    </r>
  </si>
  <si>
    <r>
      <rPr>
        <rFont val="'Google Sans Text',sans-serif"/>
        <color rgb="FF1155CC"/>
        <sz val="11.0"/>
        <u/>
      </rPr>
      <t>http://www.las-palomas.com</t>
    </r>
  </si>
  <si>
    <r>
      <rPr>
        <rFont val="'Google Sans Text',sans-serif"/>
        <color rgb="FF1155CC"/>
        <sz val="11.0"/>
        <u/>
      </rPr>
      <t>http://www.rosariouno.com</t>
    </r>
  </si>
  <si>
    <r>
      <rPr>
        <rFont val="'Google Sans Text',sans-serif"/>
        <color rgb="FF1155CC"/>
        <sz val="11.0"/>
        <u/>
      </rPr>
      <t>http://www.hotelcadizplaza.com</t>
    </r>
  </si>
  <si>
    <r>
      <rPr>
        <rFont val="'Google Sans Text',sans-serif"/>
        <color rgb="FF1155CC"/>
        <sz val="11.0"/>
        <u/>
      </rPr>
      <t>http://www.hotelmariantonia.com</t>
    </r>
  </si>
  <si>
    <r>
      <rPr>
        <rFont val="'Google Sans Text',sans-serif"/>
        <color rgb="FF1155CC"/>
        <sz val="11.0"/>
        <u/>
      </rPr>
      <t>http://www.hotelguadalete.com</t>
    </r>
  </si>
  <si>
    <r>
      <rPr>
        <rFont val="'Google Sans Text',sans-serif"/>
        <color rgb="FF1155CC"/>
        <sz val="11.0"/>
        <u/>
      </rPr>
      <t>http://palafoxhoteles.com</t>
    </r>
  </si>
  <si>
    <r>
      <rPr>
        <rFont val="'Google Sans Text',sans-serif"/>
        <color rgb="FF1155CC"/>
        <sz val="11.0"/>
        <u/>
      </rPr>
      <t>http://www.hotellascortes.com</t>
    </r>
  </si>
  <si>
    <r>
      <rPr>
        <rFont val="'Google Sans Text',sans-serif"/>
        <color rgb="FF1155CC"/>
        <sz val="11.0"/>
        <u/>
      </rPr>
      <t>http://www.cortijobarranco.com</t>
    </r>
  </si>
  <si>
    <r>
      <rPr>
        <rFont val="'Google Sans Text',sans-serif"/>
        <color rgb="FF1155CC"/>
        <sz val="11.0"/>
        <u/>
      </rPr>
      <t>http://www.hotelregio2.es</t>
    </r>
  </si>
  <si>
    <r>
      <rPr>
        <rFont val="'Google Sans Text',sans-serif"/>
        <color rgb="FF1155CC"/>
        <sz val="11.0"/>
        <u/>
      </rPr>
      <t>http://www.elcolosohotel.com</t>
    </r>
  </si>
  <si>
    <r>
      <rPr>
        <rFont val="'Google Sans Text',sans-serif"/>
        <color rgb="FF1155CC"/>
        <sz val="11.0"/>
        <u/>
      </rPr>
      <t>http://www.hotelalsur.com</t>
    </r>
  </si>
  <si>
    <r>
      <rPr>
        <rFont val="'Google Sans Text',sans-serif"/>
        <color rgb="FF1155CC"/>
        <sz val="11.0"/>
        <u/>
      </rPr>
      <t>http://hotelpozorey.com</t>
    </r>
  </si>
  <si>
    <r>
      <rPr>
        <rFont val="'Google Sans Text',sans-serif"/>
        <color rgb="FF1155CC"/>
        <sz val="11.0"/>
        <u/>
      </rPr>
      <t>http://www.farinas11.com</t>
    </r>
  </si>
  <si>
    <r>
      <rPr>
        <rFont val="'Google Sans Text',sans-serif"/>
        <color rgb="FF1155CC"/>
        <sz val="11.0"/>
        <u/>
      </rPr>
      <t>http://www.abbapalacioarizonhotel.com</t>
    </r>
  </si>
  <si>
    <r>
      <rPr>
        <rFont val="'Google Sans Text',sans-serif"/>
        <color rgb="FF1155CC"/>
        <sz val="11.0"/>
        <u/>
      </rPr>
      <t>http://cadizenred.com</t>
    </r>
  </si>
  <si>
    <r>
      <rPr>
        <rFont val="'Google Sans Text',sans-serif"/>
        <color rgb="FF1155CC"/>
        <sz val="11.0"/>
        <u/>
      </rPr>
      <t>http://www.elduquedemedina.es</t>
    </r>
  </si>
  <si>
    <r>
      <rPr>
        <rFont val="'Google Sans Text',sans-serif"/>
        <color rgb="FF1155CC"/>
        <sz val="11.0"/>
        <u/>
      </rPr>
      <t>http://www.restauranteloscorzos.com</t>
    </r>
  </si>
  <si>
    <r>
      <rPr>
        <rFont val="'Google Sans Text',sans-serif"/>
        <color rgb="FF1155CC"/>
        <sz val="11.0"/>
        <u/>
      </rPr>
      <t>http://www.hotelutopia.net</t>
    </r>
  </si>
  <si>
    <r>
      <rPr>
        <rFont val="'Google Sans Text',sans-serif"/>
        <color rgb="FF1155CC"/>
        <sz val="11.0"/>
        <u/>
      </rPr>
      <t>http://www.asurhoteles.com</t>
    </r>
  </si>
  <si>
    <r>
      <rPr>
        <rFont val="'Google Sans Text',sans-serif"/>
        <color rgb="FF1155CC"/>
        <sz val="11.0"/>
        <u/>
      </rPr>
      <t>https://www.fairplayresort.es</t>
    </r>
  </si>
  <si>
    <t>reservas@fairplayresort.es 45</t>
  </si>
  <si>
    <r>
      <rPr>
        <rFont val="'Google Sans Text',sans-serif"/>
        <color rgb="FF1155CC"/>
        <sz val="11.0"/>
        <u/>
      </rPr>
      <t>http://www.hotelnuro.com</t>
    </r>
  </si>
  <si>
    <r>
      <rPr>
        <rFont val="'Google Sans Text',sans-serif"/>
        <color rgb="FF1155CC"/>
        <sz val="11.0"/>
        <u/>
      </rPr>
      <t>https://facebook.com/hotelnuro</t>
    </r>
  </si>
  <si>
    <r>
      <rPr>
        <rFont val="'Google Sans Text',sans-serif"/>
        <color rgb="FF1155CC"/>
        <sz val="11.0"/>
        <u/>
      </rPr>
      <t>http://www.hotelesgarbi.com</t>
    </r>
  </si>
  <si>
    <r>
      <rPr>
        <rFont val="'Google Sans Text',sans-serif"/>
        <color rgb="FF1155CC"/>
        <sz val="11.0"/>
        <u/>
      </rPr>
      <t>http://www.hotelesalmadraba.es</t>
    </r>
  </si>
  <si>
    <r>
      <rPr>
        <rFont val="'Google Sans Text',sans-serif"/>
        <color rgb="FF1155CC"/>
        <sz val="11.0"/>
        <u/>
      </rPr>
      <t>http://www.hoteldiufain.com</t>
    </r>
  </si>
  <si>
    <r>
      <rPr>
        <rFont val="'Google Sans Text',sans-serif"/>
        <color rgb="FF1155CC"/>
        <sz val="11.0"/>
        <u/>
      </rPr>
      <t>http://www.hotelpradilloconil.com</t>
    </r>
  </si>
  <si>
    <r>
      <rPr>
        <rFont val="'Google Sans Text',sans-serif"/>
        <color rgb="FF1155CC"/>
        <sz val="11.0"/>
        <u/>
      </rPr>
      <t>https://facebook.com/hotelloscantaros</t>
    </r>
  </si>
  <si>
    <r>
      <rPr>
        <rFont val="'Google Sans Text',sans-serif"/>
        <color rgb="FF1155CC"/>
        <sz val="11.0"/>
        <u/>
      </rPr>
      <t>http://www.hotelsurutopia.com</t>
    </r>
  </si>
  <si>
    <r>
      <rPr>
        <rFont val="'Google Sans Text',sans-serif"/>
        <color rgb="FF1155CC"/>
        <sz val="11.0"/>
        <u/>
      </rPr>
      <t>http://www.hotellascanteras.es</t>
    </r>
  </si>
  <si>
    <r>
      <rPr>
        <rFont val="'Google Sans Text',sans-serif"/>
        <color rgb="FF1155CC"/>
        <sz val="11.0"/>
        <u/>
      </rPr>
      <t>http://www.aurahotel.es</t>
    </r>
  </si>
  <si>
    <r>
      <rPr>
        <rFont val="'Google Sans Text',sans-serif"/>
        <color rgb="FF1155CC"/>
        <sz val="11.0"/>
        <u/>
      </rPr>
      <t>http://www.hotelalmar.com</t>
    </r>
  </si>
  <si>
    <r>
      <rPr>
        <rFont val="'Google Sans Text',sans-serif"/>
        <color rgb="FF1155CC"/>
        <sz val="11.0"/>
        <u/>
      </rPr>
      <t>http://www.lajoyitadetarifa.es</t>
    </r>
  </si>
  <si>
    <r>
      <rPr>
        <rFont val="'Google Sans Text',sans-serif"/>
        <color rgb="FF1155CC"/>
        <sz val="11.0"/>
        <u/>
      </rPr>
      <t>http://www.hotelconventotarifa.es</t>
    </r>
  </si>
  <si>
    <r>
      <rPr>
        <rFont val="'Google Sans Text',sans-serif"/>
        <color rgb="FF1155CC"/>
        <sz val="11.0"/>
        <u/>
      </rPr>
      <t>http://www.lacasaamarilla.net</t>
    </r>
  </si>
  <si>
    <r>
      <rPr>
        <rFont val="'Google Sans Text',sans-serif"/>
        <color rgb="FF1155CC"/>
        <sz val="11.0"/>
        <u/>
      </rPr>
      <t>http://www.silos19.com</t>
    </r>
  </si>
  <si>
    <r>
      <rPr>
        <rFont val="'Google Sans Text',sans-serif"/>
        <color rgb="FF1155CC"/>
        <sz val="11.0"/>
        <u/>
      </rPr>
      <t>http://www.hoteltarifa.com</t>
    </r>
  </si>
  <si>
    <r>
      <rPr>
        <rFont val="'Google Sans Text',sans-serif"/>
        <color rgb="FF1155CC"/>
        <sz val="11.0"/>
        <u/>
      </rPr>
      <t>http://www.cghs.com</t>
    </r>
  </si>
  <si>
    <r>
      <rPr>
        <rFont val="'Google Sans Text',sans-serif"/>
        <color rgb="FF1155CC"/>
        <sz val="11.0"/>
        <u/>
      </rPr>
      <t>http://www.hotelesdearcos.com</t>
    </r>
  </si>
  <si>
    <r>
      <rPr>
        <rFont val="'Google Sans Text',sans-serif"/>
        <color rgb="FF1155CC"/>
        <sz val="11.0"/>
        <u/>
      </rPr>
      <t>http://www.iberostar.com</t>
    </r>
  </si>
  <si>
    <r>
      <rPr>
        <rFont val="'Google Sans Text',sans-serif"/>
        <color rgb="FF1155CC"/>
        <sz val="11.0"/>
        <u/>
      </rPr>
      <t>http://www.hotelplayadelaplata.com</t>
    </r>
  </si>
  <si>
    <r>
      <rPr>
        <rFont val="'Google Sans Text',sans-serif"/>
        <color rgb="FF1155CC"/>
        <sz val="11.0"/>
        <u/>
      </rPr>
      <t>http://www.clubmaritimodesotogrande.com</t>
    </r>
  </si>
  <si>
    <r>
      <rPr>
        <rFont val="'Google Sans Text',sans-serif"/>
        <color rgb="FF1155CC"/>
        <sz val="11.0"/>
        <u/>
      </rPr>
      <t>http://www.hotelespadana.com</t>
    </r>
  </si>
  <si>
    <r>
      <rPr>
        <rFont val="'Google Sans Text',sans-serif"/>
        <color rgb="FF1155CC"/>
        <sz val="11.0"/>
        <u/>
      </rPr>
      <t>http://www.granhotelciudaddelsur.es</t>
    </r>
  </si>
  <si>
    <r>
      <rPr>
        <rFont val="'Google Sans Text',sans-serif"/>
        <color rgb="FF1155CC"/>
        <sz val="11.0"/>
        <u/>
      </rPr>
      <t>http://www.catalanhotel.com</t>
    </r>
  </si>
  <si>
    <r>
      <rPr>
        <rFont val="'Google Sans Text',sans-serif"/>
        <color rgb="FF1155CC"/>
        <sz val="11.0"/>
        <u/>
      </rPr>
      <t>http://www.hotellaparrita.com</t>
    </r>
  </si>
  <si>
    <r>
      <rPr>
        <rFont val="'Google Sans Text',sans-serif"/>
        <color rgb="FF1155CC"/>
        <sz val="11.0"/>
        <u/>
      </rPr>
      <t>http://www.hotelespadana.com</t>
    </r>
  </si>
  <si>
    <r>
      <rPr>
        <rFont val="'Google Sans Text',sans-serif"/>
        <color rgb="FF1155CC"/>
        <sz val="11.0"/>
        <u/>
      </rPr>
      <t>http://www.eurostarsciudaddecordoba.com</t>
    </r>
  </si>
  <si>
    <r>
      <rPr>
        <rFont val="'Google Sans Text',sans-serif"/>
        <color rgb="FF1155CC"/>
        <sz val="11.0"/>
        <u/>
      </rPr>
      <t>http://www.egaruhoteles.com</t>
    </r>
  </si>
  <si>
    <r>
      <rPr>
        <rFont val="'Google Sans Text',sans-serif"/>
        <color rgb="FF1155CC"/>
        <sz val="11.0"/>
        <u/>
      </rPr>
      <t>http://hotellacasadelmedico.com</t>
    </r>
  </si>
  <si>
    <r>
      <rPr>
        <rFont val="'Google Sans Text',sans-serif"/>
        <color rgb="FF1155CC"/>
        <sz val="11.0"/>
        <u/>
      </rPr>
      <t>http://www.hotelmiradordemontoro.es</t>
    </r>
  </si>
  <si>
    <r>
      <rPr>
        <rFont val="'Google Sans Text',sans-serif"/>
        <color rgb="FF1155CC"/>
        <sz val="11.0"/>
        <u/>
      </rPr>
      <t>http://www.hotelconencantolola.com</t>
    </r>
  </si>
  <si>
    <r>
      <rPr>
        <rFont val="'Google Sans Text',sans-serif"/>
        <color rgb="FF1155CC"/>
        <sz val="11.0"/>
        <u/>
      </rPr>
      <t>http://www.eurostarshotels.com</t>
    </r>
  </si>
  <si>
    <r>
      <rPr>
        <rFont val="'Google Sans Text',sans-serif"/>
        <color rgb="FF1155CC"/>
        <sz val="11.0"/>
        <u/>
      </rPr>
      <t>http://www.eurostarspatiosdecordoba.com</t>
    </r>
  </si>
  <si>
    <r>
      <rPr>
        <rFont val="'Google Sans Text',sans-serif"/>
        <color rgb="FF1155CC"/>
        <sz val="11.0"/>
        <u/>
      </rPr>
      <t>http://www.eurostarslasadelfas.com</t>
    </r>
  </si>
  <si>
    <r>
      <rPr>
        <rFont val="'Google Sans Text',sans-serif"/>
        <color rgb="FF1155CC"/>
        <sz val="11.0"/>
        <u/>
      </rPr>
      <t>http://www.maximiano-herculeo.com</t>
    </r>
  </si>
  <si>
    <r>
      <rPr>
        <rFont val="'Google Sans Text',sans-serif"/>
        <color rgb="FF1155CC"/>
        <sz val="11.0"/>
        <u/>
      </rPr>
      <t>http://www.hotelcastillodemontemayor.com</t>
    </r>
  </si>
  <si>
    <r>
      <rPr>
        <rFont val="'Google Sans Text',sans-serif"/>
        <color rgb="FF1155CC"/>
        <sz val="11.0"/>
        <u/>
      </rPr>
      <t>http://www.hotelmadinat.com</t>
    </r>
  </si>
  <si>
    <r>
      <rPr>
        <rFont val="'Google Sans Text',sans-serif"/>
        <color rgb="FF1155CC"/>
        <sz val="11.0"/>
        <u/>
      </rPr>
      <t>http://www.hotelaverroes.es</t>
    </r>
  </si>
  <si>
    <r>
      <rPr>
        <rFont val="'Google Sans Text',sans-serif"/>
        <color rgb="FF1155CC"/>
        <sz val="11.0"/>
        <u/>
      </rPr>
      <t>http://www.execonquistador.com</t>
    </r>
  </si>
  <si>
    <r>
      <rPr>
        <rFont val="'Google Sans Text',sans-serif"/>
        <color rgb="FF1155CC"/>
        <sz val="11.0"/>
        <u/>
      </rPr>
      <t>http://www.hoteliznajar.com</t>
    </r>
  </si>
  <si>
    <r>
      <rPr>
        <rFont val="'Google Sans Text',sans-serif"/>
        <color rgb="FF1155CC"/>
        <sz val="11.0"/>
        <u/>
      </rPr>
      <t>http://www.hotelmarialuisa.es</t>
    </r>
  </si>
  <si>
    <r>
      <rPr>
        <rFont val="'Google Sans Text',sans-serif"/>
        <color rgb="FF1155CC"/>
        <sz val="11.0"/>
        <u/>
      </rPr>
      <t>http://www.hoteldongonzalo.com</t>
    </r>
  </si>
  <si>
    <r>
      <rPr>
        <rFont val="'Google Sans Text',sans-serif"/>
        <color rgb="FF1155CC"/>
        <sz val="11.0"/>
        <u/>
      </rPr>
      <t>http://www.grupohchoteles.com</t>
    </r>
  </si>
  <si>
    <r>
      <rPr>
        <rFont val="'Google Sans Text',sans-serif"/>
        <color rgb="FF1155CC"/>
        <sz val="11.0"/>
        <u/>
      </rPr>
      <t>http://www.menciahoteles.com</t>
    </r>
  </si>
  <si>
    <r>
      <rPr>
        <rFont val="'Google Sans Text',sans-serif"/>
        <color rgb="FF1155CC"/>
        <sz val="11.0"/>
        <u/>
      </rPr>
      <t>http://www.eurostarspalace.com</t>
    </r>
  </si>
  <si>
    <r>
      <rPr>
        <rFont val="'Google Sans Text',sans-serif"/>
        <color rgb="FF1155CC"/>
        <sz val="11.0"/>
        <u/>
      </rPr>
      <t>http://www.hospederiadelcarmen.es</t>
    </r>
  </si>
  <si>
    <r>
      <rPr>
        <rFont val="'Google Sans Text',sans-serif"/>
        <color rgb="FF1155CC"/>
        <sz val="11.0"/>
        <u/>
      </rPr>
      <t>http://www.carmenteresa.com</t>
    </r>
  </si>
  <si>
    <r>
      <rPr>
        <rFont val="'Google Sans Text',sans-serif"/>
        <color rgb="FF1155CC"/>
        <sz val="11.0"/>
        <u/>
      </rPr>
      <t>http://www.hotelsenatorgranada.com</t>
    </r>
  </si>
  <si>
    <r>
      <rPr>
        <rFont val="'Google Sans Text',sans-serif"/>
        <color rgb="FF1155CC"/>
        <sz val="11.0"/>
        <u/>
      </rPr>
      <t>http://www.campingsierranevada.com</t>
    </r>
  </si>
  <si>
    <r>
      <rPr>
        <rFont val="'Google Sans Text',sans-serif"/>
        <color rgb="FF1155CC"/>
        <sz val="11.0"/>
        <u/>
      </rPr>
      <t>http://www.quintarealgranada.com</t>
    </r>
  </si>
  <si>
    <r>
      <rPr>
        <rFont val="'Google Sans Text',sans-serif"/>
        <color rgb="FF1155CC"/>
        <sz val="11.0"/>
        <u/>
      </rPr>
      <t>http://www.hotelcasacapitel.com</t>
    </r>
  </si>
  <si>
    <r>
      <rPr>
        <rFont val="'Google Sans Text',sans-serif"/>
        <color rgb="FF1155CC"/>
        <sz val="11.0"/>
        <u/>
      </rPr>
      <t>http://www.hotelpuertadelasgranadas.com</t>
    </r>
  </si>
  <si>
    <r>
      <rPr>
        <rFont val="'Google Sans Text',sans-serif"/>
        <color rgb="FF1155CC"/>
        <sz val="11.0"/>
        <u/>
      </rPr>
      <t>http://www.hotelcasamorisca.com</t>
    </r>
  </si>
  <si>
    <r>
      <rPr>
        <rFont val="'Google Sans Text',sans-serif"/>
        <color rgb="FF1155CC"/>
        <sz val="11.0"/>
        <u/>
      </rPr>
      <t>http://www.palaciosantaines.es</t>
    </r>
  </si>
  <si>
    <r>
      <rPr>
        <rFont val="'Google Sans Text',sans-serif"/>
        <color rgb="FF1155CC"/>
        <sz val="11.0"/>
        <u/>
      </rPr>
      <t>http://www.hotelkhu.com</t>
    </r>
  </si>
  <si>
    <r>
      <rPr>
        <rFont val="'Google Sans Text',sans-serif"/>
        <color rgb="FF1155CC"/>
        <sz val="11.0"/>
        <u/>
      </rPr>
      <t>http://hotelnavas.com</t>
    </r>
  </si>
  <si>
    <r>
      <rPr>
        <rFont val="'Google Sans Text',sans-serif"/>
        <color rgb="FF1155CC"/>
        <sz val="11.0"/>
        <u/>
      </rPr>
      <t>http://www.hotelalbero.com</t>
    </r>
  </si>
  <si>
    <r>
      <rPr>
        <rFont val="'Google Sans Text',sans-serif"/>
        <color rgb="FF1155CC"/>
        <sz val="11.0"/>
        <u/>
      </rPr>
      <t>http://www.hotelamericagranada.com</t>
    </r>
  </si>
  <si>
    <r>
      <rPr>
        <rFont val="'Google Sans Text',sans-serif"/>
        <color rgb="FF1155CC"/>
        <sz val="11.0"/>
        <u/>
      </rPr>
      <t>http://www.githoteles.com</t>
    </r>
  </si>
  <si>
    <r>
      <rPr>
        <rFont val="'Google Sans Text',sans-serif"/>
        <color rgb="FF1155CC"/>
        <sz val="11.0"/>
        <u/>
      </rPr>
      <t>http://www.hotelsacromonte.es</t>
    </r>
  </si>
  <si>
    <r>
      <rPr>
        <rFont val="'Google Sans Text',sans-serif"/>
        <color rgb="FF1155CC"/>
        <sz val="11.0"/>
        <u/>
      </rPr>
      <t>http://www.hotellostilos.com/</t>
    </r>
  </si>
  <si>
    <r>
      <rPr>
        <rFont val="'Google Sans Text',sans-serif"/>
        <color rgb="FF1155CC"/>
        <sz val="11.0"/>
        <u/>
      </rPr>
      <t>http://www.hotelelenamaria.com</t>
    </r>
  </si>
  <si>
    <r>
      <rPr>
        <rFont val="'Google Sans Text',sans-serif"/>
        <color rgb="FF1155CC"/>
        <sz val="11.0"/>
        <u/>
      </rPr>
      <t>http://www.hoteltriunfogranada.com</t>
    </r>
  </si>
  <si>
    <r>
      <rPr>
        <rFont val="'Google Sans Text',sans-serif"/>
        <color rgb="FF1155CC"/>
        <sz val="11.0"/>
        <u/>
      </rPr>
      <t>http://www.hoteldonjuan.com</t>
    </r>
  </si>
  <si>
    <r>
      <rPr>
        <rFont val="'Google Sans Text',sans-serif"/>
        <color rgb="FF1155CC"/>
        <sz val="11.0"/>
        <u/>
      </rPr>
      <t>http://www.hotelcamino.net</t>
    </r>
  </si>
  <si>
    <r>
      <rPr>
        <rFont val="'Google Sans Text',sans-serif"/>
        <color rgb="FF1155CC"/>
        <sz val="11.0"/>
        <u/>
      </rPr>
      <t>http://hotelsantaisabellareal.com</t>
    </r>
  </si>
  <si>
    <r>
      <rPr>
        <rFont val="'Google Sans Text',sans-serif"/>
        <color rgb="FF1155CC"/>
        <sz val="11.0"/>
        <u/>
      </rPr>
      <t>http://www.ahhotels.com</t>
    </r>
  </si>
  <si>
    <r>
      <rPr>
        <rFont val="'Google Sans Text',sans-serif"/>
        <color rgb="FF1155CC"/>
        <sz val="11.0"/>
        <u/>
      </rPr>
      <t>http://www.almazarahotel.com</t>
    </r>
  </si>
  <si>
    <r>
      <rPr>
        <rFont val="'Google Sans Text',sans-serif"/>
        <color rgb="FF1155CC"/>
        <sz val="11.0"/>
        <u/>
      </rPr>
      <t>http://www.almazarahotel.com</t>
    </r>
  </si>
  <si>
    <r>
      <rPr>
        <rFont val="'Google Sans Text',sans-serif"/>
        <color rgb="FF1155CC"/>
        <sz val="11.0"/>
        <u/>
      </rPr>
      <t>http://www.llanopina.com</t>
    </r>
  </si>
  <si>
    <r>
      <rPr>
        <rFont val="'Google Sans Text',sans-serif"/>
        <color rgb="FF1155CC"/>
        <sz val="11.0"/>
        <u/>
      </rPr>
      <t>http://www.complejo402.com</t>
    </r>
  </si>
  <si>
    <r>
      <rPr>
        <rFont val="'Google Sans Text',sans-serif"/>
        <color rgb="FF1155CC"/>
        <sz val="11.0"/>
        <u/>
      </rPr>
      <t>http://www.hotelreyesziries.com</t>
    </r>
  </si>
  <si>
    <r>
      <rPr>
        <rFont val="'Google Sans Text',sans-serif"/>
        <color rgb="FF1155CC"/>
        <sz val="11.0"/>
        <u/>
      </rPr>
      <t>http://www.hotelcoronadeatarfe.com</t>
    </r>
  </si>
  <si>
    <r>
      <rPr>
        <rFont val="'Google Sans Text',sans-serif"/>
        <color rgb="FF1155CC"/>
        <sz val="11.0"/>
        <u/>
      </rPr>
      <t>http://www.hotelcoronadeatarfe.com</t>
    </r>
  </si>
  <si>
    <r>
      <rPr>
        <rFont val="'Google Sans Text',sans-serif"/>
        <color rgb="FF1155CC"/>
        <sz val="11.0"/>
        <u/>
      </rPr>
      <t>http://www.amalurragranada.com</t>
    </r>
  </si>
  <si>
    <r>
      <rPr>
        <rFont val="'Google Sans Text',sans-serif"/>
        <color rgb="FF1155CC"/>
        <sz val="11.0"/>
        <u/>
      </rPr>
      <t>http://www.restaurantemontserrat.com</t>
    </r>
  </si>
  <si>
    <r>
      <rPr>
        <rFont val="'Google Sans Text',sans-serif"/>
        <color rgb="FF1155CC"/>
        <sz val="11.0"/>
        <u/>
      </rPr>
      <t>http://kenianevada.com</t>
    </r>
  </si>
  <si>
    <r>
      <rPr>
        <rFont val="'Google Sans Text',sans-serif"/>
        <color rgb="FF1155CC"/>
        <sz val="11.0"/>
        <u/>
      </rPr>
      <t>http://www.hocafersan.com</t>
    </r>
  </si>
  <si>
    <r>
      <rPr>
        <rFont val="'Google Sans Text',sans-serif"/>
        <color rgb="FF1155CC"/>
        <sz val="11.0"/>
        <u/>
      </rPr>
      <t>http://hotelreinamora.com</t>
    </r>
  </si>
  <si>
    <r>
      <rPr>
        <rFont val="'Google Sans Text',sans-serif"/>
        <color rgb="FF1155CC"/>
        <sz val="11.0"/>
        <u/>
      </rPr>
      <t>http://www.hoteljuanmiguel.com</t>
    </r>
  </si>
  <si>
    <r>
      <rPr>
        <rFont val="'Google Sans Text',sans-serif"/>
        <color rgb="FF1155CC"/>
        <sz val="11.0"/>
        <u/>
      </rPr>
      <t>http://www.leo.room-matehotels.com</t>
    </r>
  </si>
  <si>
    <r>
      <rPr>
        <rFont val="'Google Sans Text',sans-serif"/>
        <color rgb="FF1155CC"/>
        <sz val="11.0"/>
        <u/>
      </rPr>
      <t>http://www.lazubia.com</t>
    </r>
  </si>
  <si>
    <r>
      <rPr>
        <rFont val="'Google Sans Text',sans-serif"/>
        <color rgb="FF1155CC"/>
        <sz val="11.0"/>
        <u/>
      </rPr>
      <t>http://www.robinson-ep.com</t>
    </r>
  </si>
  <si>
    <r>
      <rPr>
        <rFont val="'Google Sans Text',sans-serif"/>
        <color rgb="FF1155CC"/>
        <sz val="11.0"/>
        <u/>
      </rPr>
      <t>http://www.hotelsalambina.com</t>
    </r>
  </si>
  <si>
    <r>
      <rPr>
        <rFont val="'Google Sans Text',sans-serif"/>
        <color rgb="FF1155CC"/>
        <sz val="11.0"/>
        <u/>
      </rPr>
      <t>http://www.hotelavenidatropical.com</t>
    </r>
  </si>
  <si>
    <r>
      <rPr>
        <rFont val="'Google Sans Text',sans-serif"/>
        <color rgb="FF1155CC"/>
        <sz val="11.0"/>
        <u/>
      </rPr>
      <t>http://www.embarcaderodecalahonda.com</t>
    </r>
  </si>
  <si>
    <r>
      <rPr>
        <rFont val="'Google Sans Text',sans-serif"/>
        <color rgb="FF1155CC"/>
        <sz val="11.0"/>
        <u/>
      </rPr>
      <t>http://hotelnajarra.com</t>
    </r>
  </si>
  <si>
    <r>
      <rPr>
        <rFont val="'Google Sans Text',sans-serif"/>
        <color rgb="FF1155CC"/>
        <sz val="11.0"/>
        <u/>
      </rPr>
      <t>http://www.hotelcarmenalmunecar.com</t>
    </r>
  </si>
  <si>
    <r>
      <rPr>
        <rFont val="'Google Sans Text',sans-serif"/>
        <color rgb="FF1155CC"/>
        <sz val="11.0"/>
        <u/>
      </rPr>
      <t>http://www.hotelbahiatropical.com</t>
    </r>
  </si>
  <si>
    <r>
      <rPr>
        <rFont val="'Google Sans Text',sans-serif"/>
        <color rgb="FF1155CC"/>
        <sz val="11.0"/>
        <u/>
      </rPr>
      <t>http://www.cuevaspedroantonio.es</t>
    </r>
  </si>
  <si>
    <r>
      <rPr>
        <rFont val="'Google Sans Text',sans-serif"/>
        <color rgb="FF1155CC"/>
        <sz val="11.0"/>
        <u/>
      </rPr>
      <t>http://www.hotelabentofail.com</t>
    </r>
  </si>
  <si>
    <r>
      <rPr>
        <rFont val="'Google Sans Text',sans-serif"/>
        <color rgb="FF1155CC"/>
        <sz val="11.0"/>
        <u/>
      </rPr>
      <t>http://www.hotelruralmontual.com</t>
    </r>
  </si>
  <si>
    <r>
      <rPr>
        <rFont val="'Google Sans Text',sans-serif"/>
        <color rgb="FF1155CC"/>
        <sz val="11.0"/>
        <u/>
      </rPr>
      <t>http://www.hotelcentral.jimdo.com</t>
    </r>
  </si>
  <si>
    <r>
      <rPr>
        <rFont val="'Google Sans Text',sans-serif"/>
        <color rgb="FF1155CC"/>
        <sz val="11.0"/>
        <u/>
      </rPr>
      <t>http://www.hotelesalpujarra.com</t>
    </r>
  </si>
  <si>
    <r>
      <rPr>
        <rFont val="'Google Sans Text',sans-serif"/>
        <color rgb="FF1155CC"/>
        <sz val="11.0"/>
        <u/>
      </rPr>
      <t>http://www.lasmalvasias.com</t>
    </r>
  </si>
  <si>
    <r>
      <rPr>
        <rFont val="'Google Sans Text',sans-serif"/>
        <color rgb="FF1155CC"/>
        <sz val="11.0"/>
        <u/>
      </rPr>
      <t>http://www.adhislacristina.com</t>
    </r>
  </si>
  <si>
    <r>
      <rPr>
        <rFont val="'Google Sans Text',sans-serif"/>
        <color rgb="FF1155CC"/>
        <sz val="11.0"/>
        <u/>
      </rPr>
      <t>http://www.onhotels.es</t>
    </r>
  </si>
  <si>
    <r>
      <rPr>
        <rFont val="'Google Sans Text',sans-serif"/>
        <color rgb="FF1155CC"/>
        <sz val="11.0"/>
        <u/>
      </rPr>
      <t>http://www.posadasalajar.com</t>
    </r>
  </si>
  <si>
    <r>
      <rPr>
        <rFont val="'Google Sans Text',sans-serif"/>
        <color rgb="FF1155CC"/>
        <sz val="11.0"/>
        <u/>
      </rPr>
      <t>http://www.eurostarstartessos.com</t>
    </r>
  </si>
  <si>
    <r>
      <rPr>
        <rFont val="'Google Sans Text',sans-serif"/>
        <color rgb="FF1155CC"/>
        <sz val="11.0"/>
        <u/>
      </rPr>
      <t>http://www.hotelayamontino.com</t>
    </r>
  </si>
  <si>
    <r>
      <rPr>
        <rFont val="'Google Sans Text',sans-serif"/>
        <color rgb="FF1155CC"/>
        <sz val="11.0"/>
        <u/>
      </rPr>
      <t>http://hotelemilio.com</t>
    </r>
  </si>
  <si>
    <r>
      <rPr>
        <rFont val="'Google Sans Text',sans-serif"/>
        <color rgb="FF1155CC"/>
        <sz val="11.0"/>
        <u/>
      </rPr>
      <t>http://www.islacristinapalace.com</t>
    </r>
  </si>
  <si>
    <r>
      <rPr>
        <rFont val="'Google Sans Text',sans-serif"/>
        <color rgb="FF1155CC"/>
        <sz val="11.0"/>
        <u/>
      </rPr>
      <t>http://www.hotellapinta.com</t>
    </r>
  </si>
  <si>
    <r>
      <rPr>
        <rFont val="'Google Sans Text',sans-serif"/>
        <color rgb="FF1155CC"/>
        <sz val="11.0"/>
        <u/>
      </rPr>
      <t>http://www.hotelplazaescribano.com</t>
    </r>
  </si>
  <si>
    <r>
      <rPr>
        <rFont val="'Google Sans Text',sans-serif"/>
        <color rgb="FF1155CC"/>
        <sz val="11.0"/>
        <u/>
      </rPr>
      <t>http://www.hotellamalvasia.com</t>
    </r>
  </si>
  <si>
    <r>
      <rPr>
        <rFont val="'Google Sans Text',sans-serif"/>
        <color rgb="FF1155CC"/>
        <sz val="11.0"/>
        <u/>
      </rPr>
      <t>http://www.hosteriadellaurel.com</t>
    </r>
  </si>
  <si>
    <r>
      <rPr>
        <rFont val="'Google Sans Text',sans-serif"/>
        <color rgb="FF1155CC"/>
        <sz val="11.0"/>
        <u/>
      </rPr>
      <t>http://www.hotelayamontecenter.com</t>
    </r>
  </si>
  <si>
    <r>
      <rPr>
        <rFont val="'Google Sans Text',sans-serif"/>
        <color rgb="FF1155CC"/>
        <sz val="11.0"/>
        <u/>
      </rPr>
      <t>http://www.hotellestacio.com</t>
    </r>
  </si>
  <si>
    <r>
      <rPr>
        <rFont val="'Google Sans Text',sans-serif"/>
        <color rgb="FF1155CC"/>
        <sz val="11.0"/>
        <u/>
      </rPr>
      <t>http://www.sweetalqueriadevilches.com</t>
    </r>
  </si>
  <si>
    <r>
      <rPr>
        <rFont val="'Google Sans Text',sans-serif"/>
        <color rgb="FF1155CC"/>
        <sz val="11.0"/>
        <u/>
      </rPr>
      <t>http://www.elsiglohotel.com</t>
    </r>
  </si>
  <si>
    <r>
      <rPr>
        <rFont val="'Google Sans Text',sans-serif"/>
        <color rgb="FF1155CC"/>
        <sz val="11.0"/>
        <u/>
      </rPr>
      <t>http://www.hoteldonbaco.com</t>
    </r>
  </si>
  <si>
    <r>
      <rPr>
        <rFont val="'Google Sans Text',sans-serif"/>
        <color rgb="FF1155CC"/>
        <sz val="11.0"/>
        <u/>
      </rPr>
      <t>http://oneshothotels.com</t>
    </r>
  </si>
  <si>
    <t>cc.res@oneshothotels.com 47</t>
  </si>
  <si>
    <r>
      <rPr>
        <rFont val="'Google Sans Text',sans-serif"/>
        <color rgb="FF1155CC"/>
        <sz val="11.0"/>
        <u/>
      </rPr>
      <t>http://www.hotelelglobo.com</t>
    </r>
  </si>
  <si>
    <r>
      <rPr>
        <rFont val="'Google Sans Text',sans-serif"/>
        <color rgb="FF1155CC"/>
        <sz val="11.0"/>
        <u/>
      </rPr>
      <t>http://www.masiadelacy.com</t>
    </r>
  </si>
  <si>
    <r>
      <rPr>
        <rFont val="'Google Sans Text',sans-serif"/>
        <color rgb="FF1155CC"/>
        <sz val="11.0"/>
        <u/>
      </rPr>
      <t>http://www.masiadelacy.es</t>
    </r>
  </si>
  <si>
    <r>
      <rPr>
        <rFont val="'Google Sans Text',sans-serif"/>
        <color rgb="FF1155CC"/>
        <sz val="11.0"/>
        <u/>
      </rPr>
      <t>http://www.restaurantemoli.com</t>
    </r>
  </si>
  <si>
    <r>
      <rPr>
        <rFont val="'Google Sans Text',sans-serif"/>
        <color rgb="FF1155CC"/>
        <sz val="11.0"/>
        <u/>
      </rPr>
      <t>http://www.hotelconencanto.es</t>
    </r>
  </si>
  <si>
    <r>
      <rPr>
        <rFont val="'Google Sans Text',sans-serif"/>
        <color rgb="FF1155CC"/>
        <sz val="11.0"/>
        <u/>
      </rPr>
      <t>http://www.hotelalaquas.com</t>
    </r>
  </si>
  <si>
    <r>
      <rPr>
        <rFont val="'Google Sans Text',sans-serif"/>
        <color rgb="FF1155CC"/>
        <sz val="11.0"/>
        <u/>
      </rPr>
      <t>http://www.ibishotel.com</t>
    </r>
  </si>
  <si>
    <r>
      <rPr>
        <rFont val="'Google Sans Text',sans-serif"/>
        <color rgb="FF1155CC"/>
        <sz val="11.0"/>
        <u/>
      </rPr>
      <t>http://www.accor.com</t>
    </r>
  </si>
  <si>
    <r>
      <rPr>
        <rFont val="'Google Sans Text',sans-serif"/>
        <color rgb="FF1155CC"/>
        <sz val="11.0"/>
        <u/>
      </rPr>
      <t>http://www.melia.com</t>
    </r>
  </si>
  <si>
    <r>
      <rPr>
        <rFont val="'Google Sans Text',sans-serif"/>
        <color rgb="FF1155CC"/>
        <sz val="11.0"/>
        <u/>
      </rPr>
      <t>http://www.adhochoteles.com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</si>
</sst>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0">
    <font>
      <sz val="10.0"/>
      <color rgb="FF000000"/>
      <name val="Arial"/>
      <scheme val="minor"/>
    </font>
    <font>
      <b/>
      <sz val="11.0"/>
      <color rgb="FFFFFFFF"/>
      <name val="Calibri"/>
    </font>
    <font>
      <sz val="11.0"/>
      <color theme="1"/>
      <name val="Calibri"/>
    </font>
    <font>
      <sz val="11.0"/>
      <color rgb="FF1F1F1F"/>
      <name val="Google Sans Text"/>
    </font>
    <font>
      <u/>
      <sz val="11.0"/>
      <color rgb="FF0000FF"/>
      <name val="Calibri"/>
    </font>
    <font>
      <u/>
      <sz val="11.0"/>
      <color rgb="FF1155CC"/>
      <name val="Calibri"/>
    </font>
    <font>
      <sz val="11.0"/>
      <color rgb="FF1F1F1F"/>
      <name val="Calibri"/>
    </font>
    <font>
      <u/>
      <sz val="11.0"/>
      <color rgb="FF0000FF"/>
      <name val="Calibri"/>
    </font>
    <font>
      <u/>
      <color rgb="FF0000FF"/>
    </font>
    <font>
      <u/>
      <color rgb="FF0000FF"/>
    </font>
    <font>
      <color rgb="FF000000"/>
      <name val="Arial"/>
      <scheme val="minor"/>
    </font>
    <font>
      <sz val="12.0"/>
      <color rgb="FF141617"/>
      <name val="Roboto"/>
    </font>
    <font>
      <u/>
      <sz val="11.0"/>
      <color rgb="FF0000FF"/>
      <name val="'Google Sans Text'"/>
    </font>
    <font>
      <u/>
      <sz val="11.0"/>
      <color rgb="FF0000FF"/>
      <name val="Arial"/>
    </font>
    <font>
      <sz val="11.0"/>
      <color rgb="FF1F1F1F"/>
      <name val="'Google Sans Text'"/>
    </font>
    <font>
      <u/>
      <sz val="11.0"/>
      <color rgb="FF0000FF"/>
      <name val="Calibri"/>
    </font>
    <font>
      <sz val="11.0"/>
      <color rgb="FF0000FF"/>
      <name val="Calibri"/>
    </font>
    <font>
      <sz val="11.0"/>
      <color rgb="FF0000FF"/>
      <name val="System-ui"/>
    </font>
    <font>
      <sz val="11.0"/>
      <color rgb="FF212121"/>
      <name val="&quot;Open Sans&quot;"/>
    </font>
    <font>
      <color rgb="FF0000FF"/>
      <name val="Arial"/>
      <scheme val="minor"/>
    </font>
    <font>
      <color theme="1"/>
      <name val="Arial"/>
      <scheme val="minor"/>
    </font>
    <font>
      <color theme="1"/>
      <name val="Arial"/>
    </font>
    <font>
      <u/>
      <color rgb="FF1155CC"/>
      <name val="Arial"/>
    </font>
    <font>
      <sz val="11.0"/>
      <color rgb="FF080809"/>
      <name val="System-ui"/>
    </font>
    <font>
      <u/>
      <sz val="11.0"/>
      <color rgb="FF0000FF"/>
      <name val="Calibri"/>
    </font>
    <font>
      <color rgb="FF000000"/>
      <name val="&quot;Open Sans&quot;"/>
    </font>
    <font>
      <sz val="11.0"/>
      <color rgb="FF000000"/>
      <name val="Poppins"/>
    </font>
    <font>
      <sz val="11.0"/>
      <color theme="1"/>
      <name val="'Google Sans Text'"/>
    </font>
    <font>
      <u/>
      <sz val="11.0"/>
      <color rgb="FF0000FF"/>
      <name val="'Google Sans Text'"/>
    </font>
    <font>
      <sz val="11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51688B"/>
        <bgColor rgb="FF51688B"/>
      </patternFill>
    </fill>
    <fill>
      <patternFill patternType="solid">
        <fgColor rgb="FFFFFFFF"/>
        <bgColor rgb="FFFFFFFF"/>
      </patternFill>
    </fill>
    <fill>
      <patternFill patternType="solid">
        <fgColor rgb="FFF6F6F6"/>
        <bgColor rgb="FFF6F6F6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vertical="bottom"/>
    </xf>
    <xf borderId="0" fillId="2" fontId="1" numFmtId="0" xfId="0" applyAlignment="1" applyFont="1">
      <alignment horizontal="lef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left" vertical="bottom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readingOrder="0" shrinkToFit="0" vertical="bottom" wrapText="1"/>
    </xf>
    <xf borderId="0" fillId="0" fontId="7" numFmtId="0" xfId="0" applyAlignment="1" applyFont="1">
      <alignment readingOrder="0" vertical="bottom"/>
    </xf>
    <xf borderId="0" fillId="0" fontId="2" numFmtId="0" xfId="0" applyAlignment="1" applyFont="1">
      <alignment horizontal="left" readingOrder="0" vertical="bottom"/>
    </xf>
    <xf borderId="0" fillId="0" fontId="8" numFmtId="0" xfId="0" applyAlignment="1" applyFont="1">
      <alignment readingOrder="0"/>
    </xf>
    <xf borderId="0" fillId="0" fontId="2" numFmtId="3" xfId="0" applyAlignment="1" applyFont="1" applyNumberFormat="1">
      <alignment horizontal="left" readingOrder="0" vertical="bottom"/>
    </xf>
    <xf borderId="0" fillId="0" fontId="9" numFmtId="0" xfId="0" applyAlignment="1" applyFont="1">
      <alignment readingOrder="0"/>
    </xf>
    <xf borderId="0" fillId="0" fontId="10" numFmtId="0" xfId="0" applyAlignment="1" applyFont="1">
      <alignment horizontal="left" readingOrder="0"/>
    </xf>
    <xf borderId="0" fillId="3" fontId="11" numFmtId="0" xfId="0" applyAlignment="1" applyFill="1" applyFont="1">
      <alignment horizontal="left" readingOrder="0"/>
    </xf>
    <xf borderId="0" fillId="0" fontId="12" numFmtId="0" xfId="0" applyAlignment="1" applyFont="1">
      <alignment horizontal="left" readingOrder="0" shrinkToFit="0" wrapText="1"/>
    </xf>
    <xf borderId="0" fillId="0" fontId="13" numFmtId="0" xfId="0" applyAlignment="1" applyFont="1">
      <alignment horizontal="left" readingOrder="0" shrinkToFit="0" wrapText="1"/>
    </xf>
    <xf borderId="0" fillId="0" fontId="14" numFmtId="0" xfId="0" applyAlignment="1" applyFont="1">
      <alignment horizontal="left" readingOrder="0" shrinkToFit="0" wrapText="1"/>
    </xf>
    <xf borderId="0" fillId="0" fontId="15" numFmtId="0" xfId="0" applyAlignment="1" applyFont="1">
      <alignment horizontal="right" readingOrder="0" vertical="bottom"/>
    </xf>
    <xf borderId="0" fillId="0" fontId="16" numFmtId="0" xfId="0" applyAlignment="1" applyFont="1">
      <alignment readingOrder="0" vertical="bottom"/>
    </xf>
    <xf borderId="0" fillId="3" fontId="17" numFmtId="0" xfId="0" applyAlignment="1" applyFont="1">
      <alignment readingOrder="0"/>
    </xf>
    <xf borderId="0" fillId="4" fontId="18" numFmtId="0" xfId="0" applyAlignment="1" applyFill="1" applyFont="1">
      <alignment horizontal="left" readingOrder="0"/>
    </xf>
    <xf borderId="0" fillId="0" fontId="19" numFmtId="0" xfId="0" applyAlignment="1" applyFont="1">
      <alignment readingOrder="0"/>
    </xf>
    <xf borderId="0" fillId="0" fontId="20" numFmtId="0" xfId="0" applyAlignment="1" applyFont="1">
      <alignment readingOrder="0"/>
    </xf>
    <xf borderId="0" fillId="0" fontId="20" numFmtId="0" xfId="0" applyAlignment="1" applyFont="1">
      <alignment horizontal="left" readingOrder="0"/>
    </xf>
    <xf borderId="0" fillId="0" fontId="21" numFmtId="0" xfId="0" applyAlignment="1" applyFont="1">
      <alignment vertical="bottom"/>
    </xf>
    <xf borderId="0" fillId="0" fontId="22" numFmtId="0" xfId="0" applyAlignment="1" applyFont="1">
      <alignment vertical="bottom"/>
    </xf>
    <xf borderId="0" fillId="3" fontId="23" numFmtId="0" xfId="0" applyAlignment="1" applyFont="1">
      <alignment horizontal="left" readingOrder="0"/>
    </xf>
    <xf borderId="0" fillId="0" fontId="24" numFmtId="0" xfId="0" applyAlignment="1" applyFont="1">
      <alignment horizontal="left" readingOrder="0" vertical="bottom"/>
    </xf>
    <xf borderId="0" fillId="3" fontId="25" numFmtId="0" xfId="0" applyAlignment="1" applyFont="1">
      <alignment horizontal="left" readingOrder="0"/>
    </xf>
    <xf borderId="0" fillId="0" fontId="26" numFmtId="0" xfId="0" applyAlignment="1" applyFont="1">
      <alignment horizontal="left" readingOrder="0"/>
    </xf>
    <xf borderId="0" fillId="0" fontId="2" numFmtId="0" xfId="0" applyAlignment="1" applyFont="1">
      <alignment readingOrder="0" vertical="bottom"/>
    </xf>
    <xf borderId="0" fillId="0" fontId="27" numFmtId="0" xfId="0" applyAlignment="1" applyFont="1">
      <alignment horizontal="left" readingOrder="0" shrinkToFit="0" wrapText="1"/>
    </xf>
    <xf borderId="0" fillId="0" fontId="28" numFmtId="0" xfId="0" applyAlignment="1" applyFont="1">
      <alignment horizontal="left" readingOrder="0" shrinkToFit="0" wrapText="1"/>
    </xf>
    <xf borderId="0" fillId="0" fontId="29" numFmtId="0" xfId="0" applyAlignment="1" applyFont="1">
      <alignment horizontal="left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8309" Type="http://schemas.openxmlformats.org/officeDocument/2006/relationships/hyperlink" Target="http://www.adlermadrid.com" TargetMode="External"/><Relationship Id="rId8308" Type="http://schemas.openxmlformats.org/officeDocument/2006/relationships/hyperlink" Target="http://hotelmiau.com" TargetMode="External"/><Relationship Id="rId8303" Type="http://schemas.openxmlformats.org/officeDocument/2006/relationships/hyperlink" Target="http://www.petitpalace.com" TargetMode="External"/><Relationship Id="rId8302" Type="http://schemas.openxmlformats.org/officeDocument/2006/relationships/hyperlink" Target="http://nh-hotels.com" TargetMode="External"/><Relationship Id="rId8301" Type="http://schemas.openxmlformats.org/officeDocument/2006/relationships/hyperlink" Target="http://nh-hotels.com" TargetMode="External"/><Relationship Id="rId8300" Type="http://schemas.openxmlformats.org/officeDocument/2006/relationships/hyperlink" Target="http://apartamentosblume.com" TargetMode="External"/><Relationship Id="rId8307" Type="http://schemas.openxmlformats.org/officeDocument/2006/relationships/hyperlink" Target="http://hotelmexico.es" TargetMode="External"/><Relationship Id="rId8306" Type="http://schemas.openxmlformats.org/officeDocument/2006/relationships/hyperlink" Target="http://www.noaan.com" TargetMode="External"/><Relationship Id="rId8305" Type="http://schemas.openxmlformats.org/officeDocument/2006/relationships/hyperlink" Target="http://nh-hotels.com" TargetMode="External"/><Relationship Id="rId8304" Type="http://schemas.openxmlformats.org/officeDocument/2006/relationships/hyperlink" Target="http://hotelsantander.com" TargetMode="External"/><Relationship Id="rId2180" Type="http://schemas.openxmlformats.org/officeDocument/2006/relationships/hyperlink" Target="http://hotelparadapuigcerda.com" TargetMode="External"/><Relationship Id="rId2181" Type="http://schemas.openxmlformats.org/officeDocument/2006/relationships/hyperlink" Target="http://hotellacoma.com" TargetMode="External"/><Relationship Id="rId2182" Type="http://schemas.openxmlformats.org/officeDocument/2006/relationships/hyperlink" Target="http://lagambinahotel.com" TargetMode="External"/><Relationship Id="rId2183" Type="http://schemas.openxmlformats.org/officeDocument/2006/relationships/hyperlink" Target="http://prestigehotels.com" TargetMode="External"/><Relationship Id="rId2184" Type="http://schemas.openxmlformats.org/officeDocument/2006/relationships/hyperlink" Target="http://fincaelventos.com" TargetMode="External"/><Relationship Id="rId2185" Type="http://schemas.openxmlformats.org/officeDocument/2006/relationships/hyperlink" Target="http://hotelgiuliano.com" TargetMode="External"/><Relationship Id="rId2186" Type="http://schemas.openxmlformats.org/officeDocument/2006/relationships/hyperlink" Target="http://latrobadahotel.com" TargetMode="External"/><Relationship Id="rId2187" Type="http://schemas.openxmlformats.org/officeDocument/2006/relationships/hyperlink" Target="http://hostaldelaigua.com" TargetMode="External"/><Relationship Id="rId2188" Type="http://schemas.openxmlformats.org/officeDocument/2006/relationships/hyperlink" Target="http://letsholidays.com" TargetMode="External"/><Relationship Id="rId2189" Type="http://schemas.openxmlformats.org/officeDocument/2006/relationships/hyperlink" Target="http://saperafita.com" TargetMode="External"/><Relationship Id="rId2170" Type="http://schemas.openxmlformats.org/officeDocument/2006/relationships/hyperlink" Target="http://calajoncols.com" TargetMode="External"/><Relationship Id="rId2171" Type="http://schemas.openxmlformats.org/officeDocument/2006/relationships/hyperlink" Target="http://hotelmaspastora.com" TargetMode="External"/><Relationship Id="rId2172" Type="http://schemas.openxmlformats.org/officeDocument/2006/relationships/hyperlink" Target="http://santuarisdegirona.cat" TargetMode="External"/><Relationship Id="rId2173" Type="http://schemas.openxmlformats.org/officeDocument/2006/relationships/hyperlink" Target="http://hotelcamiral.com" TargetMode="External"/><Relationship Id="rId2174" Type="http://schemas.openxmlformats.org/officeDocument/2006/relationships/hyperlink" Target="http://calmablanca.es" TargetMode="External"/><Relationship Id="rId2175" Type="http://schemas.openxmlformats.org/officeDocument/2006/relationships/hyperlink" Target="http://hotelcanpepin.com" TargetMode="External"/><Relationship Id="rId2176" Type="http://schemas.openxmlformats.org/officeDocument/2006/relationships/hyperlink" Target="http://hotelblaumar.com" TargetMode="External"/><Relationship Id="rId2177" Type="http://schemas.openxmlformats.org/officeDocument/2006/relationships/hyperlink" Target="http://aparthotellescorts.com" TargetMode="External"/><Relationship Id="rId2178" Type="http://schemas.openxmlformats.org/officeDocument/2006/relationships/hyperlink" Target="http://alphotelmasella.com" TargetMode="External"/><Relationship Id="rId2179" Type="http://schemas.openxmlformats.org/officeDocument/2006/relationships/hyperlink" Target="http://torredelremei.com" TargetMode="External"/><Relationship Id="rId2190" Type="http://schemas.openxmlformats.org/officeDocument/2006/relationships/hyperlink" Target="http://canbodepau.cat" TargetMode="External"/><Relationship Id="rId2191" Type="http://schemas.openxmlformats.org/officeDocument/2006/relationships/hyperlink" Target="http://iberostar.com" TargetMode="External"/><Relationship Id="rId2192" Type="http://schemas.openxmlformats.org/officeDocument/2006/relationships/hyperlink" Target="http://iberostar.com" TargetMode="External"/><Relationship Id="rId2193" Type="http://schemas.openxmlformats.org/officeDocument/2006/relationships/hyperlink" Target="http://calreiet.com" TargetMode="External"/><Relationship Id="rId2194" Type="http://schemas.openxmlformats.org/officeDocument/2006/relationships/hyperlink" Target="http://valldepollensa.com" TargetMode="External"/><Relationship Id="rId2195" Type="http://schemas.openxmlformats.org/officeDocument/2006/relationships/hyperlink" Target="http://paguerahotel.com" TargetMode="External"/><Relationship Id="rId2196" Type="http://schemas.openxmlformats.org/officeDocument/2006/relationships/hyperlink" Target="http://hotelgatzaraibiza.com" TargetMode="External"/><Relationship Id="rId2197" Type="http://schemas.openxmlformats.org/officeDocument/2006/relationships/hyperlink" Target="http://urhotels.com" TargetMode="External"/><Relationship Id="rId2198" Type="http://schemas.openxmlformats.org/officeDocument/2006/relationships/hyperlink" Target="http://urhotels.com" TargetMode="External"/><Relationship Id="rId2199" Type="http://schemas.openxmlformats.org/officeDocument/2006/relationships/hyperlink" Target="http://barceloformentor.com" TargetMode="External"/><Relationship Id="rId7030" Type="http://schemas.openxmlformats.org/officeDocument/2006/relationships/hyperlink" Target="http://hotelreycarlos.com" TargetMode="External"/><Relationship Id="rId8361" Type="http://schemas.openxmlformats.org/officeDocument/2006/relationships/hyperlink" Target="http://eurostarsmadridtower.com" TargetMode="External"/><Relationship Id="rId8360" Type="http://schemas.openxmlformats.org/officeDocument/2006/relationships/hyperlink" Target="http://solimpar.com" TargetMode="External"/><Relationship Id="rId7034" Type="http://schemas.openxmlformats.org/officeDocument/2006/relationships/hyperlink" Target="http://eohotels.es/eo-las-gacelas" TargetMode="External"/><Relationship Id="rId8365" Type="http://schemas.openxmlformats.org/officeDocument/2006/relationships/hyperlink" Target="http://www.senatorbarajashotel.com" TargetMode="External"/><Relationship Id="rId7033" Type="http://schemas.openxmlformats.org/officeDocument/2006/relationships/hyperlink" Target="https://arguineguin.sunwing.net/" TargetMode="External"/><Relationship Id="rId8364" Type="http://schemas.openxmlformats.org/officeDocument/2006/relationships/hyperlink" Target="http://krishoteles.com" TargetMode="External"/><Relationship Id="rId7032" Type="http://schemas.openxmlformats.org/officeDocument/2006/relationships/hyperlink" Target="http://hotelavenidadecanarias.com" TargetMode="External"/><Relationship Id="rId8363" Type="http://schemas.openxmlformats.org/officeDocument/2006/relationships/hyperlink" Target="http://eurostarsplazamayor.com" TargetMode="External"/><Relationship Id="rId7031" Type="http://schemas.openxmlformats.org/officeDocument/2006/relationships/hyperlink" Target="https://www.lopesan.com/es/hoteles/espana/gran-canaria/playa-del-ingles/abora-continental/?partner=5908&amp;utm_source=gmb&amp;utm_medium=organic&amp;ept-publisher=googlemybusiness&amp;ept-name=my-business-google-organico-googlemybusiness" TargetMode="External"/><Relationship Id="rId8362" Type="http://schemas.openxmlformats.org/officeDocument/2006/relationships/hyperlink" Target="http://eurostarshotels.com" TargetMode="External"/><Relationship Id="rId7038" Type="http://schemas.openxmlformats.org/officeDocument/2006/relationships/hyperlink" Target="http://labrandarivieramarina.com" TargetMode="External"/><Relationship Id="rId8369" Type="http://schemas.openxmlformats.org/officeDocument/2006/relationships/hyperlink" Target="http://www.bluesensehotels.com" TargetMode="External"/><Relationship Id="rId7037" Type="http://schemas.openxmlformats.org/officeDocument/2006/relationships/hyperlink" Target="https://www.riu.com/en/hotel/spain/gran-canaria/hotel-riu-vistamar?utm_source=google&amp;utm_medium=organic&amp;utm_campaign=my_business&amp;utm_content=VIS" TargetMode="External"/><Relationship Id="rId8368" Type="http://schemas.openxmlformats.org/officeDocument/2006/relationships/hyperlink" Target="http://rafaelhoteles.com" TargetMode="External"/><Relationship Id="rId7036" Type="http://schemas.openxmlformats.org/officeDocument/2006/relationships/hyperlink" Target="http://riu.com" TargetMode="External"/><Relationship Id="rId8367" Type="http://schemas.openxmlformats.org/officeDocument/2006/relationships/hyperlink" Target="http://www.hospedajelosrosales.es" TargetMode="External"/><Relationship Id="rId7035" Type="http://schemas.openxmlformats.org/officeDocument/2006/relationships/hyperlink" Target="http://vitalsuites.com" TargetMode="External"/><Relationship Id="rId8366" Type="http://schemas.openxmlformats.org/officeDocument/2006/relationships/hyperlink" Target="http://www.hotelvilladebarajas.com" TargetMode="External"/><Relationship Id="rId7039" Type="http://schemas.openxmlformats.org/officeDocument/2006/relationships/hyperlink" Target="http://servatur.com" TargetMode="External"/><Relationship Id="rId8350" Type="http://schemas.openxmlformats.org/officeDocument/2006/relationships/hyperlink" Target="http://h-plazamayor.com" TargetMode="External"/><Relationship Id="rId7023" Type="http://schemas.openxmlformats.org/officeDocument/2006/relationships/hyperlink" Target="http://riu.com" TargetMode="External"/><Relationship Id="rId8354" Type="http://schemas.openxmlformats.org/officeDocument/2006/relationships/hyperlink" Target="http://hotelesquo.com" TargetMode="External"/><Relationship Id="rId7022" Type="http://schemas.openxmlformats.org/officeDocument/2006/relationships/hyperlink" Target="https://www.lopesan.com/es/hoteles/espana/gran-canaria/playa-del-ingles/abora-buenaventura/?partner=5908&amp;utm_source=gmb&amp;utm_medium=organic&amp;ept-publisher=googlemybusiness&amp;ept-name=my-business-google-organico-googlemybusiness" TargetMode="External"/><Relationship Id="rId8353" Type="http://schemas.openxmlformats.org/officeDocument/2006/relationships/hyperlink" Target="http://hotelcartagena.com" TargetMode="External"/><Relationship Id="rId7021" Type="http://schemas.openxmlformats.org/officeDocument/2006/relationships/hyperlink" Target="https://patriciastravelexperience.com/club-canario-playa-del-ingles-spain" TargetMode="External"/><Relationship Id="rId8352" Type="http://schemas.openxmlformats.org/officeDocument/2006/relationships/hyperlink" Target="http://nh-hotels.com" TargetMode="External"/><Relationship Id="rId7020" Type="http://schemas.openxmlformats.org/officeDocument/2006/relationships/hyperlink" Target="http://maritimplaya.com" TargetMode="External"/><Relationship Id="rId8351" Type="http://schemas.openxmlformats.org/officeDocument/2006/relationships/hyperlink" Target="http://himadridlastablas.com" TargetMode="External"/><Relationship Id="rId7027" Type="http://schemas.openxmlformats.org/officeDocument/2006/relationships/hyperlink" Target="http://hoteleslopez.com" TargetMode="External"/><Relationship Id="rId8358" Type="http://schemas.openxmlformats.org/officeDocument/2006/relationships/hyperlink" Target="http://laposadadeelchaflan.com" TargetMode="External"/><Relationship Id="rId7026" Type="http://schemas.openxmlformats.org/officeDocument/2006/relationships/hyperlink" Target="http://southeuropehotels.com" TargetMode="External"/><Relationship Id="rId8357" Type="http://schemas.openxmlformats.org/officeDocument/2006/relationships/hyperlink" Target="http://luxmadrid.com" TargetMode="External"/><Relationship Id="rId7025" Type="http://schemas.openxmlformats.org/officeDocument/2006/relationships/hyperlink" Target="http://bungalowsrebeccapark.com" TargetMode="External"/><Relationship Id="rId8356" Type="http://schemas.openxmlformats.org/officeDocument/2006/relationships/hyperlink" Target="http://hoteldonpio.com" TargetMode="External"/><Relationship Id="rId7024" Type="http://schemas.openxmlformats.org/officeDocument/2006/relationships/hyperlink" Target="http://bullhotels.com" TargetMode="External"/><Relationship Id="rId8355" Type="http://schemas.openxmlformats.org/officeDocument/2006/relationships/hyperlink" Target="http://nh-hoteles.es" TargetMode="External"/><Relationship Id="rId7029" Type="http://schemas.openxmlformats.org/officeDocument/2006/relationships/hyperlink" Target="http://valentin-hotels.com" TargetMode="External"/><Relationship Id="rId7028" Type="http://schemas.openxmlformats.org/officeDocument/2006/relationships/hyperlink" Target="http://hoteleslopez.com" TargetMode="External"/><Relationship Id="rId8359" Type="http://schemas.openxmlformats.org/officeDocument/2006/relationships/hyperlink" Target="http://hotelmarjavi.com" TargetMode="External"/><Relationship Id="rId8390" Type="http://schemas.openxmlformats.org/officeDocument/2006/relationships/hyperlink" Target="http://hotel-bb.es" TargetMode="External"/><Relationship Id="rId7052" Type="http://schemas.openxmlformats.org/officeDocument/2006/relationships/hyperlink" Target="http://haciendabuensuceso.com" TargetMode="External"/><Relationship Id="rId8383" Type="http://schemas.openxmlformats.org/officeDocument/2006/relationships/hyperlink" Target="http://hotelnuevomadrid.com" TargetMode="External"/><Relationship Id="rId7051" Type="http://schemas.openxmlformats.org/officeDocument/2006/relationships/hyperlink" Target="http://hotelfondadelatea.com" TargetMode="External"/><Relationship Id="rId8382" Type="http://schemas.openxmlformats.org/officeDocument/2006/relationships/hyperlink" Target="http://hotelliceo.com" TargetMode="External"/><Relationship Id="rId7050" Type="http://schemas.openxmlformats.org/officeDocument/2006/relationships/hyperlink" Target="http://contactel.es" TargetMode="External"/><Relationship Id="rId8381" Type="http://schemas.openxmlformats.org/officeDocument/2006/relationships/hyperlink" Target="http://hotelbarajasplaza.es" TargetMode="External"/><Relationship Id="rId8380" Type="http://schemas.openxmlformats.org/officeDocument/2006/relationships/hyperlink" Target="http://tach-hotel.es" TargetMode="External"/><Relationship Id="rId7056" Type="http://schemas.openxmlformats.org/officeDocument/2006/relationships/hyperlink" Target="http://azhoteles.com" TargetMode="External"/><Relationship Id="rId8387" Type="http://schemas.openxmlformats.org/officeDocument/2006/relationships/hyperlink" Target="http://artiemhotels.com" TargetMode="External"/><Relationship Id="rId7055" Type="http://schemas.openxmlformats.org/officeDocument/2006/relationships/hyperlink" Target="http://rioplayablanca.com" TargetMode="External"/><Relationship Id="rId8386" Type="http://schemas.openxmlformats.org/officeDocument/2006/relationships/hyperlink" Target="http://rafaelhoteles.com" TargetMode="External"/><Relationship Id="rId7054" Type="http://schemas.openxmlformats.org/officeDocument/2006/relationships/hyperlink" Target="http://clublasanta.com" TargetMode="External"/><Relationship Id="rId8385" Type="http://schemas.openxmlformats.org/officeDocument/2006/relationships/hyperlink" Target="http://melia.com" TargetMode="External"/><Relationship Id="rId7053" Type="http://schemas.openxmlformats.org/officeDocument/2006/relationships/hyperlink" Target="http://hotel-arucas.com" TargetMode="External"/><Relationship Id="rId8384" Type="http://schemas.openxmlformats.org/officeDocument/2006/relationships/hyperlink" Target="http://ihg.com" TargetMode="External"/><Relationship Id="rId7059" Type="http://schemas.openxmlformats.org/officeDocument/2006/relationships/hyperlink" Target="http://hotelpalacioico.com" TargetMode="External"/><Relationship Id="rId7058" Type="http://schemas.openxmlformats.org/officeDocument/2006/relationships/hyperlink" Target="http://hdhotels.com" TargetMode="External"/><Relationship Id="rId8389" Type="http://schemas.openxmlformats.org/officeDocument/2006/relationships/hyperlink" Target="http://sidorme.com" TargetMode="External"/><Relationship Id="rId7057" Type="http://schemas.openxmlformats.org/officeDocument/2006/relationships/hyperlink" Target="http://dreamplacehotels.com" TargetMode="External"/><Relationship Id="rId8388" Type="http://schemas.openxmlformats.org/officeDocument/2006/relationships/hyperlink" Target="http://albusalbi.com" TargetMode="External"/><Relationship Id="rId7041" Type="http://schemas.openxmlformats.org/officeDocument/2006/relationships/hyperlink" Target="http://riu.com" TargetMode="External"/><Relationship Id="rId8372" Type="http://schemas.openxmlformats.org/officeDocument/2006/relationships/hyperlink" Target="http://hoteles-silken.com" TargetMode="External"/><Relationship Id="rId7040" Type="http://schemas.openxmlformats.org/officeDocument/2006/relationships/hyperlink" Target="http://servatur.com" TargetMode="External"/><Relationship Id="rId8371" Type="http://schemas.openxmlformats.org/officeDocument/2006/relationships/hyperlink" Target="http://www.aireuropa.com" TargetMode="External"/><Relationship Id="rId8370" Type="http://schemas.openxmlformats.org/officeDocument/2006/relationships/hyperlink" Target="http://hotelserrano.com" TargetMode="External"/><Relationship Id="rId7045" Type="http://schemas.openxmlformats.org/officeDocument/2006/relationships/hyperlink" Target="http://hotelloscalderones.com" TargetMode="External"/><Relationship Id="rId8376" Type="http://schemas.openxmlformats.org/officeDocument/2006/relationships/hyperlink" Target="http://los5pinos.com" TargetMode="External"/><Relationship Id="rId7044" Type="http://schemas.openxmlformats.org/officeDocument/2006/relationships/hyperlink" Target="http://seaside-hotels.com" TargetMode="External"/><Relationship Id="rId8375" Type="http://schemas.openxmlformats.org/officeDocument/2006/relationships/hyperlink" Target="http://donluishotel.com" TargetMode="External"/><Relationship Id="rId7043" Type="http://schemas.openxmlformats.org/officeDocument/2006/relationships/hyperlink" Target="http://www.grand-hotel-residencia.com/es" TargetMode="External"/><Relationship Id="rId8374" Type="http://schemas.openxmlformats.org/officeDocument/2006/relationships/hyperlink" Target="http://axorhoteles.com" TargetMode="External"/><Relationship Id="rId7042" Type="http://schemas.openxmlformats.org/officeDocument/2006/relationships/hyperlink" Target="http://cordialcanarias.com" TargetMode="External"/><Relationship Id="rId8373" Type="http://schemas.openxmlformats.org/officeDocument/2006/relationships/hyperlink" Target="http://axorhoteles.com" TargetMode="External"/><Relationship Id="rId7049" Type="http://schemas.openxmlformats.org/officeDocument/2006/relationships/hyperlink" Target="http://cortijosanignaciogolf.com" TargetMode="External"/><Relationship Id="rId7048" Type="http://schemas.openxmlformats.org/officeDocument/2006/relationships/hyperlink" Target="https://clubexcelsior2.de/" TargetMode="External"/><Relationship Id="rId8379" Type="http://schemas.openxmlformats.org/officeDocument/2006/relationships/hyperlink" Target="http://novotelmadridcenter.com" TargetMode="External"/><Relationship Id="rId7047" Type="http://schemas.openxmlformats.org/officeDocument/2006/relationships/hyperlink" Target="http://bullhotels.com" TargetMode="External"/><Relationship Id="rId8378" Type="http://schemas.openxmlformats.org/officeDocument/2006/relationships/hyperlink" Target="http://accorhotels.com" TargetMode="External"/><Relationship Id="rId7046" Type="http://schemas.openxmlformats.org/officeDocument/2006/relationships/hyperlink" Target="http://hotel-palm-beach.es" TargetMode="External"/><Relationship Id="rId8377" Type="http://schemas.openxmlformats.org/officeDocument/2006/relationships/hyperlink" Target="http://pavilionshotels.com" TargetMode="External"/><Relationship Id="rId8321" Type="http://schemas.openxmlformats.org/officeDocument/2006/relationships/hyperlink" Target="http://nh-hotels.com" TargetMode="External"/><Relationship Id="rId8320" Type="http://schemas.openxmlformats.org/officeDocument/2006/relationships/hyperlink" Target="http://hotelauditorium.com" TargetMode="External"/><Relationship Id="rId8325" Type="http://schemas.openxmlformats.org/officeDocument/2006/relationships/hyperlink" Target="http://nh-hoteles.es" TargetMode="External"/><Relationship Id="rId8324" Type="http://schemas.openxmlformats.org/officeDocument/2006/relationships/hyperlink" Target="http://nh-hoteles.es" TargetMode="External"/><Relationship Id="rId8323" Type="http://schemas.openxmlformats.org/officeDocument/2006/relationships/hyperlink" Target="http://petitpalace.com" TargetMode="External"/><Relationship Id="rId8322" Type="http://schemas.openxmlformats.org/officeDocument/2006/relationships/hyperlink" Target="http://nh-hoteles.es" TargetMode="External"/><Relationship Id="rId8329" Type="http://schemas.openxmlformats.org/officeDocument/2006/relationships/hyperlink" Target="http://srnetwork.com" TargetMode="External"/><Relationship Id="rId8328" Type="http://schemas.openxmlformats.org/officeDocument/2006/relationships/hyperlink" Target="http://hoteles-catalonia.es" TargetMode="External"/><Relationship Id="rId8327" Type="http://schemas.openxmlformats.org/officeDocument/2006/relationships/hyperlink" Target="http://hoteles-catalonia.es" TargetMode="External"/><Relationship Id="rId8326" Type="http://schemas.openxmlformats.org/officeDocument/2006/relationships/hyperlink" Target="http://room-matehotels.com" TargetMode="External"/><Relationship Id="rId8319" Type="http://schemas.openxmlformats.org/officeDocument/2006/relationships/hyperlink" Target="http://neomagna.com" TargetMode="External"/><Relationship Id="rId8310" Type="http://schemas.openxmlformats.org/officeDocument/2006/relationships/hyperlink" Target="http://totem-madrid.com" TargetMode="External"/><Relationship Id="rId8314" Type="http://schemas.openxmlformats.org/officeDocument/2006/relationships/hyperlink" Target="http://derbyhotels.com" TargetMode="External"/><Relationship Id="rId8313" Type="http://schemas.openxmlformats.org/officeDocument/2006/relationships/hyperlink" Target="http://hoteles-catalonia.com" TargetMode="External"/><Relationship Id="rId8312" Type="http://schemas.openxmlformats.org/officeDocument/2006/relationships/hyperlink" Target="http://hoteloneshotprado23.com" TargetMode="External"/><Relationship Id="rId8311" Type="http://schemas.openxmlformats.org/officeDocument/2006/relationships/hyperlink" Target="http://melia.com" TargetMode="External"/><Relationship Id="rId8318" Type="http://schemas.openxmlformats.org/officeDocument/2006/relationships/hyperlink" Target="http://hotelpetitpalacearturosoria.com" TargetMode="External"/><Relationship Id="rId8317" Type="http://schemas.openxmlformats.org/officeDocument/2006/relationships/hyperlink" Target="http://dormirdcine.com" TargetMode="External"/><Relationship Id="rId8316" Type="http://schemas.openxmlformats.org/officeDocument/2006/relationships/hyperlink" Target="http://espahotel.es" TargetMode="External"/><Relationship Id="rId8315" Type="http://schemas.openxmlformats.org/officeDocument/2006/relationships/hyperlink" Target="http://suiteprado.com" TargetMode="External"/><Relationship Id="rId7012" Type="http://schemas.openxmlformats.org/officeDocument/2006/relationships/hyperlink" Target="https://atlanticview.sunprime.net/" TargetMode="External"/><Relationship Id="rId8343" Type="http://schemas.openxmlformats.org/officeDocument/2006/relationships/hyperlink" Target="http://hotelganivet.com" TargetMode="External"/><Relationship Id="rId7011" Type="http://schemas.openxmlformats.org/officeDocument/2006/relationships/hyperlink" Target="http://www.megiddo-resorts.com/" TargetMode="External"/><Relationship Id="rId8342" Type="http://schemas.openxmlformats.org/officeDocument/2006/relationships/hyperlink" Target="http://hotelreyescatolicos.es" TargetMode="External"/><Relationship Id="rId7010" Type="http://schemas.openxmlformats.org/officeDocument/2006/relationships/hyperlink" Target="http://riu.com" TargetMode="External"/><Relationship Id="rId8341" Type="http://schemas.openxmlformats.org/officeDocument/2006/relationships/hyperlink" Target="http://hotelcortezo.com" TargetMode="External"/><Relationship Id="rId8340" Type="http://schemas.openxmlformats.org/officeDocument/2006/relationships/hyperlink" Target="http://alvaroresidencia.es" TargetMode="External"/><Relationship Id="rId7016" Type="http://schemas.openxmlformats.org/officeDocument/2006/relationships/hyperlink" Target="http://riu.com" TargetMode="External"/><Relationship Id="rId8347" Type="http://schemas.openxmlformats.org/officeDocument/2006/relationships/hyperlink" Target="http://madridcityrooms.com" TargetMode="External"/><Relationship Id="rId7015" Type="http://schemas.openxmlformats.org/officeDocument/2006/relationships/hyperlink" Target="http://riu.com" TargetMode="External"/><Relationship Id="rId8346" Type="http://schemas.openxmlformats.org/officeDocument/2006/relationships/hyperlink" Target="http://vinccihoteles.com" TargetMode="External"/><Relationship Id="rId7014" Type="http://schemas.openxmlformats.org/officeDocument/2006/relationships/hyperlink" Target="http://birdcage-resort.com" TargetMode="External"/><Relationship Id="rId8345" Type="http://schemas.openxmlformats.org/officeDocument/2006/relationships/hyperlink" Target="http://nh-hotels.com" TargetMode="External"/><Relationship Id="rId7013" Type="http://schemas.openxmlformats.org/officeDocument/2006/relationships/hyperlink" Target="http://riu.com" TargetMode="External"/><Relationship Id="rId8344" Type="http://schemas.openxmlformats.org/officeDocument/2006/relationships/hyperlink" Target="http://nh-hoteles.es" TargetMode="External"/><Relationship Id="rId7019" Type="http://schemas.openxmlformats.org/officeDocument/2006/relationships/hyperlink" Target="mailto:reservierung@maritimplaya.com" TargetMode="External"/><Relationship Id="rId7018" Type="http://schemas.openxmlformats.org/officeDocument/2006/relationships/hyperlink" Target="http://aboracatarina-es.lopesan.com" TargetMode="External"/><Relationship Id="rId8349" Type="http://schemas.openxmlformats.org/officeDocument/2006/relationships/hyperlink" Target="http://www.hilton.com" TargetMode="External"/><Relationship Id="rId7017" Type="http://schemas.openxmlformats.org/officeDocument/2006/relationships/hyperlink" Target="http://hoteleslopez.com" TargetMode="External"/><Relationship Id="rId8348" Type="http://schemas.openxmlformats.org/officeDocument/2006/relationships/hyperlink" Target="http://jchoteles-jardines.com" TargetMode="External"/><Relationship Id="rId7001" Type="http://schemas.openxmlformats.org/officeDocument/2006/relationships/hyperlink" Target="https://www.lopesan.com/es/hoteles/espana/gran-canaria/san-agustin/abora-interclub-atlantic/?partner=5908&amp;utm_source=gmb&amp;utm_medium=organic&amp;ept-publisher=googlemybusiness&amp;ept-name=my-business-google-organico-googlemybusiness" TargetMode="External"/><Relationship Id="rId8332" Type="http://schemas.openxmlformats.org/officeDocument/2006/relationships/hyperlink" Target="http://residenciamariscal.es" TargetMode="External"/><Relationship Id="rId7000" Type="http://schemas.openxmlformats.org/officeDocument/2006/relationships/hyperlink" Target="http://lopesan.com" TargetMode="External"/><Relationship Id="rId8331" Type="http://schemas.openxmlformats.org/officeDocument/2006/relationships/hyperlink" Target="http://mhapartments.com" TargetMode="External"/><Relationship Id="rId8330" Type="http://schemas.openxmlformats.org/officeDocument/2006/relationships/hyperlink" Target="http://ilunionpioxii.com" TargetMode="External"/><Relationship Id="rId7005" Type="http://schemas.openxmlformats.org/officeDocument/2006/relationships/hyperlink" Target="http://princess-hotels.com/web/es/fpw/81_homepage.asp" TargetMode="External"/><Relationship Id="rId8336" Type="http://schemas.openxmlformats.org/officeDocument/2006/relationships/hyperlink" Target="http://ieshotelescuela.com" TargetMode="External"/><Relationship Id="rId7004" Type="http://schemas.openxmlformats.org/officeDocument/2006/relationships/hyperlink" Target="https://www.princess-hotels.com/gran-canaria/gran-canaria-princess/?utm_source=google&amp;utm_medium=organic&amp;utm_campaign=google_my_business&amp;utm_term=GranCanariaPrincess" TargetMode="External"/><Relationship Id="rId8335" Type="http://schemas.openxmlformats.org/officeDocument/2006/relationships/hyperlink" Target="http://hotelsavinata.com" TargetMode="External"/><Relationship Id="rId7003" Type="http://schemas.openxmlformats.org/officeDocument/2006/relationships/hyperlink" Target="http://riu.com" TargetMode="External"/><Relationship Id="rId8334" Type="http://schemas.openxmlformats.org/officeDocument/2006/relationships/hyperlink" Target="http://www.hotelconcordy.com" TargetMode="External"/><Relationship Id="rId7002" Type="http://schemas.openxmlformats.org/officeDocument/2006/relationships/hyperlink" Target="http://pasion-tropical.com" TargetMode="External"/><Relationship Id="rId8333" Type="http://schemas.openxmlformats.org/officeDocument/2006/relationships/hyperlink" Target="http://ibishotel.com" TargetMode="External"/><Relationship Id="rId7009" Type="http://schemas.openxmlformats.org/officeDocument/2006/relationships/hyperlink" Target="http://facebook.com/hotel-marieta-1615474458713486" TargetMode="External"/><Relationship Id="rId7008" Type="http://schemas.openxmlformats.org/officeDocument/2006/relationships/hyperlink" Target="http://anamarsuites.com" TargetMode="External"/><Relationship Id="rId8339" Type="http://schemas.openxmlformats.org/officeDocument/2006/relationships/hyperlink" Target="http://hoteles-catalonia.com" TargetMode="External"/><Relationship Id="rId7007" Type="http://schemas.openxmlformats.org/officeDocument/2006/relationships/hyperlink" Target="http://labranda.com" TargetMode="External"/><Relationship Id="rId8338" Type="http://schemas.openxmlformats.org/officeDocument/2006/relationships/hyperlink" Target="http://hoteles-catalonia.com" TargetMode="External"/><Relationship Id="rId7006" Type="http://schemas.openxmlformats.org/officeDocument/2006/relationships/hyperlink" Target="http://axelhotels.com" TargetMode="External"/><Relationship Id="rId8337" Type="http://schemas.openxmlformats.org/officeDocument/2006/relationships/hyperlink" Target="http://aparthotelencasa.es" TargetMode="External"/><Relationship Id="rId3513" Type="http://schemas.openxmlformats.org/officeDocument/2006/relationships/hyperlink" Target="http://hostallanfora.com" TargetMode="External"/><Relationship Id="rId4844" Type="http://schemas.openxmlformats.org/officeDocument/2006/relationships/hyperlink" Target="http://hesperia.com" TargetMode="External"/><Relationship Id="rId3512" Type="http://schemas.openxmlformats.org/officeDocument/2006/relationships/hyperlink" Target="http://hotelnouroma.com" TargetMode="External"/><Relationship Id="rId4843" Type="http://schemas.openxmlformats.org/officeDocument/2006/relationships/hyperlink" Target="http://nh-hotels.com" TargetMode="External"/><Relationship Id="rId3515" Type="http://schemas.openxmlformats.org/officeDocument/2006/relationships/hyperlink" Target="http://hotelpalauverd.com" TargetMode="External"/><Relationship Id="rId4846" Type="http://schemas.openxmlformats.org/officeDocument/2006/relationships/hyperlink" Target="http://hoteles-catalonia.com" TargetMode="External"/><Relationship Id="rId3514" Type="http://schemas.openxmlformats.org/officeDocument/2006/relationships/hyperlink" Target="http://daniyahotels.com" TargetMode="External"/><Relationship Id="rId4845" Type="http://schemas.openxmlformats.org/officeDocument/2006/relationships/hyperlink" Target="http://patiosantacruz.com" TargetMode="External"/><Relationship Id="rId3517" Type="http://schemas.openxmlformats.org/officeDocument/2006/relationships/hyperlink" Target="http://elcaprichodelaportuguesa.com" TargetMode="External"/><Relationship Id="rId4848" Type="http://schemas.openxmlformats.org/officeDocument/2006/relationships/hyperlink" Target="http://melia.com" TargetMode="External"/><Relationship Id="rId3516" Type="http://schemas.openxmlformats.org/officeDocument/2006/relationships/hyperlink" Target="http://onaogisakagarden.com" TargetMode="External"/><Relationship Id="rId4847" Type="http://schemas.openxmlformats.org/officeDocument/2006/relationships/hyperlink" Target="http://hoteldonpaco.com" TargetMode="External"/><Relationship Id="rId3519" Type="http://schemas.openxmlformats.org/officeDocument/2006/relationships/hyperlink" Target="http://vivood.com" TargetMode="External"/><Relationship Id="rId3518" Type="http://schemas.openxmlformats.org/officeDocument/2006/relationships/hyperlink" Target="http://villauniversitaria.com" TargetMode="External"/><Relationship Id="rId4849" Type="http://schemas.openxmlformats.org/officeDocument/2006/relationships/hyperlink" Target="http://tabernadelalabardero.com" TargetMode="External"/><Relationship Id="rId4840" Type="http://schemas.openxmlformats.org/officeDocument/2006/relationships/hyperlink" Target="http://emecatedralhotel.com" TargetMode="External"/><Relationship Id="rId3511" Type="http://schemas.openxmlformats.org/officeDocument/2006/relationships/hyperlink" Target="http://laposadadelmar.com" TargetMode="External"/><Relationship Id="rId4842" Type="http://schemas.openxmlformats.org/officeDocument/2006/relationships/hyperlink" Target="http://www.h10hotels.com/es/hoteles-sevilla/h10-casa-de-la-plata" TargetMode="External"/><Relationship Id="rId3510" Type="http://schemas.openxmlformats.org/officeDocument/2006/relationships/hyperlink" Target="http://hotelchamarel.com" TargetMode="External"/><Relationship Id="rId4841" Type="http://schemas.openxmlformats.org/officeDocument/2006/relationships/hyperlink" Target="http://hotelsevillacenter.es" TargetMode="External"/><Relationship Id="rId3502" Type="http://schemas.openxmlformats.org/officeDocument/2006/relationships/hyperlink" Target="http://unahistoriadeamor.org" TargetMode="External"/><Relationship Id="rId4833" Type="http://schemas.openxmlformats.org/officeDocument/2006/relationships/hyperlink" Target="http://apartamentoscruzcampo.es" TargetMode="External"/><Relationship Id="rId3501" Type="http://schemas.openxmlformats.org/officeDocument/2006/relationships/hyperlink" Target="http://bullnbear4.wixsite.com/bullnbear" TargetMode="External"/><Relationship Id="rId4832" Type="http://schemas.openxmlformats.org/officeDocument/2006/relationships/hyperlink" Target="http://hmonteolivos.com" TargetMode="External"/><Relationship Id="rId3504" Type="http://schemas.openxmlformats.org/officeDocument/2006/relationships/hyperlink" Target="https://katestravelexperience.eu/los-caballos-spain?correlationID=27480181-793b-458f-90de-6fbe09d1919f" TargetMode="External"/><Relationship Id="rId4835" Type="http://schemas.openxmlformats.org/officeDocument/2006/relationships/hyperlink" Target="http://hotelhalodesevilla.com" TargetMode="External"/><Relationship Id="rId3503" Type="http://schemas.openxmlformats.org/officeDocument/2006/relationships/hyperlink" Target="http://hrs.com" TargetMode="External"/><Relationship Id="rId4834" Type="http://schemas.openxmlformats.org/officeDocument/2006/relationships/hyperlink" Target="http://reydonpedro.com" TargetMode="External"/><Relationship Id="rId3506" Type="http://schemas.openxmlformats.org/officeDocument/2006/relationships/hyperlink" Target="http://hotelpinosol.com" TargetMode="External"/><Relationship Id="rId4837" Type="http://schemas.openxmlformats.org/officeDocument/2006/relationships/hyperlink" Target="http://hospes.com" TargetMode="External"/><Relationship Id="rId3505" Type="http://schemas.openxmlformats.org/officeDocument/2006/relationships/hyperlink" Target="http://mcalojamientos.com/" TargetMode="External"/><Relationship Id="rId4836" Type="http://schemas.openxmlformats.org/officeDocument/2006/relationships/hyperlink" Target="http://hotelcasa1800sevilla.com" TargetMode="External"/><Relationship Id="rId3508" Type="http://schemas.openxmlformats.org/officeDocument/2006/relationships/hyperlink" Target="http://hotelsolymarjavea.es" TargetMode="External"/><Relationship Id="rId4839" Type="http://schemas.openxmlformats.org/officeDocument/2006/relationships/hyperlink" Target="http://elreymoro.com" TargetMode="External"/><Relationship Id="rId3507" Type="http://schemas.openxmlformats.org/officeDocument/2006/relationships/hyperlink" Target="http://elrodat.com" TargetMode="External"/><Relationship Id="rId4838" Type="http://schemas.openxmlformats.org/officeDocument/2006/relationships/hyperlink" Target="http://hotelderbysevilla.com" TargetMode="External"/><Relationship Id="rId3509" Type="http://schemas.openxmlformats.org/officeDocument/2006/relationships/hyperlink" Target="http://hotelnouavenida.com" TargetMode="External"/><Relationship Id="rId3500" Type="http://schemas.openxmlformats.org/officeDocument/2006/relationships/hyperlink" Target="http://cases-de-sant-jaume.com" TargetMode="External"/><Relationship Id="rId4831" Type="http://schemas.openxmlformats.org/officeDocument/2006/relationships/hyperlink" Target="http://hotelvirgendelosreyes.es" TargetMode="External"/><Relationship Id="rId4830" Type="http://schemas.openxmlformats.org/officeDocument/2006/relationships/hyperlink" Target="http://melia.com" TargetMode="External"/><Relationship Id="rId2203" Type="http://schemas.openxmlformats.org/officeDocument/2006/relationships/hyperlink" Target="http://zafirohotels.com" TargetMode="External"/><Relationship Id="rId3535" Type="http://schemas.openxmlformats.org/officeDocument/2006/relationships/hyperlink" Target="http://lacityhotelmercado.com" TargetMode="External"/><Relationship Id="rId4866" Type="http://schemas.openxmlformats.org/officeDocument/2006/relationships/hyperlink" Target="http://hotellar.com" TargetMode="External"/><Relationship Id="rId2204" Type="http://schemas.openxmlformats.org/officeDocument/2006/relationships/hyperlink" Target="http://botelalcudiamar.es" TargetMode="External"/><Relationship Id="rId3534" Type="http://schemas.openxmlformats.org/officeDocument/2006/relationships/hyperlink" Target="http://akinonresort.com" TargetMode="External"/><Relationship Id="rId4865" Type="http://schemas.openxmlformats.org/officeDocument/2006/relationships/hyperlink" Target="http://hoteles-catalonia.es" TargetMode="External"/><Relationship Id="rId2205" Type="http://schemas.openxmlformats.org/officeDocument/2006/relationships/hyperlink" Target="http://zafirohotels.com" TargetMode="External"/><Relationship Id="rId3537" Type="http://schemas.openxmlformats.org/officeDocument/2006/relationships/hyperlink" Target="https://www.hotelislaplana.com/" TargetMode="External"/><Relationship Id="rId4868" Type="http://schemas.openxmlformats.org/officeDocument/2006/relationships/hyperlink" Target="http://hotelesdesevilla.com" TargetMode="External"/><Relationship Id="rId2206" Type="http://schemas.openxmlformats.org/officeDocument/2006/relationships/hyperlink" Target="http://belivehotels.com" TargetMode="External"/><Relationship Id="rId3536" Type="http://schemas.openxmlformats.org/officeDocument/2006/relationships/hyperlink" Target="https://www.elhoteletdelaracona.com/es/" TargetMode="External"/><Relationship Id="rId4867" Type="http://schemas.openxmlformats.org/officeDocument/2006/relationships/hyperlink" Target="http://vimehoteles.com" TargetMode="External"/><Relationship Id="rId2207" Type="http://schemas.openxmlformats.org/officeDocument/2006/relationships/hyperlink" Target="http://belivehotels.com" TargetMode="External"/><Relationship Id="rId3539" Type="http://schemas.openxmlformats.org/officeDocument/2006/relationships/hyperlink" Target="http://complejosanjuan.com" TargetMode="External"/><Relationship Id="rId2208" Type="http://schemas.openxmlformats.org/officeDocument/2006/relationships/hyperlink" Target="http://marina-hotel.com" TargetMode="External"/><Relationship Id="rId3538" Type="http://schemas.openxmlformats.org/officeDocument/2006/relationships/hyperlink" Target="http://hotelbonalba.com" TargetMode="External"/><Relationship Id="rId4869" Type="http://schemas.openxmlformats.org/officeDocument/2006/relationships/hyperlink" Target="http://ilunionalcorasevilla.com" TargetMode="External"/><Relationship Id="rId2209" Type="http://schemas.openxmlformats.org/officeDocument/2006/relationships/hyperlink" Target="http://ving.es" TargetMode="External"/><Relationship Id="rId4860" Type="http://schemas.openxmlformats.org/officeDocument/2006/relationships/hyperlink" Target="http://laparadadelmarques.com" TargetMode="External"/><Relationship Id="rId3531" Type="http://schemas.openxmlformats.org/officeDocument/2006/relationships/hyperlink" Target="http://hiexpress.com/alicantespain" TargetMode="External"/><Relationship Id="rId4862" Type="http://schemas.openxmlformats.org/officeDocument/2006/relationships/hyperlink" Target="http://hotelpasarela.com" TargetMode="External"/><Relationship Id="rId2200" Type="http://schemas.openxmlformats.org/officeDocument/2006/relationships/hyperlink" Target="http://barcelo.com" TargetMode="External"/><Relationship Id="rId3530" Type="http://schemas.openxmlformats.org/officeDocument/2006/relationships/hyperlink" Target="http://destinolavila.es" TargetMode="External"/><Relationship Id="rId4861" Type="http://schemas.openxmlformats.org/officeDocument/2006/relationships/hyperlink" Target="http://hoteles-catalonia.com" TargetMode="External"/><Relationship Id="rId2201" Type="http://schemas.openxmlformats.org/officeDocument/2006/relationships/hyperlink" Target="http://valentinhotels.com" TargetMode="External"/><Relationship Id="rId3533" Type="http://schemas.openxmlformats.org/officeDocument/2006/relationships/hyperlink" Target="http://www.facebook.com/joyeriarelojeria-rodriguez-176689982346389" TargetMode="External"/><Relationship Id="rId4864" Type="http://schemas.openxmlformats.org/officeDocument/2006/relationships/hyperlink" Target="http://hotelalcazaralgarve.com" TargetMode="External"/><Relationship Id="rId2202" Type="http://schemas.openxmlformats.org/officeDocument/2006/relationships/hyperlink" Target="http://gchotels.es" TargetMode="External"/><Relationship Id="rId3532" Type="http://schemas.openxmlformats.org/officeDocument/2006/relationships/hyperlink" Target="http://hotel-bb.es" TargetMode="External"/><Relationship Id="rId4863" Type="http://schemas.openxmlformats.org/officeDocument/2006/relationships/hyperlink" Target="http://sevillasantajusta.es" TargetMode="External"/><Relationship Id="rId3524" Type="http://schemas.openxmlformats.org/officeDocument/2006/relationships/hyperlink" Target="http://facebook.com/hotellaoficina" TargetMode="External"/><Relationship Id="rId4855" Type="http://schemas.openxmlformats.org/officeDocument/2006/relationships/hyperlink" Target="http://hotelalcantara.net" TargetMode="External"/><Relationship Id="rId3523" Type="http://schemas.openxmlformats.org/officeDocument/2006/relationships/hyperlink" Target="http://bohosuitesdenia.com" TargetMode="External"/><Relationship Id="rId4854" Type="http://schemas.openxmlformats.org/officeDocument/2006/relationships/hyperlink" Target="http://vinccihoteles.com" TargetMode="External"/><Relationship Id="rId3526" Type="http://schemas.openxmlformats.org/officeDocument/2006/relationships/hyperlink" Target="http://theolivemillspain.com" TargetMode="External"/><Relationship Id="rId4857" Type="http://schemas.openxmlformats.org/officeDocument/2006/relationships/hyperlink" Target="http://enfasishotel.com" TargetMode="External"/><Relationship Id="rId3525" Type="http://schemas.openxmlformats.org/officeDocument/2006/relationships/hyperlink" Target="http://hotelfincaronesa.com" TargetMode="External"/><Relationship Id="rId4856" Type="http://schemas.openxmlformats.org/officeDocument/2006/relationships/hyperlink" Target="http://casaimperial.com" TargetMode="External"/><Relationship Id="rId3528" Type="http://schemas.openxmlformats.org/officeDocument/2006/relationships/hyperlink" Target="http://casaruralcanelobre.com" TargetMode="External"/><Relationship Id="rId4859" Type="http://schemas.openxmlformats.org/officeDocument/2006/relationships/hyperlink" Target="http://barcelosevillarenacimiento.com" TargetMode="External"/><Relationship Id="rId3527" Type="http://schemas.openxmlformats.org/officeDocument/2006/relationships/hyperlink" Target="http://hotelibi.es" TargetMode="External"/><Relationship Id="rId4858" Type="http://schemas.openxmlformats.org/officeDocument/2006/relationships/hyperlink" Target="http://verticehoteles.com" TargetMode="External"/><Relationship Id="rId3529" Type="http://schemas.openxmlformats.org/officeDocument/2006/relationships/hyperlink" Target="http://areas.es" TargetMode="External"/><Relationship Id="rId3520" Type="http://schemas.openxmlformats.org/officeDocument/2006/relationships/hyperlink" Target="http://fetichebenidorm.com" TargetMode="External"/><Relationship Id="rId4851" Type="http://schemas.openxmlformats.org/officeDocument/2006/relationships/hyperlink" Target="http://palaciovillapanes.com" TargetMode="External"/><Relationship Id="rId4850" Type="http://schemas.openxmlformats.org/officeDocument/2006/relationships/hyperlink" Target="http://hmuseo.com" TargetMode="External"/><Relationship Id="rId3522" Type="http://schemas.openxmlformats.org/officeDocument/2006/relationships/hyperlink" Target="http://jovahotel.com" TargetMode="External"/><Relationship Id="rId4853" Type="http://schemas.openxmlformats.org/officeDocument/2006/relationships/hyperlink" Target="http://hotelamadeussevilla.com" TargetMode="External"/><Relationship Id="rId3521" Type="http://schemas.openxmlformats.org/officeDocument/2006/relationships/hyperlink" Target="http://bhsanfrancisco.es" TargetMode="External"/><Relationship Id="rId4852" Type="http://schemas.openxmlformats.org/officeDocument/2006/relationships/hyperlink" Target="https://sevillasanfrancisco.es/" TargetMode="External"/><Relationship Id="rId4800" Type="http://schemas.openxmlformats.org/officeDocument/2006/relationships/hyperlink" Target="http://eurostarsregina.com" TargetMode="External"/><Relationship Id="rId4802" Type="http://schemas.openxmlformats.org/officeDocument/2006/relationships/hyperlink" Target="http://patiodelaalameda.com" TargetMode="External"/><Relationship Id="rId4801" Type="http://schemas.openxmlformats.org/officeDocument/2006/relationships/hyperlink" Target="http://eurostarsregina.com" TargetMode="External"/><Relationship Id="rId4804" Type="http://schemas.openxmlformats.org/officeDocument/2006/relationships/hyperlink" Target="http://bestwestern.es" TargetMode="External"/><Relationship Id="rId4803" Type="http://schemas.openxmlformats.org/officeDocument/2006/relationships/hyperlink" Target="http://nh-hotels.com" TargetMode="External"/><Relationship Id="rId4806" Type="http://schemas.openxmlformats.org/officeDocument/2006/relationships/hyperlink" Target="http://hotelalkalat.com" TargetMode="External"/><Relationship Id="rId4805" Type="http://schemas.openxmlformats.org/officeDocument/2006/relationships/hyperlink" Target="http://patiodelacartuja.com" TargetMode="External"/><Relationship Id="rId4808" Type="http://schemas.openxmlformats.org/officeDocument/2006/relationships/hyperlink" Target="http://laposadadelmoro.com" TargetMode="External"/><Relationship Id="rId4807" Type="http://schemas.openxmlformats.org/officeDocument/2006/relationships/hyperlink" Target="http://hotelentreolivos.es" TargetMode="External"/><Relationship Id="rId4809" Type="http://schemas.openxmlformats.org/officeDocument/2006/relationships/hyperlink" Target="http://hotelchamizo.es" TargetMode="External"/><Relationship Id="rId7081" Type="http://schemas.openxmlformats.org/officeDocument/2006/relationships/hyperlink" Target="http://paradiseresorts.es" TargetMode="External"/><Relationship Id="rId7080" Type="http://schemas.openxmlformats.org/officeDocument/2006/relationships/hyperlink" Target="http://cordialcanarias.com" TargetMode="External"/><Relationship Id="rId7074" Type="http://schemas.openxmlformats.org/officeDocument/2006/relationships/hyperlink" Target="http://princess-hotels.com/web/es/fpw/81_homepage.asp" TargetMode="External"/><Relationship Id="rId7073" Type="http://schemas.openxmlformats.org/officeDocument/2006/relationships/hyperlink" Target="http://hotel-lastirajanas.com" TargetMode="External"/><Relationship Id="rId7072" Type="http://schemas.openxmlformats.org/officeDocument/2006/relationships/hyperlink" Target="http://teguiseplayahotel.com" TargetMode="External"/><Relationship Id="rId7071" Type="http://schemas.openxmlformats.org/officeDocument/2006/relationships/hyperlink" Target="http://granmeliasalinas.com" TargetMode="External"/><Relationship Id="rId7078" Type="http://schemas.openxmlformats.org/officeDocument/2006/relationships/hyperlink" Target="http://paradiseresorts.es" TargetMode="External"/><Relationship Id="rId7077" Type="http://schemas.openxmlformats.org/officeDocument/2006/relationships/hyperlink" Target="http://laveneciadecanarias.net" TargetMode="External"/><Relationship Id="rId7076" Type="http://schemas.openxmlformats.org/officeDocument/2006/relationships/hyperlink" Target="http://paradisehotels.es" TargetMode="External"/><Relationship Id="rId7075" Type="http://schemas.openxmlformats.org/officeDocument/2006/relationships/hyperlink" Target="http://princess-hotels.com" TargetMode="External"/><Relationship Id="rId7079" Type="http://schemas.openxmlformats.org/officeDocument/2006/relationships/hyperlink" Target="http://paradisehotels.es" TargetMode="External"/><Relationship Id="rId7070" Type="http://schemas.openxmlformats.org/officeDocument/2006/relationships/hyperlink" Target="http://hotelh10lanzarotegardens.com" TargetMode="External"/><Relationship Id="rId7063" Type="http://schemas.openxmlformats.org/officeDocument/2006/relationships/hyperlink" Target="http://nazarethotels.com/" TargetMode="External"/><Relationship Id="rId8394" Type="http://schemas.openxmlformats.org/officeDocument/2006/relationships/hyperlink" Target="http://helitor.com" TargetMode="External"/><Relationship Id="rId7062" Type="http://schemas.openxmlformats.org/officeDocument/2006/relationships/hyperlink" Target="http://blueseahotels.com" TargetMode="External"/><Relationship Id="rId8393" Type="http://schemas.openxmlformats.org/officeDocument/2006/relationships/hyperlink" Target="http://apartahotelavenidadeamerica.com" TargetMode="External"/><Relationship Id="rId7061" Type="http://schemas.openxmlformats.org/officeDocument/2006/relationships/hyperlink" Target="http://oceanolanzarote.com" TargetMode="External"/><Relationship Id="rId8392" Type="http://schemas.openxmlformats.org/officeDocument/2006/relationships/hyperlink" Target="http://eurostarsihotel.com" TargetMode="External"/><Relationship Id="rId7060" Type="http://schemas.openxmlformats.org/officeDocument/2006/relationships/hyperlink" Target="http://loszocos.com" TargetMode="External"/><Relationship Id="rId8391" Type="http://schemas.openxmlformats.org/officeDocument/2006/relationships/hyperlink" Target="http://melia.com" TargetMode="External"/><Relationship Id="rId7067" Type="http://schemas.openxmlformats.org/officeDocument/2006/relationships/hyperlink" Target="http://camelspring.com" TargetMode="External"/><Relationship Id="rId8398" Type="http://schemas.openxmlformats.org/officeDocument/2006/relationships/hyperlink" Target="http://hesperia.com" TargetMode="External"/><Relationship Id="rId7066" Type="http://schemas.openxmlformats.org/officeDocument/2006/relationships/hyperlink" Target="http://barcelo.com/barcelohotels/es_es/hoteles/espana/canarias-lanzarote/hotel-barcelo-teguise-beach" TargetMode="External"/><Relationship Id="rId8397" Type="http://schemas.openxmlformats.org/officeDocument/2006/relationships/hyperlink" Target="http://hotelvillamadrid.com" TargetMode="External"/><Relationship Id="rId7065" Type="http://schemas.openxmlformats.org/officeDocument/2006/relationships/hyperlink" Target="http://blueseahotels.com" TargetMode="External"/><Relationship Id="rId8396" Type="http://schemas.openxmlformats.org/officeDocument/2006/relationships/hyperlink" Target="http://travelodge.es" TargetMode="External"/><Relationship Id="rId7064" Type="http://schemas.openxmlformats.org/officeDocument/2006/relationships/hyperlink" Target="http://beatrizhoteles.com" TargetMode="External"/><Relationship Id="rId8395" Type="http://schemas.openxmlformats.org/officeDocument/2006/relationships/hyperlink" Target="http://hotelprincesadeeboli.com" TargetMode="External"/><Relationship Id="rId7069" Type="http://schemas.openxmlformats.org/officeDocument/2006/relationships/hyperlink" Target="http://apartamentoseltrebol.com" TargetMode="External"/><Relationship Id="rId7068" Type="http://schemas.openxmlformats.org/officeDocument/2006/relationships/hyperlink" Target="http://apartamentosficus.com" TargetMode="External"/><Relationship Id="rId8399" Type="http://schemas.openxmlformats.org/officeDocument/2006/relationships/hyperlink" Target="http://accorhotels.com" TargetMode="External"/><Relationship Id="rId4822" Type="http://schemas.openxmlformats.org/officeDocument/2006/relationships/hyperlink" Target="http://trhalcora.com" TargetMode="External"/><Relationship Id="rId4821" Type="http://schemas.openxmlformats.org/officeDocument/2006/relationships/hyperlink" Target="http://hotelelcruce.net" TargetMode="External"/><Relationship Id="rId4824" Type="http://schemas.openxmlformats.org/officeDocument/2006/relationships/hyperlink" Target="http://elromeral.net" TargetMode="External"/><Relationship Id="rId4823" Type="http://schemas.openxmlformats.org/officeDocument/2006/relationships/hyperlink" Target="http://lantanagarden.com" TargetMode="External"/><Relationship Id="rId4826" Type="http://schemas.openxmlformats.org/officeDocument/2006/relationships/hyperlink" Target="http://marehotel.es" TargetMode="External"/><Relationship Id="rId4825" Type="http://schemas.openxmlformats.org/officeDocument/2006/relationships/hyperlink" Target="https://hotelgines.es/" TargetMode="External"/><Relationship Id="rId4828" Type="http://schemas.openxmlformats.org/officeDocument/2006/relationships/hyperlink" Target="http://hotel-valme.com" TargetMode="External"/><Relationship Id="rId4827" Type="http://schemas.openxmlformats.org/officeDocument/2006/relationships/hyperlink" Target="http://dcarmela.com" TargetMode="External"/><Relationship Id="rId4829" Type="http://schemas.openxmlformats.org/officeDocument/2006/relationships/hyperlink" Target="http://www.hotelkivir.com" TargetMode="External"/><Relationship Id="rId7096" Type="http://schemas.openxmlformats.org/officeDocument/2006/relationships/hyperlink" Target="http://www.rivieramarinaresorts.com/" TargetMode="External"/><Relationship Id="rId7095" Type="http://schemas.openxmlformats.org/officeDocument/2006/relationships/hyperlink" Target="http://lasvillasdeamadores.es" TargetMode="External"/><Relationship Id="rId7094" Type="http://schemas.openxmlformats.org/officeDocument/2006/relationships/hyperlink" Target="mailto:reservas@lasvillasdeamadores.es" TargetMode="External"/><Relationship Id="rId7093" Type="http://schemas.openxmlformats.org/officeDocument/2006/relationships/hyperlink" Target="http://nordotel.com" TargetMode="External"/><Relationship Id="rId7099" Type="http://schemas.openxmlformats.org/officeDocument/2006/relationships/hyperlink" Target="http://www.elgrecopuertorico.com/" TargetMode="External"/><Relationship Id="rId7098" Type="http://schemas.openxmlformats.org/officeDocument/2006/relationships/hyperlink" Target="http://incargo.es" TargetMode="External"/><Relationship Id="rId7097" Type="http://schemas.openxmlformats.org/officeDocument/2006/relationships/hyperlink" Target="https://www.palacetevillamagna.com/es" TargetMode="External"/><Relationship Id="rId4820" Type="http://schemas.openxmlformats.org/officeDocument/2006/relationships/hyperlink" Target="http://hotelelcruce.net" TargetMode="External"/><Relationship Id="rId4811" Type="http://schemas.openxmlformats.org/officeDocument/2006/relationships/hyperlink" Target="http://hotelinfantaleonor.com" TargetMode="External"/><Relationship Id="rId4810" Type="http://schemas.openxmlformats.org/officeDocument/2006/relationships/hyperlink" Target="http://santaanahotel.es" TargetMode="External"/><Relationship Id="rId4813" Type="http://schemas.openxmlformats.org/officeDocument/2006/relationships/hyperlink" Target="http://lapuertadepalacio.es" TargetMode="External"/><Relationship Id="rId4812" Type="http://schemas.openxmlformats.org/officeDocument/2006/relationships/hyperlink" Target="https://www.hotelciudaddelsol.com/es" TargetMode="External"/><Relationship Id="rId4815" Type="http://schemas.openxmlformats.org/officeDocument/2006/relationships/hyperlink" Target="http://hotelpalaciodelmarques.es" TargetMode="External"/><Relationship Id="rId4814" Type="http://schemas.openxmlformats.org/officeDocument/2006/relationships/hyperlink" Target="http://hotelrioseco.com-sevilla.com" TargetMode="External"/><Relationship Id="rId4817" Type="http://schemas.openxmlformats.org/officeDocument/2006/relationships/hyperlink" Target="http://hotelruralelolivo.com" TargetMode="External"/><Relationship Id="rId4816" Type="http://schemas.openxmlformats.org/officeDocument/2006/relationships/hyperlink" Target="http://hotel-elmolino.com" TargetMode="External"/><Relationship Id="rId4819" Type="http://schemas.openxmlformats.org/officeDocument/2006/relationships/hyperlink" Target="http://hoteleljuncal.com" TargetMode="External"/><Relationship Id="rId4818" Type="http://schemas.openxmlformats.org/officeDocument/2006/relationships/hyperlink" Target="http://laposadadelinfante.com" TargetMode="External"/><Relationship Id="rId7092" Type="http://schemas.openxmlformats.org/officeDocument/2006/relationships/hyperlink" Target="http://holidayclubresorts.com" TargetMode="External"/><Relationship Id="rId7091" Type="http://schemas.openxmlformats.org/officeDocument/2006/relationships/hyperlink" Target="http://balcondelmar.es" TargetMode="External"/><Relationship Id="rId7090" Type="http://schemas.openxmlformats.org/officeDocument/2006/relationships/hyperlink" Target="http://www.servatur.com/ig-nachosol-atlantic-yaizasol" TargetMode="External"/><Relationship Id="rId7085" Type="http://schemas.openxmlformats.org/officeDocument/2006/relationships/hyperlink" Target="http://hotelpuertodemogan.com" TargetMode="External"/><Relationship Id="rId7084" Type="http://schemas.openxmlformats.org/officeDocument/2006/relationships/hyperlink" Target="http://princess-hotels.com" TargetMode="External"/><Relationship Id="rId7083" Type="http://schemas.openxmlformats.org/officeDocument/2006/relationships/hyperlink" Target="http://princess-hotels.com" TargetMode="External"/><Relationship Id="rId7082" Type="http://schemas.openxmlformats.org/officeDocument/2006/relationships/hyperlink" Target="http://www.princess-hotels.com/" TargetMode="External"/><Relationship Id="rId7089" Type="http://schemas.openxmlformats.org/officeDocument/2006/relationships/hyperlink" Target="http://riu.com" TargetMode="External"/><Relationship Id="rId7088" Type="http://schemas.openxmlformats.org/officeDocument/2006/relationships/hyperlink" Target="http://lopesan.com" TargetMode="External"/><Relationship Id="rId7087" Type="http://schemas.openxmlformats.org/officeDocument/2006/relationships/hyperlink" Target="http://bohemia-grancanaria.com" TargetMode="External"/><Relationship Id="rId7086" Type="http://schemas.openxmlformats.org/officeDocument/2006/relationships/hyperlink" Target="http://www.princess-hotels.com/" TargetMode="External"/><Relationship Id="rId2269" Type="http://schemas.openxmlformats.org/officeDocument/2006/relationships/hyperlink" Target="http://hotelillador.com" TargetMode="External"/><Relationship Id="rId3591" Type="http://schemas.openxmlformats.org/officeDocument/2006/relationships/hyperlink" Target="http://hotelmelina.com" TargetMode="External"/><Relationship Id="rId2260" Type="http://schemas.openxmlformats.org/officeDocument/2006/relationships/hyperlink" Target="http://hotelsispins.com" TargetMode="External"/><Relationship Id="rId3590" Type="http://schemas.openxmlformats.org/officeDocument/2006/relationships/hyperlink" Target="http://alsanchhoteles.com" TargetMode="External"/><Relationship Id="rId2261" Type="http://schemas.openxmlformats.org/officeDocument/2006/relationships/hyperlink" Target="http://marhotels.com" TargetMode="External"/><Relationship Id="rId3593" Type="http://schemas.openxmlformats.org/officeDocument/2006/relationships/hyperlink" Target="http://servigroup.es" TargetMode="External"/><Relationship Id="rId2262" Type="http://schemas.openxmlformats.org/officeDocument/2006/relationships/hyperlink" Target="http://marhotels.com" TargetMode="External"/><Relationship Id="rId3592" Type="http://schemas.openxmlformats.org/officeDocument/2006/relationships/hyperlink" Target="http://kaktusgrup.com" TargetMode="External"/><Relationship Id="rId2263" Type="http://schemas.openxmlformats.org/officeDocument/2006/relationships/hyperlink" Target="http://hoposa.es" TargetMode="External"/><Relationship Id="rId3595" Type="http://schemas.openxmlformats.org/officeDocument/2006/relationships/hyperlink" Target="http://hotelmarconi.es" TargetMode="External"/><Relationship Id="rId2264" Type="http://schemas.openxmlformats.org/officeDocument/2006/relationships/hyperlink" Target="http://hotelcapripollensa.com" TargetMode="External"/><Relationship Id="rId3594" Type="http://schemas.openxmlformats.org/officeDocument/2006/relationships/hyperlink" Target="mailto:reservas@hotelmarconi.es" TargetMode="External"/><Relationship Id="rId2265" Type="http://schemas.openxmlformats.org/officeDocument/2006/relationships/hyperlink" Target="http://flora-pollensa.com" TargetMode="External"/><Relationship Id="rId3597" Type="http://schemas.openxmlformats.org/officeDocument/2006/relationships/hyperlink" Target="http://ha-bermudas.com" TargetMode="External"/><Relationship Id="rId2266" Type="http://schemas.openxmlformats.org/officeDocument/2006/relationships/hyperlink" Target="http://hoposa.es" TargetMode="External"/><Relationship Id="rId3596" Type="http://schemas.openxmlformats.org/officeDocument/2006/relationships/hyperlink" Target="http://hotelesbenidorm.com" TargetMode="External"/><Relationship Id="rId2267" Type="http://schemas.openxmlformats.org/officeDocument/2006/relationships/hyperlink" Target="http://hoposa.com" TargetMode="External"/><Relationship Id="rId3599" Type="http://schemas.openxmlformats.org/officeDocument/2006/relationships/hyperlink" Target="http://hotelesrh.com" TargetMode="External"/><Relationship Id="rId2268" Type="http://schemas.openxmlformats.org/officeDocument/2006/relationships/hyperlink" Target="http://hoposa.com" TargetMode="External"/><Relationship Id="rId3598" Type="http://schemas.openxmlformats.org/officeDocument/2006/relationships/hyperlink" Target="http://hotelesrh.com" TargetMode="External"/><Relationship Id="rId2258" Type="http://schemas.openxmlformats.org/officeDocument/2006/relationships/hyperlink" Target="http://pollensapark.com" TargetMode="External"/><Relationship Id="rId2259" Type="http://schemas.openxmlformats.org/officeDocument/2006/relationships/hyperlink" Target="http://marcalmahotel.com" TargetMode="External"/><Relationship Id="rId3589" Type="http://schemas.openxmlformats.org/officeDocument/2006/relationships/hyperlink" Target="http://servigroup.es" TargetMode="External"/><Relationship Id="rId3580" Type="http://schemas.openxmlformats.org/officeDocument/2006/relationships/hyperlink" Target="http://madeiracentro.com" TargetMode="External"/><Relationship Id="rId2250" Type="http://schemas.openxmlformats.org/officeDocument/2006/relationships/hyperlink" Target="http://monnaber.com" TargetMode="External"/><Relationship Id="rId3582" Type="http://schemas.openxmlformats.org/officeDocument/2006/relationships/hyperlink" Target="http://hotelgolden.net" TargetMode="External"/><Relationship Id="rId2251" Type="http://schemas.openxmlformats.org/officeDocument/2006/relationships/hyperlink" Target="http://sonpons.com" TargetMode="External"/><Relationship Id="rId3581" Type="http://schemas.openxmlformats.org/officeDocument/2006/relationships/hyperlink" Target="http://hotelesposeidon.com" TargetMode="External"/><Relationship Id="rId2252" Type="http://schemas.openxmlformats.org/officeDocument/2006/relationships/hyperlink" Target="http://hotelsummum.com" TargetMode="External"/><Relationship Id="rId3584" Type="http://schemas.openxmlformats.org/officeDocument/2006/relationships/hyperlink" Target="http://medsur-hoteles.com" TargetMode="External"/><Relationship Id="rId2253" Type="http://schemas.openxmlformats.org/officeDocument/2006/relationships/hyperlink" Target="http://binibona.com" TargetMode="External"/><Relationship Id="rId3583" Type="http://schemas.openxmlformats.org/officeDocument/2006/relationships/hyperlink" Target="http://hotelbrasilbenidorm.es" TargetMode="External"/><Relationship Id="rId2254" Type="http://schemas.openxmlformats.org/officeDocument/2006/relationships/hyperlink" Target="http://hotelcascomte.com" TargetMode="External"/><Relationship Id="rId3586" Type="http://schemas.openxmlformats.org/officeDocument/2006/relationships/hyperlink" Target="http://hotelvilladelmar.com.es" TargetMode="External"/><Relationship Id="rId2255" Type="http://schemas.openxmlformats.org/officeDocument/2006/relationships/hyperlink" Target="http://scottshotel.com" TargetMode="External"/><Relationship Id="rId3585" Type="http://schemas.openxmlformats.org/officeDocument/2006/relationships/hyperlink" Target="http://www.hotel-lacala.com/" TargetMode="External"/><Relationship Id="rId2256" Type="http://schemas.openxmlformats.org/officeDocument/2006/relationships/hyperlink" Target="http://esquatrecantons.es" TargetMode="External"/><Relationship Id="rId3588" Type="http://schemas.openxmlformats.org/officeDocument/2006/relationships/hyperlink" Target="http://entremares.es" TargetMode="External"/><Relationship Id="rId2257" Type="http://schemas.openxmlformats.org/officeDocument/2006/relationships/hyperlink" Target="http://a10hotels.com" TargetMode="External"/><Relationship Id="rId3587" Type="http://schemas.openxmlformats.org/officeDocument/2006/relationships/hyperlink" Target="http://servigroup.es" TargetMode="External"/><Relationship Id="rId2280" Type="http://schemas.openxmlformats.org/officeDocument/2006/relationships/hyperlink" Target="http://hostalblanca.com" TargetMode="External"/><Relationship Id="rId2281" Type="http://schemas.openxmlformats.org/officeDocument/2006/relationships/hyperlink" Target="http://fehm.es" TargetMode="External"/><Relationship Id="rId2282" Type="http://schemas.openxmlformats.org/officeDocument/2006/relationships/hyperlink" Target="http://stilhotels.com" TargetMode="External"/><Relationship Id="rId2283" Type="http://schemas.openxmlformats.org/officeDocument/2006/relationships/hyperlink" Target="http://hotelhaiti.net" TargetMode="External"/><Relationship Id="rId2284" Type="http://schemas.openxmlformats.org/officeDocument/2006/relationships/hyperlink" Target="http://hellomaracaibo.info" TargetMode="External"/><Relationship Id="rId2285" Type="http://schemas.openxmlformats.org/officeDocument/2006/relationships/hyperlink" Target="https://www.hellomaracaibo.info/es/?fbclid=IwY2xjawP72xpleHRuA2FlbQIxMABzcnRjBmFwcF9pZBAyMjIwMzkxNzg4MjAwODkyAAEewDMtAaYSjmoYGnRa2wy48sCpowkrf7bfwDe8Mvvy36_H-nh8L8X0UZ-82wI_aem_RjvQrqZg9VnvlfwSwAtvRA" TargetMode="External"/><Relationship Id="rId2286" Type="http://schemas.openxmlformats.org/officeDocument/2006/relationships/hyperlink" Target="http://jshotels.com" TargetMode="External"/><Relationship Id="rId2287" Type="http://schemas.openxmlformats.org/officeDocument/2006/relationships/hyperlink" Target="http://hotel-galaxia.com/galaxia" TargetMode="External"/><Relationship Id="rId2288" Type="http://schemas.openxmlformats.org/officeDocument/2006/relationships/hyperlink" Target="http://thbhotels.com" TargetMode="External"/><Relationship Id="rId2289" Type="http://schemas.openxmlformats.org/officeDocument/2006/relationships/hyperlink" Target="http://hotelsonbaulomallorca.com" TargetMode="External"/><Relationship Id="rId2270" Type="http://schemas.openxmlformats.org/officeDocument/2006/relationships/hyperlink" Target="http://hotelpanorama.net" TargetMode="External"/><Relationship Id="rId2271" Type="http://schemas.openxmlformats.org/officeDocument/2006/relationships/hyperlink" Target="http://hoposa.es" TargetMode="External"/><Relationship Id="rId2272" Type="http://schemas.openxmlformats.org/officeDocument/2006/relationships/hyperlink" Target="http://hotel-miramar.net" TargetMode="External"/><Relationship Id="rId2273" Type="http://schemas.openxmlformats.org/officeDocument/2006/relationships/hyperlink" Target="http://valentinhotels.com" TargetMode="External"/><Relationship Id="rId2274" Type="http://schemas.openxmlformats.org/officeDocument/2006/relationships/hyperlink" Target="http://fontiroig.com" TargetMode="External"/><Relationship Id="rId2275" Type="http://schemas.openxmlformats.org/officeDocument/2006/relationships/hyperlink" Target="http://canjoancapo.com" TargetMode="External"/><Relationship Id="rId2276" Type="http://schemas.openxmlformats.org/officeDocument/2006/relationships/hyperlink" Target="http://hotelsviva.com" TargetMode="External"/><Relationship Id="rId2277" Type="http://schemas.openxmlformats.org/officeDocument/2006/relationships/hyperlink" Target="http://hotelsaroqueta.com" TargetMode="External"/><Relationship Id="rId2278" Type="http://schemas.openxmlformats.org/officeDocument/2006/relationships/hyperlink" Target="http://magichotels.com" TargetMode="External"/><Relationship Id="rId2279" Type="http://schemas.openxmlformats.org/officeDocument/2006/relationships/hyperlink" Target="http://hotelsviva.com" TargetMode="External"/><Relationship Id="rId2225" Type="http://schemas.openxmlformats.org/officeDocument/2006/relationships/hyperlink" Target="http://bghotels.com" TargetMode="External"/><Relationship Id="rId3557" Type="http://schemas.openxmlformats.org/officeDocument/2006/relationships/hyperlink" Target="http://hotelesposeidon.com" TargetMode="External"/><Relationship Id="rId4888" Type="http://schemas.openxmlformats.org/officeDocument/2006/relationships/hyperlink" Target="http://casasdesantacruz.com" TargetMode="External"/><Relationship Id="rId2226" Type="http://schemas.openxmlformats.org/officeDocument/2006/relationships/hyperlink" Target="http://hotellasgaviotas.com" TargetMode="External"/><Relationship Id="rId3556" Type="http://schemas.openxmlformats.org/officeDocument/2006/relationships/hyperlink" Target="https://www.marenysol.com/" TargetMode="External"/><Relationship Id="rId4887" Type="http://schemas.openxmlformats.org/officeDocument/2006/relationships/hyperlink" Target="http://hotelbecquer.com" TargetMode="External"/><Relationship Id="rId2227" Type="http://schemas.openxmlformats.org/officeDocument/2006/relationships/hyperlink" Target="http://magichotels.com" TargetMode="External"/><Relationship Id="rId3559" Type="http://schemas.openxmlformats.org/officeDocument/2006/relationships/hyperlink" Target="http://hotelcamposol.com" TargetMode="External"/><Relationship Id="rId2228" Type="http://schemas.openxmlformats.org/officeDocument/2006/relationships/hyperlink" Target="http://hotelsviva.com" TargetMode="External"/><Relationship Id="rId3558" Type="http://schemas.openxmlformats.org/officeDocument/2006/relationships/hyperlink" Target="http://hotelesposeidon.com" TargetMode="External"/><Relationship Id="rId4889" Type="http://schemas.openxmlformats.org/officeDocument/2006/relationships/hyperlink" Target="http://hotelmaestranza.es" TargetMode="External"/><Relationship Id="rId2229" Type="http://schemas.openxmlformats.org/officeDocument/2006/relationships/hyperlink" Target="http://sesfotges.com" TargetMode="External"/><Relationship Id="rId4880" Type="http://schemas.openxmlformats.org/officeDocument/2006/relationships/hyperlink" Target="https://www.hotelsevillacongresos.com/" TargetMode="External"/><Relationship Id="rId3551" Type="http://schemas.openxmlformats.org/officeDocument/2006/relationships/hyperlink" Target="http://www.eurobuilding-2.com/" TargetMode="External"/><Relationship Id="rId4882" Type="http://schemas.openxmlformats.org/officeDocument/2006/relationships/hyperlink" Target="http://hoteles-silken.com" TargetMode="External"/><Relationship Id="rId2220" Type="http://schemas.openxmlformats.org/officeDocument/2006/relationships/hyperlink" Target="http://gardenhotels.com" TargetMode="External"/><Relationship Id="rId3550" Type="http://schemas.openxmlformats.org/officeDocument/2006/relationships/hyperlink" Target="http://www.hotelrhifach.com" TargetMode="External"/><Relationship Id="rId4881" Type="http://schemas.openxmlformats.org/officeDocument/2006/relationships/hyperlink" Target="http://villadelapalmera.com" TargetMode="External"/><Relationship Id="rId2221" Type="http://schemas.openxmlformats.org/officeDocument/2006/relationships/hyperlink" Target="http://hotelrocboccaccio.com" TargetMode="External"/><Relationship Id="rId3553" Type="http://schemas.openxmlformats.org/officeDocument/2006/relationships/hyperlink" Target="http://marconfort.com" TargetMode="External"/><Relationship Id="rId4884" Type="http://schemas.openxmlformats.org/officeDocument/2006/relationships/hyperlink" Target="http://fontecruzhoteles.com" TargetMode="External"/><Relationship Id="rId2222" Type="http://schemas.openxmlformats.org/officeDocument/2006/relationships/hyperlink" Target="http://bqhoteles.com" TargetMode="External"/><Relationship Id="rId3552" Type="http://schemas.openxmlformats.org/officeDocument/2006/relationships/hyperlink" Target="http://hoteldeloix.com" TargetMode="External"/><Relationship Id="rId4883" Type="http://schemas.openxmlformats.org/officeDocument/2006/relationships/hyperlink" Target="http://hotelpatiodelascruces.com/" TargetMode="External"/><Relationship Id="rId2223" Type="http://schemas.openxmlformats.org/officeDocument/2006/relationships/hyperlink" Target="http://stilhotels.com" TargetMode="External"/><Relationship Id="rId3555" Type="http://schemas.openxmlformats.org/officeDocument/2006/relationships/hyperlink" Target="http://akebiamarketing.com" TargetMode="External"/><Relationship Id="rId4886" Type="http://schemas.openxmlformats.org/officeDocument/2006/relationships/hyperlink" Target="http://hotel-laduquesa.com" TargetMode="External"/><Relationship Id="rId2224" Type="http://schemas.openxmlformats.org/officeDocument/2006/relationships/hyperlink" Target="http://onahotels.com" TargetMode="External"/><Relationship Id="rId3554" Type="http://schemas.openxmlformats.org/officeDocument/2006/relationships/hyperlink" Target="http://flamingobeachbenidorm.com" TargetMode="External"/><Relationship Id="rId4885" Type="http://schemas.openxmlformats.org/officeDocument/2006/relationships/hyperlink" Target="http://hotelabril.com" TargetMode="External"/><Relationship Id="rId2214" Type="http://schemas.openxmlformats.org/officeDocument/2006/relationships/hyperlink" Target="http://alcudiabeachhotel.com" TargetMode="External"/><Relationship Id="rId3546" Type="http://schemas.openxmlformats.org/officeDocument/2006/relationships/hyperlink" Target="https://www.hoteltarbena.com/" TargetMode="External"/><Relationship Id="rId4877" Type="http://schemas.openxmlformats.org/officeDocument/2006/relationships/hyperlink" Target="http://resitur.es" TargetMode="External"/><Relationship Id="rId2215" Type="http://schemas.openxmlformats.org/officeDocument/2006/relationships/hyperlink" Target="http://bluebayresorts.com" TargetMode="External"/><Relationship Id="rId3545" Type="http://schemas.openxmlformats.org/officeDocument/2006/relationships/hyperlink" Target="https://hotelallon.com/" TargetMode="External"/><Relationship Id="rId4876" Type="http://schemas.openxmlformats.org/officeDocument/2006/relationships/hyperlink" Target="http://hotelesmonte.com" TargetMode="External"/><Relationship Id="rId2216" Type="http://schemas.openxmlformats.org/officeDocument/2006/relationships/hyperlink" Target="http://bluebayresorts.com/es/hotel-bellevue-lagomonte.html" TargetMode="External"/><Relationship Id="rId3548" Type="http://schemas.openxmlformats.org/officeDocument/2006/relationships/hyperlink" Target="http://ar-hotels.com" TargetMode="External"/><Relationship Id="rId4879" Type="http://schemas.openxmlformats.org/officeDocument/2006/relationships/hyperlink" Target="http://hotelsanpablosevilla.es" TargetMode="External"/><Relationship Id="rId2217" Type="http://schemas.openxmlformats.org/officeDocument/2006/relationships/hyperlink" Target="http://hotelsviva.com" TargetMode="External"/><Relationship Id="rId3547" Type="http://schemas.openxmlformats.org/officeDocument/2006/relationships/hyperlink" Target="https://la-morena.costablanca-hotels.com/es/" TargetMode="External"/><Relationship Id="rId4878" Type="http://schemas.openxmlformats.org/officeDocument/2006/relationships/hyperlink" Target="http://hotelriberadetriana.com" TargetMode="External"/><Relationship Id="rId2218" Type="http://schemas.openxmlformats.org/officeDocument/2006/relationships/hyperlink" Target="http://zafirohotels.com" TargetMode="External"/><Relationship Id="rId2219" Type="http://schemas.openxmlformats.org/officeDocument/2006/relationships/hyperlink" Target="http://alltours.de" TargetMode="External"/><Relationship Id="rId3549" Type="http://schemas.openxmlformats.org/officeDocument/2006/relationships/hyperlink" Target="https://victoria-beach-apartamentos-calpe.vivehotels.com/" TargetMode="External"/><Relationship Id="rId3540" Type="http://schemas.openxmlformats.org/officeDocument/2006/relationships/hyperlink" Target="http://torresantjoan.com" TargetMode="External"/><Relationship Id="rId4871" Type="http://schemas.openxmlformats.org/officeDocument/2006/relationships/hyperlink" Target="http://hotelelviraplaza.com" TargetMode="External"/><Relationship Id="rId4870" Type="http://schemas.openxmlformats.org/officeDocument/2006/relationships/hyperlink" Target="http://hotelesmonte.com" TargetMode="External"/><Relationship Id="rId2210" Type="http://schemas.openxmlformats.org/officeDocument/2006/relationships/hyperlink" Target="http://bluebayresorts.com" TargetMode="External"/><Relationship Id="rId3542" Type="http://schemas.openxmlformats.org/officeDocument/2006/relationships/hyperlink" Target="http://apartamentoslavila.com" TargetMode="External"/><Relationship Id="rId4873" Type="http://schemas.openxmlformats.org/officeDocument/2006/relationships/hyperlink" Target="http://hotelalminar.com" TargetMode="External"/><Relationship Id="rId2211" Type="http://schemas.openxmlformats.org/officeDocument/2006/relationships/hyperlink" Target="http://hotelsviva.com" TargetMode="External"/><Relationship Id="rId3541" Type="http://schemas.openxmlformats.org/officeDocument/2006/relationships/hyperlink" Target="http://solgarden.no" TargetMode="External"/><Relationship Id="rId4872" Type="http://schemas.openxmlformats.org/officeDocument/2006/relationships/hyperlink" Target="http://hotelholos.com" TargetMode="External"/><Relationship Id="rId2212" Type="http://schemas.openxmlformats.org/officeDocument/2006/relationships/hyperlink" Target="http://vanityhotels.com" TargetMode="External"/><Relationship Id="rId3544" Type="http://schemas.openxmlformats.org/officeDocument/2006/relationships/hyperlink" Target="https://hotelallon.com/" TargetMode="External"/><Relationship Id="rId4875" Type="http://schemas.openxmlformats.org/officeDocument/2006/relationships/hyperlink" Target="http://hoteldonpedro.net" TargetMode="External"/><Relationship Id="rId2213" Type="http://schemas.openxmlformats.org/officeDocument/2006/relationships/hyperlink" Target="http://gardenhotels.com" TargetMode="External"/><Relationship Id="rId3543" Type="http://schemas.openxmlformats.org/officeDocument/2006/relationships/hyperlink" Target="http://montiboli.es" TargetMode="External"/><Relationship Id="rId4874" Type="http://schemas.openxmlformats.org/officeDocument/2006/relationships/hyperlink" Target="http://logitravel.com" TargetMode="External"/><Relationship Id="rId2247" Type="http://schemas.openxmlformats.org/officeDocument/2006/relationships/hyperlink" Target="http://gardenhotels.com" TargetMode="External"/><Relationship Id="rId3579" Type="http://schemas.openxmlformats.org/officeDocument/2006/relationships/hyperlink" Target="http://hotelvoramarbenidorm.com" TargetMode="External"/><Relationship Id="rId2248" Type="http://schemas.openxmlformats.org/officeDocument/2006/relationships/hyperlink" Target="http://hotelturixant.com" TargetMode="External"/><Relationship Id="rId3578" Type="http://schemas.openxmlformats.org/officeDocument/2006/relationships/hyperlink" Target="http://hotelvoramarbenidorm.com" TargetMode="External"/><Relationship Id="rId2249" Type="http://schemas.openxmlformats.org/officeDocument/2006/relationships/hyperlink" Target="http://sonpenyaflor.com" TargetMode="External"/><Relationship Id="rId3571" Type="http://schemas.openxmlformats.org/officeDocument/2006/relationships/hyperlink" Target="http://hotelalameda.es" TargetMode="External"/><Relationship Id="rId2240" Type="http://schemas.openxmlformats.org/officeDocument/2006/relationships/hyperlink" Target="http://hotelplatjador.net" TargetMode="External"/><Relationship Id="rId3570" Type="http://schemas.openxmlformats.org/officeDocument/2006/relationships/hyperlink" Target="http://helios-hotels.com" TargetMode="External"/><Relationship Id="rId2241" Type="http://schemas.openxmlformats.org/officeDocument/2006/relationships/hyperlink" Target="http://marhotels.com" TargetMode="External"/><Relationship Id="rId3573" Type="http://schemas.openxmlformats.org/officeDocument/2006/relationships/hyperlink" Target="http://hotelvillavenecia.com" TargetMode="External"/><Relationship Id="rId2242" Type="http://schemas.openxmlformats.org/officeDocument/2006/relationships/hyperlink" Target="http://iberostar.com" TargetMode="External"/><Relationship Id="rId3572" Type="http://schemas.openxmlformats.org/officeDocument/2006/relationships/hyperlink" Target="http://medplaya.com" TargetMode="External"/><Relationship Id="rId2243" Type="http://schemas.openxmlformats.org/officeDocument/2006/relationships/hyperlink" Target="http://paraisodealcudia.com" TargetMode="External"/><Relationship Id="rId3575" Type="http://schemas.openxmlformats.org/officeDocument/2006/relationships/hyperlink" Target="http://medplaya.com" TargetMode="External"/><Relationship Id="rId2244" Type="http://schemas.openxmlformats.org/officeDocument/2006/relationships/hyperlink" Target="http://universalhotels.es" TargetMode="External"/><Relationship Id="rId3574" Type="http://schemas.openxmlformats.org/officeDocument/2006/relationships/hyperlink" Target="http://hotelvillavenecia.com" TargetMode="External"/><Relationship Id="rId2245" Type="http://schemas.openxmlformats.org/officeDocument/2006/relationships/hyperlink" Target="http://hotelastoriaplaya.com" TargetMode="External"/><Relationship Id="rId3577" Type="http://schemas.openxmlformats.org/officeDocument/2006/relationships/hyperlink" Target="http://sandoshotels.com" TargetMode="External"/><Relationship Id="rId2246" Type="http://schemas.openxmlformats.org/officeDocument/2006/relationships/hyperlink" Target="http://gardenhotels.com" TargetMode="External"/><Relationship Id="rId3576" Type="http://schemas.openxmlformats.org/officeDocument/2006/relationships/hyperlink" Target="http://hotelbrisa.net" TargetMode="External"/><Relationship Id="rId2236" Type="http://schemas.openxmlformats.org/officeDocument/2006/relationships/hyperlink" Target="http://eden-hotels.com" TargetMode="External"/><Relationship Id="rId3568" Type="http://schemas.openxmlformats.org/officeDocument/2006/relationships/hyperlink" Target="http://hotelbeniluxpark.com" TargetMode="External"/><Relationship Id="rId4899" Type="http://schemas.openxmlformats.org/officeDocument/2006/relationships/hyperlink" Target="http://petitpalace.com" TargetMode="External"/><Relationship Id="rId2237" Type="http://schemas.openxmlformats.org/officeDocument/2006/relationships/hyperlink" Target="http://saintmichel.net" TargetMode="External"/><Relationship Id="rId3567" Type="http://schemas.openxmlformats.org/officeDocument/2006/relationships/hyperlink" Target="https://www.hotelsolysombra.com/" TargetMode="External"/><Relationship Id="rId4898" Type="http://schemas.openxmlformats.org/officeDocument/2006/relationships/hyperlink" Target="http://patioalsur.es" TargetMode="External"/><Relationship Id="rId2238" Type="http://schemas.openxmlformats.org/officeDocument/2006/relationships/hyperlink" Target="http://hotelivory.com" TargetMode="External"/><Relationship Id="rId2239" Type="http://schemas.openxmlformats.org/officeDocument/2006/relationships/hyperlink" Target="http://hotelivory.com" TargetMode="External"/><Relationship Id="rId3569" Type="http://schemas.openxmlformats.org/officeDocument/2006/relationships/hyperlink" Target="http://beni-beach.com" TargetMode="External"/><Relationship Id="rId3560" Type="http://schemas.openxmlformats.org/officeDocument/2006/relationships/hyperlink" Target="http://marenysol.es" TargetMode="External"/><Relationship Id="rId4891" Type="http://schemas.openxmlformats.org/officeDocument/2006/relationships/hyperlink" Target="https://www.petitpalacecanalejassevilla.com/es/?utm_source=google&amp;utm_medium=organic&amp;utm_campaign=MyBusiness&amp;utm_content=CAN&amp;origin_source=google&amp;origin_medium=organic&amp;origin_campaign=MyBusiness" TargetMode="External"/><Relationship Id="rId4890" Type="http://schemas.openxmlformats.org/officeDocument/2006/relationships/hyperlink" Target="http://hotelsimonsevilla.com" TargetMode="External"/><Relationship Id="rId2230" Type="http://schemas.openxmlformats.org/officeDocument/2006/relationships/hyperlink" Target="http://esperanzahoteles.com" TargetMode="External"/><Relationship Id="rId3562" Type="http://schemas.openxmlformats.org/officeDocument/2006/relationships/hyperlink" Target="http://primaverapark.com" TargetMode="External"/><Relationship Id="rId4893" Type="http://schemas.openxmlformats.org/officeDocument/2006/relationships/hyperlink" Target="http://hdmaria.com" TargetMode="External"/><Relationship Id="rId2231" Type="http://schemas.openxmlformats.org/officeDocument/2006/relationships/hyperlink" Target="http://esperanzahoteles.com" TargetMode="External"/><Relationship Id="rId3561" Type="http://schemas.openxmlformats.org/officeDocument/2006/relationships/hyperlink" Target="http://hoteles-costablanca.com" TargetMode="External"/><Relationship Id="rId4892" Type="http://schemas.openxmlformats.org/officeDocument/2006/relationships/hyperlink" Target="http://hostaldavinci.es" TargetMode="External"/><Relationship Id="rId2232" Type="http://schemas.openxmlformats.org/officeDocument/2006/relationships/hyperlink" Target="http://bqhoteles.com" TargetMode="External"/><Relationship Id="rId3564" Type="http://schemas.openxmlformats.org/officeDocument/2006/relationships/hyperlink" Target="http://hotelmayna.es" TargetMode="External"/><Relationship Id="rId4895" Type="http://schemas.openxmlformats.org/officeDocument/2006/relationships/hyperlink" Target="http://hotel-plaza.es" TargetMode="External"/><Relationship Id="rId2233" Type="http://schemas.openxmlformats.org/officeDocument/2006/relationships/hyperlink" Target="http://hotelroccontinentalpark.com" TargetMode="External"/><Relationship Id="rId3563" Type="http://schemas.openxmlformats.org/officeDocument/2006/relationships/hyperlink" Target="http://flashotel.com" TargetMode="External"/><Relationship Id="rId4894" Type="http://schemas.openxmlformats.org/officeDocument/2006/relationships/hyperlink" Target="http://hotelinglaterra.es" TargetMode="External"/><Relationship Id="rId2234" Type="http://schemas.openxmlformats.org/officeDocument/2006/relationships/hyperlink" Target="http://marhotels.com" TargetMode="External"/><Relationship Id="rId3566" Type="http://schemas.openxmlformats.org/officeDocument/2006/relationships/hyperlink" Target="http://hotelagir.com" TargetMode="External"/><Relationship Id="rId4897" Type="http://schemas.openxmlformats.org/officeDocument/2006/relationships/hyperlink" Target="http://petitpalacemarquessantaana.com" TargetMode="External"/><Relationship Id="rId2235" Type="http://schemas.openxmlformats.org/officeDocument/2006/relationships/hyperlink" Target="http://jshotels.com" TargetMode="External"/><Relationship Id="rId3565" Type="http://schemas.openxmlformats.org/officeDocument/2006/relationships/hyperlink" Target="https://www.hotelsantafazbenidorm.com/es/index.html" TargetMode="External"/><Relationship Id="rId4896" Type="http://schemas.openxmlformats.org/officeDocument/2006/relationships/hyperlink" Target="http://mercersevilla.com" TargetMode="External"/><Relationship Id="rId8409" Type="http://schemas.openxmlformats.org/officeDocument/2006/relationships/hyperlink" Target="http://nh-collection.com" TargetMode="External"/><Relationship Id="rId8408" Type="http://schemas.openxmlformats.org/officeDocument/2006/relationships/hyperlink" Target="http://eurostarshotels.com" TargetMode="External"/><Relationship Id="rId8407" Type="http://schemas.openxmlformats.org/officeDocument/2006/relationships/hyperlink" Target="http://indigomadrid.com" TargetMode="External"/><Relationship Id="rId8402" Type="http://schemas.openxmlformats.org/officeDocument/2006/relationships/hyperlink" Target="http://eurostarshotels.com" TargetMode="External"/><Relationship Id="rId8401" Type="http://schemas.openxmlformats.org/officeDocument/2006/relationships/hyperlink" Target="http://ihg.com" TargetMode="External"/><Relationship Id="rId8400" Type="http://schemas.openxmlformats.org/officeDocument/2006/relationships/hyperlink" Target="http://abbamadridhotel.com" TargetMode="External"/><Relationship Id="rId8406" Type="http://schemas.openxmlformats.org/officeDocument/2006/relationships/hyperlink" Target="http://melia.com" TargetMode="External"/><Relationship Id="rId8405" Type="http://schemas.openxmlformats.org/officeDocument/2006/relationships/hyperlink" Target="http://crowneplazamadridairport.com" TargetMode="External"/><Relationship Id="rId8404" Type="http://schemas.openxmlformats.org/officeDocument/2006/relationships/hyperlink" Target="http://hesperia.es" TargetMode="External"/><Relationship Id="rId8403" Type="http://schemas.openxmlformats.org/officeDocument/2006/relationships/hyperlink" Target="http://hotel-bb.com/es/hotel/madrid-pinar-las-rozas" TargetMode="External"/><Relationship Id="rId8429" Type="http://schemas.openxmlformats.org/officeDocument/2006/relationships/hyperlink" Target="http://ginosi.com" TargetMode="External"/><Relationship Id="rId8420" Type="http://schemas.openxmlformats.org/officeDocument/2006/relationships/hyperlink" Target="http://cibersuite.com" TargetMode="External"/><Relationship Id="rId8424" Type="http://schemas.openxmlformats.org/officeDocument/2006/relationships/hyperlink" Target="http://madridairport.hilton.es" TargetMode="External"/><Relationship Id="rId8423" Type="http://schemas.openxmlformats.org/officeDocument/2006/relationships/hyperlink" Target="http://eurobuilding-2.com" TargetMode="External"/><Relationship Id="rId8422" Type="http://schemas.openxmlformats.org/officeDocument/2006/relationships/hyperlink" Target="http://petitpalace.com" TargetMode="External"/><Relationship Id="rId8421" Type="http://schemas.openxmlformats.org/officeDocument/2006/relationships/hyperlink" Target="http://zenithoteles.com" TargetMode="External"/><Relationship Id="rId8428" Type="http://schemas.openxmlformats.org/officeDocument/2006/relationships/hyperlink" Target="http://losenebrales.com" TargetMode="External"/><Relationship Id="rId8427" Type="http://schemas.openxmlformats.org/officeDocument/2006/relationships/hyperlink" Target="http://vinccihoteles.com" TargetMode="External"/><Relationship Id="rId8426" Type="http://schemas.openxmlformats.org/officeDocument/2006/relationships/hyperlink" Target="http://barcelo.com" TargetMode="External"/><Relationship Id="rId8425" Type="http://schemas.openxmlformats.org/officeDocument/2006/relationships/hyperlink" Target="http://hotelcaballeroerrante.com" TargetMode="External"/><Relationship Id="rId8419" Type="http://schemas.openxmlformats.org/officeDocument/2006/relationships/hyperlink" Target="http://www.hotelamura.com" TargetMode="External"/><Relationship Id="rId8418" Type="http://schemas.openxmlformats.org/officeDocument/2006/relationships/hyperlink" Target="http://hotel-losangeles.com" TargetMode="External"/><Relationship Id="rId8413" Type="http://schemas.openxmlformats.org/officeDocument/2006/relationships/hyperlink" Target="http://melia.com" TargetMode="External"/><Relationship Id="rId8412" Type="http://schemas.openxmlformats.org/officeDocument/2006/relationships/hyperlink" Target="http://hoteldome.es" TargetMode="External"/><Relationship Id="rId8411" Type="http://schemas.openxmlformats.org/officeDocument/2006/relationships/hyperlink" Target="http://loob.es" TargetMode="External"/><Relationship Id="rId8410" Type="http://schemas.openxmlformats.org/officeDocument/2006/relationships/hyperlink" Target="http://www.hotelatocha.com" TargetMode="External"/><Relationship Id="rId8417" Type="http://schemas.openxmlformats.org/officeDocument/2006/relationships/hyperlink" Target="http://resa.es" TargetMode="External"/><Relationship Id="rId8416" Type="http://schemas.openxmlformats.org/officeDocument/2006/relationships/hyperlink" Target="http://hoteloneshotrecoletos04.com" TargetMode="External"/><Relationship Id="rId8415" Type="http://schemas.openxmlformats.org/officeDocument/2006/relationships/hyperlink" Target="http://metropolitano-hotel.com" TargetMode="External"/><Relationship Id="rId8414" Type="http://schemas.openxmlformats.org/officeDocument/2006/relationships/hyperlink" Target="http://rafaelhoteles.com" TargetMode="External"/><Relationship Id="rId2290" Type="http://schemas.openxmlformats.org/officeDocument/2006/relationships/hyperlink" Target="http://jshotels.com" TargetMode="External"/><Relationship Id="rId2291" Type="http://schemas.openxmlformats.org/officeDocument/2006/relationships/hyperlink" Target="http://esbaulo.com" TargetMode="External"/><Relationship Id="rId2292" Type="http://schemas.openxmlformats.org/officeDocument/2006/relationships/hyperlink" Target="http://hotelmarkuspark.com" TargetMode="External"/><Relationship Id="rId2293" Type="http://schemas.openxmlformats.org/officeDocument/2006/relationships/hyperlink" Target="http://nclima.com" TargetMode="External"/><Relationship Id="rId2294" Type="http://schemas.openxmlformats.org/officeDocument/2006/relationships/hyperlink" Target="http://africamar-aparthotel.com" TargetMode="External"/><Relationship Id="rId2295" Type="http://schemas.openxmlformats.org/officeDocument/2006/relationships/hyperlink" Target="http://hotelnordesteplaya.com" TargetMode="External"/><Relationship Id="rId2296" Type="http://schemas.openxmlformats.org/officeDocument/2006/relationships/hyperlink" Target="http://hotelvistapark.com" TargetMode="External"/><Relationship Id="rId2297" Type="http://schemas.openxmlformats.org/officeDocument/2006/relationships/hyperlink" Target="http://exagonpark.com" TargetMode="External"/><Relationship Id="rId2298" Type="http://schemas.openxmlformats.org/officeDocument/2006/relationships/hyperlink" Target="http://bghotels.com" TargetMode="External"/><Relationship Id="rId2299" Type="http://schemas.openxmlformats.org/officeDocument/2006/relationships/hyperlink" Target="http://sonamoixa.com" TargetMode="External"/><Relationship Id="rId7151" Type="http://schemas.openxmlformats.org/officeDocument/2006/relationships/hyperlink" Target="http://caybeach.com" TargetMode="External"/><Relationship Id="rId8482" Type="http://schemas.openxmlformats.org/officeDocument/2006/relationships/hyperlink" Target="http://vinccimercat.com" TargetMode="External"/><Relationship Id="rId7150" Type="http://schemas.openxmlformats.org/officeDocument/2006/relationships/hyperlink" Target="https://hotelfincalaflorida.com/" TargetMode="External"/><Relationship Id="rId8481" Type="http://schemas.openxmlformats.org/officeDocument/2006/relationships/hyperlink" Target="http://stilhotels.com" TargetMode="External"/><Relationship Id="rId8480" Type="http://schemas.openxmlformats.org/officeDocument/2006/relationships/hyperlink" Target="http://hosteriadelmar.net" TargetMode="External"/><Relationship Id="rId7155" Type="http://schemas.openxmlformats.org/officeDocument/2006/relationships/hyperlink" Target="http://thbhotels.com/hotel-tropical-island-playa-blanca" TargetMode="External"/><Relationship Id="rId8486" Type="http://schemas.openxmlformats.org/officeDocument/2006/relationships/hyperlink" Target="http://confortelatrium.com" TargetMode="External"/><Relationship Id="rId7154" Type="http://schemas.openxmlformats.org/officeDocument/2006/relationships/hyperlink" Target="http://iberostar.com" TargetMode="External"/><Relationship Id="rId8485" Type="http://schemas.openxmlformats.org/officeDocument/2006/relationships/hyperlink" Target="http://fincaprats.com" TargetMode="External"/><Relationship Id="rId7153" Type="http://schemas.openxmlformats.org/officeDocument/2006/relationships/hyperlink" Target="http://miradorpapagayo.com" TargetMode="External"/><Relationship Id="rId8484" Type="http://schemas.openxmlformats.org/officeDocument/2006/relationships/hyperlink" Target="http://www.lopesan.com" TargetMode="External"/><Relationship Id="rId7152" Type="http://schemas.openxmlformats.org/officeDocument/2006/relationships/hyperlink" Target="http://princesayaiza.com" TargetMode="External"/><Relationship Id="rId8483" Type="http://schemas.openxmlformats.org/officeDocument/2006/relationships/hyperlink" Target="http://hotel-florazar.com" TargetMode="External"/><Relationship Id="rId7159" Type="http://schemas.openxmlformats.org/officeDocument/2006/relationships/hyperlink" Target="http://hipotels.com" TargetMode="External"/><Relationship Id="rId7158" Type="http://schemas.openxmlformats.org/officeDocument/2006/relationships/hyperlink" Target="http://sandos.com" TargetMode="External"/><Relationship Id="rId8489" Type="http://schemas.openxmlformats.org/officeDocument/2006/relationships/hyperlink" Target="http://vimehoteles.com" TargetMode="External"/><Relationship Id="rId7157" Type="http://schemas.openxmlformats.org/officeDocument/2006/relationships/hyperlink" Target="http://hotelvolcanlanzarote.com" TargetMode="External"/><Relationship Id="rId8488" Type="http://schemas.openxmlformats.org/officeDocument/2006/relationships/hyperlink" Target="http://hoteles-silken.com" TargetMode="External"/><Relationship Id="rId7156" Type="http://schemas.openxmlformats.org/officeDocument/2006/relationships/hyperlink" Target="http://hotelcasadelembajador.com" TargetMode="External"/><Relationship Id="rId8487" Type="http://schemas.openxmlformats.org/officeDocument/2006/relationships/hyperlink" Target="http://pousadasdecompostela.com" TargetMode="External"/><Relationship Id="rId7140" Type="http://schemas.openxmlformats.org/officeDocument/2006/relationships/hyperlink" Target="http://arenahotelesfuerteventura.com" TargetMode="External"/><Relationship Id="rId8471" Type="http://schemas.openxmlformats.org/officeDocument/2006/relationships/hyperlink" Target="http://nh-hoteles.es" TargetMode="External"/><Relationship Id="rId8470" Type="http://schemas.openxmlformats.org/officeDocument/2006/relationships/hyperlink" Target="http://www.portbluehotels.com" TargetMode="External"/><Relationship Id="rId7144" Type="http://schemas.openxmlformats.org/officeDocument/2006/relationships/hyperlink" Target="http://riu.com" TargetMode="External"/><Relationship Id="rId8475" Type="http://schemas.openxmlformats.org/officeDocument/2006/relationships/hyperlink" Target="http://playasenator.com" TargetMode="External"/><Relationship Id="rId7143" Type="http://schemas.openxmlformats.org/officeDocument/2006/relationships/hyperlink" Target="http://atlantishotels.com" TargetMode="External"/><Relationship Id="rId8474" Type="http://schemas.openxmlformats.org/officeDocument/2006/relationships/hyperlink" Target="http://playasenator.com" TargetMode="External"/><Relationship Id="rId7142" Type="http://schemas.openxmlformats.org/officeDocument/2006/relationships/hyperlink" Target="http://riu.com" TargetMode="External"/><Relationship Id="rId8473" Type="http://schemas.openxmlformats.org/officeDocument/2006/relationships/hyperlink" Target="http://senatormarbellaspahotel.com" TargetMode="External"/><Relationship Id="rId7141" Type="http://schemas.openxmlformats.org/officeDocument/2006/relationships/hyperlink" Target="http://oasisfuerteventura.com" TargetMode="External"/><Relationship Id="rId8472" Type="http://schemas.openxmlformats.org/officeDocument/2006/relationships/hyperlink" Target="http://gardenhotels.com" TargetMode="External"/><Relationship Id="rId7148" Type="http://schemas.openxmlformats.org/officeDocument/2006/relationships/hyperlink" Target="http://vikhotels.com/es/hotel-lanzarote-vik-club-coral-beach.html" TargetMode="External"/><Relationship Id="rId8479" Type="http://schemas.openxmlformats.org/officeDocument/2006/relationships/hyperlink" Target="http://hotelbeta.com" TargetMode="External"/><Relationship Id="rId7147" Type="http://schemas.openxmlformats.org/officeDocument/2006/relationships/hyperlink" Target="http://hoteldunasclub.es" TargetMode="External"/><Relationship Id="rId8478" Type="http://schemas.openxmlformats.org/officeDocument/2006/relationships/hyperlink" Target="http://flamerohotel.com" TargetMode="External"/><Relationship Id="rId7146" Type="http://schemas.openxmlformats.org/officeDocument/2006/relationships/hyperlink" Target="http://h10hotels.com" TargetMode="External"/><Relationship Id="rId8477" Type="http://schemas.openxmlformats.org/officeDocument/2006/relationships/hyperlink" Target="http://bcnmontjuic.com" TargetMode="External"/><Relationship Id="rId7145" Type="http://schemas.openxmlformats.org/officeDocument/2006/relationships/hyperlink" Target="http://atlantishotels.com" TargetMode="External"/><Relationship Id="rId8476" Type="http://schemas.openxmlformats.org/officeDocument/2006/relationships/hyperlink" Target="http://calamijas.com" TargetMode="External"/><Relationship Id="rId7149" Type="http://schemas.openxmlformats.org/officeDocument/2006/relationships/hyperlink" Target="http://villaskamezi.com" TargetMode="External"/><Relationship Id="rId4901" Type="http://schemas.openxmlformats.org/officeDocument/2006/relationships/hyperlink" Target="http://innhostels.com" TargetMode="External"/><Relationship Id="rId4900" Type="http://schemas.openxmlformats.org/officeDocument/2006/relationships/hyperlink" Target="http://hosteriadellaurel.com" TargetMode="External"/><Relationship Id="rId4903" Type="http://schemas.openxmlformats.org/officeDocument/2006/relationships/hyperlink" Target="http://hotelmurillo.com" TargetMode="External"/><Relationship Id="rId4902" Type="http://schemas.openxmlformats.org/officeDocument/2006/relationships/hyperlink" Target="http://altur.com" TargetMode="External"/><Relationship Id="rId4905" Type="http://schemas.openxmlformats.org/officeDocument/2006/relationships/hyperlink" Target="http://hotelreyescatolicos.info" TargetMode="External"/><Relationship Id="rId4904" Type="http://schemas.openxmlformats.org/officeDocument/2006/relationships/hyperlink" Target="http://hotelabanico.com" TargetMode="External"/><Relationship Id="rId4907" Type="http://schemas.openxmlformats.org/officeDocument/2006/relationships/hyperlink" Target="http://hotelreyalfonsox.es" TargetMode="External"/><Relationship Id="rId4906" Type="http://schemas.openxmlformats.org/officeDocument/2006/relationships/hyperlink" Target="http://hoteldonalina.com" TargetMode="External"/><Relationship Id="rId4909" Type="http://schemas.openxmlformats.org/officeDocument/2006/relationships/hyperlink" Target="http://elrincondelasdescalzas.com" TargetMode="External"/><Relationship Id="rId4908" Type="http://schemas.openxmlformats.org/officeDocument/2006/relationships/hyperlink" Target="http://alcazar-reina.es" TargetMode="External"/><Relationship Id="rId7180" Type="http://schemas.openxmlformats.org/officeDocument/2006/relationships/hyperlink" Target="http://hotellascostas.com" TargetMode="External"/><Relationship Id="rId7173" Type="http://schemas.openxmlformats.org/officeDocument/2006/relationships/hyperlink" Target="http://h10hotels.com" TargetMode="External"/><Relationship Id="rId7172" Type="http://schemas.openxmlformats.org/officeDocument/2006/relationships/hyperlink" Target="http://iberostar.com" TargetMode="External"/><Relationship Id="rId7171" Type="http://schemas.openxmlformats.org/officeDocument/2006/relationships/hyperlink" Target="http://h10hotels.com" TargetMode="External"/><Relationship Id="rId7170" Type="http://schemas.openxmlformats.org/officeDocument/2006/relationships/hyperlink" Target="http://nh-hoteles.es" TargetMode="External"/><Relationship Id="rId7177" Type="http://schemas.openxmlformats.org/officeDocument/2006/relationships/hyperlink" Target="http://es.melia.com" TargetMode="External"/><Relationship Id="rId7176" Type="http://schemas.openxmlformats.org/officeDocument/2006/relationships/hyperlink" Target="http://thbhotels.com" TargetMode="External"/><Relationship Id="rId7175" Type="http://schemas.openxmlformats.org/officeDocument/2006/relationships/hyperlink" Target="http://www.villasdonrafael.com/" TargetMode="External"/><Relationship Id="rId7174" Type="http://schemas.openxmlformats.org/officeDocument/2006/relationships/hyperlink" Target="mailto:info@villasdonrafael.com" TargetMode="External"/><Relationship Id="rId7179" Type="http://schemas.openxmlformats.org/officeDocument/2006/relationships/hyperlink" Target="http://riu.com" TargetMode="External"/><Relationship Id="rId7178" Type="http://schemas.openxmlformats.org/officeDocument/2006/relationships/hyperlink" Target="http://infolanz.es" TargetMode="External"/><Relationship Id="rId7162" Type="http://schemas.openxmlformats.org/officeDocument/2006/relationships/hyperlink" Target="https://www.h10hotels.com/" TargetMode="External"/><Relationship Id="rId8493" Type="http://schemas.openxmlformats.org/officeDocument/2006/relationships/hyperlink" Target="http://r2hotels.com" TargetMode="External"/><Relationship Id="rId7161" Type="http://schemas.openxmlformats.org/officeDocument/2006/relationships/hyperlink" Target="http://thbhotels.com" TargetMode="External"/><Relationship Id="rId8492" Type="http://schemas.openxmlformats.org/officeDocument/2006/relationships/hyperlink" Target="http://hotelbenalmadena.com" TargetMode="External"/><Relationship Id="rId7160" Type="http://schemas.openxmlformats.org/officeDocument/2006/relationships/hyperlink" Target="http://hipotels.com" TargetMode="External"/><Relationship Id="rId8491" Type="http://schemas.openxmlformats.org/officeDocument/2006/relationships/hyperlink" Target="http://hotelamicmiraflores.com" TargetMode="External"/><Relationship Id="rId8490" Type="http://schemas.openxmlformats.org/officeDocument/2006/relationships/hyperlink" Target="http://hotelamicgala.com" TargetMode="External"/><Relationship Id="rId7166" Type="http://schemas.openxmlformats.org/officeDocument/2006/relationships/hyperlink" Target="http://hoteleselba.com" TargetMode="External"/><Relationship Id="rId8497" Type="http://schemas.openxmlformats.org/officeDocument/2006/relationships/hyperlink" Target="http://machaco.es" TargetMode="External"/><Relationship Id="rId7165" Type="http://schemas.openxmlformats.org/officeDocument/2006/relationships/hyperlink" Target="http://hoteleselba.com" TargetMode="External"/><Relationship Id="rId8496" Type="http://schemas.openxmlformats.org/officeDocument/2006/relationships/hyperlink" Target="http://daniyahotels.com" TargetMode="External"/><Relationship Id="rId7164" Type="http://schemas.openxmlformats.org/officeDocument/2006/relationships/hyperlink" Target="http://hdhotels.com" TargetMode="External"/><Relationship Id="rId8495" Type="http://schemas.openxmlformats.org/officeDocument/2006/relationships/hyperlink" Target="http://vimehoteles.com" TargetMode="External"/><Relationship Id="rId7163" Type="http://schemas.openxmlformats.org/officeDocument/2006/relationships/hyperlink" Target="http://caybeach.com" TargetMode="External"/><Relationship Id="rId8494" Type="http://schemas.openxmlformats.org/officeDocument/2006/relationships/hyperlink" Target="http://vimehoteles.com" TargetMode="External"/><Relationship Id="rId7169" Type="http://schemas.openxmlformats.org/officeDocument/2006/relationships/hyperlink" Target="http://hotelh10timanfayapalace.com" TargetMode="External"/><Relationship Id="rId7168" Type="http://schemas.openxmlformats.org/officeDocument/2006/relationships/hyperlink" Target="http://ereza.es" TargetMode="External"/><Relationship Id="rId8499" Type="http://schemas.openxmlformats.org/officeDocument/2006/relationships/hyperlink" Target="http://fuertehoteles.com" TargetMode="External"/><Relationship Id="rId7167" Type="http://schemas.openxmlformats.org/officeDocument/2006/relationships/hyperlink" Target="http://hotel-paradiseisland.com" TargetMode="External"/><Relationship Id="rId8498" Type="http://schemas.openxmlformats.org/officeDocument/2006/relationships/hyperlink" Target="http://laprincesa.com" TargetMode="External"/><Relationship Id="rId7111" Type="http://schemas.openxmlformats.org/officeDocument/2006/relationships/hyperlink" Target="http://r2hotels.com" TargetMode="External"/><Relationship Id="rId8442" Type="http://schemas.openxmlformats.org/officeDocument/2006/relationships/hyperlink" Target="http://theoliverapartamentos.com" TargetMode="External"/><Relationship Id="rId7110" Type="http://schemas.openxmlformats.org/officeDocument/2006/relationships/hyperlink" Target="http://h10hotels.com" TargetMode="External"/><Relationship Id="rId8441" Type="http://schemas.openxmlformats.org/officeDocument/2006/relationships/hyperlink" Target="http://escalasuites.es" TargetMode="External"/><Relationship Id="rId8440" Type="http://schemas.openxmlformats.org/officeDocument/2006/relationships/hyperlink" Target="http://laarbolada.es" TargetMode="External"/><Relationship Id="rId7115" Type="http://schemas.openxmlformats.org/officeDocument/2006/relationships/hyperlink" Target="https://marina-playa-suites.com/" TargetMode="External"/><Relationship Id="rId8446" Type="http://schemas.openxmlformats.org/officeDocument/2006/relationships/hyperlink" Target="http://motel-venus.com" TargetMode="External"/><Relationship Id="rId7114" Type="http://schemas.openxmlformats.org/officeDocument/2006/relationships/hyperlink" Target="http://iberostar.com" TargetMode="External"/><Relationship Id="rId8445" Type="http://schemas.openxmlformats.org/officeDocument/2006/relationships/hyperlink" Target="http://hotelgetafe.com" TargetMode="External"/><Relationship Id="rId7113" Type="http://schemas.openxmlformats.org/officeDocument/2006/relationships/hyperlink" Target="http://barcelo.com" TargetMode="External"/><Relationship Id="rId8444" Type="http://schemas.openxmlformats.org/officeDocument/2006/relationships/hyperlink" Target="http://casarurallasnubes.com" TargetMode="External"/><Relationship Id="rId7112" Type="http://schemas.openxmlformats.org/officeDocument/2006/relationships/hyperlink" Target="http://r2hotels.com" TargetMode="External"/><Relationship Id="rId8443" Type="http://schemas.openxmlformats.org/officeDocument/2006/relationships/hyperlink" Target="http://www.hotellagunapark.com" TargetMode="External"/><Relationship Id="rId7119" Type="http://schemas.openxmlformats.org/officeDocument/2006/relationships/hyperlink" Target="http://princess-hotels.com" TargetMode="External"/><Relationship Id="rId7118" Type="http://schemas.openxmlformats.org/officeDocument/2006/relationships/hyperlink" Target="http://grupoalltours.es" TargetMode="External"/><Relationship Id="rId8449" Type="http://schemas.openxmlformats.org/officeDocument/2006/relationships/hyperlink" Target="http://ayzhotels.com" TargetMode="External"/><Relationship Id="rId7117" Type="http://schemas.openxmlformats.org/officeDocument/2006/relationships/hyperlink" Target="http://www.princess-hotels.com/web/es/fpw/81_homepage.asp" TargetMode="External"/><Relationship Id="rId8448" Type="http://schemas.openxmlformats.org/officeDocument/2006/relationships/hyperlink" Target="http://newpointmadrid.com" TargetMode="External"/><Relationship Id="rId7116" Type="http://schemas.openxmlformats.org/officeDocument/2006/relationships/hyperlink" Target="http://www.princess-hotels.com/" TargetMode="External"/><Relationship Id="rId8447" Type="http://schemas.openxmlformats.org/officeDocument/2006/relationships/hyperlink" Target="http://pestana.com" TargetMode="External"/><Relationship Id="rId7109" Type="http://schemas.openxmlformats.org/officeDocument/2006/relationships/hyperlink" Target="http://melia.com" TargetMode="External"/><Relationship Id="rId7100" Type="http://schemas.openxmlformats.org/officeDocument/2006/relationships/hyperlink" Target="http://marinagrancanaria.com" TargetMode="External"/><Relationship Id="rId8431" Type="http://schemas.openxmlformats.org/officeDocument/2006/relationships/hyperlink" Target="http://posadadelleondeoro.com" TargetMode="External"/><Relationship Id="rId8430" Type="http://schemas.openxmlformats.org/officeDocument/2006/relationships/hyperlink" Target="http://olalahomes.com" TargetMode="External"/><Relationship Id="rId7104" Type="http://schemas.openxmlformats.org/officeDocument/2006/relationships/hyperlink" Target="http://vikhotels.com" TargetMode="External"/><Relationship Id="rId8435" Type="http://schemas.openxmlformats.org/officeDocument/2006/relationships/hyperlink" Target="http://coolrooms.com" TargetMode="External"/><Relationship Id="rId7103" Type="http://schemas.openxmlformats.org/officeDocument/2006/relationships/hyperlink" Target="http://hotelhaciendadeanzo.es" TargetMode="External"/><Relationship Id="rId8434" Type="http://schemas.openxmlformats.org/officeDocument/2006/relationships/hyperlink" Target="https://www.limehome.com/" TargetMode="External"/><Relationship Id="rId7102" Type="http://schemas.openxmlformats.org/officeDocument/2006/relationships/hyperlink" Target="http://puertoplatagrancanaria.com" TargetMode="External"/><Relationship Id="rId8433" Type="http://schemas.openxmlformats.org/officeDocument/2006/relationships/hyperlink" Target="http://vhoteles.com" TargetMode="External"/><Relationship Id="rId7101" Type="http://schemas.openxmlformats.org/officeDocument/2006/relationships/hyperlink" Target="http://www.puertoplatagrancanaria.com/" TargetMode="External"/><Relationship Id="rId8432" Type="http://schemas.openxmlformats.org/officeDocument/2006/relationships/hyperlink" Target="http://posadadeldragon.com" TargetMode="External"/><Relationship Id="rId7108" Type="http://schemas.openxmlformats.org/officeDocument/2006/relationships/hyperlink" Target="http://melia.com" TargetMode="External"/><Relationship Id="rId8439" Type="http://schemas.openxmlformats.org/officeDocument/2006/relationships/hyperlink" Target="http://hotelfreedom.com" TargetMode="External"/><Relationship Id="rId7107" Type="http://schemas.openxmlformats.org/officeDocument/2006/relationships/hyperlink" Target="http://sbhfue.com" TargetMode="External"/><Relationship Id="rId8438" Type="http://schemas.openxmlformats.org/officeDocument/2006/relationships/hyperlink" Target="http://aspasios.com" TargetMode="External"/><Relationship Id="rId7106" Type="http://schemas.openxmlformats.org/officeDocument/2006/relationships/hyperlink" Target="http://morasolhoteles.es" TargetMode="External"/><Relationship Id="rId8437" Type="http://schemas.openxmlformats.org/officeDocument/2006/relationships/hyperlink" Target="http://room-matehotels.com" TargetMode="External"/><Relationship Id="rId7105" Type="http://schemas.openxmlformats.org/officeDocument/2006/relationships/hyperlink" Target="http://sunandbeachhotels.com" TargetMode="External"/><Relationship Id="rId8436" Type="http://schemas.openxmlformats.org/officeDocument/2006/relationships/hyperlink" Target="http://hoteloneshotfortuny07.com" TargetMode="External"/><Relationship Id="rId8460" Type="http://schemas.openxmlformats.org/officeDocument/2006/relationships/hyperlink" Target="http://hotelelmeson.com" TargetMode="External"/><Relationship Id="rId7133" Type="http://schemas.openxmlformats.org/officeDocument/2006/relationships/hyperlink" Target="http://labranda.com" TargetMode="External"/><Relationship Id="rId8464" Type="http://schemas.openxmlformats.org/officeDocument/2006/relationships/hyperlink" Target="http://holidayworld.es" TargetMode="External"/><Relationship Id="rId7132" Type="http://schemas.openxmlformats.org/officeDocument/2006/relationships/hyperlink" Target="http://oasisfuerteventura.com" TargetMode="External"/><Relationship Id="rId8463" Type="http://schemas.openxmlformats.org/officeDocument/2006/relationships/hyperlink" Target="http://nouhostalet.com" TargetMode="External"/><Relationship Id="rId7131" Type="http://schemas.openxmlformats.org/officeDocument/2006/relationships/hyperlink" Target="http://riu.com" TargetMode="External"/><Relationship Id="rId8462" Type="http://schemas.openxmlformats.org/officeDocument/2006/relationships/hyperlink" Target="http://hortdelavia.com" TargetMode="External"/><Relationship Id="rId7130" Type="http://schemas.openxmlformats.org/officeDocument/2006/relationships/hyperlink" Target="http://iberostar.com" TargetMode="External"/><Relationship Id="rId8461" Type="http://schemas.openxmlformats.org/officeDocument/2006/relationships/hyperlink" Target="http://agorahoteles.com" TargetMode="External"/><Relationship Id="rId7137" Type="http://schemas.openxmlformats.org/officeDocument/2006/relationships/hyperlink" Target="http://hotelboutiquelamarquesina.com" TargetMode="External"/><Relationship Id="rId8468" Type="http://schemas.openxmlformats.org/officeDocument/2006/relationships/hyperlink" Target="http://hotelbarcelonaportafira.com" TargetMode="External"/><Relationship Id="rId7136" Type="http://schemas.openxmlformats.org/officeDocument/2006/relationships/hyperlink" Target="http://atlantishotels.com" TargetMode="External"/><Relationship Id="rId8467" Type="http://schemas.openxmlformats.org/officeDocument/2006/relationships/hyperlink" Target="http://tobazo.com" TargetMode="External"/><Relationship Id="rId7135" Type="http://schemas.openxmlformats.org/officeDocument/2006/relationships/hyperlink" Target="http://hotelh10oceansuites.com" TargetMode="External"/><Relationship Id="rId8466" Type="http://schemas.openxmlformats.org/officeDocument/2006/relationships/hyperlink" Target="http://balneariodechulilla.com" TargetMode="External"/><Relationship Id="rId7134" Type="http://schemas.openxmlformats.org/officeDocument/2006/relationships/hyperlink" Target="http://atlantishotels.com" TargetMode="External"/><Relationship Id="rId8465" Type="http://schemas.openxmlformats.org/officeDocument/2006/relationships/hyperlink" Target="http://balneariodebenassal.com" TargetMode="External"/><Relationship Id="rId7139" Type="http://schemas.openxmlformats.org/officeDocument/2006/relationships/hyperlink" Target="http://hotelbarcelocorralejobay.com" TargetMode="External"/><Relationship Id="rId7138" Type="http://schemas.openxmlformats.org/officeDocument/2006/relationships/hyperlink" Target="https://www.h10hotels.com/es/hoteles-fuerteventura/h10-ocean-suites" TargetMode="External"/><Relationship Id="rId8469" Type="http://schemas.openxmlformats.org/officeDocument/2006/relationships/hyperlink" Target="http://lahosteriadelguadarrama.com" TargetMode="External"/><Relationship Id="rId7122" Type="http://schemas.openxmlformats.org/officeDocument/2006/relationships/hyperlink" Target="http://alamedadejandia.com" TargetMode="External"/><Relationship Id="rId8453" Type="http://schemas.openxmlformats.org/officeDocument/2006/relationships/hyperlink" Target="http://spalacasadelconvento.com" TargetMode="External"/><Relationship Id="rId7121" Type="http://schemas.openxmlformats.org/officeDocument/2006/relationships/hyperlink" Target="http://princess-hotels.com" TargetMode="External"/><Relationship Id="rId8452" Type="http://schemas.openxmlformats.org/officeDocument/2006/relationships/hyperlink" Target="http://remax.es" TargetMode="External"/><Relationship Id="rId7120" Type="http://schemas.openxmlformats.org/officeDocument/2006/relationships/hyperlink" Target="http://aluahotels.com" TargetMode="External"/><Relationship Id="rId8451" Type="http://schemas.openxmlformats.org/officeDocument/2006/relationships/hyperlink" Target="https://www.hotelresidenciavillaviciosa.com/" TargetMode="External"/><Relationship Id="rId8450" Type="http://schemas.openxmlformats.org/officeDocument/2006/relationships/hyperlink" Target="https://hospederiatiamaria.es/" TargetMode="External"/><Relationship Id="rId7126" Type="http://schemas.openxmlformats.org/officeDocument/2006/relationships/hyperlink" Target="http://labranda.com" TargetMode="External"/><Relationship Id="rId8457" Type="http://schemas.openxmlformats.org/officeDocument/2006/relationships/hyperlink" Target="http://hoteltactica.com" TargetMode="External"/><Relationship Id="rId7125" Type="http://schemas.openxmlformats.org/officeDocument/2006/relationships/hyperlink" Target="http://robinson-espana.es" TargetMode="External"/><Relationship Id="rId8456" Type="http://schemas.openxmlformats.org/officeDocument/2006/relationships/hyperlink" Target="http://termaspallares.com" TargetMode="External"/><Relationship Id="rId7124" Type="http://schemas.openxmlformats.org/officeDocument/2006/relationships/hyperlink" Target="http://stellacanaris.com" TargetMode="External"/><Relationship Id="rId8455" Type="http://schemas.openxmlformats.org/officeDocument/2006/relationships/hyperlink" Target="http://termaspallares.com" TargetMode="External"/><Relationship Id="rId7123" Type="http://schemas.openxmlformats.org/officeDocument/2006/relationships/hyperlink" Target="http://xqhotels.com" TargetMode="External"/><Relationship Id="rId8454" Type="http://schemas.openxmlformats.org/officeDocument/2006/relationships/hyperlink" Target="http://www.casadelhechizo.com" TargetMode="External"/><Relationship Id="rId7129" Type="http://schemas.openxmlformats.org/officeDocument/2006/relationships/hyperlink" Target="http://lopesan.com" TargetMode="External"/><Relationship Id="rId7128" Type="http://schemas.openxmlformats.org/officeDocument/2006/relationships/hyperlink" Target="http://sentidohotels.com" TargetMode="External"/><Relationship Id="rId8459" Type="http://schemas.openxmlformats.org/officeDocument/2006/relationships/hyperlink" Target="http://www.hostal-colonantequera.com" TargetMode="External"/><Relationship Id="rId7127" Type="http://schemas.openxmlformats.org/officeDocument/2006/relationships/hyperlink" Target="http://apartamentospalmgarden.com" TargetMode="External"/><Relationship Id="rId8458" Type="http://schemas.openxmlformats.org/officeDocument/2006/relationships/hyperlink" Target="http://hotelciutatdemontcada.com" TargetMode="External"/><Relationship Id="rId2302" Type="http://schemas.openxmlformats.org/officeDocument/2006/relationships/hyperlink" Target="http://universalhotels.es" TargetMode="External"/><Relationship Id="rId3634" Type="http://schemas.openxmlformats.org/officeDocument/2006/relationships/hyperlink" Target="http://hotel-esmeralda.es" TargetMode="External"/><Relationship Id="rId4965" Type="http://schemas.openxmlformats.org/officeDocument/2006/relationships/hyperlink" Target="http://orellanaperdiz.es" TargetMode="External"/><Relationship Id="rId2303" Type="http://schemas.openxmlformats.org/officeDocument/2006/relationships/hyperlink" Target="http://universalhotels.es" TargetMode="External"/><Relationship Id="rId3633" Type="http://schemas.openxmlformats.org/officeDocument/2006/relationships/hyperlink" Target="http://hotelrosabel.com" TargetMode="External"/><Relationship Id="rId4964" Type="http://schemas.openxmlformats.org/officeDocument/2006/relationships/hyperlink" Target="http://elmesondespenaperros.es" TargetMode="External"/><Relationship Id="rId2304" Type="http://schemas.openxmlformats.org/officeDocument/2006/relationships/hyperlink" Target="http://grupocapvermell.com" TargetMode="External"/><Relationship Id="rId3636" Type="http://schemas.openxmlformats.org/officeDocument/2006/relationships/hyperlink" Target="http://caballodeoro.com" TargetMode="External"/><Relationship Id="rId4967" Type="http://schemas.openxmlformats.org/officeDocument/2006/relationships/hyperlink" Target="http://www.complejolamezquita.com/" TargetMode="External"/><Relationship Id="rId2305" Type="http://schemas.openxmlformats.org/officeDocument/2006/relationships/hyperlink" Target="http://universalhotels.es" TargetMode="External"/><Relationship Id="rId3635" Type="http://schemas.openxmlformats.org/officeDocument/2006/relationships/hyperlink" Target="http://hoteljoya.com" TargetMode="External"/><Relationship Id="rId4966" Type="http://schemas.openxmlformats.org/officeDocument/2006/relationships/hyperlink" Target="http://areas.es" TargetMode="External"/><Relationship Id="rId2306" Type="http://schemas.openxmlformats.org/officeDocument/2006/relationships/hyperlink" Target="http://canyamelpark.com" TargetMode="External"/><Relationship Id="rId3638" Type="http://schemas.openxmlformats.org/officeDocument/2006/relationships/hyperlink" Target="http://hoteles-costablanca.com" TargetMode="External"/><Relationship Id="rId4969" Type="http://schemas.openxmlformats.org/officeDocument/2006/relationships/hyperlink" Target="http://hotelbavieraandalucia.es" TargetMode="External"/><Relationship Id="rId2307" Type="http://schemas.openxmlformats.org/officeDocument/2006/relationships/hyperlink" Target="http://hotelmayurca.com" TargetMode="External"/><Relationship Id="rId3637" Type="http://schemas.openxmlformats.org/officeDocument/2006/relationships/hyperlink" Target="http://magiccostablanca.com" TargetMode="External"/><Relationship Id="rId4968" Type="http://schemas.openxmlformats.org/officeDocument/2006/relationships/hyperlink" Target="http://hotelbanos.com" TargetMode="External"/><Relationship Id="rId2308" Type="http://schemas.openxmlformats.org/officeDocument/2006/relationships/hyperlink" Target="http://inturotel.com" TargetMode="External"/><Relationship Id="rId2309" Type="http://schemas.openxmlformats.org/officeDocument/2006/relationships/hyperlink" Target="http://hotel-arta.com" TargetMode="External"/><Relationship Id="rId3639" Type="http://schemas.openxmlformats.org/officeDocument/2006/relationships/hyperlink" Target="http://hotelrhvictoria.com" TargetMode="External"/><Relationship Id="rId3630" Type="http://schemas.openxmlformats.org/officeDocument/2006/relationships/hyperlink" Target="http://servigroup.es" TargetMode="External"/><Relationship Id="rId4961" Type="http://schemas.openxmlformats.org/officeDocument/2006/relationships/hyperlink" Target="http://hotel-santiago.es" TargetMode="External"/><Relationship Id="rId4960" Type="http://schemas.openxmlformats.org/officeDocument/2006/relationships/hyperlink" Target="http://lfhoteles.com" TargetMode="External"/><Relationship Id="rId2300" Type="http://schemas.openxmlformats.org/officeDocument/2006/relationships/hyperlink" Target="http://reservarotana.com" TargetMode="External"/><Relationship Id="rId3632" Type="http://schemas.openxmlformats.org/officeDocument/2006/relationships/hyperlink" Target="https://hotelacapulcobenidorm.com/" TargetMode="External"/><Relationship Id="rId4963" Type="http://schemas.openxmlformats.org/officeDocument/2006/relationships/hyperlink" Target="http://hsalvador.com" TargetMode="External"/><Relationship Id="rId2301" Type="http://schemas.openxmlformats.org/officeDocument/2006/relationships/hyperlink" Target="http://hotelcansull.com" TargetMode="External"/><Relationship Id="rId3631" Type="http://schemas.openxmlformats.org/officeDocument/2006/relationships/hyperlink" Target="https://hotelesbenidorm.com/hoteles-ambassador-playa-i-ii/" TargetMode="External"/><Relationship Id="rId4962" Type="http://schemas.openxmlformats.org/officeDocument/2006/relationships/hyperlink" Target="http://orellanaperdiz.es" TargetMode="External"/><Relationship Id="rId3623" Type="http://schemas.openxmlformats.org/officeDocument/2006/relationships/hyperlink" Target="http://hotelmayna.es" TargetMode="External"/><Relationship Id="rId4954" Type="http://schemas.openxmlformats.org/officeDocument/2006/relationships/hyperlink" Target="http://hotelciudadpozoalcon.com" TargetMode="External"/><Relationship Id="rId3622" Type="http://schemas.openxmlformats.org/officeDocument/2006/relationships/hyperlink" Target="http://hotelnadalbenidorm.com" TargetMode="External"/><Relationship Id="rId4953" Type="http://schemas.openxmlformats.org/officeDocument/2006/relationships/hyperlink" Target="http://hotelsierradecazorla.com" TargetMode="External"/><Relationship Id="rId3625" Type="http://schemas.openxmlformats.org/officeDocument/2006/relationships/hyperlink" Target="http://hotelmagiccristalpark.com" TargetMode="External"/><Relationship Id="rId4956" Type="http://schemas.openxmlformats.org/officeDocument/2006/relationships/hyperlink" Target="http://hotelrurallosnogales.com" TargetMode="External"/><Relationship Id="rId3624" Type="http://schemas.openxmlformats.org/officeDocument/2006/relationships/hyperlink" Target="http://medinahoteles.com" TargetMode="External"/><Relationship Id="rId4955" Type="http://schemas.openxmlformats.org/officeDocument/2006/relationships/hyperlink" Target="mailto:reservas@hotelrurallosnogales.com" TargetMode="External"/><Relationship Id="rId3627" Type="http://schemas.openxmlformats.org/officeDocument/2006/relationships/hyperlink" Target="http://fiestapark.com" TargetMode="External"/><Relationship Id="rId4958" Type="http://schemas.openxmlformats.org/officeDocument/2006/relationships/hyperlink" Target="http://hotelsanfernando.info" TargetMode="External"/><Relationship Id="rId3626" Type="http://schemas.openxmlformats.org/officeDocument/2006/relationships/hyperlink" Target="http://fiestapark.com" TargetMode="External"/><Relationship Id="rId4957" Type="http://schemas.openxmlformats.org/officeDocument/2006/relationships/hyperlink" Target="http://hotelal-andalus.com" TargetMode="External"/><Relationship Id="rId3629" Type="http://schemas.openxmlformats.org/officeDocument/2006/relationships/hyperlink" Target="http://porthotels.es" TargetMode="External"/><Relationship Id="rId3628" Type="http://schemas.openxmlformats.org/officeDocument/2006/relationships/hyperlink" Target="http://servigroup.es" TargetMode="External"/><Relationship Id="rId4959" Type="http://schemas.openxmlformats.org/officeDocument/2006/relationships/hyperlink" Target="http://mirasierrahotel.es" TargetMode="External"/><Relationship Id="rId4950" Type="http://schemas.openxmlformats.org/officeDocument/2006/relationships/hyperlink" Target="http://hotel-limas.com" TargetMode="External"/><Relationship Id="rId3621" Type="http://schemas.openxmlformats.org/officeDocument/2006/relationships/hyperlink" Target="http://alsanchhoteles.com" TargetMode="External"/><Relationship Id="rId4952" Type="http://schemas.openxmlformats.org/officeDocument/2006/relationships/hyperlink" Target="http://hotelbalcondecazorla.com" TargetMode="External"/><Relationship Id="rId3620" Type="http://schemas.openxmlformats.org/officeDocument/2006/relationships/hyperlink" Target="http://hotelcimbel.com" TargetMode="External"/><Relationship Id="rId4951" Type="http://schemas.openxmlformats.org/officeDocument/2006/relationships/hyperlink" Target="http://cazorlapueblo.com/" TargetMode="External"/><Relationship Id="rId2324" Type="http://schemas.openxmlformats.org/officeDocument/2006/relationships/hyperlink" Target="http://jshotels.com" TargetMode="External"/><Relationship Id="rId3656" Type="http://schemas.openxmlformats.org/officeDocument/2006/relationships/hyperlink" Target="http://hotelaltaia.es/" TargetMode="External"/><Relationship Id="rId4987" Type="http://schemas.openxmlformats.org/officeDocument/2006/relationships/hyperlink" Target="http://hotelelarroyo.com" TargetMode="External"/><Relationship Id="rId2325" Type="http://schemas.openxmlformats.org/officeDocument/2006/relationships/hyperlink" Target="http://olahotels.com" TargetMode="External"/><Relationship Id="rId3655" Type="http://schemas.openxmlformats.org/officeDocument/2006/relationships/hyperlink" Target="http://hotelcapnegret.com" TargetMode="External"/><Relationship Id="rId4986" Type="http://schemas.openxmlformats.org/officeDocument/2006/relationships/hyperlink" Target="http://hotelavenidabeasdesegura.com" TargetMode="External"/><Relationship Id="rId2326" Type="http://schemas.openxmlformats.org/officeDocument/2006/relationships/hyperlink" Target="http://pierreetvacances.com" TargetMode="External"/><Relationship Id="rId3658" Type="http://schemas.openxmlformats.org/officeDocument/2006/relationships/hyperlink" Target="http://pierreetvacances.com" TargetMode="External"/><Relationship Id="rId4989" Type="http://schemas.openxmlformats.org/officeDocument/2006/relationships/hyperlink" Target="http://hotelmaginaplaza.com" TargetMode="External"/><Relationship Id="rId2327" Type="http://schemas.openxmlformats.org/officeDocument/2006/relationships/hyperlink" Target="http://olahotels.com" TargetMode="External"/><Relationship Id="rId3657" Type="http://schemas.openxmlformats.org/officeDocument/2006/relationships/hyperlink" Target="https://www.hotelsanmiguelaltea.es/" TargetMode="External"/><Relationship Id="rId4988" Type="http://schemas.openxmlformats.org/officeDocument/2006/relationships/hyperlink" Target="http://palaciodemengibar.com" TargetMode="External"/><Relationship Id="rId2328" Type="http://schemas.openxmlformats.org/officeDocument/2006/relationships/hyperlink" Target="http://bluebayresorts.com" TargetMode="External"/><Relationship Id="rId2329" Type="http://schemas.openxmlformats.org/officeDocument/2006/relationships/hyperlink" Target="http://es-nautico-suites.porto-cristo.mallorca-vive.com" TargetMode="External"/><Relationship Id="rId3659" Type="http://schemas.openxmlformats.org/officeDocument/2006/relationships/hyperlink" Target="http://granhotelsolymar.com" TargetMode="External"/><Relationship Id="rId3650" Type="http://schemas.openxmlformats.org/officeDocument/2006/relationships/hyperlink" Target="http://losalamos.es" TargetMode="External"/><Relationship Id="rId4981" Type="http://schemas.openxmlformats.org/officeDocument/2006/relationships/hyperlink" Target="http://www.facebook.com/restauranterutadelsegura" TargetMode="External"/><Relationship Id="rId4980" Type="http://schemas.openxmlformats.org/officeDocument/2006/relationships/hyperlink" Target="http://hotelsierradesegura.es" TargetMode="External"/><Relationship Id="rId2320" Type="http://schemas.openxmlformats.org/officeDocument/2006/relationships/hyperlink" Target="http://canmoragues.com" TargetMode="External"/><Relationship Id="rId3652" Type="http://schemas.openxmlformats.org/officeDocument/2006/relationships/hyperlink" Target="http://hotelesposeidon.com" TargetMode="External"/><Relationship Id="rId4983" Type="http://schemas.openxmlformats.org/officeDocument/2006/relationships/hyperlink" Target="http://ventaticiano.com" TargetMode="External"/><Relationship Id="rId2321" Type="http://schemas.openxmlformats.org/officeDocument/2006/relationships/hyperlink" Target="http://carrossa.com" TargetMode="External"/><Relationship Id="rId3651" Type="http://schemas.openxmlformats.org/officeDocument/2006/relationships/hyperlink" Target="http://belroy.es" TargetMode="External"/><Relationship Id="rId4982" Type="http://schemas.openxmlformats.org/officeDocument/2006/relationships/hyperlink" Target="http://hotelsanfrancisco.com" TargetMode="External"/><Relationship Id="rId2322" Type="http://schemas.openxmlformats.org/officeDocument/2006/relationships/hyperlink" Target="http://naturplaya.com" TargetMode="External"/><Relationship Id="rId3654" Type="http://schemas.openxmlformats.org/officeDocument/2006/relationships/hyperlink" Target="http://apartamentos-terralta.com" TargetMode="External"/><Relationship Id="rId4985" Type="http://schemas.openxmlformats.org/officeDocument/2006/relationships/hyperlink" Target="http://laveguilla.es" TargetMode="External"/><Relationship Id="rId2323" Type="http://schemas.openxmlformats.org/officeDocument/2006/relationships/hyperlink" Target="http://hotelclubcalamarsal.com" TargetMode="External"/><Relationship Id="rId3653" Type="http://schemas.openxmlformats.org/officeDocument/2006/relationships/hyperlink" Target="http://hotelelpalmeral.com" TargetMode="External"/><Relationship Id="rId4984" Type="http://schemas.openxmlformats.org/officeDocument/2006/relationships/hyperlink" Target="http://hospederiariozumeta.com" TargetMode="External"/><Relationship Id="rId2313" Type="http://schemas.openxmlformats.org/officeDocument/2006/relationships/hyperlink" Target="http://melia.com" TargetMode="External"/><Relationship Id="rId3645" Type="http://schemas.openxmlformats.org/officeDocument/2006/relationships/hyperlink" Target="http://hoteles-costablanca.com" TargetMode="External"/><Relationship Id="rId4976" Type="http://schemas.openxmlformats.org/officeDocument/2006/relationships/hyperlink" Target="http://logasasanti.com" TargetMode="External"/><Relationship Id="rId2314" Type="http://schemas.openxmlformats.org/officeDocument/2006/relationships/hyperlink" Target="http://hotelesglobales.com" TargetMode="External"/><Relationship Id="rId3644" Type="http://schemas.openxmlformats.org/officeDocument/2006/relationships/hyperlink" Target="http://servigroup.com" TargetMode="External"/><Relationship Id="rId4975" Type="http://schemas.openxmlformats.org/officeDocument/2006/relationships/hyperlink" Target="http://logasasanti.com" TargetMode="External"/><Relationship Id="rId2315" Type="http://schemas.openxmlformats.org/officeDocument/2006/relationships/hyperlink" Target="http://hotelvalparaisomallorca.com" TargetMode="External"/><Relationship Id="rId3647" Type="http://schemas.openxmlformats.org/officeDocument/2006/relationships/hyperlink" Target="http://hmontemar.com" TargetMode="External"/><Relationship Id="rId4978" Type="http://schemas.openxmlformats.org/officeDocument/2006/relationships/hyperlink" Target="http://hotelplazamanjon.com" TargetMode="External"/><Relationship Id="rId2316" Type="http://schemas.openxmlformats.org/officeDocument/2006/relationships/hyperlink" Target="http://riu.com" TargetMode="External"/><Relationship Id="rId3646" Type="http://schemas.openxmlformats.org/officeDocument/2006/relationships/hyperlink" Target="http://hotelrhsol.com" TargetMode="External"/><Relationship Id="rId4977" Type="http://schemas.openxmlformats.org/officeDocument/2006/relationships/hyperlink" Target="http://hotelcruz.com" TargetMode="External"/><Relationship Id="rId2317" Type="http://schemas.openxmlformats.org/officeDocument/2006/relationships/hyperlink" Target="http://safranquesa.com" TargetMode="External"/><Relationship Id="rId3649" Type="http://schemas.openxmlformats.org/officeDocument/2006/relationships/hyperlink" Target="http://hotelprincepark.com" TargetMode="External"/><Relationship Id="rId2318" Type="http://schemas.openxmlformats.org/officeDocument/2006/relationships/hyperlink" Target="http://hostalportcorona.com" TargetMode="External"/><Relationship Id="rId3648" Type="http://schemas.openxmlformats.org/officeDocument/2006/relationships/hyperlink" Target="http://grupotamboril.es" TargetMode="External"/><Relationship Id="rId4979" Type="http://schemas.openxmlformats.org/officeDocument/2006/relationships/hyperlink" Target="http://hoteltorres.es" TargetMode="External"/><Relationship Id="rId2319" Type="http://schemas.openxmlformats.org/officeDocument/2006/relationships/hyperlink" Target="http://santsalvador.com" TargetMode="External"/><Relationship Id="rId4970" Type="http://schemas.openxmlformats.org/officeDocument/2006/relationships/hyperlink" Target="http://hoteltorrepalma.com" TargetMode="External"/><Relationship Id="rId3641" Type="http://schemas.openxmlformats.org/officeDocument/2006/relationships/hyperlink" Target="http://hotelbilbaino.com" TargetMode="External"/><Relationship Id="rId4972" Type="http://schemas.openxmlformats.org/officeDocument/2006/relationships/hyperlink" Target="http://hoteltorrezaf.com" TargetMode="External"/><Relationship Id="rId2310" Type="http://schemas.openxmlformats.org/officeDocument/2006/relationships/hyperlink" Target="http://hotelcalamurada.com" TargetMode="External"/><Relationship Id="rId3640" Type="http://schemas.openxmlformats.org/officeDocument/2006/relationships/hyperlink" Target="http://hotelrhcanfali.com" TargetMode="External"/><Relationship Id="rId4971" Type="http://schemas.openxmlformats.org/officeDocument/2006/relationships/hyperlink" Target="http://hospederiazacatin.com" TargetMode="External"/><Relationship Id="rId2311" Type="http://schemas.openxmlformats.org/officeDocument/2006/relationships/hyperlink" Target="http://hotelesglobales.com" TargetMode="External"/><Relationship Id="rId3643" Type="http://schemas.openxmlformats.org/officeDocument/2006/relationships/hyperlink" Target="http://hoteljaimebenidorm.com" TargetMode="External"/><Relationship Id="rId4974" Type="http://schemas.openxmlformats.org/officeDocument/2006/relationships/hyperlink" Target="http://hotelfernandocuarto.com" TargetMode="External"/><Relationship Id="rId2312" Type="http://schemas.openxmlformats.org/officeDocument/2006/relationships/hyperlink" Target="http://hyb.com" TargetMode="External"/><Relationship Id="rId3642" Type="http://schemas.openxmlformats.org/officeDocument/2006/relationships/hyperlink" Target="http://apartamentosmariavictoria.com" TargetMode="External"/><Relationship Id="rId4973" Type="http://schemas.openxmlformats.org/officeDocument/2006/relationships/hyperlink" Target="http://hotelhidalgomartos.com" TargetMode="External"/><Relationship Id="rId4921" Type="http://schemas.openxmlformats.org/officeDocument/2006/relationships/hyperlink" Target="http://pierrevacances.com" TargetMode="External"/><Relationship Id="rId4920" Type="http://schemas.openxmlformats.org/officeDocument/2006/relationships/hyperlink" Target="http://exeislacartuja.com" TargetMode="External"/><Relationship Id="rId4923" Type="http://schemas.openxmlformats.org/officeDocument/2006/relationships/hyperlink" Target="http://alojamientosvillaolivar.es" TargetMode="External"/><Relationship Id="rId4922" Type="http://schemas.openxmlformats.org/officeDocument/2006/relationships/hyperlink" Target="http://www.facebook.com/epicentrosevilla" TargetMode="External"/><Relationship Id="rId4925" Type="http://schemas.openxmlformats.org/officeDocument/2006/relationships/hyperlink" Target="http://hotelrosaledadonpedro.com" TargetMode="External"/><Relationship Id="rId4924" Type="http://schemas.openxmlformats.org/officeDocument/2006/relationships/hyperlink" Target="https://alojamientomaricarmen.wordpress.com/" TargetMode="External"/><Relationship Id="rId4927" Type="http://schemas.openxmlformats.org/officeDocument/2006/relationships/hyperlink" Target="http://hotelciudaddeubeda.com" TargetMode="External"/><Relationship Id="rId4926" Type="http://schemas.openxmlformats.org/officeDocument/2006/relationships/hyperlink" Target="http://lascasasdelconsul.es" TargetMode="External"/><Relationship Id="rId4929" Type="http://schemas.openxmlformats.org/officeDocument/2006/relationships/hyperlink" Target="http://balneariosanandres.com" TargetMode="External"/><Relationship Id="rId4928" Type="http://schemas.openxmlformats.org/officeDocument/2006/relationships/hyperlink" Target="http://hotelciudaddejodar.com" TargetMode="External"/><Relationship Id="rId7195" Type="http://schemas.openxmlformats.org/officeDocument/2006/relationships/hyperlink" Target="http://hotellavabeach.com" TargetMode="External"/><Relationship Id="rId7194" Type="http://schemas.openxmlformats.org/officeDocument/2006/relationships/hyperlink" Target="http://aquasuiteslanzarote.com" TargetMode="External"/><Relationship Id="rId7193" Type="http://schemas.openxmlformats.org/officeDocument/2006/relationships/hyperlink" Target="http://los-jameos-playa.es" TargetMode="External"/><Relationship Id="rId7192" Type="http://schemas.openxmlformats.org/officeDocument/2006/relationships/hyperlink" Target="http://riu.com" TargetMode="External"/><Relationship Id="rId7199" Type="http://schemas.openxmlformats.org/officeDocument/2006/relationships/hyperlink" Target="http://farioneshotels.com" TargetMode="External"/><Relationship Id="rId7198" Type="http://schemas.openxmlformats.org/officeDocument/2006/relationships/hyperlink" Target="http://lanzarote-costamar.com" TargetMode="External"/><Relationship Id="rId7197" Type="http://schemas.openxmlformats.org/officeDocument/2006/relationships/hyperlink" Target="http://hipotels.com" TargetMode="External"/><Relationship Id="rId7196" Type="http://schemas.openxmlformats.org/officeDocument/2006/relationships/hyperlink" Target="http://coralland.com" TargetMode="External"/><Relationship Id="rId4910" Type="http://schemas.openxmlformats.org/officeDocument/2006/relationships/hyperlink" Target="http://apartamentossimonverde.com" TargetMode="External"/><Relationship Id="rId4912" Type="http://schemas.openxmlformats.org/officeDocument/2006/relationships/hyperlink" Target="http://haciendalosjinetes.com" TargetMode="External"/><Relationship Id="rId4911" Type="http://schemas.openxmlformats.org/officeDocument/2006/relationships/hyperlink" Target="http://facebook.com/hotel-lux-aljarafe-498537210265428" TargetMode="External"/><Relationship Id="rId4914" Type="http://schemas.openxmlformats.org/officeDocument/2006/relationships/hyperlink" Target="http://posadasanfernando.com" TargetMode="External"/><Relationship Id="rId4913" Type="http://schemas.openxmlformats.org/officeDocument/2006/relationships/hyperlink" Target="http://hotelsanpedro.es/" TargetMode="External"/><Relationship Id="rId4916" Type="http://schemas.openxmlformats.org/officeDocument/2006/relationships/hyperlink" Target="mailto:hotellascumbres@ventadelalto.com" TargetMode="External"/><Relationship Id="rId4915" Type="http://schemas.openxmlformats.org/officeDocument/2006/relationships/hyperlink" Target="http://parador.es" TargetMode="External"/><Relationship Id="rId4918" Type="http://schemas.openxmlformats.org/officeDocument/2006/relationships/hyperlink" Target="http://hosteltrotamundos.es" TargetMode="External"/><Relationship Id="rId4917" Type="http://schemas.openxmlformats.org/officeDocument/2006/relationships/hyperlink" Target="http://ventadelalto.com" TargetMode="External"/><Relationship Id="rId4919" Type="http://schemas.openxmlformats.org/officeDocument/2006/relationships/hyperlink" Target="http://legadoalcazarhotel.com" TargetMode="External"/><Relationship Id="rId7191" Type="http://schemas.openxmlformats.org/officeDocument/2006/relationships/hyperlink" Target="http://riu.com" TargetMode="External"/><Relationship Id="rId7190" Type="http://schemas.openxmlformats.org/officeDocument/2006/relationships/hyperlink" Target="http://plazapalmeras.com" TargetMode="External"/><Relationship Id="rId7184" Type="http://schemas.openxmlformats.org/officeDocument/2006/relationships/hyperlink" Target="http://beatrizhoteles.com" TargetMode="External"/><Relationship Id="rId7183" Type="http://schemas.openxmlformats.org/officeDocument/2006/relationships/hyperlink" Target="http://slasuites.com" TargetMode="External"/><Relationship Id="rId7182" Type="http://schemas.openxmlformats.org/officeDocument/2006/relationships/hyperlink" Target="http://hibiscus-hotels.com/" TargetMode="External"/><Relationship Id="rId7181" Type="http://schemas.openxmlformats.org/officeDocument/2006/relationships/hyperlink" Target="http://hotellanzarotevillage.com" TargetMode="External"/><Relationship Id="rId7188" Type="http://schemas.openxmlformats.org/officeDocument/2006/relationships/hyperlink" Target="http://seaside-hotels.com" TargetMode="External"/><Relationship Id="rId7187" Type="http://schemas.openxmlformats.org/officeDocument/2006/relationships/hyperlink" Target="http://farioneshotels.com" TargetMode="External"/><Relationship Id="rId7186" Type="http://schemas.openxmlformats.org/officeDocument/2006/relationships/hyperlink" Target="https://hotelfariones.es/" TargetMode="External"/><Relationship Id="rId7185" Type="http://schemas.openxmlformats.org/officeDocument/2006/relationships/hyperlink" Target="http://vikhotels.com/" TargetMode="External"/><Relationship Id="rId7189" Type="http://schemas.openxmlformats.org/officeDocument/2006/relationships/hyperlink" Target="http://melia.com" TargetMode="External"/><Relationship Id="rId3612" Type="http://schemas.openxmlformats.org/officeDocument/2006/relationships/hyperlink" Target="https://www.apartamentosbahia.es/" TargetMode="External"/><Relationship Id="rId4943" Type="http://schemas.openxmlformats.org/officeDocument/2006/relationships/hyperlink" Target="http://turismoencazorla.com" TargetMode="External"/><Relationship Id="rId3611" Type="http://schemas.openxmlformats.org/officeDocument/2006/relationships/hyperlink" Target="http://servigroup.es" TargetMode="External"/><Relationship Id="rId4942" Type="http://schemas.openxmlformats.org/officeDocument/2006/relationships/hyperlink" Target="http://lfhoteles.com" TargetMode="External"/><Relationship Id="rId3614" Type="http://schemas.openxmlformats.org/officeDocument/2006/relationships/hyperlink" Target="http://medplaya.com" TargetMode="External"/><Relationship Id="rId4945" Type="http://schemas.openxmlformats.org/officeDocument/2006/relationships/hyperlink" Target="http://andalucia.org" TargetMode="External"/><Relationship Id="rId3613" Type="http://schemas.openxmlformats.org/officeDocument/2006/relationships/hyperlink" Target="http://hoteldonpancho.es" TargetMode="External"/><Relationship Id="rId4944" Type="http://schemas.openxmlformats.org/officeDocument/2006/relationships/hyperlink" Target="http://hotelpuertadecazorla.es" TargetMode="External"/><Relationship Id="rId3616" Type="http://schemas.openxmlformats.org/officeDocument/2006/relationships/hyperlink" Target="https://www.servigroup.com/es/hotel-venus-benidorm/?utm_source=google&amp;utm_medium=organic&amp;utm_campaign=gmb" TargetMode="External"/><Relationship Id="rId4947" Type="http://schemas.openxmlformats.org/officeDocument/2006/relationships/hyperlink" Target="https://hoteltharsiscazorla.com/" TargetMode="External"/><Relationship Id="rId3615" Type="http://schemas.openxmlformats.org/officeDocument/2006/relationships/hyperlink" Target="http://grupobali.com" TargetMode="External"/><Relationship Id="rId4946" Type="http://schemas.openxmlformats.org/officeDocument/2006/relationships/hyperlink" Target="http://hotelciudaddecazorla.com" TargetMode="External"/><Relationship Id="rId3618" Type="http://schemas.openxmlformats.org/officeDocument/2006/relationships/hyperlink" Target="http://hotelperlabenidorm.com" TargetMode="External"/><Relationship Id="rId4949" Type="http://schemas.openxmlformats.org/officeDocument/2006/relationships/hyperlink" Target="http://lafincamercedes.com" TargetMode="External"/><Relationship Id="rId3617" Type="http://schemas.openxmlformats.org/officeDocument/2006/relationships/hyperlink" Target="http://melia.com" TargetMode="External"/><Relationship Id="rId4948" Type="http://schemas.openxmlformats.org/officeDocument/2006/relationships/hyperlink" Target="http://hguadalquivir.com" TargetMode="External"/><Relationship Id="rId3619" Type="http://schemas.openxmlformats.org/officeDocument/2006/relationships/hyperlink" Target="http://lavilaresort.es" TargetMode="External"/><Relationship Id="rId3610" Type="http://schemas.openxmlformats.org/officeDocument/2006/relationships/hyperlink" Target="http://hotelgalaplacidia.com" TargetMode="External"/><Relationship Id="rId4941" Type="http://schemas.openxmlformats.org/officeDocument/2006/relationships/hyperlink" Target="http://hmontana.com" TargetMode="External"/><Relationship Id="rId4940" Type="http://schemas.openxmlformats.org/officeDocument/2006/relationships/hyperlink" Target="http://residenciallosrobles.com" TargetMode="External"/><Relationship Id="rId3601" Type="http://schemas.openxmlformats.org/officeDocument/2006/relationships/hyperlink" Target="https://www.hotelrosamar.com/" TargetMode="External"/><Relationship Id="rId4932" Type="http://schemas.openxmlformats.org/officeDocument/2006/relationships/hyperlink" Target="http://palaciodelarambla.com" TargetMode="External"/><Relationship Id="rId3600" Type="http://schemas.openxmlformats.org/officeDocument/2006/relationships/hyperlink" Target="http://hotelrosamar.com" TargetMode="External"/><Relationship Id="rId4931" Type="http://schemas.openxmlformats.org/officeDocument/2006/relationships/hyperlink" Target="http://parador.es" TargetMode="External"/><Relationship Id="rId3603" Type="http://schemas.openxmlformats.org/officeDocument/2006/relationships/hyperlink" Target="http://hotelteremar.es" TargetMode="External"/><Relationship Id="rId4934" Type="http://schemas.openxmlformats.org/officeDocument/2006/relationships/hyperlink" Target="http://hotelpalaciodelossalcedo.es" TargetMode="External"/><Relationship Id="rId3602" Type="http://schemas.openxmlformats.org/officeDocument/2006/relationships/hyperlink" Target="http://marinahotelbenidorm.com" TargetMode="External"/><Relationship Id="rId4933" Type="http://schemas.openxmlformats.org/officeDocument/2006/relationships/hyperlink" Target="http://trhbaeza.com" TargetMode="External"/><Relationship Id="rId3605" Type="http://schemas.openxmlformats.org/officeDocument/2006/relationships/hyperlink" Target="http://hotelrhroyal.com" TargetMode="External"/><Relationship Id="rId4936" Type="http://schemas.openxmlformats.org/officeDocument/2006/relationships/hyperlink" Target="http://fuentenueva.com" TargetMode="External"/><Relationship Id="rId3604" Type="http://schemas.openxmlformats.org/officeDocument/2006/relationships/hyperlink" Target="http://hoteldynastic.com" TargetMode="External"/><Relationship Id="rId4935" Type="http://schemas.openxmlformats.org/officeDocument/2006/relationships/hyperlink" Target="http://hotelpuertadelaluna.com" TargetMode="External"/><Relationship Id="rId3607" Type="http://schemas.openxmlformats.org/officeDocument/2006/relationships/hyperlink" Target="http://servigroup.es" TargetMode="External"/><Relationship Id="rId4938" Type="http://schemas.openxmlformats.org/officeDocument/2006/relationships/hyperlink" Target="http://hostalrestaurantegrela.com" TargetMode="External"/><Relationship Id="rId3606" Type="http://schemas.openxmlformats.org/officeDocument/2006/relationships/hyperlink" Target="http://hoteles-costablanca.com" TargetMode="External"/><Relationship Id="rId4937" Type="http://schemas.openxmlformats.org/officeDocument/2006/relationships/hyperlink" Target="http://hotelciudaddelrenacimiento.com" TargetMode="External"/><Relationship Id="rId3609" Type="http://schemas.openxmlformats.org/officeDocument/2006/relationships/hyperlink" Target="http://hotelesrh.com" TargetMode="External"/><Relationship Id="rId3608" Type="http://schemas.openxmlformats.org/officeDocument/2006/relationships/hyperlink" Target="http://granhoteldelfin.com" TargetMode="External"/><Relationship Id="rId4939" Type="http://schemas.openxmlformats.org/officeDocument/2006/relationships/hyperlink" Target="http://posadacordobes.com" TargetMode="External"/><Relationship Id="rId4930" Type="http://schemas.openxmlformats.org/officeDocument/2006/relationships/hyperlink" Target="http://hotel-lapaz.com" TargetMode="External"/><Relationship Id="rId1059" Type="http://schemas.openxmlformats.org/officeDocument/2006/relationships/hyperlink" Target="http://sentirgalicia.com" TargetMode="External"/><Relationship Id="rId2380" Type="http://schemas.openxmlformats.org/officeDocument/2006/relationships/hyperlink" Target="http://aquasol.com" TargetMode="External"/><Relationship Id="rId1050" Type="http://schemas.openxmlformats.org/officeDocument/2006/relationships/hyperlink" Target="http://castrohotel.com" TargetMode="External"/><Relationship Id="rId2381" Type="http://schemas.openxmlformats.org/officeDocument/2006/relationships/hyperlink" Target="http://hotelabelux.es" TargetMode="External"/><Relationship Id="rId1051" Type="http://schemas.openxmlformats.org/officeDocument/2006/relationships/hyperlink" Target="http://hc96.com" TargetMode="External"/><Relationship Id="rId2382" Type="http://schemas.openxmlformats.org/officeDocument/2006/relationships/hyperlink" Target="http://hotelcolonpalma.com" TargetMode="External"/><Relationship Id="rId1052" Type="http://schemas.openxmlformats.org/officeDocument/2006/relationships/hyperlink" Target="http://hotelxaneiro.com" TargetMode="External"/><Relationship Id="rId2383" Type="http://schemas.openxmlformats.org/officeDocument/2006/relationships/hyperlink" Target="http://caprocat.com" TargetMode="External"/><Relationship Id="rId1053" Type="http://schemas.openxmlformats.org/officeDocument/2006/relationships/hyperlink" Target="http://hsuiza.com" TargetMode="External"/><Relationship Id="rId2384" Type="http://schemas.openxmlformats.org/officeDocument/2006/relationships/hyperlink" Target="http://hciutatj.com" TargetMode="External"/><Relationship Id="rId1054" Type="http://schemas.openxmlformats.org/officeDocument/2006/relationships/hyperlink" Target="http://hotelherbeira.com" TargetMode="External"/><Relationship Id="rId2385" Type="http://schemas.openxmlformats.org/officeDocument/2006/relationships/hyperlink" Target="http://www.facebook.com/hotel-sunprime-waterfront-palma-beach-447953608612770" TargetMode="External"/><Relationship Id="rId1055" Type="http://schemas.openxmlformats.org/officeDocument/2006/relationships/hyperlink" Target="http://hotelaroda.com" TargetMode="External"/><Relationship Id="rId2386" Type="http://schemas.openxmlformats.org/officeDocument/2006/relationships/hyperlink" Target="http://planet-one-hotel.com" TargetMode="External"/><Relationship Id="rId1056" Type="http://schemas.openxmlformats.org/officeDocument/2006/relationships/hyperlink" Target="http://hotelpontesdoeume.com" TargetMode="External"/><Relationship Id="rId2387" Type="http://schemas.openxmlformats.org/officeDocument/2006/relationships/hyperlink" Target="http://plazasonrigo.com" TargetMode="External"/><Relationship Id="rId1057" Type="http://schemas.openxmlformats.org/officeDocument/2006/relationships/hyperlink" Target="http://hotel-apartamentos-sarga-rias-altas.com" TargetMode="External"/><Relationship Id="rId2388" Type="http://schemas.openxmlformats.org/officeDocument/2006/relationships/hyperlink" Target="http://mallorcatravel.com" TargetMode="External"/><Relationship Id="rId1058" Type="http://schemas.openxmlformats.org/officeDocument/2006/relationships/hyperlink" Target="http://hoteleumesa.es" TargetMode="External"/><Relationship Id="rId2389" Type="http://schemas.openxmlformats.org/officeDocument/2006/relationships/hyperlink" Target="http://hotel-playa.net" TargetMode="External"/><Relationship Id="rId1048" Type="http://schemas.openxmlformats.org/officeDocument/2006/relationships/hyperlink" Target="http://hotelbello.es" TargetMode="External"/><Relationship Id="rId2379" Type="http://schemas.openxmlformats.org/officeDocument/2006/relationships/hyperlink" Target="http://barcelo.com" TargetMode="External"/><Relationship Id="rId1049" Type="http://schemas.openxmlformats.org/officeDocument/2006/relationships/hyperlink" Target="http://hotelamenal.com" TargetMode="External"/><Relationship Id="rId2370" Type="http://schemas.openxmlformats.org/officeDocument/2006/relationships/hyperlink" Target="http://canpartit.com" TargetMode="External"/><Relationship Id="rId1040" Type="http://schemas.openxmlformats.org/officeDocument/2006/relationships/hyperlink" Target="http://aquintadaauga.com" TargetMode="External"/><Relationship Id="rId2371" Type="http://schemas.openxmlformats.org/officeDocument/2006/relationships/hyperlink" Target="http://escucons.com" TargetMode="External"/><Relationship Id="rId1041" Type="http://schemas.openxmlformats.org/officeDocument/2006/relationships/hyperlink" Target="http://rosarosae.es" TargetMode="External"/><Relationship Id="rId2372" Type="http://schemas.openxmlformats.org/officeDocument/2006/relationships/hyperlink" Target="http://grupoplayasol.es" TargetMode="External"/><Relationship Id="rId1042" Type="http://schemas.openxmlformats.org/officeDocument/2006/relationships/hyperlink" Target="http://tryphotels.com" TargetMode="External"/><Relationship Id="rId2373" Type="http://schemas.openxmlformats.org/officeDocument/2006/relationships/hyperlink" Target="http://lasbrisasibiza.com" TargetMode="External"/><Relationship Id="rId1043" Type="http://schemas.openxmlformats.org/officeDocument/2006/relationships/hyperlink" Target="http://nh-hotels.com" TargetMode="External"/><Relationship Id="rId2374" Type="http://schemas.openxmlformats.org/officeDocument/2006/relationships/hyperlink" Target="http://jardinsdepalerm.com" TargetMode="External"/><Relationship Id="rId1044" Type="http://schemas.openxmlformats.org/officeDocument/2006/relationships/hyperlink" Target="http://hotelruavillar.com" TargetMode="External"/><Relationship Id="rId2375" Type="http://schemas.openxmlformats.org/officeDocument/2006/relationships/hyperlink" Target="http://iberostar.com" TargetMode="External"/><Relationship Id="rId1045" Type="http://schemas.openxmlformats.org/officeDocument/2006/relationships/hyperlink" Target="http://compostelanethotels.com" TargetMode="External"/><Relationship Id="rId2376" Type="http://schemas.openxmlformats.org/officeDocument/2006/relationships/hyperlink" Target="http://hoteluravenidas.com" TargetMode="External"/><Relationship Id="rId1046" Type="http://schemas.openxmlformats.org/officeDocument/2006/relationships/hyperlink" Target="http://pazodegalegos.com" TargetMode="External"/><Relationship Id="rId2377" Type="http://schemas.openxmlformats.org/officeDocument/2006/relationships/hyperlink" Target="http://hotelcontinentalmallorca.es" TargetMode="External"/><Relationship Id="rId1047" Type="http://schemas.openxmlformats.org/officeDocument/2006/relationships/hyperlink" Target="http://hotelopino.com" TargetMode="External"/><Relationship Id="rId2378" Type="http://schemas.openxmlformats.org/officeDocument/2006/relationships/hyperlink" Target="http://blauhotels.com" TargetMode="External"/><Relationship Id="rId1070" Type="http://schemas.openxmlformats.org/officeDocument/2006/relationships/hyperlink" Target="http://hotel-brisa.es" TargetMode="External"/><Relationship Id="rId1071" Type="http://schemas.openxmlformats.org/officeDocument/2006/relationships/hyperlink" Target="http://hotelalmendra.es" TargetMode="External"/><Relationship Id="rId1072" Type="http://schemas.openxmlformats.org/officeDocument/2006/relationships/hyperlink" Target="http://hotelrealferrol.com" TargetMode="External"/><Relationship Id="rId1073" Type="http://schemas.openxmlformats.org/officeDocument/2006/relationships/hyperlink" Target="http://carrishoteles.com" TargetMode="External"/><Relationship Id="rId1074" Type="http://schemas.openxmlformats.org/officeDocument/2006/relationships/hyperlink" Target="http://granhoteldeferrol.com" TargetMode="External"/><Relationship Id="rId1075" Type="http://schemas.openxmlformats.org/officeDocument/2006/relationships/hyperlink" Target="http://hsilva.com" TargetMode="External"/><Relationship Id="rId1076" Type="http://schemas.openxmlformats.org/officeDocument/2006/relationships/hyperlink" Target="http://hsilva.com" TargetMode="External"/><Relationship Id="rId1077" Type="http://schemas.openxmlformats.org/officeDocument/2006/relationships/hyperlink" Target="http://hotelsuizo.es" TargetMode="External"/><Relationship Id="rId1078" Type="http://schemas.openxmlformats.org/officeDocument/2006/relationships/hyperlink" Target="http://hotelplaza.es" TargetMode="External"/><Relationship Id="rId1079" Type="http://schemas.openxmlformats.org/officeDocument/2006/relationships/hyperlink" Target="http://hotelfranciscojavier.com" TargetMode="External"/><Relationship Id="rId2390" Type="http://schemas.openxmlformats.org/officeDocument/2006/relationships/hyperlink" Target="http://hotelbrasiliaplaya.com" TargetMode="External"/><Relationship Id="rId1060" Type="http://schemas.openxmlformats.org/officeDocument/2006/relationships/hyperlink" Target="http://hotelapedra.com" TargetMode="External"/><Relationship Id="rId2391" Type="http://schemas.openxmlformats.org/officeDocument/2006/relationships/hyperlink" Target="http://hotelcristobalcolon.com" TargetMode="External"/><Relationship Id="rId1061" Type="http://schemas.openxmlformats.org/officeDocument/2006/relationships/hyperlink" Target="http://vientodelnorte.com" TargetMode="External"/><Relationship Id="rId2392" Type="http://schemas.openxmlformats.org/officeDocument/2006/relationships/hyperlink" Target="http://olahotels.com" TargetMode="External"/><Relationship Id="rId1062" Type="http://schemas.openxmlformats.org/officeDocument/2006/relationships/hyperlink" Target="http://vientodelnorte.com" TargetMode="External"/><Relationship Id="rId2393" Type="http://schemas.openxmlformats.org/officeDocument/2006/relationships/hyperlink" Target="http://melia.com" TargetMode="External"/><Relationship Id="rId1063" Type="http://schemas.openxmlformats.org/officeDocument/2006/relationships/hyperlink" Target="http://hotelcantabrico.es" TargetMode="External"/><Relationship Id="rId2394" Type="http://schemas.openxmlformats.org/officeDocument/2006/relationships/hyperlink" Target="http://hotelmirador.es" TargetMode="External"/><Relationship Id="rId1064" Type="http://schemas.openxmlformats.org/officeDocument/2006/relationships/hyperlink" Target="http://elcastanodormilon.es" TargetMode="External"/><Relationship Id="rId2395" Type="http://schemas.openxmlformats.org/officeDocument/2006/relationships/hyperlink" Target="http://hotelcostaazul.es" TargetMode="External"/><Relationship Id="rId1065" Type="http://schemas.openxmlformats.org/officeDocument/2006/relationships/hyperlink" Target="http://motelpalmera.es" TargetMode="External"/><Relationship Id="rId2396" Type="http://schemas.openxmlformats.org/officeDocument/2006/relationships/hyperlink" Target="http://hotelaraxa.com" TargetMode="External"/><Relationship Id="rId1066" Type="http://schemas.openxmlformats.org/officeDocument/2006/relationships/hyperlink" Target="http://www.facebook.com/pages/hostal-tijuana/405056116244898" TargetMode="External"/><Relationship Id="rId2397" Type="http://schemas.openxmlformats.org/officeDocument/2006/relationships/hyperlink" Target="http://hotelsanlorenzo.com" TargetMode="External"/><Relationship Id="rId1067" Type="http://schemas.openxmlformats.org/officeDocument/2006/relationships/hyperlink" Target="http://kensington-hotel.com" TargetMode="External"/><Relationship Id="rId2398" Type="http://schemas.openxmlformats.org/officeDocument/2006/relationships/hyperlink" Target="http://boutiquehotelcalatrava.com" TargetMode="External"/><Relationship Id="rId1068" Type="http://schemas.openxmlformats.org/officeDocument/2006/relationships/hyperlink" Target="http://hotelvalenciaferrol.com" TargetMode="External"/><Relationship Id="rId2399" Type="http://schemas.openxmlformats.org/officeDocument/2006/relationships/hyperlink" Target="http://palma-suites.com" TargetMode="External"/><Relationship Id="rId1069" Type="http://schemas.openxmlformats.org/officeDocument/2006/relationships/hyperlink" Target="http://hotelamericaferrol.es" TargetMode="External"/><Relationship Id="rId1015" Type="http://schemas.openxmlformats.org/officeDocument/2006/relationships/hyperlink" Target="http://hotelcapitol.es" TargetMode="External"/><Relationship Id="rId2346" Type="http://schemas.openxmlformats.org/officeDocument/2006/relationships/hyperlink" Target="http://hmmarblau.com" TargetMode="External"/><Relationship Id="rId3678" Type="http://schemas.openxmlformats.org/officeDocument/2006/relationships/hyperlink" Target="http://hotelelraset.com" TargetMode="External"/><Relationship Id="rId1016" Type="http://schemas.openxmlformats.org/officeDocument/2006/relationships/hyperlink" Target="http://neststylehotels.com" TargetMode="External"/><Relationship Id="rId2347" Type="http://schemas.openxmlformats.org/officeDocument/2006/relationships/hyperlink" Target="http://protur-hotels.com" TargetMode="External"/><Relationship Id="rId3677" Type="http://schemas.openxmlformats.org/officeDocument/2006/relationships/hyperlink" Target="http://hotel-fontanella-denia.com" TargetMode="External"/><Relationship Id="rId1017" Type="http://schemas.openxmlformats.org/officeDocument/2006/relationships/hyperlink" Target="http://hotelcapitaldegalicia.com" TargetMode="External"/><Relationship Id="rId2348" Type="http://schemas.openxmlformats.org/officeDocument/2006/relationships/hyperlink" Target="http://proturbiomargranhotel.com" TargetMode="External"/><Relationship Id="rId1018" Type="http://schemas.openxmlformats.org/officeDocument/2006/relationships/hyperlink" Target="http://hsanlorenzo.com" TargetMode="External"/><Relationship Id="rId2349" Type="http://schemas.openxmlformats.org/officeDocument/2006/relationships/hyperlink" Target="http://mallorcapalace.com" TargetMode="External"/><Relationship Id="rId3679" Type="http://schemas.openxmlformats.org/officeDocument/2006/relationships/hyperlink" Target="http://hotelrosadenia.com" TargetMode="External"/><Relationship Id="rId1019" Type="http://schemas.openxmlformats.org/officeDocument/2006/relationships/hyperlink" Target="http://hotelgelmirez.com" TargetMode="External"/><Relationship Id="rId3670" Type="http://schemas.openxmlformats.org/officeDocument/2006/relationships/hyperlink" Target="https://enhoteles.es/guesthouse_central/" TargetMode="External"/><Relationship Id="rId2340" Type="http://schemas.openxmlformats.org/officeDocument/2006/relationships/hyperlink" Target="http://protur-hotels.com" TargetMode="External"/><Relationship Id="rId3672" Type="http://schemas.openxmlformats.org/officeDocument/2006/relationships/hyperlink" Target="http://parador.es" TargetMode="External"/><Relationship Id="rId1010" Type="http://schemas.openxmlformats.org/officeDocument/2006/relationships/hyperlink" Target="http://htmontenegro.com" TargetMode="External"/><Relationship Id="rId2341" Type="http://schemas.openxmlformats.org/officeDocument/2006/relationships/hyperlink" Target="http://cataloniahotels.com" TargetMode="External"/><Relationship Id="rId3671" Type="http://schemas.openxmlformats.org/officeDocument/2006/relationships/hyperlink" Target="http://hotel-javea.com" TargetMode="External"/><Relationship Id="rId1011" Type="http://schemas.openxmlformats.org/officeDocument/2006/relationships/hyperlink" Target="http://costavella.com" TargetMode="External"/><Relationship Id="rId2342" Type="http://schemas.openxmlformats.org/officeDocument/2006/relationships/hyperlink" Target="http://hipotels.com" TargetMode="External"/><Relationship Id="rId3674" Type="http://schemas.openxmlformats.org/officeDocument/2006/relationships/hyperlink" Target="http://villanaranjos.com" TargetMode="External"/><Relationship Id="rId1012" Type="http://schemas.openxmlformats.org/officeDocument/2006/relationships/hyperlink" Target="http://puertadelcamino.com" TargetMode="External"/><Relationship Id="rId2343" Type="http://schemas.openxmlformats.org/officeDocument/2006/relationships/hyperlink" Target="http://grupoteles.com" TargetMode="External"/><Relationship Id="rId3673" Type="http://schemas.openxmlformats.org/officeDocument/2006/relationships/hyperlink" Target="http://hotelmiramar.com.es" TargetMode="External"/><Relationship Id="rId1013" Type="http://schemas.openxmlformats.org/officeDocument/2006/relationships/hyperlink" Target="http://pousadasdecompostela.com" TargetMode="External"/><Relationship Id="rId2344" Type="http://schemas.openxmlformats.org/officeDocument/2006/relationships/hyperlink" Target="http://hoteleslaurel.com" TargetMode="External"/><Relationship Id="rId3676" Type="http://schemas.openxmlformats.org/officeDocument/2006/relationships/hyperlink" Target="http://hotel-laracona.com" TargetMode="External"/><Relationship Id="rId1014" Type="http://schemas.openxmlformats.org/officeDocument/2006/relationships/hyperlink" Target="http://atalaiahoteles.com" TargetMode="External"/><Relationship Id="rId2345" Type="http://schemas.openxmlformats.org/officeDocument/2006/relationships/hyperlink" Target="http://seasunhotels.com" TargetMode="External"/><Relationship Id="rId3675" Type="http://schemas.openxmlformats.org/officeDocument/2006/relationships/hyperlink" Target="http://villanaranjos.com" TargetMode="External"/><Relationship Id="rId1004" Type="http://schemas.openxmlformats.org/officeDocument/2006/relationships/hyperlink" Target="http://www.residenciarosaleda.com/" TargetMode="External"/><Relationship Id="rId2335" Type="http://schemas.openxmlformats.org/officeDocument/2006/relationships/hyperlink" Target="http://hoteltritonbeachmallorca.com" TargetMode="External"/><Relationship Id="rId3667" Type="http://schemas.openxmlformats.org/officeDocument/2006/relationships/hyperlink" Target="http://lafasana.com" TargetMode="External"/><Relationship Id="rId4998" Type="http://schemas.openxmlformats.org/officeDocument/2006/relationships/hyperlink" Target="http://hotelcondestableiranzo.com/" TargetMode="External"/><Relationship Id="rId1005" Type="http://schemas.openxmlformats.org/officeDocument/2006/relationships/hyperlink" Target="http://parador.es" TargetMode="External"/><Relationship Id="rId2336" Type="http://schemas.openxmlformats.org/officeDocument/2006/relationships/hyperlink" Target="http://sescasesdefetget.com" TargetMode="External"/><Relationship Id="rId3666" Type="http://schemas.openxmlformats.org/officeDocument/2006/relationships/hyperlink" Target="http://hotelesposeidon.com" TargetMode="External"/><Relationship Id="rId4997" Type="http://schemas.openxmlformats.org/officeDocument/2006/relationships/hyperlink" Target="http://parador.es" TargetMode="External"/><Relationship Id="rId1006" Type="http://schemas.openxmlformats.org/officeDocument/2006/relationships/hyperlink" Target="http://sanfranciscohm.com" TargetMode="External"/><Relationship Id="rId2337" Type="http://schemas.openxmlformats.org/officeDocument/2006/relationships/hyperlink" Target="http://hipotels.com" TargetMode="External"/><Relationship Id="rId3669" Type="http://schemas.openxmlformats.org/officeDocument/2006/relationships/hyperlink" Target="http://hotelboutiquealicante.com" TargetMode="External"/><Relationship Id="rId1007" Type="http://schemas.openxmlformats.org/officeDocument/2006/relationships/hyperlink" Target="http://akelarrehotel.com" TargetMode="External"/><Relationship Id="rId2338" Type="http://schemas.openxmlformats.org/officeDocument/2006/relationships/hyperlink" Target="http://cansimoneta.com" TargetMode="External"/><Relationship Id="rId3668" Type="http://schemas.openxmlformats.org/officeDocument/2006/relationships/hyperlink" Target="http://hotelsalvadora.com" TargetMode="External"/><Relationship Id="rId4999" Type="http://schemas.openxmlformats.org/officeDocument/2006/relationships/hyperlink" Target="http://hoteleuropajaen.es" TargetMode="External"/><Relationship Id="rId1008" Type="http://schemas.openxmlformats.org/officeDocument/2006/relationships/hyperlink" Target="http://hotelsantaclarasantiago.com" TargetMode="External"/><Relationship Id="rId2339" Type="http://schemas.openxmlformats.org/officeDocument/2006/relationships/hyperlink" Target="http://hipotels.com" TargetMode="External"/><Relationship Id="rId1009" Type="http://schemas.openxmlformats.org/officeDocument/2006/relationships/hyperlink" Target="http://compostelanethotels.com" TargetMode="External"/><Relationship Id="rId4990" Type="http://schemas.openxmlformats.org/officeDocument/2006/relationships/hyperlink" Target="http://zambrahotel.es" TargetMode="External"/><Relationship Id="rId3661" Type="http://schemas.openxmlformats.org/officeDocument/2006/relationships/hyperlink" Target="http://porthotels.es" TargetMode="External"/><Relationship Id="rId4992" Type="http://schemas.openxmlformats.org/officeDocument/2006/relationships/hyperlink" Target="http://hotelacg.com" TargetMode="External"/><Relationship Id="rId2330" Type="http://schemas.openxmlformats.org/officeDocument/2006/relationships/hyperlink" Target="http://aparthotelportodrach.com" TargetMode="External"/><Relationship Id="rId3660" Type="http://schemas.openxmlformats.org/officeDocument/2006/relationships/hyperlink" Target="http://portocalpe.com" TargetMode="External"/><Relationship Id="rId4991" Type="http://schemas.openxmlformats.org/officeDocument/2006/relationships/hyperlink" Target="http://nochederonda.es" TargetMode="External"/><Relationship Id="rId1000" Type="http://schemas.openxmlformats.org/officeDocument/2006/relationships/hyperlink" Target="http://hotelcompostela.es" TargetMode="External"/><Relationship Id="rId2331" Type="http://schemas.openxmlformats.org/officeDocument/2006/relationships/hyperlink" Target="http://thbhotels.com" TargetMode="External"/><Relationship Id="rId3663" Type="http://schemas.openxmlformats.org/officeDocument/2006/relationships/hyperlink" Target="http://galetamar.com" TargetMode="External"/><Relationship Id="rId4994" Type="http://schemas.openxmlformats.org/officeDocument/2006/relationships/hyperlink" Target="http://hotelesho.com" TargetMode="External"/><Relationship Id="rId1001" Type="http://schemas.openxmlformats.org/officeDocument/2006/relationships/hyperlink" Target="http://hotelcompostela.es" TargetMode="External"/><Relationship Id="rId2332" Type="http://schemas.openxmlformats.org/officeDocument/2006/relationships/hyperlink" Target="http://gardenhotels.com" TargetMode="External"/><Relationship Id="rId3662" Type="http://schemas.openxmlformats.org/officeDocument/2006/relationships/hyperlink" Target="http://unitursa.com" TargetMode="External"/><Relationship Id="rId4993" Type="http://schemas.openxmlformats.org/officeDocument/2006/relationships/hyperlink" Target="http://restaurantehoteleloasis.es" TargetMode="External"/><Relationship Id="rId1002" Type="http://schemas.openxmlformats.org/officeDocument/2006/relationships/hyperlink" Target="http://hostallasalle.com" TargetMode="External"/><Relationship Id="rId2333" Type="http://schemas.openxmlformats.org/officeDocument/2006/relationships/hyperlink" Target="http://hotelsonjaumell.com" TargetMode="External"/><Relationship Id="rId3665" Type="http://schemas.openxmlformats.org/officeDocument/2006/relationships/hyperlink" Target="http://hotelrocinantecalpe.com" TargetMode="External"/><Relationship Id="rId4996" Type="http://schemas.openxmlformats.org/officeDocument/2006/relationships/hyperlink" Target="http://hotelxauenjaen.com" TargetMode="External"/><Relationship Id="rId1003" Type="http://schemas.openxmlformats.org/officeDocument/2006/relationships/hyperlink" Target="http://pazosalba.com" TargetMode="External"/><Relationship Id="rId2334" Type="http://schemas.openxmlformats.org/officeDocument/2006/relationships/hyperlink" Target="http://illothotels.com" TargetMode="External"/><Relationship Id="rId3664" Type="http://schemas.openxmlformats.org/officeDocument/2006/relationships/hyperlink" Target="http://hotelrocinantecalpe.com" TargetMode="External"/><Relationship Id="rId4995" Type="http://schemas.openxmlformats.org/officeDocument/2006/relationships/hyperlink" Target="http://hotelinfantacristina.com" TargetMode="External"/><Relationship Id="rId1037" Type="http://schemas.openxmlformats.org/officeDocument/2006/relationships/hyperlink" Target="http://exeareacentral.com" TargetMode="External"/><Relationship Id="rId2368" Type="http://schemas.openxmlformats.org/officeDocument/2006/relationships/hyperlink" Target="http://insotel.com" TargetMode="External"/><Relationship Id="rId1038" Type="http://schemas.openxmlformats.org/officeDocument/2006/relationships/hyperlink" Target="http://eurostarshotels.com" TargetMode="External"/><Relationship Id="rId2369" Type="http://schemas.openxmlformats.org/officeDocument/2006/relationships/hyperlink" Target="http://insotel.com" TargetMode="External"/><Relationship Id="rId3699" Type="http://schemas.openxmlformats.org/officeDocument/2006/relationships/hyperlink" Target="http://hoteltorrejoven.com" TargetMode="External"/><Relationship Id="rId1039" Type="http://schemas.openxmlformats.org/officeDocument/2006/relationships/hyperlink" Target="http://hotelsantaluciasc.es" TargetMode="External"/><Relationship Id="rId3690" Type="http://schemas.openxmlformats.org/officeDocument/2006/relationships/hyperlink" Target="http://hotelmediterraneo.es" TargetMode="External"/><Relationship Id="rId2360" Type="http://schemas.openxmlformats.org/officeDocument/2006/relationships/hyperlink" Target="http://universalhotels.es" TargetMode="External"/><Relationship Id="rId3692" Type="http://schemas.openxmlformats.org/officeDocument/2006/relationships/hyperlink" Target="http://hotelquino.com" TargetMode="External"/><Relationship Id="rId1030" Type="http://schemas.openxmlformats.org/officeDocument/2006/relationships/hyperlink" Target="http://sanmiguelsantiago.com" TargetMode="External"/><Relationship Id="rId2361" Type="http://schemas.openxmlformats.org/officeDocument/2006/relationships/hyperlink" Target="http://beijuanmallorca.com" TargetMode="External"/><Relationship Id="rId3691" Type="http://schemas.openxmlformats.org/officeDocument/2006/relationships/hyperlink" Target="http://hoteledenmar.com" TargetMode="External"/><Relationship Id="rId1031" Type="http://schemas.openxmlformats.org/officeDocument/2006/relationships/hyperlink" Target="http://altairhotel.net" TargetMode="External"/><Relationship Id="rId2362" Type="http://schemas.openxmlformats.org/officeDocument/2006/relationships/hyperlink" Target="http://hotelsillot.com" TargetMode="External"/><Relationship Id="rId3694" Type="http://schemas.openxmlformats.org/officeDocument/2006/relationships/hyperlink" Target="http://hotelesposeidon.com" TargetMode="External"/><Relationship Id="rId1032" Type="http://schemas.openxmlformats.org/officeDocument/2006/relationships/hyperlink" Target="http://hotelfontedesanroque.com" TargetMode="External"/><Relationship Id="rId2363" Type="http://schemas.openxmlformats.org/officeDocument/2006/relationships/hyperlink" Target="http://calador-ibiza.com" TargetMode="External"/><Relationship Id="rId3693" Type="http://schemas.openxmlformats.org/officeDocument/2006/relationships/hyperlink" Target="http://hotelmeridional.es" TargetMode="External"/><Relationship Id="rId1033" Type="http://schemas.openxmlformats.org/officeDocument/2006/relationships/hyperlink" Target="http://miradordebelvis.com" TargetMode="External"/><Relationship Id="rId2364" Type="http://schemas.openxmlformats.org/officeDocument/2006/relationships/hyperlink" Target="http://hotelcalavedella.com" TargetMode="External"/><Relationship Id="rId3696" Type="http://schemas.openxmlformats.org/officeDocument/2006/relationships/hyperlink" Target="http://hoteljuancarlos.com" TargetMode="External"/><Relationship Id="rId1034" Type="http://schemas.openxmlformats.org/officeDocument/2006/relationships/hyperlink" Target="http://marriott.com" TargetMode="External"/><Relationship Id="rId2365" Type="http://schemas.openxmlformats.org/officeDocument/2006/relationships/hyperlink" Target="http://hotelvillage.net" TargetMode="External"/><Relationship Id="rId3695" Type="http://schemas.openxmlformats.org/officeDocument/2006/relationships/hyperlink" Target="http://hotellalaguna.com" TargetMode="External"/><Relationship Id="rId1035" Type="http://schemas.openxmlformats.org/officeDocument/2006/relationships/hyperlink" Target="http://palaciodelcarmen.com" TargetMode="External"/><Relationship Id="rId2366" Type="http://schemas.openxmlformats.org/officeDocument/2006/relationships/hyperlink" Target="http://insotelhotelgroup.com" TargetMode="External"/><Relationship Id="rId3698" Type="http://schemas.openxmlformats.org/officeDocument/2006/relationships/hyperlink" Target="http://ansahotel.com" TargetMode="External"/><Relationship Id="rId1036" Type="http://schemas.openxmlformats.org/officeDocument/2006/relationships/hyperlink" Target="http://hotelherradura.es" TargetMode="External"/><Relationship Id="rId2367" Type="http://schemas.openxmlformats.org/officeDocument/2006/relationships/hyperlink" Target="http://ibizagranhotel.com" TargetMode="External"/><Relationship Id="rId3697" Type="http://schemas.openxmlformats.org/officeDocument/2006/relationships/hyperlink" Target="http://onahotels.com" TargetMode="External"/><Relationship Id="rId1026" Type="http://schemas.openxmlformats.org/officeDocument/2006/relationships/hyperlink" Target="http://nh-hotels.com" TargetMode="External"/><Relationship Id="rId2357" Type="http://schemas.openxmlformats.org/officeDocument/2006/relationships/hyperlink" Target="http://hipotels.com" TargetMode="External"/><Relationship Id="rId3689" Type="http://schemas.openxmlformats.org/officeDocument/2006/relationships/hyperlink" Target="http://alzaraq.net" TargetMode="External"/><Relationship Id="rId1027" Type="http://schemas.openxmlformats.org/officeDocument/2006/relationships/hyperlink" Target="http://santiagoapostolhotel.com" TargetMode="External"/><Relationship Id="rId2358" Type="http://schemas.openxmlformats.org/officeDocument/2006/relationships/hyperlink" Target="http://thbhotels.com" TargetMode="External"/><Relationship Id="rId3688" Type="http://schemas.openxmlformats.org/officeDocument/2006/relationships/hyperlink" Target="http://swisshotelmoraira.com" TargetMode="External"/><Relationship Id="rId1028" Type="http://schemas.openxmlformats.org/officeDocument/2006/relationships/hyperlink" Target="http://granhotellosabetos.com" TargetMode="External"/><Relationship Id="rId2359" Type="http://schemas.openxmlformats.org/officeDocument/2006/relationships/hyperlink" Target="http://hipotels.com" TargetMode="External"/><Relationship Id="rId1029" Type="http://schemas.openxmlformats.org/officeDocument/2006/relationships/hyperlink" Target="http://carrishoteles.com" TargetMode="External"/><Relationship Id="rId3681" Type="http://schemas.openxmlformats.org/officeDocument/2006/relationships/hyperlink" Target="https://hotellosangelesdenia.com/" TargetMode="External"/><Relationship Id="rId2350" Type="http://schemas.openxmlformats.org/officeDocument/2006/relationships/hyperlink" Target="http://blueseahotels.com" TargetMode="External"/><Relationship Id="rId3680" Type="http://schemas.openxmlformats.org/officeDocument/2006/relationships/hyperlink" Target="https://www.porthotels.es/port-denia.html?utm_medium=organic&amp;utm_source=google&amp;utm_campaign=google-my-business&amp;utm_term=google-local&amp;utm_id=port-denia" TargetMode="External"/><Relationship Id="rId1020" Type="http://schemas.openxmlformats.org/officeDocument/2006/relationships/hyperlink" Target="http://hotelsancarlos.net" TargetMode="External"/><Relationship Id="rId2351" Type="http://schemas.openxmlformats.org/officeDocument/2006/relationships/hyperlink" Target="http://hihotels.net" TargetMode="External"/><Relationship Id="rId3683" Type="http://schemas.openxmlformats.org/officeDocument/2006/relationships/hyperlink" Target="http://hotellesrotesdenia.com" TargetMode="External"/><Relationship Id="rId1021" Type="http://schemas.openxmlformats.org/officeDocument/2006/relationships/hyperlink" Target="http://eurostarshotels.com" TargetMode="External"/><Relationship Id="rId2352" Type="http://schemas.openxmlformats.org/officeDocument/2006/relationships/hyperlink" Target="http://protur-hotels.com" TargetMode="External"/><Relationship Id="rId3682" Type="http://schemas.openxmlformats.org/officeDocument/2006/relationships/hyperlink" Target="http://hotelcostablancadenia.com" TargetMode="External"/><Relationship Id="rId1022" Type="http://schemas.openxmlformats.org/officeDocument/2006/relationships/hyperlink" Target="http://cvacaciones-montedogozo.com" TargetMode="External"/><Relationship Id="rId2353" Type="http://schemas.openxmlformats.org/officeDocument/2006/relationships/hyperlink" Target="http://protur-hotels.com" TargetMode="External"/><Relationship Id="rId3685" Type="http://schemas.openxmlformats.org/officeDocument/2006/relationships/hyperlink" Target="http://casamarina-suites.com" TargetMode="External"/><Relationship Id="rId1023" Type="http://schemas.openxmlformats.org/officeDocument/2006/relationships/hyperlink" Target="http://hotelbonaval.com" TargetMode="External"/><Relationship Id="rId2354" Type="http://schemas.openxmlformats.org/officeDocument/2006/relationships/hyperlink" Target="http://hoteles-catalonia.com" TargetMode="External"/><Relationship Id="rId3684" Type="http://schemas.openxmlformats.org/officeDocument/2006/relationships/hyperlink" Target="http://hotelramis.com" TargetMode="External"/><Relationship Id="rId1024" Type="http://schemas.openxmlformats.org/officeDocument/2006/relationships/hyperlink" Target="http://pazodealtamira.com" TargetMode="External"/><Relationship Id="rId2355" Type="http://schemas.openxmlformats.org/officeDocument/2006/relationships/hyperlink" Target="http://playadorada.es" TargetMode="External"/><Relationship Id="rId3687" Type="http://schemas.openxmlformats.org/officeDocument/2006/relationships/hyperlink" Target="http://gemahotel.com" TargetMode="External"/><Relationship Id="rId1025" Type="http://schemas.openxmlformats.org/officeDocument/2006/relationships/hyperlink" Target="http://aldaalgalia.es" TargetMode="External"/><Relationship Id="rId2356" Type="http://schemas.openxmlformats.org/officeDocument/2006/relationships/hyperlink" Target="http://beijuanmallorca.com" TargetMode="External"/><Relationship Id="rId3686" Type="http://schemas.openxmlformats.org/officeDocument/2006/relationships/hyperlink" Target="http://casamarina-suites.com" TargetMode="External"/><Relationship Id="rId8529" Type="http://schemas.openxmlformats.org/officeDocument/2006/relationships/hyperlink" Target="http://hotelesdunas.com" TargetMode="External"/><Relationship Id="rId8528" Type="http://schemas.openxmlformats.org/officeDocument/2006/relationships/hyperlink" Target="http://melia.com" TargetMode="External"/><Relationship Id="rId8523" Type="http://schemas.openxmlformats.org/officeDocument/2006/relationships/hyperlink" Target="http://ilunionpuertadetriana.com" TargetMode="External"/><Relationship Id="rId8522" Type="http://schemas.openxmlformats.org/officeDocument/2006/relationships/hyperlink" Target="http://portaventuraworld.com" TargetMode="External"/><Relationship Id="rId8521" Type="http://schemas.openxmlformats.org/officeDocument/2006/relationships/hyperlink" Target="http://hipotels.com" TargetMode="External"/><Relationship Id="rId8520" Type="http://schemas.openxmlformats.org/officeDocument/2006/relationships/hyperlink" Target="http://hipotels.com" TargetMode="External"/><Relationship Id="rId8527" Type="http://schemas.openxmlformats.org/officeDocument/2006/relationships/hyperlink" Target="http://es.melia.com" TargetMode="External"/><Relationship Id="rId8526" Type="http://schemas.openxmlformats.org/officeDocument/2006/relationships/hyperlink" Target="http://villavik.com" TargetMode="External"/><Relationship Id="rId8525" Type="http://schemas.openxmlformats.org/officeDocument/2006/relationships/hyperlink" Target="http://selwo.es" TargetMode="External"/><Relationship Id="rId8524" Type="http://schemas.openxmlformats.org/officeDocument/2006/relationships/hyperlink" Target="http://selwo.es" TargetMode="External"/><Relationship Id="rId8519" Type="http://schemas.openxmlformats.org/officeDocument/2006/relationships/hyperlink" Target="http://canmarlet.com" TargetMode="External"/><Relationship Id="rId8518" Type="http://schemas.openxmlformats.org/officeDocument/2006/relationships/hyperlink" Target="http://portaventura.es" TargetMode="External"/><Relationship Id="rId8517" Type="http://schemas.openxmlformats.org/officeDocument/2006/relationships/hyperlink" Target="http://www.actahotels.com" TargetMode="External"/><Relationship Id="rId8512" Type="http://schemas.openxmlformats.org/officeDocument/2006/relationships/hyperlink" Target="http://rodagolf.com" TargetMode="External"/><Relationship Id="rId8511" Type="http://schemas.openxmlformats.org/officeDocument/2006/relationships/hyperlink" Target="http://hotelesporcel.com" TargetMode="External"/><Relationship Id="rId8510" Type="http://schemas.openxmlformats.org/officeDocument/2006/relationships/hyperlink" Target="http://areas.es" TargetMode="External"/><Relationship Id="rId8516" Type="http://schemas.openxmlformats.org/officeDocument/2006/relationships/hyperlink" Target="http://hotel-floridaandorra.com" TargetMode="External"/><Relationship Id="rId8515" Type="http://schemas.openxmlformats.org/officeDocument/2006/relationships/hyperlink" Target="http://hotel-arthotelandorra.com" TargetMode="External"/><Relationship Id="rId8514" Type="http://schemas.openxmlformats.org/officeDocument/2006/relationships/hyperlink" Target="http://jardin-tecina.com" TargetMode="External"/><Relationship Id="rId8513" Type="http://schemas.openxmlformats.org/officeDocument/2006/relationships/hyperlink" Target="http://gargallo-hotels.com" TargetMode="External"/><Relationship Id="rId7219" Type="http://schemas.openxmlformats.org/officeDocument/2006/relationships/hyperlink" Target="http://bandamagolf.com" TargetMode="External"/><Relationship Id="rId7210" Type="http://schemas.openxmlformats.org/officeDocument/2006/relationships/hyperlink" Target="http://nh-hoteles.es" TargetMode="External"/><Relationship Id="rId8541" Type="http://schemas.openxmlformats.org/officeDocument/2006/relationships/hyperlink" Target="http://bluebayresorts.com" TargetMode="External"/><Relationship Id="rId8540" Type="http://schemas.openxmlformats.org/officeDocument/2006/relationships/hyperlink" Target="http://bluebayresorts.com" TargetMode="External"/><Relationship Id="rId7214" Type="http://schemas.openxmlformats.org/officeDocument/2006/relationships/hyperlink" Target="http://maipez.com" TargetMode="External"/><Relationship Id="rId8545" Type="http://schemas.openxmlformats.org/officeDocument/2006/relationships/hyperlink" Target="http://banhsdetredos.com" TargetMode="External"/><Relationship Id="rId7213" Type="http://schemas.openxmlformats.org/officeDocument/2006/relationships/hyperlink" Target="http://hotelesdunas.com" TargetMode="External"/><Relationship Id="rId8544" Type="http://schemas.openxmlformats.org/officeDocument/2006/relationships/hyperlink" Target="http://pagodelvicario.com" TargetMode="External"/><Relationship Id="rId7212" Type="http://schemas.openxmlformats.org/officeDocument/2006/relationships/hyperlink" Target="http://nh-hotels.com" TargetMode="External"/><Relationship Id="rId8543" Type="http://schemas.openxmlformats.org/officeDocument/2006/relationships/hyperlink" Target="http://conybarhotels.com" TargetMode="External"/><Relationship Id="rId7211" Type="http://schemas.openxmlformats.org/officeDocument/2006/relationships/hyperlink" Target="http://aloecanteras.com-grancanaria.com" TargetMode="External"/><Relationship Id="rId8542" Type="http://schemas.openxmlformats.org/officeDocument/2006/relationships/hyperlink" Target="http://hotelturquesa.com" TargetMode="External"/><Relationship Id="rId7218" Type="http://schemas.openxmlformats.org/officeDocument/2006/relationships/hyperlink" Target="http://hotelreycarlos.com" TargetMode="External"/><Relationship Id="rId8549" Type="http://schemas.openxmlformats.org/officeDocument/2006/relationships/hyperlink" Target="http://www.vitahoteliers.com" TargetMode="External"/><Relationship Id="rId7217" Type="http://schemas.openxmlformats.org/officeDocument/2006/relationships/hyperlink" Target="http://hparque.com" TargetMode="External"/><Relationship Id="rId8548" Type="http://schemas.openxmlformats.org/officeDocument/2006/relationships/hyperlink" Target="http://www.vitahoteliers.com" TargetMode="External"/><Relationship Id="rId7216" Type="http://schemas.openxmlformats.org/officeDocument/2006/relationships/hyperlink" Target="http://vikhotels.com" TargetMode="External"/><Relationship Id="rId8547" Type="http://schemas.openxmlformats.org/officeDocument/2006/relationships/hyperlink" Target="http://cymargestion.com" TargetMode="External"/><Relationship Id="rId7215" Type="http://schemas.openxmlformats.org/officeDocument/2006/relationships/hyperlink" Target="http://venus-star-resort.com" TargetMode="External"/><Relationship Id="rId8546" Type="http://schemas.openxmlformats.org/officeDocument/2006/relationships/hyperlink" Target="http://hotelelaguila.com" TargetMode="External"/><Relationship Id="rId7209" Type="http://schemas.openxmlformats.org/officeDocument/2006/relationships/hyperlink" Target="http://nh-hotels.com" TargetMode="External"/><Relationship Id="rId7208" Type="http://schemas.openxmlformats.org/officeDocument/2006/relationships/hyperlink" Target="http://hotelalisioscanteras.com" TargetMode="External"/><Relationship Id="rId8539" Type="http://schemas.openxmlformats.org/officeDocument/2006/relationships/hyperlink" Target="http://hotelfernandoiii.es" TargetMode="External"/><Relationship Id="rId8530" Type="http://schemas.openxmlformats.org/officeDocument/2006/relationships/hyperlink" Target="http://www.dunas.com" TargetMode="External"/><Relationship Id="rId7203" Type="http://schemas.openxmlformats.org/officeDocument/2006/relationships/hyperlink" Target="http://hdhotels.com" TargetMode="External"/><Relationship Id="rId8534" Type="http://schemas.openxmlformats.org/officeDocument/2006/relationships/hyperlink" Target="http://morasolhoteles.es" TargetMode="External"/><Relationship Id="rId7202" Type="http://schemas.openxmlformats.org/officeDocument/2006/relationships/hyperlink" Target="http://princess-hotels.com/web/es/fpw/81_homepage.asp" TargetMode="External"/><Relationship Id="rId8533" Type="http://schemas.openxmlformats.org/officeDocument/2006/relationships/hyperlink" Target="http://sensol.es" TargetMode="External"/><Relationship Id="rId7201" Type="http://schemas.openxmlformats.org/officeDocument/2006/relationships/hyperlink" Target="http://morromar.com" TargetMode="External"/><Relationship Id="rId8532" Type="http://schemas.openxmlformats.org/officeDocument/2006/relationships/hyperlink" Target="http://pazodorio.com" TargetMode="External"/><Relationship Id="rId7200" Type="http://schemas.openxmlformats.org/officeDocument/2006/relationships/hyperlink" Target="http://relaxia.net" TargetMode="External"/><Relationship Id="rId8531" Type="http://schemas.openxmlformats.org/officeDocument/2006/relationships/hyperlink" Target="http://dunashotels.com" TargetMode="External"/><Relationship Id="rId7207" Type="http://schemas.openxmlformats.org/officeDocument/2006/relationships/hyperlink" Target="https://www.sunsgarden.es/" TargetMode="External"/><Relationship Id="rId8538" Type="http://schemas.openxmlformats.org/officeDocument/2006/relationships/hyperlink" Target="http://balneariolierganes.com" TargetMode="External"/><Relationship Id="rId7206" Type="http://schemas.openxmlformats.org/officeDocument/2006/relationships/hyperlink" Target="https://www.hotelescuelasantabrigida.com/es/" TargetMode="External"/><Relationship Id="rId8537" Type="http://schemas.openxmlformats.org/officeDocument/2006/relationships/hyperlink" Target="http://ritzcarlton.com" TargetMode="External"/><Relationship Id="rId7205" Type="http://schemas.openxmlformats.org/officeDocument/2006/relationships/hyperlink" Target="http://waviahotel.com" TargetMode="External"/><Relationship Id="rId8536" Type="http://schemas.openxmlformats.org/officeDocument/2006/relationships/hyperlink" Target="http://insotel.com" TargetMode="External"/><Relationship Id="rId7204" Type="http://schemas.openxmlformats.org/officeDocument/2006/relationships/hyperlink" Target="http://sheratonfuerteventura.com" TargetMode="External"/><Relationship Id="rId8535" Type="http://schemas.openxmlformats.org/officeDocument/2006/relationships/hyperlink" Target="http://albuferahotel.com" TargetMode="External"/><Relationship Id="rId1090" Type="http://schemas.openxmlformats.org/officeDocument/2006/relationships/hyperlink" Target="http://rialta.net" TargetMode="External"/><Relationship Id="rId1091" Type="http://schemas.openxmlformats.org/officeDocument/2006/relationships/hyperlink" Target="http://hoteles-cristal.com" TargetMode="External"/><Relationship Id="rId1092" Type="http://schemas.openxmlformats.org/officeDocument/2006/relationships/hyperlink" Target="http://residencialoslagos.com" TargetMode="External"/><Relationship Id="rId1093" Type="http://schemas.openxmlformats.org/officeDocument/2006/relationships/hyperlink" Target="http://hotelpastoriza.es" TargetMode="External"/><Relationship Id="rId1094" Type="http://schemas.openxmlformats.org/officeDocument/2006/relationships/hyperlink" Target="http://hotelviaaetcal.com" TargetMode="External"/><Relationship Id="rId1095" Type="http://schemas.openxmlformats.org/officeDocument/2006/relationships/hyperlink" Target="http://belafisterra.com" TargetMode="External"/><Relationship Id="rId1096" Type="http://schemas.openxmlformats.org/officeDocument/2006/relationships/hyperlink" Target="http://hotelsemaforodefisterra.com" TargetMode="External"/><Relationship Id="rId1097" Type="http://schemas.openxmlformats.org/officeDocument/2006/relationships/hyperlink" Target="http://hotelmuradana.es" TargetMode="External"/><Relationship Id="rId1098" Type="http://schemas.openxmlformats.org/officeDocument/2006/relationships/hyperlink" Target="https://hotelvilladebetanzos.com/" TargetMode="External"/><Relationship Id="rId1099" Type="http://schemas.openxmlformats.org/officeDocument/2006/relationships/hyperlink" Target="http://portocabana.com" TargetMode="External"/><Relationship Id="rId1080" Type="http://schemas.openxmlformats.org/officeDocument/2006/relationships/hyperlink" Target="http://nogallas.com" TargetMode="External"/><Relationship Id="rId1081" Type="http://schemas.openxmlformats.org/officeDocument/2006/relationships/hyperlink" Target="http://hotelcorunamar.es" TargetMode="External"/><Relationship Id="rId1082" Type="http://schemas.openxmlformats.org/officeDocument/2006/relationships/hyperlink" Target="http://hotelmardelplata.es" TargetMode="External"/><Relationship Id="rId1083" Type="http://schemas.openxmlformats.org/officeDocument/2006/relationships/hyperlink" Target="http://riazorhotel.com" TargetMode="External"/><Relationship Id="rId1084" Type="http://schemas.openxmlformats.org/officeDocument/2006/relationships/hyperlink" Target="http://zenithoteles.com" TargetMode="External"/><Relationship Id="rId1085" Type="http://schemas.openxmlformats.org/officeDocument/2006/relationships/hyperlink" Target="http://zenithoteles.com" TargetMode="External"/><Relationship Id="rId1086" Type="http://schemas.openxmlformats.org/officeDocument/2006/relationships/hyperlink" Target="http://hotel-nido-coruna.com" TargetMode="External"/><Relationship Id="rId1087" Type="http://schemas.openxmlformats.org/officeDocument/2006/relationships/hyperlink" Target="http://loisestrella.com" TargetMode="External"/><Relationship Id="rId1088" Type="http://schemas.openxmlformats.org/officeDocument/2006/relationships/hyperlink" Target="http://hotelsolcoruna.com" TargetMode="External"/><Relationship Id="rId1089" Type="http://schemas.openxmlformats.org/officeDocument/2006/relationships/hyperlink" Target="http://melia.com" TargetMode="External"/><Relationship Id="rId8509" Type="http://schemas.openxmlformats.org/officeDocument/2006/relationships/hyperlink" Target="http://areas.es" TargetMode="External"/><Relationship Id="rId8508" Type="http://schemas.openxmlformats.org/officeDocument/2006/relationships/hyperlink" Target="http://areas.es" TargetMode="External"/><Relationship Id="rId8507" Type="http://schemas.openxmlformats.org/officeDocument/2006/relationships/hyperlink" Target="http://areas.es" TargetMode="External"/><Relationship Id="rId8506" Type="http://schemas.openxmlformats.org/officeDocument/2006/relationships/hyperlink" Target="http://hotelvilamari.com" TargetMode="External"/><Relationship Id="rId8501" Type="http://schemas.openxmlformats.org/officeDocument/2006/relationships/hyperlink" Target="http://abadeshoteles.com" TargetMode="External"/><Relationship Id="rId8500" Type="http://schemas.openxmlformats.org/officeDocument/2006/relationships/hyperlink" Target="http://fuertehoteles.com" TargetMode="External"/><Relationship Id="rId8505" Type="http://schemas.openxmlformats.org/officeDocument/2006/relationships/hyperlink" Target="http://www.marriott.com" TargetMode="External"/><Relationship Id="rId8504" Type="http://schemas.openxmlformats.org/officeDocument/2006/relationships/hyperlink" Target="http://cataloniahotels.com" TargetMode="External"/><Relationship Id="rId8503" Type="http://schemas.openxmlformats.org/officeDocument/2006/relationships/hyperlink" Target="http://relaistermal.com" TargetMode="External"/><Relationship Id="rId8502" Type="http://schemas.openxmlformats.org/officeDocument/2006/relationships/hyperlink" Target="http://hotelsolvasa-valencia.com" TargetMode="External"/><Relationship Id="rId7272" Type="http://schemas.openxmlformats.org/officeDocument/2006/relationships/hyperlink" Target="http://riu.com" TargetMode="External"/><Relationship Id="rId7271" Type="http://schemas.openxmlformats.org/officeDocument/2006/relationships/hyperlink" Target="http://servatur.com" TargetMode="External"/><Relationship Id="rId7270" Type="http://schemas.openxmlformats.org/officeDocument/2006/relationships/hyperlink" Target="http://servaturhotels.com" TargetMode="External"/><Relationship Id="rId7276" Type="http://schemas.openxmlformats.org/officeDocument/2006/relationships/hyperlink" Target="http://lopesan.com" TargetMode="External"/><Relationship Id="rId7275" Type="http://schemas.openxmlformats.org/officeDocument/2006/relationships/hyperlink" Target="https://becordial.com/" TargetMode="External"/><Relationship Id="rId7274" Type="http://schemas.openxmlformats.org/officeDocument/2006/relationships/hyperlink" Target="http://princess-hotels.com/web/es/fpw/81_homepage.asp" TargetMode="External"/><Relationship Id="rId7273" Type="http://schemas.openxmlformats.org/officeDocument/2006/relationships/hyperlink" Target="http://princess-hotels.com" TargetMode="External"/><Relationship Id="rId7279" Type="http://schemas.openxmlformats.org/officeDocument/2006/relationships/hyperlink" Target="http://vistaoasis.com" TargetMode="External"/><Relationship Id="rId7278" Type="http://schemas.openxmlformats.org/officeDocument/2006/relationships/hyperlink" Target="http://hotelesdunas.com" TargetMode="External"/><Relationship Id="rId7277" Type="http://schemas.openxmlformats.org/officeDocument/2006/relationships/hyperlink" Target="http://hotelesdunas.com" TargetMode="External"/><Relationship Id="rId7261" Type="http://schemas.openxmlformats.org/officeDocument/2006/relationships/hyperlink" Target="http://nordotel.com" TargetMode="External"/><Relationship Id="rId8592" Type="http://schemas.openxmlformats.org/officeDocument/2006/relationships/hyperlink" Target="http://hotelmireia.com" TargetMode="External"/><Relationship Id="rId7260" Type="http://schemas.openxmlformats.org/officeDocument/2006/relationships/hyperlink" Target="http://nordotel.com" TargetMode="External"/><Relationship Id="rId8591" Type="http://schemas.openxmlformats.org/officeDocument/2006/relationships/hyperlink" Target="http://pronihoteles.com" TargetMode="External"/><Relationship Id="rId8590" Type="http://schemas.openxmlformats.org/officeDocument/2006/relationships/hyperlink" Target="http://palafoxhoteles.com/hotel-alfonso" TargetMode="External"/><Relationship Id="rId7265" Type="http://schemas.openxmlformats.org/officeDocument/2006/relationships/hyperlink" Target="http://anfi.com" TargetMode="External"/><Relationship Id="rId8596" Type="http://schemas.openxmlformats.org/officeDocument/2006/relationships/hyperlink" Target="http://hotelvillagala.com" TargetMode="External"/><Relationship Id="rId7264" Type="http://schemas.openxmlformats.org/officeDocument/2006/relationships/hyperlink" Target="http://anfi.com" TargetMode="External"/><Relationship Id="rId8595" Type="http://schemas.openxmlformats.org/officeDocument/2006/relationships/hyperlink" Target="http://hotelnievesmar.es" TargetMode="External"/><Relationship Id="rId7263" Type="http://schemas.openxmlformats.org/officeDocument/2006/relationships/hyperlink" Target="http://anfi.com" TargetMode="External"/><Relationship Id="rId8594" Type="http://schemas.openxmlformats.org/officeDocument/2006/relationships/hyperlink" Target="http://hotelcasanamaria.com" TargetMode="External"/><Relationship Id="rId7262" Type="http://schemas.openxmlformats.org/officeDocument/2006/relationships/hyperlink" Target="http://marinagrancanaria.com" TargetMode="External"/><Relationship Id="rId8593" Type="http://schemas.openxmlformats.org/officeDocument/2006/relationships/hyperlink" Target="http://hoteletdestjoan.com" TargetMode="External"/><Relationship Id="rId7269" Type="http://schemas.openxmlformats.org/officeDocument/2006/relationships/hyperlink" Target="http://radissonblu.com" TargetMode="External"/><Relationship Id="rId7268" Type="http://schemas.openxmlformats.org/officeDocument/2006/relationships/hyperlink" Target="http://servatur.com" TargetMode="External"/><Relationship Id="rId8599" Type="http://schemas.openxmlformats.org/officeDocument/2006/relationships/hyperlink" Target="http://hotelescalacentre.com" TargetMode="External"/><Relationship Id="rId7267" Type="http://schemas.openxmlformats.org/officeDocument/2006/relationships/hyperlink" Target="http://anfi.com" TargetMode="External"/><Relationship Id="rId8598" Type="http://schemas.openxmlformats.org/officeDocument/2006/relationships/hyperlink" Target="http://elkehotel.com" TargetMode="External"/><Relationship Id="rId7266" Type="http://schemas.openxmlformats.org/officeDocument/2006/relationships/hyperlink" Target="http://anfi.com" TargetMode="External"/><Relationship Id="rId8597" Type="http://schemas.openxmlformats.org/officeDocument/2006/relationships/hyperlink" Target="http://www.hotelwellamar.com" TargetMode="External"/><Relationship Id="rId7294" Type="http://schemas.openxmlformats.org/officeDocument/2006/relationships/hyperlink" Target="http://arenahotelesfuerteventura.com" TargetMode="External"/><Relationship Id="rId7293" Type="http://schemas.openxmlformats.org/officeDocument/2006/relationships/hyperlink" Target="http://sandy-beach.es" TargetMode="External"/><Relationship Id="rId7292" Type="http://schemas.openxmlformats.org/officeDocument/2006/relationships/hyperlink" Target="http://geraniossuites.com" TargetMode="External"/><Relationship Id="rId7291" Type="http://schemas.openxmlformats.org/officeDocument/2006/relationships/hyperlink" Target="http://elmolinodeagua.com" TargetMode="External"/><Relationship Id="rId7298" Type="http://schemas.openxmlformats.org/officeDocument/2006/relationships/hyperlink" Target="https://cotillosunset.com/" TargetMode="External"/><Relationship Id="rId7297" Type="http://schemas.openxmlformats.org/officeDocument/2006/relationships/hyperlink" Target="http://bungalowsdobleuve.es" TargetMode="External"/><Relationship Id="rId7296" Type="http://schemas.openxmlformats.org/officeDocument/2006/relationships/hyperlink" Target="http://elinti.com" TargetMode="External"/><Relationship Id="rId7295" Type="http://schemas.openxmlformats.org/officeDocument/2006/relationships/hyperlink" Target="http://parador.es" TargetMode="External"/><Relationship Id="rId7299" Type="http://schemas.openxmlformats.org/officeDocument/2006/relationships/hyperlink" Target="http://hotelcastuo.com" TargetMode="External"/><Relationship Id="rId7290" Type="http://schemas.openxmlformats.org/officeDocument/2006/relationships/hyperlink" Target="http://bullhotels.com" TargetMode="External"/><Relationship Id="rId7283" Type="http://schemas.openxmlformats.org/officeDocument/2006/relationships/hyperlink" Target="http://gloriapalaceth.com" TargetMode="External"/><Relationship Id="rId7282" Type="http://schemas.openxmlformats.org/officeDocument/2006/relationships/hyperlink" Target="http://www.princess-hotels.com/" TargetMode="External"/><Relationship Id="rId7281" Type="http://schemas.openxmlformats.org/officeDocument/2006/relationships/hyperlink" Target="http://vistabonita.es" TargetMode="External"/><Relationship Id="rId7280" Type="http://schemas.openxmlformats.org/officeDocument/2006/relationships/hyperlink" Target="http://hotelesdunas.com" TargetMode="External"/><Relationship Id="rId7287" Type="http://schemas.openxmlformats.org/officeDocument/2006/relationships/hyperlink" Target="http://hotelh10playameloneras.com" TargetMode="External"/><Relationship Id="rId7286" Type="http://schemas.openxmlformats.org/officeDocument/2006/relationships/hyperlink" Target="http://suitehotelplayadelingles.com" TargetMode="External"/><Relationship Id="rId7285" Type="http://schemas.openxmlformats.org/officeDocument/2006/relationships/hyperlink" Target="http://gloriapalaceth.com" TargetMode="External"/><Relationship Id="rId7284" Type="http://schemas.openxmlformats.org/officeDocument/2006/relationships/hyperlink" Target="http://gloriapalaceth.com" TargetMode="External"/><Relationship Id="rId7289" Type="http://schemas.openxmlformats.org/officeDocument/2006/relationships/hyperlink" Target="http://cardenahoteles.com" TargetMode="External"/><Relationship Id="rId7288" Type="http://schemas.openxmlformats.org/officeDocument/2006/relationships/hyperlink" Target="http://hotelnayra.com" TargetMode="External"/><Relationship Id="rId7232" Type="http://schemas.openxmlformats.org/officeDocument/2006/relationships/hyperlink" Target="http://hotelfaycan.com" TargetMode="External"/><Relationship Id="rId8563" Type="http://schemas.openxmlformats.org/officeDocument/2006/relationships/hyperlink" Target="http://tulipinnzaragoza.com" TargetMode="External"/><Relationship Id="rId7231" Type="http://schemas.openxmlformats.org/officeDocument/2006/relationships/hyperlink" Target="http://hotelcantur.com" TargetMode="External"/><Relationship Id="rId8562" Type="http://schemas.openxmlformats.org/officeDocument/2006/relationships/hyperlink" Target="http://lola.room-matehotels.com" TargetMode="External"/><Relationship Id="rId7230" Type="http://schemas.openxmlformats.org/officeDocument/2006/relationships/hyperlink" Target="http://hotelcristinalaspalmas.com" TargetMode="External"/><Relationship Id="rId8561" Type="http://schemas.openxmlformats.org/officeDocument/2006/relationships/hyperlink" Target="http://fuertehoteles.com" TargetMode="External"/><Relationship Id="rId8560" Type="http://schemas.openxmlformats.org/officeDocument/2006/relationships/hyperlink" Target="http://luxsevilla.es" TargetMode="External"/><Relationship Id="rId7236" Type="http://schemas.openxmlformats.org/officeDocument/2006/relationships/hyperlink" Target="http://hotelconcorde.org" TargetMode="External"/><Relationship Id="rId8567" Type="http://schemas.openxmlformats.org/officeDocument/2006/relationships/hyperlink" Target="http://iberostar.com" TargetMode="External"/><Relationship Id="rId7235" Type="http://schemas.openxmlformats.org/officeDocument/2006/relationships/hyperlink" Target="http://marriott.com" TargetMode="External"/><Relationship Id="rId8566" Type="http://schemas.openxmlformats.org/officeDocument/2006/relationships/hyperlink" Target="http://iberostar.com" TargetMode="External"/><Relationship Id="rId7234" Type="http://schemas.openxmlformats.org/officeDocument/2006/relationships/hyperlink" Target="http://hotelacgrancanaria.com" TargetMode="External"/><Relationship Id="rId8565" Type="http://schemas.openxmlformats.org/officeDocument/2006/relationships/hyperlink" Target="http://ar-hotels.com" TargetMode="External"/><Relationship Id="rId7233" Type="http://schemas.openxmlformats.org/officeDocument/2006/relationships/hyperlink" Target="http://brisamarcanteras.com" TargetMode="External"/><Relationship Id="rId8564" Type="http://schemas.openxmlformats.org/officeDocument/2006/relationships/hyperlink" Target="http://sohosalamanca.sohohoteles.com" TargetMode="External"/><Relationship Id="rId7239" Type="http://schemas.openxmlformats.org/officeDocument/2006/relationships/hyperlink" Target="http://riversun-touristic.com" TargetMode="External"/><Relationship Id="rId7238" Type="http://schemas.openxmlformats.org/officeDocument/2006/relationships/hyperlink" Target="http://bullhotels.com" TargetMode="External"/><Relationship Id="rId8569" Type="http://schemas.openxmlformats.org/officeDocument/2006/relationships/hyperlink" Target="http://hotelvilagarcia.es" TargetMode="External"/><Relationship Id="rId7237" Type="http://schemas.openxmlformats.org/officeDocument/2006/relationships/hyperlink" Target="http://hotelverol.com" TargetMode="External"/><Relationship Id="rId8568" Type="http://schemas.openxmlformats.org/officeDocument/2006/relationships/hyperlink" Target="http://estacionpontevedra.com" TargetMode="External"/><Relationship Id="rId7221" Type="http://schemas.openxmlformats.org/officeDocument/2006/relationships/hyperlink" Target="http://melia.com" TargetMode="External"/><Relationship Id="rId8552" Type="http://schemas.openxmlformats.org/officeDocument/2006/relationships/hyperlink" Target="http://sidorme.com" TargetMode="External"/><Relationship Id="rId7220" Type="http://schemas.openxmlformats.org/officeDocument/2006/relationships/hyperlink" Target="http://tajarastebungalows.com" TargetMode="External"/><Relationship Id="rId8551" Type="http://schemas.openxmlformats.org/officeDocument/2006/relationships/hyperlink" Target="http://sidorme.com" TargetMode="External"/><Relationship Id="rId8550" Type="http://schemas.openxmlformats.org/officeDocument/2006/relationships/hyperlink" Target="http://eurostarshotels.com" TargetMode="External"/><Relationship Id="rId7225" Type="http://schemas.openxmlformats.org/officeDocument/2006/relationships/hyperlink" Target="http://bullhotels.com" TargetMode="External"/><Relationship Id="rId8556" Type="http://schemas.openxmlformats.org/officeDocument/2006/relationships/hyperlink" Target="http://alegria-hotels.com" TargetMode="External"/><Relationship Id="rId7224" Type="http://schemas.openxmlformats.org/officeDocument/2006/relationships/hyperlink" Target="http://hotelfataga.com" TargetMode="External"/><Relationship Id="rId8555" Type="http://schemas.openxmlformats.org/officeDocument/2006/relationships/hyperlink" Target="http://alegria-hotels.com" TargetMode="External"/><Relationship Id="rId7223" Type="http://schemas.openxmlformats.org/officeDocument/2006/relationships/hyperlink" Target="http://hotelvalencialaspalmas.es" TargetMode="External"/><Relationship Id="rId8554" Type="http://schemas.openxmlformats.org/officeDocument/2006/relationships/hyperlink" Target="http://cotursahotels.com" TargetMode="External"/><Relationship Id="rId7222" Type="http://schemas.openxmlformats.org/officeDocument/2006/relationships/hyperlink" Target="http://murhotels.com" TargetMode="External"/><Relationship Id="rId8553" Type="http://schemas.openxmlformats.org/officeDocument/2006/relationships/hyperlink" Target="http://sidorme.com" TargetMode="External"/><Relationship Id="rId7229" Type="http://schemas.openxmlformats.org/officeDocument/2006/relationships/hyperlink" Target="http://hotelidafe.es" TargetMode="External"/><Relationship Id="rId7228" Type="http://schemas.openxmlformats.org/officeDocument/2006/relationships/hyperlink" Target="http://www.hotelapartamentoslaspalmas.com/" TargetMode="External"/><Relationship Id="rId8559" Type="http://schemas.openxmlformats.org/officeDocument/2006/relationships/hyperlink" Target="http://marinador.com" TargetMode="External"/><Relationship Id="rId7227" Type="http://schemas.openxmlformats.org/officeDocument/2006/relationships/hyperlink" Target="http://mannix.es" TargetMode="External"/><Relationship Id="rId8558" Type="http://schemas.openxmlformats.org/officeDocument/2006/relationships/hyperlink" Target="http://marinador.com" TargetMode="External"/><Relationship Id="rId7226" Type="http://schemas.openxmlformats.org/officeDocument/2006/relationships/hyperlink" Target="http://hotelmelvasuite.com" TargetMode="External"/><Relationship Id="rId8557" Type="http://schemas.openxmlformats.org/officeDocument/2006/relationships/hyperlink" Target="http://alegria-hotels.com" TargetMode="External"/><Relationship Id="rId7250" Type="http://schemas.openxmlformats.org/officeDocument/2006/relationships/hyperlink" Target="http://hoteleselba.com" TargetMode="External"/><Relationship Id="rId8581" Type="http://schemas.openxmlformats.org/officeDocument/2006/relationships/hyperlink" Target="http://hotelpuertocalderon.es" TargetMode="External"/><Relationship Id="rId8580" Type="http://schemas.openxmlformats.org/officeDocument/2006/relationships/hyperlink" Target="https://www.aldahotels.es/" TargetMode="External"/><Relationship Id="rId7254" Type="http://schemas.openxmlformats.org/officeDocument/2006/relationships/hyperlink" Target="http://r2hotels.com" TargetMode="External"/><Relationship Id="rId8585" Type="http://schemas.openxmlformats.org/officeDocument/2006/relationships/hyperlink" Target="http://www.thepalmexperiencehotels.com/hotel-roquetas-beach" TargetMode="External"/><Relationship Id="rId7253" Type="http://schemas.openxmlformats.org/officeDocument/2006/relationships/hyperlink" Target="http://castillobeach.com" TargetMode="External"/><Relationship Id="rId8584" Type="http://schemas.openxmlformats.org/officeDocument/2006/relationships/hyperlink" Target="http://lafiguerolahotel.com" TargetMode="External"/><Relationship Id="rId7252" Type="http://schemas.openxmlformats.org/officeDocument/2006/relationships/hyperlink" Target="http://barcelofuerteventura.com" TargetMode="External"/><Relationship Id="rId8583" Type="http://schemas.openxmlformats.org/officeDocument/2006/relationships/hyperlink" Target="http://elementshotels.es" TargetMode="External"/><Relationship Id="rId7251" Type="http://schemas.openxmlformats.org/officeDocument/2006/relationships/hyperlink" Target="http://barcelocastillobeachresort.com" TargetMode="External"/><Relationship Id="rId8582" Type="http://schemas.openxmlformats.org/officeDocument/2006/relationships/hyperlink" Target="http://grupoaldahostels.com" TargetMode="External"/><Relationship Id="rId7258" Type="http://schemas.openxmlformats.org/officeDocument/2006/relationships/hyperlink" Target="http://bluebayresorts.com" TargetMode="External"/><Relationship Id="rId8589" Type="http://schemas.openxmlformats.org/officeDocument/2006/relationships/hyperlink" Target="http://palafoxhoteles.com" TargetMode="External"/><Relationship Id="rId7257" Type="http://schemas.openxmlformats.org/officeDocument/2006/relationships/hyperlink" Target="http://montefeliz.com" TargetMode="External"/><Relationship Id="rId8588" Type="http://schemas.openxmlformats.org/officeDocument/2006/relationships/hyperlink" Target="http://palafoxhoteles.com" TargetMode="External"/><Relationship Id="rId7256" Type="http://schemas.openxmlformats.org/officeDocument/2006/relationships/hyperlink" Target="http://hotel-elbasarabeach.com" TargetMode="External"/><Relationship Id="rId8587" Type="http://schemas.openxmlformats.org/officeDocument/2006/relationships/hyperlink" Target="http://aparthotelfourelements.com" TargetMode="External"/><Relationship Id="rId7255" Type="http://schemas.openxmlformats.org/officeDocument/2006/relationships/hyperlink" Target="http://fuerteventuragolfresort.com" TargetMode="External"/><Relationship Id="rId8586" Type="http://schemas.openxmlformats.org/officeDocument/2006/relationships/hyperlink" Target="http://hotelcordeprades.com" TargetMode="External"/><Relationship Id="rId7259" Type="http://schemas.openxmlformats.org/officeDocument/2006/relationships/hyperlink" Target="http://nordotel.com" TargetMode="External"/><Relationship Id="rId8570" Type="http://schemas.openxmlformats.org/officeDocument/2006/relationships/hyperlink" Target="http://hotel-aquaria-canelinas.es" TargetMode="External"/><Relationship Id="rId7243" Type="http://schemas.openxmlformats.org/officeDocument/2006/relationships/hyperlink" Target="http://hotelitodelgolfo.com" TargetMode="External"/><Relationship Id="rId8574" Type="http://schemas.openxmlformats.org/officeDocument/2006/relationships/hyperlink" Target="http://hotelalix.com" TargetMode="External"/><Relationship Id="rId7242" Type="http://schemas.openxmlformats.org/officeDocument/2006/relationships/hyperlink" Target="http://aparthotel-laslanzas.com" TargetMode="External"/><Relationship Id="rId8573" Type="http://schemas.openxmlformats.org/officeDocument/2006/relationships/hyperlink" Target="http://suitescoruna.com" TargetMode="External"/><Relationship Id="rId7241" Type="http://schemas.openxmlformats.org/officeDocument/2006/relationships/hyperlink" Target="http://igramar.com" TargetMode="External"/><Relationship Id="rId8572" Type="http://schemas.openxmlformats.org/officeDocument/2006/relationships/hyperlink" Target="http://www.aldahotels.es" TargetMode="External"/><Relationship Id="rId7240" Type="http://schemas.openxmlformats.org/officeDocument/2006/relationships/hyperlink" Target="http://exelascanteras.com" TargetMode="External"/><Relationship Id="rId8571" Type="http://schemas.openxmlformats.org/officeDocument/2006/relationships/hyperlink" Target="http://nandehotel.com" TargetMode="External"/><Relationship Id="rId7247" Type="http://schemas.openxmlformats.org/officeDocument/2006/relationships/hyperlink" Target="http://villamarhotel.es" TargetMode="External"/><Relationship Id="rId8578" Type="http://schemas.openxmlformats.org/officeDocument/2006/relationships/hyperlink" Target="http://playadequenxe.com" TargetMode="External"/><Relationship Id="rId7246" Type="http://schemas.openxmlformats.org/officeDocument/2006/relationships/hyperlink" Target="http://robinson-ep.com" TargetMode="External"/><Relationship Id="rId8577" Type="http://schemas.openxmlformats.org/officeDocument/2006/relationships/hyperlink" Target="http://arcodemazarelos.com" TargetMode="External"/><Relationship Id="rId7245" Type="http://schemas.openxmlformats.org/officeDocument/2006/relationships/hyperlink" Target="http://robinson.com" TargetMode="External"/><Relationship Id="rId8576" Type="http://schemas.openxmlformats.org/officeDocument/2006/relationships/hyperlink" Target="http://ofiusa.es" TargetMode="External"/><Relationship Id="rId7244" Type="http://schemas.openxmlformats.org/officeDocument/2006/relationships/hyperlink" Target="http://aldiana.de" TargetMode="External"/><Relationship Id="rId8575" Type="http://schemas.openxmlformats.org/officeDocument/2006/relationships/hyperlink" Target="http://hotelplayadecamarinas.com" TargetMode="External"/><Relationship Id="rId7249" Type="http://schemas.openxmlformats.org/officeDocument/2006/relationships/hyperlink" Target="http://broncemar-beach.com" TargetMode="External"/><Relationship Id="rId7248" Type="http://schemas.openxmlformats.org/officeDocument/2006/relationships/hyperlink" Target="http://iberostar.com" TargetMode="External"/><Relationship Id="rId8579" Type="http://schemas.openxmlformats.org/officeDocument/2006/relationships/hyperlink" Target="http://hotelpayro.es" TargetMode="External"/><Relationship Id="rId2423" Type="http://schemas.openxmlformats.org/officeDocument/2006/relationships/hyperlink" Target="http://sentidohotels.com" TargetMode="External"/><Relationship Id="rId3755" Type="http://schemas.openxmlformats.org/officeDocument/2006/relationships/hyperlink" Target="http://hotelmiocid.com" TargetMode="External"/><Relationship Id="rId2424" Type="http://schemas.openxmlformats.org/officeDocument/2006/relationships/hyperlink" Target="http://sunbeachsantaponsa.com" TargetMode="External"/><Relationship Id="rId3754" Type="http://schemas.openxmlformats.org/officeDocument/2006/relationships/hyperlink" Target="http://daniyahotels.com" TargetMode="External"/><Relationship Id="rId2425" Type="http://schemas.openxmlformats.org/officeDocument/2006/relationships/hyperlink" Target="http://fehm.es" TargetMode="External"/><Relationship Id="rId3757" Type="http://schemas.openxmlformats.org/officeDocument/2006/relationships/hyperlink" Target="http://hospes.com" TargetMode="External"/><Relationship Id="rId2426" Type="http://schemas.openxmlformats.org/officeDocument/2006/relationships/hyperlink" Target="http://trhhoteles.com" TargetMode="External"/><Relationship Id="rId3756" Type="http://schemas.openxmlformats.org/officeDocument/2006/relationships/hyperlink" Target="http://hotelgravinacinco.es" TargetMode="External"/><Relationship Id="rId2427" Type="http://schemas.openxmlformats.org/officeDocument/2006/relationships/hyperlink" Target="http://hotelesglobales.com" TargetMode="External"/><Relationship Id="rId3759" Type="http://schemas.openxmlformats.org/officeDocument/2006/relationships/hyperlink" Target="http://hotelmaritimo.es" TargetMode="External"/><Relationship Id="rId2428" Type="http://schemas.openxmlformats.org/officeDocument/2006/relationships/hyperlink" Target="http://fergushotels.com" TargetMode="External"/><Relationship Id="rId3758" Type="http://schemas.openxmlformats.org/officeDocument/2006/relationships/hyperlink" Target="http://hotelrambla.com" TargetMode="External"/><Relationship Id="rId2429" Type="http://schemas.openxmlformats.org/officeDocument/2006/relationships/hyperlink" Target="http://hotelesglobales.com" TargetMode="External"/><Relationship Id="rId3751" Type="http://schemas.openxmlformats.org/officeDocument/2006/relationships/hyperlink" Target="http://hcastilla.com" TargetMode="External"/><Relationship Id="rId2420" Type="http://schemas.openxmlformats.org/officeDocument/2006/relationships/hyperlink" Target="http://h10hotels.com" TargetMode="External"/><Relationship Id="rId3750" Type="http://schemas.openxmlformats.org/officeDocument/2006/relationships/hyperlink" Target="http://hotelleuka.com" TargetMode="External"/><Relationship Id="rId2421" Type="http://schemas.openxmlformats.org/officeDocument/2006/relationships/hyperlink" Target="http://h10hotels.com" TargetMode="External"/><Relationship Id="rId3753" Type="http://schemas.openxmlformats.org/officeDocument/2006/relationships/hyperlink" Target="http://albahia.com" TargetMode="External"/><Relationship Id="rId2422" Type="http://schemas.openxmlformats.org/officeDocument/2006/relationships/hyperlink" Target="http://balearmanagement.com" TargetMode="External"/><Relationship Id="rId3752" Type="http://schemas.openxmlformats.org/officeDocument/2006/relationships/hyperlink" Target="http://holiday-inn.com" TargetMode="External"/><Relationship Id="rId2412" Type="http://schemas.openxmlformats.org/officeDocument/2006/relationships/hyperlink" Target="http://palausafont.com" TargetMode="External"/><Relationship Id="rId3744" Type="http://schemas.openxmlformats.org/officeDocument/2006/relationships/hyperlink" Target="http://hotel-cervantes.es" TargetMode="External"/><Relationship Id="rId2413" Type="http://schemas.openxmlformats.org/officeDocument/2006/relationships/hyperlink" Target="http://belivehotels.com" TargetMode="External"/><Relationship Id="rId3743" Type="http://schemas.openxmlformats.org/officeDocument/2006/relationships/hyperlink" Target="http://melia.com" TargetMode="External"/><Relationship Id="rId2414" Type="http://schemas.openxmlformats.org/officeDocument/2006/relationships/hyperlink" Target="http://lindnerhotel.com" TargetMode="External"/><Relationship Id="rId3746" Type="http://schemas.openxmlformats.org/officeDocument/2006/relationships/hyperlink" Target="http://eurostarsmediterraneaplaza.com" TargetMode="External"/><Relationship Id="rId2415" Type="http://schemas.openxmlformats.org/officeDocument/2006/relationships/hyperlink" Target="http://hospes.com" TargetMode="External"/><Relationship Id="rId3745" Type="http://schemas.openxmlformats.org/officeDocument/2006/relationships/hyperlink" Target="http://hotelsanremo.net" TargetMode="External"/><Relationship Id="rId2416" Type="http://schemas.openxmlformats.org/officeDocument/2006/relationships/hyperlink" Target="http://prinsotel.es" TargetMode="External"/><Relationship Id="rId3748" Type="http://schemas.openxmlformats.org/officeDocument/2006/relationships/hyperlink" Target="http://explanadahotel.com" TargetMode="External"/><Relationship Id="rId2417" Type="http://schemas.openxmlformats.org/officeDocument/2006/relationships/hyperlink" Target="http://bqhoteles.com" TargetMode="External"/><Relationship Id="rId3747" Type="http://schemas.openxmlformats.org/officeDocument/2006/relationships/hyperlink" Target="http://es.melia.com" TargetMode="External"/><Relationship Id="rId2418" Type="http://schemas.openxmlformats.org/officeDocument/2006/relationships/hyperlink" Target="http://bqhoteles.com" TargetMode="External"/><Relationship Id="rId2419" Type="http://schemas.openxmlformats.org/officeDocument/2006/relationships/hyperlink" Target="http://hotelministersoller.com" TargetMode="External"/><Relationship Id="rId3749" Type="http://schemas.openxmlformats.org/officeDocument/2006/relationships/hyperlink" Target="http://melia.com" TargetMode="External"/><Relationship Id="rId3740" Type="http://schemas.openxmlformats.org/officeDocument/2006/relationships/hyperlink" Target="http://hotelalicantegolf.com" TargetMode="External"/><Relationship Id="rId2410" Type="http://schemas.openxmlformats.org/officeDocument/2006/relationships/hyperlink" Target="http://hotelborn.com" TargetMode="External"/><Relationship Id="rId3742" Type="http://schemas.openxmlformats.org/officeDocument/2006/relationships/hyperlink" Target="http://lesmonges.es" TargetMode="External"/><Relationship Id="rId2411" Type="http://schemas.openxmlformats.org/officeDocument/2006/relationships/hyperlink" Target="http://hotelpalladium.com" TargetMode="External"/><Relationship Id="rId3741" Type="http://schemas.openxmlformats.org/officeDocument/2006/relationships/hyperlink" Target="http://hotelalamoalicante.com" TargetMode="External"/><Relationship Id="rId1114" Type="http://schemas.openxmlformats.org/officeDocument/2006/relationships/hyperlink" Target="http://acasadocura.com" TargetMode="External"/><Relationship Id="rId2445" Type="http://schemas.openxmlformats.org/officeDocument/2006/relationships/hyperlink" Target="http://morlanshotels.com" TargetMode="External"/><Relationship Id="rId3777" Type="http://schemas.openxmlformats.org/officeDocument/2006/relationships/hyperlink" Target="http://hoteles2.com" TargetMode="External"/><Relationship Id="rId1115" Type="http://schemas.openxmlformats.org/officeDocument/2006/relationships/hyperlink" Target="http://hotelmeleiros.com" TargetMode="External"/><Relationship Id="rId2446" Type="http://schemas.openxmlformats.org/officeDocument/2006/relationships/hyperlink" Target="http://hotelcarabela.net" TargetMode="External"/><Relationship Id="rId3776" Type="http://schemas.openxmlformats.org/officeDocument/2006/relationships/hyperlink" Target="http://marinador.com" TargetMode="External"/><Relationship Id="rId1116" Type="http://schemas.openxmlformats.org/officeDocument/2006/relationships/hyperlink" Target="http://treixas.com" TargetMode="External"/><Relationship Id="rId2447" Type="http://schemas.openxmlformats.org/officeDocument/2006/relationships/hyperlink" Target="http://bqhoteles.com" TargetMode="External"/><Relationship Id="rId3779" Type="http://schemas.openxmlformats.org/officeDocument/2006/relationships/hyperlink" Target="http://hotelmariadeluna.es" TargetMode="External"/><Relationship Id="rId1117" Type="http://schemas.openxmlformats.org/officeDocument/2006/relationships/hyperlink" Target="http://restaurantelachopera.es" TargetMode="External"/><Relationship Id="rId2448" Type="http://schemas.openxmlformats.org/officeDocument/2006/relationships/hyperlink" Target="http://olimarotels.com" TargetMode="External"/><Relationship Id="rId3778" Type="http://schemas.openxmlformats.org/officeDocument/2006/relationships/hyperlink" Target="http://hotelmartinelhumano.es" TargetMode="External"/><Relationship Id="rId1118" Type="http://schemas.openxmlformats.org/officeDocument/2006/relationships/hyperlink" Target="http://hotelministro.com" TargetMode="External"/><Relationship Id="rId2449" Type="http://schemas.openxmlformats.org/officeDocument/2006/relationships/hyperlink" Target="http://valentinhotel.com" TargetMode="External"/><Relationship Id="rId1119" Type="http://schemas.openxmlformats.org/officeDocument/2006/relationships/hyperlink" Target="http://tierradelobos.es/" TargetMode="External"/><Relationship Id="rId3771" Type="http://schemas.openxmlformats.org/officeDocument/2006/relationships/hyperlink" Target="http://muvabeach.com" TargetMode="External"/><Relationship Id="rId2440" Type="http://schemas.openxmlformats.org/officeDocument/2006/relationships/hyperlink" Target="http://alltours.de" TargetMode="External"/><Relationship Id="rId3770" Type="http://schemas.openxmlformats.org/officeDocument/2006/relationships/hyperlink" Target="http://www.hotel-plata.com/" TargetMode="External"/><Relationship Id="rId1110" Type="http://schemas.openxmlformats.org/officeDocument/2006/relationships/hyperlink" Target="http://hoteljuanmanuel.es" TargetMode="External"/><Relationship Id="rId2441" Type="http://schemas.openxmlformats.org/officeDocument/2006/relationships/hyperlink" Target="http://saintmichel.net" TargetMode="External"/><Relationship Id="rId3773" Type="http://schemas.openxmlformats.org/officeDocument/2006/relationships/hyperlink" Target="http://blancosroomshotel.com" TargetMode="External"/><Relationship Id="rId1111" Type="http://schemas.openxmlformats.org/officeDocument/2006/relationships/hyperlink" Target="http://hotellaruta.com" TargetMode="External"/><Relationship Id="rId2442" Type="http://schemas.openxmlformats.org/officeDocument/2006/relationships/hyperlink" Target="http://hoteltora.com" TargetMode="External"/><Relationship Id="rId3772" Type="http://schemas.openxmlformats.org/officeDocument/2006/relationships/hyperlink" Target="http://muvabeach.com" TargetMode="External"/><Relationship Id="rId1112" Type="http://schemas.openxmlformats.org/officeDocument/2006/relationships/hyperlink" Target="http://tudancabenavente.com" TargetMode="External"/><Relationship Id="rId2443" Type="http://schemas.openxmlformats.org/officeDocument/2006/relationships/hyperlink" Target="http://veneciahotel.com" TargetMode="External"/><Relationship Id="rId3775" Type="http://schemas.openxmlformats.org/officeDocument/2006/relationships/hyperlink" Target="http://maselcuquello.com" TargetMode="External"/><Relationship Id="rId1113" Type="http://schemas.openxmlformats.org/officeDocument/2006/relationships/hyperlink" Target="http://hotelvilladebenavente.com" TargetMode="External"/><Relationship Id="rId2444" Type="http://schemas.openxmlformats.org/officeDocument/2006/relationships/hyperlink" Target="http://saintmichel.net" TargetMode="External"/><Relationship Id="rId3774" Type="http://schemas.openxmlformats.org/officeDocument/2006/relationships/hyperlink" Target="http://caublanch.com" TargetMode="External"/><Relationship Id="rId1103" Type="http://schemas.openxmlformats.org/officeDocument/2006/relationships/hyperlink" Target="http://hotelvaldovino.com" TargetMode="External"/><Relationship Id="rId2434" Type="http://schemas.openxmlformats.org/officeDocument/2006/relationships/hyperlink" Target="http://petitcalafornells.com" TargetMode="External"/><Relationship Id="rId3766" Type="http://schemas.openxmlformats.org/officeDocument/2006/relationships/hyperlink" Target="http://hotelmoliboutique.com" TargetMode="External"/><Relationship Id="rId1104" Type="http://schemas.openxmlformats.org/officeDocument/2006/relationships/hyperlink" Target="http://valbusenda.com" TargetMode="External"/><Relationship Id="rId2435" Type="http://schemas.openxmlformats.org/officeDocument/2006/relationships/hyperlink" Target="http://morlanshotels.com" TargetMode="External"/><Relationship Id="rId3765" Type="http://schemas.openxmlformats.org/officeDocument/2006/relationships/hyperlink" Target="http://estudiotelalicante.es" TargetMode="External"/><Relationship Id="rId1105" Type="http://schemas.openxmlformats.org/officeDocument/2006/relationships/hyperlink" Target="http://www.hotelzaravencia.es" TargetMode="External"/><Relationship Id="rId2436" Type="http://schemas.openxmlformats.org/officeDocument/2006/relationships/hyperlink" Target="http://hotel-gaya.com" TargetMode="External"/><Relationship Id="rId3768" Type="http://schemas.openxmlformats.org/officeDocument/2006/relationships/hyperlink" Target="http://hotel-andalucia.com" TargetMode="External"/><Relationship Id="rId1106" Type="http://schemas.openxmlformats.org/officeDocument/2006/relationships/hyperlink" Target="http://hotelmariademolina.com" TargetMode="External"/><Relationship Id="rId2437" Type="http://schemas.openxmlformats.org/officeDocument/2006/relationships/hyperlink" Target="http://hotel-gaya.com" TargetMode="External"/><Relationship Id="rId3767" Type="http://schemas.openxmlformats.org/officeDocument/2006/relationships/hyperlink" Target="http://benidormcity.com" TargetMode="External"/><Relationship Id="rId1107" Type="http://schemas.openxmlformats.org/officeDocument/2006/relationships/hyperlink" Target="http://casarurallaprimavera.es" TargetMode="External"/><Relationship Id="rId2438" Type="http://schemas.openxmlformats.org/officeDocument/2006/relationships/hyperlink" Target="http://paguerabeach.com" TargetMode="External"/><Relationship Id="rId1108" Type="http://schemas.openxmlformats.org/officeDocument/2006/relationships/hyperlink" Target="http://hotelcanadareal.com" TargetMode="External"/><Relationship Id="rId2439" Type="http://schemas.openxmlformats.org/officeDocument/2006/relationships/hyperlink" Target="http://seramarhotels.com" TargetMode="External"/><Relationship Id="rId3769" Type="http://schemas.openxmlformats.org/officeDocument/2006/relationships/hyperlink" Target="http://masqi.es" TargetMode="External"/><Relationship Id="rId1109" Type="http://schemas.openxmlformats.org/officeDocument/2006/relationships/hyperlink" Target="http://hotelruralremesal.com/" TargetMode="External"/><Relationship Id="rId3760" Type="http://schemas.openxmlformats.org/officeDocument/2006/relationships/hyperlink" Target="http://lacityhotel.com" TargetMode="External"/><Relationship Id="rId2430" Type="http://schemas.openxmlformats.org/officeDocument/2006/relationships/hyperlink" Target="http://hotelesglobales.com" TargetMode="External"/><Relationship Id="rId3762" Type="http://schemas.openxmlformats.org/officeDocument/2006/relationships/hyperlink" Target="http://nh-hotels.com" TargetMode="External"/><Relationship Id="rId1100" Type="http://schemas.openxmlformats.org/officeDocument/2006/relationships/hyperlink" Target="http://pousadasdecompostela.com" TargetMode="External"/><Relationship Id="rId2431" Type="http://schemas.openxmlformats.org/officeDocument/2006/relationships/hyperlink" Target="http://galatzohotel.com" TargetMode="External"/><Relationship Id="rId3761" Type="http://schemas.openxmlformats.org/officeDocument/2006/relationships/hyperlink" Target="http://ibishotel.com" TargetMode="External"/><Relationship Id="rId1101" Type="http://schemas.openxmlformats.org/officeDocument/2006/relationships/hyperlink" Target="http://acasadatorrebranca.com" TargetMode="External"/><Relationship Id="rId2432" Type="http://schemas.openxmlformats.org/officeDocument/2006/relationships/hyperlink" Target="http://palmirahotels.com" TargetMode="External"/><Relationship Id="rId3764" Type="http://schemas.openxmlformats.org/officeDocument/2006/relationships/hyperlink" Target="http://ibishotel.com" TargetMode="External"/><Relationship Id="rId1102" Type="http://schemas.openxmlformats.org/officeDocument/2006/relationships/hyperlink" Target="http://hotelarzua.com" TargetMode="External"/><Relationship Id="rId2433" Type="http://schemas.openxmlformats.org/officeDocument/2006/relationships/hyperlink" Target="http://saintmichel.net" TargetMode="External"/><Relationship Id="rId3763" Type="http://schemas.openxmlformats.org/officeDocument/2006/relationships/hyperlink" Target="http://nh-hoteles.es" TargetMode="External"/><Relationship Id="rId3711" Type="http://schemas.openxmlformats.org/officeDocument/2006/relationships/hyperlink" Target="http://hotelalahuar.es" TargetMode="External"/><Relationship Id="rId3710" Type="http://schemas.openxmlformats.org/officeDocument/2006/relationships/hyperlink" Target="http://hotelodon.com" TargetMode="External"/><Relationship Id="rId3713" Type="http://schemas.openxmlformats.org/officeDocument/2006/relationships/hyperlink" Target="http://hoteldonjosecastalla.com" TargetMode="External"/><Relationship Id="rId3712" Type="http://schemas.openxmlformats.org/officeDocument/2006/relationships/hyperlink" Target="http://mesonelcastillo.com" TargetMode="External"/><Relationship Id="rId3715" Type="http://schemas.openxmlformats.org/officeDocument/2006/relationships/hyperlink" Target="http://hoteldeljuguete.com" TargetMode="External"/><Relationship Id="rId3714" Type="http://schemas.openxmlformats.org/officeDocument/2006/relationships/hyperlink" Target="https://www.castalla.org/la-ciudad/naturaleza/" TargetMode="External"/><Relationship Id="rId3717" Type="http://schemas.openxmlformats.org/officeDocument/2006/relationships/hyperlink" Target="http://elmasdelacasablanca.com" TargetMode="External"/><Relationship Id="rId3716" Type="http://schemas.openxmlformats.org/officeDocument/2006/relationships/hyperlink" Target="http://hotel-plata.com" TargetMode="External"/><Relationship Id="rId3719" Type="http://schemas.openxmlformats.org/officeDocument/2006/relationships/hyperlink" Target="http://hotelescondida.com" TargetMode="External"/><Relationship Id="rId3718" Type="http://schemas.openxmlformats.org/officeDocument/2006/relationships/hyperlink" Target="http://fontdalcala.com" TargetMode="External"/><Relationship Id="rId3700" Type="http://schemas.openxmlformats.org/officeDocument/2006/relationships/hyperlink" Target="http://hoteltuto.com" TargetMode="External"/><Relationship Id="rId3702" Type="http://schemas.openxmlformats.org/officeDocument/2006/relationships/hyperlink" Target="http://hotelareca.es" TargetMode="External"/><Relationship Id="rId3701" Type="http://schemas.openxmlformats.org/officeDocument/2006/relationships/hyperlink" Target="http://hotelalmoradi.com" TargetMode="External"/><Relationship Id="rId3704" Type="http://schemas.openxmlformats.org/officeDocument/2006/relationships/hyperlink" Target="http://hotelvillasanjuan.com" TargetMode="External"/><Relationship Id="rId3703" Type="http://schemas.openxmlformats.org/officeDocument/2006/relationships/hyperlink" Target="http://hoteldonaisabel.com" TargetMode="External"/><Relationship Id="rId3706" Type="http://schemas.openxmlformats.org/officeDocument/2006/relationships/hyperlink" Target="http://hotelalmirante.com" TargetMode="External"/><Relationship Id="rId3705" Type="http://schemas.openxmlformats.org/officeDocument/2006/relationships/hyperlink" Target="http://hotelabril.es" TargetMode="External"/><Relationship Id="rId3708" Type="http://schemas.openxmlformats.org/officeDocument/2006/relationships/hyperlink" Target="http://hotel-marazul.com" TargetMode="External"/><Relationship Id="rId3707" Type="http://schemas.openxmlformats.org/officeDocument/2006/relationships/hyperlink" Target="http://www.hotelcampellolafamilia.com/" TargetMode="External"/><Relationship Id="rId3709" Type="http://schemas.openxmlformats.org/officeDocument/2006/relationships/hyperlink" Target="http://hotellafamiliagallorojo.com" TargetMode="External"/><Relationship Id="rId2401" Type="http://schemas.openxmlformats.org/officeDocument/2006/relationships/hyperlink" Target="http://hotelsaratoga.com" TargetMode="External"/><Relationship Id="rId3733" Type="http://schemas.openxmlformats.org/officeDocument/2006/relationships/hyperlink" Target="http://larotondahotel.com" TargetMode="External"/><Relationship Id="rId2402" Type="http://schemas.openxmlformats.org/officeDocument/2006/relationships/hyperlink" Target="http://ortiz-construcciones.com" TargetMode="External"/><Relationship Id="rId3732" Type="http://schemas.openxmlformats.org/officeDocument/2006/relationships/hyperlink" Target="http://manolihotels.com" TargetMode="External"/><Relationship Id="rId2403" Type="http://schemas.openxmlformats.org/officeDocument/2006/relationships/hyperlink" Target="http://brondoarchitect.com" TargetMode="External"/><Relationship Id="rId3735" Type="http://schemas.openxmlformats.org/officeDocument/2006/relationships/hyperlink" Target="http://hotelmontepiedra.com" TargetMode="External"/><Relationship Id="rId2404" Type="http://schemas.openxmlformats.org/officeDocument/2006/relationships/hyperlink" Target="http://ariesmallorca.com" TargetMode="External"/><Relationship Id="rId3734" Type="http://schemas.openxmlformats.org/officeDocument/2006/relationships/hyperlink" Target="http://playamarina11.com" TargetMode="External"/><Relationship Id="rId2405" Type="http://schemas.openxmlformats.org/officeDocument/2006/relationships/hyperlink" Target="http://nakarhotel.com" TargetMode="External"/><Relationship Id="rId3737" Type="http://schemas.openxmlformats.org/officeDocument/2006/relationships/hyperlink" Target="http://hotelgranplaya.es" TargetMode="External"/><Relationship Id="rId2406" Type="http://schemas.openxmlformats.org/officeDocument/2006/relationships/hyperlink" Target="http://elpatiodegloria.com" TargetMode="External"/><Relationship Id="rId3736" Type="http://schemas.openxmlformats.org/officeDocument/2006/relationships/hyperlink" Target="http://diamantblue.com" TargetMode="External"/><Relationship Id="rId2407" Type="http://schemas.openxmlformats.org/officeDocument/2006/relationships/hyperlink" Target="http://bohotel.com" TargetMode="External"/><Relationship Id="rId3739" Type="http://schemas.openxmlformats.org/officeDocument/2006/relationships/hyperlink" Target="http://hotelalicantemaya.com" TargetMode="External"/><Relationship Id="rId2408" Type="http://schemas.openxmlformats.org/officeDocument/2006/relationships/hyperlink" Target="http://palaciocasagalesa.com" TargetMode="External"/><Relationship Id="rId3738" Type="http://schemas.openxmlformats.org/officeDocument/2006/relationships/hyperlink" Target="http://oceanlounge.es" TargetMode="External"/><Relationship Id="rId2409" Type="http://schemas.openxmlformats.org/officeDocument/2006/relationships/hyperlink" Target="http://mallorca.casadelmonte.es" TargetMode="External"/><Relationship Id="rId3731" Type="http://schemas.openxmlformats.org/officeDocument/2006/relationships/hyperlink" Target="http://playamarinahotels.com" TargetMode="External"/><Relationship Id="rId2400" Type="http://schemas.openxmlformats.org/officeDocument/2006/relationships/hyperlink" Target="http://hotelalmudaina.com" TargetMode="External"/><Relationship Id="rId3730" Type="http://schemas.openxmlformats.org/officeDocument/2006/relationships/hyperlink" Target="http://hotelreconquista.es" TargetMode="External"/><Relationship Id="rId3722" Type="http://schemas.openxmlformats.org/officeDocument/2006/relationships/hyperlink" Target="http://hotelpatilla.com" TargetMode="External"/><Relationship Id="rId3721" Type="http://schemas.openxmlformats.org/officeDocument/2006/relationships/hyperlink" Target="https://www.hotelciudaddeelche.com/" TargetMode="External"/><Relationship Id="rId3724" Type="http://schemas.openxmlformats.org/officeDocument/2006/relationships/hyperlink" Target="http://laspalmerasresort.com" TargetMode="External"/><Relationship Id="rId3723" Type="http://schemas.openxmlformats.org/officeDocument/2006/relationships/hyperlink" Target="http://laspalmerasresort.com" TargetMode="External"/><Relationship Id="rId3726" Type="http://schemas.openxmlformats.org/officeDocument/2006/relationships/hyperlink" Target="https://www.hotelsantbonifaci.com/" TargetMode="External"/><Relationship Id="rId3725" Type="http://schemas.openxmlformats.org/officeDocument/2006/relationships/hyperlink" Target="http://laspalmerasresort.com" TargetMode="External"/><Relationship Id="rId3728" Type="http://schemas.openxmlformats.org/officeDocument/2006/relationships/hyperlink" Target="http://hoteldesantaana.com" TargetMode="External"/><Relationship Id="rId3727" Type="http://schemas.openxmlformats.org/officeDocument/2006/relationships/hyperlink" Target="http://hoteldesantaana.com" TargetMode="External"/><Relationship Id="rId3729" Type="http://schemas.openxmlformats.org/officeDocument/2006/relationships/hyperlink" Target="https://chlorella.es/" TargetMode="External"/><Relationship Id="rId3720" Type="http://schemas.openxmlformats.org/officeDocument/2006/relationships/hyperlink" Target="http://benidormcity.com" TargetMode="External"/><Relationship Id="rId1170" Type="http://schemas.openxmlformats.org/officeDocument/2006/relationships/hyperlink" Target="http://reysancho.com" TargetMode="External"/><Relationship Id="rId1171" Type="http://schemas.openxmlformats.org/officeDocument/2006/relationships/hyperlink" Target="http://hoteldonrodrigo.com" TargetMode="External"/><Relationship Id="rId1172" Type="http://schemas.openxmlformats.org/officeDocument/2006/relationships/hyperlink" Target="http://hotelruralelvalle.net" TargetMode="External"/><Relationship Id="rId1173" Type="http://schemas.openxmlformats.org/officeDocument/2006/relationships/hyperlink" Target="http://piedraabierta.com" TargetMode="External"/><Relationship Id="rId1174" Type="http://schemas.openxmlformats.org/officeDocument/2006/relationships/hyperlink" Target="http://oceanoverde.es" TargetMode="External"/><Relationship Id="rId1175" Type="http://schemas.openxmlformats.org/officeDocument/2006/relationships/hyperlink" Target="http://elosopardo.com" TargetMode="External"/><Relationship Id="rId1176" Type="http://schemas.openxmlformats.org/officeDocument/2006/relationships/hyperlink" Target="http://sanmartinahotel.com" TargetMode="External"/><Relationship Id="rId1177" Type="http://schemas.openxmlformats.org/officeDocument/2006/relationships/hyperlink" Target="http://hotelposadafuentescarrionas.com" TargetMode="External"/><Relationship Id="rId1178" Type="http://schemas.openxmlformats.org/officeDocument/2006/relationships/hyperlink" Target="http://elconventodemave.com" TargetMode="External"/><Relationship Id="rId1179" Type="http://schemas.openxmlformats.org/officeDocument/2006/relationships/hyperlink" Target="http://hotelvilladeaguilar.es/" TargetMode="External"/><Relationship Id="rId1169" Type="http://schemas.openxmlformats.org/officeDocument/2006/relationships/hyperlink" Target="http://hotelcolon27.com" TargetMode="External"/><Relationship Id="rId2490" Type="http://schemas.openxmlformats.org/officeDocument/2006/relationships/hyperlink" Target="http://delfinhotels.com" TargetMode="External"/><Relationship Id="rId1160" Type="http://schemas.openxmlformats.org/officeDocument/2006/relationships/hyperlink" Target="http://hotelessuco.com" TargetMode="External"/><Relationship Id="rId2491" Type="http://schemas.openxmlformats.org/officeDocument/2006/relationships/hyperlink" Target="http://olahotels.com" TargetMode="External"/><Relationship Id="rId1161" Type="http://schemas.openxmlformats.org/officeDocument/2006/relationships/hyperlink" Target="http://hoteleuropacentro.com" TargetMode="External"/><Relationship Id="rId2492" Type="http://schemas.openxmlformats.org/officeDocument/2006/relationships/hyperlink" Target="http://intertur.es" TargetMode="External"/><Relationship Id="rId1162" Type="http://schemas.openxmlformats.org/officeDocument/2006/relationships/hyperlink" Target="http://okhoteles.es" TargetMode="External"/><Relationship Id="rId2493" Type="http://schemas.openxmlformats.org/officeDocument/2006/relationships/hyperlink" Target="http://elllorenc.com" TargetMode="External"/><Relationship Id="rId1163" Type="http://schemas.openxmlformats.org/officeDocument/2006/relationships/hyperlink" Target="http://posadadecampos.com" TargetMode="External"/><Relationship Id="rId2494" Type="http://schemas.openxmlformats.org/officeDocument/2006/relationships/hyperlink" Target="http://olahotels.com" TargetMode="External"/><Relationship Id="rId1164" Type="http://schemas.openxmlformats.org/officeDocument/2006/relationships/hyperlink" Target="http://villaycorte.com" TargetMode="External"/><Relationship Id="rId2495" Type="http://schemas.openxmlformats.org/officeDocument/2006/relationships/hyperlink" Target="http://hotelcostaportals.com" TargetMode="External"/><Relationship Id="rId1165" Type="http://schemas.openxmlformats.org/officeDocument/2006/relationships/hyperlink" Target="http://casadelabad.com" TargetMode="External"/><Relationship Id="rId2496" Type="http://schemas.openxmlformats.org/officeDocument/2006/relationships/hyperlink" Target="http://hotelbendinat.es" TargetMode="External"/><Relationship Id="rId1166" Type="http://schemas.openxmlformats.org/officeDocument/2006/relationships/hyperlink" Target="http://hotelessuco.com" TargetMode="External"/><Relationship Id="rId2497" Type="http://schemas.openxmlformats.org/officeDocument/2006/relationships/hyperlink" Target="http://hotelmardeportals.com" TargetMode="External"/><Relationship Id="rId1167" Type="http://schemas.openxmlformats.org/officeDocument/2006/relationships/hyperlink" Target="http://hotelmonclus.com" TargetMode="External"/><Relationship Id="rId2498" Type="http://schemas.openxmlformats.org/officeDocument/2006/relationships/hyperlink" Target="http://od-hotels.com" TargetMode="External"/><Relationship Id="rId1168" Type="http://schemas.openxmlformats.org/officeDocument/2006/relationships/hyperlink" Target="http://aldacentropalencia.es" TargetMode="External"/><Relationship Id="rId2499" Type="http://schemas.openxmlformats.org/officeDocument/2006/relationships/hyperlink" Target="http://euro-mar.com" TargetMode="External"/><Relationship Id="rId1190" Type="http://schemas.openxmlformats.org/officeDocument/2006/relationships/hyperlink" Target="http://hotelsantabarbara.es" TargetMode="External"/><Relationship Id="rId1191" Type="http://schemas.openxmlformats.org/officeDocument/2006/relationships/hyperlink" Target="http://consolacion.com.es" TargetMode="External"/><Relationship Id="rId1192" Type="http://schemas.openxmlformats.org/officeDocument/2006/relationships/hyperlink" Target="http://lalqueria.net" TargetMode="External"/><Relationship Id="rId1193" Type="http://schemas.openxmlformats.org/officeDocument/2006/relationships/hyperlink" Target="http://hotelconvent.com" TargetMode="External"/><Relationship Id="rId1194" Type="http://schemas.openxmlformats.org/officeDocument/2006/relationships/hyperlink" Target="http://hoteldelsitjar.com" TargetMode="External"/><Relationship Id="rId1195" Type="http://schemas.openxmlformats.org/officeDocument/2006/relationships/hyperlink" Target="http://hotelvilladecretas.com" TargetMode="External"/><Relationship Id="rId1196" Type="http://schemas.openxmlformats.org/officeDocument/2006/relationships/hyperlink" Target="http://hostalcastillo.es" TargetMode="External"/><Relationship Id="rId1197" Type="http://schemas.openxmlformats.org/officeDocument/2006/relationships/hyperlink" Target="http://hostalalcaniz.com" TargetMode="External"/><Relationship Id="rId1198" Type="http://schemas.openxmlformats.org/officeDocument/2006/relationships/hyperlink" Target="http://meseguer.info" TargetMode="External"/><Relationship Id="rId1199" Type="http://schemas.openxmlformats.org/officeDocument/2006/relationships/hyperlink" Target="http://hotelguadalope.es" TargetMode="External"/><Relationship Id="rId1180" Type="http://schemas.openxmlformats.org/officeDocument/2006/relationships/hyperlink" Target="http://casadelascampanas-rural.com" TargetMode="External"/><Relationship Id="rId1181" Type="http://schemas.openxmlformats.org/officeDocument/2006/relationships/hyperlink" Target="http://hotelpalaciocongresos.com" TargetMode="External"/><Relationship Id="rId1182" Type="http://schemas.openxmlformats.org/officeDocument/2006/relationships/hyperlink" Target="http://eurostarsdianapalace.com" TargetMode="External"/><Relationship Id="rId1183" Type="http://schemas.openxmlformats.org/officeDocument/2006/relationships/hyperlink" Target="http://villarromana.com" TargetMode="External"/><Relationship Id="rId1184" Type="http://schemas.openxmlformats.org/officeDocument/2006/relationships/hyperlink" Target="http://boadilladelcamino.com" TargetMode="External"/><Relationship Id="rId1185" Type="http://schemas.openxmlformats.org/officeDocument/2006/relationships/hyperlink" Target="http://hotelelsalt.com" TargetMode="External"/><Relationship Id="rId1186" Type="http://schemas.openxmlformats.org/officeDocument/2006/relationships/hyperlink" Target="http://hotel-elcastell.es" TargetMode="External"/><Relationship Id="rId1187" Type="http://schemas.openxmlformats.org/officeDocument/2006/relationships/hyperlink" Target="http://hotelfuentedelmiro.com" TargetMode="External"/><Relationship Id="rId1188" Type="http://schemas.openxmlformats.org/officeDocument/2006/relationships/hyperlink" Target="http://hotelcastellote.com" TargetMode="External"/><Relationship Id="rId1189" Type="http://schemas.openxmlformats.org/officeDocument/2006/relationships/hyperlink" Target="http://doninigodearagon.com" TargetMode="External"/><Relationship Id="rId1136" Type="http://schemas.openxmlformats.org/officeDocument/2006/relationships/hyperlink" Target="http://hoteldonaurraca.com" TargetMode="External"/><Relationship Id="rId2467" Type="http://schemas.openxmlformats.org/officeDocument/2006/relationships/hyperlink" Target="http://soncaliu.com" TargetMode="External"/><Relationship Id="rId3799" Type="http://schemas.openxmlformats.org/officeDocument/2006/relationships/hyperlink" Target="http://hoteltiopepe.com" TargetMode="External"/><Relationship Id="rId1137" Type="http://schemas.openxmlformats.org/officeDocument/2006/relationships/hyperlink" Target="http://ctr-elmolino.es" TargetMode="External"/><Relationship Id="rId2468" Type="http://schemas.openxmlformats.org/officeDocument/2006/relationships/hyperlink" Target="http://marhotels.com" TargetMode="External"/><Relationship Id="rId3798" Type="http://schemas.openxmlformats.org/officeDocument/2006/relationships/hyperlink" Target="http://hotelesprado.com" TargetMode="External"/><Relationship Id="rId1138" Type="http://schemas.openxmlformats.org/officeDocument/2006/relationships/hyperlink" Target="http://hosteriarealdezamora.com" TargetMode="External"/><Relationship Id="rId2469" Type="http://schemas.openxmlformats.org/officeDocument/2006/relationships/hyperlink" Target="http://granhotelbali.com" TargetMode="External"/><Relationship Id="rId1139" Type="http://schemas.openxmlformats.org/officeDocument/2006/relationships/hyperlink" Target="http://sanabriaturismo.com" TargetMode="External"/><Relationship Id="rId3791" Type="http://schemas.openxmlformats.org/officeDocument/2006/relationships/hyperlink" Target="http://marinador.com" TargetMode="External"/><Relationship Id="rId2460" Type="http://schemas.openxmlformats.org/officeDocument/2006/relationships/hyperlink" Target="http://trhhoteles.com" TargetMode="External"/><Relationship Id="rId3790" Type="http://schemas.openxmlformats.org/officeDocument/2006/relationships/hyperlink" Target="http://autogrill.es" TargetMode="External"/><Relationship Id="rId1130" Type="http://schemas.openxmlformats.org/officeDocument/2006/relationships/hyperlink" Target="http://parador.es" TargetMode="External"/><Relationship Id="rId2461" Type="http://schemas.openxmlformats.org/officeDocument/2006/relationships/hyperlink" Target="http://cassaboners.com" TargetMode="External"/><Relationship Id="rId3793" Type="http://schemas.openxmlformats.org/officeDocument/2006/relationships/hyperlink" Target="http://hoteljaimeipeniscola.com" TargetMode="External"/><Relationship Id="rId1131" Type="http://schemas.openxmlformats.org/officeDocument/2006/relationships/hyperlink" Target="http://hoteldosinfantas.com" TargetMode="External"/><Relationship Id="rId2462" Type="http://schemas.openxmlformats.org/officeDocument/2006/relationships/hyperlink" Target="http://ponenthotels.com" TargetMode="External"/><Relationship Id="rId3792" Type="http://schemas.openxmlformats.org/officeDocument/2006/relationships/hyperlink" Target="http://villagesgolfpanoramica.com" TargetMode="External"/><Relationship Id="rId1132" Type="http://schemas.openxmlformats.org/officeDocument/2006/relationships/hyperlink" Target="http://hoteltrefacio.com" TargetMode="External"/><Relationship Id="rId2463" Type="http://schemas.openxmlformats.org/officeDocument/2006/relationships/hyperlink" Target="http://saintmichel.net" TargetMode="External"/><Relationship Id="rId3795" Type="http://schemas.openxmlformats.org/officeDocument/2006/relationships/hyperlink" Target="http://hotelesmediterraneo.com" TargetMode="External"/><Relationship Id="rId1133" Type="http://schemas.openxmlformats.org/officeDocument/2006/relationships/hyperlink" Target="http://nh-hotels.com" TargetMode="External"/><Relationship Id="rId2464" Type="http://schemas.openxmlformats.org/officeDocument/2006/relationships/hyperlink" Target="http://bluebayresorts.com" TargetMode="External"/><Relationship Id="rId3794" Type="http://schemas.openxmlformats.org/officeDocument/2006/relationships/hyperlink" Target="http://luzdeazahar.com" TargetMode="External"/><Relationship Id="rId1134" Type="http://schemas.openxmlformats.org/officeDocument/2006/relationships/hyperlink" Target="http://elpalaciodemonfarracinos.es" TargetMode="External"/><Relationship Id="rId2465" Type="http://schemas.openxmlformats.org/officeDocument/2006/relationships/hyperlink" Target="http://trhmagaluf.com" TargetMode="External"/><Relationship Id="rId3797" Type="http://schemas.openxmlformats.org/officeDocument/2006/relationships/hyperlink" Target="http://zthotels.net" TargetMode="External"/><Relationship Id="rId1135" Type="http://schemas.openxmlformats.org/officeDocument/2006/relationships/hyperlink" Target="http://hotelconvento.es" TargetMode="External"/><Relationship Id="rId2466" Type="http://schemas.openxmlformats.org/officeDocument/2006/relationships/hyperlink" Target="http://hoteleselba.com" TargetMode="External"/><Relationship Id="rId3796" Type="http://schemas.openxmlformats.org/officeDocument/2006/relationships/hyperlink" Target="http://hotelesmediterraneo.com" TargetMode="External"/><Relationship Id="rId1125" Type="http://schemas.openxmlformats.org/officeDocument/2006/relationships/hyperlink" Target="http://hotelpadornelo.com" TargetMode="External"/><Relationship Id="rId2456" Type="http://schemas.openxmlformats.org/officeDocument/2006/relationships/hyperlink" Target="http://baleares.com" TargetMode="External"/><Relationship Id="rId3788" Type="http://schemas.openxmlformats.org/officeDocument/2006/relationships/hyperlink" Target="http://torrelamina.com" TargetMode="External"/><Relationship Id="rId1126" Type="http://schemas.openxmlformats.org/officeDocument/2006/relationships/hyperlink" Target="http://elcaserondelinarejos.com" TargetMode="External"/><Relationship Id="rId2457" Type="http://schemas.openxmlformats.org/officeDocument/2006/relationships/hyperlink" Target="http://apartamentosnovomar.com" TargetMode="External"/><Relationship Id="rId3787" Type="http://schemas.openxmlformats.org/officeDocument/2006/relationships/hyperlink" Target="http://hotelsimba.com" TargetMode="External"/><Relationship Id="rId1127" Type="http://schemas.openxmlformats.org/officeDocument/2006/relationships/hyperlink" Target="http://casaaurelia.com" TargetMode="External"/><Relationship Id="rId2458" Type="http://schemas.openxmlformats.org/officeDocument/2006/relationships/hyperlink" Target="http://facebook.com/106536109508519" TargetMode="External"/><Relationship Id="rId1128" Type="http://schemas.openxmlformats.org/officeDocument/2006/relationships/hyperlink" Target="http://hotelpuentedepiedra.com" TargetMode="External"/><Relationship Id="rId2459" Type="http://schemas.openxmlformats.org/officeDocument/2006/relationships/hyperlink" Target="http://hawaiitorrenovaaparthotel.com" TargetMode="External"/><Relationship Id="rId3789" Type="http://schemas.openxmlformats.org/officeDocument/2006/relationships/hyperlink" Target="http://clublaspalmeras.es" TargetMode="External"/><Relationship Id="rId1129" Type="http://schemas.openxmlformats.org/officeDocument/2006/relationships/hyperlink" Target="http://reydonsancho.es" TargetMode="External"/><Relationship Id="rId3780" Type="http://schemas.openxmlformats.org/officeDocument/2006/relationships/hyperlink" Target="https://eljardidelestornell.com/" TargetMode="External"/><Relationship Id="rId2450" Type="http://schemas.openxmlformats.org/officeDocument/2006/relationships/hyperlink" Target="http://universalhotels.es" TargetMode="External"/><Relationship Id="rId3782" Type="http://schemas.openxmlformats.org/officeDocument/2006/relationships/hyperlink" Target="http://restaurantetere.com" TargetMode="External"/><Relationship Id="rId1120" Type="http://schemas.openxmlformats.org/officeDocument/2006/relationships/hyperlink" Target="http://parador.es" TargetMode="External"/><Relationship Id="rId2451" Type="http://schemas.openxmlformats.org/officeDocument/2006/relationships/hyperlink" Target="http://hotelrocoberoy.com" TargetMode="External"/><Relationship Id="rId3781" Type="http://schemas.openxmlformats.org/officeDocument/2006/relationships/hyperlink" Target="http://shhhmotel.com" TargetMode="External"/><Relationship Id="rId1121" Type="http://schemas.openxmlformats.org/officeDocument/2006/relationships/hyperlink" Target="http://enrimary.com" TargetMode="External"/><Relationship Id="rId2452" Type="http://schemas.openxmlformats.org/officeDocument/2006/relationships/hyperlink" Target="http://palmirahotels.com" TargetMode="External"/><Relationship Id="rId3784" Type="http://schemas.openxmlformats.org/officeDocument/2006/relationships/hyperlink" Target="http://hotelverdia.com" TargetMode="External"/><Relationship Id="rId1122" Type="http://schemas.openxmlformats.org/officeDocument/2006/relationships/hyperlink" Target="http://losarribes.es" TargetMode="External"/><Relationship Id="rId2453" Type="http://schemas.openxmlformats.org/officeDocument/2006/relationships/hyperlink" Target="http://hotelbahia.com" TargetMode="External"/><Relationship Id="rId3783" Type="http://schemas.openxmlformats.org/officeDocument/2006/relationships/hyperlink" Target="http://www.facebook.com/vviejashotel" TargetMode="External"/><Relationship Id="rId1123" Type="http://schemas.openxmlformats.org/officeDocument/2006/relationships/hyperlink" Target="http://www.facebook.com/hotel.lisboa.7" TargetMode="External"/><Relationship Id="rId2454" Type="http://schemas.openxmlformats.org/officeDocument/2006/relationships/hyperlink" Target="http://pagueratreffboutiquehotel.com" TargetMode="External"/><Relationship Id="rId3786" Type="http://schemas.openxmlformats.org/officeDocument/2006/relationships/hyperlink" Target="http://hotelaloha.net" TargetMode="External"/><Relationship Id="rId1124" Type="http://schemas.openxmlformats.org/officeDocument/2006/relationships/hyperlink" Target="http://hotelruralelperdigon.com" TargetMode="External"/><Relationship Id="rId2455" Type="http://schemas.openxmlformats.org/officeDocument/2006/relationships/hyperlink" Target="http://florlosalmendros.com" TargetMode="External"/><Relationship Id="rId3785" Type="http://schemas.openxmlformats.org/officeDocument/2006/relationships/hyperlink" Target="http://granhoteltoledo.com" TargetMode="External"/><Relationship Id="rId1158" Type="http://schemas.openxmlformats.org/officeDocument/2006/relationships/hyperlink" Target="http://villamya.com" TargetMode="External"/><Relationship Id="rId2489" Type="http://schemas.openxmlformats.org/officeDocument/2006/relationships/hyperlink" Target="http://olahotels.com" TargetMode="External"/><Relationship Id="rId1159" Type="http://schemas.openxmlformats.org/officeDocument/2006/relationships/hyperlink" Target="http://hotelessuco.com" TargetMode="External"/><Relationship Id="rId2480" Type="http://schemas.openxmlformats.org/officeDocument/2006/relationships/hyperlink" Target="http://hotelesglobales.com" TargetMode="External"/><Relationship Id="rId1150" Type="http://schemas.openxmlformats.org/officeDocument/2006/relationships/hyperlink" Target="mailto:reservas@hoteltremazal.com" TargetMode="External"/><Relationship Id="rId2481" Type="http://schemas.openxmlformats.org/officeDocument/2006/relationships/hyperlink" Target="http://lively-hotels.com" TargetMode="External"/><Relationship Id="rId1151" Type="http://schemas.openxmlformats.org/officeDocument/2006/relationships/hyperlink" Target="http://hoteltremazal.com" TargetMode="External"/><Relationship Id="rId2482" Type="http://schemas.openxmlformats.org/officeDocument/2006/relationships/hyperlink" Target="http://zafirohotels.com" TargetMode="External"/><Relationship Id="rId1152" Type="http://schemas.openxmlformats.org/officeDocument/2006/relationships/hyperlink" Target="http://elsenorio.es" TargetMode="External"/><Relationship Id="rId2483" Type="http://schemas.openxmlformats.org/officeDocument/2006/relationships/hyperlink" Target="http://marthassuite.com" TargetMode="External"/><Relationship Id="rId1153" Type="http://schemas.openxmlformats.org/officeDocument/2006/relationships/hyperlink" Target="http://complejomapru.es" TargetMode="External"/><Relationship Id="rId2484" Type="http://schemas.openxmlformats.org/officeDocument/2006/relationships/hyperlink" Target="http://hotelvistasolmallorca.com" TargetMode="External"/><Relationship Id="rId1154" Type="http://schemas.openxmlformats.org/officeDocument/2006/relationships/hyperlink" Target="http://estrellabajocarrion.com" TargetMode="External"/><Relationship Id="rId2485" Type="http://schemas.openxmlformats.org/officeDocument/2006/relationships/hyperlink" Target="http://h10hotels.com" TargetMode="External"/><Relationship Id="rId1155" Type="http://schemas.openxmlformats.org/officeDocument/2006/relationships/hyperlink" Target="http://hoteltierradecampos.com" TargetMode="External"/><Relationship Id="rId2486" Type="http://schemas.openxmlformats.org/officeDocument/2006/relationships/hyperlink" Target="http://hotelflamboyan-caribe.com" TargetMode="External"/><Relationship Id="rId1156" Type="http://schemas.openxmlformats.org/officeDocument/2006/relationships/hyperlink" Target="http://hotelamanecerencampos.com" TargetMode="External"/><Relationship Id="rId2487" Type="http://schemas.openxmlformats.org/officeDocument/2006/relationships/hyperlink" Target="http://hotelesglobales.com" TargetMode="External"/><Relationship Id="rId1157" Type="http://schemas.openxmlformats.org/officeDocument/2006/relationships/hyperlink" Target="http://hoteldonamayor.com" TargetMode="External"/><Relationship Id="rId2488" Type="http://schemas.openxmlformats.org/officeDocument/2006/relationships/hyperlink" Target="http://melia.com" TargetMode="External"/><Relationship Id="rId1147" Type="http://schemas.openxmlformats.org/officeDocument/2006/relationships/hyperlink" Target="http://hotelmiralba.es" TargetMode="External"/><Relationship Id="rId2478" Type="http://schemas.openxmlformats.org/officeDocument/2006/relationships/hyperlink" Target="http://universalhotels.es" TargetMode="External"/><Relationship Id="rId1148" Type="http://schemas.openxmlformats.org/officeDocument/2006/relationships/hyperlink" Target="http://casamauro.es" TargetMode="External"/><Relationship Id="rId2479" Type="http://schemas.openxmlformats.org/officeDocument/2006/relationships/hyperlink" Target="http://hotelesglobales.com" TargetMode="External"/><Relationship Id="rId1149" Type="http://schemas.openxmlformats.org/officeDocument/2006/relationships/hyperlink" Target="http://hotelmontanapalentina.es" TargetMode="External"/><Relationship Id="rId2470" Type="http://schemas.openxmlformats.org/officeDocument/2006/relationships/hyperlink" Target="http://seramarhotels.com" TargetMode="External"/><Relationship Id="rId1140" Type="http://schemas.openxmlformats.org/officeDocument/2006/relationships/hyperlink" Target="http://villalucerna.com" TargetMode="External"/><Relationship Id="rId2471" Type="http://schemas.openxmlformats.org/officeDocument/2006/relationships/hyperlink" Target="http://melia.com" TargetMode="External"/><Relationship Id="rId1141" Type="http://schemas.openxmlformats.org/officeDocument/2006/relationships/hyperlink" Target="http://hosterialabrasa.es" TargetMode="External"/><Relationship Id="rId2472" Type="http://schemas.openxmlformats.org/officeDocument/2006/relationships/hyperlink" Target="http://melia.com" TargetMode="External"/><Relationship Id="rId1142" Type="http://schemas.openxmlformats.org/officeDocument/2006/relationships/hyperlink" Target="http://sanzoilo.com" TargetMode="External"/><Relationship Id="rId2473" Type="http://schemas.openxmlformats.org/officeDocument/2006/relationships/hyperlink" Target="http://fergushotels.com/" TargetMode="External"/><Relationship Id="rId1143" Type="http://schemas.openxmlformats.org/officeDocument/2006/relationships/hyperlink" Target="http://oceanoverde.com" TargetMode="External"/><Relationship Id="rId2474" Type="http://schemas.openxmlformats.org/officeDocument/2006/relationships/hyperlink" Target="http://matiasbeach.com" TargetMode="External"/><Relationship Id="rId1144" Type="http://schemas.openxmlformats.org/officeDocument/2006/relationships/hyperlink" Target="http://ctrlacamarga.com" TargetMode="External"/><Relationship Id="rId2475" Type="http://schemas.openxmlformats.org/officeDocument/2006/relationships/hyperlink" Target="http://matiasbeach.com" TargetMode="External"/><Relationship Id="rId1145" Type="http://schemas.openxmlformats.org/officeDocument/2006/relationships/hyperlink" Target="http://hotelelroble.com" TargetMode="External"/><Relationship Id="rId2476" Type="http://schemas.openxmlformats.org/officeDocument/2006/relationships/hyperlink" Target="http://apartamentosrocportonova.com" TargetMode="External"/><Relationship Id="rId1146" Type="http://schemas.openxmlformats.org/officeDocument/2006/relationships/hyperlink" Target="http://hotelruralcasamaria.es" TargetMode="External"/><Relationship Id="rId2477" Type="http://schemas.openxmlformats.org/officeDocument/2006/relationships/hyperlink" Target="http://hihotels.net" TargetMode="External"/><Relationship Id="rId7319" Type="http://schemas.openxmlformats.org/officeDocument/2006/relationships/hyperlink" Target="http://toprural.com" TargetMode="External"/><Relationship Id="rId7318" Type="http://schemas.openxmlformats.org/officeDocument/2006/relationships/hyperlink" Target="http://www.facebook.com/arealoscerrillos" TargetMode="External"/><Relationship Id="rId8649" Type="http://schemas.openxmlformats.org/officeDocument/2006/relationships/hyperlink" Target="http://granada.hammamalandalus.com" TargetMode="External"/><Relationship Id="rId8640" Type="http://schemas.openxmlformats.org/officeDocument/2006/relationships/hyperlink" Target="http://canperesord.com" TargetMode="External"/><Relationship Id="rId7313" Type="http://schemas.openxmlformats.org/officeDocument/2006/relationships/hyperlink" Target="http://hotelalardos.com" TargetMode="External"/><Relationship Id="rId8644" Type="http://schemas.openxmlformats.org/officeDocument/2006/relationships/hyperlink" Target="http://hotelmolibeach.com" TargetMode="External"/><Relationship Id="rId7312" Type="http://schemas.openxmlformats.org/officeDocument/2006/relationships/hyperlink" Target="http://elbalcondelavera.com" TargetMode="External"/><Relationship Id="rId8643" Type="http://schemas.openxmlformats.org/officeDocument/2006/relationships/hyperlink" Target="http://suitopiahotel.com" TargetMode="External"/><Relationship Id="rId7311" Type="http://schemas.openxmlformats.org/officeDocument/2006/relationships/hyperlink" Target="http://casaescobarjerez.com" TargetMode="External"/><Relationship Id="rId8642" Type="http://schemas.openxmlformats.org/officeDocument/2006/relationships/hyperlink" Target="http://atrio-del-mar.com" TargetMode="External"/><Relationship Id="rId7310" Type="http://schemas.openxmlformats.org/officeDocument/2006/relationships/hyperlink" Target="http://hrelconvento.com" TargetMode="External"/><Relationship Id="rId8641" Type="http://schemas.openxmlformats.org/officeDocument/2006/relationships/hyperlink" Target="http://sansebastianhospederia.com" TargetMode="External"/><Relationship Id="rId7317" Type="http://schemas.openxmlformats.org/officeDocument/2006/relationships/hyperlink" Target="http://parador.es" TargetMode="External"/><Relationship Id="rId8648" Type="http://schemas.openxmlformats.org/officeDocument/2006/relationships/hyperlink" Target="http://ohtelssananton.es" TargetMode="External"/><Relationship Id="rId7316" Type="http://schemas.openxmlformats.org/officeDocument/2006/relationships/hyperlink" Target="http://hoteldonjuandeaustria.com" TargetMode="External"/><Relationship Id="rId8647" Type="http://schemas.openxmlformats.org/officeDocument/2006/relationships/hyperlink" Target="http://hotelsulayr.com" TargetMode="External"/><Relationship Id="rId7315" Type="http://schemas.openxmlformats.org/officeDocument/2006/relationships/hyperlink" Target="http://hotelmiradordelaportilla.com" TargetMode="External"/><Relationship Id="rId8646" Type="http://schemas.openxmlformats.org/officeDocument/2006/relationships/hyperlink" Target="http://olalahomes.com" TargetMode="External"/><Relationship Id="rId7314" Type="http://schemas.openxmlformats.org/officeDocument/2006/relationships/hyperlink" Target="http://hotelruralrutaimperial.com" TargetMode="External"/><Relationship Id="rId8645" Type="http://schemas.openxmlformats.org/officeDocument/2006/relationships/hyperlink" Target="http://hostelseadreams.com" TargetMode="External"/><Relationship Id="rId7309" Type="http://schemas.openxmlformats.org/officeDocument/2006/relationships/hyperlink" Target="http://golfvaldecanas.es" TargetMode="External"/><Relationship Id="rId7308" Type="http://schemas.openxmlformats.org/officeDocument/2006/relationships/hyperlink" Target="http://hospes.com" TargetMode="External"/><Relationship Id="rId8639" Type="http://schemas.openxmlformats.org/officeDocument/2006/relationships/hyperlink" Target="http://anticmenorca.com" TargetMode="External"/><Relationship Id="rId7307" Type="http://schemas.openxmlformats.org/officeDocument/2006/relationships/hyperlink" Target="http://exehotels.com" TargetMode="External"/><Relationship Id="rId8638" Type="http://schemas.openxmlformats.org/officeDocument/2006/relationships/hyperlink" Target="http://www.staybrick.es" TargetMode="External"/><Relationship Id="rId7302" Type="http://schemas.openxmlformats.org/officeDocument/2006/relationships/hyperlink" Target="http://casadeorellana.com" TargetMode="External"/><Relationship Id="rId8633" Type="http://schemas.openxmlformats.org/officeDocument/2006/relationships/hyperlink" Target="http://tbc.com.es" TargetMode="External"/><Relationship Id="rId7301" Type="http://schemas.openxmlformats.org/officeDocument/2006/relationships/hyperlink" Target="http://hoteljulio.com" TargetMode="External"/><Relationship Id="rId8632" Type="http://schemas.openxmlformats.org/officeDocument/2006/relationships/hyperlink" Target="http://hotelesmares.com" TargetMode="External"/><Relationship Id="rId7300" Type="http://schemas.openxmlformats.org/officeDocument/2006/relationships/hyperlink" Target="http://villaxarahiz.com" TargetMode="External"/><Relationship Id="rId8631" Type="http://schemas.openxmlformats.org/officeDocument/2006/relationships/hyperlink" Target="http://sirhotels.com" TargetMode="External"/><Relationship Id="rId8630" Type="http://schemas.openxmlformats.org/officeDocument/2006/relationships/hyperlink" Target="http://hotelsollerplaza.com" TargetMode="External"/><Relationship Id="rId7306" Type="http://schemas.openxmlformats.org/officeDocument/2006/relationships/hyperlink" Target="http://hotelmeridapalace.com" TargetMode="External"/><Relationship Id="rId8637" Type="http://schemas.openxmlformats.org/officeDocument/2006/relationships/hyperlink" Target="http://hotelmama.es" TargetMode="External"/><Relationship Id="rId7305" Type="http://schemas.openxmlformats.org/officeDocument/2006/relationships/hyperlink" Target="http://ahchoteles.com" TargetMode="External"/><Relationship Id="rId8636" Type="http://schemas.openxmlformats.org/officeDocument/2006/relationships/hyperlink" Target="http://theibizahotels.com" TargetMode="External"/><Relationship Id="rId7304" Type="http://schemas.openxmlformats.org/officeDocument/2006/relationships/hyperlink" Target="http://extremadurahotel.com" TargetMode="External"/><Relationship Id="rId8635" Type="http://schemas.openxmlformats.org/officeDocument/2006/relationships/hyperlink" Target="http://capvermellgrandhotel.com" TargetMode="External"/><Relationship Id="rId7303" Type="http://schemas.openxmlformats.org/officeDocument/2006/relationships/hyperlink" Target="http://nh-hotels.com" TargetMode="External"/><Relationship Id="rId8634" Type="http://schemas.openxmlformats.org/officeDocument/2006/relationships/hyperlink" Target="http://www.oasis-lacalita.com" TargetMode="External"/><Relationship Id="rId6009" Type="http://schemas.openxmlformats.org/officeDocument/2006/relationships/hyperlink" Target="http://liebanaypicosdeeuropa.com" TargetMode="External"/><Relationship Id="rId7331" Type="http://schemas.openxmlformats.org/officeDocument/2006/relationships/hyperlink" Target="http://hoteljarilla.com" TargetMode="External"/><Relationship Id="rId8662" Type="http://schemas.openxmlformats.org/officeDocument/2006/relationships/hyperlink" Target="http://hotelritualelpalmar.com" TargetMode="External"/><Relationship Id="rId6000" Type="http://schemas.openxmlformats.org/officeDocument/2006/relationships/hyperlink" Target="http://hotelelmuelledesuances.com" TargetMode="External"/><Relationship Id="rId7330" Type="http://schemas.openxmlformats.org/officeDocument/2006/relationships/hyperlink" Target="http://hotelbalneario.com" TargetMode="External"/><Relationship Id="rId8661" Type="http://schemas.openxmlformats.org/officeDocument/2006/relationships/hyperlink" Target="http://suryalila.com" TargetMode="External"/><Relationship Id="rId8660" Type="http://schemas.openxmlformats.org/officeDocument/2006/relationships/hyperlink" Target="http://huertadorotea.com" TargetMode="External"/><Relationship Id="rId6003" Type="http://schemas.openxmlformats.org/officeDocument/2006/relationships/hyperlink" Target="http://pensionardigales11.com" TargetMode="External"/><Relationship Id="rId7335" Type="http://schemas.openxmlformats.org/officeDocument/2006/relationships/hyperlink" Target="https://pasaron.com/es/" TargetMode="External"/><Relationship Id="rId8666" Type="http://schemas.openxmlformats.org/officeDocument/2006/relationships/hyperlink" Target="http://lobbyroomhotel.com" TargetMode="External"/><Relationship Id="rId6004" Type="http://schemas.openxmlformats.org/officeDocument/2006/relationships/hyperlink" Target="http://restauranteconchita.com" TargetMode="External"/><Relationship Id="rId7334" Type="http://schemas.openxmlformats.org/officeDocument/2006/relationships/hyperlink" Target="http://hotelarenales.es" TargetMode="External"/><Relationship Id="rId8665" Type="http://schemas.openxmlformats.org/officeDocument/2006/relationships/hyperlink" Target="http://domusastigi.com" TargetMode="External"/><Relationship Id="rId6001" Type="http://schemas.openxmlformats.org/officeDocument/2006/relationships/hyperlink" Target="http://hotelcueli.com" TargetMode="External"/><Relationship Id="rId7333" Type="http://schemas.openxmlformats.org/officeDocument/2006/relationships/hyperlink" Target="http://www.facebook.com/hotel.rte.juderiavalledeljerte" TargetMode="External"/><Relationship Id="rId8664" Type="http://schemas.openxmlformats.org/officeDocument/2006/relationships/hyperlink" Target="http://sevillagreensuites.com" TargetMode="External"/><Relationship Id="rId6002" Type="http://schemas.openxmlformats.org/officeDocument/2006/relationships/hyperlink" Target="http://www.hotelfelisa.es" TargetMode="External"/><Relationship Id="rId7332" Type="http://schemas.openxmlformats.org/officeDocument/2006/relationships/hyperlink" Target="http://hotelbalneario.com" TargetMode="External"/><Relationship Id="rId8663" Type="http://schemas.openxmlformats.org/officeDocument/2006/relationships/hyperlink" Target="https://www.losnardoshotelchipiona.es/" TargetMode="External"/><Relationship Id="rId6007" Type="http://schemas.openxmlformats.org/officeDocument/2006/relationships/hyperlink" Target="http://www.hotelvejo.es" TargetMode="External"/><Relationship Id="rId7339" Type="http://schemas.openxmlformats.org/officeDocument/2006/relationships/hyperlink" Target="https://www.tresazules.es/" TargetMode="External"/><Relationship Id="rId6008" Type="http://schemas.openxmlformats.org/officeDocument/2006/relationships/hyperlink" Target="http://parador.es" TargetMode="External"/><Relationship Id="rId7338" Type="http://schemas.openxmlformats.org/officeDocument/2006/relationships/hyperlink" Target="http://www.facebook.com/177765675751312" TargetMode="External"/><Relationship Id="rId8669" Type="http://schemas.openxmlformats.org/officeDocument/2006/relationships/hyperlink" Target="http://www.hotelpompaelo.com" TargetMode="External"/><Relationship Id="rId6005" Type="http://schemas.openxmlformats.org/officeDocument/2006/relationships/hyperlink" Target="http://facebook.com/842722995803327" TargetMode="External"/><Relationship Id="rId7337" Type="http://schemas.openxmlformats.org/officeDocument/2006/relationships/hyperlink" Target="http://hospederiasdeextremadura.es" TargetMode="External"/><Relationship Id="rId8668" Type="http://schemas.openxmlformats.org/officeDocument/2006/relationships/hyperlink" Target="http://gmhotel.es" TargetMode="External"/><Relationship Id="rId6006" Type="http://schemas.openxmlformats.org/officeDocument/2006/relationships/hyperlink" Target="http://hotelelgolobar.com" TargetMode="External"/><Relationship Id="rId7336" Type="http://schemas.openxmlformats.org/officeDocument/2006/relationships/hyperlink" Target="http://hojaranzos.com" TargetMode="External"/><Relationship Id="rId8667" Type="http://schemas.openxmlformats.org/officeDocument/2006/relationships/hyperlink" Target="http://hotelbaco.es" TargetMode="External"/><Relationship Id="rId7329" Type="http://schemas.openxmlformats.org/officeDocument/2006/relationships/hyperlink" Target="http://tresmentiras.com" TargetMode="External"/><Relationship Id="rId7320" Type="http://schemas.openxmlformats.org/officeDocument/2006/relationships/hyperlink" Target="http://hotel-la-palmera.com" TargetMode="External"/><Relationship Id="rId8651" Type="http://schemas.openxmlformats.org/officeDocument/2006/relationships/hyperlink" Target="http://nomadahotel.com" TargetMode="External"/><Relationship Id="rId8650" Type="http://schemas.openxmlformats.org/officeDocument/2006/relationships/hyperlink" Target="http://villamariacabra.com" TargetMode="External"/><Relationship Id="rId7324" Type="http://schemas.openxmlformats.org/officeDocument/2006/relationships/hyperlink" Target="http://baldiogrande.com" TargetMode="External"/><Relationship Id="rId8655" Type="http://schemas.openxmlformats.org/officeDocument/2006/relationships/hyperlink" Target="http://hotelenalgeciras.com" TargetMode="External"/><Relationship Id="rId7323" Type="http://schemas.openxmlformats.org/officeDocument/2006/relationships/hyperlink" Target="http://montesolcoria.com" TargetMode="External"/><Relationship Id="rId8654" Type="http://schemas.openxmlformats.org/officeDocument/2006/relationships/hyperlink" Target="http://facebook.com/casainocencioelpuertodesantamaria" TargetMode="External"/><Relationship Id="rId7322" Type="http://schemas.openxmlformats.org/officeDocument/2006/relationships/hyperlink" Target="http://hotelsancristobal.net" TargetMode="External"/><Relationship Id="rId8653" Type="http://schemas.openxmlformats.org/officeDocument/2006/relationships/hyperlink" Target="http://hipotels.com" TargetMode="External"/><Relationship Id="rId7321" Type="http://schemas.openxmlformats.org/officeDocument/2006/relationships/hyperlink" Target="http://camaracaceres.es" TargetMode="External"/><Relationship Id="rId8652" Type="http://schemas.openxmlformats.org/officeDocument/2006/relationships/hyperlink" Target="http://hotelagarochipiona.com" TargetMode="External"/><Relationship Id="rId7328" Type="http://schemas.openxmlformats.org/officeDocument/2006/relationships/hyperlink" Target="http://balneariodebrozas.com" TargetMode="External"/><Relationship Id="rId8659" Type="http://schemas.openxmlformats.org/officeDocument/2006/relationships/hyperlink" Target="http://puntacarnerorestaurante.com" TargetMode="External"/><Relationship Id="rId7327" Type="http://schemas.openxmlformats.org/officeDocument/2006/relationships/hyperlink" Target="http://balnearios.org" TargetMode="External"/><Relationship Id="rId8658" Type="http://schemas.openxmlformats.org/officeDocument/2006/relationships/hyperlink" Target="http://www.plazadelaluz.com" TargetMode="External"/><Relationship Id="rId7326" Type="http://schemas.openxmlformats.org/officeDocument/2006/relationships/hyperlink" Target="http://hotelrestaurantelaglorieta.com" TargetMode="External"/><Relationship Id="rId8657" Type="http://schemas.openxmlformats.org/officeDocument/2006/relationships/hyperlink" Target="http://hotelpatagoniasur.com" TargetMode="External"/><Relationship Id="rId7325" Type="http://schemas.openxmlformats.org/officeDocument/2006/relationships/hyperlink" Target="http://www.hotelrestaurantelaglorieta.com/" TargetMode="External"/><Relationship Id="rId8656" Type="http://schemas.openxmlformats.org/officeDocument/2006/relationships/hyperlink" Target="http://www.hotelmontera.com" TargetMode="External"/><Relationship Id="rId8608" Type="http://schemas.openxmlformats.org/officeDocument/2006/relationships/hyperlink" Target="http://www.hotelcapiplaya.com" TargetMode="External"/><Relationship Id="rId8607" Type="http://schemas.openxmlformats.org/officeDocument/2006/relationships/hyperlink" Target="http://hilton.es" TargetMode="External"/><Relationship Id="rId8606" Type="http://schemas.openxmlformats.org/officeDocument/2006/relationships/hyperlink" Target="http://www.latorre-mallorca.com" TargetMode="External"/><Relationship Id="rId8605" Type="http://schemas.openxmlformats.org/officeDocument/2006/relationships/hyperlink" Target="http://hotelmasoliveres.com" TargetMode="External"/><Relationship Id="rId8609" Type="http://schemas.openxmlformats.org/officeDocument/2006/relationships/hyperlink" Target="http://www.hotel-menorca.com" TargetMode="External"/><Relationship Id="rId8600" Type="http://schemas.openxmlformats.org/officeDocument/2006/relationships/hyperlink" Target="http://hotelalabriga.com" TargetMode="External"/><Relationship Id="rId8604" Type="http://schemas.openxmlformats.org/officeDocument/2006/relationships/hyperlink" Target="http://www.jandemanol.es" TargetMode="External"/><Relationship Id="rId8603" Type="http://schemas.openxmlformats.org/officeDocument/2006/relationships/hyperlink" Target="http://www.hotelcandarder.com" TargetMode="External"/><Relationship Id="rId8602" Type="http://schemas.openxmlformats.org/officeDocument/2006/relationships/hyperlink" Target="http://hotelacpalaudebellavista.com" TargetMode="External"/><Relationship Id="rId8601" Type="http://schemas.openxmlformats.org/officeDocument/2006/relationships/hyperlink" Target="http://urh-hoteliers.com" TargetMode="External"/><Relationship Id="rId8629" Type="http://schemas.openxmlformats.org/officeDocument/2006/relationships/hyperlink" Target="http://stilhotels.com" TargetMode="External"/><Relationship Id="rId8628" Type="http://schemas.openxmlformats.org/officeDocument/2006/relationships/hyperlink" Target="http://villabarbaramallorca.com" TargetMode="External"/><Relationship Id="rId8627" Type="http://schemas.openxmlformats.org/officeDocument/2006/relationships/hyperlink" Target="http://seasunaniram.com" TargetMode="External"/><Relationship Id="rId8622" Type="http://schemas.openxmlformats.org/officeDocument/2006/relationships/hyperlink" Target="http://hotelbasilica.com" TargetMode="External"/><Relationship Id="rId8621" Type="http://schemas.openxmlformats.org/officeDocument/2006/relationships/hyperlink" Target="http://hotelteixmallorca.com" TargetMode="External"/><Relationship Id="rId8620" Type="http://schemas.openxmlformats.org/officeDocument/2006/relationships/hyperlink" Target="http://hotelteixmallorca.com" TargetMode="External"/><Relationship Id="rId8626" Type="http://schemas.openxmlformats.org/officeDocument/2006/relationships/hyperlink" Target="http://llunaaquahotel.com" TargetMode="External"/><Relationship Id="rId8625" Type="http://schemas.openxmlformats.org/officeDocument/2006/relationships/hyperlink" Target="http://granhotelmontesolibiza.com" TargetMode="External"/><Relationship Id="rId8624" Type="http://schemas.openxmlformats.org/officeDocument/2006/relationships/hyperlink" Target="http://sacreunova.com" TargetMode="External"/><Relationship Id="rId8623" Type="http://schemas.openxmlformats.org/officeDocument/2006/relationships/hyperlink" Target="http://palaciocanmarques.com" TargetMode="External"/><Relationship Id="rId8619" Type="http://schemas.openxmlformats.org/officeDocument/2006/relationships/hyperlink" Target="http://boutiquehotelsantjaume.com" TargetMode="External"/><Relationship Id="rId8618" Type="http://schemas.openxmlformats.org/officeDocument/2006/relationships/hyperlink" Target="http://casadelavida.com" TargetMode="External"/><Relationship Id="rId8617" Type="http://schemas.openxmlformats.org/officeDocument/2006/relationships/hyperlink" Target="http://boutiquehotelcanalomar.com" TargetMode="External"/><Relationship Id="rId8616" Type="http://schemas.openxmlformats.org/officeDocument/2006/relationships/hyperlink" Target="http://fenixhotel.es" TargetMode="External"/><Relationship Id="rId8611" Type="http://schemas.openxmlformats.org/officeDocument/2006/relationships/hyperlink" Target="http://canbordoy.com" TargetMode="External"/><Relationship Id="rId8610" Type="http://schemas.openxmlformats.org/officeDocument/2006/relationships/hyperlink" Target="http://www.hotelbelvederepalma.com" TargetMode="External"/><Relationship Id="rId8615" Type="http://schemas.openxmlformats.org/officeDocument/2006/relationships/hyperlink" Target="http://artpalmahotel.com" TargetMode="External"/><Relationship Id="rId8614" Type="http://schemas.openxmlformats.org/officeDocument/2006/relationships/hyperlink" Target="http://nelvaresort.com" TargetMode="External"/><Relationship Id="rId8613" Type="http://schemas.openxmlformats.org/officeDocument/2006/relationships/hyperlink" Target="http://viladamunt.com" TargetMode="External"/><Relationship Id="rId8612" Type="http://schemas.openxmlformats.org/officeDocument/2006/relationships/hyperlink" Target="http://hyatt.com" TargetMode="External"/><Relationship Id="rId6061" Type="http://schemas.openxmlformats.org/officeDocument/2006/relationships/hyperlink" Target="http://hotellassolanas.com" TargetMode="External"/><Relationship Id="rId7393" Type="http://schemas.openxmlformats.org/officeDocument/2006/relationships/hyperlink" Target="http://laposadadealmagro.com" TargetMode="External"/><Relationship Id="rId6062" Type="http://schemas.openxmlformats.org/officeDocument/2006/relationships/hyperlink" Target="http://hotelsanromandeescalante.com" TargetMode="External"/><Relationship Id="rId7392" Type="http://schemas.openxmlformats.org/officeDocument/2006/relationships/hyperlink" Target="http://posadaloscaballeros.com" TargetMode="External"/><Relationship Id="rId7391" Type="http://schemas.openxmlformats.org/officeDocument/2006/relationships/hyperlink" Target="http://hotelsantaeulaliapuertollano.es" TargetMode="External"/><Relationship Id="rId6060" Type="http://schemas.openxmlformats.org/officeDocument/2006/relationships/hyperlink" Target="http://hotelislabella.com" TargetMode="External"/><Relationship Id="rId7390" Type="http://schemas.openxmlformats.org/officeDocument/2006/relationships/hyperlink" Target="http://hotelpdelalba.es" TargetMode="External"/><Relationship Id="rId6065" Type="http://schemas.openxmlformats.org/officeDocument/2006/relationships/hyperlink" Target="http://hoteljuandelacosa.es" TargetMode="External"/><Relationship Id="rId7397" Type="http://schemas.openxmlformats.org/officeDocument/2006/relationships/hyperlink" Target="mailto:info@casapepeciudadreal.com" TargetMode="External"/><Relationship Id="rId6066" Type="http://schemas.openxmlformats.org/officeDocument/2006/relationships/hyperlink" Target="http://hotelestrelladelnorte.com" TargetMode="External"/><Relationship Id="rId7396" Type="http://schemas.openxmlformats.org/officeDocument/2006/relationships/hyperlink" Target="http://parador.es" TargetMode="External"/><Relationship Id="rId6063" Type="http://schemas.openxmlformats.org/officeDocument/2006/relationships/hyperlink" Target="http://www.hosteriadearnuero.es" TargetMode="External"/><Relationship Id="rId7395" Type="http://schemas.openxmlformats.org/officeDocument/2006/relationships/hyperlink" Target="http://hotelmaestrazgodecalatrava.com" TargetMode="External"/><Relationship Id="rId6064" Type="http://schemas.openxmlformats.org/officeDocument/2006/relationships/hyperlink" Target="https://www.torrecristina.com" TargetMode="External"/><Relationship Id="rId7394" Type="http://schemas.openxmlformats.org/officeDocument/2006/relationships/hyperlink" Target="http://hostalcalatravo.com" TargetMode="External"/><Relationship Id="rId6069" Type="http://schemas.openxmlformats.org/officeDocument/2006/relationships/hyperlink" Target="http://www.palaciodeguevara.com" TargetMode="External"/><Relationship Id="rId6067" Type="http://schemas.openxmlformats.org/officeDocument/2006/relationships/hyperlink" Target="http://cantabriarural.com" TargetMode="External"/><Relationship Id="rId7399" Type="http://schemas.openxmlformats.org/officeDocument/2006/relationships/hyperlink" Target="http://hotelcampoblanco.com" TargetMode="External"/><Relationship Id="rId6068" Type="http://schemas.openxmlformats.org/officeDocument/2006/relationships/hyperlink" Target="http://hostalmontecarlo.com" TargetMode="External"/><Relationship Id="rId7398" Type="http://schemas.openxmlformats.org/officeDocument/2006/relationships/hyperlink" Target="http://casapepeciudadreal.com" TargetMode="External"/><Relationship Id="rId6050" Type="http://schemas.openxmlformats.org/officeDocument/2006/relationships/hyperlink" Target="http://www.eljardindecarrejo.com" TargetMode="External"/><Relationship Id="rId7382" Type="http://schemas.openxmlformats.org/officeDocument/2006/relationships/hyperlink" Target="http://elvaqueril.com" TargetMode="External"/><Relationship Id="rId6051" Type="http://schemas.openxmlformats.org/officeDocument/2006/relationships/hyperlink" Target="http://hotelpuertorico.es" TargetMode="External"/><Relationship Id="rId7381" Type="http://schemas.openxmlformats.org/officeDocument/2006/relationships/hyperlink" Target="http://hotelpuertademonfrague.com" TargetMode="External"/><Relationship Id="rId7380" Type="http://schemas.openxmlformats.org/officeDocument/2006/relationships/hyperlink" Target="http://iberiahotel.com" TargetMode="External"/><Relationship Id="rId6054" Type="http://schemas.openxmlformats.org/officeDocument/2006/relationships/hyperlink" Target="http://www.apartamentoscantabria.com/apartamentos-solamaza/" TargetMode="External"/><Relationship Id="rId7386" Type="http://schemas.openxmlformats.org/officeDocument/2006/relationships/hyperlink" Target="http://hotelathcanadareal.com" TargetMode="External"/><Relationship Id="rId6055" Type="http://schemas.openxmlformats.org/officeDocument/2006/relationships/hyperlink" Target="http://www.apartamentosdelahoz.es" TargetMode="External"/><Relationship Id="rId7385" Type="http://schemas.openxmlformats.org/officeDocument/2006/relationships/hyperlink" Target="http://hospederiasdeextremadura.es" TargetMode="External"/><Relationship Id="rId6052" Type="http://schemas.openxmlformats.org/officeDocument/2006/relationships/hyperlink" Target="http://isabelhotel.com" TargetMode="External"/><Relationship Id="rId7384" Type="http://schemas.openxmlformats.org/officeDocument/2006/relationships/hyperlink" Target="http://www.facebook.com/hrrealvilladeberzocana" TargetMode="External"/><Relationship Id="rId6053" Type="http://schemas.openxmlformats.org/officeDocument/2006/relationships/hyperlink" Target="http://www.facebook.com/hotellosarcesdeisla/" TargetMode="External"/><Relationship Id="rId7383" Type="http://schemas.openxmlformats.org/officeDocument/2006/relationships/hyperlink" Target="http://www.hotelruralcarlosprimero.com" TargetMode="External"/><Relationship Id="rId6058" Type="http://schemas.openxmlformats.org/officeDocument/2006/relationships/hyperlink" Target="http://alfarhotel.com" TargetMode="External"/><Relationship Id="rId6059" Type="http://schemas.openxmlformats.org/officeDocument/2006/relationships/hyperlink" Target="http://hotelesdecantabria.com" TargetMode="External"/><Relationship Id="rId7389" Type="http://schemas.openxmlformats.org/officeDocument/2006/relationships/hyperlink" Target="http://hotelruralvillamatilde.es" TargetMode="External"/><Relationship Id="rId6056" Type="http://schemas.openxmlformats.org/officeDocument/2006/relationships/hyperlink" Target="http://hotel-astuy.es" TargetMode="External"/><Relationship Id="rId7388" Type="http://schemas.openxmlformats.org/officeDocument/2006/relationships/hyperlink" Target="http://hotelrestaurantelasglorias.es" TargetMode="External"/><Relationship Id="rId6057" Type="http://schemas.openxmlformats.org/officeDocument/2006/relationships/hyperlink" Target="http://hotellasrocas.com" TargetMode="External"/><Relationship Id="rId7387" Type="http://schemas.openxmlformats.org/officeDocument/2006/relationships/hyperlink" Target="http://hotelmontanchez.com" TargetMode="External"/><Relationship Id="rId3810" Type="http://schemas.openxmlformats.org/officeDocument/2006/relationships/hyperlink" Target="http://servigroup.es" TargetMode="External"/><Relationship Id="rId3812" Type="http://schemas.openxmlformats.org/officeDocument/2006/relationships/hyperlink" Target="http://www.felipesegundohotel.com" TargetMode="External"/><Relationship Id="rId3811" Type="http://schemas.openxmlformats.org/officeDocument/2006/relationships/hyperlink" Target="http://hotelesmediterraneo.com" TargetMode="External"/><Relationship Id="rId3814" Type="http://schemas.openxmlformats.org/officeDocument/2006/relationships/hyperlink" Target="http://hotelboutiquelamar.com" TargetMode="External"/><Relationship Id="rId3813" Type="http://schemas.openxmlformats.org/officeDocument/2006/relationships/hyperlink" Target="https://www.hotelestrelladelmar.com/" TargetMode="External"/><Relationship Id="rId3816" Type="http://schemas.openxmlformats.org/officeDocument/2006/relationships/hyperlink" Target="http://hotel-lacabana.com" TargetMode="External"/><Relationship Id="rId3815" Type="http://schemas.openxmlformats.org/officeDocument/2006/relationships/hyperlink" Target="http://puertomar.es" TargetMode="External"/><Relationship Id="rId3818" Type="http://schemas.openxmlformats.org/officeDocument/2006/relationships/hyperlink" Target="http://elhotelplaya.com" TargetMode="External"/><Relationship Id="rId3817" Type="http://schemas.openxmlformats.org/officeDocument/2006/relationships/hyperlink" Target="https://www.hotelcabodemar.com/" TargetMode="External"/><Relationship Id="rId3819" Type="http://schemas.openxmlformats.org/officeDocument/2006/relationships/hyperlink" Target="http://hotelrhcasablanca.com" TargetMode="External"/><Relationship Id="rId6090" Type="http://schemas.openxmlformats.org/officeDocument/2006/relationships/hyperlink" Target="https://www.miramarlaredo.es/es/index.html" TargetMode="External"/><Relationship Id="rId6091" Type="http://schemas.openxmlformats.org/officeDocument/2006/relationships/hyperlink" Target="http://hotelvilladelaredo.es" TargetMode="External"/><Relationship Id="rId6083" Type="http://schemas.openxmlformats.org/officeDocument/2006/relationships/hyperlink" Target="http://hotellasdunasnoja.com" TargetMode="External"/><Relationship Id="rId6084" Type="http://schemas.openxmlformats.org/officeDocument/2006/relationships/hyperlink" Target="http://www.zenit-mar.com" TargetMode="External"/><Relationship Id="rId6081" Type="http://schemas.openxmlformats.org/officeDocument/2006/relationships/hyperlink" Target="http://hotellosnogales.es" TargetMode="External"/><Relationship Id="rId6082" Type="http://schemas.openxmlformats.org/officeDocument/2006/relationships/hyperlink" Target="http://www.hotellaencinadenoja.com" TargetMode="External"/><Relationship Id="rId6087" Type="http://schemas.openxmlformats.org/officeDocument/2006/relationships/hyperlink" Target="https://www.hosterialasvinas.com/" TargetMode="External"/><Relationship Id="rId6088" Type="http://schemas.openxmlformats.org/officeDocument/2006/relationships/hyperlink" Target="http://hotelliber.hotelespelayo.com" TargetMode="External"/><Relationship Id="rId6085" Type="http://schemas.openxmlformats.org/officeDocument/2006/relationships/hyperlink" Target="http://hotellasolas.com" TargetMode="External"/><Relationship Id="rId6086" Type="http://schemas.openxmlformats.org/officeDocument/2006/relationships/hyperlink" Target="http://parador.es" TargetMode="External"/><Relationship Id="rId6089" Type="http://schemas.openxmlformats.org/officeDocument/2006/relationships/hyperlink" Target="https://www.miramarlaredo.es/es/index.html" TargetMode="External"/><Relationship Id="rId3801" Type="http://schemas.openxmlformats.org/officeDocument/2006/relationships/hyperlink" Target="http://hotelhey.com" TargetMode="External"/><Relationship Id="rId3800" Type="http://schemas.openxmlformats.org/officeDocument/2006/relationships/hyperlink" Target="http://hotel-losdelfines.com" TargetMode="External"/><Relationship Id="rId3803" Type="http://schemas.openxmlformats.org/officeDocument/2006/relationships/hyperlink" Target="http://hotelesmediterraneo.com" TargetMode="External"/><Relationship Id="rId3802" Type="http://schemas.openxmlformats.org/officeDocument/2006/relationships/hyperlink" Target="http://hotel-losdelfines.com" TargetMode="External"/><Relationship Id="rId3805" Type="http://schemas.openxmlformats.org/officeDocument/2006/relationships/hyperlink" Target="http://maria-cristina-hotel-peniscola.hotelmix.es" TargetMode="External"/><Relationship Id="rId3804" Type="http://schemas.openxmlformats.org/officeDocument/2006/relationships/hyperlink" Target="http://peniscolapalace.com" TargetMode="External"/><Relationship Id="rId3807" Type="http://schemas.openxmlformats.org/officeDocument/2006/relationships/hyperlink" Target="http://hotelrhportocristo.com" TargetMode="External"/><Relationship Id="rId3806" Type="http://schemas.openxmlformats.org/officeDocument/2006/relationships/hyperlink" Target="http://hotelrhportocristo.com" TargetMode="External"/><Relationship Id="rId3809" Type="http://schemas.openxmlformats.org/officeDocument/2006/relationships/hyperlink" Target="http://servigroup.com" TargetMode="External"/><Relationship Id="rId3808" Type="http://schemas.openxmlformats.org/officeDocument/2006/relationships/hyperlink" Target="http://hotelherasu.com" TargetMode="External"/><Relationship Id="rId6080" Type="http://schemas.openxmlformats.org/officeDocument/2006/relationships/hyperlink" Target="http://hotellosjuncos.com" TargetMode="External"/><Relationship Id="rId6072" Type="http://schemas.openxmlformats.org/officeDocument/2006/relationships/hyperlink" Target="http://www.casonadesanpantaleon.com" TargetMode="External"/><Relationship Id="rId6073" Type="http://schemas.openxmlformats.org/officeDocument/2006/relationships/hyperlink" Target="http://www.hotelquinfer.com" TargetMode="External"/><Relationship Id="rId6070" Type="http://schemas.openxmlformats.org/officeDocument/2006/relationships/hyperlink" Target="http://suitesconjacuzzisantillana.es" TargetMode="External"/><Relationship Id="rId6071" Type="http://schemas.openxmlformats.org/officeDocument/2006/relationships/hyperlink" Target="http://www.suitesvallespasiegos.com" TargetMode="External"/><Relationship Id="rId6076" Type="http://schemas.openxmlformats.org/officeDocument/2006/relationships/hyperlink" Target="http://www.hotelespelayo.com" TargetMode="External"/><Relationship Id="rId6077" Type="http://schemas.openxmlformats.org/officeDocument/2006/relationships/hyperlink" Target="http://www.hotelmontemar.com" TargetMode="External"/><Relationship Id="rId6074" Type="http://schemas.openxmlformats.org/officeDocument/2006/relationships/hyperlink" Target="http://maritimoris.com" TargetMode="External"/><Relationship Id="rId6075" Type="http://schemas.openxmlformats.org/officeDocument/2006/relationships/hyperlink" Target="https://maritimoris.com" TargetMode="External"/><Relationship Id="rId6078" Type="http://schemas.openxmlformats.org/officeDocument/2006/relationships/hyperlink" Target="http://www.hotelviadero.com" TargetMode="External"/><Relationship Id="rId6079" Type="http://schemas.openxmlformats.org/officeDocument/2006/relationships/hyperlink" Target="https://www.hotelarillo.com" TargetMode="External"/><Relationship Id="rId8680" Type="http://schemas.openxmlformats.org/officeDocument/2006/relationships/hyperlink" Target="http://hesperia-lanzarote.com" TargetMode="External"/><Relationship Id="rId6021" Type="http://schemas.openxmlformats.org/officeDocument/2006/relationships/hyperlink" Target="http://hotelelrefugio.com" TargetMode="External"/><Relationship Id="rId7353" Type="http://schemas.openxmlformats.org/officeDocument/2006/relationships/hyperlink" Target="http://kantaraalsaif.es" TargetMode="External"/><Relationship Id="rId8684" Type="http://schemas.openxmlformats.org/officeDocument/2006/relationships/hyperlink" Target="http://www.hotelaeropuertosur.com" TargetMode="External"/><Relationship Id="rId6022" Type="http://schemas.openxmlformats.org/officeDocument/2006/relationships/hyperlink" Target="http://marinadecampios.com" TargetMode="External"/><Relationship Id="rId7352" Type="http://schemas.openxmlformats.org/officeDocument/2006/relationships/hyperlink" Target="http://hospederiasdeextremadura.es" TargetMode="External"/><Relationship Id="rId8683" Type="http://schemas.openxmlformats.org/officeDocument/2006/relationships/hyperlink" Target="http://www.hotelrurallaraya1866guimar.es" TargetMode="External"/><Relationship Id="rId7351" Type="http://schemas.openxmlformats.org/officeDocument/2006/relationships/hyperlink" Target="http://hotelalpemar.com" TargetMode="External"/><Relationship Id="rId8682" Type="http://schemas.openxmlformats.org/officeDocument/2006/relationships/hyperlink" Target="http://holidaytimehotel.es" TargetMode="External"/><Relationship Id="rId6020" Type="http://schemas.openxmlformats.org/officeDocument/2006/relationships/hyperlink" Target="http://palacion.es" TargetMode="External"/><Relationship Id="rId7350" Type="http://schemas.openxmlformats.org/officeDocument/2006/relationships/hyperlink" Target="http://hotel-dora.com" TargetMode="External"/><Relationship Id="rId8681" Type="http://schemas.openxmlformats.org/officeDocument/2006/relationships/hyperlink" Target="http://hotelciudaddelmar.com" TargetMode="External"/><Relationship Id="rId6025" Type="http://schemas.openxmlformats.org/officeDocument/2006/relationships/hyperlink" Target="http://hotelsolatorre.com" TargetMode="External"/><Relationship Id="rId7357" Type="http://schemas.openxmlformats.org/officeDocument/2006/relationships/hyperlink" Target="http://parador.es" TargetMode="External"/><Relationship Id="rId8688" Type="http://schemas.openxmlformats.org/officeDocument/2006/relationships/hyperlink" Target="http://elaguilon.com" TargetMode="External"/><Relationship Id="rId6026" Type="http://schemas.openxmlformats.org/officeDocument/2006/relationships/hyperlink" Target="http://abbahotels.com" TargetMode="External"/><Relationship Id="rId7356" Type="http://schemas.openxmlformats.org/officeDocument/2006/relationships/hyperlink" Target="https://casaruralsierrasanmamede.com/" TargetMode="External"/><Relationship Id="rId8687" Type="http://schemas.openxmlformats.org/officeDocument/2006/relationships/hyperlink" Target="http://hotelpalacioalcazar.com" TargetMode="External"/><Relationship Id="rId6023" Type="http://schemas.openxmlformats.org/officeDocument/2006/relationships/hyperlink" Target="http://dunasdeoyambre.com" TargetMode="External"/><Relationship Id="rId7355" Type="http://schemas.openxmlformats.org/officeDocument/2006/relationships/hyperlink" Target="http://hotel-caceres.com" TargetMode="External"/><Relationship Id="rId8686" Type="http://schemas.openxmlformats.org/officeDocument/2006/relationships/hyperlink" Target="http://baobabsuites.com" TargetMode="External"/><Relationship Id="rId6024" Type="http://schemas.openxmlformats.org/officeDocument/2006/relationships/hyperlink" Target="http://apartamentosclubcondal.com" TargetMode="External"/><Relationship Id="rId7354" Type="http://schemas.openxmlformats.org/officeDocument/2006/relationships/hyperlink" Target="http://hotelvillademontanchez.com" TargetMode="External"/><Relationship Id="rId8685" Type="http://schemas.openxmlformats.org/officeDocument/2006/relationships/hyperlink" Target="http://h10hotels.com" TargetMode="External"/><Relationship Id="rId6029" Type="http://schemas.openxmlformats.org/officeDocument/2006/relationships/hyperlink" Target="http://facebook.com/hosteria-la-ermita-1826-241040646346748" TargetMode="External"/><Relationship Id="rId6027" Type="http://schemas.openxmlformats.org/officeDocument/2006/relationships/hyperlink" Target="http://www.hoteljosein.com" TargetMode="External"/><Relationship Id="rId7359" Type="http://schemas.openxmlformats.org/officeDocument/2006/relationships/hyperlink" Target="http://miajadas.org" TargetMode="External"/><Relationship Id="rId6028" Type="http://schemas.openxmlformats.org/officeDocument/2006/relationships/hyperlink" Target="http://hosteriamaripaz.com" TargetMode="External"/><Relationship Id="rId7358" Type="http://schemas.openxmlformats.org/officeDocument/2006/relationships/hyperlink" Target="http://monasterioguadalupe.com" TargetMode="External"/><Relationship Id="rId8689" Type="http://schemas.openxmlformats.org/officeDocument/2006/relationships/hyperlink" Target="http://sonmanera.com" TargetMode="External"/><Relationship Id="rId6010" Type="http://schemas.openxmlformats.org/officeDocument/2006/relationships/hyperlink" Target="http://balneariolahermida.com" TargetMode="External"/><Relationship Id="rId7342" Type="http://schemas.openxmlformats.org/officeDocument/2006/relationships/hyperlink" Target="http://hotelciudaddeplasencia.com" TargetMode="External"/><Relationship Id="rId8673" Type="http://schemas.openxmlformats.org/officeDocument/2006/relationships/hyperlink" Target="http://pensionarroka.com" TargetMode="External"/><Relationship Id="rId6011" Type="http://schemas.openxmlformats.org/officeDocument/2006/relationships/hyperlink" Target="http://hotelcosgaya.es" TargetMode="External"/><Relationship Id="rId7341" Type="http://schemas.openxmlformats.org/officeDocument/2006/relationships/hyperlink" Target="http://hospederiasdeextremadura.es" TargetMode="External"/><Relationship Id="rId8672" Type="http://schemas.openxmlformats.org/officeDocument/2006/relationships/hyperlink" Target="http://hotelunanue.com" TargetMode="External"/><Relationship Id="rId7340" Type="http://schemas.openxmlformats.org/officeDocument/2006/relationships/hyperlink" Target="http://laposadadelcasar.es" TargetMode="External"/><Relationship Id="rId8671" Type="http://schemas.openxmlformats.org/officeDocument/2006/relationships/hyperlink" Target="http://room-matehotels.com" TargetMode="External"/><Relationship Id="rId8670" Type="http://schemas.openxmlformats.org/officeDocument/2006/relationships/hyperlink" Target="https://www.hilton.com/en/hotels/madatup-atocha-hotel-madrid/" TargetMode="External"/><Relationship Id="rId6014" Type="http://schemas.openxmlformats.org/officeDocument/2006/relationships/hyperlink" Target="http://arhahoteles.com" TargetMode="External"/><Relationship Id="rId7346" Type="http://schemas.openxmlformats.org/officeDocument/2006/relationships/hyperlink" Target="http://hotelazar.com" TargetMode="External"/><Relationship Id="rId8677" Type="http://schemas.openxmlformats.org/officeDocument/2006/relationships/hyperlink" Target="http://totalhotelexperience.com" TargetMode="External"/><Relationship Id="rId6015" Type="http://schemas.openxmlformats.org/officeDocument/2006/relationships/hyperlink" Target="http://arhapotes.com" TargetMode="External"/><Relationship Id="rId7345" Type="http://schemas.openxmlformats.org/officeDocument/2006/relationships/hyperlink" Target="http://hotellosalamos.es" TargetMode="External"/><Relationship Id="rId8676" Type="http://schemas.openxmlformats.org/officeDocument/2006/relationships/hyperlink" Target="http://donaluisahotel.com" TargetMode="External"/><Relationship Id="rId6012" Type="http://schemas.openxmlformats.org/officeDocument/2006/relationships/hyperlink" Target="http://hoteldeloso.com" TargetMode="External"/><Relationship Id="rId7344" Type="http://schemas.openxmlformats.org/officeDocument/2006/relationships/hyperlink" Target="http://parador.es" TargetMode="External"/><Relationship Id="rId8675" Type="http://schemas.openxmlformats.org/officeDocument/2006/relationships/hyperlink" Target="http://canary365.com" TargetMode="External"/><Relationship Id="rId6013" Type="http://schemas.openxmlformats.org/officeDocument/2006/relationships/hyperlink" Target="http://casacayo.com" TargetMode="External"/><Relationship Id="rId7343" Type="http://schemas.openxmlformats.org/officeDocument/2006/relationships/hyperlink" Target="http://palaciocarvajalgiron.com" TargetMode="External"/><Relationship Id="rId8674" Type="http://schemas.openxmlformats.org/officeDocument/2006/relationships/hyperlink" Target="http://labranda.com" TargetMode="External"/><Relationship Id="rId6018" Type="http://schemas.openxmlformats.org/officeDocument/2006/relationships/hyperlink" Target="http://hotelvaldecoro.com" TargetMode="External"/><Relationship Id="rId6019" Type="http://schemas.openxmlformats.org/officeDocument/2006/relationships/hyperlink" Target="http://casonadelnansa.com" TargetMode="External"/><Relationship Id="rId7349" Type="http://schemas.openxmlformats.org/officeDocument/2006/relationships/hyperlink" Target="http://hotelrincon.com" TargetMode="External"/><Relationship Id="rId6016" Type="http://schemas.openxmlformats.org/officeDocument/2006/relationships/hyperlink" Target="http://cantur.com" TargetMode="External"/><Relationship Id="rId7348" Type="http://schemas.openxmlformats.org/officeDocument/2006/relationships/hyperlink" Target="http://ciudaddeljerte.com" TargetMode="External"/><Relationship Id="rId8679" Type="http://schemas.openxmlformats.org/officeDocument/2006/relationships/hyperlink" Target="http://www.royalpalmfuerteventura.com" TargetMode="External"/><Relationship Id="rId6017" Type="http://schemas.openxmlformats.org/officeDocument/2006/relationships/hyperlink" Target="http://hotelinfantado.com" TargetMode="External"/><Relationship Id="rId7347" Type="http://schemas.openxmlformats.org/officeDocument/2006/relationships/hyperlink" Target="https://www.eurostarshotels.com/exe-alfonso-viii.html?referer_code=lb0gg00yx&amp;utm_source=google&amp;utm_medium=business&amp;utm_campaign=lb0gg00yx" TargetMode="External"/><Relationship Id="rId8678" Type="http://schemas.openxmlformats.org/officeDocument/2006/relationships/hyperlink" Target="http://www.hotelritualmaspalomas.com" TargetMode="External"/><Relationship Id="rId7371" Type="http://schemas.openxmlformats.org/officeDocument/2006/relationships/hyperlink" Target="https://losnaranjohotel.com/" TargetMode="External"/><Relationship Id="rId6040" Type="http://schemas.openxmlformats.org/officeDocument/2006/relationships/hyperlink" Target="http://www.hotelesmiramar.es" TargetMode="External"/><Relationship Id="rId7370" Type="http://schemas.openxmlformats.org/officeDocument/2006/relationships/hyperlink" Target="http://hotelpenacruz.com" TargetMode="External"/><Relationship Id="rId6043" Type="http://schemas.openxmlformats.org/officeDocument/2006/relationships/hyperlink" Target="http://facebook.com/casaruralcasacalixto" TargetMode="External"/><Relationship Id="rId7375" Type="http://schemas.openxmlformats.org/officeDocument/2006/relationships/hyperlink" Target="http://hotelalcantaracaceres.com" TargetMode="External"/><Relationship Id="rId6044" Type="http://schemas.openxmlformats.org/officeDocument/2006/relationships/hyperlink" Target="http://www.cafestore.es" TargetMode="External"/><Relationship Id="rId7374" Type="http://schemas.openxmlformats.org/officeDocument/2006/relationships/hyperlink" Target="http://hoteldoncarloscaceres.com" TargetMode="External"/><Relationship Id="rId6041" Type="http://schemas.openxmlformats.org/officeDocument/2006/relationships/hyperlink" Target="http://www.hotelluzon.net" TargetMode="External"/><Relationship Id="rId7373" Type="http://schemas.openxmlformats.org/officeDocument/2006/relationships/hyperlink" Target="http://www.granhoteldonmanuel.com/" TargetMode="External"/><Relationship Id="rId6042" Type="http://schemas.openxmlformats.org/officeDocument/2006/relationships/hyperlink" Target="http://hotel-verdemar.es" TargetMode="External"/><Relationship Id="rId7372" Type="http://schemas.openxmlformats.org/officeDocument/2006/relationships/hyperlink" Target="http://restauranteatrio.com" TargetMode="External"/><Relationship Id="rId6047" Type="http://schemas.openxmlformats.org/officeDocument/2006/relationships/hyperlink" Target="http://caminorealdeselores.com" TargetMode="External"/><Relationship Id="rId7379" Type="http://schemas.openxmlformats.org/officeDocument/2006/relationships/hyperlink" Target="http://parador.es" TargetMode="External"/><Relationship Id="rId6048" Type="http://schemas.openxmlformats.org/officeDocument/2006/relationships/hyperlink" Target="http://elbosquedelaanjana.es" TargetMode="External"/><Relationship Id="rId7378" Type="http://schemas.openxmlformats.org/officeDocument/2006/relationships/hyperlink" Target="http://casadonfernando.com" TargetMode="External"/><Relationship Id="rId6045" Type="http://schemas.openxmlformats.org/officeDocument/2006/relationships/hyperlink" Target="https://www.casonalahondonada.com" TargetMode="External"/><Relationship Id="rId7377" Type="http://schemas.openxmlformats.org/officeDocument/2006/relationships/hyperlink" Target="http://nh-hotels.com" TargetMode="External"/><Relationship Id="rId6046" Type="http://schemas.openxmlformats.org/officeDocument/2006/relationships/hyperlink" Target="http://www.hotelreservadelsaja.com" TargetMode="External"/><Relationship Id="rId7376" Type="http://schemas.openxmlformats.org/officeDocument/2006/relationships/hyperlink" Target="http://hotellaboheme.com" TargetMode="External"/><Relationship Id="rId6049" Type="http://schemas.openxmlformats.org/officeDocument/2006/relationships/hyperlink" Target="http://www.hotelviar.com" TargetMode="External"/><Relationship Id="rId7360" Type="http://schemas.openxmlformats.org/officeDocument/2006/relationships/hyperlink" Target="http://hoteltriana.es" TargetMode="External"/><Relationship Id="rId8691" Type="http://schemas.openxmlformats.org/officeDocument/2006/relationships/hyperlink" Target="https://www.saduaia.com/es/" TargetMode="External"/><Relationship Id="rId8690" Type="http://schemas.openxmlformats.org/officeDocument/2006/relationships/hyperlink" Target="http://oroyluz.com" TargetMode="External"/><Relationship Id="rId6032" Type="http://schemas.openxmlformats.org/officeDocument/2006/relationships/hyperlink" Target="http://www.hotelcanalunquera.com" TargetMode="External"/><Relationship Id="rId7364" Type="http://schemas.openxmlformats.org/officeDocument/2006/relationships/hyperlink" Target="http://hotelasciguenas.com" TargetMode="External"/><Relationship Id="rId8695" Type="http://schemas.openxmlformats.org/officeDocument/2006/relationships/hyperlink" Target="http://boasdeibiza.com" TargetMode="External"/><Relationship Id="rId6033" Type="http://schemas.openxmlformats.org/officeDocument/2006/relationships/hyperlink" Target="http://www.hotelcanalunquera.com" TargetMode="External"/><Relationship Id="rId7363" Type="http://schemas.openxmlformats.org/officeDocument/2006/relationships/hyperlink" Target="http://parador.es" TargetMode="External"/><Relationship Id="rId8694" Type="http://schemas.openxmlformats.org/officeDocument/2006/relationships/hyperlink" Target="http://hotel-serrella.com" TargetMode="External"/><Relationship Id="rId6030" Type="http://schemas.openxmlformats.org/officeDocument/2006/relationships/hyperlink" Target="http://rincondeanton.es" TargetMode="External"/><Relationship Id="rId7362" Type="http://schemas.openxmlformats.org/officeDocument/2006/relationships/hyperlink" Target="http://hotelvictoriatrujillo.es" TargetMode="External"/><Relationship Id="rId8693" Type="http://schemas.openxmlformats.org/officeDocument/2006/relationships/hyperlink" Target="http://fincasescasesnoves.com" TargetMode="External"/><Relationship Id="rId6031" Type="http://schemas.openxmlformats.org/officeDocument/2006/relationships/hyperlink" Target="http://corbatasroyal.com" TargetMode="External"/><Relationship Id="rId7361" Type="http://schemas.openxmlformats.org/officeDocument/2006/relationships/hyperlink" Target="http://palaciochaveshotel.com" TargetMode="External"/><Relationship Id="rId8692" Type="http://schemas.openxmlformats.org/officeDocument/2006/relationships/hyperlink" Target="https://aderezolazarza.com/" TargetMode="External"/><Relationship Id="rId6036" Type="http://schemas.openxmlformats.org/officeDocument/2006/relationships/hyperlink" Target="http://hotelplayademeron.com" TargetMode="External"/><Relationship Id="rId7368" Type="http://schemas.openxmlformats.org/officeDocument/2006/relationships/hyperlink" Target="http://hospederiasdeextremadura.es" TargetMode="External"/><Relationship Id="rId8699" Type="http://schemas.openxmlformats.org/officeDocument/2006/relationships/hyperlink" Target="https://agroturismoaraize.com/" TargetMode="External"/><Relationship Id="rId6037" Type="http://schemas.openxmlformats.org/officeDocument/2006/relationships/hyperlink" Target="http://puntalinera.com" TargetMode="External"/><Relationship Id="rId7367" Type="http://schemas.openxmlformats.org/officeDocument/2006/relationships/hyperlink" Target="http://kubikhotel.com" TargetMode="External"/><Relationship Id="rId8698" Type="http://schemas.openxmlformats.org/officeDocument/2006/relationships/hyperlink" Target="http://apartamentosriadealdan.com" TargetMode="External"/><Relationship Id="rId6034" Type="http://schemas.openxmlformats.org/officeDocument/2006/relationships/hyperlink" Target="https://facebook.com/hotel-restaurante-marisqueria-casona-del-alba-1545494348827935" TargetMode="External"/><Relationship Id="rId7366" Type="http://schemas.openxmlformats.org/officeDocument/2006/relationships/hyperlink" Target="http://vinalastorres.com" TargetMode="External"/><Relationship Id="rId8697" Type="http://schemas.openxmlformats.org/officeDocument/2006/relationships/hyperlink" Target="http://lasdevilladiego.com" TargetMode="External"/><Relationship Id="rId6035" Type="http://schemas.openxmlformats.org/officeDocument/2006/relationships/hyperlink" Target="http://www.hotelvsvicente.com" TargetMode="External"/><Relationship Id="rId7365" Type="http://schemas.openxmlformats.org/officeDocument/2006/relationships/hyperlink" Target="http://hotelperutrujillo.es" TargetMode="External"/><Relationship Id="rId8696" Type="http://schemas.openxmlformats.org/officeDocument/2006/relationships/hyperlink" Target="http://lescolspavellons.com" TargetMode="External"/><Relationship Id="rId6038" Type="http://schemas.openxmlformats.org/officeDocument/2006/relationships/hyperlink" Target="http://hotelnoray.com" TargetMode="External"/><Relationship Id="rId6039" Type="http://schemas.openxmlformats.org/officeDocument/2006/relationships/hyperlink" Target="http://www.hgerramayor.com" TargetMode="External"/><Relationship Id="rId7369" Type="http://schemas.openxmlformats.org/officeDocument/2006/relationships/hyperlink" Target="http://hotellosbarruecos.com" TargetMode="External"/><Relationship Id="rId1213" Type="http://schemas.openxmlformats.org/officeDocument/2006/relationships/hyperlink" Target="http://palaciodeivantarin.es" TargetMode="External"/><Relationship Id="rId2544" Type="http://schemas.openxmlformats.org/officeDocument/2006/relationships/hyperlink" Target="http://thbhotels.com" TargetMode="External"/><Relationship Id="rId3876" Type="http://schemas.openxmlformats.org/officeDocument/2006/relationships/hyperlink" Target="http://costazaharhoteles.com" TargetMode="External"/><Relationship Id="rId1214" Type="http://schemas.openxmlformats.org/officeDocument/2006/relationships/hyperlink" Target="http://casaramiro.com" TargetMode="External"/><Relationship Id="rId2545" Type="http://schemas.openxmlformats.org/officeDocument/2006/relationships/hyperlink" Target="http://sonmarge.com" TargetMode="External"/><Relationship Id="rId3875" Type="http://schemas.openxmlformats.org/officeDocument/2006/relationships/hyperlink" Target="http://hotelbagcastellon.com" TargetMode="External"/><Relationship Id="rId1215" Type="http://schemas.openxmlformats.org/officeDocument/2006/relationships/hyperlink" Target="http://torredelvisco.com" TargetMode="External"/><Relationship Id="rId2546" Type="http://schemas.openxmlformats.org/officeDocument/2006/relationships/hyperlink" Target="http://hotel-hispania.com" TargetMode="External"/><Relationship Id="rId3878" Type="http://schemas.openxmlformats.org/officeDocument/2006/relationships/hyperlink" Target="http://hotelherreros.com" TargetMode="External"/><Relationship Id="rId1216" Type="http://schemas.openxmlformats.org/officeDocument/2006/relationships/hyperlink" Target="http://ventalapintada.com" TargetMode="External"/><Relationship Id="rId2547" Type="http://schemas.openxmlformats.org/officeDocument/2006/relationships/hyperlink" Target="http://hoteltresplayas.com" TargetMode="External"/><Relationship Id="rId3877" Type="http://schemas.openxmlformats.org/officeDocument/2006/relationships/hyperlink" Target="http://www.laolarestaurante.com/" TargetMode="External"/><Relationship Id="rId1217" Type="http://schemas.openxmlformats.org/officeDocument/2006/relationships/hyperlink" Target="http://balneariodesegura.com" TargetMode="External"/><Relationship Id="rId2548" Type="http://schemas.openxmlformats.org/officeDocument/2006/relationships/hyperlink" Target="http://hotelvillachiquita.com" TargetMode="External"/><Relationship Id="rId1218" Type="http://schemas.openxmlformats.org/officeDocument/2006/relationships/hyperlink" Target="http://hotelfidalgo.es" TargetMode="External"/><Relationship Id="rId2549" Type="http://schemas.openxmlformats.org/officeDocument/2006/relationships/hyperlink" Target="http://universalhotels.es" TargetMode="External"/><Relationship Id="rId3879" Type="http://schemas.openxmlformats.org/officeDocument/2006/relationships/hyperlink" Target="http://nh-hotels.com" TargetMode="External"/><Relationship Id="rId1219" Type="http://schemas.openxmlformats.org/officeDocument/2006/relationships/hyperlink" Target="http://caserondelafuente.es" TargetMode="External"/><Relationship Id="rId3870" Type="http://schemas.openxmlformats.org/officeDocument/2006/relationships/hyperlink" Target="http://hotelvistalegre.com" TargetMode="External"/><Relationship Id="rId2540" Type="http://schemas.openxmlformats.org/officeDocument/2006/relationships/hyperlink" Target="http://blau-hotels.com" TargetMode="External"/><Relationship Id="rId3872" Type="http://schemas.openxmlformats.org/officeDocument/2006/relationships/hyperlink" Target="http://hotelecoavenida.com" TargetMode="External"/><Relationship Id="rId1210" Type="http://schemas.openxmlformats.org/officeDocument/2006/relationships/hyperlink" Target="http://gargallohotels.es" TargetMode="External"/><Relationship Id="rId2541" Type="http://schemas.openxmlformats.org/officeDocument/2006/relationships/hyperlink" Target="http://universalhotels.es" TargetMode="External"/><Relationship Id="rId3871" Type="http://schemas.openxmlformats.org/officeDocument/2006/relationships/hyperlink" Target="http://hoteltramontana.com" TargetMode="External"/><Relationship Id="rId1211" Type="http://schemas.openxmlformats.org/officeDocument/2006/relationships/hyperlink" Target="http://balneariomanzanera.com" TargetMode="External"/><Relationship Id="rId2542" Type="http://schemas.openxmlformats.org/officeDocument/2006/relationships/hyperlink" Target="http://fehm.es" TargetMode="External"/><Relationship Id="rId3874" Type="http://schemas.openxmlformats.org/officeDocument/2006/relationships/hyperlink" Target="http://hotelplanaparc.es" TargetMode="External"/><Relationship Id="rId1212" Type="http://schemas.openxmlformats.org/officeDocument/2006/relationships/hyperlink" Target="http://www.facebook.com/hotelatalayasarrion" TargetMode="External"/><Relationship Id="rId2543" Type="http://schemas.openxmlformats.org/officeDocument/2006/relationships/hyperlink" Target="http://universalhotels.es" TargetMode="External"/><Relationship Id="rId3873" Type="http://schemas.openxmlformats.org/officeDocument/2006/relationships/hyperlink" Target="http://hoteljardindebellver.es" TargetMode="External"/><Relationship Id="rId1202" Type="http://schemas.openxmlformats.org/officeDocument/2006/relationships/hyperlink" Target="http://latrufanegra.com" TargetMode="External"/><Relationship Id="rId2533" Type="http://schemas.openxmlformats.org/officeDocument/2006/relationships/hyperlink" Target="http://hotelcaladorclubmarthas.com" TargetMode="External"/><Relationship Id="rId3865" Type="http://schemas.openxmlformats.org/officeDocument/2006/relationships/hyperlink" Target="http://hotelbersoca.com" TargetMode="External"/><Relationship Id="rId1203" Type="http://schemas.openxmlformats.org/officeDocument/2006/relationships/hyperlink" Target="http://masialatorre.es" TargetMode="External"/><Relationship Id="rId2534" Type="http://schemas.openxmlformats.org/officeDocument/2006/relationships/hyperlink" Target="http://parquemar.com" TargetMode="External"/><Relationship Id="rId3864" Type="http://schemas.openxmlformats.org/officeDocument/2006/relationships/hyperlink" Target="http://soleahouse.com" TargetMode="External"/><Relationship Id="rId1204" Type="http://schemas.openxmlformats.org/officeDocument/2006/relationships/hyperlink" Target="http://hotelmontenieve.net" TargetMode="External"/><Relationship Id="rId2535" Type="http://schemas.openxmlformats.org/officeDocument/2006/relationships/hyperlink" Target="http://inturotel.com" TargetMode="External"/><Relationship Id="rId3867" Type="http://schemas.openxmlformats.org/officeDocument/2006/relationships/hyperlink" Target="http://hotelmontreal.es" TargetMode="External"/><Relationship Id="rId1205" Type="http://schemas.openxmlformats.org/officeDocument/2006/relationships/hyperlink" Target="http://hotelrubielos.com" TargetMode="External"/><Relationship Id="rId2536" Type="http://schemas.openxmlformats.org/officeDocument/2006/relationships/hyperlink" Target="http://inturotel.com" TargetMode="External"/><Relationship Id="rId3866" Type="http://schemas.openxmlformats.org/officeDocument/2006/relationships/hyperlink" Target="http://hotasa.es" TargetMode="External"/><Relationship Id="rId1206" Type="http://schemas.openxmlformats.org/officeDocument/2006/relationships/hyperlink" Target="http://sierradegudar.com" TargetMode="External"/><Relationship Id="rId2537" Type="http://schemas.openxmlformats.org/officeDocument/2006/relationships/hyperlink" Target="http://calagranhotel.com" TargetMode="External"/><Relationship Id="rId3869" Type="http://schemas.openxmlformats.org/officeDocument/2006/relationships/hyperlink" Target="http://voramar.net" TargetMode="External"/><Relationship Id="rId1207" Type="http://schemas.openxmlformats.org/officeDocument/2006/relationships/hyperlink" Target="http://hotellavega.com" TargetMode="External"/><Relationship Id="rId2538" Type="http://schemas.openxmlformats.org/officeDocument/2006/relationships/hyperlink" Target="http://nordotel.com" TargetMode="External"/><Relationship Id="rId3868" Type="http://schemas.openxmlformats.org/officeDocument/2006/relationships/hyperlink" Target="http://bulevardhotel.com" TargetMode="External"/><Relationship Id="rId1208" Type="http://schemas.openxmlformats.org/officeDocument/2006/relationships/hyperlink" Target="http://laruedamora.com" TargetMode="External"/><Relationship Id="rId2539" Type="http://schemas.openxmlformats.org/officeDocument/2006/relationships/hyperlink" Target="http://sespuntetes.com" TargetMode="External"/><Relationship Id="rId1209" Type="http://schemas.openxmlformats.org/officeDocument/2006/relationships/hyperlink" Target="http://hotellarueda.com" TargetMode="External"/><Relationship Id="rId3861" Type="http://schemas.openxmlformats.org/officeDocument/2006/relationships/hyperlink" Target="http://hotelmarina.com.es" TargetMode="External"/><Relationship Id="rId2530" Type="http://schemas.openxmlformats.org/officeDocument/2006/relationships/hyperlink" Target="http://inturotel.com" TargetMode="External"/><Relationship Id="rId3860" Type="http://schemas.openxmlformats.org/officeDocument/2006/relationships/hyperlink" Target="https://hotelenoropesa.blogspot.com/" TargetMode="External"/><Relationship Id="rId1200" Type="http://schemas.openxmlformats.org/officeDocument/2006/relationships/hyperlink" Target="http://gargallo-hotels.com" TargetMode="External"/><Relationship Id="rId2531" Type="http://schemas.openxmlformats.org/officeDocument/2006/relationships/hyperlink" Target="http://sentidohotels.com" TargetMode="External"/><Relationship Id="rId3863" Type="http://schemas.openxmlformats.org/officeDocument/2006/relationships/hyperlink" Target="http://hotelcanadabenicassim.com" TargetMode="External"/><Relationship Id="rId1201" Type="http://schemas.openxmlformats.org/officeDocument/2006/relationships/hyperlink" Target="http://parador.es" TargetMode="External"/><Relationship Id="rId2532" Type="http://schemas.openxmlformats.org/officeDocument/2006/relationships/hyperlink" Target="http://hotelcaladorsescasesdor.com" TargetMode="External"/><Relationship Id="rId3862" Type="http://schemas.openxmlformats.org/officeDocument/2006/relationships/hyperlink" Target="http://hotel-jardin.net" TargetMode="External"/><Relationship Id="rId1235" Type="http://schemas.openxmlformats.org/officeDocument/2006/relationships/hyperlink" Target="http://spahotel.es" TargetMode="External"/><Relationship Id="rId2566" Type="http://schemas.openxmlformats.org/officeDocument/2006/relationships/hyperlink" Target="http://olahotels.com" TargetMode="External"/><Relationship Id="rId3898" Type="http://schemas.openxmlformats.org/officeDocument/2006/relationships/hyperlink" Target="http://hoteldejerica.com" TargetMode="External"/><Relationship Id="rId1236" Type="http://schemas.openxmlformats.org/officeDocument/2006/relationships/hyperlink" Target="http://hotelcamarena.com" TargetMode="External"/><Relationship Id="rId2567" Type="http://schemas.openxmlformats.org/officeDocument/2006/relationships/hyperlink" Target="https://www.onahotels.com/es/?fbclid=IwY2xjawP72vNleHRuA2FlbQIxMABzcnRjBmFwcF9pZBAyMjIwMzkxNzg4MjAwODkyAAEeIJjpSTH-bkd3So1T_kcUU4sLXaiMZwG1fgrVqSW_6EIAuEN6h_9OCjYtlwg_aem_NUOlI_GDhlI1-FSxAasN_g" TargetMode="External"/><Relationship Id="rId3897" Type="http://schemas.openxmlformats.org/officeDocument/2006/relationships/hyperlink" Target="http://hotelxauen.com/" TargetMode="External"/><Relationship Id="rId1237" Type="http://schemas.openxmlformats.org/officeDocument/2006/relationships/hyperlink" Target="http://hoteltoricoplaza.com" TargetMode="External"/><Relationship Id="rId2568" Type="http://schemas.openxmlformats.org/officeDocument/2006/relationships/hyperlink" Target="http://hotel-santanyi.com" TargetMode="External"/><Relationship Id="rId1238" Type="http://schemas.openxmlformats.org/officeDocument/2006/relationships/hyperlink" Target="http://bacohoteles.com" TargetMode="External"/><Relationship Id="rId2569" Type="http://schemas.openxmlformats.org/officeDocument/2006/relationships/hyperlink" Target="http://cancanals.es" TargetMode="External"/><Relationship Id="rId3899" Type="http://schemas.openxmlformats.org/officeDocument/2006/relationships/hyperlink" Target="http://hotelosabriles.com" TargetMode="External"/><Relationship Id="rId1239" Type="http://schemas.openxmlformats.org/officeDocument/2006/relationships/hyperlink" Target="http://hotelreinacristinateruel.com" TargetMode="External"/><Relationship Id="rId3890" Type="http://schemas.openxmlformats.org/officeDocument/2006/relationships/hyperlink" Target="http://hoteldelpastor.com" TargetMode="External"/><Relationship Id="rId2560" Type="http://schemas.openxmlformats.org/officeDocument/2006/relationships/hyperlink" Target="http://namartina.com" TargetMode="External"/><Relationship Id="rId3892" Type="http://schemas.openxmlformats.org/officeDocument/2006/relationships/hyperlink" Target="http://hotelelcidmorella.com" TargetMode="External"/><Relationship Id="rId1230" Type="http://schemas.openxmlformats.org/officeDocument/2006/relationships/hyperlink" Target="http://lafondadelaestacion.com" TargetMode="External"/><Relationship Id="rId2561" Type="http://schemas.openxmlformats.org/officeDocument/2006/relationships/hyperlink" Target="http://inturotel.com" TargetMode="External"/><Relationship Id="rId3891" Type="http://schemas.openxmlformats.org/officeDocument/2006/relationships/hyperlink" Target="http://reydonjaimemorella.com" TargetMode="External"/><Relationship Id="rId1231" Type="http://schemas.openxmlformats.org/officeDocument/2006/relationships/hyperlink" Target="http://hotelpuertadejavalambre.com" TargetMode="External"/><Relationship Id="rId2562" Type="http://schemas.openxmlformats.org/officeDocument/2006/relationships/hyperlink" Target="http://inturotel.com" TargetMode="External"/><Relationship Id="rId3894" Type="http://schemas.openxmlformats.org/officeDocument/2006/relationships/hyperlink" Target="http://hostalvictoriaaltura.com" TargetMode="External"/><Relationship Id="rId1232" Type="http://schemas.openxmlformats.org/officeDocument/2006/relationships/hyperlink" Target="http://granhotelbotanicos.com" TargetMode="External"/><Relationship Id="rId2563" Type="http://schemas.openxmlformats.org/officeDocument/2006/relationships/hyperlink" Target="http://hotelvillasirena.com" TargetMode="External"/><Relationship Id="rId3893" Type="http://schemas.openxmlformats.org/officeDocument/2006/relationships/hyperlink" Target="http://servigroup.es" TargetMode="External"/><Relationship Id="rId1233" Type="http://schemas.openxmlformats.org/officeDocument/2006/relationships/hyperlink" Target="http://elmudayyan.com" TargetMode="External"/><Relationship Id="rId2564" Type="http://schemas.openxmlformats.org/officeDocument/2006/relationships/hyperlink" Target="http://finca-satanca.com" TargetMode="External"/><Relationship Id="rId3896" Type="http://schemas.openxmlformats.org/officeDocument/2006/relationships/hyperlink" Target="http://casapalacio.com" TargetMode="External"/><Relationship Id="rId1234" Type="http://schemas.openxmlformats.org/officeDocument/2006/relationships/hyperlink" Target="http://hotelisabeldesegura.com" TargetMode="External"/><Relationship Id="rId2565" Type="http://schemas.openxmlformats.org/officeDocument/2006/relationships/hyperlink" Target="http://roc-hotels.com" TargetMode="External"/><Relationship Id="rId3895" Type="http://schemas.openxmlformats.org/officeDocument/2006/relationships/hyperlink" Target="http://hotelrosaledadelmijares.com" TargetMode="External"/><Relationship Id="rId1224" Type="http://schemas.openxmlformats.org/officeDocument/2006/relationships/hyperlink" Target="http://albarracindonablanca.com" TargetMode="External"/><Relationship Id="rId2555" Type="http://schemas.openxmlformats.org/officeDocument/2006/relationships/hyperlink" Target="http://hotelsegles.com" TargetMode="External"/><Relationship Id="rId3887" Type="http://schemas.openxmlformats.org/officeDocument/2006/relationships/hyperlink" Target="https://www.hotelluz.com/es" TargetMode="External"/><Relationship Id="rId1225" Type="http://schemas.openxmlformats.org/officeDocument/2006/relationships/hyperlink" Target="http://casaruralmartina.com" TargetMode="External"/><Relationship Id="rId2556" Type="http://schemas.openxmlformats.org/officeDocument/2006/relationships/hyperlink" Target="http://esturo.com" TargetMode="External"/><Relationship Id="rId3886" Type="http://schemas.openxmlformats.org/officeDocument/2006/relationships/hyperlink" Target="http://hotelresidenciareal.com" TargetMode="External"/><Relationship Id="rId1226" Type="http://schemas.openxmlformats.org/officeDocument/2006/relationships/hyperlink" Target="http://laposadadesantaana.com" TargetMode="External"/><Relationship Id="rId2557" Type="http://schemas.openxmlformats.org/officeDocument/2006/relationships/hyperlink" Target="http://sacarrotja.com" TargetMode="External"/><Relationship Id="rId3889" Type="http://schemas.openxmlformats.org/officeDocument/2006/relationships/hyperlink" Target="http://hotelbalfagon.com" TargetMode="External"/><Relationship Id="rId1227" Type="http://schemas.openxmlformats.org/officeDocument/2006/relationships/hyperlink" Target="http://elbatan.es" TargetMode="External"/><Relationship Id="rId2558" Type="http://schemas.openxmlformats.org/officeDocument/2006/relationships/hyperlink" Target="http://hotelcanbonico.com" TargetMode="External"/><Relationship Id="rId3888" Type="http://schemas.openxmlformats.org/officeDocument/2006/relationships/hyperlink" Target="http://sihamlaghmichelhaddadferchem.es" TargetMode="External"/><Relationship Id="rId1228" Type="http://schemas.openxmlformats.org/officeDocument/2006/relationships/hyperlink" Target="http://larealda.es" TargetMode="External"/><Relationship Id="rId2559" Type="http://schemas.openxmlformats.org/officeDocument/2006/relationships/hyperlink" Target="http://blau-hotels.com" TargetMode="External"/><Relationship Id="rId1229" Type="http://schemas.openxmlformats.org/officeDocument/2006/relationships/hyperlink" Target="http://hotelpradodelnavazo.com" TargetMode="External"/><Relationship Id="rId3881" Type="http://schemas.openxmlformats.org/officeDocument/2006/relationships/hyperlink" Target="http://hotelzaymar.com" TargetMode="External"/><Relationship Id="rId2550" Type="http://schemas.openxmlformats.org/officeDocument/2006/relationships/hyperlink" Target="http://universalhotels.es" TargetMode="External"/><Relationship Id="rId3880" Type="http://schemas.openxmlformats.org/officeDocument/2006/relationships/hyperlink" Target="http://hoteldelgolfplaya.com" TargetMode="External"/><Relationship Id="rId1220" Type="http://schemas.openxmlformats.org/officeDocument/2006/relationships/hyperlink" Target="http://hotelarabia.es" TargetMode="External"/><Relationship Id="rId2551" Type="http://schemas.openxmlformats.org/officeDocument/2006/relationships/hyperlink" Target="http://fontsantahotel.com" TargetMode="External"/><Relationship Id="rId3883" Type="http://schemas.openxmlformats.org/officeDocument/2006/relationships/hyperlink" Target="http://hotelinturcastellon.es" TargetMode="External"/><Relationship Id="rId1221" Type="http://schemas.openxmlformats.org/officeDocument/2006/relationships/hyperlink" Target="http://lacasadeltioamericano.com" TargetMode="External"/><Relationship Id="rId2552" Type="http://schemas.openxmlformats.org/officeDocument/2006/relationships/hyperlink" Target="http://hoteletsantanyi.com" TargetMode="External"/><Relationship Id="rId3882" Type="http://schemas.openxmlformats.org/officeDocument/2006/relationships/hyperlink" Target="http://civishoteles.com" TargetMode="External"/><Relationship Id="rId1222" Type="http://schemas.openxmlformats.org/officeDocument/2006/relationships/hyperlink" Target="http://casacauma.es" TargetMode="External"/><Relationship Id="rId2553" Type="http://schemas.openxmlformats.org/officeDocument/2006/relationships/hyperlink" Target="http://soncosmet.com" TargetMode="External"/><Relationship Id="rId3885" Type="http://schemas.openxmlformats.org/officeDocument/2006/relationships/hyperlink" Target="http://hoteldonalola.com" TargetMode="External"/><Relationship Id="rId1223" Type="http://schemas.openxmlformats.org/officeDocument/2006/relationships/hyperlink" Target="http://hotelalbarracinteruel.com" TargetMode="External"/><Relationship Id="rId2554" Type="http://schemas.openxmlformats.org/officeDocument/2006/relationships/hyperlink" Target="http://sonbernadinet.com" TargetMode="External"/><Relationship Id="rId3884" Type="http://schemas.openxmlformats.org/officeDocument/2006/relationships/hyperlink" Target="http://nh-hoteles.es" TargetMode="External"/><Relationship Id="rId2500" Type="http://schemas.openxmlformats.org/officeDocument/2006/relationships/hyperlink" Target="http://hotelvillaitalia.com" TargetMode="External"/><Relationship Id="rId3832" Type="http://schemas.openxmlformats.org/officeDocument/2006/relationships/hyperlink" Target="http://hotelroig.com" TargetMode="External"/><Relationship Id="rId2501" Type="http://schemas.openxmlformats.org/officeDocument/2006/relationships/hyperlink" Target="http://hotelbrismar.com" TargetMode="External"/><Relationship Id="rId3831" Type="http://schemas.openxmlformats.org/officeDocument/2006/relationships/hyperlink" Target="http://lospinosbenassal.com" TargetMode="External"/><Relationship Id="rId2502" Type="http://schemas.openxmlformats.org/officeDocument/2006/relationships/hyperlink" Target="http://hotelpergolamallorca.com" TargetMode="External"/><Relationship Id="rId3834" Type="http://schemas.openxmlformats.org/officeDocument/2006/relationships/hyperlink" Target="http://temanahotel.com" TargetMode="External"/><Relationship Id="rId2503" Type="http://schemas.openxmlformats.org/officeDocument/2006/relationships/hyperlink" Target="http://can-estades.es" TargetMode="External"/><Relationship Id="rId3833" Type="http://schemas.openxmlformats.org/officeDocument/2006/relationships/hyperlink" Target="http://hoteldemontananovella.com" TargetMode="External"/><Relationship Id="rId2504" Type="http://schemas.openxmlformats.org/officeDocument/2006/relationships/hyperlink" Target="http://sonjulia.com" TargetMode="External"/><Relationship Id="rId3836" Type="http://schemas.openxmlformats.org/officeDocument/2006/relationships/hyperlink" Target="http://alegria-hotels.com" TargetMode="External"/><Relationship Id="rId2505" Type="http://schemas.openxmlformats.org/officeDocument/2006/relationships/hyperlink" Target="http://boutiquehotelsantroc.com" TargetMode="External"/><Relationship Id="rId3835" Type="http://schemas.openxmlformats.org/officeDocument/2006/relationships/hyperlink" Target="http://hotelmiramar340.com" TargetMode="External"/><Relationship Id="rId2506" Type="http://schemas.openxmlformats.org/officeDocument/2006/relationships/hyperlink" Target="http://finca-raims.com" TargetMode="External"/><Relationship Id="rId3838" Type="http://schemas.openxmlformats.org/officeDocument/2006/relationships/hyperlink" Target="http://eurhostal.com" TargetMode="External"/><Relationship Id="rId2507" Type="http://schemas.openxmlformats.org/officeDocument/2006/relationships/hyperlink" Target="http://esrecoderanda.com" TargetMode="External"/><Relationship Id="rId3837" Type="http://schemas.openxmlformats.org/officeDocument/2006/relationships/hyperlink" Target="http://fantasia-hoteles.com" TargetMode="External"/><Relationship Id="rId2508" Type="http://schemas.openxmlformats.org/officeDocument/2006/relationships/hyperlink" Target="http://bennocpetithotel.com" TargetMode="External"/><Relationship Id="rId2509" Type="http://schemas.openxmlformats.org/officeDocument/2006/relationships/hyperlink" Target="http://casascalaferreracalador.com" TargetMode="External"/><Relationship Id="rId3839" Type="http://schemas.openxmlformats.org/officeDocument/2006/relationships/hyperlink" Target="http://www.hotelrhvinarosaura.com/" TargetMode="External"/><Relationship Id="rId3830" Type="http://schemas.openxmlformats.org/officeDocument/2006/relationships/hyperlink" Target="http://hotel-lacastellana.net" TargetMode="External"/><Relationship Id="rId3821" Type="http://schemas.openxmlformats.org/officeDocument/2006/relationships/hyperlink" Target="http://hotel-sol.com" TargetMode="External"/><Relationship Id="rId3820" Type="http://schemas.openxmlformats.org/officeDocument/2006/relationships/hyperlink" Target="http://hotelrhcasablanca.com" TargetMode="External"/><Relationship Id="rId3823" Type="http://schemas.openxmlformats.org/officeDocument/2006/relationships/hyperlink" Target="https://www.granhotelpeniscola.com/holiday-magic-hotel-sa/?srsltid=AfmBOorgqoQDK2bEGzGesOQMpBpdJ_58yNv0n7iIhMPkfQSAEs82b3ly" TargetMode="External"/><Relationship Id="rId3822" Type="http://schemas.openxmlformats.org/officeDocument/2006/relationships/hyperlink" Target="http://parador.es" TargetMode="External"/><Relationship Id="rId3825" Type="http://schemas.openxmlformats.org/officeDocument/2006/relationships/hyperlink" Target="http://hotelesprado.com" TargetMode="External"/><Relationship Id="rId3824" Type="http://schemas.openxmlformats.org/officeDocument/2006/relationships/hyperlink" Target="http://granhotelpeniscola.com" TargetMode="External"/><Relationship Id="rId3827" Type="http://schemas.openxmlformats.org/officeDocument/2006/relationships/hyperlink" Target="http://hotelmarynton.com" TargetMode="External"/><Relationship Id="rId3826" Type="http://schemas.openxmlformats.org/officeDocument/2006/relationships/hyperlink" Target="https://elpinchedeoro.com/" TargetMode="External"/><Relationship Id="rId3829" Type="http://schemas.openxmlformats.org/officeDocument/2006/relationships/hyperlink" Target="http://ducdevendome.com" TargetMode="External"/><Relationship Id="rId3828" Type="http://schemas.openxmlformats.org/officeDocument/2006/relationships/hyperlink" Target="http://hotelrosi.com" TargetMode="External"/><Relationship Id="rId6094" Type="http://schemas.openxmlformats.org/officeDocument/2006/relationships/hyperlink" Target="http://hotelramona.es" TargetMode="External"/><Relationship Id="rId6095" Type="http://schemas.openxmlformats.org/officeDocument/2006/relationships/hyperlink" Target="http://hotelcosmopol.es" TargetMode="External"/><Relationship Id="rId6092" Type="http://schemas.openxmlformats.org/officeDocument/2006/relationships/hyperlink" Target="http://hotelplayamarlaredo.es" TargetMode="External"/><Relationship Id="rId6093" Type="http://schemas.openxmlformats.org/officeDocument/2006/relationships/hyperlink" Target="http://hotelcosmopol.es" TargetMode="External"/><Relationship Id="rId6098" Type="http://schemas.openxmlformats.org/officeDocument/2006/relationships/hyperlink" Target="http://www.balneariodepuenteviesgo.com" TargetMode="External"/><Relationship Id="rId6099" Type="http://schemas.openxmlformats.org/officeDocument/2006/relationships/hyperlink" Target="http://hoteldeborlena.com" TargetMode="External"/><Relationship Id="rId6096" Type="http://schemas.openxmlformats.org/officeDocument/2006/relationships/hyperlink" Target="https://hotelmontecristo.es/" TargetMode="External"/><Relationship Id="rId6097" Type="http://schemas.openxmlformats.org/officeDocument/2006/relationships/hyperlink" Target="http://posadalapanaderia.com" TargetMode="External"/><Relationship Id="rId2522" Type="http://schemas.openxmlformats.org/officeDocument/2006/relationships/hyperlink" Target="http://barceloponentplaya.com" TargetMode="External"/><Relationship Id="rId3854" Type="http://schemas.openxmlformats.org/officeDocument/2006/relationships/hyperlink" Target="https://apartamentosvidaber.com/" TargetMode="External"/><Relationship Id="rId2523" Type="http://schemas.openxmlformats.org/officeDocument/2006/relationships/hyperlink" Target="http://barcelo.com" TargetMode="External"/><Relationship Id="rId3853" Type="http://schemas.openxmlformats.org/officeDocument/2006/relationships/hyperlink" Target="http://marinador.com" TargetMode="External"/><Relationship Id="rId2524" Type="http://schemas.openxmlformats.org/officeDocument/2006/relationships/hyperlink" Target="http://clubmarthas.com" TargetMode="External"/><Relationship Id="rId3856" Type="http://schemas.openxmlformats.org/officeDocument/2006/relationships/hyperlink" Target="http://marinador.com" TargetMode="External"/><Relationship Id="rId2525" Type="http://schemas.openxmlformats.org/officeDocument/2006/relationships/hyperlink" Target="http://hotelcalaferrera.com" TargetMode="External"/><Relationship Id="rId3855" Type="http://schemas.openxmlformats.org/officeDocument/2006/relationships/hyperlink" Target="http://marinador.com" TargetMode="External"/><Relationship Id="rId2526" Type="http://schemas.openxmlformats.org/officeDocument/2006/relationships/hyperlink" Target="http://marhotels.com" TargetMode="External"/><Relationship Id="rId3858" Type="http://schemas.openxmlformats.org/officeDocument/2006/relationships/hyperlink" Target="http://servigroup.com" TargetMode="External"/><Relationship Id="rId2527" Type="http://schemas.openxmlformats.org/officeDocument/2006/relationships/hyperlink" Target="http://gavimar-hotels.com" TargetMode="External"/><Relationship Id="rId3857" Type="http://schemas.openxmlformats.org/officeDocument/2006/relationships/hyperlink" Target="http://romalca.com" TargetMode="External"/><Relationship Id="rId2528" Type="http://schemas.openxmlformats.org/officeDocument/2006/relationships/hyperlink" Target="http://barcelo.com" TargetMode="External"/><Relationship Id="rId2529" Type="http://schemas.openxmlformats.org/officeDocument/2006/relationships/hyperlink" Target="http://inturotel.com" TargetMode="External"/><Relationship Id="rId3859" Type="http://schemas.openxmlformats.org/officeDocument/2006/relationships/hyperlink" Target="https://zapata.costaazaharhoteles.com/es/" TargetMode="External"/><Relationship Id="rId3850" Type="http://schemas.openxmlformats.org/officeDocument/2006/relationships/hyperlink" Target="http://hotelrostits.com" TargetMode="External"/><Relationship Id="rId2520" Type="http://schemas.openxmlformats.org/officeDocument/2006/relationships/hyperlink" Target="https://fowlershotel.com/?fbclid=IwY2xjawP77_ZleHRuA2FlbQIxMABzcnRjBmFwcF9pZBAyMjIwMzkxNzg4MjAwODkyAAEec8i1QyDYQyJXqxthmgmoQTZUjvioelhJtNgnrgF8pDrAx49adnTyfTKvwuc_aem_DiEBJH_w2oKS4uShRKqsIw" TargetMode="External"/><Relationship Id="rId3852" Type="http://schemas.openxmlformats.org/officeDocument/2006/relationships/hyperlink" Target="http://elrullo.es" TargetMode="External"/><Relationship Id="rId2521" Type="http://schemas.openxmlformats.org/officeDocument/2006/relationships/hyperlink" Target="http://hotelcalador.es" TargetMode="External"/><Relationship Id="rId3851" Type="http://schemas.openxmlformats.org/officeDocument/2006/relationships/hyperlink" Target="http://eljardinvertical.com" TargetMode="External"/><Relationship Id="rId2511" Type="http://schemas.openxmlformats.org/officeDocument/2006/relationships/hyperlink" Target="http://hoteldor.com" TargetMode="External"/><Relationship Id="rId3843" Type="http://schemas.openxmlformats.org/officeDocument/2006/relationships/hyperlink" Target="http://hotelcrystalpark.com" TargetMode="External"/><Relationship Id="rId2512" Type="http://schemas.openxmlformats.org/officeDocument/2006/relationships/hyperlink" Target="http://escortevell.com" TargetMode="External"/><Relationship Id="rId3842" Type="http://schemas.openxmlformats.org/officeDocument/2006/relationships/hyperlink" Target="http://hotelroca.com" TargetMode="External"/><Relationship Id="rId2513" Type="http://schemas.openxmlformats.org/officeDocument/2006/relationships/hyperlink" Target="http://iberostar.com" TargetMode="External"/><Relationship Id="rId3845" Type="http://schemas.openxmlformats.org/officeDocument/2006/relationships/hyperlink" Target="http://hotelinturbonaire.es" TargetMode="External"/><Relationship Id="rId2514" Type="http://schemas.openxmlformats.org/officeDocument/2006/relationships/hyperlink" Target="http://nordotel.com" TargetMode="External"/><Relationship Id="rId3844" Type="http://schemas.openxmlformats.org/officeDocument/2006/relationships/hyperlink" Target="http://hotelinturorange.es" TargetMode="External"/><Relationship Id="rId2515" Type="http://schemas.openxmlformats.org/officeDocument/2006/relationships/hyperlink" Target="http://lamirada-hotel.com" TargetMode="External"/><Relationship Id="rId3847" Type="http://schemas.openxmlformats.org/officeDocument/2006/relationships/hyperlink" Target="https://www.intelier.com/hotel-intelier-orange-benicasim/" TargetMode="External"/><Relationship Id="rId2516" Type="http://schemas.openxmlformats.org/officeDocument/2006/relationships/hyperlink" Target="http://estalaial.com" TargetMode="External"/><Relationship Id="rId3846" Type="http://schemas.openxmlformats.org/officeDocument/2006/relationships/hyperlink" Target="http://intur.com" TargetMode="External"/><Relationship Id="rId2517" Type="http://schemas.openxmlformats.org/officeDocument/2006/relationships/hyperlink" Target="http://apartamentoslamirada.com" TargetMode="External"/><Relationship Id="rId3849" Type="http://schemas.openxmlformats.org/officeDocument/2006/relationships/hyperlink" Target="http://eurohotelcastello.com" TargetMode="External"/><Relationship Id="rId2518" Type="http://schemas.openxmlformats.org/officeDocument/2006/relationships/hyperlink" Target="http://prinsotel.es" TargetMode="External"/><Relationship Id="rId3848" Type="http://schemas.openxmlformats.org/officeDocument/2006/relationships/hyperlink" Target="https://www.melia.com/es/hoteles/espana/castellon/hotel-castellon-center-by-melia?utm_campaign=google&amp;utm_content=1202&amp;utm_medium=organic&amp;utm_source=directories" TargetMode="External"/><Relationship Id="rId2519" Type="http://schemas.openxmlformats.org/officeDocument/2006/relationships/hyperlink" Target="http://hoteltamarix.com" TargetMode="External"/><Relationship Id="rId3841" Type="http://schemas.openxmlformats.org/officeDocument/2006/relationships/hyperlink" Target="http://hotelrhvinarosplaya.com" TargetMode="External"/><Relationship Id="rId2510" Type="http://schemas.openxmlformats.org/officeDocument/2006/relationships/hyperlink" Target="http://ferrerabeach.com/" TargetMode="External"/><Relationship Id="rId3840" Type="http://schemas.openxmlformats.org/officeDocument/2006/relationships/hyperlink" Target="http://hotelrhvinarosplaya.com" TargetMode="External"/><Relationship Id="rId1290" Type="http://schemas.openxmlformats.org/officeDocument/2006/relationships/hyperlink" Target="http://medsur-hoteles.com" TargetMode="External"/><Relationship Id="rId1291" Type="http://schemas.openxmlformats.org/officeDocument/2006/relationships/hyperlink" Target="http://hotelnaturapark.es" TargetMode="External"/><Relationship Id="rId1292" Type="http://schemas.openxmlformats.org/officeDocument/2006/relationships/hyperlink" Target="http://elbosc.com" TargetMode="External"/><Relationship Id="rId1293" Type="http://schemas.openxmlformats.org/officeDocument/2006/relationships/hyperlink" Target="http://spagranclaustre.com" TargetMode="External"/><Relationship Id="rId1294" Type="http://schemas.openxmlformats.org/officeDocument/2006/relationships/hyperlink" Target="http://hotelyola.com" TargetMode="External"/><Relationship Id="rId1295" Type="http://schemas.openxmlformats.org/officeDocument/2006/relationships/hyperlink" Target="http://hotellatorreta.com" TargetMode="External"/><Relationship Id="rId1296" Type="http://schemas.openxmlformats.org/officeDocument/2006/relationships/hyperlink" Target="http://hotelparadis.es" TargetMode="External"/><Relationship Id="rId1297" Type="http://schemas.openxmlformats.org/officeDocument/2006/relationships/hyperlink" Target="http://masboronat.es" TargetMode="External"/><Relationship Id="rId1298" Type="http://schemas.openxmlformats.org/officeDocument/2006/relationships/hyperlink" Target="http://hotelclassvalls.com" TargetMode="External"/><Relationship Id="rId1299" Type="http://schemas.openxmlformats.org/officeDocument/2006/relationships/hyperlink" Target="http://felixhotel.net" TargetMode="External"/><Relationship Id="rId1280" Type="http://schemas.openxmlformats.org/officeDocument/2006/relationships/hyperlink" Target="http://hotelrestaurantdiego.com" TargetMode="External"/><Relationship Id="rId1281" Type="http://schemas.openxmlformats.org/officeDocument/2006/relationships/hyperlink" Target="http://hacostador.com" TargetMode="External"/><Relationship Id="rId1282" Type="http://schemas.openxmlformats.org/officeDocument/2006/relationships/hyperlink" Target="http://lemeridienra.com" TargetMode="External"/><Relationship Id="rId1283" Type="http://schemas.openxmlformats.org/officeDocument/2006/relationships/hyperlink" Target="http://hotelcanadapalace.com" TargetMode="External"/><Relationship Id="rId1284" Type="http://schemas.openxmlformats.org/officeDocument/2006/relationships/hyperlink" Target="http://hotelplatjamar.com" TargetMode="External"/><Relationship Id="rId1285" Type="http://schemas.openxmlformats.org/officeDocument/2006/relationships/hyperlink" Target="http://hotelcanadapalace.com" TargetMode="External"/><Relationship Id="rId1286" Type="http://schemas.openxmlformats.org/officeDocument/2006/relationships/hyperlink" Target="http://hotelkursaalcalafell.com" TargetMode="External"/><Relationship Id="rId1287" Type="http://schemas.openxmlformats.org/officeDocument/2006/relationships/hyperlink" Target="http://antiga.info" TargetMode="External"/><Relationship Id="rId1288" Type="http://schemas.openxmlformats.org/officeDocument/2006/relationships/hyperlink" Target="http://hotelsalome.com" TargetMode="External"/><Relationship Id="rId1289" Type="http://schemas.openxmlformats.org/officeDocument/2006/relationships/hyperlink" Target="http://ohtels.es" TargetMode="External"/><Relationship Id="rId8707" Type="http://schemas.openxmlformats.org/officeDocument/2006/relationships/hyperlink" Target="http://suitesmachado.com" TargetMode="External"/><Relationship Id="rId8706" Type="http://schemas.openxmlformats.org/officeDocument/2006/relationships/hyperlink" Target="http://www.facebook.com/laposadadeldruida" TargetMode="External"/><Relationship Id="rId8705" Type="http://schemas.openxmlformats.org/officeDocument/2006/relationships/hyperlink" Target="http://fincacasamarilla.com" TargetMode="External"/><Relationship Id="rId8704" Type="http://schemas.openxmlformats.org/officeDocument/2006/relationships/hyperlink" Target="http://hotelitocotillo.com" TargetMode="External"/><Relationship Id="rId8709" Type="http://schemas.openxmlformats.org/officeDocument/2006/relationships/hyperlink" Target="http://elgransueno.es" TargetMode="External"/><Relationship Id="rId8708" Type="http://schemas.openxmlformats.org/officeDocument/2006/relationships/hyperlink" Target="https://casalatalaya.com/" TargetMode="External"/><Relationship Id="rId8703" Type="http://schemas.openxmlformats.org/officeDocument/2006/relationships/hyperlink" Target="http://teatrisso.com" TargetMode="External"/><Relationship Id="rId8702" Type="http://schemas.openxmlformats.org/officeDocument/2006/relationships/hyperlink" Target="http://hotellangosteira.com" TargetMode="External"/><Relationship Id="rId8701" Type="http://schemas.openxmlformats.org/officeDocument/2006/relationships/hyperlink" Target="http://casadecasal.com" TargetMode="External"/><Relationship Id="rId8700" Type="http://schemas.openxmlformats.org/officeDocument/2006/relationships/hyperlink" Target="http://hotelruraloasibeth.com" TargetMode="External"/><Relationship Id="rId1257" Type="http://schemas.openxmlformats.org/officeDocument/2006/relationships/hyperlink" Target="http://hotelviaurelia.com" TargetMode="External"/><Relationship Id="rId2588" Type="http://schemas.openxmlformats.org/officeDocument/2006/relationships/hyperlink" Target="http://hotel-losgeranios.com" TargetMode="External"/><Relationship Id="rId1258" Type="http://schemas.openxmlformats.org/officeDocument/2006/relationships/hyperlink" Target="http://hotelavenidaelmorell.com" TargetMode="External"/><Relationship Id="rId2589" Type="http://schemas.openxmlformats.org/officeDocument/2006/relationships/hyperlink" Target="http://hoteleden.com" TargetMode="External"/><Relationship Id="rId1259" Type="http://schemas.openxmlformats.org/officeDocument/2006/relationships/hyperlink" Target="http://lagrava.com" TargetMode="External"/><Relationship Id="rId2580" Type="http://schemas.openxmlformats.org/officeDocument/2006/relationships/hyperlink" Target="http://hotelgenerosobeach.com" TargetMode="External"/><Relationship Id="rId1250" Type="http://schemas.openxmlformats.org/officeDocument/2006/relationships/hyperlink" Target="http://sercotelhoteles.com" TargetMode="External"/><Relationship Id="rId2581" Type="http://schemas.openxmlformats.org/officeDocument/2006/relationships/hyperlink" Target="http://avenida-hotel.com" TargetMode="External"/><Relationship Id="rId1251" Type="http://schemas.openxmlformats.org/officeDocument/2006/relationships/hyperlink" Target="http://hotelbalneari.com" TargetMode="External"/><Relationship Id="rId2582" Type="http://schemas.openxmlformats.org/officeDocument/2006/relationships/hyperlink" Target="http://cascurial.com" TargetMode="External"/><Relationship Id="rId1252" Type="http://schemas.openxmlformats.org/officeDocument/2006/relationships/hyperlink" Target="http://calmaginet.cat" TargetMode="External"/><Relationship Id="rId2583" Type="http://schemas.openxmlformats.org/officeDocument/2006/relationships/hyperlink" Target="http://cancoll.com" TargetMode="External"/><Relationship Id="rId1253" Type="http://schemas.openxmlformats.org/officeDocument/2006/relationships/hyperlink" Target="http://ocellfrancoli.com" TargetMode="External"/><Relationship Id="rId2584" Type="http://schemas.openxmlformats.org/officeDocument/2006/relationships/hyperlink" Target="http://canai.com" TargetMode="External"/><Relationship Id="rId1254" Type="http://schemas.openxmlformats.org/officeDocument/2006/relationships/hyperlink" Target="http://hostatgeriadepoblet.cat" TargetMode="External"/><Relationship Id="rId2585" Type="http://schemas.openxmlformats.org/officeDocument/2006/relationships/hyperlink" Target="http://cancoll.com" TargetMode="External"/><Relationship Id="rId1255" Type="http://schemas.openxmlformats.org/officeDocument/2006/relationships/hyperlink" Target="http://masiadelcadet.com" TargetMode="External"/><Relationship Id="rId2586" Type="http://schemas.openxmlformats.org/officeDocument/2006/relationships/hyperlink" Target="http://esplendidohotel.com" TargetMode="External"/><Relationship Id="rId1256" Type="http://schemas.openxmlformats.org/officeDocument/2006/relationships/hyperlink" Target="http://villaengracia.com" TargetMode="External"/><Relationship Id="rId2587" Type="http://schemas.openxmlformats.org/officeDocument/2006/relationships/hyperlink" Target="http://hotelportosoller.com" TargetMode="External"/><Relationship Id="rId1246" Type="http://schemas.openxmlformats.org/officeDocument/2006/relationships/hyperlink" Target="http://hotelmolidelhereu.es" TargetMode="External"/><Relationship Id="rId2577" Type="http://schemas.openxmlformats.org/officeDocument/2006/relationships/hyperlink" Target="http://artiemhotels.com" TargetMode="External"/><Relationship Id="rId1247" Type="http://schemas.openxmlformats.org/officeDocument/2006/relationships/hyperlink" Target="http://hostalelpairon.es.tl" TargetMode="External"/><Relationship Id="rId2578" Type="http://schemas.openxmlformats.org/officeDocument/2006/relationships/hyperlink" Target="http://hotelsalvia.com" TargetMode="External"/><Relationship Id="rId1248" Type="http://schemas.openxmlformats.org/officeDocument/2006/relationships/hyperlink" Target="http://elrodeno.com" TargetMode="External"/><Relationship Id="rId2579" Type="http://schemas.openxmlformats.org/officeDocument/2006/relationships/hyperlink" Target="http://lavilahotel.com" TargetMode="External"/><Relationship Id="rId1249" Type="http://schemas.openxmlformats.org/officeDocument/2006/relationships/hyperlink" Target="http://sercotelhoteles.com" TargetMode="External"/><Relationship Id="rId2570" Type="http://schemas.openxmlformats.org/officeDocument/2006/relationships/hyperlink" Target="http://hoteldespuig.com" TargetMode="External"/><Relationship Id="rId1240" Type="http://schemas.openxmlformats.org/officeDocument/2006/relationships/hyperlink" Target="http://hotelciverateruel.com" TargetMode="External"/><Relationship Id="rId2571" Type="http://schemas.openxmlformats.org/officeDocument/2006/relationships/hyperlink" Target="http://hoposa.es" TargetMode="External"/><Relationship Id="rId1241" Type="http://schemas.openxmlformats.org/officeDocument/2006/relationships/hyperlink" Target="http://hotelciverateruel.com" TargetMode="External"/><Relationship Id="rId2572" Type="http://schemas.openxmlformats.org/officeDocument/2006/relationships/hyperlink" Target="http://www.belmond.com/hotels/europe/mallorca/deia/belmond-la-residencia/" TargetMode="External"/><Relationship Id="rId1242" Type="http://schemas.openxmlformats.org/officeDocument/2006/relationships/hyperlink" Target="http://parador.es" TargetMode="External"/><Relationship Id="rId2573" Type="http://schemas.openxmlformats.org/officeDocument/2006/relationships/hyperlink" Target="http://esmoli.com" TargetMode="External"/><Relationship Id="rId1243" Type="http://schemas.openxmlformats.org/officeDocument/2006/relationships/hyperlink" Target="http://parador.es" TargetMode="External"/><Relationship Id="rId2574" Type="http://schemas.openxmlformats.org/officeDocument/2006/relationships/hyperlink" Target="http://casxorc.com" TargetMode="External"/><Relationship Id="rId1244" Type="http://schemas.openxmlformats.org/officeDocument/2006/relationships/hyperlink" Target="http://hotelorientedeteruel.com" TargetMode="External"/><Relationship Id="rId2575" Type="http://schemas.openxmlformats.org/officeDocument/2006/relationships/hyperlink" Target="http://canquatre.com" TargetMode="External"/><Relationship Id="rId1245" Type="http://schemas.openxmlformats.org/officeDocument/2006/relationships/hyperlink" Target="http://masdelacosta.com" TargetMode="External"/><Relationship Id="rId2576" Type="http://schemas.openxmlformats.org/officeDocument/2006/relationships/hyperlink" Target="http://canverdera.com" TargetMode="External"/><Relationship Id="rId1279" Type="http://schemas.openxmlformats.org/officeDocument/2006/relationships/hyperlink" Target="http://carlostercero.com" TargetMode="External"/><Relationship Id="rId1270" Type="http://schemas.openxmlformats.org/officeDocument/2006/relationships/hyperlink" Target="http://facebook.com/lafontdelroc" TargetMode="External"/><Relationship Id="rId1271" Type="http://schemas.openxmlformats.org/officeDocument/2006/relationships/hyperlink" Target="http://gruparbo.com" TargetMode="External"/><Relationship Id="rId1272" Type="http://schemas.openxmlformats.org/officeDocument/2006/relationships/hyperlink" Target="http://hotelmonica.com" TargetMode="External"/><Relationship Id="rId1273" Type="http://schemas.openxmlformats.org/officeDocument/2006/relationships/hyperlink" Target="http://laboella.com" TargetMode="External"/><Relationship Id="rId1274" Type="http://schemas.openxmlformats.org/officeDocument/2006/relationships/hyperlink" Target="http://laboella.com" TargetMode="External"/><Relationship Id="rId1275" Type="http://schemas.openxmlformats.org/officeDocument/2006/relationships/hyperlink" Target="http://hotelmiamimar.com" TargetMode="External"/><Relationship Id="rId1276" Type="http://schemas.openxmlformats.org/officeDocument/2006/relationships/hyperlink" Target="http://hotelalgadirdelta.com" TargetMode="External"/><Relationship Id="rId1277" Type="http://schemas.openxmlformats.org/officeDocument/2006/relationships/hyperlink" Target="http://casaramon.com" TargetMode="External"/><Relationship Id="rId1278" Type="http://schemas.openxmlformats.org/officeDocument/2006/relationships/hyperlink" Target="http://juanitoplatja.com" TargetMode="External"/><Relationship Id="rId1268" Type="http://schemas.openxmlformats.org/officeDocument/2006/relationships/hyperlink" Target="http://siuranella.com" TargetMode="External"/><Relationship Id="rId2599" Type="http://schemas.openxmlformats.org/officeDocument/2006/relationships/hyperlink" Target="http://hotelsacabana.com" TargetMode="External"/><Relationship Id="rId1269" Type="http://schemas.openxmlformats.org/officeDocument/2006/relationships/hyperlink" Target="http://cansalvador.es" TargetMode="External"/><Relationship Id="rId2590" Type="http://schemas.openxmlformats.org/officeDocument/2006/relationships/hyperlink" Target="http://hotelmarinasoller.com" TargetMode="External"/><Relationship Id="rId1260" Type="http://schemas.openxmlformats.org/officeDocument/2006/relationships/hyperlink" Target="http://builgine.com" TargetMode="External"/><Relationship Id="rId2591" Type="http://schemas.openxmlformats.org/officeDocument/2006/relationships/hyperlink" Target="http://hotelmarinasoller.com" TargetMode="External"/><Relationship Id="rId1261" Type="http://schemas.openxmlformats.org/officeDocument/2006/relationships/hyperlink" Target="http://cal-llop.com" TargetMode="External"/><Relationship Id="rId2592" Type="http://schemas.openxmlformats.org/officeDocument/2006/relationships/hyperlink" Target="http://citrichotels.com" TargetMode="External"/><Relationship Id="rId1262" Type="http://schemas.openxmlformats.org/officeDocument/2006/relationships/hyperlink" Target="http://calbarber.com" TargetMode="External"/><Relationship Id="rId2593" Type="http://schemas.openxmlformats.org/officeDocument/2006/relationships/hyperlink" Target="http://hotelcalbisbe.com" TargetMode="External"/><Relationship Id="rId1263" Type="http://schemas.openxmlformats.org/officeDocument/2006/relationships/hyperlink" Target="http://balcodelpriorat.com" TargetMode="External"/><Relationship Id="rId2594" Type="http://schemas.openxmlformats.org/officeDocument/2006/relationships/hyperlink" Target="http://aimiahotel.com" TargetMode="External"/><Relationship Id="rId1264" Type="http://schemas.openxmlformats.org/officeDocument/2006/relationships/hyperlink" Target="http://hotelstjordi.com" TargetMode="External"/><Relationship Id="rId2595" Type="http://schemas.openxmlformats.org/officeDocument/2006/relationships/hyperlink" Target="http://cas-sant.com" TargetMode="External"/><Relationship Id="rId1265" Type="http://schemas.openxmlformats.org/officeDocument/2006/relationships/hyperlink" Target="http://4rhotels.com" TargetMode="External"/><Relationship Id="rId2596" Type="http://schemas.openxmlformats.org/officeDocument/2006/relationships/hyperlink" Target="http://stregis.com" TargetMode="External"/><Relationship Id="rId1266" Type="http://schemas.openxmlformats.org/officeDocument/2006/relationships/hyperlink" Target="http://hotelllorca.com" TargetMode="External"/><Relationship Id="rId2597" Type="http://schemas.openxmlformats.org/officeDocument/2006/relationships/hyperlink" Target="http://dorint.com" TargetMode="External"/><Relationship Id="rId1267" Type="http://schemas.openxmlformats.org/officeDocument/2006/relationships/hyperlink" Target="http://siuranella.com" TargetMode="External"/><Relationship Id="rId2598" Type="http://schemas.openxmlformats.org/officeDocument/2006/relationships/hyperlink" Target="http://melia.com" TargetMode="External"/><Relationship Id="rId3070" Type="http://schemas.openxmlformats.org/officeDocument/2006/relationships/hyperlink" Target="http://riu.com" TargetMode="External"/><Relationship Id="rId3072" Type="http://schemas.openxmlformats.org/officeDocument/2006/relationships/hyperlink" Target="http://riu.com/en/hotel/spain/majorca/hotel-riu-bravo" TargetMode="External"/><Relationship Id="rId3071" Type="http://schemas.openxmlformats.org/officeDocument/2006/relationships/hyperlink" Target="https://www.iberostar.com/en/hotels/majorca/iberostar-selection-playa-de-palma/?utm_source=gmb&amp;utm_medium=organic&amp;utm_campaign=IBSVOL_EMEA_SEOLOC_GMB_NA_EN_ESP_BAL_PMI_PDP_PULL_NA_NA_NA_NA_NA" TargetMode="External"/><Relationship Id="rId3074" Type="http://schemas.openxmlformats.org/officeDocument/2006/relationships/hyperlink" Target="http://olimarotels.com" TargetMode="External"/><Relationship Id="rId3073" Type="http://schemas.openxmlformats.org/officeDocument/2006/relationships/hyperlink" Target="http://riu.com" TargetMode="External"/><Relationship Id="rId3076" Type="http://schemas.openxmlformats.org/officeDocument/2006/relationships/hyperlink" Target="http://donmiguelhotel.com" TargetMode="External"/><Relationship Id="rId3075" Type="http://schemas.openxmlformats.org/officeDocument/2006/relationships/hyperlink" Target="http://riu.com" TargetMode="External"/><Relationship Id="rId3078" Type="http://schemas.openxmlformats.org/officeDocument/2006/relationships/hyperlink" Target="http://hoteloleander.com" TargetMode="External"/><Relationship Id="rId3077" Type="http://schemas.openxmlformats.org/officeDocument/2006/relationships/hyperlink" Target="http://grupoalltours.es" TargetMode="External"/><Relationship Id="rId3079" Type="http://schemas.openxmlformats.org/officeDocument/2006/relationships/hyperlink" Target="http://aparthotelfontanellas.com" TargetMode="External"/><Relationship Id="rId4390" Type="http://schemas.openxmlformats.org/officeDocument/2006/relationships/hyperlink" Target="http://hotelalbero.com" TargetMode="External"/><Relationship Id="rId3061" Type="http://schemas.openxmlformats.org/officeDocument/2006/relationships/hyperlink" Target="http://saintmichel.net" TargetMode="External"/><Relationship Id="rId4392" Type="http://schemas.openxmlformats.org/officeDocument/2006/relationships/hyperlink" Target="http://pilardeltoro.es" TargetMode="External"/><Relationship Id="rId3060" Type="http://schemas.openxmlformats.org/officeDocument/2006/relationships/hyperlink" Target="http://saintmichel.net" TargetMode="External"/><Relationship Id="rId4391" Type="http://schemas.openxmlformats.org/officeDocument/2006/relationships/hyperlink" Target="http://hotelnavas.com" TargetMode="External"/><Relationship Id="rId3063" Type="http://schemas.openxmlformats.org/officeDocument/2006/relationships/hyperlink" Target="http://saintmichel.net" TargetMode="External"/><Relationship Id="rId4394" Type="http://schemas.openxmlformats.org/officeDocument/2006/relationships/hyperlink" Target="http://shinehotels.com" TargetMode="External"/><Relationship Id="rId3062" Type="http://schemas.openxmlformats.org/officeDocument/2006/relationships/hyperlink" Target="http://saintmichel.net" TargetMode="External"/><Relationship Id="rId4393" Type="http://schemas.openxmlformats.org/officeDocument/2006/relationships/hyperlink" Target="http://hniza.com" TargetMode="External"/><Relationship Id="rId3065" Type="http://schemas.openxmlformats.org/officeDocument/2006/relationships/hyperlink" Target="http://saintmichel.net" TargetMode="External"/><Relationship Id="rId4396" Type="http://schemas.openxmlformats.org/officeDocument/2006/relationships/hyperlink" Target="http://hotelguadalupe.es" TargetMode="External"/><Relationship Id="rId3064" Type="http://schemas.openxmlformats.org/officeDocument/2006/relationships/hyperlink" Target="http://saintmichel.net" TargetMode="External"/><Relationship Id="rId4395" Type="http://schemas.openxmlformats.org/officeDocument/2006/relationships/hyperlink" Target="http://hotelkhu.com" TargetMode="External"/><Relationship Id="rId3067" Type="http://schemas.openxmlformats.org/officeDocument/2006/relationships/hyperlink" Target="http://portixol.com" TargetMode="External"/><Relationship Id="rId4398" Type="http://schemas.openxmlformats.org/officeDocument/2006/relationships/hyperlink" Target="http://hoteldeperegrinos.com" TargetMode="External"/><Relationship Id="rId3066" Type="http://schemas.openxmlformats.org/officeDocument/2006/relationships/hyperlink" Target="http://saintmichel.net" TargetMode="External"/><Relationship Id="rId4397" Type="http://schemas.openxmlformats.org/officeDocument/2006/relationships/hyperlink" Target="http://marquis-hotels.com" TargetMode="External"/><Relationship Id="rId3069" Type="http://schemas.openxmlformats.org/officeDocument/2006/relationships/hyperlink" Target="http://www.mixhotels.com/hoteles/hotel-mix-peru" TargetMode="External"/><Relationship Id="rId3068" Type="http://schemas.openxmlformats.org/officeDocument/2006/relationships/hyperlink" Target="http://bqhoteles.com" TargetMode="External"/><Relationship Id="rId4399" Type="http://schemas.openxmlformats.org/officeDocument/2006/relationships/hyperlink" Target="http://palaciosantaines.es" TargetMode="External"/><Relationship Id="rId3090" Type="http://schemas.openxmlformats.org/officeDocument/2006/relationships/hyperlink" Target="http://saintmichel.net" TargetMode="External"/><Relationship Id="rId3092" Type="http://schemas.openxmlformats.org/officeDocument/2006/relationships/hyperlink" Target="http://bghotels.com" TargetMode="External"/><Relationship Id="rId3091" Type="http://schemas.openxmlformats.org/officeDocument/2006/relationships/hyperlink" Target="http://hotelmarbelmallorca.com" TargetMode="External"/><Relationship Id="rId3094" Type="http://schemas.openxmlformats.org/officeDocument/2006/relationships/hyperlink" Target="http://hotelplayagolf.com" TargetMode="External"/><Relationship Id="rId3093" Type="http://schemas.openxmlformats.org/officeDocument/2006/relationships/hyperlink" Target="http://vistaodin.com" TargetMode="External"/><Relationship Id="rId3096" Type="http://schemas.openxmlformats.org/officeDocument/2006/relationships/hyperlink" Target="https://www.hotelsantjordi.net/" TargetMode="External"/><Relationship Id="rId3095" Type="http://schemas.openxmlformats.org/officeDocument/2006/relationships/hyperlink" Target="http://bqhoteles.com" TargetMode="External"/><Relationship Id="rId3098" Type="http://schemas.openxmlformats.org/officeDocument/2006/relationships/hyperlink" Target="http://riu.com" TargetMode="External"/><Relationship Id="rId3097" Type="http://schemas.openxmlformats.org/officeDocument/2006/relationships/hyperlink" Target="https://canalexandre.com/?partner=5508&amp;utm_source=google&amp;utm_medium=gmb&amp;utm_campaign=web_link" TargetMode="External"/><Relationship Id="rId3099" Type="http://schemas.openxmlformats.org/officeDocument/2006/relationships/hyperlink" Target="http://bqhoteles.com" TargetMode="External"/><Relationship Id="rId3081" Type="http://schemas.openxmlformats.org/officeDocument/2006/relationships/hyperlink" Target="http://hotelrocleo.com" TargetMode="External"/><Relationship Id="rId3080" Type="http://schemas.openxmlformats.org/officeDocument/2006/relationships/hyperlink" Target="http://riu.com" TargetMode="External"/><Relationship Id="rId3083" Type="http://schemas.openxmlformats.org/officeDocument/2006/relationships/hyperlink" Target="http://hmhotels.net" TargetMode="External"/><Relationship Id="rId3082" Type="http://schemas.openxmlformats.org/officeDocument/2006/relationships/hyperlink" Target="http://helios-hotels.com" TargetMode="External"/><Relationship Id="rId3085" Type="http://schemas.openxmlformats.org/officeDocument/2006/relationships/hyperlink" Target="http://thbhotels.com" TargetMode="External"/><Relationship Id="rId3084" Type="http://schemas.openxmlformats.org/officeDocument/2006/relationships/hyperlink" Target="http://hotelraxa.es" TargetMode="External"/><Relationship Id="rId3087" Type="http://schemas.openxmlformats.org/officeDocument/2006/relationships/hyperlink" Target="http://hmhotels.net" TargetMode="External"/><Relationship Id="rId3086" Type="http://schemas.openxmlformats.org/officeDocument/2006/relationships/hyperlink" Target="http://hoteltimor.com" TargetMode="External"/><Relationship Id="rId3089" Type="http://schemas.openxmlformats.org/officeDocument/2006/relationships/hyperlink" Target="http://hotelroclinda.com" TargetMode="External"/><Relationship Id="rId3088" Type="http://schemas.openxmlformats.org/officeDocument/2006/relationships/hyperlink" Target="http://hmhotels.net" TargetMode="External"/><Relationship Id="rId3039" Type="http://schemas.openxmlformats.org/officeDocument/2006/relationships/hyperlink" Target="http://sudibizasuites.com" TargetMode="External"/><Relationship Id="rId5691" Type="http://schemas.openxmlformats.org/officeDocument/2006/relationships/hyperlink" Target="http://hotelcentroburgos.com" TargetMode="External"/><Relationship Id="rId5692" Type="http://schemas.openxmlformats.org/officeDocument/2006/relationships/hyperlink" Target="http://entrearcos.es" TargetMode="External"/><Relationship Id="rId3030" Type="http://schemas.openxmlformats.org/officeDocument/2006/relationships/hyperlink" Target="http://od-hotels.com" TargetMode="External"/><Relationship Id="rId4361" Type="http://schemas.openxmlformats.org/officeDocument/2006/relationships/hyperlink" Target="http://hoteltoledoimperial.com" TargetMode="External"/><Relationship Id="rId4360" Type="http://schemas.openxmlformats.org/officeDocument/2006/relationships/hyperlink" Target="http://gruporeino.com/" TargetMode="External"/><Relationship Id="rId5690" Type="http://schemas.openxmlformats.org/officeDocument/2006/relationships/hyperlink" Target="http://hotelgranteatro.com" TargetMode="External"/><Relationship Id="rId3032" Type="http://schemas.openxmlformats.org/officeDocument/2006/relationships/hyperlink" Target="http://ryans.es" TargetMode="External"/><Relationship Id="rId4363" Type="http://schemas.openxmlformats.org/officeDocument/2006/relationships/hyperlink" Target="http://hotelcamino.net" TargetMode="External"/><Relationship Id="rId5695" Type="http://schemas.openxmlformats.org/officeDocument/2006/relationships/hyperlink" Target="http://puertadeburgos.es" TargetMode="External"/><Relationship Id="rId3031" Type="http://schemas.openxmlformats.org/officeDocument/2006/relationships/hyperlink" Target="http://hotelsimbad.com" TargetMode="External"/><Relationship Id="rId4362" Type="http://schemas.openxmlformats.org/officeDocument/2006/relationships/hyperlink" Target="http://hotelcamino.net" TargetMode="External"/><Relationship Id="rId5696" Type="http://schemas.openxmlformats.org/officeDocument/2006/relationships/hyperlink" Target="http://puertadeburgos.es" TargetMode="External"/><Relationship Id="rId3034" Type="http://schemas.openxmlformats.org/officeDocument/2006/relationships/hyperlink" Target="http://apartamentosbllobet.com" TargetMode="External"/><Relationship Id="rId4365" Type="http://schemas.openxmlformats.org/officeDocument/2006/relationships/hyperlink" Target="https://www.maciahoteles.com/granada/" TargetMode="External"/><Relationship Id="rId5693" Type="http://schemas.openxmlformats.org/officeDocument/2006/relationships/hyperlink" Target="http://hotelcuentamelapuebla.com" TargetMode="External"/><Relationship Id="rId3033" Type="http://schemas.openxmlformats.org/officeDocument/2006/relationships/hyperlink" Target="http://verserhoteles.com" TargetMode="External"/><Relationship Id="rId4364" Type="http://schemas.openxmlformats.org/officeDocument/2006/relationships/hyperlink" Target="http://hoteldonjuan.com" TargetMode="External"/><Relationship Id="rId5694" Type="http://schemas.openxmlformats.org/officeDocument/2006/relationships/hyperlink" Target="http://hotelviagotica.com" TargetMode="External"/><Relationship Id="rId3036" Type="http://schemas.openxmlformats.org/officeDocument/2006/relationships/hyperlink" Target="http://hotelmiradoribiza.com" TargetMode="External"/><Relationship Id="rId4367" Type="http://schemas.openxmlformats.org/officeDocument/2006/relationships/hyperlink" Target="http://hoteltriunfogranada.com" TargetMode="External"/><Relationship Id="rId5699" Type="http://schemas.openxmlformats.org/officeDocument/2006/relationships/hyperlink" Target="http://ocahotels.com" TargetMode="External"/><Relationship Id="rId3035" Type="http://schemas.openxmlformats.org/officeDocument/2006/relationships/hyperlink" Target="http://hoteltorredelmar.com" TargetMode="External"/><Relationship Id="rId4366" Type="http://schemas.openxmlformats.org/officeDocument/2006/relationships/hyperlink" Target="http://granadafivesenses.com" TargetMode="External"/><Relationship Id="rId3038" Type="http://schemas.openxmlformats.org/officeDocument/2006/relationships/hyperlink" Target="http://bghotels.com" TargetMode="External"/><Relationship Id="rId4369" Type="http://schemas.openxmlformats.org/officeDocument/2006/relationships/hyperlink" Target="http://hotelelenamaria.com" TargetMode="External"/><Relationship Id="rId5697" Type="http://schemas.openxmlformats.org/officeDocument/2006/relationships/hyperlink" Target="http://hotelbraseros.com" TargetMode="External"/><Relationship Id="rId3037" Type="http://schemas.openxmlformats.org/officeDocument/2006/relationships/hyperlink" Target="http://sirenishotels.com" TargetMode="External"/><Relationship Id="rId4368" Type="http://schemas.openxmlformats.org/officeDocument/2006/relationships/hyperlink" Target="http://maciahoteles.com" TargetMode="External"/><Relationship Id="rId5698" Type="http://schemas.openxmlformats.org/officeDocument/2006/relationships/hyperlink" Target="http://www.hotelfernangonzalez.com" TargetMode="External"/><Relationship Id="rId3029" Type="http://schemas.openxmlformats.org/officeDocument/2006/relationships/hyperlink" Target="http://hotelargos-ibiza.com" TargetMode="External"/><Relationship Id="rId3028" Type="http://schemas.openxmlformats.org/officeDocument/2006/relationships/hyperlink" Target="http://ibizacorso.com" TargetMode="External"/><Relationship Id="rId4359" Type="http://schemas.openxmlformats.org/officeDocument/2006/relationships/hyperlink" Target="http://hotelsantaisabellareal.com" TargetMode="External"/><Relationship Id="rId5680" Type="http://schemas.openxmlformats.org/officeDocument/2006/relationships/hyperlink" Target="http://hotelreyarturo.com" TargetMode="External"/><Relationship Id="rId5681" Type="http://schemas.openxmlformats.org/officeDocument/2006/relationships/hyperlink" Target="http://lacasonadebriviesca.es" TargetMode="External"/><Relationship Id="rId4350" Type="http://schemas.openxmlformats.org/officeDocument/2006/relationships/hyperlink" Target="http://almazarahotel.com" TargetMode="External"/><Relationship Id="rId3021" Type="http://schemas.openxmlformats.org/officeDocument/2006/relationships/hyperlink" Target="http://od-hotels.com" TargetMode="External"/><Relationship Id="rId4352" Type="http://schemas.openxmlformats.org/officeDocument/2006/relationships/hyperlink" Target="http://barcelolabobadilla.com" TargetMode="External"/><Relationship Id="rId5684" Type="http://schemas.openxmlformats.org/officeDocument/2006/relationships/hyperlink" Target="http://hotelcordon.com" TargetMode="External"/><Relationship Id="rId3020" Type="http://schemas.openxmlformats.org/officeDocument/2006/relationships/hyperlink" Target="http://duquesaplaya.com" TargetMode="External"/><Relationship Id="rId4351" Type="http://schemas.openxmlformats.org/officeDocument/2006/relationships/hyperlink" Target="http://almazarahotel.com" TargetMode="External"/><Relationship Id="rId5685" Type="http://schemas.openxmlformats.org/officeDocument/2006/relationships/hyperlink" Target="http://hotelnorteylondres.es" TargetMode="External"/><Relationship Id="rId3023" Type="http://schemas.openxmlformats.org/officeDocument/2006/relationships/hyperlink" Target="http://destinoibiza.com" TargetMode="External"/><Relationship Id="rId4354" Type="http://schemas.openxmlformats.org/officeDocument/2006/relationships/hyperlink" Target="http://laalmuniadelvalle.com" TargetMode="External"/><Relationship Id="rId5682" Type="http://schemas.openxmlformats.org/officeDocument/2006/relationships/hyperlink" Target="http://ricehotelesburgos.com" TargetMode="External"/><Relationship Id="rId3022" Type="http://schemas.openxmlformats.org/officeDocument/2006/relationships/hyperlink" Target="http://rocamaribiza.es" TargetMode="External"/><Relationship Id="rId4353" Type="http://schemas.openxmlformats.org/officeDocument/2006/relationships/hyperlink" Target="http://abades.com" TargetMode="External"/><Relationship Id="rId5683" Type="http://schemas.openxmlformats.org/officeDocument/2006/relationships/hyperlink" Target="http://lasterrazashotel.com" TargetMode="External"/><Relationship Id="rId3025" Type="http://schemas.openxmlformats.org/officeDocument/2006/relationships/hyperlink" Target="http://canarabi.com" TargetMode="External"/><Relationship Id="rId4356" Type="http://schemas.openxmlformats.org/officeDocument/2006/relationships/hyperlink" Target="http://ahhotels.com" TargetMode="External"/><Relationship Id="rId5688" Type="http://schemas.openxmlformats.org/officeDocument/2006/relationships/hyperlink" Target="http://www.landa.as" TargetMode="External"/><Relationship Id="rId3024" Type="http://schemas.openxmlformats.org/officeDocument/2006/relationships/hyperlink" Target="http://hotelxereca.com" TargetMode="External"/><Relationship Id="rId4355" Type="http://schemas.openxmlformats.org/officeDocument/2006/relationships/hyperlink" Target="http://lagarapa.net" TargetMode="External"/><Relationship Id="rId5689" Type="http://schemas.openxmlformats.org/officeDocument/2006/relationships/hyperlink" Target="http://hotelforumevolucion.com" TargetMode="External"/><Relationship Id="rId3027" Type="http://schemas.openxmlformats.org/officeDocument/2006/relationships/hyperlink" Target="http://elhotelpacha.com" TargetMode="External"/><Relationship Id="rId4358" Type="http://schemas.openxmlformats.org/officeDocument/2006/relationships/hyperlink" Target="http://loscerezos.com" TargetMode="External"/><Relationship Id="rId5686" Type="http://schemas.openxmlformats.org/officeDocument/2006/relationships/hyperlink" Target="http://facebook.com/rimbombin" TargetMode="External"/><Relationship Id="rId3026" Type="http://schemas.openxmlformats.org/officeDocument/2006/relationships/hyperlink" Target="http://luxisla.com" TargetMode="External"/><Relationship Id="rId4357" Type="http://schemas.openxmlformats.org/officeDocument/2006/relationships/hyperlink" Target="http://hotelvillasur.com" TargetMode="External"/><Relationship Id="rId5687" Type="http://schemas.openxmlformats.org/officeDocument/2006/relationships/hyperlink" Target="http://hoteljacobeo.es" TargetMode="External"/><Relationship Id="rId3050" Type="http://schemas.openxmlformats.org/officeDocument/2006/relationships/hyperlink" Target="https://www.molinspark.com/" TargetMode="External"/><Relationship Id="rId4381" Type="http://schemas.openxmlformats.org/officeDocument/2006/relationships/hyperlink" Target="http://hotelpresidentegranada.es" TargetMode="External"/><Relationship Id="rId4380" Type="http://schemas.openxmlformats.org/officeDocument/2006/relationships/hyperlink" Target="https://www.maxihoteles.com/en/hotel-presidente-by-maxi-hoteles.html" TargetMode="External"/><Relationship Id="rId3052" Type="http://schemas.openxmlformats.org/officeDocument/2006/relationships/hyperlink" Target="http://hotelgarbi-ibiza.com" TargetMode="External"/><Relationship Id="rId4383" Type="http://schemas.openxmlformats.org/officeDocument/2006/relationships/hyperlink" Target="http://maciaplaza.com" TargetMode="External"/><Relationship Id="rId3051" Type="http://schemas.openxmlformats.org/officeDocument/2006/relationships/hyperlink" Target="https://www.molinspark.com/" TargetMode="External"/><Relationship Id="rId4382" Type="http://schemas.openxmlformats.org/officeDocument/2006/relationships/hyperlink" Target="http://hotelreinacristina.com" TargetMode="External"/><Relationship Id="rId3054" Type="http://schemas.openxmlformats.org/officeDocument/2006/relationships/hyperlink" Target="http://facebook.com/somhotels" TargetMode="External"/><Relationship Id="rId4385" Type="http://schemas.openxmlformats.org/officeDocument/2006/relationships/hyperlink" Target="http://kenianevada.com/" TargetMode="External"/><Relationship Id="rId3053" Type="http://schemas.openxmlformats.org/officeDocument/2006/relationships/hyperlink" Target="http://hotelfeliz.com" TargetMode="External"/><Relationship Id="rId4384" Type="http://schemas.openxmlformats.org/officeDocument/2006/relationships/hyperlink" Target="http://maciahoteles.com" TargetMode="External"/><Relationship Id="rId3056" Type="http://schemas.openxmlformats.org/officeDocument/2006/relationships/hyperlink" Target="http://somhotels.es" TargetMode="External"/><Relationship Id="rId4387" Type="http://schemas.openxmlformats.org/officeDocument/2006/relationships/hyperlink" Target="http://hotelanacapri.com" TargetMode="External"/><Relationship Id="rId3055" Type="http://schemas.openxmlformats.org/officeDocument/2006/relationships/hyperlink" Target="http://somhotels.es" TargetMode="External"/><Relationship Id="rId4386" Type="http://schemas.openxmlformats.org/officeDocument/2006/relationships/hyperlink" Target="http://hotelmolinos.es" TargetMode="External"/><Relationship Id="rId3058" Type="http://schemas.openxmlformats.org/officeDocument/2006/relationships/hyperlink" Target="http://melia.com" TargetMode="External"/><Relationship Id="rId4389" Type="http://schemas.openxmlformats.org/officeDocument/2006/relationships/hyperlink" Target="http://melia.com" TargetMode="External"/><Relationship Id="rId3057" Type="http://schemas.openxmlformats.org/officeDocument/2006/relationships/hyperlink" Target="http://saintmichel.net/es" TargetMode="External"/><Relationship Id="rId4388" Type="http://schemas.openxmlformats.org/officeDocument/2006/relationships/hyperlink" Target="http://hotelamericagranada.com" TargetMode="External"/><Relationship Id="rId3059" Type="http://schemas.openxmlformats.org/officeDocument/2006/relationships/hyperlink" Target="http://saintmichel.net" TargetMode="External"/><Relationship Id="rId4370" Type="http://schemas.openxmlformats.org/officeDocument/2006/relationships/hyperlink" Target="http://granhotellunadegranada.com" TargetMode="External"/><Relationship Id="rId3041" Type="http://schemas.openxmlformats.org/officeDocument/2006/relationships/hyperlink" Target="http://playasolibizahotels.com" TargetMode="External"/><Relationship Id="rId4372" Type="http://schemas.openxmlformats.org/officeDocument/2006/relationships/hyperlink" Target="http://hotellostilos.com/" TargetMode="External"/><Relationship Id="rId3040" Type="http://schemas.openxmlformats.org/officeDocument/2006/relationships/hyperlink" Target="http://sirenishotels.com" TargetMode="External"/><Relationship Id="rId4371" Type="http://schemas.openxmlformats.org/officeDocument/2006/relationships/hyperlink" Target="http://hotelgranadacentro.com" TargetMode="External"/><Relationship Id="rId3043" Type="http://schemas.openxmlformats.org/officeDocument/2006/relationships/hyperlink" Target="https://www.melia.com/en/hotels/spain/ibiza/hotel-ibiza-0797?utm_campaign=google&amp;utm_content=0797&amp;utm_medium=organic&amp;utm_source=directories" TargetMode="External"/><Relationship Id="rId4374" Type="http://schemas.openxmlformats.org/officeDocument/2006/relationships/hyperlink" Target="http://gruporeino.com" TargetMode="External"/><Relationship Id="rId3042" Type="http://schemas.openxmlformats.org/officeDocument/2006/relationships/hyperlink" Target="http://tropicanaibizacoastsuites.com" TargetMode="External"/><Relationship Id="rId4373" Type="http://schemas.openxmlformats.org/officeDocument/2006/relationships/hyperlink" Target="http://hotelsacromonte.es" TargetMode="External"/><Relationship Id="rId3045" Type="http://schemas.openxmlformats.org/officeDocument/2006/relationships/hyperlink" Target="https://www.gardenhotels.com/tropic-garden-hotel-apartments/" TargetMode="External"/><Relationship Id="rId4376" Type="http://schemas.openxmlformats.org/officeDocument/2006/relationships/hyperlink" Target="http://hotelalmenas.com" TargetMode="External"/><Relationship Id="rId3044" Type="http://schemas.openxmlformats.org/officeDocument/2006/relationships/hyperlink" Target="http://thbhotels.com" TargetMode="External"/><Relationship Id="rId4375" Type="http://schemas.openxmlformats.org/officeDocument/2006/relationships/hyperlink" Target="http://hotellasnieves.com" TargetMode="External"/><Relationship Id="rId3047" Type="http://schemas.openxmlformats.org/officeDocument/2006/relationships/hyperlink" Target="http://hotelcenit.com" TargetMode="External"/><Relationship Id="rId4378" Type="http://schemas.openxmlformats.org/officeDocument/2006/relationships/hyperlink" Target="http://githoteles.com" TargetMode="External"/><Relationship Id="rId3046" Type="http://schemas.openxmlformats.org/officeDocument/2006/relationships/hyperlink" Target="http://hotelcanbossa.com" TargetMode="External"/><Relationship Id="rId4377" Type="http://schemas.openxmlformats.org/officeDocument/2006/relationships/hyperlink" Target="https://www.maxihoteles.com/hotel-universal-by-maxi-hoteles.html" TargetMode="External"/><Relationship Id="rId3049" Type="http://schemas.openxmlformats.org/officeDocument/2006/relationships/hyperlink" Target="http://oneibizasuites.com" TargetMode="External"/><Relationship Id="rId3048" Type="http://schemas.openxmlformats.org/officeDocument/2006/relationships/hyperlink" Target="http://verserhoteles.com" TargetMode="External"/><Relationship Id="rId4379" Type="http://schemas.openxmlformats.org/officeDocument/2006/relationships/hyperlink" Target="http://residencia-alicante.es" TargetMode="External"/><Relationship Id="rId9210" Type="http://schemas.openxmlformats.org/officeDocument/2006/relationships/hyperlink" Target="http://afondadonorte.com" TargetMode="External"/><Relationship Id="rId9211" Type="http://schemas.openxmlformats.org/officeDocument/2006/relationships/hyperlink" Target="https://laherreriacasarural.com/contacto/" TargetMode="External"/><Relationship Id="rId9212" Type="http://schemas.openxmlformats.org/officeDocument/2006/relationships/hyperlink" Target="http://arribestour.com" TargetMode="External"/><Relationship Id="rId9217" Type="http://schemas.openxmlformats.org/officeDocument/2006/relationships/hyperlink" Target="http://laposadadelsantuario.com" TargetMode="External"/><Relationship Id="rId9218" Type="http://schemas.openxmlformats.org/officeDocument/2006/relationships/hyperlink" Target="http://laposadaderus.es" TargetMode="External"/><Relationship Id="rId9219" Type="http://schemas.openxmlformats.org/officeDocument/2006/relationships/hyperlink" Target="http://laposadadelduende.com" TargetMode="External"/><Relationship Id="rId9213" Type="http://schemas.openxmlformats.org/officeDocument/2006/relationships/hyperlink" Target="http://www.facebook.com/laluciernaga1" TargetMode="External"/><Relationship Id="rId9214" Type="http://schemas.openxmlformats.org/officeDocument/2006/relationships/hyperlink" Target="http://lamolinetacasasrurales.com" TargetMode="External"/><Relationship Id="rId9215" Type="http://schemas.openxmlformats.org/officeDocument/2006/relationships/hyperlink" Target="http://laparadadelcid.com" TargetMode="External"/><Relationship Id="rId9216" Type="http://schemas.openxmlformats.org/officeDocument/2006/relationships/hyperlink" Target="http://posadadehorcajuelo.com" TargetMode="External"/><Relationship Id="rId9200" Type="http://schemas.openxmlformats.org/officeDocument/2006/relationships/hyperlink" Target="http://hotelet.net" TargetMode="External"/><Relationship Id="rId9201" Type="http://schemas.openxmlformats.org/officeDocument/2006/relationships/hyperlink" Target="http://laaldeadelangliru.com" TargetMode="External"/><Relationship Id="rId9206" Type="http://schemas.openxmlformats.org/officeDocument/2006/relationships/hyperlink" Target="http://lacasadelvillar.es" TargetMode="External"/><Relationship Id="rId9207" Type="http://schemas.openxmlformats.org/officeDocument/2006/relationships/hyperlink" Target="http://casonaeboli.com" TargetMode="External"/><Relationship Id="rId9208" Type="http://schemas.openxmlformats.org/officeDocument/2006/relationships/hyperlink" Target="http://casonadehermosa.com" TargetMode="External"/><Relationship Id="rId9209" Type="http://schemas.openxmlformats.org/officeDocument/2006/relationships/hyperlink" Target="http://laexperience.es" TargetMode="External"/><Relationship Id="rId9202" Type="http://schemas.openxmlformats.org/officeDocument/2006/relationships/hyperlink" Target="http://antiguaferreria.com" TargetMode="External"/><Relationship Id="rId9203" Type="http://schemas.openxmlformats.org/officeDocument/2006/relationships/hyperlink" Target="http://vivirasturias.com" TargetMode="External"/><Relationship Id="rId9204" Type="http://schemas.openxmlformats.org/officeDocument/2006/relationships/hyperlink" Target="http://labotica.net" TargetMode="External"/><Relationship Id="rId9205" Type="http://schemas.openxmlformats.org/officeDocument/2006/relationships/hyperlink" Target="http://lacasaalta.com" TargetMode="External"/><Relationship Id="rId9231" Type="http://schemas.openxmlformats.org/officeDocument/2006/relationships/hyperlink" Target="http://miagu2019.com" TargetMode="External"/><Relationship Id="rId9232" Type="http://schemas.openxmlformats.org/officeDocument/2006/relationships/hyperlink" Target="http://molinolaboticaria.es" TargetMode="External"/><Relationship Id="rId9233" Type="http://schemas.openxmlformats.org/officeDocument/2006/relationships/hyperlink" Target="http://molo44.es" TargetMode="External"/><Relationship Id="rId9234" Type="http://schemas.openxmlformats.org/officeDocument/2006/relationships/hyperlink" Target="http://montanasdecovadonga.es" TargetMode="External"/><Relationship Id="rId9230" Type="http://schemas.openxmlformats.org/officeDocument/2006/relationships/hyperlink" Target="http://menorcaexperimental.com" TargetMode="External"/><Relationship Id="rId9239" Type="http://schemas.openxmlformats.org/officeDocument/2006/relationships/hyperlink" Target="http://facebook.com/pazoelrevel" TargetMode="External"/><Relationship Id="rId9235" Type="http://schemas.openxmlformats.org/officeDocument/2006/relationships/hyperlink" Target="http://novavilariasbaixas.com" TargetMode="External"/><Relationship Id="rId9236" Type="http://schemas.openxmlformats.org/officeDocument/2006/relationships/hyperlink" Target="https://oasis-fuerteventura-beach.fuerteventurabesthotels.com/es/" TargetMode="External"/><Relationship Id="rId9237" Type="http://schemas.openxmlformats.org/officeDocument/2006/relationships/hyperlink" Target="http://olivetum-colina.es" TargetMode="External"/><Relationship Id="rId9238" Type="http://schemas.openxmlformats.org/officeDocument/2006/relationships/hyperlink" Target="http://palaciodecantiz.com" TargetMode="External"/><Relationship Id="rId9220" Type="http://schemas.openxmlformats.org/officeDocument/2006/relationships/hyperlink" Target="http://lasaldabas.es" TargetMode="External"/><Relationship Id="rId9221" Type="http://schemas.openxmlformats.org/officeDocument/2006/relationships/hyperlink" Target="http://lassalegasdelmaguillo.es" TargetMode="External"/><Relationship Id="rId9222" Type="http://schemas.openxmlformats.org/officeDocument/2006/relationships/hyperlink" Target="http://cortijolaspinas.com" TargetMode="External"/><Relationship Id="rId9223" Type="http://schemas.openxmlformats.org/officeDocument/2006/relationships/hyperlink" Target="http://latejerapadel.com" TargetMode="External"/><Relationship Id="rId9228" Type="http://schemas.openxmlformats.org/officeDocument/2006/relationships/hyperlink" Target="http://maspelegri.com" TargetMode="External"/><Relationship Id="rId9229" Type="http://schemas.openxmlformats.org/officeDocument/2006/relationships/hyperlink" Target="http://mayerlingabamita.com" TargetMode="External"/><Relationship Id="rId9224" Type="http://schemas.openxmlformats.org/officeDocument/2006/relationships/hyperlink" Target="http://latrancada.com" TargetMode="External"/><Relationship Id="rId9225" Type="http://schemas.openxmlformats.org/officeDocument/2006/relationships/hyperlink" Target="http://ledsitges.com" TargetMode="External"/><Relationship Id="rId9226" Type="http://schemas.openxmlformats.org/officeDocument/2006/relationships/hyperlink" Target="http://mirandohoteles.es" TargetMode="External"/><Relationship Id="rId9227" Type="http://schemas.openxmlformats.org/officeDocument/2006/relationships/hyperlink" Target="http://mascarreras1846.com" TargetMode="External"/><Relationship Id="rId9297" Type="http://schemas.openxmlformats.org/officeDocument/2006/relationships/hyperlink" Target="http://restaurantecabonorte.es" TargetMode="External"/><Relationship Id="rId9298" Type="http://schemas.openxmlformats.org/officeDocument/2006/relationships/hyperlink" Target="https://www.hotelescheck.com/flatguest-roomtiques-private-rooms/" TargetMode="External"/><Relationship Id="rId9299" Type="http://schemas.openxmlformats.org/officeDocument/2006/relationships/hyperlink" Target="http://cotodelpomar.com" TargetMode="External"/><Relationship Id="rId9293" Type="http://schemas.openxmlformats.org/officeDocument/2006/relationships/hyperlink" Target="http://hotelchips.es" TargetMode="External"/><Relationship Id="rId9294" Type="http://schemas.openxmlformats.org/officeDocument/2006/relationships/hyperlink" Target="http://hotelmollina.com" TargetMode="External"/><Relationship Id="rId9295" Type="http://schemas.openxmlformats.org/officeDocument/2006/relationships/hyperlink" Target="http://lacasadelasbrujas.com" TargetMode="External"/><Relationship Id="rId9296" Type="http://schemas.openxmlformats.org/officeDocument/2006/relationships/hyperlink" Target="http://laposadadelcandil.com" TargetMode="External"/><Relationship Id="rId9290" Type="http://schemas.openxmlformats.org/officeDocument/2006/relationships/hyperlink" Target="http://elandarrio.com" TargetMode="External"/><Relationship Id="rId9291" Type="http://schemas.openxmlformats.org/officeDocument/2006/relationships/hyperlink" Target="http://gbhotels.es" TargetMode="External"/><Relationship Id="rId9292" Type="http://schemas.openxmlformats.org/officeDocument/2006/relationships/hyperlink" Target="http://hotelboutiquepinar.es" TargetMode="External"/><Relationship Id="rId9286" Type="http://schemas.openxmlformats.org/officeDocument/2006/relationships/hyperlink" Target="http://hotelvictori.com" TargetMode="External"/><Relationship Id="rId9287" Type="http://schemas.openxmlformats.org/officeDocument/2006/relationships/hyperlink" Target="http://binihotels.com" TargetMode="External"/><Relationship Id="rId9288" Type="http://schemas.openxmlformats.org/officeDocument/2006/relationships/hyperlink" Target="http://cabanasdecanide.com" TargetMode="External"/><Relationship Id="rId9289" Type="http://schemas.openxmlformats.org/officeDocument/2006/relationships/hyperlink" Target="http://cortijodelmarresort.com" TargetMode="External"/><Relationship Id="rId9282" Type="http://schemas.openxmlformats.org/officeDocument/2006/relationships/hyperlink" Target="http://hotel-av-apartamentos.com.es" TargetMode="External"/><Relationship Id="rId9283" Type="http://schemas.openxmlformats.org/officeDocument/2006/relationships/hyperlink" Target="http://lblebrijahotel.com" TargetMode="External"/><Relationship Id="rId9284" Type="http://schemas.openxmlformats.org/officeDocument/2006/relationships/hyperlink" Target="http://hotelruralalpujarra.com" TargetMode="External"/><Relationship Id="rId9285" Type="http://schemas.openxmlformats.org/officeDocument/2006/relationships/hyperlink" Target="http://alhajasdecordoba.com" TargetMode="External"/><Relationship Id="rId5714" Type="http://schemas.openxmlformats.org/officeDocument/2006/relationships/hyperlink" Target="http://hotelplati.com" TargetMode="External"/><Relationship Id="rId5715" Type="http://schemas.openxmlformats.org/officeDocument/2006/relationships/hyperlink" Target="http://facebook.com/hoteljimena" TargetMode="External"/><Relationship Id="rId5712" Type="http://schemas.openxmlformats.org/officeDocument/2006/relationships/hyperlink" Target="http://hotelmiradordelarlanzon.es" TargetMode="External"/><Relationship Id="rId5713" Type="http://schemas.openxmlformats.org/officeDocument/2006/relationships/hyperlink" Target="http://www.laengana.com" TargetMode="External"/><Relationship Id="rId5718" Type="http://schemas.openxmlformats.org/officeDocument/2006/relationships/hyperlink" Target="http://hotel-alisi.com" TargetMode="External"/><Relationship Id="rId5719" Type="http://schemas.openxmlformats.org/officeDocument/2006/relationships/hyperlink" Target="http://hotelabadiaburgos.com" TargetMode="External"/><Relationship Id="rId5716" Type="http://schemas.openxmlformats.org/officeDocument/2006/relationships/hyperlink" Target="http://grupodonpablo.com" TargetMode="External"/><Relationship Id="rId5717" Type="http://schemas.openxmlformats.org/officeDocument/2006/relationships/hyperlink" Target="http://www.hostalsanchogarcia.com" TargetMode="External"/><Relationship Id="rId5710" Type="http://schemas.openxmlformats.org/officeDocument/2006/relationships/hyperlink" Target="http://hotelalisa.net" TargetMode="External"/><Relationship Id="rId5711" Type="http://schemas.openxmlformats.org/officeDocument/2006/relationships/hyperlink" Target="http://hotelessuco.com" TargetMode="External"/><Relationship Id="rId5703" Type="http://schemas.openxmlformats.org/officeDocument/2006/relationships/hyperlink" Target="http://www.monjesmagnoshotel.com" TargetMode="External"/><Relationship Id="rId5704" Type="http://schemas.openxmlformats.org/officeDocument/2006/relationships/hyperlink" Target="http://hotellavarga.es" TargetMode="External"/><Relationship Id="rId5701" Type="http://schemas.openxmlformats.org/officeDocument/2006/relationships/hyperlink" Target="http://almirantebonifaz.com" TargetMode="External"/><Relationship Id="rId5702" Type="http://schemas.openxmlformats.org/officeDocument/2006/relationships/hyperlink" Target="http://elalfozdeburgos.com" TargetMode="External"/><Relationship Id="rId5707" Type="http://schemas.openxmlformats.org/officeDocument/2006/relationships/hyperlink" Target="http://hotelvilladelerma.com/" TargetMode="External"/><Relationship Id="rId5708" Type="http://schemas.openxmlformats.org/officeDocument/2006/relationships/hyperlink" Target="http://lahaciendademisenor.com" TargetMode="External"/><Relationship Id="rId5705" Type="http://schemas.openxmlformats.org/officeDocument/2006/relationships/hyperlink" Target="http://paradores.es" TargetMode="External"/><Relationship Id="rId5706" Type="http://schemas.openxmlformats.org/officeDocument/2006/relationships/hyperlink" Target="http://www.hotelvilladelerma.com" TargetMode="External"/><Relationship Id="rId5709" Type="http://schemas.openxmlformats.org/officeDocument/2006/relationships/hyperlink" Target="http://cadenadocar.com" TargetMode="External"/><Relationship Id="rId5700" Type="http://schemas.openxmlformats.org/officeDocument/2006/relationships/hyperlink" Target="http://mesondelcid.es" TargetMode="External"/><Relationship Id="rId9253" Type="http://schemas.openxmlformats.org/officeDocument/2006/relationships/hyperlink" Target="http://sunholidayhomes.com/es" TargetMode="External"/><Relationship Id="rId9254" Type="http://schemas.openxmlformats.org/officeDocument/2006/relationships/hyperlink" Target="http://venus-resort.net" TargetMode="External"/><Relationship Id="rId9255" Type="http://schemas.openxmlformats.org/officeDocument/2006/relationships/hyperlink" Target="http://vilamassaliaoldtownresort.es" TargetMode="External"/><Relationship Id="rId9256" Type="http://schemas.openxmlformats.org/officeDocument/2006/relationships/hyperlink" Target="http://villa-comodin.com" TargetMode="External"/><Relationship Id="rId9250" Type="http://schemas.openxmlformats.org/officeDocument/2006/relationships/hyperlink" Target="http://sunholidayhomes.com/es" TargetMode="External"/><Relationship Id="rId9251" Type="http://schemas.openxmlformats.org/officeDocument/2006/relationships/hyperlink" Target="http://tardesalsol.com" TargetMode="External"/><Relationship Id="rId9252" Type="http://schemas.openxmlformats.org/officeDocument/2006/relationships/hyperlink" Target="http://facebook.com/thebeachhousejavea" TargetMode="External"/><Relationship Id="rId9257" Type="http://schemas.openxmlformats.org/officeDocument/2006/relationships/hyperlink" Target="http://villaliguardi.es" TargetMode="External"/><Relationship Id="rId9258" Type="http://schemas.openxmlformats.org/officeDocument/2006/relationships/hyperlink" Target="http://villalorenamalaga.com" TargetMode="External"/><Relationship Id="rId9259" Type="http://schemas.openxmlformats.org/officeDocument/2006/relationships/hyperlink" Target="http://ctrvillamaria.com" TargetMode="External"/><Relationship Id="rId9242" Type="http://schemas.openxmlformats.org/officeDocument/2006/relationships/hyperlink" Target="http://hotelriberadelanga.com" TargetMode="External"/><Relationship Id="rId9243" Type="http://schemas.openxmlformats.org/officeDocument/2006/relationships/hyperlink" Target="http://rupithotel.es" TargetMode="External"/><Relationship Id="rId9244" Type="http://schemas.openxmlformats.org/officeDocument/2006/relationships/hyperlink" Target="http://masiadelcura.es" TargetMode="External"/><Relationship Id="rId9245" Type="http://schemas.openxmlformats.org/officeDocument/2006/relationships/hyperlink" Target="http://senoriodelvalle.com" TargetMode="External"/><Relationship Id="rId9240" Type="http://schemas.openxmlformats.org/officeDocument/2006/relationships/hyperlink" Target="http://privilegiodevara.com" TargetMode="External"/><Relationship Id="rId9241" Type="http://schemas.openxmlformats.org/officeDocument/2006/relationships/hyperlink" Target="http://hotelreconquista.com" TargetMode="External"/><Relationship Id="rId9246" Type="http://schemas.openxmlformats.org/officeDocument/2006/relationships/hyperlink" Target="http://hotelviaverdedelasierra.es" TargetMode="External"/><Relationship Id="rId9247" Type="http://schemas.openxmlformats.org/officeDocument/2006/relationships/hyperlink" Target="http://sigismunfhatzenboeller.es" TargetMode="External"/><Relationship Id="rId9248" Type="http://schemas.openxmlformats.org/officeDocument/2006/relationships/hyperlink" Target="http://hotelsonsantjordi.com" TargetMode="External"/><Relationship Id="rId9249" Type="http://schemas.openxmlformats.org/officeDocument/2006/relationships/hyperlink" Target="http://southerncrossbarcelona.com" TargetMode="External"/><Relationship Id="rId9280" Type="http://schemas.openxmlformats.org/officeDocument/2006/relationships/hyperlink" Target="http://pradoviejo.com" TargetMode="External"/><Relationship Id="rId9281" Type="http://schemas.openxmlformats.org/officeDocument/2006/relationships/hyperlink" Target="http://albanuracin.com" TargetMode="External"/><Relationship Id="rId9275" Type="http://schemas.openxmlformats.org/officeDocument/2006/relationships/hyperlink" Target="http://satorredessol.com" TargetMode="External"/><Relationship Id="rId9276" Type="http://schemas.openxmlformats.org/officeDocument/2006/relationships/hyperlink" Target="http://laposadadetoribia.com" TargetMode="External"/><Relationship Id="rId9277" Type="http://schemas.openxmlformats.org/officeDocument/2006/relationships/hyperlink" Target="http://motorsportbnb.com.es" TargetMode="External"/><Relationship Id="rId9278" Type="http://schemas.openxmlformats.org/officeDocument/2006/relationships/hyperlink" Target="https://www.myroomshotels.es/mrc" TargetMode="External"/><Relationship Id="rId9271" Type="http://schemas.openxmlformats.org/officeDocument/2006/relationships/hyperlink" Target="http://madridhouserooms.com" TargetMode="External"/><Relationship Id="rId9272" Type="http://schemas.openxmlformats.org/officeDocument/2006/relationships/hyperlink" Target="http://finca-es-pla-nou.de" TargetMode="External"/><Relationship Id="rId9273" Type="http://schemas.openxmlformats.org/officeDocument/2006/relationships/hyperlink" Target="http://hotelmiguelsanchez.es" TargetMode="External"/><Relationship Id="rId9274" Type="http://schemas.openxmlformats.org/officeDocument/2006/relationships/hyperlink" Target="http://lacasadelmontero.com" TargetMode="External"/><Relationship Id="rId9279" Type="http://schemas.openxmlformats.org/officeDocument/2006/relationships/hyperlink" Target="http://ultracentralbenidorm.com" TargetMode="External"/><Relationship Id="rId9270" Type="http://schemas.openxmlformats.org/officeDocument/2006/relationships/hyperlink" Target="http://loscorralesdesoto.es" TargetMode="External"/><Relationship Id="rId9264" Type="http://schemas.openxmlformats.org/officeDocument/2006/relationships/hyperlink" Target="http://lacasonadevalfrio.com" TargetMode="External"/><Relationship Id="rId9265" Type="http://schemas.openxmlformats.org/officeDocument/2006/relationships/hyperlink" Target="http://lafraguadelavega.blogspot.pe" TargetMode="External"/><Relationship Id="rId9266" Type="http://schemas.openxmlformats.org/officeDocument/2006/relationships/hyperlink" Target="http://hotelrurallagunadelvillardon.com" TargetMode="External"/><Relationship Id="rId9267" Type="http://schemas.openxmlformats.org/officeDocument/2006/relationships/hyperlink" Target="http://lasaguasdearbuniel.com" TargetMode="External"/><Relationship Id="rId9260" Type="http://schemas.openxmlformats.org/officeDocument/2006/relationships/hyperlink" Target="http://aparthotel-mirgay.s-illot.mallorca-vive.com" TargetMode="External"/><Relationship Id="rId9261" Type="http://schemas.openxmlformats.org/officeDocument/2006/relationships/hyperlink" Target="http://lanzarotevidasurfschool.com" TargetMode="External"/><Relationship Id="rId9262" Type="http://schemas.openxmlformats.org/officeDocument/2006/relationships/hyperlink" Target="http://oparranda.com" TargetMode="External"/><Relationship Id="rId9263" Type="http://schemas.openxmlformats.org/officeDocument/2006/relationships/hyperlink" Target="http://finca-el-almendral.de" TargetMode="External"/><Relationship Id="rId9268" Type="http://schemas.openxmlformats.org/officeDocument/2006/relationships/hyperlink" Target="http://lasencinashotel.com" TargetMode="External"/><Relationship Id="rId9269" Type="http://schemas.openxmlformats.org/officeDocument/2006/relationships/hyperlink" Target="http://hotellomonte.com" TargetMode="External"/><Relationship Id="rId3117" Type="http://schemas.openxmlformats.org/officeDocument/2006/relationships/hyperlink" Target="http://myseahouseflamingo.com" TargetMode="External"/><Relationship Id="rId4448" Type="http://schemas.openxmlformats.org/officeDocument/2006/relationships/hyperlink" Target="http://hotelviento10.es" TargetMode="External"/><Relationship Id="rId3116" Type="http://schemas.openxmlformats.org/officeDocument/2006/relationships/hyperlink" Target="http://hipotels.com" TargetMode="External"/><Relationship Id="rId4447" Type="http://schemas.openxmlformats.org/officeDocument/2006/relationships/hyperlink" Target="http://ayrehoteles.com" TargetMode="External"/><Relationship Id="rId3119" Type="http://schemas.openxmlformats.org/officeDocument/2006/relationships/hyperlink" Target="http://hotelaya.com" TargetMode="External"/><Relationship Id="rId5778" Type="http://schemas.openxmlformats.org/officeDocument/2006/relationships/hyperlink" Target="http://elciegohotel.com" TargetMode="External"/><Relationship Id="rId3118" Type="http://schemas.openxmlformats.org/officeDocument/2006/relationships/hyperlink" Target="http://urhotels.com" TargetMode="External"/><Relationship Id="rId4449" Type="http://schemas.openxmlformats.org/officeDocument/2006/relationships/hyperlink" Target="http://eurostarspalace.com" TargetMode="External"/><Relationship Id="rId5779" Type="http://schemas.openxmlformats.org/officeDocument/2006/relationships/hyperlink" Target="http://www.hotelvilladelaguardia.com" TargetMode="External"/><Relationship Id="rId4440" Type="http://schemas.openxmlformats.org/officeDocument/2006/relationships/hyperlink" Target="http://albercasdeconchar.es" TargetMode="External"/><Relationship Id="rId5772" Type="http://schemas.openxmlformats.org/officeDocument/2006/relationships/hyperlink" Target="http://bcoolhostels.com" TargetMode="External"/><Relationship Id="rId5773" Type="http://schemas.openxmlformats.org/officeDocument/2006/relationships/hyperlink" Target="http://almaderomero.com" TargetMode="External"/><Relationship Id="rId3111" Type="http://schemas.openxmlformats.org/officeDocument/2006/relationships/hyperlink" Target="http://thbhotels.com" TargetMode="External"/><Relationship Id="rId4442" Type="http://schemas.openxmlformats.org/officeDocument/2006/relationships/hyperlink" Target="http://hotellosmanjares.com/" TargetMode="External"/><Relationship Id="rId5770" Type="http://schemas.openxmlformats.org/officeDocument/2006/relationships/hyperlink" Target="http://amalurra.com" TargetMode="External"/><Relationship Id="rId3110" Type="http://schemas.openxmlformats.org/officeDocument/2006/relationships/hyperlink" Target="http://hotelniagara.org" TargetMode="External"/><Relationship Id="rId4441" Type="http://schemas.openxmlformats.org/officeDocument/2006/relationships/hyperlink" Target="http://www.hotellosgirasoles.es/es" TargetMode="External"/><Relationship Id="rId5771" Type="http://schemas.openxmlformats.org/officeDocument/2006/relationships/hyperlink" Target="http://hotelsanroque.es" TargetMode="External"/><Relationship Id="rId3113" Type="http://schemas.openxmlformats.org/officeDocument/2006/relationships/hyperlink" Target="http://clubmac.es" TargetMode="External"/><Relationship Id="rId4444" Type="http://schemas.openxmlformats.org/officeDocument/2006/relationships/hyperlink" Target="http://hospederiadelcarmen.es" TargetMode="External"/><Relationship Id="rId5776" Type="http://schemas.openxmlformats.org/officeDocument/2006/relationships/hyperlink" Target="http://hospederiadelosparajes.com" TargetMode="External"/><Relationship Id="rId3112" Type="http://schemas.openxmlformats.org/officeDocument/2006/relationships/hyperlink" Target="https://www.hmhotels.com/hm-dunas-blancas/?utm_source=google&amp;utm_medium=organic&amp;utm_campaign=my_business&amp;utm_content=hmdunasblancas" TargetMode="External"/><Relationship Id="rId4443" Type="http://schemas.openxmlformats.org/officeDocument/2006/relationships/hyperlink" Target="http://hotelcondedecardenas.com" TargetMode="External"/><Relationship Id="rId5777" Type="http://schemas.openxmlformats.org/officeDocument/2006/relationships/hyperlink" Target="http://hotelviura.com" TargetMode="External"/><Relationship Id="rId3115" Type="http://schemas.openxmlformats.org/officeDocument/2006/relationships/hyperlink" Target="http://hotel-hispania.com" TargetMode="External"/><Relationship Id="rId4446" Type="http://schemas.openxmlformats.org/officeDocument/2006/relationships/hyperlink" Target="http://sohohoteles.com" TargetMode="External"/><Relationship Id="rId5774" Type="http://schemas.openxmlformats.org/officeDocument/2006/relationships/hyperlink" Target="http://lafabricadejuan.com" TargetMode="External"/><Relationship Id="rId3114" Type="http://schemas.openxmlformats.org/officeDocument/2006/relationships/hyperlink" Target="http://posadadesmoli.com" TargetMode="External"/><Relationship Id="rId4445" Type="http://schemas.openxmlformats.org/officeDocument/2006/relationships/hyperlink" Target="http://sohohoteles.com" TargetMode="External"/><Relationship Id="rId5775" Type="http://schemas.openxmlformats.org/officeDocument/2006/relationships/hyperlink" Target="http://nh-hotels.com" TargetMode="External"/><Relationship Id="rId3106" Type="http://schemas.openxmlformats.org/officeDocument/2006/relationships/hyperlink" Target="http://hotelmarinaplaya.com" TargetMode="External"/><Relationship Id="rId4437" Type="http://schemas.openxmlformats.org/officeDocument/2006/relationships/hyperlink" Target="http://victoriaplayahotel.com" TargetMode="External"/><Relationship Id="rId5769" Type="http://schemas.openxmlformats.org/officeDocument/2006/relationships/hyperlink" Target="http://antsotegi.com" TargetMode="External"/><Relationship Id="rId3105" Type="http://schemas.openxmlformats.org/officeDocument/2006/relationships/hyperlink" Target="http://hotelbalear.com" TargetMode="External"/><Relationship Id="rId4436" Type="http://schemas.openxmlformats.org/officeDocument/2006/relationships/hyperlink" Target="http://urbandreamgranada.com" TargetMode="External"/><Relationship Id="rId3108" Type="http://schemas.openxmlformats.org/officeDocument/2006/relationships/hyperlink" Target="https://hotel-bari-can-pastilla.galiciaretreat.com/" TargetMode="External"/><Relationship Id="rId4439" Type="http://schemas.openxmlformats.org/officeDocument/2006/relationships/hyperlink" Target="http://vinccialbayzin.com" TargetMode="External"/><Relationship Id="rId5767" Type="http://schemas.openxmlformats.org/officeDocument/2006/relationships/hyperlink" Target="http://arimune.es" TargetMode="External"/><Relationship Id="rId3107" Type="http://schemas.openxmlformats.org/officeDocument/2006/relationships/hyperlink" Target="http://hotelcosmopolitan.com" TargetMode="External"/><Relationship Id="rId4438" Type="http://schemas.openxmlformats.org/officeDocument/2006/relationships/hyperlink" Target="http://nh-hotels.com" TargetMode="External"/><Relationship Id="rId5768" Type="http://schemas.openxmlformats.org/officeDocument/2006/relationships/hyperlink" Target="http://atalayahotel.es" TargetMode="External"/><Relationship Id="rId3109" Type="http://schemas.openxmlformats.org/officeDocument/2006/relationships/hyperlink" Target="http://hotelplayagrande.es" TargetMode="External"/><Relationship Id="rId5761" Type="http://schemas.openxmlformats.org/officeDocument/2006/relationships/hyperlink" Target="http://castillodearteaga.com" TargetMode="External"/><Relationship Id="rId5762" Type="http://schemas.openxmlformats.org/officeDocument/2006/relationships/hyperlink" Target="http://hotel-gernika.com" TargetMode="External"/><Relationship Id="rId3100" Type="http://schemas.openxmlformats.org/officeDocument/2006/relationships/hyperlink" Target="https://www.alltours.de/hotels/allsun-hotel-kontiki-playa-mallorca-pmi443.html" TargetMode="External"/><Relationship Id="rId4431" Type="http://schemas.openxmlformats.org/officeDocument/2006/relationships/hyperlink" Target="http://campingsierranevada.com" TargetMode="External"/><Relationship Id="rId4430" Type="http://schemas.openxmlformats.org/officeDocument/2006/relationships/hyperlink" Target="http://hoteles2.com" TargetMode="External"/><Relationship Id="rId5760" Type="http://schemas.openxmlformats.org/officeDocument/2006/relationships/hyperlink" Target="http://www.hotelgametxo.com" TargetMode="External"/><Relationship Id="rId3102" Type="http://schemas.openxmlformats.org/officeDocument/2006/relationships/hyperlink" Target="http://jshotels.com" TargetMode="External"/><Relationship Id="rId4433" Type="http://schemas.openxmlformats.org/officeDocument/2006/relationships/hyperlink" Target="http://carmenteresa.com" TargetMode="External"/><Relationship Id="rId5765" Type="http://schemas.openxmlformats.org/officeDocument/2006/relationships/hyperlink" Target="http://granhoteldurango.com" TargetMode="External"/><Relationship Id="rId3101" Type="http://schemas.openxmlformats.org/officeDocument/2006/relationships/hyperlink" Target="http://mllbayhotels.com" TargetMode="External"/><Relationship Id="rId4432" Type="http://schemas.openxmlformats.org/officeDocument/2006/relationships/hyperlink" Target="http://hotelsenatorgranada.com" TargetMode="External"/><Relationship Id="rId5766" Type="http://schemas.openxmlformats.org/officeDocument/2006/relationships/hyperlink" Target="http://hoteldurango.es" TargetMode="External"/><Relationship Id="rId3104" Type="http://schemas.openxmlformats.org/officeDocument/2006/relationships/hyperlink" Target="http://hboreal.com" TargetMode="External"/><Relationship Id="rId4435" Type="http://schemas.openxmlformats.org/officeDocument/2006/relationships/hyperlink" Target="http://hotelmonjasdelcarmen.com" TargetMode="External"/><Relationship Id="rId5763" Type="http://schemas.openxmlformats.org/officeDocument/2006/relationships/hyperlink" Target="http://hotelbolina.net" TargetMode="External"/><Relationship Id="rId3103" Type="http://schemas.openxmlformats.org/officeDocument/2006/relationships/hyperlink" Target="http://hotelriutort.com" TargetMode="External"/><Relationship Id="rId4434" Type="http://schemas.openxmlformats.org/officeDocument/2006/relationships/hyperlink" Target="http://h-santos.es" TargetMode="External"/><Relationship Id="rId5764" Type="http://schemas.openxmlformats.org/officeDocument/2006/relationships/hyperlink" Target="http://hotelelorrio.com" TargetMode="External"/><Relationship Id="rId3139" Type="http://schemas.openxmlformats.org/officeDocument/2006/relationships/hyperlink" Target="http://palia.es" TargetMode="External"/><Relationship Id="rId3138" Type="http://schemas.openxmlformats.org/officeDocument/2006/relationships/hyperlink" Target="http://palia.es" TargetMode="External"/><Relationship Id="rId4469" Type="http://schemas.openxmlformats.org/officeDocument/2006/relationships/hyperlink" Target="http://hotellosbronces.com" TargetMode="External"/><Relationship Id="rId5790" Type="http://schemas.openxmlformats.org/officeDocument/2006/relationships/hyperlink" Target="http://andamur.com" TargetMode="External"/><Relationship Id="rId5791" Type="http://schemas.openxmlformats.org/officeDocument/2006/relationships/hyperlink" Target="http://apartahotelsanfermin.com" TargetMode="External"/><Relationship Id="rId4460" Type="http://schemas.openxmlformats.org/officeDocument/2006/relationships/hyperlink" Target="https://www.hotellasacacias.es/" TargetMode="External"/><Relationship Id="rId3131" Type="http://schemas.openxmlformats.org/officeDocument/2006/relationships/hyperlink" Target="http://hotelh10bluemar.com" TargetMode="External"/><Relationship Id="rId4462" Type="http://schemas.openxmlformats.org/officeDocument/2006/relationships/hyperlink" Target="http://hotellasacacias.es" TargetMode="External"/><Relationship Id="rId5794" Type="http://schemas.openxmlformats.org/officeDocument/2006/relationships/hyperlink" Target="https://paradores.es/es/parador-de-argomaniz" TargetMode="External"/><Relationship Id="rId3130" Type="http://schemas.openxmlformats.org/officeDocument/2006/relationships/hyperlink" Target="http://roc-hotels.com" TargetMode="External"/><Relationship Id="rId4461" Type="http://schemas.openxmlformats.org/officeDocument/2006/relationships/hyperlink" Target="http://hotelelcarmenpuentegenil.com" TargetMode="External"/><Relationship Id="rId5795" Type="http://schemas.openxmlformats.org/officeDocument/2006/relationships/hyperlink" Target="http://hotelbarrachi.com" TargetMode="External"/><Relationship Id="rId3133" Type="http://schemas.openxmlformats.org/officeDocument/2006/relationships/hyperlink" Target="http://ochohotel.com" TargetMode="External"/><Relationship Id="rId4464" Type="http://schemas.openxmlformats.org/officeDocument/2006/relationships/hyperlink" Target="http://hotelruralromerotorres.com" TargetMode="External"/><Relationship Id="rId5792" Type="http://schemas.openxmlformats.org/officeDocument/2006/relationships/hyperlink" Target="http://andamur.com" TargetMode="External"/><Relationship Id="rId3132" Type="http://schemas.openxmlformats.org/officeDocument/2006/relationships/hyperlink" Target="http://hotel-villareal.com" TargetMode="External"/><Relationship Id="rId4463" Type="http://schemas.openxmlformats.org/officeDocument/2006/relationships/hyperlink" Target="http://hotellasmonteras.com" TargetMode="External"/><Relationship Id="rId5793" Type="http://schemas.openxmlformats.org/officeDocument/2006/relationships/hyperlink" Target="http://hotelelcoto.es" TargetMode="External"/><Relationship Id="rId3135" Type="http://schemas.openxmlformats.org/officeDocument/2006/relationships/hyperlink" Target="http://hotelarmadams.com" TargetMode="External"/><Relationship Id="rId4466" Type="http://schemas.openxmlformats.org/officeDocument/2006/relationships/hyperlink" Target="http://hotelmarialuisa.es" TargetMode="External"/><Relationship Id="rId5798" Type="http://schemas.openxmlformats.org/officeDocument/2006/relationships/hyperlink" Target="http://hoteldesiderio.es" TargetMode="External"/><Relationship Id="rId3134" Type="http://schemas.openxmlformats.org/officeDocument/2006/relationships/hyperlink" Target="http://conventdelamissio.com" TargetMode="External"/><Relationship Id="rId4465" Type="http://schemas.openxmlformats.org/officeDocument/2006/relationships/hyperlink" Target="http://hotelsol.es" TargetMode="External"/><Relationship Id="rId5799" Type="http://schemas.openxmlformats.org/officeDocument/2006/relationships/hyperlink" Target="http://www.elcaseron.net" TargetMode="External"/><Relationship Id="rId3137" Type="http://schemas.openxmlformats.org/officeDocument/2006/relationships/hyperlink" Target="http://posadaterrasanta.com" TargetMode="External"/><Relationship Id="rId4468" Type="http://schemas.openxmlformats.org/officeDocument/2006/relationships/hyperlink" Target="http://hotelmitra.es" TargetMode="External"/><Relationship Id="rId5796" Type="http://schemas.openxmlformats.org/officeDocument/2006/relationships/hyperlink" Target="http://hotelpalacioelorriaga.com" TargetMode="External"/><Relationship Id="rId3136" Type="http://schemas.openxmlformats.org/officeDocument/2006/relationships/hyperlink" Target="http://sercotelofertas.com" TargetMode="External"/><Relationship Id="rId4467" Type="http://schemas.openxmlformats.org/officeDocument/2006/relationships/hyperlink" Target="http://fuentezagrilla.es" TargetMode="External"/><Relationship Id="rId5797" Type="http://schemas.openxmlformats.org/officeDocument/2006/relationships/hyperlink" Target="http://www.labilbaina.es" TargetMode="External"/><Relationship Id="rId3128" Type="http://schemas.openxmlformats.org/officeDocument/2006/relationships/hyperlink" Target="http://hotelmonport.com" TargetMode="External"/><Relationship Id="rId4459" Type="http://schemas.openxmlformats.org/officeDocument/2006/relationships/hyperlink" Target="http://casasypalacios.com" TargetMode="External"/><Relationship Id="rId3127" Type="http://schemas.openxmlformats.org/officeDocument/2006/relationships/hyperlink" Target="http://hotelmonport.com" TargetMode="External"/><Relationship Id="rId4458" Type="http://schemas.openxmlformats.org/officeDocument/2006/relationships/hyperlink" Target="http://hoteldongonzalo.com" TargetMode="External"/><Relationship Id="rId5789" Type="http://schemas.openxmlformats.org/officeDocument/2006/relationships/hyperlink" Target="http://jatorrena.com" TargetMode="External"/><Relationship Id="rId3129" Type="http://schemas.openxmlformats.org/officeDocument/2006/relationships/hyperlink" Target="http://deseoespresso.com" TargetMode="External"/><Relationship Id="rId5780" Type="http://schemas.openxmlformats.org/officeDocument/2006/relationships/hyperlink" Target="http://hotelmarixa.com" TargetMode="External"/><Relationship Id="rId3120" Type="http://schemas.openxmlformats.org/officeDocument/2006/relationships/hyperlink" Target="http://hotelirismallorca.com" TargetMode="External"/><Relationship Id="rId4451" Type="http://schemas.openxmlformats.org/officeDocument/2006/relationships/hyperlink" Target="http://menciahoteles.com" TargetMode="External"/><Relationship Id="rId5783" Type="http://schemas.openxmlformats.org/officeDocument/2006/relationships/hyperlink" Target="http://www.areas.es" TargetMode="External"/><Relationship Id="rId4450" Type="http://schemas.openxmlformats.org/officeDocument/2006/relationships/hyperlink" Target="http://hotelescenter.es" TargetMode="External"/><Relationship Id="rId5784" Type="http://schemas.openxmlformats.org/officeDocument/2006/relationships/hyperlink" Target="http://hotellosroturos.es" TargetMode="External"/><Relationship Id="rId3122" Type="http://schemas.openxmlformats.org/officeDocument/2006/relationships/hyperlink" Target="http://elprincipehotel.com" TargetMode="External"/><Relationship Id="rId4453" Type="http://schemas.openxmlformats.org/officeDocument/2006/relationships/hyperlink" Target="http://zercahoteles.com" TargetMode="External"/><Relationship Id="rId5781" Type="http://schemas.openxmlformats.org/officeDocument/2006/relationships/hyperlink" Target="http://hotelordunaplaza.com" TargetMode="External"/><Relationship Id="rId3121" Type="http://schemas.openxmlformats.org/officeDocument/2006/relationships/hyperlink" Target="http://hmalmabeach.com" TargetMode="External"/><Relationship Id="rId4452" Type="http://schemas.openxmlformats.org/officeDocument/2006/relationships/hyperlink" Target="http://zercahoteles.com" TargetMode="External"/><Relationship Id="rId5782" Type="http://schemas.openxmlformats.org/officeDocument/2006/relationships/hyperlink" Target="http://casadelpatron.com" TargetMode="External"/><Relationship Id="rId3124" Type="http://schemas.openxmlformats.org/officeDocument/2006/relationships/hyperlink" Target="http://nordotel.com" TargetMode="External"/><Relationship Id="rId4455" Type="http://schemas.openxmlformats.org/officeDocument/2006/relationships/hyperlink" Target="http://hotelriopiscina.com" TargetMode="External"/><Relationship Id="rId5787" Type="http://schemas.openxmlformats.org/officeDocument/2006/relationships/hyperlink" Target="http://hoteldurtzi.com" TargetMode="External"/><Relationship Id="rId3123" Type="http://schemas.openxmlformats.org/officeDocument/2006/relationships/hyperlink" Target="http://bghotels.com" TargetMode="External"/><Relationship Id="rId4454" Type="http://schemas.openxmlformats.org/officeDocument/2006/relationships/hyperlink" Target="http://villasdeandalucia.com" TargetMode="External"/><Relationship Id="rId5788" Type="http://schemas.openxmlformats.org/officeDocument/2006/relationships/hyperlink" Target="http://www.apartamentosdreampark.com" TargetMode="External"/><Relationship Id="rId3126" Type="http://schemas.openxmlformats.org/officeDocument/2006/relationships/hyperlink" Target="http://universalhotels.es" TargetMode="External"/><Relationship Id="rId4457" Type="http://schemas.openxmlformats.org/officeDocument/2006/relationships/hyperlink" Target="http://lacasagrandebaena.com" TargetMode="External"/><Relationship Id="rId5785" Type="http://schemas.openxmlformats.org/officeDocument/2006/relationships/hyperlink" Target="http://www.arganzonplaza.com" TargetMode="External"/><Relationship Id="rId3125" Type="http://schemas.openxmlformats.org/officeDocument/2006/relationships/hyperlink" Target="http://universalhotels.es" TargetMode="External"/><Relationship Id="rId4456" Type="http://schemas.openxmlformats.org/officeDocument/2006/relationships/hyperlink" Target="http://grupohchoteles.com" TargetMode="External"/><Relationship Id="rId5786" Type="http://schemas.openxmlformats.org/officeDocument/2006/relationships/hyperlink" Target="http://hotelrutadeeuropa.com" TargetMode="External"/><Relationship Id="rId4404" Type="http://schemas.openxmlformats.org/officeDocument/2006/relationships/hyperlink" Target="http://hotellosangeles.net" TargetMode="External"/><Relationship Id="rId5736" Type="http://schemas.openxmlformats.org/officeDocument/2006/relationships/hyperlink" Target="http://www.hotelibaia.es" TargetMode="External"/><Relationship Id="rId4403" Type="http://schemas.openxmlformats.org/officeDocument/2006/relationships/hyperlink" Target="http://hotellosangeles.net" TargetMode="External"/><Relationship Id="rId5737" Type="http://schemas.openxmlformats.org/officeDocument/2006/relationships/hyperlink" Target="http://hotelcoliseobilbao.com" TargetMode="External"/><Relationship Id="rId4406" Type="http://schemas.openxmlformats.org/officeDocument/2006/relationships/hyperlink" Target="http://carmendeloschapiteles.com" TargetMode="External"/><Relationship Id="rId5734" Type="http://schemas.openxmlformats.org/officeDocument/2006/relationships/hyperlink" Target="http://www.hotelbeitia.com" TargetMode="External"/><Relationship Id="rId4405" Type="http://schemas.openxmlformats.org/officeDocument/2006/relationships/hyperlink" Target="http://hotelcasamorisca.com" TargetMode="External"/><Relationship Id="rId5735" Type="http://schemas.openxmlformats.org/officeDocument/2006/relationships/hyperlink" Target="http://www.casavicentepallotti.com" TargetMode="External"/><Relationship Id="rId4408" Type="http://schemas.openxmlformats.org/officeDocument/2006/relationships/hyperlink" Target="http://hotelpuertadelasgranadas.com" TargetMode="External"/><Relationship Id="rId4407" Type="http://schemas.openxmlformats.org/officeDocument/2006/relationships/hyperlink" Target="http://maciahoteles.com" TargetMode="External"/><Relationship Id="rId5738" Type="http://schemas.openxmlformats.org/officeDocument/2006/relationships/hyperlink" Target="http://leonardo-hotels.com" TargetMode="External"/><Relationship Id="rId4409" Type="http://schemas.openxmlformats.org/officeDocument/2006/relationships/hyperlink" Target="http://posadadeltoro.com" TargetMode="External"/><Relationship Id="rId5739" Type="http://schemas.openxmlformats.org/officeDocument/2006/relationships/hyperlink" Target="http://hotelbahiaplentzia.com" TargetMode="External"/><Relationship Id="rId4400" Type="http://schemas.openxmlformats.org/officeDocument/2006/relationships/hyperlink" Target="http://hoteles-dauro.com" TargetMode="External"/><Relationship Id="rId5732" Type="http://schemas.openxmlformats.org/officeDocument/2006/relationships/hyperlink" Target="http://natxiondo.com" TargetMode="External"/><Relationship Id="rId5733" Type="http://schemas.openxmlformats.org/officeDocument/2006/relationships/hyperlink" Target="http://hotelzubieta.com" TargetMode="External"/><Relationship Id="rId4402" Type="http://schemas.openxmlformats.org/officeDocument/2006/relationships/hyperlink" Target="http://parador.es" TargetMode="External"/><Relationship Id="rId5730" Type="http://schemas.openxmlformats.org/officeDocument/2006/relationships/hyperlink" Target="http://hotelmundaka.com" TargetMode="External"/><Relationship Id="rId4401" Type="http://schemas.openxmlformats.org/officeDocument/2006/relationships/hyperlink" Target="http://hotelarabeluj.com" TargetMode="External"/><Relationship Id="rId5731" Type="http://schemas.openxmlformats.org/officeDocument/2006/relationships/hyperlink" Target="http://hotelbilbaoplaza.com" TargetMode="External"/><Relationship Id="rId5725" Type="http://schemas.openxmlformats.org/officeDocument/2006/relationships/hyperlink" Target="http://pradomayor.com" TargetMode="External"/><Relationship Id="rId5726" Type="http://schemas.openxmlformats.org/officeDocument/2006/relationships/hyperlink" Target="http://osabarenahotela.com" TargetMode="External"/><Relationship Id="rId5723" Type="http://schemas.openxmlformats.org/officeDocument/2006/relationships/hyperlink" Target="http://latenadahotelrural.com" TargetMode="External"/><Relationship Id="rId5724" Type="http://schemas.openxmlformats.org/officeDocument/2006/relationships/hyperlink" Target="http://elbalcondemontija.com" TargetMode="External"/><Relationship Id="rId5729" Type="http://schemas.openxmlformats.org/officeDocument/2006/relationships/hyperlink" Target="http://hotelelpuerto.com" TargetMode="External"/><Relationship Id="rId5727" Type="http://schemas.openxmlformats.org/officeDocument/2006/relationships/hyperlink" Target="http://hoteltxaraka.com" TargetMode="External"/><Relationship Id="rId5728" Type="http://schemas.openxmlformats.org/officeDocument/2006/relationships/hyperlink" Target="http://kurutziagajauregia.com" TargetMode="External"/><Relationship Id="rId5721" Type="http://schemas.openxmlformats.org/officeDocument/2006/relationships/hyperlink" Target="http://lacasadebeli.com" TargetMode="External"/><Relationship Id="rId5722" Type="http://schemas.openxmlformats.org/officeDocument/2006/relationships/hyperlink" Target="http://lacercadejimena.com" TargetMode="External"/><Relationship Id="rId5720" Type="http://schemas.openxmlformats.org/officeDocument/2006/relationships/hyperlink" Target="http://abbaburgoshotel.com" TargetMode="External"/><Relationship Id="rId4426" Type="http://schemas.openxmlformats.org/officeDocument/2006/relationships/hyperlink" Target="http://ibis.com" TargetMode="External"/><Relationship Id="rId5758" Type="http://schemas.openxmlformats.org/officeDocument/2006/relationships/hyperlink" Target="http://ellaurihotela.com" TargetMode="External"/><Relationship Id="rId4425" Type="http://schemas.openxmlformats.org/officeDocument/2006/relationships/hyperlink" Target="http://hotel-bb.com" TargetMode="External"/><Relationship Id="rId5759" Type="http://schemas.openxmlformats.org/officeDocument/2006/relationships/hyperlink" Target="http://www.hotelkonbenio.com" TargetMode="External"/><Relationship Id="rId4428" Type="http://schemas.openxmlformats.org/officeDocument/2006/relationships/hyperlink" Target="http://quintarealgranada.com" TargetMode="External"/><Relationship Id="rId5756" Type="http://schemas.openxmlformats.org/officeDocument/2006/relationships/hyperlink" Target="http://hotelortuella.com" TargetMode="External"/><Relationship Id="rId4427" Type="http://schemas.openxmlformats.org/officeDocument/2006/relationships/hyperlink" Target="http://hotelsaylugranada.com" TargetMode="External"/><Relationship Id="rId5757" Type="http://schemas.openxmlformats.org/officeDocument/2006/relationships/hyperlink" Target="http://etxegana.com" TargetMode="External"/><Relationship Id="rId4429" Type="http://schemas.openxmlformats.org/officeDocument/2006/relationships/hyperlink" Target="http://hotelwellandcome.com" TargetMode="External"/><Relationship Id="rId5750" Type="http://schemas.openxmlformats.org/officeDocument/2006/relationships/hyperlink" Target="http://hotelsanblas.net" TargetMode="External"/><Relationship Id="rId5751" Type="http://schemas.openxmlformats.org/officeDocument/2006/relationships/hyperlink" Target="http://accor.com" TargetMode="External"/><Relationship Id="rId4420" Type="http://schemas.openxmlformats.org/officeDocument/2006/relationships/hyperlink" Target="http://vinccihoteles.com" TargetMode="External"/><Relationship Id="rId4422" Type="http://schemas.openxmlformats.org/officeDocument/2006/relationships/hyperlink" Target="http://hotelcedran.es" TargetMode="External"/><Relationship Id="rId5754" Type="http://schemas.openxmlformats.org/officeDocument/2006/relationships/hyperlink" Target="http://bcoolhostels.com" TargetMode="External"/><Relationship Id="rId4421" Type="http://schemas.openxmlformats.org/officeDocument/2006/relationships/hyperlink" Target="http://futurotelgroup.com/" TargetMode="External"/><Relationship Id="rId5755" Type="http://schemas.openxmlformats.org/officeDocument/2006/relationships/hyperlink" Target="http://hotelkaiarural.com" TargetMode="External"/><Relationship Id="rId4424" Type="http://schemas.openxmlformats.org/officeDocument/2006/relationships/hyperlink" Target="http://balneariodezujar.es" TargetMode="External"/><Relationship Id="rId5752" Type="http://schemas.openxmlformats.org/officeDocument/2006/relationships/hyperlink" Target="http://hotelthepark.es" TargetMode="External"/><Relationship Id="rId4423" Type="http://schemas.openxmlformats.org/officeDocument/2006/relationships/hyperlink" Target="http://hotelalbolutns.com" TargetMode="External"/><Relationship Id="rId5753" Type="http://schemas.openxmlformats.org/officeDocument/2006/relationships/hyperlink" Target="http://vincciconsuladodebilbao.com" TargetMode="External"/><Relationship Id="rId4415" Type="http://schemas.openxmlformats.org/officeDocument/2006/relationships/hyperlink" Target="http://hotelcasacapitel.com" TargetMode="External"/><Relationship Id="rId5747" Type="http://schemas.openxmlformats.org/officeDocument/2006/relationships/hyperlink" Target="http://www.laspalmerashotelrural.com" TargetMode="External"/><Relationship Id="rId4414" Type="http://schemas.openxmlformats.org/officeDocument/2006/relationships/hyperlink" Target="http://hotel-plazanueva.com" TargetMode="External"/><Relationship Id="rId5748" Type="http://schemas.openxmlformats.org/officeDocument/2006/relationships/hyperlink" Target="http://www.laspalmerashotelrural.com" TargetMode="External"/><Relationship Id="rId4417" Type="http://schemas.openxmlformats.org/officeDocument/2006/relationships/hyperlink" Target="http://casadefederico.com" TargetMode="External"/><Relationship Id="rId5745" Type="http://schemas.openxmlformats.org/officeDocument/2006/relationships/hyperlink" Target="http://bide-ondo.com" TargetMode="External"/><Relationship Id="rId4416" Type="http://schemas.openxmlformats.org/officeDocument/2006/relationships/hyperlink" Target="http://gruporeino.com" TargetMode="External"/><Relationship Id="rId5746" Type="http://schemas.openxmlformats.org/officeDocument/2006/relationships/hyperlink" Target="http://www.valledeayala.com" TargetMode="External"/><Relationship Id="rId4419" Type="http://schemas.openxmlformats.org/officeDocument/2006/relationships/hyperlink" Target="http://hotelescenter.es" TargetMode="External"/><Relationship Id="rId4418" Type="http://schemas.openxmlformats.org/officeDocument/2006/relationships/hyperlink" Target="http://viverostaboada.es" TargetMode="External"/><Relationship Id="rId5749" Type="http://schemas.openxmlformats.org/officeDocument/2006/relationships/hyperlink" Target="http://www.hotelbalnearioareatza.com" TargetMode="External"/><Relationship Id="rId5740" Type="http://schemas.openxmlformats.org/officeDocument/2006/relationships/hyperlink" Target="http://www.kaianplentzia.com" TargetMode="External"/><Relationship Id="rId4411" Type="http://schemas.openxmlformats.org/officeDocument/2006/relationships/hyperlink" Target="http://hotelzaguan.com" TargetMode="External"/><Relationship Id="rId5743" Type="http://schemas.openxmlformats.org/officeDocument/2006/relationships/hyperlink" Target="http://palaciourgoiti.com" TargetMode="External"/><Relationship Id="rId4410" Type="http://schemas.openxmlformats.org/officeDocument/2006/relationships/hyperlink" Target="http://palaciomarianapineda.es" TargetMode="External"/><Relationship Id="rId5744" Type="http://schemas.openxmlformats.org/officeDocument/2006/relationships/hyperlink" Target="http://hotelesenmungia.com" TargetMode="External"/><Relationship Id="rId4413" Type="http://schemas.openxmlformats.org/officeDocument/2006/relationships/hyperlink" Target="http://alcubilladelcaracol.com" TargetMode="External"/><Relationship Id="rId5741" Type="http://schemas.openxmlformats.org/officeDocument/2006/relationships/hyperlink" Target="http://hotelmodusvivendi.com" TargetMode="External"/><Relationship Id="rId4412" Type="http://schemas.openxmlformats.org/officeDocument/2006/relationships/hyperlink" Target="http://artevidasuites.com" TargetMode="External"/><Relationship Id="rId5742" Type="http://schemas.openxmlformats.org/officeDocument/2006/relationships/hyperlink" Target="http://hotelgoizalde.com" TargetMode="External"/><Relationship Id="rId3191" Type="http://schemas.openxmlformats.org/officeDocument/2006/relationships/hyperlink" Target="http://sentidohotels.com" TargetMode="External"/><Relationship Id="rId3190" Type="http://schemas.openxmlformats.org/officeDocument/2006/relationships/hyperlink" Target="http://hmmartinique.com" TargetMode="External"/><Relationship Id="rId3193" Type="http://schemas.openxmlformats.org/officeDocument/2006/relationships/hyperlink" Target="http://hmmartinique.com" TargetMode="External"/><Relationship Id="rId3192" Type="http://schemas.openxmlformats.org/officeDocument/2006/relationships/hyperlink" Target="http://grand-collection.es" TargetMode="External"/><Relationship Id="rId3195" Type="http://schemas.openxmlformats.org/officeDocument/2006/relationships/hyperlink" Target="http://melia.com" TargetMode="External"/><Relationship Id="rId3194" Type="http://schemas.openxmlformats.org/officeDocument/2006/relationships/hyperlink" Target="http://fiestahotelgroup.com" TargetMode="External"/><Relationship Id="rId3197" Type="http://schemas.openxmlformats.org/officeDocument/2006/relationships/hyperlink" Target="http://saintmichel.net" TargetMode="External"/><Relationship Id="rId3196" Type="http://schemas.openxmlformats.org/officeDocument/2006/relationships/hyperlink" Target="http://hsmdonjuan.com" TargetMode="External"/><Relationship Id="rId3199" Type="http://schemas.openxmlformats.org/officeDocument/2006/relationships/hyperlink" Target="https://interbaleargroup.com/" TargetMode="External"/><Relationship Id="rId3198" Type="http://schemas.openxmlformats.org/officeDocument/2006/relationships/hyperlink" Target="http://melia.com" TargetMode="External"/><Relationship Id="rId3180" Type="http://schemas.openxmlformats.org/officeDocument/2006/relationships/hyperlink" Target="http://torrentfals.com" TargetMode="External"/><Relationship Id="rId3182" Type="http://schemas.openxmlformats.org/officeDocument/2006/relationships/hyperlink" Target="http://castellsonclaret.com" TargetMode="External"/><Relationship Id="rId3181" Type="http://schemas.openxmlformats.org/officeDocument/2006/relationships/hyperlink" Target="http://readshotel.com" TargetMode="External"/><Relationship Id="rId3184" Type="http://schemas.openxmlformats.org/officeDocument/2006/relationships/hyperlink" Target="http://bqhoteles.com" TargetMode="External"/><Relationship Id="rId3183" Type="http://schemas.openxmlformats.org/officeDocument/2006/relationships/hyperlink" Target="http://steigenberger.com" TargetMode="External"/><Relationship Id="rId3186" Type="http://schemas.openxmlformats.org/officeDocument/2006/relationships/hyperlink" Target="http://melia.com" TargetMode="External"/><Relationship Id="rId3185" Type="http://schemas.openxmlformats.org/officeDocument/2006/relationships/hyperlink" Target="http://hotelesglobales.com" TargetMode="External"/><Relationship Id="rId3188" Type="http://schemas.openxmlformats.org/officeDocument/2006/relationships/hyperlink" Target="http://melia.com" TargetMode="External"/><Relationship Id="rId3187" Type="http://schemas.openxmlformats.org/officeDocument/2006/relationships/hyperlink" Target="http://melia.com" TargetMode="External"/><Relationship Id="rId3189" Type="http://schemas.openxmlformats.org/officeDocument/2006/relationships/hyperlink" Target="http://bcmhotelmallorca.com" TargetMode="External"/><Relationship Id="rId4480" Type="http://schemas.openxmlformats.org/officeDocument/2006/relationships/hyperlink" Target="https://hoteldonpaula.com/" TargetMode="External"/><Relationship Id="rId3151" Type="http://schemas.openxmlformats.org/officeDocument/2006/relationships/hyperlink" Target="http://elencinardearta.com" TargetMode="External"/><Relationship Id="rId4482" Type="http://schemas.openxmlformats.org/officeDocument/2006/relationships/hyperlink" Target="http://maciahoteles.com" TargetMode="External"/><Relationship Id="rId3150" Type="http://schemas.openxmlformats.org/officeDocument/2006/relationships/hyperlink" Target="https://www.emarhotels.com/apartamentos/apartamentos-es-pujols" TargetMode="External"/><Relationship Id="rId4481" Type="http://schemas.openxmlformats.org/officeDocument/2006/relationships/hyperlink" Target="http://hotel-losomeyas.es" TargetMode="External"/><Relationship Id="rId3153" Type="http://schemas.openxmlformats.org/officeDocument/2006/relationships/hyperlink" Target="http://www.fincaserenamallorca.com" TargetMode="External"/><Relationship Id="rId4484" Type="http://schemas.openxmlformats.org/officeDocument/2006/relationships/hyperlink" Target="http://hotelcisnecordoba.com" TargetMode="External"/><Relationship Id="rId3152" Type="http://schemas.openxmlformats.org/officeDocument/2006/relationships/hyperlink" Target="http://songener.com" TargetMode="External"/><Relationship Id="rId4483" Type="http://schemas.openxmlformats.org/officeDocument/2006/relationships/hyperlink" Target="http://hotelalbucasis.com" TargetMode="External"/><Relationship Id="rId3155" Type="http://schemas.openxmlformats.org/officeDocument/2006/relationships/hyperlink" Target="http://melia.com" TargetMode="External"/><Relationship Id="rId4486" Type="http://schemas.openxmlformats.org/officeDocument/2006/relationships/hyperlink" Target="http://hotelmezquita.com" TargetMode="External"/><Relationship Id="rId3154" Type="http://schemas.openxmlformats.org/officeDocument/2006/relationships/hyperlink" Target="http://hermitage-hotel.com" TargetMode="External"/><Relationship Id="rId4485" Type="http://schemas.openxmlformats.org/officeDocument/2006/relationships/hyperlink" Target="http://execonquistador.com" TargetMode="External"/><Relationship Id="rId3157" Type="http://schemas.openxmlformats.org/officeDocument/2006/relationships/hyperlink" Target="http://sabassarotja.com" TargetMode="External"/><Relationship Id="rId4488" Type="http://schemas.openxmlformats.org/officeDocument/2006/relationships/hyperlink" Target="http://hotelselu.com" TargetMode="External"/><Relationship Id="rId3156" Type="http://schemas.openxmlformats.org/officeDocument/2006/relationships/hyperlink" Target="http://robinson-ep.com" TargetMode="External"/><Relationship Id="rId4487" Type="http://schemas.openxmlformats.org/officeDocument/2006/relationships/hyperlink" Target="http://lospatios.net" TargetMode="External"/><Relationship Id="rId3159" Type="http://schemas.openxmlformats.org/officeDocument/2006/relationships/hyperlink" Target="http://pinosplaya.com" TargetMode="External"/><Relationship Id="rId3158" Type="http://schemas.openxmlformats.org/officeDocument/2006/relationships/hyperlink" Target="http://valentin-hotels.com" TargetMode="External"/><Relationship Id="rId4489" Type="http://schemas.openxmlformats.org/officeDocument/2006/relationships/hyperlink" Target="http://hotelcordobacarpediem.com" TargetMode="External"/><Relationship Id="rId3149" Type="http://schemas.openxmlformats.org/officeDocument/2006/relationships/hyperlink" Target="http://sonparchotelsmenorca.com" TargetMode="External"/><Relationship Id="rId3140" Type="http://schemas.openxmlformats.org/officeDocument/2006/relationships/hyperlink" Target="http://hotelcort.com" TargetMode="External"/><Relationship Id="rId4471" Type="http://schemas.openxmlformats.org/officeDocument/2006/relationships/hyperlink" Target="http://hoteliznajar.com" TargetMode="External"/><Relationship Id="rId4470" Type="http://schemas.openxmlformats.org/officeDocument/2006/relationships/hyperlink" Target="http://hotelansantodomingo.com" TargetMode="External"/><Relationship Id="rId3142" Type="http://schemas.openxmlformats.org/officeDocument/2006/relationships/hyperlink" Target="http://protur-hotels.com/hoteles-en-mallorca" TargetMode="External"/><Relationship Id="rId4473" Type="http://schemas.openxmlformats.org/officeDocument/2006/relationships/hyperlink" Target="http://hospes.com" TargetMode="External"/><Relationship Id="rId3141" Type="http://schemas.openxmlformats.org/officeDocument/2006/relationships/hyperlink" Target="http://petitpalace.com" TargetMode="External"/><Relationship Id="rId4472" Type="http://schemas.openxmlformats.org/officeDocument/2006/relationships/hyperlink" Target="http://hotelalyussana.es" TargetMode="External"/><Relationship Id="rId3144" Type="http://schemas.openxmlformats.org/officeDocument/2006/relationships/hyperlink" Target="http://canpereibiza.com" TargetMode="External"/><Relationship Id="rId4475" Type="http://schemas.openxmlformats.org/officeDocument/2006/relationships/hyperlink" Target="http://balcondecordoba.com" TargetMode="External"/><Relationship Id="rId3143" Type="http://schemas.openxmlformats.org/officeDocument/2006/relationships/hyperlink" Target="http://canjaume.org" TargetMode="External"/><Relationship Id="rId4474" Type="http://schemas.openxmlformats.org/officeDocument/2006/relationships/hyperlink" Target="http://hhposadadevallina.es/" TargetMode="External"/><Relationship Id="rId3146" Type="http://schemas.openxmlformats.org/officeDocument/2006/relationships/hyperlink" Target="http://7pines.com" TargetMode="External"/><Relationship Id="rId4477" Type="http://schemas.openxmlformats.org/officeDocument/2006/relationships/hyperlink" Target="http://hotelplateros.com" TargetMode="External"/><Relationship Id="rId3145" Type="http://schemas.openxmlformats.org/officeDocument/2006/relationships/hyperlink" Target="http://hotelesglobales.com" TargetMode="External"/><Relationship Id="rId4476" Type="http://schemas.openxmlformats.org/officeDocument/2006/relationships/hyperlink" Target="https://www.hotel-cordobacentro.es/" TargetMode="External"/><Relationship Id="rId3148" Type="http://schemas.openxmlformats.org/officeDocument/2006/relationships/hyperlink" Target="http://sonparchotelsmenorca.com" TargetMode="External"/><Relationship Id="rId4479" Type="http://schemas.openxmlformats.org/officeDocument/2006/relationships/hyperlink" Target="http://hoteldelosfaroles.net" TargetMode="External"/><Relationship Id="rId3147" Type="http://schemas.openxmlformats.org/officeDocument/2006/relationships/hyperlink" Target="http://nobuhotelibizabay.com" TargetMode="External"/><Relationship Id="rId4478" Type="http://schemas.openxmlformats.org/officeDocument/2006/relationships/hyperlink" Target="http://hospederiadelatalia.com" TargetMode="External"/><Relationship Id="rId3171" Type="http://schemas.openxmlformats.org/officeDocument/2006/relationships/hyperlink" Target="http://alcaufarvell.com" TargetMode="External"/><Relationship Id="rId3170" Type="http://schemas.openxmlformats.org/officeDocument/2006/relationships/hyperlink" Target="http://hotelm27.com" TargetMode="External"/><Relationship Id="rId3173" Type="http://schemas.openxmlformats.org/officeDocument/2006/relationships/hyperlink" Target="http://binissafullet.com" TargetMode="External"/><Relationship Id="rId3172" Type="http://schemas.openxmlformats.org/officeDocument/2006/relationships/hyperlink" Target="http://pierreetvacances.com" TargetMode="External"/><Relationship Id="rId3175" Type="http://schemas.openxmlformats.org/officeDocument/2006/relationships/hyperlink" Target="https://hotelnordmallorca.com/" TargetMode="External"/><Relationship Id="rId3174" Type="http://schemas.openxmlformats.org/officeDocument/2006/relationships/hyperlink" Target="http://biniarroca.com" TargetMode="External"/><Relationship Id="rId3177" Type="http://schemas.openxmlformats.org/officeDocument/2006/relationships/hyperlink" Target="http://camadopaula.com" TargetMode="External"/><Relationship Id="rId3176" Type="http://schemas.openxmlformats.org/officeDocument/2006/relationships/hyperlink" Target="http://hotelnordmallorca.com/" TargetMode="External"/><Relationship Id="rId3179" Type="http://schemas.openxmlformats.org/officeDocument/2006/relationships/hyperlink" Target="http://sonnet.es" TargetMode="External"/><Relationship Id="rId3178" Type="http://schemas.openxmlformats.org/officeDocument/2006/relationships/hyperlink" Target="http://sonpalou.com" TargetMode="External"/><Relationship Id="rId3160" Type="http://schemas.openxmlformats.org/officeDocument/2006/relationships/hyperlink" Target="http://revellarartresort.com" TargetMode="External"/><Relationship Id="rId4491" Type="http://schemas.openxmlformats.org/officeDocument/2006/relationships/hyperlink" Target="https://hotelgranplaza.es/" TargetMode="External"/><Relationship Id="rId4490" Type="http://schemas.openxmlformats.org/officeDocument/2006/relationships/hyperlink" Target="http://hotelsanmiguelcordoba.com" TargetMode="External"/><Relationship Id="rId3162" Type="http://schemas.openxmlformats.org/officeDocument/2006/relationships/hyperlink" Target="http://insotel.com" TargetMode="External"/><Relationship Id="rId4493" Type="http://schemas.openxmlformats.org/officeDocument/2006/relationships/hyperlink" Target="http://hotelmezquita.com" TargetMode="External"/><Relationship Id="rId3161" Type="http://schemas.openxmlformats.org/officeDocument/2006/relationships/hyperlink" Target="http://insotelhotelgroup.com" TargetMode="External"/><Relationship Id="rId4492" Type="http://schemas.openxmlformats.org/officeDocument/2006/relationships/hyperlink" Target="http://hotel-boston.com" TargetMode="External"/><Relationship Id="rId3164" Type="http://schemas.openxmlformats.org/officeDocument/2006/relationships/hyperlink" Target="http://trhhoteles.com" TargetMode="External"/><Relationship Id="rId4495" Type="http://schemas.openxmlformats.org/officeDocument/2006/relationships/hyperlink" Target="http://casadelosnaranjos.com" TargetMode="External"/><Relationship Id="rId3163" Type="http://schemas.openxmlformats.org/officeDocument/2006/relationships/hyperlink" Target="http://xaloc.com" TargetMode="External"/><Relationship Id="rId4494" Type="http://schemas.openxmlformats.org/officeDocument/2006/relationships/hyperlink" Target="https://www.eurostarshotels.com/eurostars-maimonides.html?referer_code=lb0gg00yx&amp;utm_source=google&amp;utm_medium=business&amp;utm_campaign=lb0gg00yx" TargetMode="External"/><Relationship Id="rId3166" Type="http://schemas.openxmlformats.org/officeDocument/2006/relationships/hyperlink" Target="https://www.comitashotels.com/es/hoteles/hotel-floramar-en-illes-balears/?partner=7446utm_source=google&amp;utm_medium=organic&amp;utm_campaign=MyBusiness&amp;utm" TargetMode="External"/><Relationship Id="rId4497" Type="http://schemas.openxmlformats.org/officeDocument/2006/relationships/hyperlink" Target="http://casadelosazulejos.com" TargetMode="External"/><Relationship Id="rId3165" Type="http://schemas.openxmlformats.org/officeDocument/2006/relationships/hyperlink" Target="http://ilunionhotels.com/hotel-ilunion-menorca-en-menorca" TargetMode="External"/><Relationship Id="rId4496" Type="http://schemas.openxmlformats.org/officeDocument/2006/relationships/hyperlink" Target="http://itacacordoba.com" TargetMode="External"/><Relationship Id="rId3168" Type="http://schemas.openxmlformats.org/officeDocument/2006/relationships/hyperlink" Target="https://www.hotelesmercadal.com/es/" TargetMode="External"/><Relationship Id="rId4499" Type="http://schemas.openxmlformats.org/officeDocument/2006/relationships/hyperlink" Target="http://hesperia-cordoba.com" TargetMode="External"/><Relationship Id="rId3167" Type="http://schemas.openxmlformats.org/officeDocument/2006/relationships/hyperlink" Target="http://hotelcalagaldana.com" TargetMode="External"/><Relationship Id="rId4498" Type="http://schemas.openxmlformats.org/officeDocument/2006/relationships/hyperlink" Target="http://hotelaverroes.es" TargetMode="External"/><Relationship Id="rId3169" Type="http://schemas.openxmlformats.org/officeDocument/2006/relationships/hyperlink" Target="http://grupocarema.com" TargetMode="External"/><Relationship Id="rId9330" Type="http://schemas.openxmlformats.org/officeDocument/2006/relationships/hyperlink" Target="http://obalcondaribeira.es" TargetMode="External"/><Relationship Id="rId9331" Type="http://schemas.openxmlformats.org/officeDocument/2006/relationships/hyperlink" Target="http://hotellaalegria.es" TargetMode="External"/><Relationship Id="rId9332" Type="http://schemas.openxmlformats.org/officeDocument/2006/relationships/hyperlink" Target="http://hotelfernandez.es" TargetMode="External"/><Relationship Id="rId9333" Type="http://schemas.openxmlformats.org/officeDocument/2006/relationships/hyperlink" Target="http://hotelfernandez.es" TargetMode="External"/><Relationship Id="rId8002" Type="http://schemas.openxmlformats.org/officeDocument/2006/relationships/hyperlink" Target="http://latrochadehoyorredondo.com" TargetMode="External"/><Relationship Id="rId8001" Type="http://schemas.openxmlformats.org/officeDocument/2006/relationships/hyperlink" Target="http://parador.es" TargetMode="External"/><Relationship Id="rId8000" Type="http://schemas.openxmlformats.org/officeDocument/2006/relationships/hyperlink" Target="http://lascancelas.com" TargetMode="External"/><Relationship Id="rId8006" Type="http://schemas.openxmlformats.org/officeDocument/2006/relationships/hyperlink" Target="http://www.loscincoenebros.com" TargetMode="External"/><Relationship Id="rId9338" Type="http://schemas.openxmlformats.org/officeDocument/2006/relationships/hyperlink" Target="http://hotelcostadamorte.net" TargetMode="External"/><Relationship Id="rId8005" Type="http://schemas.openxmlformats.org/officeDocument/2006/relationships/hyperlink" Target="http://hotelrestauranteduque.net" TargetMode="External"/><Relationship Id="rId9339" Type="http://schemas.openxmlformats.org/officeDocument/2006/relationships/hyperlink" Target="https://laenotecadelmarques.com/" TargetMode="External"/><Relationship Id="rId8004" Type="http://schemas.openxmlformats.org/officeDocument/2006/relationships/hyperlink" Target="http://trafalgarpolo.com" TargetMode="External"/><Relationship Id="rId8003" Type="http://schemas.openxmlformats.org/officeDocument/2006/relationships/hyperlink" Target="https://posadadelagua.com/" TargetMode="External"/><Relationship Id="rId9334" Type="http://schemas.openxmlformats.org/officeDocument/2006/relationships/hyperlink" Target="http://hotelandrin.com" TargetMode="External"/><Relationship Id="rId8009" Type="http://schemas.openxmlformats.org/officeDocument/2006/relationships/hyperlink" Target="http://hotel-lacasarural.com" TargetMode="External"/><Relationship Id="rId9335" Type="http://schemas.openxmlformats.org/officeDocument/2006/relationships/hyperlink" Target="https://www.indianaboutiquehotel.com/" TargetMode="External"/><Relationship Id="rId8008" Type="http://schemas.openxmlformats.org/officeDocument/2006/relationships/hyperlink" Target="http://exevictoriapalace.com" TargetMode="External"/><Relationship Id="rId9336" Type="http://schemas.openxmlformats.org/officeDocument/2006/relationships/hyperlink" Target="http://lacortedelugas.com" TargetMode="External"/><Relationship Id="rId8007" Type="http://schemas.openxmlformats.org/officeDocument/2006/relationships/hyperlink" Target="http://nh-hotels.com" TargetMode="External"/><Relationship Id="rId9337" Type="http://schemas.openxmlformats.org/officeDocument/2006/relationships/hyperlink" Target="http://casadasveigas.es" TargetMode="External"/><Relationship Id="rId9320" Type="http://schemas.openxmlformats.org/officeDocument/2006/relationships/hyperlink" Target="http://trianaluxuryhome.com" TargetMode="External"/><Relationship Id="rId9321" Type="http://schemas.openxmlformats.org/officeDocument/2006/relationships/hyperlink" Target="http://hotelthecathedral.es" TargetMode="External"/><Relationship Id="rId9322" Type="http://schemas.openxmlformats.org/officeDocument/2006/relationships/hyperlink" Target="http://los5sentidoshotel.com" TargetMode="External"/><Relationship Id="rId9327" Type="http://schemas.openxmlformats.org/officeDocument/2006/relationships/hyperlink" Target="http://apartamentoscalaazul.com" TargetMode="External"/><Relationship Id="rId9328" Type="http://schemas.openxmlformats.org/officeDocument/2006/relationships/hyperlink" Target="http://alojamientoslaaxarquia.com" TargetMode="External"/><Relationship Id="rId9329" Type="http://schemas.openxmlformats.org/officeDocument/2006/relationships/hyperlink" Target="http://casaselcacho.es/" TargetMode="External"/><Relationship Id="rId9323" Type="http://schemas.openxmlformats.org/officeDocument/2006/relationships/hyperlink" Target="http://molinoaltoaliaga.com" TargetMode="External"/><Relationship Id="rId9324" Type="http://schemas.openxmlformats.org/officeDocument/2006/relationships/hyperlink" Target="http://casaherreros.com" TargetMode="External"/><Relationship Id="rId9325" Type="http://schemas.openxmlformats.org/officeDocument/2006/relationships/hyperlink" Target="http://hotelfindesemana.com" TargetMode="External"/><Relationship Id="rId9326" Type="http://schemas.openxmlformats.org/officeDocument/2006/relationships/hyperlink" Target="https://www.nidosdecarnota.com/" TargetMode="External"/><Relationship Id="rId8020" Type="http://schemas.openxmlformats.org/officeDocument/2006/relationships/hyperlink" Target="http://losprados.com.es" TargetMode="External"/><Relationship Id="rId9352" Type="http://schemas.openxmlformats.org/officeDocument/2006/relationships/hyperlink" Target="https://santmarcalmontseny.com/" TargetMode="External"/><Relationship Id="rId9353" Type="http://schemas.openxmlformats.org/officeDocument/2006/relationships/hyperlink" Target="https://alcordelroble.wixsite.com/alcordelroble" TargetMode="External"/><Relationship Id="rId9354" Type="http://schemas.openxmlformats.org/officeDocument/2006/relationships/hyperlink" Target="http://elcortijodedaimiel.com" TargetMode="External"/><Relationship Id="rId9355" Type="http://schemas.openxmlformats.org/officeDocument/2006/relationships/hyperlink" Target="http://aqualibera.com" TargetMode="External"/><Relationship Id="rId8024" Type="http://schemas.openxmlformats.org/officeDocument/2006/relationships/hyperlink" Target="http://hotelalcalaplaza.com" TargetMode="External"/><Relationship Id="rId8023" Type="http://schemas.openxmlformats.org/officeDocument/2006/relationships/hyperlink" Target="http://hotelalcalaplaza.com" TargetMode="External"/><Relationship Id="rId8022" Type="http://schemas.openxmlformats.org/officeDocument/2006/relationships/hyperlink" Target="http://ibishotel.com" TargetMode="External"/><Relationship Id="rId9350" Type="http://schemas.openxmlformats.org/officeDocument/2006/relationships/hyperlink" Target="http://hotelmariadelmar.es" TargetMode="External"/><Relationship Id="rId8021" Type="http://schemas.openxmlformats.org/officeDocument/2006/relationships/hyperlink" Target="http://hostelcomplutum.com" TargetMode="External"/><Relationship Id="rId9351" Type="http://schemas.openxmlformats.org/officeDocument/2006/relationships/hyperlink" Target="http://barcelonaforrent.com" TargetMode="External"/><Relationship Id="rId8028" Type="http://schemas.openxmlformats.org/officeDocument/2006/relationships/hyperlink" Target="http://elcocheron1919.com" TargetMode="External"/><Relationship Id="rId8027" Type="http://schemas.openxmlformats.org/officeDocument/2006/relationships/hyperlink" Target="http://hotelabarganda.com" TargetMode="External"/><Relationship Id="rId8026" Type="http://schemas.openxmlformats.org/officeDocument/2006/relationships/hyperlink" Target="http://zoukhotel.com" TargetMode="External"/><Relationship Id="rId8025" Type="http://schemas.openxmlformats.org/officeDocument/2006/relationships/hyperlink" Target="http://hotelislagarena.com" TargetMode="External"/><Relationship Id="rId9356" Type="http://schemas.openxmlformats.org/officeDocument/2006/relationships/hyperlink" Target="http://apartamentosaralso.com" TargetMode="External"/><Relationship Id="rId9357" Type="http://schemas.openxmlformats.org/officeDocument/2006/relationships/hyperlink" Target="http://apartamentosaralso.com" TargetMode="External"/><Relationship Id="rId9358" Type="http://schemas.openxmlformats.org/officeDocument/2006/relationships/hyperlink" Target="https://hotelruralladehesilla.com/" TargetMode="External"/><Relationship Id="rId8029" Type="http://schemas.openxmlformats.org/officeDocument/2006/relationships/hyperlink" Target="http://donmanuelhotel.com" TargetMode="External"/><Relationship Id="rId9359" Type="http://schemas.openxmlformats.org/officeDocument/2006/relationships/hyperlink" Target="https://www.saradeur.com/es/index.html" TargetMode="External"/><Relationship Id="rId9341" Type="http://schemas.openxmlformats.org/officeDocument/2006/relationships/hyperlink" Target="http://masdelaserra.com" TargetMode="External"/><Relationship Id="rId9342" Type="http://schemas.openxmlformats.org/officeDocument/2006/relationships/hyperlink" Target="http://www.benasqueapartamentos.es" TargetMode="External"/><Relationship Id="rId9343" Type="http://schemas.openxmlformats.org/officeDocument/2006/relationships/hyperlink" Target="http://casadesanmartin.com" TargetMode="External"/><Relationship Id="rId9344" Type="http://schemas.openxmlformats.org/officeDocument/2006/relationships/hyperlink" Target="http://lahaciendasmartresort.com" TargetMode="External"/><Relationship Id="rId8013" Type="http://schemas.openxmlformats.org/officeDocument/2006/relationships/hyperlink" Target="http://hoteljardindearanjuez.com" TargetMode="External"/><Relationship Id="rId8012" Type="http://schemas.openxmlformats.org/officeDocument/2006/relationships/hyperlink" Target="http://condesadechinchon.com" TargetMode="External"/><Relationship Id="rId8011" Type="http://schemas.openxmlformats.org/officeDocument/2006/relationships/hyperlink" Target="http://parador.es" TargetMode="External"/><Relationship Id="rId8010" Type="http://schemas.openxmlformats.org/officeDocument/2006/relationships/hyperlink" Target="http://hotelplazamayorchinchon.com" TargetMode="External"/><Relationship Id="rId9340" Type="http://schemas.openxmlformats.org/officeDocument/2006/relationships/hyperlink" Target="https://hosterialabarbacana.net/" TargetMode="External"/><Relationship Id="rId8017" Type="http://schemas.openxmlformats.org/officeDocument/2006/relationships/hyperlink" Target="http://mirandasuizo.com" TargetMode="External"/><Relationship Id="rId9349" Type="http://schemas.openxmlformats.org/officeDocument/2006/relationships/hyperlink" Target="http://lacabanasiguenza.es" TargetMode="External"/><Relationship Id="rId8016" Type="http://schemas.openxmlformats.org/officeDocument/2006/relationships/hyperlink" Target="http://loslanceros.com" TargetMode="External"/><Relationship Id="rId8015" Type="http://schemas.openxmlformats.org/officeDocument/2006/relationships/hyperlink" Target="http://hotelmercedes.org" TargetMode="External"/><Relationship Id="rId8014" Type="http://schemas.openxmlformats.org/officeDocument/2006/relationships/hyperlink" Target="http://cespa.es" TargetMode="External"/><Relationship Id="rId9345" Type="http://schemas.openxmlformats.org/officeDocument/2006/relationships/hyperlink" Target="https://www.comunitatvalenciana.com/es/valencia/villargordo-del-cabriel/alojamientos/casas-rurales/villa-dolores" TargetMode="External"/><Relationship Id="rId9346" Type="http://schemas.openxmlformats.org/officeDocument/2006/relationships/hyperlink" Target="http://posadaelcamino.es" TargetMode="External"/><Relationship Id="rId8019" Type="http://schemas.openxmlformats.org/officeDocument/2006/relationships/hyperlink" Target="http://parador.es" TargetMode="External"/><Relationship Id="rId9347" Type="http://schemas.openxmlformats.org/officeDocument/2006/relationships/hyperlink" Target="http://lacasadebovedas.com" TargetMode="External"/><Relationship Id="rId8018" Type="http://schemas.openxmlformats.org/officeDocument/2006/relationships/hyperlink" Target="http://hotelelbedel.com" TargetMode="External"/><Relationship Id="rId9348" Type="http://schemas.openxmlformats.org/officeDocument/2006/relationships/hyperlink" Target="http://hospederialospalmitos.com" TargetMode="External"/><Relationship Id="rId9310" Type="http://schemas.openxmlformats.org/officeDocument/2006/relationships/hyperlink" Target="https://casamaribonagela.com/" TargetMode="External"/><Relationship Id="rId9311" Type="http://schemas.openxmlformats.org/officeDocument/2006/relationships/hyperlink" Target="http://fornnou-arta.com" TargetMode="External"/><Relationship Id="rId9316" Type="http://schemas.openxmlformats.org/officeDocument/2006/relationships/hyperlink" Target="http://grupelcarme.com" TargetMode="External"/><Relationship Id="rId9317" Type="http://schemas.openxmlformats.org/officeDocument/2006/relationships/hyperlink" Target="http://sonjuaneda.com" TargetMode="External"/><Relationship Id="rId9318" Type="http://schemas.openxmlformats.org/officeDocument/2006/relationships/hyperlink" Target="http://santblai.com" TargetMode="External"/><Relationship Id="rId9319" Type="http://schemas.openxmlformats.org/officeDocument/2006/relationships/hyperlink" Target="https://www.hotelfragile.com/es" TargetMode="External"/><Relationship Id="rId9312" Type="http://schemas.openxmlformats.org/officeDocument/2006/relationships/hyperlink" Target="https://www.aristoytarifa.com/" TargetMode="External"/><Relationship Id="rId9313" Type="http://schemas.openxmlformats.org/officeDocument/2006/relationships/hyperlink" Target="https://hotelcarlos1torremolinos.com/" TargetMode="External"/><Relationship Id="rId9314" Type="http://schemas.openxmlformats.org/officeDocument/2006/relationships/hyperlink" Target="https://www.martonhotelvalldemossa.com/es" TargetMode="External"/><Relationship Id="rId9315" Type="http://schemas.openxmlformats.org/officeDocument/2006/relationships/hyperlink" Target="http://pardelamenorca.com" TargetMode="External"/><Relationship Id="rId9309" Type="http://schemas.openxmlformats.org/officeDocument/2006/relationships/hyperlink" Target="http://www.palaciofernandezheres.com/" TargetMode="External"/><Relationship Id="rId9300" Type="http://schemas.openxmlformats.org/officeDocument/2006/relationships/hyperlink" Target="http://laestanciadelavera.com" TargetMode="External"/><Relationship Id="rId9305" Type="http://schemas.openxmlformats.org/officeDocument/2006/relationships/hyperlink" Target="http://vervenir.es" TargetMode="External"/><Relationship Id="rId9306" Type="http://schemas.openxmlformats.org/officeDocument/2006/relationships/hyperlink" Target="http://hoteltrossosdelpriorat.com" TargetMode="External"/><Relationship Id="rId9307" Type="http://schemas.openxmlformats.org/officeDocument/2006/relationships/hyperlink" Target="http://lacasadevegueta.com" TargetMode="External"/><Relationship Id="rId9308" Type="http://schemas.openxmlformats.org/officeDocument/2006/relationships/hyperlink" Target="http://xuncablanca.com" TargetMode="External"/><Relationship Id="rId9301" Type="http://schemas.openxmlformats.org/officeDocument/2006/relationships/hyperlink" Target="http://hotelruralelpapamoscas.es" TargetMode="External"/><Relationship Id="rId9302" Type="http://schemas.openxmlformats.org/officeDocument/2006/relationships/hyperlink" Target="http://sleepingsarriahostel.com" TargetMode="External"/><Relationship Id="rId9303" Type="http://schemas.openxmlformats.org/officeDocument/2006/relationships/hyperlink" Target="http://surrestinga.com" TargetMode="External"/><Relationship Id="rId9304" Type="http://schemas.openxmlformats.org/officeDocument/2006/relationships/hyperlink" Target="http://eljardindebenidorm.es" TargetMode="External"/><Relationship Id="rId5813" Type="http://schemas.openxmlformats.org/officeDocument/2006/relationships/hyperlink" Target="http://hogaresdepaso.com" TargetMode="External"/><Relationship Id="rId5814" Type="http://schemas.openxmlformats.org/officeDocument/2006/relationships/hyperlink" Target="http://mirohotelbilbao.com" TargetMode="External"/><Relationship Id="rId5811" Type="http://schemas.openxmlformats.org/officeDocument/2006/relationships/hyperlink" Target="http://jardinesdeuleta.com" TargetMode="External"/><Relationship Id="rId5812" Type="http://schemas.openxmlformats.org/officeDocument/2006/relationships/hyperlink" Target="http://mayordemigueloa.com" TargetMode="External"/><Relationship Id="rId5817" Type="http://schemas.openxmlformats.org/officeDocument/2006/relationships/hyperlink" Target="http://hiebilbao.com" TargetMode="External"/><Relationship Id="rId5818" Type="http://schemas.openxmlformats.org/officeDocument/2006/relationships/hyperlink" Target="http://hotelbilbaojardines.com" TargetMode="External"/><Relationship Id="rId5815" Type="http://schemas.openxmlformats.org/officeDocument/2006/relationships/hyperlink" Target="http://urhpalaciodeoriol.com" TargetMode="External"/><Relationship Id="rId5816" Type="http://schemas.openxmlformats.org/officeDocument/2006/relationships/hyperlink" Target="http://hotelartaza.com" TargetMode="External"/><Relationship Id="rId5819" Type="http://schemas.openxmlformats.org/officeDocument/2006/relationships/hyperlink" Target="http://hotelarriaga.es" TargetMode="External"/><Relationship Id="rId8093" Type="http://schemas.openxmlformats.org/officeDocument/2006/relationships/hyperlink" Target="http://clementhoteles.com" TargetMode="External"/><Relationship Id="rId8092" Type="http://schemas.openxmlformats.org/officeDocument/2006/relationships/hyperlink" Target="http://suitesviena.es" TargetMode="External"/><Relationship Id="rId8091" Type="http://schemas.openxmlformats.org/officeDocument/2006/relationships/hyperlink" Target="http://miradordechamartin.com" TargetMode="External"/><Relationship Id="rId8090" Type="http://schemas.openxmlformats.org/officeDocument/2006/relationships/hyperlink" Target="http://recoletos-hotel.com" TargetMode="External"/><Relationship Id="rId8086" Type="http://schemas.openxmlformats.org/officeDocument/2006/relationships/hyperlink" Target="http://hotelenrique.com" TargetMode="External"/><Relationship Id="rId8085" Type="http://schemas.openxmlformats.org/officeDocument/2006/relationships/hyperlink" Target="http://espanol.marriott.com" TargetMode="External"/><Relationship Id="rId8084" Type="http://schemas.openxmlformats.org/officeDocument/2006/relationships/hyperlink" Target="http://ciclolodge.com" TargetMode="External"/><Relationship Id="rId8083" Type="http://schemas.openxmlformats.org/officeDocument/2006/relationships/hyperlink" Target="http://laposadadelosvientos.es" TargetMode="External"/><Relationship Id="rId8089" Type="http://schemas.openxmlformats.org/officeDocument/2006/relationships/hyperlink" Target="http://hoteles-catalonia.com" TargetMode="External"/><Relationship Id="rId8088" Type="http://schemas.openxmlformats.org/officeDocument/2006/relationships/hyperlink" Target="http://amurahoteles.com" TargetMode="External"/><Relationship Id="rId8087" Type="http://schemas.openxmlformats.org/officeDocument/2006/relationships/hyperlink" Target="http://hotelurban.com" TargetMode="External"/><Relationship Id="rId5810" Type="http://schemas.openxmlformats.org/officeDocument/2006/relationships/hyperlink" Target="http://hotelrestaurantealdama.com" TargetMode="External"/><Relationship Id="rId5802" Type="http://schemas.openxmlformats.org/officeDocument/2006/relationships/hyperlink" Target="http://gobeopark.com" TargetMode="External"/><Relationship Id="rId5803" Type="http://schemas.openxmlformats.org/officeDocument/2006/relationships/hyperlink" Target="http://hoteles-silken.com" TargetMode="External"/><Relationship Id="rId5800" Type="http://schemas.openxmlformats.org/officeDocument/2006/relationships/hyperlink" Target="http://restaurantearaba.com" TargetMode="External"/><Relationship Id="rId5801" Type="http://schemas.openxmlformats.org/officeDocument/2006/relationships/hyperlink" Target="http://jardinesdearisti.com" TargetMode="External"/><Relationship Id="rId5806" Type="http://schemas.openxmlformats.org/officeDocument/2006/relationships/hyperlink" Target="http://jardinesdeuleta.com" TargetMode="External"/><Relationship Id="rId5807" Type="http://schemas.openxmlformats.org/officeDocument/2006/relationships/hyperlink" Target="http://www.hoteldato.com" TargetMode="External"/><Relationship Id="rId5804" Type="http://schemas.openxmlformats.org/officeDocument/2006/relationships/hyperlink" Target="http://www.granhotellakua.com" TargetMode="External"/><Relationship Id="rId5805" Type="http://schemas.openxmlformats.org/officeDocument/2006/relationships/hyperlink" Target="http://www.hoteldato.com/reservas" TargetMode="External"/><Relationship Id="rId5808" Type="http://schemas.openxmlformats.org/officeDocument/2006/relationships/hyperlink" Target="http://apartamentosdivan.com" TargetMode="External"/><Relationship Id="rId5809" Type="http://schemas.openxmlformats.org/officeDocument/2006/relationships/hyperlink" Target="http://abbajazzvitoriahotel.com" TargetMode="External"/><Relationship Id="rId8082" Type="http://schemas.openxmlformats.org/officeDocument/2006/relationships/hyperlink" Target="http://hotelesquo.com" TargetMode="External"/><Relationship Id="rId8081" Type="http://schemas.openxmlformats.org/officeDocument/2006/relationships/hyperlink" Target="http://eurostarshotels.com" TargetMode="External"/><Relationship Id="rId8080" Type="http://schemas.openxmlformats.org/officeDocument/2006/relationships/hyperlink" Target="http://firstonehotel.com" TargetMode="External"/><Relationship Id="rId8075" Type="http://schemas.openxmlformats.org/officeDocument/2006/relationships/hyperlink" Target="http://hotelrestonvaldemoro.es" TargetMode="External"/><Relationship Id="rId8074" Type="http://schemas.openxmlformats.org/officeDocument/2006/relationships/hyperlink" Target="http://hoteldonangeli.com" TargetMode="External"/><Relationship Id="rId8073" Type="http://schemas.openxmlformats.org/officeDocument/2006/relationships/hyperlink" Target="https://www.hotelmadrid.es/" TargetMode="External"/><Relationship Id="rId8072" Type="http://schemas.openxmlformats.org/officeDocument/2006/relationships/hyperlink" Target="http://hotellabrador.com" TargetMode="External"/><Relationship Id="rId8079" Type="http://schemas.openxmlformats.org/officeDocument/2006/relationships/hyperlink" Target="http://trescantos-hotel.com" TargetMode="External"/><Relationship Id="rId8078" Type="http://schemas.openxmlformats.org/officeDocument/2006/relationships/hyperlink" Target="http://hotelvaldemoro.es" TargetMode="External"/><Relationship Id="rId8077" Type="http://schemas.openxmlformats.org/officeDocument/2006/relationships/hyperlink" Target="http://apartahotellasolivas.com" TargetMode="External"/><Relationship Id="rId8076" Type="http://schemas.openxmlformats.org/officeDocument/2006/relationships/hyperlink" Target="http://nh-hotels.com" TargetMode="External"/><Relationship Id="rId4503" Type="http://schemas.openxmlformats.org/officeDocument/2006/relationships/hyperlink" Target="http://hotelcastillodemontemayor.com" TargetMode="External"/><Relationship Id="rId5835" Type="http://schemas.openxmlformats.org/officeDocument/2006/relationships/hyperlink" Target="http://hotelestadio.net" TargetMode="External"/><Relationship Id="rId4502" Type="http://schemas.openxmlformats.org/officeDocument/2006/relationships/hyperlink" Target="http://hotelriadarruzafa.com" TargetMode="External"/><Relationship Id="rId5836" Type="http://schemas.openxmlformats.org/officeDocument/2006/relationships/hyperlink" Target="http://nh-collection.com" TargetMode="External"/><Relationship Id="rId4505" Type="http://schemas.openxmlformats.org/officeDocument/2006/relationships/hyperlink" Target="http://molinonava.com" TargetMode="External"/><Relationship Id="rId5833" Type="http://schemas.openxmlformats.org/officeDocument/2006/relationships/hyperlink" Target="http://all.accor.com" TargetMode="External"/><Relationship Id="rId4504" Type="http://schemas.openxmlformats.org/officeDocument/2006/relationships/hyperlink" Target="http://www.maximiano-herculeo.com/" TargetMode="External"/><Relationship Id="rId5834" Type="http://schemas.openxmlformats.org/officeDocument/2006/relationships/hyperlink" Target="http://hotelvistaalegre.com" TargetMode="External"/><Relationship Id="rId4507" Type="http://schemas.openxmlformats.org/officeDocument/2006/relationships/hyperlink" Target="http://hotelelpilar.com" TargetMode="External"/><Relationship Id="rId5839" Type="http://schemas.openxmlformats.org/officeDocument/2006/relationships/hyperlink" Target="http://www.iraragorri.net" TargetMode="External"/><Relationship Id="rId4506" Type="http://schemas.openxmlformats.org/officeDocument/2006/relationships/hyperlink" Target="http://hotelsierradearaceli.com" TargetMode="External"/><Relationship Id="rId4509" Type="http://schemas.openxmlformats.org/officeDocument/2006/relationships/hyperlink" Target="http://oasiscordoba.com" TargetMode="External"/><Relationship Id="rId5837" Type="http://schemas.openxmlformats.org/officeDocument/2006/relationships/hyperlink" Target="http://facebook.com/maiteurbandreams" TargetMode="External"/><Relationship Id="rId4508" Type="http://schemas.openxmlformats.org/officeDocument/2006/relationships/hyperlink" Target="http://nh-hotels.com" TargetMode="External"/><Relationship Id="rId5838" Type="http://schemas.openxmlformats.org/officeDocument/2006/relationships/hyperlink" Target="http://www.novotel.com" TargetMode="External"/><Relationship Id="rId5831" Type="http://schemas.openxmlformats.org/officeDocument/2006/relationships/hyperlink" Target="http://www.holidayinn.com/bilbao" TargetMode="External"/><Relationship Id="rId5832" Type="http://schemas.openxmlformats.org/officeDocument/2006/relationships/hyperlink" Target="http://hotelzabalburu.com" TargetMode="External"/><Relationship Id="rId4501" Type="http://schemas.openxmlformats.org/officeDocument/2006/relationships/hyperlink" Target="http://hotelmadinat.com" TargetMode="External"/><Relationship Id="rId4500" Type="http://schemas.openxmlformats.org/officeDocument/2006/relationships/hyperlink" Target="http://nh-hotels.com" TargetMode="External"/><Relationship Id="rId5830" Type="http://schemas.openxmlformats.org/officeDocument/2006/relationships/hyperlink" Target="http://hotelcondeduque.com" TargetMode="External"/><Relationship Id="rId5824" Type="http://schemas.openxmlformats.org/officeDocument/2006/relationships/hyperlink" Target="http://hotelatxurra.com" TargetMode="External"/><Relationship Id="rId5825" Type="http://schemas.openxmlformats.org/officeDocument/2006/relationships/hyperlink" Target="http://urunehotela.com" TargetMode="External"/><Relationship Id="rId5822" Type="http://schemas.openxmlformats.org/officeDocument/2006/relationships/hyperlink" Target="http://hotelseminariobilbao.com" TargetMode="External"/><Relationship Id="rId5823" Type="http://schemas.openxmlformats.org/officeDocument/2006/relationships/hyperlink" Target="http://garaikolandetxea.com" TargetMode="External"/><Relationship Id="rId5828" Type="http://schemas.openxmlformats.org/officeDocument/2006/relationships/hyperlink" Target="http://ruralmatsa.com" TargetMode="External"/><Relationship Id="rId5829" Type="http://schemas.openxmlformats.org/officeDocument/2006/relationships/hyperlink" Target="http://newbilbaoairport.com" TargetMode="External"/><Relationship Id="rId5826" Type="http://schemas.openxmlformats.org/officeDocument/2006/relationships/hyperlink" Target="http://oxangoiti.net" TargetMode="External"/><Relationship Id="rId5827" Type="http://schemas.openxmlformats.org/officeDocument/2006/relationships/hyperlink" Target="http://nh-hotels.com" TargetMode="External"/><Relationship Id="rId8097" Type="http://schemas.openxmlformats.org/officeDocument/2006/relationships/hyperlink" Target="http://compostelasuites.com" TargetMode="External"/><Relationship Id="rId8096" Type="http://schemas.openxmlformats.org/officeDocument/2006/relationships/hyperlink" Target="http://hotelnuevoboston.com" TargetMode="External"/><Relationship Id="rId8095" Type="http://schemas.openxmlformats.org/officeDocument/2006/relationships/hyperlink" Target="http://nh-hoteles.es" TargetMode="External"/><Relationship Id="rId8094" Type="http://schemas.openxmlformats.org/officeDocument/2006/relationships/hyperlink" Target="http://preciadoshotel.com" TargetMode="External"/><Relationship Id="rId8099" Type="http://schemas.openxmlformats.org/officeDocument/2006/relationships/hyperlink" Target="http://melia.com" TargetMode="External"/><Relationship Id="rId8098" Type="http://schemas.openxmlformats.org/officeDocument/2006/relationships/hyperlink" Target="http://melia.com" TargetMode="External"/><Relationship Id="rId5820" Type="http://schemas.openxmlformats.org/officeDocument/2006/relationships/hyperlink" Target="http://nh-hoteles.es" TargetMode="External"/><Relationship Id="rId5821" Type="http://schemas.openxmlformats.org/officeDocument/2006/relationships/hyperlink" Target="http://www.hotelartetxe.com" TargetMode="External"/><Relationship Id="rId9380" Type="http://schemas.openxmlformats.org/officeDocument/2006/relationships/hyperlink" Target="http://hotelvillafontanas.com/" TargetMode="External"/><Relationship Id="rId8042" Type="http://schemas.openxmlformats.org/officeDocument/2006/relationships/hyperlink" Target="http://hotelruraleljardin.es" TargetMode="External"/><Relationship Id="rId9374" Type="http://schemas.openxmlformats.org/officeDocument/2006/relationships/hyperlink" Target="http://casaconsell.com" TargetMode="External"/><Relationship Id="rId8041" Type="http://schemas.openxmlformats.org/officeDocument/2006/relationships/hyperlink" Target="http://hospederiaelarco.es" TargetMode="External"/><Relationship Id="rId9375" Type="http://schemas.openxmlformats.org/officeDocument/2006/relationships/hyperlink" Target="http://arbarcelona.es" TargetMode="External"/><Relationship Id="rId8040" Type="http://schemas.openxmlformats.org/officeDocument/2006/relationships/hyperlink" Target="http://posadaderobledillo.com" TargetMode="External"/><Relationship Id="rId9376" Type="http://schemas.openxmlformats.org/officeDocument/2006/relationships/hyperlink" Target="http://casalunaresysalinera.com" TargetMode="External"/><Relationship Id="rId9377" Type="http://schemas.openxmlformats.org/officeDocument/2006/relationships/hyperlink" Target="http://hotellallosona.com" TargetMode="External"/><Relationship Id="rId8046" Type="http://schemas.openxmlformats.org/officeDocument/2006/relationships/hyperlink" Target="http://hotellifemadrid.es" TargetMode="External"/><Relationship Id="rId9370" Type="http://schemas.openxmlformats.org/officeDocument/2006/relationships/hyperlink" Target="https://www.ramonllullhouse.com/" TargetMode="External"/><Relationship Id="rId8045" Type="http://schemas.openxmlformats.org/officeDocument/2006/relationships/hyperlink" Target="http://elcastrejon.com" TargetMode="External"/><Relationship Id="rId9371" Type="http://schemas.openxmlformats.org/officeDocument/2006/relationships/hyperlink" Target="http://es.casamuseojerezcentro.com" TargetMode="External"/><Relationship Id="rId8044" Type="http://schemas.openxmlformats.org/officeDocument/2006/relationships/hyperlink" Target="http://elrondon.es" TargetMode="External"/><Relationship Id="rId9372" Type="http://schemas.openxmlformats.org/officeDocument/2006/relationships/hyperlink" Target="http://hotelbajamarplaya.com" TargetMode="External"/><Relationship Id="rId8043" Type="http://schemas.openxmlformats.org/officeDocument/2006/relationships/hyperlink" Target="http://elestancohotel.es" TargetMode="External"/><Relationship Id="rId9373" Type="http://schemas.openxmlformats.org/officeDocument/2006/relationships/hyperlink" Target="https://xn--hotelsueodelinfante-23b.org/" TargetMode="External"/><Relationship Id="rId8049" Type="http://schemas.openxmlformats.org/officeDocument/2006/relationships/hyperlink" Target="http://hotelaspostas.com" TargetMode="External"/><Relationship Id="rId8048" Type="http://schemas.openxmlformats.org/officeDocument/2006/relationships/hyperlink" Target="http://elcenadordesalvador.es" TargetMode="External"/><Relationship Id="rId8047" Type="http://schemas.openxmlformats.org/officeDocument/2006/relationships/hyperlink" Target="http://collarubio.com" TargetMode="External"/><Relationship Id="rId9378" Type="http://schemas.openxmlformats.org/officeDocument/2006/relationships/hyperlink" Target="https://www.hotelriscolaredo.com/" TargetMode="External"/><Relationship Id="rId9379" Type="http://schemas.openxmlformats.org/officeDocument/2006/relationships/hyperlink" Target="http://arasrural.com" TargetMode="External"/><Relationship Id="rId8031" Type="http://schemas.openxmlformats.org/officeDocument/2006/relationships/hyperlink" Target="http://puertohotel.es" TargetMode="External"/><Relationship Id="rId9363" Type="http://schemas.openxmlformats.org/officeDocument/2006/relationships/hyperlink" Target="http://casafinaconil.com" TargetMode="External"/><Relationship Id="rId8030" Type="http://schemas.openxmlformats.org/officeDocument/2006/relationships/hyperlink" Target="http://laochava.com" TargetMode="External"/><Relationship Id="rId9364" Type="http://schemas.openxmlformats.org/officeDocument/2006/relationships/hyperlink" Target="http://laesperanzahostal.com" TargetMode="External"/><Relationship Id="rId9365" Type="http://schemas.openxmlformats.org/officeDocument/2006/relationships/hyperlink" Target="http://asmaroas.com" TargetMode="External"/><Relationship Id="rId9366" Type="http://schemas.openxmlformats.org/officeDocument/2006/relationships/hyperlink" Target="http://albaceteapartamentos.com" TargetMode="External"/><Relationship Id="rId8035" Type="http://schemas.openxmlformats.org/officeDocument/2006/relationships/hyperlink" Target="http://hotelruralmarcos.es" TargetMode="External"/><Relationship Id="rId8034" Type="http://schemas.openxmlformats.org/officeDocument/2006/relationships/hyperlink" Target="http://laposadadehorcajuelo.com" TargetMode="External"/><Relationship Id="rId9360" Type="http://schemas.openxmlformats.org/officeDocument/2006/relationships/hyperlink" Target="http://lacanela.com" TargetMode="External"/><Relationship Id="rId8033" Type="http://schemas.openxmlformats.org/officeDocument/2006/relationships/hyperlink" Target="http://elpinsapodepedraza.es" TargetMode="External"/><Relationship Id="rId9361" Type="http://schemas.openxmlformats.org/officeDocument/2006/relationships/hyperlink" Target="http://lasendadelosenebros.com" TargetMode="External"/><Relationship Id="rId8032" Type="http://schemas.openxmlformats.org/officeDocument/2006/relationships/hyperlink" Target="http://grupocerem.com" TargetMode="External"/><Relationship Id="rId9362" Type="http://schemas.openxmlformats.org/officeDocument/2006/relationships/hyperlink" Target="http://labodegadequintin.es" TargetMode="External"/><Relationship Id="rId8039" Type="http://schemas.openxmlformats.org/officeDocument/2006/relationships/hyperlink" Target="http://hotelmavi.es" TargetMode="External"/><Relationship Id="rId8038" Type="http://schemas.openxmlformats.org/officeDocument/2006/relationships/hyperlink" Target="http://hotelmavi.es" TargetMode="External"/><Relationship Id="rId8037" Type="http://schemas.openxmlformats.org/officeDocument/2006/relationships/hyperlink" Target="http://saradeur.com" TargetMode="External"/><Relationship Id="rId8036" Type="http://schemas.openxmlformats.org/officeDocument/2006/relationships/hyperlink" Target="http://hotelruralelvalle.com" TargetMode="External"/><Relationship Id="rId9367" Type="http://schemas.openxmlformats.org/officeDocument/2006/relationships/hyperlink" Target="http://casalosabetos.es" TargetMode="External"/><Relationship Id="rId9368" Type="http://schemas.openxmlformats.org/officeDocument/2006/relationships/hyperlink" Target="http://fincadaltmurada.com" TargetMode="External"/><Relationship Id="rId9369" Type="http://schemas.openxmlformats.org/officeDocument/2006/relationships/hyperlink" Target="http://apartamentoslatata.com" TargetMode="External"/><Relationship Id="rId8071" Type="http://schemas.openxmlformats.org/officeDocument/2006/relationships/hyperlink" Target="http://hotellabrador.com" TargetMode="External"/><Relationship Id="rId8070" Type="http://schemas.openxmlformats.org/officeDocument/2006/relationships/hyperlink" Target="http://hotelvivar.com" TargetMode="External"/><Relationship Id="rId8064" Type="http://schemas.openxmlformats.org/officeDocument/2006/relationships/hyperlink" Target="http://eltorreondenavacerrada.com" TargetMode="External"/><Relationship Id="rId9396" Type="http://schemas.openxmlformats.org/officeDocument/2006/relationships/hyperlink" Target="http://casamiravalle.com" TargetMode="External"/><Relationship Id="rId8063" Type="http://schemas.openxmlformats.org/officeDocument/2006/relationships/hyperlink" Target="http://hotellamunequilla.com" TargetMode="External"/><Relationship Id="rId9397" Type="http://schemas.openxmlformats.org/officeDocument/2006/relationships/hyperlink" Target="http://finca-satanca.de" TargetMode="External"/><Relationship Id="rId8062" Type="http://schemas.openxmlformats.org/officeDocument/2006/relationships/hyperlink" Target="http://hotelpradoreal.es" TargetMode="External"/><Relationship Id="rId9398" Type="http://schemas.openxmlformats.org/officeDocument/2006/relationships/hyperlink" Target="http://apartamentoslacasavieja.com/" TargetMode="External"/><Relationship Id="rId8061" Type="http://schemas.openxmlformats.org/officeDocument/2006/relationships/hyperlink" Target="https://www.casajuaneca.com/" TargetMode="External"/><Relationship Id="rId9399" Type="http://schemas.openxmlformats.org/officeDocument/2006/relationships/hyperlink" Target="http://ddgretreat.com" TargetMode="External"/><Relationship Id="rId8068" Type="http://schemas.openxmlformats.org/officeDocument/2006/relationships/hyperlink" Target="http://hotelbarriodesalamanca.es" TargetMode="External"/><Relationship Id="rId9392" Type="http://schemas.openxmlformats.org/officeDocument/2006/relationships/hyperlink" Target="http://elcaprichodenieves.com" TargetMode="External"/><Relationship Id="rId8067" Type="http://schemas.openxmlformats.org/officeDocument/2006/relationships/hyperlink" Target="http://hyatt.com" TargetMode="External"/><Relationship Id="rId9393" Type="http://schemas.openxmlformats.org/officeDocument/2006/relationships/hyperlink" Target="http://balconesdebentomiz.es" TargetMode="External"/><Relationship Id="rId8066" Type="http://schemas.openxmlformats.org/officeDocument/2006/relationships/hyperlink" Target="https://www.hotelfcvillalba.com/" TargetMode="External"/><Relationship Id="rId9394" Type="http://schemas.openxmlformats.org/officeDocument/2006/relationships/hyperlink" Target="http://elretirodesanpedro.com" TargetMode="External"/><Relationship Id="rId8065" Type="http://schemas.openxmlformats.org/officeDocument/2006/relationships/hyperlink" Target="https://hospederialacanada.es/" TargetMode="External"/><Relationship Id="rId9395" Type="http://schemas.openxmlformats.org/officeDocument/2006/relationships/hyperlink" Target="http://elhotelito27.com" TargetMode="External"/><Relationship Id="rId8069" Type="http://schemas.openxmlformats.org/officeDocument/2006/relationships/hyperlink" Target="http://hotelelancla.net" TargetMode="External"/><Relationship Id="rId9390" Type="http://schemas.openxmlformats.org/officeDocument/2006/relationships/hyperlink" Target="http://miradordelsalto.es" TargetMode="External"/><Relationship Id="rId9391" Type="http://schemas.openxmlformats.org/officeDocument/2006/relationships/hyperlink" Target="http://hotelpixel.es" TargetMode="External"/><Relationship Id="rId8060" Type="http://schemas.openxmlformats.org/officeDocument/2006/relationships/hyperlink" Target="http://apascovi.org" TargetMode="External"/><Relationship Id="rId8053" Type="http://schemas.openxmlformats.org/officeDocument/2006/relationships/hyperlink" Target="http://hotelruraltorreblanca.es" TargetMode="External"/><Relationship Id="rId9385" Type="http://schemas.openxmlformats.org/officeDocument/2006/relationships/hyperlink" Target="http://lacasadelostemplarios.com" TargetMode="External"/><Relationship Id="rId8052" Type="http://schemas.openxmlformats.org/officeDocument/2006/relationships/hyperlink" Target="http://latorreboxarthotel.com" TargetMode="External"/><Relationship Id="rId9386" Type="http://schemas.openxmlformats.org/officeDocument/2006/relationships/hyperlink" Target="http://larosadelostiempos.com" TargetMode="External"/><Relationship Id="rId8051" Type="http://schemas.openxmlformats.org/officeDocument/2006/relationships/hyperlink" Target="http://hotelarciprestedehita.com" TargetMode="External"/><Relationship Id="rId9387" Type="http://schemas.openxmlformats.org/officeDocument/2006/relationships/hyperlink" Target="http://casonasdeavellaneda.es" TargetMode="External"/><Relationship Id="rId8050" Type="http://schemas.openxmlformats.org/officeDocument/2006/relationships/hyperlink" Target="http://haciendalosrobles.com" TargetMode="External"/><Relationship Id="rId9388" Type="http://schemas.openxmlformats.org/officeDocument/2006/relationships/hyperlink" Target="https://www.apartamentosalamos.com/" TargetMode="External"/><Relationship Id="rId8057" Type="http://schemas.openxmlformats.org/officeDocument/2006/relationships/hyperlink" Target="http://casonadenavalmedio.com" TargetMode="External"/><Relationship Id="rId9381" Type="http://schemas.openxmlformats.org/officeDocument/2006/relationships/hyperlink" Target="http://hoteldenaturaleza.com" TargetMode="External"/><Relationship Id="rId8056" Type="http://schemas.openxmlformats.org/officeDocument/2006/relationships/hyperlink" Target="http://pasadoiro.com" TargetMode="External"/><Relationship Id="rId9382" Type="http://schemas.openxmlformats.org/officeDocument/2006/relationships/hyperlink" Target="http://aguallevada.com" TargetMode="External"/><Relationship Id="rId8055" Type="http://schemas.openxmlformats.org/officeDocument/2006/relationships/hyperlink" Target="http://hotel-lasgacelas.com" TargetMode="External"/><Relationship Id="rId9383" Type="http://schemas.openxmlformats.org/officeDocument/2006/relationships/hyperlink" Target="http://esrafalnou.com" TargetMode="External"/><Relationship Id="rId8054" Type="http://schemas.openxmlformats.org/officeDocument/2006/relationships/hyperlink" Target="http://www.hostalpiquio.es/" TargetMode="External"/><Relationship Id="rId9384" Type="http://schemas.openxmlformats.org/officeDocument/2006/relationships/hyperlink" Target="http://lamaniguacanaria.com" TargetMode="External"/><Relationship Id="rId8059" Type="http://schemas.openxmlformats.org/officeDocument/2006/relationships/hyperlink" Target="http://hotelgalaico.com" TargetMode="External"/><Relationship Id="rId8058" Type="http://schemas.openxmlformats.org/officeDocument/2006/relationships/hyperlink" Target="http://hotelruralcasacirilo.es" TargetMode="External"/><Relationship Id="rId9389" Type="http://schemas.openxmlformats.org/officeDocument/2006/relationships/hyperlink" Target="http://assetecampas.com" TargetMode="External"/><Relationship Id="rId3238" Type="http://schemas.openxmlformats.org/officeDocument/2006/relationships/hyperlink" Target="http://matxanigran.com/es" TargetMode="External"/><Relationship Id="rId4569" Type="http://schemas.openxmlformats.org/officeDocument/2006/relationships/hyperlink" Target="https://www.ellago.es/" TargetMode="External"/><Relationship Id="rId3237" Type="http://schemas.openxmlformats.org/officeDocument/2006/relationships/hyperlink" Target="http://canlluc.com" TargetMode="External"/><Relationship Id="rId4568" Type="http://schemas.openxmlformats.org/officeDocument/2006/relationships/hyperlink" Target="http://parador.es" TargetMode="External"/><Relationship Id="rId5899" Type="http://schemas.openxmlformats.org/officeDocument/2006/relationships/hyperlink" Target="http://villamagalean.com" TargetMode="External"/><Relationship Id="rId3239" Type="http://schemas.openxmlformats.org/officeDocument/2006/relationships/hyperlink" Target="http://campelplanet.com" TargetMode="External"/><Relationship Id="rId5890" Type="http://schemas.openxmlformats.org/officeDocument/2006/relationships/hyperlink" Target="http://hotelobispo.com" TargetMode="External"/><Relationship Id="rId3230" Type="http://schemas.openxmlformats.org/officeDocument/2006/relationships/hyperlink" Target="http://hotelnaocatedral.com" TargetMode="External"/><Relationship Id="rId4561" Type="http://schemas.openxmlformats.org/officeDocument/2006/relationships/hyperlink" Target="http://santiscal.com" TargetMode="External"/><Relationship Id="rId5893" Type="http://schemas.openxmlformats.org/officeDocument/2006/relationships/hyperlink" Target="http://hotelpalacete.net" TargetMode="External"/><Relationship Id="rId4560" Type="http://schemas.openxmlformats.org/officeDocument/2006/relationships/hyperlink" Target="http://tugasa.com/es/c04.html" TargetMode="External"/><Relationship Id="rId5894" Type="http://schemas.openxmlformats.org/officeDocument/2006/relationships/hyperlink" Target="http://hotelaitana.com" TargetMode="External"/><Relationship Id="rId3232" Type="http://schemas.openxmlformats.org/officeDocument/2006/relationships/hyperlink" Target="http://fincaatalis.com" TargetMode="External"/><Relationship Id="rId4563" Type="http://schemas.openxmlformats.org/officeDocument/2006/relationships/hyperlink" Target="http://hotelesdearcos.com" TargetMode="External"/><Relationship Id="rId5891" Type="http://schemas.openxmlformats.org/officeDocument/2006/relationships/hyperlink" Target="http://hotelsannikolas.es" TargetMode="External"/><Relationship Id="rId3231" Type="http://schemas.openxmlformats.org/officeDocument/2006/relationships/hyperlink" Target="https://hotelcansastre.com/" TargetMode="External"/><Relationship Id="rId4562" Type="http://schemas.openxmlformats.org/officeDocument/2006/relationships/hyperlink" Target="http://mesondelamolinera.com" TargetMode="External"/><Relationship Id="rId5892" Type="http://schemas.openxmlformats.org/officeDocument/2006/relationships/hyperlink" Target="http://hoteljauregui.com" TargetMode="External"/><Relationship Id="rId3234" Type="http://schemas.openxmlformats.org/officeDocument/2006/relationships/hyperlink" Target="https://www.esparadis.com/" TargetMode="External"/><Relationship Id="rId4565" Type="http://schemas.openxmlformats.org/officeDocument/2006/relationships/hyperlink" Target="http://lacasagrande.net" TargetMode="External"/><Relationship Id="rId5897" Type="http://schemas.openxmlformats.org/officeDocument/2006/relationships/hyperlink" Target="http://hotelarbe.com" TargetMode="External"/><Relationship Id="rId3233" Type="http://schemas.openxmlformats.org/officeDocument/2006/relationships/hyperlink" Target="http://fontenillemenorca.com/fr" TargetMode="External"/><Relationship Id="rId4564" Type="http://schemas.openxmlformats.org/officeDocument/2006/relationships/hyperlink" Target="http://arcosgolf.es" TargetMode="External"/><Relationship Id="rId5898" Type="http://schemas.openxmlformats.org/officeDocument/2006/relationships/hyperlink" Target="http://arimahotel.com" TargetMode="External"/><Relationship Id="rId3236" Type="http://schemas.openxmlformats.org/officeDocument/2006/relationships/hyperlink" Target="https://www.satrenkaibiza.com/home-1" TargetMode="External"/><Relationship Id="rId4567" Type="http://schemas.openxmlformats.org/officeDocument/2006/relationships/hyperlink" Target="http://hotel-losolivos.es" TargetMode="External"/><Relationship Id="rId5895" Type="http://schemas.openxmlformats.org/officeDocument/2006/relationships/hyperlink" Target="http://hoteleth.com" TargetMode="External"/><Relationship Id="rId3235" Type="http://schemas.openxmlformats.org/officeDocument/2006/relationships/hyperlink" Target="http://lasmimosasibiza.com" TargetMode="External"/><Relationship Id="rId4566" Type="http://schemas.openxmlformats.org/officeDocument/2006/relationships/hyperlink" Target="http://meligrana.es" TargetMode="External"/><Relationship Id="rId5896" Type="http://schemas.openxmlformats.org/officeDocument/2006/relationships/hyperlink" Target="http://www.hotelalcazar.net" TargetMode="External"/><Relationship Id="rId3227" Type="http://schemas.openxmlformats.org/officeDocument/2006/relationships/hyperlink" Target="http://casatieta.com" TargetMode="External"/><Relationship Id="rId4558" Type="http://schemas.openxmlformats.org/officeDocument/2006/relationships/hyperlink" Target="http://posadasanantonio.es" TargetMode="External"/><Relationship Id="rId3226" Type="http://schemas.openxmlformats.org/officeDocument/2006/relationships/hyperlink" Target="http://esfigueral.com" TargetMode="External"/><Relationship Id="rId4557" Type="http://schemas.openxmlformats.org/officeDocument/2006/relationships/hyperlink" Target="http://hoteldelcarmen.es" TargetMode="External"/><Relationship Id="rId3229" Type="http://schemas.openxmlformats.org/officeDocument/2006/relationships/hyperlink" Target="http://hotelabril37.es" TargetMode="External"/><Relationship Id="rId5888" Type="http://schemas.openxmlformats.org/officeDocument/2006/relationships/hyperlink" Target="http://hoteljaizkibel.com" TargetMode="External"/><Relationship Id="rId3228" Type="http://schemas.openxmlformats.org/officeDocument/2006/relationships/hyperlink" Target="https://can-bestard.hotels-of-mallorca.com/es/" TargetMode="External"/><Relationship Id="rId4559" Type="http://schemas.openxmlformats.org/officeDocument/2006/relationships/hyperlink" Target="http://tugasa.com" TargetMode="External"/><Relationship Id="rId5889" Type="http://schemas.openxmlformats.org/officeDocument/2006/relationships/hyperlink" Target="http://parador.es" TargetMode="External"/><Relationship Id="rId4550" Type="http://schemas.openxmlformats.org/officeDocument/2006/relationships/hyperlink" Target="http://aldiana.de" TargetMode="External"/><Relationship Id="rId5882" Type="http://schemas.openxmlformats.org/officeDocument/2006/relationships/hyperlink" Target="http://hoteltxarriduna.com" TargetMode="External"/><Relationship Id="rId5883" Type="http://schemas.openxmlformats.org/officeDocument/2006/relationships/hyperlink" Target="http://etxeberri.com" TargetMode="External"/><Relationship Id="rId3221" Type="http://schemas.openxmlformats.org/officeDocument/2006/relationships/hyperlink" Target="http://delfinhotels.com" TargetMode="External"/><Relationship Id="rId4552" Type="http://schemas.openxmlformats.org/officeDocument/2006/relationships/hyperlink" Target="http://hotelpatricia.com" TargetMode="External"/><Relationship Id="rId5880" Type="http://schemas.openxmlformats.org/officeDocument/2006/relationships/hyperlink" Target="http://etxeaundi.com" TargetMode="External"/><Relationship Id="rId3220" Type="http://schemas.openxmlformats.org/officeDocument/2006/relationships/hyperlink" Target="http://senseshotels.com" TargetMode="External"/><Relationship Id="rId4551" Type="http://schemas.openxmlformats.org/officeDocument/2006/relationships/hyperlink" Target="http://clubmaritimodesotogrande.com" TargetMode="External"/><Relationship Id="rId5881" Type="http://schemas.openxmlformats.org/officeDocument/2006/relationships/hyperlink" Target="http://hotel-sindika.com" TargetMode="External"/><Relationship Id="rId3223" Type="http://schemas.openxmlformats.org/officeDocument/2006/relationships/hyperlink" Target="http://delfinhotels.com" TargetMode="External"/><Relationship Id="rId4554" Type="http://schemas.openxmlformats.org/officeDocument/2006/relationships/hyperlink" Target="http://iberostar.com" TargetMode="External"/><Relationship Id="rId5886" Type="http://schemas.openxmlformats.org/officeDocument/2006/relationships/hyperlink" Target="http://hotelmondragon.com" TargetMode="External"/><Relationship Id="rId3222" Type="http://schemas.openxmlformats.org/officeDocument/2006/relationships/hyperlink" Target="http://delfinhotels.com" TargetMode="External"/><Relationship Id="rId4553" Type="http://schemas.openxmlformats.org/officeDocument/2006/relationships/hyperlink" Target="http://hotelplayadelaplata.com" TargetMode="External"/><Relationship Id="rId5887" Type="http://schemas.openxmlformats.org/officeDocument/2006/relationships/hyperlink" Target="http://hoteloria.com" TargetMode="External"/><Relationship Id="rId3225" Type="http://schemas.openxmlformats.org/officeDocument/2006/relationships/hyperlink" Target="http://clubcalaromani.com" TargetMode="External"/><Relationship Id="rId4556" Type="http://schemas.openxmlformats.org/officeDocument/2006/relationships/hyperlink" Target="http://hotelrestaurantecaicos.com" TargetMode="External"/><Relationship Id="rId5884" Type="http://schemas.openxmlformats.org/officeDocument/2006/relationships/hyperlink" Target="http://www.etxeberri.com" TargetMode="External"/><Relationship Id="rId3224" Type="http://schemas.openxmlformats.org/officeDocument/2006/relationships/hyperlink" Target="http://nh-hoteles.com" TargetMode="External"/><Relationship Id="rId4555" Type="http://schemas.openxmlformats.org/officeDocument/2006/relationships/hyperlink" Target="https://huertadorotea.com/" TargetMode="External"/><Relationship Id="rId5885" Type="http://schemas.openxmlformats.org/officeDocument/2006/relationships/hyperlink" Target="http://www.hotelongi.com" TargetMode="External"/><Relationship Id="rId3259" Type="http://schemas.openxmlformats.org/officeDocument/2006/relationships/hyperlink" Target="http://hotelleonordeaquitania.com" TargetMode="External"/><Relationship Id="rId3250" Type="http://schemas.openxmlformats.org/officeDocument/2006/relationships/hyperlink" Target="http://hoteltablazo.com" TargetMode="External"/><Relationship Id="rId4581" Type="http://schemas.openxmlformats.org/officeDocument/2006/relationships/hyperlink" Target="http://hotelpuntasur.com" TargetMode="External"/><Relationship Id="rId4580" Type="http://schemas.openxmlformats.org/officeDocument/2006/relationships/hyperlink" Target="http://hotel-lamirada.com" TargetMode="External"/><Relationship Id="rId3252" Type="http://schemas.openxmlformats.org/officeDocument/2006/relationships/hyperlink" Target="http://torremaestre.com" TargetMode="External"/><Relationship Id="rId4583" Type="http://schemas.openxmlformats.org/officeDocument/2006/relationships/hyperlink" Target="http://dosmareshotel.com" TargetMode="External"/><Relationship Id="rId3251" Type="http://schemas.openxmlformats.org/officeDocument/2006/relationships/hyperlink" Target="http://hotelmidama.com" TargetMode="External"/><Relationship Id="rId4582" Type="http://schemas.openxmlformats.org/officeDocument/2006/relationships/hyperlink" Target="http://lacodorniz.com" TargetMode="External"/><Relationship Id="rId3254" Type="http://schemas.openxmlformats.org/officeDocument/2006/relationships/hyperlink" Target="http://hotelexecuenca.com" TargetMode="External"/><Relationship Id="rId4585" Type="http://schemas.openxmlformats.org/officeDocument/2006/relationships/hyperlink" Target="http://hotelconventotarifa.es" TargetMode="External"/><Relationship Id="rId3253" Type="http://schemas.openxmlformats.org/officeDocument/2006/relationships/hyperlink" Target="http://pradaria.es" TargetMode="External"/><Relationship Id="rId4584" Type="http://schemas.openxmlformats.org/officeDocument/2006/relationships/hyperlink" Target="http://lacasaamarilla.net" TargetMode="External"/><Relationship Id="rId3256" Type="http://schemas.openxmlformats.org/officeDocument/2006/relationships/hyperlink" Target="http://hostalsanpedro.es" TargetMode="External"/><Relationship Id="rId4587" Type="http://schemas.openxmlformats.org/officeDocument/2006/relationships/hyperlink" Target="http://hoteltarifalances.com" TargetMode="External"/><Relationship Id="rId3255" Type="http://schemas.openxmlformats.org/officeDocument/2006/relationships/hyperlink" Target="http://hoteltorremangana.com" TargetMode="External"/><Relationship Id="rId4586" Type="http://schemas.openxmlformats.org/officeDocument/2006/relationships/hyperlink" Target="http://hotelhurricane.com" TargetMode="External"/><Relationship Id="rId3258" Type="http://schemas.openxmlformats.org/officeDocument/2006/relationships/hyperlink" Target="http://parador.es" TargetMode="External"/><Relationship Id="rId4589" Type="http://schemas.openxmlformats.org/officeDocument/2006/relationships/hyperlink" Target="http://lajoyitadetarifa.es" TargetMode="External"/><Relationship Id="rId3257" Type="http://schemas.openxmlformats.org/officeDocument/2006/relationships/hyperlink" Target="http://hotelconventodelgiraldo.com" TargetMode="External"/><Relationship Id="rId4588" Type="http://schemas.openxmlformats.org/officeDocument/2006/relationships/hyperlink" Target="http://tresmareshotel.com" TargetMode="External"/><Relationship Id="rId3249" Type="http://schemas.openxmlformats.org/officeDocument/2006/relationships/hyperlink" Target="http://hotelriocuervo.com" TargetMode="External"/><Relationship Id="rId3248" Type="http://schemas.openxmlformats.org/officeDocument/2006/relationships/hyperlink" Target="http://elgamo.org" TargetMode="External"/><Relationship Id="rId4579" Type="http://schemas.openxmlformats.org/officeDocument/2006/relationships/hyperlink" Target="http://hotelentarifa.com" TargetMode="External"/><Relationship Id="rId4570" Type="http://schemas.openxmlformats.org/officeDocument/2006/relationships/hyperlink" Target="http://hotelfondacalifa.com" TargetMode="External"/><Relationship Id="rId3241" Type="http://schemas.openxmlformats.org/officeDocument/2006/relationships/hyperlink" Target="http://hosteria.com" TargetMode="External"/><Relationship Id="rId4572" Type="http://schemas.openxmlformats.org/officeDocument/2006/relationships/hyperlink" Target="http://nh-hotels.com" TargetMode="External"/><Relationship Id="rId3240" Type="http://schemas.openxmlformats.org/officeDocument/2006/relationships/hyperlink" Target="http://hotellb.es" TargetMode="External"/><Relationship Id="rId4571" Type="http://schemas.openxmlformats.org/officeDocument/2006/relationships/hyperlink" Target="http://www.cghs.com/" TargetMode="External"/><Relationship Id="rId3243" Type="http://schemas.openxmlformats.org/officeDocument/2006/relationships/hyperlink" Target="http://hotelsetos.es" TargetMode="External"/><Relationship Id="rId4574" Type="http://schemas.openxmlformats.org/officeDocument/2006/relationships/hyperlink" Target="http://laalmoraimahotel.com" TargetMode="External"/><Relationship Id="rId3242" Type="http://schemas.openxmlformats.org/officeDocument/2006/relationships/hyperlink" Target="http://laventadelosmontes.com" TargetMode="External"/><Relationship Id="rId4573" Type="http://schemas.openxmlformats.org/officeDocument/2006/relationships/hyperlink" Target="http://tugasa.com" TargetMode="External"/><Relationship Id="rId3245" Type="http://schemas.openxmlformats.org/officeDocument/2006/relationships/hyperlink" Target="http://fincalaestacada.com" TargetMode="External"/><Relationship Id="rId4576" Type="http://schemas.openxmlformats.org/officeDocument/2006/relationships/hyperlink" Target="http://hoteltarifa.com" TargetMode="External"/><Relationship Id="rId3244" Type="http://schemas.openxmlformats.org/officeDocument/2006/relationships/hyperlink" Target="http://parador.es" TargetMode="External"/><Relationship Id="rId4575" Type="http://schemas.openxmlformats.org/officeDocument/2006/relationships/hyperlink" Target="http://hotellatorre.net" TargetMode="External"/><Relationship Id="rId3247" Type="http://schemas.openxmlformats.org/officeDocument/2006/relationships/hyperlink" Target="https://www.hotelrestaurantemoya.com/" TargetMode="External"/><Relationship Id="rId4578" Type="http://schemas.openxmlformats.org/officeDocument/2006/relationships/hyperlink" Target="http://silos19.com" TargetMode="External"/><Relationship Id="rId3246" Type="http://schemas.openxmlformats.org/officeDocument/2006/relationships/hyperlink" Target="http://caseriodevadillos.es/" TargetMode="External"/><Relationship Id="rId4577" Type="http://schemas.openxmlformats.org/officeDocument/2006/relationships/hyperlink" Target="http://mesondesancho.com" TargetMode="External"/><Relationship Id="rId4525" Type="http://schemas.openxmlformats.org/officeDocument/2006/relationships/hyperlink" Target="http://plazueladelcarbonsuites.com" TargetMode="External"/><Relationship Id="rId5857" Type="http://schemas.openxmlformats.org/officeDocument/2006/relationships/hyperlink" Target="http://aretxarte.com" TargetMode="External"/><Relationship Id="rId4524" Type="http://schemas.openxmlformats.org/officeDocument/2006/relationships/hyperlink" Target="http://hotelrestauranterijoma.com" TargetMode="External"/><Relationship Id="rId5858" Type="http://schemas.openxmlformats.org/officeDocument/2006/relationships/hyperlink" Target="http://aretxarte.com" TargetMode="External"/><Relationship Id="rId4527" Type="http://schemas.openxmlformats.org/officeDocument/2006/relationships/hyperlink" Target="http://casadelascuatrotorres.com" TargetMode="External"/><Relationship Id="rId5855" Type="http://schemas.openxmlformats.org/officeDocument/2006/relationships/hyperlink" Target="http://zenithoteles.com" TargetMode="External"/><Relationship Id="rId4526" Type="http://schemas.openxmlformats.org/officeDocument/2006/relationships/hyperlink" Target="http://casapalaciomarialuisa.com" TargetMode="External"/><Relationship Id="rId5856" Type="http://schemas.openxmlformats.org/officeDocument/2006/relationships/hyperlink" Target="http://hesperia.com" TargetMode="External"/><Relationship Id="rId4529" Type="http://schemas.openxmlformats.org/officeDocument/2006/relationships/hyperlink" Target="http://delmarhotel.es" TargetMode="External"/><Relationship Id="rId4528" Type="http://schemas.openxmlformats.org/officeDocument/2006/relationships/hyperlink" Target="http://hotelbahiasur.com" TargetMode="External"/><Relationship Id="rId5859" Type="http://schemas.openxmlformats.org/officeDocument/2006/relationships/hyperlink" Target="http://cosmovbilbaohotel.com" TargetMode="External"/><Relationship Id="rId5850" Type="http://schemas.openxmlformats.org/officeDocument/2006/relationships/hyperlink" Target="http://hotelcarlton.es" TargetMode="External"/><Relationship Id="rId4521" Type="http://schemas.openxmlformats.org/officeDocument/2006/relationships/hyperlink" Target="http://egaruhoteles.com" TargetMode="External"/><Relationship Id="rId5853" Type="http://schemas.openxmlformats.org/officeDocument/2006/relationships/hyperlink" Target="http://sercotelarenalbilbao.com" TargetMode="External"/><Relationship Id="rId4520" Type="http://schemas.openxmlformats.org/officeDocument/2006/relationships/hyperlink" Target="http://hotellacasadelmedico.com" TargetMode="External"/><Relationship Id="rId5854" Type="http://schemas.openxmlformats.org/officeDocument/2006/relationships/hyperlink" Target="http://zenithoteles.com" TargetMode="External"/><Relationship Id="rId4523" Type="http://schemas.openxmlformats.org/officeDocument/2006/relationships/hyperlink" Target="http://eurostarsciudaddecordoba.com" TargetMode="External"/><Relationship Id="rId5851" Type="http://schemas.openxmlformats.org/officeDocument/2006/relationships/hyperlink" Target="http://petitpalacearanabilbao.com" TargetMode="External"/><Relationship Id="rId4522" Type="http://schemas.openxmlformats.org/officeDocument/2006/relationships/hyperlink" Target="http://hotelpatriachica.com" TargetMode="External"/><Relationship Id="rId5852" Type="http://schemas.openxmlformats.org/officeDocument/2006/relationships/hyperlink" Target="http://www.hotelbilbi.com" TargetMode="External"/><Relationship Id="rId4514" Type="http://schemas.openxmlformats.org/officeDocument/2006/relationships/hyperlink" Target="http://lascasasdelajuderiadecordoba.com" TargetMode="External"/><Relationship Id="rId5846" Type="http://schemas.openxmlformats.org/officeDocument/2006/relationships/hyperlink" Target="http://hotellopezdeharo.com" TargetMode="External"/><Relationship Id="rId4513" Type="http://schemas.openxmlformats.org/officeDocument/2006/relationships/hyperlink" Target="http://eurostarshotels.com/eurostars-azahar.html" TargetMode="External"/><Relationship Id="rId5847" Type="http://schemas.openxmlformats.org/officeDocument/2006/relationships/hyperlink" Target="http://hotelindautxu.com" TargetMode="External"/><Relationship Id="rId4516" Type="http://schemas.openxmlformats.org/officeDocument/2006/relationships/hyperlink" Target="http://hotelrocio.es" TargetMode="External"/><Relationship Id="rId5844" Type="http://schemas.openxmlformats.org/officeDocument/2006/relationships/hyperlink" Target="http://hotelabando.com" TargetMode="External"/><Relationship Id="rId4515" Type="http://schemas.openxmlformats.org/officeDocument/2006/relationships/hyperlink" Target="http://hotelconencantolola.com" TargetMode="External"/><Relationship Id="rId5845" Type="http://schemas.openxmlformats.org/officeDocument/2006/relationships/hyperlink" Target="http://hotel-ripa.com" TargetMode="External"/><Relationship Id="rId4518" Type="http://schemas.openxmlformats.org/officeDocument/2006/relationships/hyperlink" Target="http://hotelmiradordemontoro.es" TargetMode="External"/><Relationship Id="rId4517" Type="http://schemas.openxmlformats.org/officeDocument/2006/relationships/hyperlink" Target="http://hotelmacami.com" TargetMode="External"/><Relationship Id="rId5848" Type="http://schemas.openxmlformats.org/officeDocument/2006/relationships/hyperlink" Target="http://hotelnavalsestao.com" TargetMode="External"/><Relationship Id="rId4519" Type="http://schemas.openxmlformats.org/officeDocument/2006/relationships/hyperlink" Target="http://hotelmiguelangel.es" TargetMode="External"/><Relationship Id="rId5849" Type="http://schemas.openxmlformats.org/officeDocument/2006/relationships/hyperlink" Target="http://hotelpuertadebilbao.com" TargetMode="External"/><Relationship Id="rId4510" Type="http://schemas.openxmlformats.org/officeDocument/2006/relationships/hyperlink" Target="http://hotelabetos.com" TargetMode="External"/><Relationship Id="rId5842" Type="http://schemas.openxmlformats.org/officeDocument/2006/relationships/hyperlink" Target="http://hotelgranbilbao.com" TargetMode="External"/><Relationship Id="rId5843" Type="http://schemas.openxmlformats.org/officeDocument/2006/relationships/hyperlink" Target="http://hotelarmine.com" TargetMode="External"/><Relationship Id="rId4512" Type="http://schemas.openxmlformats.org/officeDocument/2006/relationships/hyperlink" Target="http://eurostarspatiosdecordoba.com" TargetMode="External"/><Relationship Id="rId5840" Type="http://schemas.openxmlformats.org/officeDocument/2006/relationships/hyperlink" Target="http://www.hotelhusaspajardinesdealbia.com" TargetMode="External"/><Relationship Id="rId4511" Type="http://schemas.openxmlformats.org/officeDocument/2006/relationships/hyperlink" Target="http://eurostarslasadelfas.com" TargetMode="External"/><Relationship Id="rId5841" Type="http://schemas.openxmlformats.org/officeDocument/2006/relationships/hyperlink" Target="http://www.hotelsirimiri.com" TargetMode="External"/><Relationship Id="rId3216" Type="http://schemas.openxmlformats.org/officeDocument/2006/relationships/hyperlink" Target="http://binigausvell.com" TargetMode="External"/><Relationship Id="rId4547" Type="http://schemas.openxmlformats.org/officeDocument/2006/relationships/hyperlink" Target="http://meligrana.com" TargetMode="External"/><Relationship Id="rId5879" Type="http://schemas.openxmlformats.org/officeDocument/2006/relationships/hyperlink" Target="http://santaanamondragon.com" TargetMode="External"/><Relationship Id="rId3215" Type="http://schemas.openxmlformats.org/officeDocument/2006/relationships/hyperlink" Target="http://laquintamenorca.com" TargetMode="External"/><Relationship Id="rId4546" Type="http://schemas.openxmlformats.org/officeDocument/2006/relationships/hyperlink" Target="http://hotelplayadelaluz.com" TargetMode="External"/><Relationship Id="rId3218" Type="http://schemas.openxmlformats.org/officeDocument/2006/relationships/hyperlink" Target="http://hoteldonantonio.com" TargetMode="External"/><Relationship Id="rId4549" Type="http://schemas.openxmlformats.org/officeDocument/2006/relationships/hyperlink" Target="https://www.nh-hotels.com/es/hotel/nh-campo-de-gibraltar" TargetMode="External"/><Relationship Id="rId5877" Type="http://schemas.openxmlformats.org/officeDocument/2006/relationships/hyperlink" Target="http://hotelimaz.com" TargetMode="External"/><Relationship Id="rId3217" Type="http://schemas.openxmlformats.org/officeDocument/2006/relationships/hyperlink" Target="http://hotelroclagopark.com" TargetMode="External"/><Relationship Id="rId4548" Type="http://schemas.openxmlformats.org/officeDocument/2006/relationships/hyperlink" Target="http://hoteles2.com" TargetMode="External"/><Relationship Id="rId5878" Type="http://schemas.openxmlformats.org/officeDocument/2006/relationships/hyperlink" Target="http://hotelarrasate.com" TargetMode="External"/><Relationship Id="rId3219" Type="http://schemas.openxmlformats.org/officeDocument/2006/relationships/hyperlink" Target="http://valentinhotels.com" TargetMode="External"/><Relationship Id="rId5871" Type="http://schemas.openxmlformats.org/officeDocument/2006/relationships/hyperlink" Target="http://www.hotelcastillo.info" TargetMode="External"/><Relationship Id="rId5872" Type="http://schemas.openxmlformats.org/officeDocument/2006/relationships/hyperlink" Target="http://intur.com/hotel-villa-victoria-san-sebastian" TargetMode="External"/><Relationship Id="rId3210" Type="http://schemas.openxmlformats.org/officeDocument/2006/relationships/hyperlink" Target="http://playamarhotel.com" TargetMode="External"/><Relationship Id="rId4541" Type="http://schemas.openxmlformats.org/officeDocument/2006/relationships/hyperlink" Target="http://hotelduquedenajera.com" TargetMode="External"/><Relationship Id="rId4540" Type="http://schemas.openxmlformats.org/officeDocument/2006/relationships/hyperlink" Target="http://hotellaparrita.com" TargetMode="External"/><Relationship Id="rId5870" Type="http://schemas.openxmlformats.org/officeDocument/2006/relationships/hyperlink" Target="http://zezilionea.com" TargetMode="External"/><Relationship Id="rId3212" Type="http://schemas.openxmlformats.org/officeDocument/2006/relationships/hyperlink" Target="http://iberostar.com" TargetMode="External"/><Relationship Id="rId4543" Type="http://schemas.openxmlformats.org/officeDocument/2006/relationships/hyperlink" Target="http://catalanhotel.com" TargetMode="External"/><Relationship Id="rId5875" Type="http://schemas.openxmlformats.org/officeDocument/2006/relationships/hyperlink" Target="http://hotel-larranaga.com" TargetMode="External"/><Relationship Id="rId3211" Type="http://schemas.openxmlformats.org/officeDocument/2006/relationships/hyperlink" Target="http://hotelferrerjaneiro.com" TargetMode="External"/><Relationship Id="rId4542" Type="http://schemas.openxmlformats.org/officeDocument/2006/relationships/hyperlink" Target="http://hotelcaballonegro.com" TargetMode="External"/><Relationship Id="rId5876" Type="http://schemas.openxmlformats.org/officeDocument/2006/relationships/hyperlink" Target="http://hotelbeasain.com" TargetMode="External"/><Relationship Id="rId3214" Type="http://schemas.openxmlformats.org/officeDocument/2006/relationships/hyperlink" Target="http://gardenhotels.com" TargetMode="External"/><Relationship Id="rId4545" Type="http://schemas.openxmlformats.org/officeDocument/2006/relationships/hyperlink" Target="http://hotelespadana.com" TargetMode="External"/><Relationship Id="rId5873" Type="http://schemas.openxmlformats.org/officeDocument/2006/relationships/hyperlink" Target="http://hotelazkue.com" TargetMode="External"/><Relationship Id="rId3213" Type="http://schemas.openxmlformats.org/officeDocument/2006/relationships/hyperlink" Target="http://elnidoalaro.com" TargetMode="External"/><Relationship Id="rId4544" Type="http://schemas.openxmlformats.org/officeDocument/2006/relationships/hyperlink" Target="http://granhotelciudaddelsur.es" TargetMode="External"/><Relationship Id="rId5874" Type="http://schemas.openxmlformats.org/officeDocument/2006/relationships/hyperlink" Target="http://hotelzarautz.com" TargetMode="External"/><Relationship Id="rId3205" Type="http://schemas.openxmlformats.org/officeDocument/2006/relationships/hyperlink" Target="http://elegancehotels.es" TargetMode="External"/><Relationship Id="rId4536" Type="http://schemas.openxmlformats.org/officeDocument/2006/relationships/hyperlink" Target="http://alegria-hotels.com" TargetMode="External"/><Relationship Id="rId5868" Type="http://schemas.openxmlformats.org/officeDocument/2006/relationships/hyperlink" Target="http://www.hoteltxankaerreka.com" TargetMode="External"/><Relationship Id="rId3204" Type="http://schemas.openxmlformats.org/officeDocument/2006/relationships/hyperlink" Target="http://sonsama.com" TargetMode="External"/><Relationship Id="rId4535" Type="http://schemas.openxmlformats.org/officeDocument/2006/relationships/hyperlink" Target="http://hoteldunas.es" TargetMode="External"/><Relationship Id="rId5869" Type="http://schemas.openxmlformats.org/officeDocument/2006/relationships/hyperlink" Target="http://www.hoteldolarea.com" TargetMode="External"/><Relationship Id="rId3207" Type="http://schemas.openxmlformats.org/officeDocument/2006/relationships/hyperlink" Target="http://ferrerhotels.com" TargetMode="External"/><Relationship Id="rId4538" Type="http://schemas.openxmlformats.org/officeDocument/2006/relationships/hyperlink" Target="http://playasenator.com" TargetMode="External"/><Relationship Id="rId5866" Type="http://schemas.openxmlformats.org/officeDocument/2006/relationships/hyperlink" Target="http://gaintza.com" TargetMode="External"/><Relationship Id="rId3206" Type="http://schemas.openxmlformats.org/officeDocument/2006/relationships/hyperlink" Target="https://www.sonperdiu.com/?utm_medium=organic&amp;utm_source=google&amp;utm_campaign=google-my-business&amp;utm_term=google-local&amp;utm_id=son-perdiu" TargetMode="External"/><Relationship Id="rId4537" Type="http://schemas.openxmlformats.org/officeDocument/2006/relationships/hyperlink" Target="http://hoteleselba.com" TargetMode="External"/><Relationship Id="rId5867" Type="http://schemas.openxmlformats.org/officeDocument/2006/relationships/hyperlink" Target="http://www.hotel-rocamollarri.com" TargetMode="External"/><Relationship Id="rId3209" Type="http://schemas.openxmlformats.org/officeDocument/2006/relationships/hyperlink" Target="http://iberostar.com" TargetMode="External"/><Relationship Id="rId3208" Type="http://schemas.openxmlformats.org/officeDocument/2006/relationships/hyperlink" Target="http://iberostar.com" TargetMode="External"/><Relationship Id="rId4539" Type="http://schemas.openxmlformats.org/officeDocument/2006/relationships/hyperlink" Target="http://hotelespadana.com" TargetMode="External"/><Relationship Id="rId5860" Type="http://schemas.openxmlformats.org/officeDocument/2006/relationships/hyperlink" Target="http://granhotelpuentecolgante.com" TargetMode="External"/><Relationship Id="rId5861" Type="http://schemas.openxmlformats.org/officeDocument/2006/relationships/hyperlink" Target="http://nh-hoteles.es" TargetMode="External"/><Relationship Id="rId4530" Type="http://schemas.openxmlformats.org/officeDocument/2006/relationships/hyperlink" Target="http://lassuitesdepuertosherry.com" TargetMode="External"/><Relationship Id="rId3201" Type="http://schemas.openxmlformats.org/officeDocument/2006/relationships/hyperlink" Target="http://melia.com" TargetMode="External"/><Relationship Id="rId4532" Type="http://schemas.openxmlformats.org/officeDocument/2006/relationships/hyperlink" Target="http://hotelduquesdemedinaceli.com" TargetMode="External"/><Relationship Id="rId5864" Type="http://schemas.openxmlformats.org/officeDocument/2006/relationships/hyperlink" Target="http://hotel-bb.es" TargetMode="External"/><Relationship Id="rId3200" Type="http://schemas.openxmlformats.org/officeDocument/2006/relationships/hyperlink" Target="http://besthotels.es" TargetMode="External"/><Relationship Id="rId4531" Type="http://schemas.openxmlformats.org/officeDocument/2006/relationships/hyperlink" Target="http://puertadealgadir.com" TargetMode="External"/><Relationship Id="rId5865" Type="http://schemas.openxmlformats.org/officeDocument/2006/relationships/hyperlink" Target="http://iturregi.com" TargetMode="External"/><Relationship Id="rId3203" Type="http://schemas.openxmlformats.org/officeDocument/2006/relationships/hyperlink" Target="http://sabassaplana.com" TargetMode="External"/><Relationship Id="rId4534" Type="http://schemas.openxmlformats.org/officeDocument/2006/relationships/hyperlink" Target="http://puertosherry.com" TargetMode="External"/><Relationship Id="rId5862" Type="http://schemas.openxmlformats.org/officeDocument/2006/relationships/hyperlink" Target="http://hoteldistritooeste.com" TargetMode="External"/><Relationship Id="rId3202" Type="http://schemas.openxmlformats.org/officeDocument/2006/relationships/hyperlink" Target="http://onacalapiclub.com" TargetMode="External"/><Relationship Id="rId4533" Type="http://schemas.openxmlformats.org/officeDocument/2006/relationships/hyperlink" Target="http://palaciosanbartolome.com" TargetMode="External"/><Relationship Id="rId5863" Type="http://schemas.openxmlformats.org/officeDocument/2006/relationships/hyperlink" Target="http://hoteloneshottabakalerahouse.com" TargetMode="External"/><Relationship Id="rId190" Type="http://schemas.openxmlformats.org/officeDocument/2006/relationships/hyperlink" Target="http://hotelcabofestinanza.com" TargetMode="External"/><Relationship Id="rId194" Type="http://schemas.openxmlformats.org/officeDocument/2006/relationships/hyperlink" Target="http://villacovelo.es" TargetMode="External"/><Relationship Id="rId193" Type="http://schemas.openxmlformats.org/officeDocument/2006/relationships/hyperlink" Target="http://villacovelo.es" TargetMode="External"/><Relationship Id="rId192" Type="http://schemas.openxmlformats.org/officeDocument/2006/relationships/hyperlink" Target="http://hotelesriveiro.com" TargetMode="External"/><Relationship Id="rId191" Type="http://schemas.openxmlformats.org/officeDocument/2006/relationships/hyperlink" Target="http://hotelancora.es" TargetMode="External"/><Relationship Id="rId187" Type="http://schemas.openxmlformats.org/officeDocument/2006/relationships/hyperlink" Target="http://hotelcasaportuguesa.es" TargetMode="External"/><Relationship Id="rId186" Type="http://schemas.openxmlformats.org/officeDocument/2006/relationships/hyperlink" Target="http://hotelbonaire.es" TargetMode="External"/><Relationship Id="rId185" Type="http://schemas.openxmlformats.org/officeDocument/2006/relationships/hyperlink" Target="http://hotelpinar.es" TargetMode="External"/><Relationship Id="rId184" Type="http://schemas.openxmlformats.org/officeDocument/2006/relationships/hyperlink" Target="http://hotelparaimo.com" TargetMode="External"/><Relationship Id="rId189" Type="http://schemas.openxmlformats.org/officeDocument/2006/relationships/hyperlink" Target="http://hotelosnaranjos.com" TargetMode="External"/><Relationship Id="rId188" Type="http://schemas.openxmlformats.org/officeDocument/2006/relationships/hyperlink" Target="http://hotelmirasol.es" TargetMode="External"/><Relationship Id="rId183" Type="http://schemas.openxmlformats.org/officeDocument/2006/relationships/hyperlink" Target="http://naturapetithotel.com" TargetMode="External"/><Relationship Id="rId182" Type="http://schemas.openxmlformats.org/officeDocument/2006/relationships/hyperlink" Target="http://hotelpedramar.com" TargetMode="External"/><Relationship Id="rId181" Type="http://schemas.openxmlformats.org/officeDocument/2006/relationships/hyperlink" Target="http://torrestourino.com" TargetMode="External"/><Relationship Id="rId180" Type="http://schemas.openxmlformats.org/officeDocument/2006/relationships/hyperlink" Target="http://hoteleslanzada.com" TargetMode="External"/><Relationship Id="rId176" Type="http://schemas.openxmlformats.org/officeDocument/2006/relationships/hyperlink" Target="http://hotelcaribe.es" TargetMode="External"/><Relationship Id="rId175" Type="http://schemas.openxmlformats.org/officeDocument/2006/relationships/hyperlink" Target="http://hotelcaribe.es" TargetMode="External"/><Relationship Id="rId174" Type="http://schemas.openxmlformats.org/officeDocument/2006/relationships/hyperlink" Target="http://turgalicia.es/sit/ficha_datos.asp" TargetMode="External"/><Relationship Id="rId173" Type="http://schemas.openxmlformats.org/officeDocument/2006/relationships/hyperlink" Target="http://hotelestrelladelmar.es" TargetMode="External"/><Relationship Id="rId179" Type="http://schemas.openxmlformats.org/officeDocument/2006/relationships/hyperlink" Target="http://hotelpineiro.com" TargetMode="External"/><Relationship Id="rId178" Type="http://schemas.openxmlformats.org/officeDocument/2006/relationships/hyperlink" Target="http://hotelmiramarsanxenxo.com" TargetMode="External"/><Relationship Id="rId177" Type="http://schemas.openxmlformats.org/officeDocument/2006/relationships/hyperlink" Target="http://hotelcondarbon.com" TargetMode="External"/><Relationship Id="rId198" Type="http://schemas.openxmlformats.org/officeDocument/2006/relationships/hyperlink" Target="http://samarhotel.com" TargetMode="External"/><Relationship Id="rId197" Type="http://schemas.openxmlformats.org/officeDocument/2006/relationships/hyperlink" Target="http://pousadadealanzada.com" TargetMode="External"/><Relationship Id="rId196" Type="http://schemas.openxmlformats.org/officeDocument/2006/relationships/hyperlink" Target="http://condenavio.com" TargetMode="External"/><Relationship Id="rId195" Type="http://schemas.openxmlformats.org/officeDocument/2006/relationships/hyperlink" Target="http://hotelgranproa.com" TargetMode="External"/><Relationship Id="rId199" Type="http://schemas.openxmlformats.org/officeDocument/2006/relationships/hyperlink" Target="http://hotelconsdagarda.com" TargetMode="External"/><Relationship Id="rId150" Type="http://schemas.openxmlformats.org/officeDocument/2006/relationships/hyperlink" Target="http://ctrambasmestas.com" TargetMode="External"/><Relationship Id="rId149" Type="http://schemas.openxmlformats.org/officeDocument/2006/relationships/hyperlink" Target="http://sobradopescadores.com" TargetMode="External"/><Relationship Id="rId148" Type="http://schemas.openxmlformats.org/officeDocument/2006/relationships/hyperlink" Target="http://eldescansodewendy.com" TargetMode="External"/><Relationship Id="rId3270" Type="http://schemas.openxmlformats.org/officeDocument/2006/relationships/hyperlink" Target="http://hotelrestaurantesegobriga.es" TargetMode="External"/><Relationship Id="rId3272" Type="http://schemas.openxmlformats.org/officeDocument/2006/relationships/hyperlink" Target="http://hotelplazacuenca.es" TargetMode="External"/><Relationship Id="rId3271" Type="http://schemas.openxmlformats.org/officeDocument/2006/relationships/hyperlink" Target="http://elpradohotel.com" TargetMode="External"/><Relationship Id="rId143" Type="http://schemas.openxmlformats.org/officeDocument/2006/relationships/hyperlink" Target="http://rio-cares.com" TargetMode="External"/><Relationship Id="rId3274" Type="http://schemas.openxmlformats.org/officeDocument/2006/relationships/hyperlink" Target="http://hotelportmanmurcia.com" TargetMode="External"/><Relationship Id="rId142" Type="http://schemas.openxmlformats.org/officeDocument/2006/relationships/hyperlink" Target="http://grupo-soto.com" TargetMode="External"/><Relationship Id="rId3273" Type="http://schemas.openxmlformats.org/officeDocument/2006/relationships/hyperlink" Target="http://haciendareallosolivos.com" TargetMode="External"/><Relationship Id="rId141" Type="http://schemas.openxmlformats.org/officeDocument/2006/relationships/hyperlink" Target="http://eurostarsleon.com" TargetMode="External"/><Relationship Id="rId3276" Type="http://schemas.openxmlformats.org/officeDocument/2006/relationships/hyperlink" Target="http://arrixaca.net" TargetMode="External"/><Relationship Id="rId140" Type="http://schemas.openxmlformats.org/officeDocument/2006/relationships/hyperlink" Target="http://regialeon.com" TargetMode="External"/><Relationship Id="rId3275" Type="http://schemas.openxmlformats.org/officeDocument/2006/relationships/hyperlink" Target="http://hoteljc1murcia.com" TargetMode="External"/><Relationship Id="rId147" Type="http://schemas.openxmlformats.org/officeDocument/2006/relationships/hyperlink" Target="http://hotelriocea.com" TargetMode="External"/><Relationship Id="rId3278" Type="http://schemas.openxmlformats.org/officeDocument/2006/relationships/hyperlink" Target="http://hoteljc1murcia.com" TargetMode="External"/><Relationship Id="rId146" Type="http://schemas.openxmlformats.org/officeDocument/2006/relationships/hyperlink" Target="http://hotelvialeon.com" TargetMode="External"/><Relationship Id="rId3277" Type="http://schemas.openxmlformats.org/officeDocument/2006/relationships/hyperlink" Target="http://hotel-santos.com" TargetMode="External"/><Relationship Id="rId145" Type="http://schemas.openxmlformats.org/officeDocument/2006/relationships/hyperlink" Target="http://lascampares.com" TargetMode="External"/><Relationship Id="rId144" Type="http://schemas.openxmlformats.org/officeDocument/2006/relationships/hyperlink" Target="http://hotelimprentamusical.com" TargetMode="External"/><Relationship Id="rId3279" Type="http://schemas.openxmlformats.org/officeDocument/2006/relationships/hyperlink" Target="http://grupolameseguera.com" TargetMode="External"/><Relationship Id="rId139" Type="http://schemas.openxmlformats.org/officeDocument/2006/relationships/hyperlink" Target="http://templehoteles.com" TargetMode="External"/><Relationship Id="rId138" Type="http://schemas.openxmlformats.org/officeDocument/2006/relationships/hyperlink" Target="http://hotelcaminoreal.com" TargetMode="External"/><Relationship Id="rId137" Type="http://schemas.openxmlformats.org/officeDocument/2006/relationships/hyperlink" Target="http://hotelluisdeleon.com" TargetMode="External"/><Relationship Id="rId4590" Type="http://schemas.openxmlformats.org/officeDocument/2006/relationships/hyperlink" Target="http://100x100fun.com" TargetMode="External"/><Relationship Id="rId3261" Type="http://schemas.openxmlformats.org/officeDocument/2006/relationships/hyperlink" Target="http://hotelpedrotorres.es" TargetMode="External"/><Relationship Id="rId4592" Type="http://schemas.openxmlformats.org/officeDocument/2006/relationships/hyperlink" Target="http://nh-hotels.com" TargetMode="External"/><Relationship Id="rId3260" Type="http://schemas.openxmlformats.org/officeDocument/2006/relationships/hyperlink" Target="http://nh-hotels.com" TargetMode="External"/><Relationship Id="rId4591" Type="http://schemas.openxmlformats.org/officeDocument/2006/relationships/hyperlink" Target="http://expressgibraltar.com" TargetMode="External"/><Relationship Id="rId132" Type="http://schemas.openxmlformats.org/officeDocument/2006/relationships/hyperlink" Target="http://www.arvahoteles.com" TargetMode="External"/><Relationship Id="rId3263" Type="http://schemas.openxmlformats.org/officeDocument/2006/relationships/hyperlink" Target="http://hotel-alfonsoviii.com" TargetMode="External"/><Relationship Id="rId4594" Type="http://schemas.openxmlformats.org/officeDocument/2006/relationships/hyperlink" Target="https://www.hotelmarialuisalgeciras.com/atencion-al-cliente_s9.html" TargetMode="External"/><Relationship Id="rId131" Type="http://schemas.openxmlformats.org/officeDocument/2006/relationships/hyperlink" Target="http://hotelparisleon.com" TargetMode="External"/><Relationship Id="rId3262" Type="http://schemas.openxmlformats.org/officeDocument/2006/relationships/hyperlink" Target="http://hotelarevalo.com" TargetMode="External"/><Relationship Id="rId4593" Type="http://schemas.openxmlformats.org/officeDocument/2006/relationships/hyperlink" Target="http://hotelalmar.com" TargetMode="External"/><Relationship Id="rId130" Type="http://schemas.openxmlformats.org/officeDocument/2006/relationships/hyperlink" Target="http://hotelsantiagoleon.net" TargetMode="External"/><Relationship Id="rId3265" Type="http://schemas.openxmlformats.org/officeDocument/2006/relationships/hyperlink" Target="http://hotellb.es" TargetMode="External"/><Relationship Id="rId4596" Type="http://schemas.openxmlformats.org/officeDocument/2006/relationships/hyperlink" Target="http://casahenrietta.com" TargetMode="External"/><Relationship Id="rId3264" Type="http://schemas.openxmlformats.org/officeDocument/2006/relationships/hyperlink" Target="http://hotelcuevadelfraile.com" TargetMode="External"/><Relationship Id="rId4595" Type="http://schemas.openxmlformats.org/officeDocument/2006/relationships/hyperlink" Target="http://hotelmarinavictoria.com" TargetMode="External"/><Relationship Id="rId136" Type="http://schemas.openxmlformats.org/officeDocument/2006/relationships/hyperlink" Target="http://hospederiafernandoi.com" TargetMode="External"/><Relationship Id="rId3267" Type="http://schemas.openxmlformats.org/officeDocument/2006/relationships/hyperlink" Target="http://hostalrestaurantelasima.com" TargetMode="External"/><Relationship Id="rId4598" Type="http://schemas.openxmlformats.org/officeDocument/2006/relationships/hyperlink" Target="http://aurahotel.es" TargetMode="External"/><Relationship Id="rId135" Type="http://schemas.openxmlformats.org/officeDocument/2006/relationships/hyperlink" Target="http://hotelalfonsov.com" TargetMode="External"/><Relationship Id="rId3266" Type="http://schemas.openxmlformats.org/officeDocument/2006/relationships/hyperlink" Target="http://hotelpaqui.com" TargetMode="External"/><Relationship Id="rId4597" Type="http://schemas.openxmlformats.org/officeDocument/2006/relationships/hyperlink" Target="http://rancholoslobos.com" TargetMode="External"/><Relationship Id="rId134" Type="http://schemas.openxmlformats.org/officeDocument/2006/relationships/hyperlink" Target="http://hotelquindos.com" TargetMode="External"/><Relationship Id="rId3269" Type="http://schemas.openxmlformats.org/officeDocument/2006/relationships/hyperlink" Target="https://barajasdemelo.eu/directory/hotel-mr/" TargetMode="External"/><Relationship Id="rId133" Type="http://schemas.openxmlformats.org/officeDocument/2006/relationships/hyperlink" Target="http://parador.es" TargetMode="External"/><Relationship Id="rId3268" Type="http://schemas.openxmlformats.org/officeDocument/2006/relationships/hyperlink" Target="http://hoteldelsol.es" TargetMode="External"/><Relationship Id="rId4599" Type="http://schemas.openxmlformats.org/officeDocument/2006/relationships/hyperlink" Target="http://hotelacalgeciras.com" TargetMode="External"/><Relationship Id="rId172" Type="http://schemas.openxmlformats.org/officeDocument/2006/relationships/hyperlink" Target="http://hotelmarola.com" TargetMode="External"/><Relationship Id="rId171" Type="http://schemas.openxmlformats.org/officeDocument/2006/relationships/hyperlink" Target="http://hotellacostera.com" TargetMode="External"/><Relationship Id="rId170" Type="http://schemas.openxmlformats.org/officeDocument/2006/relationships/hyperlink" Target="http://hotelriamar.com" TargetMode="External"/><Relationship Id="rId3290" Type="http://schemas.openxmlformats.org/officeDocument/2006/relationships/hyperlink" Target="http://hotelspamurcia.es" TargetMode="External"/><Relationship Id="rId3292" Type="http://schemas.openxmlformats.org/officeDocument/2006/relationships/hyperlink" Target="http://leana.es" TargetMode="External"/><Relationship Id="rId3291" Type="http://schemas.openxmlformats.org/officeDocument/2006/relationships/hyperlink" Target="http://campingfuente.com" TargetMode="External"/><Relationship Id="rId3294" Type="http://schemas.openxmlformats.org/officeDocument/2006/relationships/hyperlink" Target="http://leana.es" TargetMode="External"/><Relationship Id="rId3293" Type="http://schemas.openxmlformats.org/officeDocument/2006/relationships/hyperlink" Target="http://leana.es" TargetMode="External"/><Relationship Id="rId165" Type="http://schemas.openxmlformats.org/officeDocument/2006/relationships/hyperlink" Target="http://www.hotelessanjuan.es" TargetMode="External"/><Relationship Id="rId3296" Type="http://schemas.openxmlformats.org/officeDocument/2006/relationships/hyperlink" Target="http://lagarapacha.com" TargetMode="External"/><Relationship Id="rId164" Type="http://schemas.openxmlformats.org/officeDocument/2006/relationships/hyperlink" Target="http://hotel-galicia.es" TargetMode="External"/><Relationship Id="rId3295" Type="http://schemas.openxmlformats.org/officeDocument/2006/relationships/hyperlink" Target="http://hotellosperiquitos.com" TargetMode="External"/><Relationship Id="rId163" Type="http://schemas.openxmlformats.org/officeDocument/2006/relationships/hyperlink" Target="http://hotelvillanueva.com" TargetMode="External"/><Relationship Id="rId3298" Type="http://schemas.openxmlformats.org/officeDocument/2006/relationships/hyperlink" Target="http://hotelentresierras.com" TargetMode="External"/><Relationship Id="rId162" Type="http://schemas.openxmlformats.org/officeDocument/2006/relationships/hyperlink" Target="http://pazolosescudos.com" TargetMode="External"/><Relationship Id="rId3297" Type="http://schemas.openxmlformats.org/officeDocument/2006/relationships/hyperlink" Target="http://tch-hotel.com" TargetMode="External"/><Relationship Id="rId169" Type="http://schemas.openxmlformats.org/officeDocument/2006/relationships/hyperlink" Target="http://quintadesanamaro.com" TargetMode="External"/><Relationship Id="rId168" Type="http://schemas.openxmlformats.org/officeDocument/2006/relationships/hyperlink" Target="http://hotelchola.com" TargetMode="External"/><Relationship Id="rId3299" Type="http://schemas.openxmlformats.org/officeDocument/2006/relationships/hyperlink" Target="http://hotelsg.net" TargetMode="External"/><Relationship Id="rId167" Type="http://schemas.openxmlformats.org/officeDocument/2006/relationships/hyperlink" Target="http://hotelessanjuan.es" TargetMode="External"/><Relationship Id="rId166" Type="http://schemas.openxmlformats.org/officeDocument/2006/relationships/hyperlink" Target="http://hotelessanjuan.es" TargetMode="External"/><Relationship Id="rId161" Type="http://schemas.openxmlformats.org/officeDocument/2006/relationships/hyperlink" Target="http://hotellapalomapo.es" TargetMode="External"/><Relationship Id="rId160" Type="http://schemas.openxmlformats.org/officeDocument/2006/relationships/hyperlink" Target="http://hotelvirgendelcamino.com" TargetMode="External"/><Relationship Id="rId159" Type="http://schemas.openxmlformats.org/officeDocument/2006/relationships/hyperlink" Target="http://hotelcomerciopontevedra.com" TargetMode="External"/><Relationship Id="rId3281" Type="http://schemas.openxmlformats.org/officeDocument/2006/relationships/hyperlink" Target="http://hotelpioxii.com" TargetMode="External"/><Relationship Id="rId3280" Type="http://schemas.openxmlformats.org/officeDocument/2006/relationships/hyperlink" Target="http://hotelmonreal.net" TargetMode="External"/><Relationship Id="rId3283" Type="http://schemas.openxmlformats.org/officeDocument/2006/relationships/hyperlink" Target="http://hotelavenidayecla.com" TargetMode="External"/><Relationship Id="rId3282" Type="http://schemas.openxmlformats.org/officeDocument/2006/relationships/hyperlink" Target="http://lapaz-hotel.com" TargetMode="External"/><Relationship Id="rId154" Type="http://schemas.openxmlformats.org/officeDocument/2006/relationships/hyperlink" Target="http://hotel-donpepe.com" TargetMode="External"/><Relationship Id="rId3285" Type="http://schemas.openxmlformats.org/officeDocument/2006/relationships/hyperlink" Target="http://netvision.es/sahajosa" TargetMode="External"/><Relationship Id="rId153" Type="http://schemas.openxmlformats.org/officeDocument/2006/relationships/hyperlink" Target="http://hotelvillademarin.com" TargetMode="External"/><Relationship Id="rId3284" Type="http://schemas.openxmlformats.org/officeDocument/2006/relationships/hyperlink" Target="https://hotelmalena.es/" TargetMode="External"/><Relationship Id="rId152" Type="http://schemas.openxmlformats.org/officeDocument/2006/relationships/hyperlink" Target="http://oescondidino.es" TargetMode="External"/><Relationship Id="rId3287" Type="http://schemas.openxmlformats.org/officeDocument/2006/relationships/hyperlink" Target="http://apartamentosaixa.es" TargetMode="External"/><Relationship Id="rId151" Type="http://schemas.openxmlformats.org/officeDocument/2006/relationships/hyperlink" Target="http://albergueeljardindelcamino.com" TargetMode="External"/><Relationship Id="rId3286" Type="http://schemas.openxmlformats.org/officeDocument/2006/relationships/hyperlink" Target="http://hotelcentralcaravaca.com" TargetMode="External"/><Relationship Id="rId158" Type="http://schemas.openxmlformats.org/officeDocument/2006/relationships/hyperlink" Target="http://hotelriasbajas.com" TargetMode="External"/><Relationship Id="rId3289" Type="http://schemas.openxmlformats.org/officeDocument/2006/relationships/hyperlink" Target="http://hotelcostas.net" TargetMode="External"/><Relationship Id="rId157" Type="http://schemas.openxmlformats.org/officeDocument/2006/relationships/hyperlink" Target="http://parador.es" TargetMode="External"/><Relationship Id="rId3288" Type="http://schemas.openxmlformats.org/officeDocument/2006/relationships/hyperlink" Target="http://hotelvillaceuti.com" TargetMode="External"/><Relationship Id="rId156" Type="http://schemas.openxmlformats.org/officeDocument/2006/relationships/hyperlink" Target="http://hotelavenida.info" TargetMode="External"/><Relationship Id="rId155" Type="http://schemas.openxmlformats.org/officeDocument/2006/relationships/hyperlink" Target="http://hoteltulipanes.com" TargetMode="External"/><Relationship Id="rId9451" Type="http://schemas.openxmlformats.org/officeDocument/2006/relationships/hyperlink" Target="http://masvivent.com" TargetMode="External"/><Relationship Id="rId9452" Type="http://schemas.openxmlformats.org/officeDocument/2006/relationships/hyperlink" Target="http://hmontebreamo.es" TargetMode="External"/><Relationship Id="rId9453" Type="http://schemas.openxmlformats.org/officeDocument/2006/relationships/hyperlink" Target="http://laguzmana.com" TargetMode="External"/><Relationship Id="rId9454" Type="http://schemas.openxmlformats.org/officeDocument/2006/relationships/drawing" Target="../drawings/drawing1.xml"/><Relationship Id="rId8123" Type="http://schemas.openxmlformats.org/officeDocument/2006/relationships/hyperlink" Target="http://hlaunion.com" TargetMode="External"/><Relationship Id="rId8122" Type="http://schemas.openxmlformats.org/officeDocument/2006/relationships/hyperlink" Target="http://posadasdeespana.com" TargetMode="External"/><Relationship Id="rId8121" Type="http://schemas.openxmlformats.org/officeDocument/2006/relationships/hyperlink" Target="http://hotel-indiana.com" TargetMode="External"/><Relationship Id="rId8120" Type="http://schemas.openxmlformats.org/officeDocument/2006/relationships/hyperlink" Target="http://losolivos.es" TargetMode="External"/><Relationship Id="rId9450" Type="http://schemas.openxmlformats.org/officeDocument/2006/relationships/hyperlink" Target="http://casaelpelaire.com" TargetMode="External"/><Relationship Id="rId8127" Type="http://schemas.openxmlformats.org/officeDocument/2006/relationships/hyperlink" Target="http://hotelrestaurantedinastia.com" TargetMode="External"/><Relationship Id="rId8126" Type="http://schemas.openxmlformats.org/officeDocument/2006/relationships/hyperlink" Target="http://tryp-losangeles.com" TargetMode="External"/><Relationship Id="rId8125" Type="http://schemas.openxmlformats.org/officeDocument/2006/relationships/hyperlink" Target="http://hotelparquesur.com" TargetMode="External"/><Relationship Id="rId8124" Type="http://schemas.openxmlformats.org/officeDocument/2006/relationships/hyperlink" Target="http://hostalcastilla.net" TargetMode="External"/><Relationship Id="rId8129" Type="http://schemas.openxmlformats.org/officeDocument/2006/relationships/hyperlink" Target="http://hotelmadridtorrejonplaza.es" TargetMode="External"/><Relationship Id="rId8128" Type="http://schemas.openxmlformats.org/officeDocument/2006/relationships/hyperlink" Target="http://losolivos.es" TargetMode="External"/><Relationship Id="rId9440" Type="http://schemas.openxmlformats.org/officeDocument/2006/relationships/hyperlink" Target="http://caseriolospartidos.com" TargetMode="External"/><Relationship Id="rId9441" Type="http://schemas.openxmlformats.org/officeDocument/2006/relationships/hyperlink" Target="http://casaruralelnidal.es" TargetMode="External"/><Relationship Id="rId9442" Type="http://schemas.openxmlformats.org/officeDocument/2006/relationships/hyperlink" Target="http://elnidodealcudia.com" TargetMode="External"/><Relationship Id="rId9443" Type="http://schemas.openxmlformats.org/officeDocument/2006/relationships/hyperlink" Target="http://losmolinosturismorural.com" TargetMode="External"/><Relationship Id="rId8112" Type="http://schemas.openxmlformats.org/officeDocument/2006/relationships/hyperlink" Target="http://pullmanhotels.com" TargetMode="External"/><Relationship Id="rId8111" Type="http://schemas.openxmlformats.org/officeDocument/2006/relationships/hyperlink" Target="http://accorhotel.com" TargetMode="External"/><Relationship Id="rId8110" Type="http://schemas.openxmlformats.org/officeDocument/2006/relationships/hyperlink" Target="http://eurostarssuitesmirasierra.com" TargetMode="External"/><Relationship Id="rId8116" Type="http://schemas.openxmlformats.org/officeDocument/2006/relationships/hyperlink" Target="http://hotelorfila.com" TargetMode="External"/><Relationship Id="rId9448" Type="http://schemas.openxmlformats.org/officeDocument/2006/relationships/hyperlink" Target="http://hotelruralsuquin.es" TargetMode="External"/><Relationship Id="rId8115" Type="http://schemas.openxmlformats.org/officeDocument/2006/relationships/hyperlink" Target="http://eurostarshotels.com" TargetMode="External"/><Relationship Id="rId9449" Type="http://schemas.openxmlformats.org/officeDocument/2006/relationships/hyperlink" Target="http://sanjuandeortega.es" TargetMode="External"/><Relationship Id="rId8114" Type="http://schemas.openxmlformats.org/officeDocument/2006/relationships/hyperlink" Target="http://nh-hoteles.es" TargetMode="External"/><Relationship Id="rId8113" Type="http://schemas.openxmlformats.org/officeDocument/2006/relationships/hyperlink" Target="http://nh-hotels.com" TargetMode="External"/><Relationship Id="rId9444" Type="http://schemas.openxmlformats.org/officeDocument/2006/relationships/hyperlink" Target="http://calsecretarivell.com" TargetMode="External"/><Relationship Id="rId8119" Type="http://schemas.openxmlformats.org/officeDocument/2006/relationships/hyperlink" Target="http://lasartes.es" TargetMode="External"/><Relationship Id="rId9445" Type="http://schemas.openxmlformats.org/officeDocument/2006/relationships/hyperlink" Target="https://lacasadelosgatos.es/" TargetMode="External"/><Relationship Id="rId8118" Type="http://schemas.openxmlformats.org/officeDocument/2006/relationships/hyperlink" Target="http://ihg.com" TargetMode="External"/><Relationship Id="rId9446" Type="http://schemas.openxmlformats.org/officeDocument/2006/relationships/hyperlink" Target="http://hotelhierbaluisa.com" TargetMode="External"/><Relationship Id="rId8117" Type="http://schemas.openxmlformats.org/officeDocument/2006/relationships/hyperlink" Target="http://oscar.room-matehotels.com" TargetMode="External"/><Relationship Id="rId9447" Type="http://schemas.openxmlformats.org/officeDocument/2006/relationships/hyperlink" Target="http://tejeradelozoya.es" TargetMode="External"/><Relationship Id="rId8141" Type="http://schemas.openxmlformats.org/officeDocument/2006/relationships/hyperlink" Target="http://elegancehotels.es" TargetMode="External"/><Relationship Id="rId8140" Type="http://schemas.openxmlformats.org/officeDocument/2006/relationships/hyperlink" Target="http://uvehoteles.com" TargetMode="External"/><Relationship Id="rId8145" Type="http://schemas.openxmlformats.org/officeDocument/2006/relationships/hyperlink" Target="http://hotelmajadahonda.com" TargetMode="External"/><Relationship Id="rId8144" Type="http://schemas.openxmlformats.org/officeDocument/2006/relationships/hyperlink" Target="http://apartamentostartesos.com" TargetMode="External"/><Relationship Id="rId8143" Type="http://schemas.openxmlformats.org/officeDocument/2006/relationships/hyperlink" Target="http://hotelmonterozas.com" TargetMode="External"/><Relationship Id="rId8142" Type="http://schemas.openxmlformats.org/officeDocument/2006/relationships/hyperlink" Target="http://hotelciudadfuenlabrada.com" TargetMode="External"/><Relationship Id="rId8149" Type="http://schemas.openxmlformats.org/officeDocument/2006/relationships/hyperlink" Target="http://hotellospenascales.es" TargetMode="External"/><Relationship Id="rId8148" Type="http://schemas.openxmlformats.org/officeDocument/2006/relationships/hyperlink" Target="http://elconvento.net" TargetMode="External"/><Relationship Id="rId8147" Type="http://schemas.openxmlformats.org/officeDocument/2006/relationships/hyperlink" Target="http://partner-hotels.com" TargetMode="External"/><Relationship Id="rId8146" Type="http://schemas.openxmlformats.org/officeDocument/2006/relationships/hyperlink" Target="http://nh-hotels.com" TargetMode="External"/><Relationship Id="rId8130" Type="http://schemas.openxmlformats.org/officeDocument/2006/relationships/hyperlink" Target="http://hotelassettorrejon.com" TargetMode="External"/><Relationship Id="rId8134" Type="http://schemas.openxmlformats.org/officeDocument/2006/relationships/hyperlink" Target="http://checkinmadridparla.com" TargetMode="External"/><Relationship Id="rId8133" Type="http://schemas.openxmlformats.org/officeDocument/2006/relationships/hyperlink" Target="http://nh-hoteles.es" TargetMode="External"/><Relationship Id="rId8132" Type="http://schemas.openxmlformats.org/officeDocument/2006/relationships/hyperlink" Target="http://lacasagrande.es" TargetMode="External"/><Relationship Id="rId8131" Type="http://schemas.openxmlformats.org/officeDocument/2006/relationships/hyperlink" Target="http://lacasagrande.es" TargetMode="External"/><Relationship Id="rId8138" Type="http://schemas.openxmlformats.org/officeDocument/2006/relationships/hyperlink" Target="http://hotelesporcel.com" TargetMode="External"/><Relationship Id="rId8137" Type="http://schemas.openxmlformats.org/officeDocument/2006/relationships/hyperlink" Target="http://hotelesporcel.com" TargetMode="External"/><Relationship Id="rId8136" Type="http://schemas.openxmlformats.org/officeDocument/2006/relationships/hyperlink" Target="http://hotelesglobales.com" TargetMode="External"/><Relationship Id="rId8135" Type="http://schemas.openxmlformats.org/officeDocument/2006/relationships/hyperlink" Target="http://nh-hotels.com" TargetMode="External"/><Relationship Id="rId8139" Type="http://schemas.openxmlformats.org/officeDocument/2006/relationships/hyperlink" Target="http://hotelpraderon.com" TargetMode="External"/><Relationship Id="rId9419" Type="http://schemas.openxmlformats.org/officeDocument/2006/relationships/hyperlink" Target="http://lacasagrandedelvalle.com" TargetMode="External"/><Relationship Id="rId9410" Type="http://schemas.openxmlformats.org/officeDocument/2006/relationships/hyperlink" Target="http://casaelchusco.com" TargetMode="External"/><Relationship Id="rId9415" Type="http://schemas.openxmlformats.org/officeDocument/2006/relationships/hyperlink" Target="http://elretirodelpilar.com" TargetMode="External"/><Relationship Id="rId9416" Type="http://schemas.openxmlformats.org/officeDocument/2006/relationships/hyperlink" Target="https://www.hotelmiradorlasgrullas.com/" TargetMode="External"/><Relationship Id="rId9417" Type="http://schemas.openxmlformats.org/officeDocument/2006/relationships/hyperlink" Target="http://bcnfashionhouse.com" TargetMode="External"/><Relationship Id="rId9418" Type="http://schemas.openxmlformats.org/officeDocument/2006/relationships/hyperlink" Target="http://espicot.com" TargetMode="External"/><Relationship Id="rId9411" Type="http://schemas.openxmlformats.org/officeDocument/2006/relationships/hyperlink" Target="http://thehype-beachhouse.es" TargetMode="External"/><Relationship Id="rId9412" Type="http://schemas.openxmlformats.org/officeDocument/2006/relationships/hyperlink" Target="https://thewaymolinaseca.com/" TargetMode="External"/><Relationship Id="rId9413" Type="http://schemas.openxmlformats.org/officeDocument/2006/relationships/hyperlink" Target="http://soncaulelles.com" TargetMode="External"/><Relationship Id="rId9414" Type="http://schemas.openxmlformats.org/officeDocument/2006/relationships/hyperlink" Target="http://quintadelosenebrales.com" TargetMode="External"/><Relationship Id="rId9408" Type="http://schemas.openxmlformats.org/officeDocument/2006/relationships/hyperlink" Target="https://www.hotelruralcasalao.es/" TargetMode="External"/><Relationship Id="rId9409" Type="http://schemas.openxmlformats.org/officeDocument/2006/relationships/hyperlink" Target="http://casoadebrana.com" TargetMode="External"/><Relationship Id="rId9404" Type="http://schemas.openxmlformats.org/officeDocument/2006/relationships/hyperlink" Target="http://alojamientospalacete.com" TargetMode="External"/><Relationship Id="rId9405" Type="http://schemas.openxmlformats.org/officeDocument/2006/relationships/hyperlink" Target="http://hotellasnavas.hol.es" TargetMode="External"/><Relationship Id="rId9406" Type="http://schemas.openxmlformats.org/officeDocument/2006/relationships/hyperlink" Target="http://picoseuropa.org" TargetMode="External"/><Relationship Id="rId9407" Type="http://schemas.openxmlformats.org/officeDocument/2006/relationships/hyperlink" Target="http://apartahotelbelchite.es" TargetMode="External"/><Relationship Id="rId9400" Type="http://schemas.openxmlformats.org/officeDocument/2006/relationships/hyperlink" Target="http://hotelandalou.com" TargetMode="External"/><Relationship Id="rId9401" Type="http://schemas.openxmlformats.org/officeDocument/2006/relationships/hyperlink" Target="http://soldormiami.com/" TargetMode="External"/><Relationship Id="rId9402" Type="http://schemas.openxmlformats.org/officeDocument/2006/relationships/hyperlink" Target="http://hotelabrego.es" TargetMode="External"/><Relationship Id="rId9403" Type="http://schemas.openxmlformats.org/officeDocument/2006/relationships/hyperlink" Target="http://tirontillana.es" TargetMode="External"/><Relationship Id="rId9430" Type="http://schemas.openxmlformats.org/officeDocument/2006/relationships/hyperlink" Target="http://posadadelcastano.com" TargetMode="External"/><Relationship Id="rId9431" Type="http://schemas.openxmlformats.org/officeDocument/2006/relationships/hyperlink" Target="http://calcompte.com" TargetMode="External"/><Relationship Id="rId9432" Type="http://schemas.openxmlformats.org/officeDocument/2006/relationships/hyperlink" Target="http://calcompte.com" TargetMode="External"/><Relationship Id="rId8101" Type="http://schemas.openxmlformats.org/officeDocument/2006/relationships/hyperlink" Target="http://shshoteles.com" TargetMode="External"/><Relationship Id="rId8100" Type="http://schemas.openxmlformats.org/officeDocument/2006/relationships/hyperlink" Target="http://shshoteles.com" TargetMode="External"/><Relationship Id="rId8105" Type="http://schemas.openxmlformats.org/officeDocument/2006/relationships/hyperlink" Target="http://hotelosuna.es" TargetMode="External"/><Relationship Id="rId9437" Type="http://schemas.openxmlformats.org/officeDocument/2006/relationships/hyperlink" Target="http://www.elbodegondeolivares.com/" TargetMode="External"/><Relationship Id="rId8104" Type="http://schemas.openxmlformats.org/officeDocument/2006/relationships/hyperlink" Target="http://nh-hotels.com" TargetMode="External"/><Relationship Id="rId9438" Type="http://schemas.openxmlformats.org/officeDocument/2006/relationships/hyperlink" Target="https://www.ollymar.de/" TargetMode="External"/><Relationship Id="rId8103" Type="http://schemas.openxmlformats.org/officeDocument/2006/relationships/hyperlink" Target="http://www.hotelpuertamerica.com/" TargetMode="External"/><Relationship Id="rId9439" Type="http://schemas.openxmlformats.org/officeDocument/2006/relationships/hyperlink" Target="http://hotelarcadenoe.es" TargetMode="External"/><Relationship Id="rId8102" Type="http://schemas.openxmlformats.org/officeDocument/2006/relationships/hyperlink" Target="http://hotelexemoncloa.com" TargetMode="External"/><Relationship Id="rId8109" Type="http://schemas.openxmlformats.org/officeDocument/2006/relationships/hyperlink" Target="http://melia.com" TargetMode="External"/><Relationship Id="rId9433" Type="http://schemas.openxmlformats.org/officeDocument/2006/relationships/hyperlink" Target="http://casafontequeiroso.com" TargetMode="External"/><Relationship Id="rId8108" Type="http://schemas.openxmlformats.org/officeDocument/2006/relationships/hyperlink" Target="http://sohohoteles.com" TargetMode="External"/><Relationship Id="rId9434" Type="http://schemas.openxmlformats.org/officeDocument/2006/relationships/hyperlink" Target="https://rio-viejo.co/" TargetMode="External"/><Relationship Id="rId8107" Type="http://schemas.openxmlformats.org/officeDocument/2006/relationships/hyperlink" Target="http://sanlorenzosuites.com" TargetMode="External"/><Relationship Id="rId9435" Type="http://schemas.openxmlformats.org/officeDocument/2006/relationships/hyperlink" Target="http://elturcal.com" TargetMode="External"/><Relationship Id="rId8106" Type="http://schemas.openxmlformats.org/officeDocument/2006/relationships/hyperlink" Target="http://hotelaravacavillage.com" TargetMode="External"/><Relationship Id="rId9436" Type="http://schemas.openxmlformats.org/officeDocument/2006/relationships/hyperlink" Target="http://laveleta.net" TargetMode="External"/><Relationship Id="rId9420" Type="http://schemas.openxmlformats.org/officeDocument/2006/relationships/hyperlink" Target="http://casanaya.com" TargetMode="External"/><Relationship Id="rId9421" Type="http://schemas.openxmlformats.org/officeDocument/2006/relationships/hyperlink" Target="http://m.los-dos-alemanes.webnode.es" TargetMode="External"/><Relationship Id="rId9426" Type="http://schemas.openxmlformats.org/officeDocument/2006/relationships/hyperlink" Target="http://elxaletdetaull.com" TargetMode="External"/><Relationship Id="rId9427" Type="http://schemas.openxmlformats.org/officeDocument/2006/relationships/hyperlink" Target="http://hotelcardeo.es" TargetMode="External"/><Relationship Id="rId9428" Type="http://schemas.openxmlformats.org/officeDocument/2006/relationships/hyperlink" Target="http://hotelporrua.com" TargetMode="External"/><Relationship Id="rId9429" Type="http://schemas.openxmlformats.org/officeDocument/2006/relationships/hyperlink" Target="http://albamanjon.net" TargetMode="External"/><Relationship Id="rId9422" Type="http://schemas.openxmlformats.org/officeDocument/2006/relationships/hyperlink" Target="http://latorredelcodina.com" TargetMode="External"/><Relationship Id="rId9423" Type="http://schemas.openxmlformats.org/officeDocument/2006/relationships/hyperlink" Target="http://camynos.es" TargetMode="External"/><Relationship Id="rId9424" Type="http://schemas.openxmlformats.org/officeDocument/2006/relationships/hyperlink" Target="https://www.magmarooms.es/" TargetMode="External"/><Relationship Id="rId9425" Type="http://schemas.openxmlformats.org/officeDocument/2006/relationships/hyperlink" Target="http://hotelruralpuertadecaderechas.es" TargetMode="External"/><Relationship Id="rId4602" Type="http://schemas.openxmlformats.org/officeDocument/2006/relationships/hyperlink" Target="http://hotelreallosbarrios.es" TargetMode="External"/><Relationship Id="rId5934" Type="http://schemas.openxmlformats.org/officeDocument/2006/relationships/hyperlink" Target="http://www.hotelrecord.com" TargetMode="External"/><Relationship Id="rId4601" Type="http://schemas.openxmlformats.org/officeDocument/2006/relationships/hyperlink" Target="https://hotelmisianatarifa.com/" TargetMode="External"/><Relationship Id="rId5935" Type="http://schemas.openxmlformats.org/officeDocument/2006/relationships/hyperlink" Target="http://arrizul.com" TargetMode="External"/><Relationship Id="rId4604" Type="http://schemas.openxmlformats.org/officeDocument/2006/relationships/hyperlink" Target="http://hotelpatricia.com" TargetMode="External"/><Relationship Id="rId5932" Type="http://schemas.openxmlformats.org/officeDocument/2006/relationships/hyperlink" Target="http://hoteldonosti.com" TargetMode="External"/><Relationship Id="rId4603" Type="http://schemas.openxmlformats.org/officeDocument/2006/relationships/hyperlink" Target="https://lacanadagolf.com/" TargetMode="External"/><Relationship Id="rId5933" Type="http://schemas.openxmlformats.org/officeDocument/2006/relationships/hyperlink" Target="http://puntamonpashotel.com" TargetMode="External"/><Relationship Id="rId4606" Type="http://schemas.openxmlformats.org/officeDocument/2006/relationships/hyperlink" Target="http://sanroqueclub.com" TargetMode="External"/><Relationship Id="rId5938" Type="http://schemas.openxmlformats.org/officeDocument/2006/relationships/hyperlink" Target="http://www.hotelbidebide.eus" TargetMode="External"/><Relationship Id="rId4605" Type="http://schemas.openxmlformats.org/officeDocument/2006/relationships/hyperlink" Target="http://hotellascamelias.com" TargetMode="External"/><Relationship Id="rId5939" Type="http://schemas.openxmlformats.org/officeDocument/2006/relationships/hyperlink" Target="http://atotxarooms.com/contacto" TargetMode="External"/><Relationship Id="rId4608" Type="http://schemas.openxmlformats.org/officeDocument/2006/relationships/hyperlink" Target="http://hotelalmenara.com" TargetMode="External"/><Relationship Id="rId5936" Type="http://schemas.openxmlformats.org/officeDocument/2006/relationships/hyperlink" Target="http://axelhotels.com" TargetMode="External"/><Relationship Id="rId4607" Type="http://schemas.openxmlformats.org/officeDocument/2006/relationships/hyperlink" Target="http://hotelesglobales.com" TargetMode="External"/><Relationship Id="rId5937" Type="http://schemas.openxmlformats.org/officeDocument/2006/relationships/hyperlink" Target="http://hotelflysch.com" TargetMode="External"/><Relationship Id="rId4609" Type="http://schemas.openxmlformats.org/officeDocument/2006/relationships/hyperlink" Target="http://hotellascanteras.es" TargetMode="External"/><Relationship Id="rId5930" Type="http://schemas.openxmlformats.org/officeDocument/2006/relationships/hyperlink" Target="http://www.akelarre.net" TargetMode="External"/><Relationship Id="rId5931" Type="http://schemas.openxmlformats.org/officeDocument/2006/relationships/hyperlink" Target="http://villasoro.com" TargetMode="External"/><Relationship Id="rId4600" Type="http://schemas.openxmlformats.org/officeDocument/2006/relationships/hyperlink" Target="http://hotelesalboran.com" TargetMode="External"/><Relationship Id="rId5923" Type="http://schemas.openxmlformats.org/officeDocument/2006/relationships/hyperlink" Target="http://hotelarrizulcongress.com" TargetMode="External"/><Relationship Id="rId5924" Type="http://schemas.openxmlformats.org/officeDocument/2006/relationships/hyperlink" Target="http://welcomegros.com" TargetMode="External"/><Relationship Id="rId5921" Type="http://schemas.openxmlformats.org/officeDocument/2006/relationships/hyperlink" Target="http://hotelonyarbi.com" TargetMode="External"/><Relationship Id="rId5922" Type="http://schemas.openxmlformats.org/officeDocument/2006/relationships/hyperlink" Target="http://www.hoteltxintxua.com" TargetMode="External"/><Relationship Id="rId5927" Type="http://schemas.openxmlformats.org/officeDocument/2006/relationships/hyperlink" Target="http://zenithoteles.com" TargetMode="External"/><Relationship Id="rId5928" Type="http://schemas.openxmlformats.org/officeDocument/2006/relationships/hyperlink" Target="http://www.arrizulhotel.com" TargetMode="External"/><Relationship Id="rId5925" Type="http://schemas.openxmlformats.org/officeDocument/2006/relationships/hyperlink" Target="http://www.hotelmonteulia.com" TargetMode="External"/><Relationship Id="rId5926" Type="http://schemas.openxmlformats.org/officeDocument/2006/relationships/hyperlink" Target="http://www.okakohotel.com" TargetMode="External"/><Relationship Id="rId5929" Type="http://schemas.openxmlformats.org/officeDocument/2006/relationships/hyperlink" Target="http://nh-hoteles.es" TargetMode="External"/><Relationship Id="rId8196" Type="http://schemas.openxmlformats.org/officeDocument/2006/relationships/hyperlink" Target="http://melia.com" TargetMode="External"/><Relationship Id="rId8195" Type="http://schemas.openxmlformats.org/officeDocument/2006/relationships/hyperlink" Target="https://www.melia.com/" TargetMode="External"/><Relationship Id="rId8194" Type="http://schemas.openxmlformats.org/officeDocument/2006/relationships/hyperlink" Target="http://hotelmayorazgo.com" TargetMode="External"/><Relationship Id="rId8193" Type="http://schemas.openxmlformats.org/officeDocument/2006/relationships/hyperlink" Target="http://emperadorhotel.com" TargetMode="External"/><Relationship Id="rId8199" Type="http://schemas.openxmlformats.org/officeDocument/2006/relationships/hyperlink" Target="http://hotelfloridanorte.com" TargetMode="External"/><Relationship Id="rId8198" Type="http://schemas.openxmlformats.org/officeDocument/2006/relationships/hyperlink" Target="http://hotelfloridanorte.com" TargetMode="External"/><Relationship Id="rId8197" Type="http://schemas.openxmlformats.org/officeDocument/2006/relationships/hyperlink" Target="http://apartamentos-plazaespana.com" TargetMode="External"/><Relationship Id="rId5920" Type="http://schemas.openxmlformats.org/officeDocument/2006/relationships/hyperlink" Target="http://hoteltxartel.com" TargetMode="External"/><Relationship Id="rId4624" Type="http://schemas.openxmlformats.org/officeDocument/2006/relationships/hyperlink" Target="http://hipotels.com" TargetMode="External"/><Relationship Id="rId5956" Type="http://schemas.openxmlformats.org/officeDocument/2006/relationships/hyperlink" Target="http://boulevartdonostia.com" TargetMode="External"/><Relationship Id="rId4623" Type="http://schemas.openxmlformats.org/officeDocument/2006/relationships/hyperlink" Target="http://hipotels.com" TargetMode="External"/><Relationship Id="rId5957" Type="http://schemas.openxmlformats.org/officeDocument/2006/relationships/hyperlink" Target="http://hotelsanprudencio.com" TargetMode="External"/><Relationship Id="rId4626" Type="http://schemas.openxmlformats.org/officeDocument/2006/relationships/hyperlink" Target="http://aparthotelnovosanctipetri.com" TargetMode="External"/><Relationship Id="rId5954" Type="http://schemas.openxmlformats.org/officeDocument/2006/relationships/hyperlink" Target="http://hotelloiola.com" TargetMode="External"/><Relationship Id="rId4625" Type="http://schemas.openxmlformats.org/officeDocument/2006/relationships/hyperlink" Target="http://hotelcoralplaya.com" TargetMode="External"/><Relationship Id="rId5955" Type="http://schemas.openxmlformats.org/officeDocument/2006/relationships/hyperlink" Target="http://zumaiahotela.com" TargetMode="External"/><Relationship Id="rId4628" Type="http://schemas.openxmlformats.org/officeDocument/2006/relationships/hyperlink" Target="http://hotelcortijolosgallos.com" TargetMode="External"/><Relationship Id="rId4627" Type="http://schemas.openxmlformats.org/officeDocument/2006/relationships/hyperlink" Target="http://valentinhotels.com" TargetMode="External"/><Relationship Id="rId5958" Type="http://schemas.openxmlformats.org/officeDocument/2006/relationships/hyperlink" Target="http://iriartejauregia.com" TargetMode="External"/><Relationship Id="rId4629" Type="http://schemas.openxmlformats.org/officeDocument/2006/relationships/hyperlink" Target="http://barcelocostaballenagolf.com" TargetMode="External"/><Relationship Id="rId5959" Type="http://schemas.openxmlformats.org/officeDocument/2006/relationships/hyperlink" Target="http://saiazgetaria.com" TargetMode="External"/><Relationship Id="rId4620" Type="http://schemas.openxmlformats.org/officeDocument/2006/relationships/hyperlink" Target="http://hipotels.com" TargetMode="External"/><Relationship Id="rId5952" Type="http://schemas.openxmlformats.org/officeDocument/2006/relationships/hyperlink" Target="http://hotelzelaa.com" TargetMode="External"/><Relationship Id="rId5953" Type="http://schemas.openxmlformats.org/officeDocument/2006/relationships/hyperlink" Target="http://petithotelgoierri.com" TargetMode="External"/><Relationship Id="rId4622" Type="http://schemas.openxmlformats.org/officeDocument/2006/relationships/hyperlink" Target="http://iberostar.com" TargetMode="External"/><Relationship Id="rId5950" Type="http://schemas.openxmlformats.org/officeDocument/2006/relationships/hyperlink" Target="http://hotelkanala.com" TargetMode="External"/><Relationship Id="rId4621" Type="http://schemas.openxmlformats.org/officeDocument/2006/relationships/hyperlink" Target="http://vinccihoteles.com" TargetMode="External"/><Relationship Id="rId5951" Type="http://schemas.openxmlformats.org/officeDocument/2006/relationships/hyperlink" Target="http://www.hotelvilladeermua.com" TargetMode="External"/><Relationship Id="rId4613" Type="http://schemas.openxmlformats.org/officeDocument/2006/relationships/hyperlink" Target="http://hotelciudaddemartos.es" TargetMode="External"/><Relationship Id="rId5945" Type="http://schemas.openxmlformats.org/officeDocument/2006/relationships/hyperlink" Target="http://hotelgudamendi.com" TargetMode="External"/><Relationship Id="rId4612" Type="http://schemas.openxmlformats.org/officeDocument/2006/relationships/hyperlink" Target="http://hotelsurutopia.com" TargetMode="External"/><Relationship Id="rId5946" Type="http://schemas.openxmlformats.org/officeDocument/2006/relationships/hyperlink" Target="http://hotelcodina.es" TargetMode="External"/><Relationship Id="rId4615" Type="http://schemas.openxmlformats.org/officeDocument/2006/relationships/hyperlink" Target="http://parador.es" TargetMode="External"/><Relationship Id="rId5943" Type="http://schemas.openxmlformats.org/officeDocument/2006/relationships/hyperlink" Target="http://www.hotelnicols.com" TargetMode="External"/><Relationship Id="rId4614" Type="http://schemas.openxmlformats.org/officeDocument/2006/relationships/hyperlink" Target="https://facebook.com/hotelloscantaros" TargetMode="External"/><Relationship Id="rId5944" Type="http://schemas.openxmlformats.org/officeDocument/2006/relationships/hyperlink" Target="http://hotelezeiza.com" TargetMode="External"/><Relationship Id="rId4617" Type="http://schemas.openxmlformats.org/officeDocument/2006/relationships/hyperlink" Target="http://hotelaromademar.com" TargetMode="External"/><Relationship Id="rId5949" Type="http://schemas.openxmlformats.org/officeDocument/2006/relationships/hyperlink" Target="http://hotelpalaciodeaiete.com" TargetMode="External"/><Relationship Id="rId4616" Type="http://schemas.openxmlformats.org/officeDocument/2006/relationships/hyperlink" Target="http://hotelceuta.com" TargetMode="External"/><Relationship Id="rId4619" Type="http://schemas.openxmlformats.org/officeDocument/2006/relationships/hyperlink" Target="http://aparthotelasdunas.com" TargetMode="External"/><Relationship Id="rId5947" Type="http://schemas.openxmlformats.org/officeDocument/2006/relationships/hyperlink" Target="http://monteigueldo.com" TargetMode="External"/><Relationship Id="rId4618" Type="http://schemas.openxmlformats.org/officeDocument/2006/relationships/hyperlink" Target="http://hipotels.com" TargetMode="External"/><Relationship Id="rId5948" Type="http://schemas.openxmlformats.org/officeDocument/2006/relationships/hyperlink" Target="http://www.lekueder.com" TargetMode="External"/><Relationship Id="rId5941" Type="http://schemas.openxmlformats.org/officeDocument/2006/relationships/hyperlink" Target="http://nh-hotels.com" TargetMode="External"/><Relationship Id="rId5942" Type="http://schemas.openxmlformats.org/officeDocument/2006/relationships/hyperlink" Target="http://hotellagaleria.com" TargetMode="External"/><Relationship Id="rId4611" Type="http://schemas.openxmlformats.org/officeDocument/2006/relationships/hyperlink" Target="http://hotelcampomar.net" TargetMode="External"/><Relationship Id="rId4610" Type="http://schemas.openxmlformats.org/officeDocument/2006/relationships/hyperlink" Target="http://hotelpuertobahia.com" TargetMode="External"/><Relationship Id="rId5940" Type="http://schemas.openxmlformats.org/officeDocument/2006/relationships/hyperlink" Target="http://irenaz.com" TargetMode="External"/><Relationship Id="rId8170" Type="http://schemas.openxmlformats.org/officeDocument/2006/relationships/hyperlink" Target="http://petitpalace.com" TargetMode="External"/><Relationship Id="rId8163" Type="http://schemas.openxmlformats.org/officeDocument/2006/relationships/hyperlink" Target="http://hotelmenoirdorsett.es" TargetMode="External"/><Relationship Id="rId8162" Type="http://schemas.openxmlformats.org/officeDocument/2006/relationships/hyperlink" Target="http://hotelgolden21.com" TargetMode="External"/><Relationship Id="rId8161" Type="http://schemas.openxmlformats.org/officeDocument/2006/relationships/hyperlink" Target="http://ihg.com/holidayinnexpress/hotels/gb/en/leganes/tojml/hoteldetail" TargetMode="External"/><Relationship Id="rId8160" Type="http://schemas.openxmlformats.org/officeDocument/2006/relationships/hyperlink" Target="http://hoteles2.com" TargetMode="External"/><Relationship Id="rId8167" Type="http://schemas.openxmlformats.org/officeDocument/2006/relationships/hyperlink" Target="http://leonardo-hotels.com" TargetMode="External"/><Relationship Id="rId8166" Type="http://schemas.openxmlformats.org/officeDocument/2006/relationships/hyperlink" Target="http://nh-hotels.com" TargetMode="External"/><Relationship Id="rId8165" Type="http://schemas.openxmlformats.org/officeDocument/2006/relationships/hyperlink" Target="http://nh-hotels.com" TargetMode="External"/><Relationship Id="rId8164" Type="http://schemas.openxmlformats.org/officeDocument/2006/relationships/hyperlink" Target="http://rafaelhoteles.com" TargetMode="External"/><Relationship Id="rId8169" Type="http://schemas.openxmlformats.org/officeDocument/2006/relationships/hyperlink" Target="http://hotel-puertaeuropa.com" TargetMode="External"/><Relationship Id="rId8168" Type="http://schemas.openxmlformats.org/officeDocument/2006/relationships/hyperlink" Target="http://senatorcastellanahotel.com" TargetMode="External"/><Relationship Id="rId8152" Type="http://schemas.openxmlformats.org/officeDocument/2006/relationships/hyperlink" Target="http://ihg.com" TargetMode="External"/><Relationship Id="rId8151" Type="http://schemas.openxmlformats.org/officeDocument/2006/relationships/hyperlink" Target="http://hotel-bb.es" TargetMode="External"/><Relationship Id="rId8150" Type="http://schemas.openxmlformats.org/officeDocument/2006/relationships/hyperlink" Target="http://exegranhotelalmenar.com" TargetMode="External"/><Relationship Id="rId8156" Type="http://schemas.openxmlformats.org/officeDocument/2006/relationships/hyperlink" Target="http://lcbhoteles.es" TargetMode="External"/><Relationship Id="rId8155" Type="http://schemas.openxmlformats.org/officeDocument/2006/relationships/hyperlink" Target="http://eurostarsarenasdepinto.com" TargetMode="External"/><Relationship Id="rId8154" Type="http://schemas.openxmlformats.org/officeDocument/2006/relationships/hyperlink" Target="http://ibis.com" TargetMode="External"/><Relationship Id="rId8153" Type="http://schemas.openxmlformats.org/officeDocument/2006/relationships/hyperlink" Target="http://hiexpress.com/madridgetafe" TargetMode="External"/><Relationship Id="rId8159" Type="http://schemas.openxmlformats.org/officeDocument/2006/relationships/hyperlink" Target="http://hoteles2.com" TargetMode="External"/><Relationship Id="rId8158" Type="http://schemas.openxmlformats.org/officeDocument/2006/relationships/hyperlink" Target="http://hotelexegetafe.com" TargetMode="External"/><Relationship Id="rId8157" Type="http://schemas.openxmlformats.org/officeDocument/2006/relationships/hyperlink" Target="http://hotelavenidaespana.com" TargetMode="External"/><Relationship Id="rId5912" Type="http://schemas.openxmlformats.org/officeDocument/2006/relationships/hyperlink" Target="http://sansebayhotel.com" TargetMode="External"/><Relationship Id="rId5913" Type="http://schemas.openxmlformats.org/officeDocument/2006/relationships/hyperlink" Target="http://hotelparma.com" TargetMode="External"/><Relationship Id="rId5910" Type="http://schemas.openxmlformats.org/officeDocument/2006/relationships/hyperlink" Target="http://astoria7hotel.com" TargetMode="External"/><Relationship Id="rId5911" Type="http://schemas.openxmlformats.org/officeDocument/2006/relationships/hyperlink" Target="http://hlondres.com" TargetMode="External"/><Relationship Id="rId5916" Type="http://schemas.openxmlformats.org/officeDocument/2006/relationships/hyperlink" Target="http://www.hotelatxega.com" TargetMode="External"/><Relationship Id="rId5917" Type="http://schemas.openxmlformats.org/officeDocument/2006/relationships/hyperlink" Target="http://aginagahotela.com" TargetMode="External"/><Relationship Id="rId5914" Type="http://schemas.openxmlformats.org/officeDocument/2006/relationships/hyperlink" Target="http://www.pensionkoxkabi.com" TargetMode="External"/><Relationship Id="rId5915" Type="http://schemas.openxmlformats.org/officeDocument/2006/relationships/hyperlink" Target="http://hotelniza.com" TargetMode="External"/><Relationship Id="rId5918" Type="http://schemas.openxmlformats.org/officeDocument/2006/relationships/hyperlink" Target="http://agroturismoarratzain.com" TargetMode="External"/><Relationship Id="rId5919" Type="http://schemas.openxmlformats.org/officeDocument/2006/relationships/hyperlink" Target="http://hotelibiltze.com" TargetMode="External"/><Relationship Id="rId8192" Type="http://schemas.openxmlformats.org/officeDocument/2006/relationships/hyperlink" Target="http://hotelsantodomingo.es" TargetMode="External"/><Relationship Id="rId8191" Type="http://schemas.openxmlformats.org/officeDocument/2006/relationships/hyperlink" Target="http://hotelsantodomingo.com" TargetMode="External"/><Relationship Id="rId8190" Type="http://schemas.openxmlformats.org/officeDocument/2006/relationships/hyperlink" Target="http://t3tirol.com" TargetMode="External"/><Relationship Id="rId8185" Type="http://schemas.openxmlformats.org/officeDocument/2006/relationships/hyperlink" Target="http://vinccivia66.com" TargetMode="External"/><Relationship Id="rId8184" Type="http://schemas.openxmlformats.org/officeDocument/2006/relationships/hyperlink" Target="http://8roomsmadrid.com" TargetMode="External"/><Relationship Id="rId8183" Type="http://schemas.openxmlformats.org/officeDocument/2006/relationships/hyperlink" Target="http://hotelclaridge.com" TargetMode="External"/><Relationship Id="rId8182" Type="http://schemas.openxmlformats.org/officeDocument/2006/relationships/hyperlink" Target="http://hotelagumar.com" TargetMode="External"/><Relationship Id="rId8189" Type="http://schemas.openxmlformats.org/officeDocument/2006/relationships/hyperlink" Target="http://hotel-madfor.com" TargetMode="External"/><Relationship Id="rId8188" Type="http://schemas.openxmlformats.org/officeDocument/2006/relationships/hyperlink" Target="http://hotelfrancisco.com" TargetMode="External"/><Relationship Id="rId8187" Type="http://schemas.openxmlformats.org/officeDocument/2006/relationships/hyperlink" Target="http://eurostarshotels.com" TargetMode="External"/><Relationship Id="rId8186" Type="http://schemas.openxmlformats.org/officeDocument/2006/relationships/hyperlink" Target="https://room-matehotels.com/gb/hotel-mario-madrid/?utm_source=google&amp;utm_medium=organic&amp;utm_campaign=google-my-business-mario" TargetMode="External"/><Relationship Id="rId5901" Type="http://schemas.openxmlformats.org/officeDocument/2006/relationships/hyperlink" Target="http://hotelzerupe.com" TargetMode="External"/><Relationship Id="rId5902" Type="http://schemas.openxmlformats.org/officeDocument/2006/relationships/hyperlink" Target="http://casamalkorra.com" TargetMode="External"/><Relationship Id="rId5900" Type="http://schemas.openxmlformats.org/officeDocument/2006/relationships/hyperlink" Target="http://hoteltorrezumeltzegi.com" TargetMode="External"/><Relationship Id="rId5905" Type="http://schemas.openxmlformats.org/officeDocument/2006/relationships/hyperlink" Target="http://www.hotelerrekalde.com" TargetMode="External"/><Relationship Id="rId5906" Type="http://schemas.openxmlformats.org/officeDocument/2006/relationships/hyperlink" Target="http://amaraplaza.com" TargetMode="External"/><Relationship Id="rId5903" Type="http://schemas.openxmlformats.org/officeDocument/2006/relationships/hyperlink" Target="http://hotelelizalde.com" TargetMode="External"/><Relationship Id="rId5904" Type="http://schemas.openxmlformats.org/officeDocument/2006/relationships/hyperlink" Target="http://gurutzeberri.com" TargetMode="External"/><Relationship Id="rId5909" Type="http://schemas.openxmlformats.org/officeDocument/2006/relationships/hyperlink" Target="http://hotelanoeta.com" TargetMode="External"/><Relationship Id="rId5907" Type="http://schemas.openxmlformats.org/officeDocument/2006/relationships/hyperlink" Target="http://hotelzaragozaplaza.com" TargetMode="External"/><Relationship Id="rId5908" Type="http://schemas.openxmlformats.org/officeDocument/2006/relationships/hyperlink" Target="http://hoteles-silken.com" TargetMode="External"/><Relationship Id="rId8181" Type="http://schemas.openxmlformats.org/officeDocument/2006/relationships/hyperlink" Target="http://hotelgranatlanta.com" TargetMode="External"/><Relationship Id="rId8180" Type="http://schemas.openxmlformats.org/officeDocument/2006/relationships/hyperlink" Target="http://nh-hoteles.es" TargetMode="External"/><Relationship Id="rId8174" Type="http://schemas.openxmlformats.org/officeDocument/2006/relationships/hyperlink" Target="http://eraseunhotel.com" TargetMode="External"/><Relationship Id="rId8173" Type="http://schemas.openxmlformats.org/officeDocument/2006/relationships/hyperlink" Target="http://nh-hoteles.es" TargetMode="External"/><Relationship Id="rId8172" Type="http://schemas.openxmlformats.org/officeDocument/2006/relationships/hyperlink" Target="http://nh-hotels.com" TargetMode="External"/><Relationship Id="rId8171" Type="http://schemas.openxmlformats.org/officeDocument/2006/relationships/hyperlink" Target="http://apart-hotelserranorecoletos.com" TargetMode="External"/><Relationship Id="rId8178" Type="http://schemas.openxmlformats.org/officeDocument/2006/relationships/hyperlink" Target="http://nh-hotels.com" TargetMode="External"/><Relationship Id="rId8177" Type="http://schemas.openxmlformats.org/officeDocument/2006/relationships/hyperlink" Target="http://hoteles4c.com" TargetMode="External"/><Relationship Id="rId8176" Type="http://schemas.openxmlformats.org/officeDocument/2006/relationships/hyperlink" Target="http://hotelviacastellana.com" TargetMode="External"/><Relationship Id="rId8175" Type="http://schemas.openxmlformats.org/officeDocument/2006/relationships/hyperlink" Target="http://hotelinfantamercedes.es" TargetMode="External"/><Relationship Id="rId8179" Type="http://schemas.openxmlformats.org/officeDocument/2006/relationships/hyperlink" Target="http://madrono-hotel.com" TargetMode="External"/><Relationship Id="rId2027" Type="http://schemas.openxmlformats.org/officeDocument/2006/relationships/hyperlink" Target="http://donjuanhotels.com" TargetMode="External"/><Relationship Id="rId3359" Type="http://schemas.openxmlformats.org/officeDocument/2006/relationships/hyperlink" Target="http://restaurantehispano.es" TargetMode="External"/><Relationship Id="rId2028" Type="http://schemas.openxmlformats.org/officeDocument/2006/relationships/hyperlink" Target="http://hotelacaciaslloret.com" TargetMode="External"/><Relationship Id="rId3358" Type="http://schemas.openxmlformats.org/officeDocument/2006/relationships/hyperlink" Target="http://nh-hoteles.com" TargetMode="External"/><Relationship Id="rId4689" Type="http://schemas.openxmlformats.org/officeDocument/2006/relationships/hyperlink" Target="http://hotelguadalquivir.com" TargetMode="External"/><Relationship Id="rId2029" Type="http://schemas.openxmlformats.org/officeDocument/2006/relationships/hyperlink" Target="http://sambahotels.com" TargetMode="External"/><Relationship Id="rId107" Type="http://schemas.openxmlformats.org/officeDocument/2006/relationships/hyperlink" Target="http://hotelruralcaminomedulas.com" TargetMode="External"/><Relationship Id="rId106" Type="http://schemas.openxmlformats.org/officeDocument/2006/relationships/hyperlink" Target="http://hotelmolinareal.com" TargetMode="External"/><Relationship Id="rId105" Type="http://schemas.openxmlformats.org/officeDocument/2006/relationships/hyperlink" Target="http://defloriana.com" TargetMode="External"/><Relationship Id="rId104" Type="http://schemas.openxmlformats.org/officeDocument/2006/relationships/hyperlink" Target="http://hotel-elcastillo.com" TargetMode="External"/><Relationship Id="rId109" Type="http://schemas.openxmlformats.org/officeDocument/2006/relationships/hyperlink" Target="http://hotelashotelesponferrada.com" TargetMode="External"/><Relationship Id="rId4680" Type="http://schemas.openxmlformats.org/officeDocument/2006/relationships/hyperlink" Target="http://hotelplaya.com" TargetMode="External"/><Relationship Id="rId108" Type="http://schemas.openxmlformats.org/officeDocument/2006/relationships/hyperlink" Target="http://hotel-medulio.com" TargetMode="External"/><Relationship Id="rId3351" Type="http://schemas.openxmlformats.org/officeDocument/2006/relationships/hyperlink" Target="http://nh-hoteles.es" TargetMode="External"/><Relationship Id="rId4682" Type="http://schemas.openxmlformats.org/officeDocument/2006/relationships/hyperlink" Target="http://hotellaespanola.com" TargetMode="External"/><Relationship Id="rId2020" Type="http://schemas.openxmlformats.org/officeDocument/2006/relationships/hyperlink" Target="http://hotelbonsol.com" TargetMode="External"/><Relationship Id="rId3350" Type="http://schemas.openxmlformats.org/officeDocument/2006/relationships/hyperlink" Target="http://hotellegazpi.es" TargetMode="External"/><Relationship Id="rId4681" Type="http://schemas.openxmlformats.org/officeDocument/2006/relationships/hyperlink" Target="http://chipionahoteles.com" TargetMode="External"/><Relationship Id="rId2021" Type="http://schemas.openxmlformats.org/officeDocument/2006/relationships/hyperlink" Target="http://hotelacapulcolloret.com" TargetMode="External"/><Relationship Id="rId3353" Type="http://schemas.openxmlformats.org/officeDocument/2006/relationships/hyperlink" Target="http://hotelacmurcia.com" TargetMode="External"/><Relationship Id="rId4684" Type="http://schemas.openxmlformats.org/officeDocument/2006/relationships/hyperlink" Target="http://hotelpozorey.com/" TargetMode="External"/><Relationship Id="rId2022" Type="http://schemas.openxmlformats.org/officeDocument/2006/relationships/hyperlink" Target="http://marsolhotels.com" TargetMode="External"/><Relationship Id="rId3352" Type="http://schemas.openxmlformats.org/officeDocument/2006/relationships/hyperlink" Target="http://all.accor.com/hotel/3676/index.en.shtml" TargetMode="External"/><Relationship Id="rId4683" Type="http://schemas.openxmlformats.org/officeDocument/2006/relationships/hyperlink" Target="http://brasiliahotel.net" TargetMode="External"/><Relationship Id="rId103" Type="http://schemas.openxmlformats.org/officeDocument/2006/relationships/hyperlink" Target="http://motelacropolis.com" TargetMode="External"/><Relationship Id="rId2023" Type="http://schemas.openxmlformats.org/officeDocument/2006/relationships/hyperlink" Target="http://hotelesgarbi.com" TargetMode="External"/><Relationship Id="rId3355" Type="http://schemas.openxmlformats.org/officeDocument/2006/relationships/hyperlink" Target="http://novohotel.com" TargetMode="External"/><Relationship Id="rId4686" Type="http://schemas.openxmlformats.org/officeDocument/2006/relationships/hyperlink" Target="http://hotelchipiona.com" TargetMode="External"/><Relationship Id="rId102" Type="http://schemas.openxmlformats.org/officeDocument/2006/relationships/hyperlink" Target="http://hostalasadormarga.com" TargetMode="External"/><Relationship Id="rId2024" Type="http://schemas.openxmlformats.org/officeDocument/2006/relationships/hyperlink" Target="http://aquahotel.com" TargetMode="External"/><Relationship Id="rId3354" Type="http://schemas.openxmlformats.org/officeDocument/2006/relationships/hyperlink" Target="http://hotelazarbe.com" TargetMode="External"/><Relationship Id="rId4685" Type="http://schemas.openxmlformats.org/officeDocument/2006/relationships/hyperlink" Target="http://www.hotelalsur.com/" TargetMode="External"/><Relationship Id="rId101" Type="http://schemas.openxmlformats.org/officeDocument/2006/relationships/hyperlink" Target="http://orquidearealhotel.com" TargetMode="External"/><Relationship Id="rId2025" Type="http://schemas.openxmlformats.org/officeDocument/2006/relationships/hyperlink" Target="http://ghthotels.com" TargetMode="External"/><Relationship Id="rId3357" Type="http://schemas.openxmlformats.org/officeDocument/2006/relationships/hyperlink" Target="http://hotelcasaemilio.com/" TargetMode="External"/><Relationship Id="rId4688" Type="http://schemas.openxmlformats.org/officeDocument/2006/relationships/hyperlink" Target="http://hotelloshelechos.com" TargetMode="External"/><Relationship Id="rId100" Type="http://schemas.openxmlformats.org/officeDocument/2006/relationships/hyperlink" Target="http://apartahotelportaldeleon.es" TargetMode="External"/><Relationship Id="rId2026" Type="http://schemas.openxmlformats.org/officeDocument/2006/relationships/hyperlink" Target="http://donjuanhotels.com" TargetMode="External"/><Relationship Id="rId3356" Type="http://schemas.openxmlformats.org/officeDocument/2006/relationships/hyperlink" Target="http://hotelmonteagudo.com" TargetMode="External"/><Relationship Id="rId4687" Type="http://schemas.openxmlformats.org/officeDocument/2006/relationships/hyperlink" Target="http://maciahoteles.com" TargetMode="External"/><Relationship Id="rId2016" Type="http://schemas.openxmlformats.org/officeDocument/2006/relationships/hyperlink" Target="http://hotelfigueresparc.com" TargetMode="External"/><Relationship Id="rId3348" Type="http://schemas.openxmlformats.org/officeDocument/2006/relationships/hyperlink" Target="http://lamangaclub.com" TargetMode="External"/><Relationship Id="rId4679" Type="http://schemas.openxmlformats.org/officeDocument/2006/relationships/hyperlink" Target="http://farinas11.com" TargetMode="External"/><Relationship Id="rId2017" Type="http://schemas.openxmlformats.org/officeDocument/2006/relationships/hyperlink" Target="http://rosamarhotels.com" TargetMode="External"/><Relationship Id="rId3347" Type="http://schemas.openxmlformats.org/officeDocument/2006/relationships/hyperlink" Target="http://residenciallosnarejos.com" TargetMode="External"/><Relationship Id="rId4678" Type="http://schemas.openxmlformats.org/officeDocument/2006/relationships/hyperlink" Target="http://abbapalacioarizonhotel.com" TargetMode="External"/><Relationship Id="rId2018" Type="http://schemas.openxmlformats.org/officeDocument/2006/relationships/hyperlink" Target="http://alegria-hotels.com" TargetMode="External"/><Relationship Id="rId2019" Type="http://schemas.openxmlformats.org/officeDocument/2006/relationships/hyperlink" Target="http://rosamarhotels.com" TargetMode="External"/><Relationship Id="rId3349" Type="http://schemas.openxmlformats.org/officeDocument/2006/relationships/hyperlink" Target="http://posadasdeespana.com" TargetMode="External"/><Relationship Id="rId3340" Type="http://schemas.openxmlformats.org/officeDocument/2006/relationships/hyperlink" Target="http://entremares.es" TargetMode="External"/><Relationship Id="rId4671" Type="http://schemas.openxmlformats.org/officeDocument/2006/relationships/hyperlink" Target="http://hotelutopia.net" TargetMode="External"/><Relationship Id="rId4670" Type="http://schemas.openxmlformats.org/officeDocument/2006/relationships/hyperlink" Target="http://asurhoteles.com" TargetMode="External"/><Relationship Id="rId2010" Type="http://schemas.openxmlformats.org/officeDocument/2006/relationships/hyperlink" Target="http://miramar.cat" TargetMode="External"/><Relationship Id="rId3342" Type="http://schemas.openxmlformats.org/officeDocument/2006/relationships/hyperlink" Target="http://aparthotel-lamirage-lamanga.es" TargetMode="External"/><Relationship Id="rId4673" Type="http://schemas.openxmlformats.org/officeDocument/2006/relationships/hyperlink" Target="http://tugasa.com" TargetMode="External"/><Relationship Id="rId2011" Type="http://schemas.openxmlformats.org/officeDocument/2006/relationships/hyperlink" Target="http://xecweb.com" TargetMode="External"/><Relationship Id="rId3341" Type="http://schemas.openxmlformats.org/officeDocument/2006/relationships/hyperlink" Target="http://hotelania.com" TargetMode="External"/><Relationship Id="rId4672" Type="http://schemas.openxmlformats.org/officeDocument/2006/relationships/hyperlink" Target="http://restauranteloscorzos.com" TargetMode="External"/><Relationship Id="rId2012" Type="http://schemas.openxmlformats.org/officeDocument/2006/relationships/hyperlink" Target="http://hotelmoremar.com" TargetMode="External"/><Relationship Id="rId3344" Type="http://schemas.openxmlformats.org/officeDocument/2006/relationships/hyperlink" Target="http://hotelmadridlaribera.es" TargetMode="External"/><Relationship Id="rId4675" Type="http://schemas.openxmlformats.org/officeDocument/2006/relationships/hyperlink" Target="http://elduquedemedina.es" TargetMode="External"/><Relationship Id="rId2013" Type="http://schemas.openxmlformats.org/officeDocument/2006/relationships/hyperlink" Target="http://metropolmiramar.com" TargetMode="External"/><Relationship Id="rId3343" Type="http://schemas.openxmlformats.org/officeDocument/2006/relationships/hyperlink" Target="http://hotelalbohera.com" TargetMode="External"/><Relationship Id="rId4674" Type="http://schemas.openxmlformats.org/officeDocument/2006/relationships/hyperlink" Target="http://hotelrestauranteelcastillo.com" TargetMode="External"/><Relationship Id="rId2014" Type="http://schemas.openxmlformats.org/officeDocument/2006/relationships/hyperlink" Target="http://hotelnorai.com" TargetMode="External"/><Relationship Id="rId3346" Type="http://schemas.openxmlformats.org/officeDocument/2006/relationships/hyperlink" Target="http://hoteltraina.com" TargetMode="External"/><Relationship Id="rId4677" Type="http://schemas.openxmlformats.org/officeDocument/2006/relationships/hyperlink" Target="http://cadizenred.com" TargetMode="External"/><Relationship Id="rId2015" Type="http://schemas.openxmlformats.org/officeDocument/2006/relationships/hyperlink" Target="http://guitarthotels.com" TargetMode="External"/><Relationship Id="rId3345" Type="http://schemas.openxmlformats.org/officeDocument/2006/relationships/hyperlink" Target="http://hoteltraina.es" TargetMode="External"/><Relationship Id="rId4676" Type="http://schemas.openxmlformats.org/officeDocument/2006/relationships/hyperlink" Target="http://hotelalboranchiclana.com" TargetMode="External"/><Relationship Id="rId2049" Type="http://schemas.openxmlformats.org/officeDocument/2006/relationships/hyperlink" Target="http://rosamarhotels.com" TargetMode="External"/><Relationship Id="rId129" Type="http://schemas.openxmlformats.org/officeDocument/2006/relationships/hyperlink" Target="http://arvahoteles.com" TargetMode="External"/><Relationship Id="rId128" Type="http://schemas.openxmlformats.org/officeDocument/2006/relationships/hyperlink" Target="http://dehesalacenia.com" TargetMode="External"/><Relationship Id="rId127" Type="http://schemas.openxmlformats.org/officeDocument/2006/relationships/hyperlink" Target="http://hotelinfantasdeleon.com" TargetMode="External"/><Relationship Id="rId126" Type="http://schemas.openxmlformats.org/officeDocument/2006/relationships/hyperlink" Target="http://hotellasmoreras.com" TargetMode="External"/><Relationship Id="rId3371" Type="http://schemas.openxmlformats.org/officeDocument/2006/relationships/hyperlink" Target="http://pensionlapuntica.com" TargetMode="External"/><Relationship Id="rId2040" Type="http://schemas.openxmlformats.org/officeDocument/2006/relationships/hyperlink" Target="http://hotellacarolina.com" TargetMode="External"/><Relationship Id="rId3370" Type="http://schemas.openxmlformats.org/officeDocument/2006/relationships/hyperlink" Target="http://hotelneptuno.net" TargetMode="External"/><Relationship Id="rId121" Type="http://schemas.openxmlformats.org/officeDocument/2006/relationships/hyperlink" Target="http://hotelreyesdeleon.com" TargetMode="External"/><Relationship Id="rId2041" Type="http://schemas.openxmlformats.org/officeDocument/2006/relationships/hyperlink" Target="http://hotelsantamarta.net" TargetMode="External"/><Relationship Id="rId3373" Type="http://schemas.openxmlformats.org/officeDocument/2006/relationships/hyperlink" Target="http://rodagolf.com" TargetMode="External"/><Relationship Id="rId120" Type="http://schemas.openxmlformats.org/officeDocument/2006/relationships/hyperlink" Target="http://elpasohonroso.com" TargetMode="External"/><Relationship Id="rId2042" Type="http://schemas.openxmlformats.org/officeDocument/2006/relationships/hyperlink" Target="http://hotelrogerdeflor.com" TargetMode="External"/><Relationship Id="rId3372" Type="http://schemas.openxmlformats.org/officeDocument/2006/relationships/hyperlink" Target="http://hoteltraina.es" TargetMode="External"/><Relationship Id="rId2043" Type="http://schemas.openxmlformats.org/officeDocument/2006/relationships/hyperlink" Target="http://hotelesgarbi.com" TargetMode="External"/><Relationship Id="rId3375" Type="http://schemas.openxmlformats.org/officeDocument/2006/relationships/hyperlink" Target="http://atriumhotel.es" TargetMode="External"/><Relationship Id="rId2044" Type="http://schemas.openxmlformats.org/officeDocument/2006/relationships/hyperlink" Target="http://rosamarhotels.com" TargetMode="External"/><Relationship Id="rId3374" Type="http://schemas.openxmlformats.org/officeDocument/2006/relationships/hyperlink" Target="http://cristinahotel.net" TargetMode="External"/><Relationship Id="rId125" Type="http://schemas.openxmlformats.org/officeDocument/2006/relationships/hyperlink" Target="http://erdeland.com" TargetMode="External"/><Relationship Id="rId2045" Type="http://schemas.openxmlformats.org/officeDocument/2006/relationships/hyperlink" Target="http://htophotels.es" TargetMode="External"/><Relationship Id="rId3377" Type="http://schemas.openxmlformats.org/officeDocument/2006/relationships/hyperlink" Target="http://hotelplayasol.es" TargetMode="External"/><Relationship Id="rId124" Type="http://schemas.openxmlformats.org/officeDocument/2006/relationships/hyperlink" Target="http://motelcancun.es" TargetMode="External"/><Relationship Id="rId2046" Type="http://schemas.openxmlformats.org/officeDocument/2006/relationships/hyperlink" Target="http://guitarthotels.com" TargetMode="External"/><Relationship Id="rId3376" Type="http://schemas.openxmlformats.org/officeDocument/2006/relationships/hyperlink" Target="http://clubdegolfhda.com" TargetMode="External"/><Relationship Id="rId123" Type="http://schemas.openxmlformats.org/officeDocument/2006/relationships/hyperlink" Target="http://castillogrupo.com" TargetMode="External"/><Relationship Id="rId2047" Type="http://schemas.openxmlformats.org/officeDocument/2006/relationships/hyperlink" Target="http://athenehotels.com" TargetMode="External"/><Relationship Id="rId3379" Type="http://schemas.openxmlformats.org/officeDocument/2006/relationships/hyperlink" Target="http://grupolameseguera.com" TargetMode="External"/><Relationship Id="rId122" Type="http://schemas.openxmlformats.org/officeDocument/2006/relationships/hyperlink" Target="http://valcarcehoteles.com" TargetMode="External"/><Relationship Id="rId2048" Type="http://schemas.openxmlformats.org/officeDocument/2006/relationships/hyperlink" Target="http://hotelmariadelmar.net" TargetMode="External"/><Relationship Id="rId3378" Type="http://schemas.openxmlformats.org/officeDocument/2006/relationships/hyperlink" Target="http://grupolameseguera.com" TargetMode="External"/><Relationship Id="rId2038" Type="http://schemas.openxmlformats.org/officeDocument/2006/relationships/hyperlink" Target="http://donjuanhotels.com" TargetMode="External"/><Relationship Id="rId2039" Type="http://schemas.openxmlformats.org/officeDocument/2006/relationships/hyperlink" Target="http://hotellacarolina.com" TargetMode="External"/><Relationship Id="rId3369" Type="http://schemas.openxmlformats.org/officeDocument/2006/relationships/hyperlink" Target="https://www.thalasia.com/" TargetMode="External"/><Relationship Id="rId118" Type="http://schemas.openxmlformats.org/officeDocument/2006/relationships/hyperlink" Target="http://nuestrasenoradelourdes.es" TargetMode="External"/><Relationship Id="rId117" Type="http://schemas.openxmlformats.org/officeDocument/2006/relationships/hyperlink" Target="http://elcaminero.es" TargetMode="External"/><Relationship Id="rId116" Type="http://schemas.openxmlformats.org/officeDocument/2006/relationships/hyperlink" Target="http://hotelavenidaiii.com" TargetMode="External"/><Relationship Id="rId115" Type="http://schemas.openxmlformats.org/officeDocument/2006/relationships/hyperlink" Target="http://www.hotelponferradaplaza.es/" TargetMode="External"/><Relationship Id="rId3360" Type="http://schemas.openxmlformats.org/officeDocument/2006/relationships/hyperlink" Target="http://zenithoteles.com" TargetMode="External"/><Relationship Id="rId4691" Type="http://schemas.openxmlformats.org/officeDocument/2006/relationships/hyperlink" Target="http://elcolosohotel.com" TargetMode="External"/><Relationship Id="rId119" Type="http://schemas.openxmlformats.org/officeDocument/2006/relationships/hyperlink" Target="http://elpasohonroso.com" TargetMode="External"/><Relationship Id="rId4690" Type="http://schemas.openxmlformats.org/officeDocument/2006/relationships/hyperlink" Target="http://itacajerez.com" TargetMode="External"/><Relationship Id="rId110" Type="http://schemas.openxmlformats.org/officeDocument/2006/relationships/hyperlink" Target="http://hotelmadridbierzo.com" TargetMode="External"/><Relationship Id="rId2030" Type="http://schemas.openxmlformats.org/officeDocument/2006/relationships/hyperlink" Target="http://sambahotels.com" TargetMode="External"/><Relationship Id="rId3362" Type="http://schemas.openxmlformats.org/officeDocument/2006/relationships/hyperlink" Target="http://grancasinomurcia.es" TargetMode="External"/><Relationship Id="rId4693" Type="http://schemas.openxmlformats.org/officeDocument/2006/relationships/hyperlink" Target="http://nh-hotels.com" TargetMode="External"/><Relationship Id="rId2031" Type="http://schemas.openxmlformats.org/officeDocument/2006/relationships/hyperlink" Target="http://hotelsurfmar.com" TargetMode="External"/><Relationship Id="rId3361" Type="http://schemas.openxmlformats.org/officeDocument/2006/relationships/hyperlink" Target="http://hoteles-catalonia.com" TargetMode="External"/><Relationship Id="rId4692" Type="http://schemas.openxmlformats.org/officeDocument/2006/relationships/hyperlink" Target="http://nuevohotel.com" TargetMode="External"/><Relationship Id="rId2032" Type="http://schemas.openxmlformats.org/officeDocument/2006/relationships/hyperlink" Target="http://hotelbelladolores.info" TargetMode="External"/><Relationship Id="rId3364" Type="http://schemas.openxmlformats.org/officeDocument/2006/relationships/hyperlink" Target="http://arcosanjuan.com" TargetMode="External"/><Relationship Id="rId4695" Type="http://schemas.openxmlformats.org/officeDocument/2006/relationships/hyperlink" Target="http://sohohoteles.com" TargetMode="External"/><Relationship Id="rId2033" Type="http://schemas.openxmlformats.org/officeDocument/2006/relationships/hyperlink" Target="http://rosamarhotels.com" TargetMode="External"/><Relationship Id="rId3363" Type="http://schemas.openxmlformats.org/officeDocument/2006/relationships/hyperlink" Target="http://pacoche.es" TargetMode="External"/><Relationship Id="rId4694" Type="http://schemas.openxmlformats.org/officeDocument/2006/relationships/hyperlink" Target="https://www.eurostarshotels.com/eurostars-asta-regia.html?referer_code=lb0gg00yx&amp;utm_source=google&amp;utm_medium=business&amp;utm_campaign=lb0gg00yx" TargetMode="External"/><Relationship Id="rId114" Type="http://schemas.openxmlformats.org/officeDocument/2006/relationships/hyperlink" Target="http://hotelponferrada.com" TargetMode="External"/><Relationship Id="rId2034" Type="http://schemas.openxmlformats.org/officeDocument/2006/relationships/hyperlink" Target="http://rigat.com" TargetMode="External"/><Relationship Id="rId3366" Type="http://schemas.openxmlformats.org/officeDocument/2006/relationships/hyperlink" Target="http://lodomar.com" TargetMode="External"/><Relationship Id="rId4697" Type="http://schemas.openxmlformats.org/officeDocument/2006/relationships/hyperlink" Target="http://melia.com" TargetMode="External"/><Relationship Id="rId113" Type="http://schemas.openxmlformats.org/officeDocument/2006/relationships/hyperlink" Target="http://aroihoteles.com" TargetMode="External"/><Relationship Id="rId2035" Type="http://schemas.openxmlformats.org/officeDocument/2006/relationships/hyperlink" Target="http://granhotelflamingo.com" TargetMode="External"/><Relationship Id="rId3365" Type="http://schemas.openxmlformats.org/officeDocument/2006/relationships/hyperlink" Target="http://elchurra.net" TargetMode="External"/><Relationship Id="rId4696" Type="http://schemas.openxmlformats.org/officeDocument/2006/relationships/hyperlink" Target="http://hoteles2.com" TargetMode="External"/><Relationship Id="rId112" Type="http://schemas.openxmlformats.org/officeDocument/2006/relationships/hyperlink" Target="http://templehoteles.com" TargetMode="External"/><Relationship Id="rId2036" Type="http://schemas.openxmlformats.org/officeDocument/2006/relationships/hyperlink" Target="http://helioslloret.com" TargetMode="External"/><Relationship Id="rId3368" Type="http://schemas.openxmlformats.org/officeDocument/2006/relationships/hyperlink" Target="http://facebook.com/hotel-arce-1691795574391146" TargetMode="External"/><Relationship Id="rId4699" Type="http://schemas.openxmlformats.org/officeDocument/2006/relationships/hyperlink" Target="http://hipotels.com" TargetMode="External"/><Relationship Id="rId111" Type="http://schemas.openxmlformats.org/officeDocument/2006/relationships/hyperlink" Target="http://aldahotels.es" TargetMode="External"/><Relationship Id="rId2037" Type="http://schemas.openxmlformats.org/officeDocument/2006/relationships/hyperlink" Target="http://guitarthotels.com" TargetMode="External"/><Relationship Id="rId3367" Type="http://schemas.openxmlformats.org/officeDocument/2006/relationships/hyperlink" Target="http://aparthotelbahia.com" TargetMode="External"/><Relationship Id="rId4698" Type="http://schemas.openxmlformats.org/officeDocument/2006/relationships/hyperlink" Target="http://hrquitagolpe.com" TargetMode="External"/><Relationship Id="rId3315" Type="http://schemas.openxmlformats.org/officeDocument/2006/relationships/hyperlink" Target="http://hotelcavanna.com" TargetMode="External"/><Relationship Id="rId4646" Type="http://schemas.openxmlformats.org/officeDocument/2006/relationships/hyperlink" Target="https://www.hotelconilsol.com/" TargetMode="External"/><Relationship Id="rId5978" Type="http://schemas.openxmlformats.org/officeDocument/2006/relationships/hyperlink" Target="http://hotelmarfrei.com" TargetMode="External"/><Relationship Id="rId3314" Type="http://schemas.openxmlformats.org/officeDocument/2006/relationships/hyperlink" Target="http://pizzerialafontanadecabodepalos.es" TargetMode="External"/><Relationship Id="rId4645" Type="http://schemas.openxmlformats.org/officeDocument/2006/relationships/hyperlink" Target="http://hotel-antonio.com" TargetMode="External"/><Relationship Id="rId5979" Type="http://schemas.openxmlformats.org/officeDocument/2006/relationships/hyperlink" Target="http://colonialdesantillana.com" TargetMode="External"/><Relationship Id="rId3317" Type="http://schemas.openxmlformats.org/officeDocument/2006/relationships/hyperlink" Target="http://hotelsierramar.com" TargetMode="External"/><Relationship Id="rId4648" Type="http://schemas.openxmlformats.org/officeDocument/2006/relationships/hyperlink" Target="http://hotelesoasisconil.com" TargetMode="External"/><Relationship Id="rId5976" Type="http://schemas.openxmlformats.org/officeDocument/2006/relationships/hyperlink" Target="http://www.hotel-suances.com" TargetMode="External"/><Relationship Id="rId3316" Type="http://schemas.openxmlformats.org/officeDocument/2006/relationships/hyperlink" Target="http://hotelsierramar.com" TargetMode="External"/><Relationship Id="rId4647" Type="http://schemas.openxmlformats.org/officeDocument/2006/relationships/hyperlink" Target="http://hotelpradilloconil.com" TargetMode="External"/><Relationship Id="rId5977" Type="http://schemas.openxmlformats.org/officeDocument/2006/relationships/hyperlink" Target="http://arhaalbatros.com" TargetMode="External"/><Relationship Id="rId3319" Type="http://schemas.openxmlformats.org/officeDocument/2006/relationships/hyperlink" Target="http://carlosiiihotel.com" TargetMode="External"/><Relationship Id="rId3318" Type="http://schemas.openxmlformats.org/officeDocument/2006/relationships/hyperlink" Target="http://www.hotelmanolo.com/" TargetMode="External"/><Relationship Id="rId4649" Type="http://schemas.openxmlformats.org/officeDocument/2006/relationships/hyperlink" Target="http://blancoyverde.com" TargetMode="External"/><Relationship Id="rId5970" Type="http://schemas.openxmlformats.org/officeDocument/2006/relationships/hyperlink" Target="http://hotellaronda.es" TargetMode="External"/><Relationship Id="rId5971" Type="http://schemas.openxmlformats.org/officeDocument/2006/relationships/hyperlink" Target="http://lasrocashotel.com" TargetMode="External"/><Relationship Id="rId4640" Type="http://schemas.openxmlformats.org/officeDocument/2006/relationships/hyperlink" Target="https://casavaro.com/contacto/" TargetMode="External"/><Relationship Id="rId3311" Type="http://schemas.openxmlformats.org/officeDocument/2006/relationships/hyperlink" Target="http://pensionk-hito.com" TargetMode="External"/><Relationship Id="rId4642" Type="http://schemas.openxmlformats.org/officeDocument/2006/relationships/hyperlink" Target="http://hotelporfirio.com" TargetMode="External"/><Relationship Id="rId5974" Type="http://schemas.openxmlformats.org/officeDocument/2006/relationships/hyperlink" Target="http://dondiegohotel.es" TargetMode="External"/><Relationship Id="rId3310" Type="http://schemas.openxmlformats.org/officeDocument/2006/relationships/hyperlink" Target="http://murcia-turismo.com" TargetMode="External"/><Relationship Id="rId4641" Type="http://schemas.openxmlformats.org/officeDocument/2006/relationships/hyperlink" Target="http://hotelv-vejer.com" TargetMode="External"/><Relationship Id="rId5975" Type="http://schemas.openxmlformats.org/officeDocument/2006/relationships/hyperlink" Target="http://www.hotel-suances.com" TargetMode="External"/><Relationship Id="rId3313" Type="http://schemas.openxmlformats.org/officeDocument/2006/relationships/hyperlink" Target="http://entremares.es" TargetMode="External"/><Relationship Id="rId4644" Type="http://schemas.openxmlformats.org/officeDocument/2006/relationships/hyperlink" Target="http://lacasadelcalifa.com" TargetMode="External"/><Relationship Id="rId5972" Type="http://schemas.openxmlformats.org/officeDocument/2006/relationships/hyperlink" Target="http://posadatrebuesto.es" TargetMode="External"/><Relationship Id="rId3312" Type="http://schemas.openxmlformats.org/officeDocument/2006/relationships/hyperlink" Target="http://entremares.es" TargetMode="External"/><Relationship Id="rId4643" Type="http://schemas.openxmlformats.org/officeDocument/2006/relationships/hyperlink" Target="http://hotelsindhura.com" TargetMode="External"/><Relationship Id="rId5973" Type="http://schemas.openxmlformats.org/officeDocument/2006/relationships/hyperlink" Target="http://www.hotelensuances.es" TargetMode="External"/><Relationship Id="rId3304" Type="http://schemas.openxmlformats.org/officeDocument/2006/relationships/hyperlink" Target="http://hotellacumbre.com" TargetMode="External"/><Relationship Id="rId4635" Type="http://schemas.openxmlformats.org/officeDocument/2006/relationships/hyperlink" Target="http://adiafahoteles.com" TargetMode="External"/><Relationship Id="rId5967" Type="http://schemas.openxmlformats.org/officeDocument/2006/relationships/hyperlink" Target="http://vgpromociones.com" TargetMode="External"/><Relationship Id="rId3303" Type="http://schemas.openxmlformats.org/officeDocument/2006/relationships/hyperlink" Target="http://hotelvillasegura.es" TargetMode="External"/><Relationship Id="rId4634" Type="http://schemas.openxmlformats.org/officeDocument/2006/relationships/hyperlink" Target="http://montenmediogolf.com" TargetMode="External"/><Relationship Id="rId5968" Type="http://schemas.openxmlformats.org/officeDocument/2006/relationships/hyperlink" Target="http://hotelelhaya.com" TargetMode="External"/><Relationship Id="rId3306" Type="http://schemas.openxmlformats.org/officeDocument/2006/relationships/hyperlink" Target="http://hotelbahia.net" TargetMode="External"/><Relationship Id="rId4637" Type="http://schemas.openxmlformats.org/officeDocument/2006/relationships/hyperlink" Target="http://hotelelpaso.es" TargetMode="External"/><Relationship Id="rId5965" Type="http://schemas.openxmlformats.org/officeDocument/2006/relationships/hyperlink" Target="http://hotelmarquesdesantillana.com" TargetMode="External"/><Relationship Id="rId3305" Type="http://schemas.openxmlformats.org/officeDocument/2006/relationships/hyperlink" Target="http://alegria-hotels.com" TargetMode="External"/><Relationship Id="rId4636" Type="http://schemas.openxmlformats.org/officeDocument/2006/relationships/hyperlink" Target="https://www.elchilihotel.com/" TargetMode="External"/><Relationship Id="rId5966" Type="http://schemas.openxmlformats.org/officeDocument/2006/relationships/hyperlink" Target="http://enhoteles.es" TargetMode="External"/><Relationship Id="rId3308" Type="http://schemas.openxmlformats.org/officeDocument/2006/relationships/hyperlink" Target="http://hotellosnarejos.com" TargetMode="External"/><Relationship Id="rId4639" Type="http://schemas.openxmlformats.org/officeDocument/2006/relationships/hyperlink" Target="http://tugasa.com" TargetMode="External"/><Relationship Id="rId3307" Type="http://schemas.openxmlformats.org/officeDocument/2006/relationships/hyperlink" Target="http://serenagolfresort.com" TargetMode="External"/><Relationship Id="rId4638" Type="http://schemas.openxmlformats.org/officeDocument/2006/relationships/hyperlink" Target="http://tugasa.com" TargetMode="External"/><Relationship Id="rId5969" Type="http://schemas.openxmlformats.org/officeDocument/2006/relationships/hyperlink" Target="http://hotelarenillas.es" TargetMode="External"/><Relationship Id="rId3309" Type="http://schemas.openxmlformats.org/officeDocument/2006/relationships/hyperlink" Target="https://hotel-lido.galiciaretreat.com/" TargetMode="External"/><Relationship Id="rId5960" Type="http://schemas.openxmlformats.org/officeDocument/2006/relationships/hyperlink" Target="http://casualhoteles.com" TargetMode="External"/><Relationship Id="rId3300" Type="http://schemas.openxmlformats.org/officeDocument/2006/relationships/hyperlink" Target="https://hotelsg.net/" TargetMode="External"/><Relationship Id="rId4631" Type="http://schemas.openxmlformats.org/officeDocument/2006/relationships/hyperlink" Target="http://hotelalmadrabaconil.com" TargetMode="External"/><Relationship Id="rId5963" Type="http://schemas.openxmlformats.org/officeDocument/2006/relationships/hyperlink" Target="http://txikierdialde.com" TargetMode="External"/><Relationship Id="rId4630" Type="http://schemas.openxmlformats.org/officeDocument/2006/relationships/hyperlink" Target="http://hotelatlanticozahara.com" TargetMode="External"/><Relationship Id="rId5964" Type="http://schemas.openxmlformats.org/officeDocument/2006/relationships/hyperlink" Target="http://www.casonadeluis.es" TargetMode="External"/><Relationship Id="rId3302" Type="http://schemas.openxmlformats.org/officeDocument/2006/relationships/hyperlink" Target="http://hotellamariposa.com" TargetMode="External"/><Relationship Id="rId4633" Type="http://schemas.openxmlformats.org/officeDocument/2006/relationships/hyperlink" Target="http://lotoconil.com" TargetMode="External"/><Relationship Id="rId5961" Type="http://schemas.openxmlformats.org/officeDocument/2006/relationships/hyperlink" Target="http://casualhoteles.com" TargetMode="External"/><Relationship Id="rId3301" Type="http://schemas.openxmlformats.org/officeDocument/2006/relationships/hyperlink" Target="http://losbartolos.com" TargetMode="External"/><Relationship Id="rId4632" Type="http://schemas.openxmlformats.org/officeDocument/2006/relationships/hyperlink" Target="http://hotelcostaconil.es" TargetMode="External"/><Relationship Id="rId5962" Type="http://schemas.openxmlformats.org/officeDocument/2006/relationships/hyperlink" Target="http://olatuhotela.com" TargetMode="External"/><Relationship Id="rId2005" Type="http://schemas.openxmlformats.org/officeDocument/2006/relationships/hyperlink" Target="http://hotelgrifeu.com" TargetMode="External"/><Relationship Id="rId3337" Type="http://schemas.openxmlformats.org/officeDocument/2006/relationships/hyperlink" Target="http://hotelriscal.com" TargetMode="External"/><Relationship Id="rId4668" Type="http://schemas.openxmlformats.org/officeDocument/2006/relationships/hyperlink" Target="http://facebook.com/hotel-nuro-469694069722725" TargetMode="External"/><Relationship Id="rId2006" Type="http://schemas.openxmlformats.org/officeDocument/2006/relationships/hyperlink" Target="http://hotelcarbonell.es" TargetMode="External"/><Relationship Id="rId3336" Type="http://schemas.openxmlformats.org/officeDocument/2006/relationships/hyperlink" Target="http://parador.es" TargetMode="External"/><Relationship Id="rId4667" Type="http://schemas.openxmlformats.org/officeDocument/2006/relationships/hyperlink" Target="http://donalolazahara.com" TargetMode="External"/><Relationship Id="rId2007" Type="http://schemas.openxmlformats.org/officeDocument/2006/relationships/hyperlink" Target="http://hotelgrimar.com" TargetMode="External"/><Relationship Id="rId3339" Type="http://schemas.openxmlformats.org/officeDocument/2006/relationships/hyperlink" Target="https://hotelventaelpuerto.com/" TargetMode="External"/><Relationship Id="rId5998" Type="http://schemas.openxmlformats.org/officeDocument/2006/relationships/hyperlink" Target="http://turismosuances.com" TargetMode="External"/><Relationship Id="rId2008" Type="http://schemas.openxmlformats.org/officeDocument/2006/relationships/hyperlink" Target="mailto:info@hotelgrimar.com" TargetMode="External"/><Relationship Id="rId3338" Type="http://schemas.openxmlformats.org/officeDocument/2006/relationships/hyperlink" Target="http://vishoteles.com" TargetMode="External"/><Relationship Id="rId4669" Type="http://schemas.openxmlformats.org/officeDocument/2006/relationships/hyperlink" Target="http://hotelnuro.com" TargetMode="External"/><Relationship Id="rId5999" Type="http://schemas.openxmlformats.org/officeDocument/2006/relationships/hyperlink" Target="http://turismosuances.com" TargetMode="External"/><Relationship Id="rId2009" Type="http://schemas.openxmlformats.org/officeDocument/2006/relationships/hyperlink" Target="http://hotelgrimar.com" TargetMode="External"/><Relationship Id="rId4660" Type="http://schemas.openxmlformats.org/officeDocument/2006/relationships/hyperlink" Target="http://gransol.net" TargetMode="External"/><Relationship Id="rId5992" Type="http://schemas.openxmlformats.org/officeDocument/2006/relationships/hyperlink" Target="http://hotelaltamira.com" TargetMode="External"/><Relationship Id="rId5993" Type="http://schemas.openxmlformats.org/officeDocument/2006/relationships/hyperlink" Target="http://hotel-santillana.com" TargetMode="External"/><Relationship Id="rId3331" Type="http://schemas.openxmlformats.org/officeDocument/2006/relationships/hyperlink" Target="http://hotel-mayari.com" TargetMode="External"/><Relationship Id="rId4662" Type="http://schemas.openxmlformats.org/officeDocument/2006/relationships/hyperlink" Target="http://antoniohoteles.com" TargetMode="External"/><Relationship Id="rId5990" Type="http://schemas.openxmlformats.org/officeDocument/2006/relationships/hyperlink" Target="http://turismocantabria.net" TargetMode="External"/><Relationship Id="rId2000" Type="http://schemas.openxmlformats.org/officeDocument/2006/relationships/hyperlink" Target="http://hotelurhgirona.com" TargetMode="External"/><Relationship Id="rId3330" Type="http://schemas.openxmlformats.org/officeDocument/2006/relationships/hyperlink" Target="http://hoteltotanasur.es" TargetMode="External"/><Relationship Id="rId4661" Type="http://schemas.openxmlformats.org/officeDocument/2006/relationships/hyperlink" Target="http://hotelesalmadraba.es" TargetMode="External"/><Relationship Id="rId5991" Type="http://schemas.openxmlformats.org/officeDocument/2006/relationships/hyperlink" Target="http://hotel-santillana.com" TargetMode="External"/><Relationship Id="rId2001" Type="http://schemas.openxmlformats.org/officeDocument/2006/relationships/hyperlink" Target="http://canlirethotel.com" TargetMode="External"/><Relationship Id="rId3333" Type="http://schemas.openxmlformats.org/officeDocument/2006/relationships/hyperlink" Target="http://hotelcarlosiii.com" TargetMode="External"/><Relationship Id="rId4664" Type="http://schemas.openxmlformats.org/officeDocument/2006/relationships/hyperlink" Target="http://hotelesgarbi.com" TargetMode="External"/><Relationship Id="rId5996" Type="http://schemas.openxmlformats.org/officeDocument/2006/relationships/hyperlink" Target="http://www.hotelmontanes.com" TargetMode="External"/><Relationship Id="rId2002" Type="http://schemas.openxmlformats.org/officeDocument/2006/relationships/hyperlink" Target="http://nord1901.com" TargetMode="External"/><Relationship Id="rId3332" Type="http://schemas.openxmlformats.org/officeDocument/2006/relationships/hyperlink" Target="http://executive-sport.com" TargetMode="External"/><Relationship Id="rId4663" Type="http://schemas.openxmlformats.org/officeDocument/2006/relationships/hyperlink" Target="http://el-varadero.com" TargetMode="External"/><Relationship Id="rId5997" Type="http://schemas.openxmlformats.org/officeDocument/2006/relationships/hyperlink" Target="http://posadadelmarsuances.com" TargetMode="External"/><Relationship Id="rId2003" Type="http://schemas.openxmlformats.org/officeDocument/2006/relationships/hyperlink" Target="http://melia.com" TargetMode="External"/><Relationship Id="rId3335" Type="http://schemas.openxmlformats.org/officeDocument/2006/relationships/hyperlink" Target="http://amalteahotel.com" TargetMode="External"/><Relationship Id="rId4666" Type="http://schemas.openxmlformats.org/officeDocument/2006/relationships/hyperlink" Target="http://playabarbate.com" TargetMode="External"/><Relationship Id="rId5994" Type="http://schemas.openxmlformats.org/officeDocument/2006/relationships/hyperlink" Target="http://garciaquijano.com" TargetMode="External"/><Relationship Id="rId2004" Type="http://schemas.openxmlformats.org/officeDocument/2006/relationships/hyperlink" Target="http://accorhotels.com" TargetMode="External"/><Relationship Id="rId3334" Type="http://schemas.openxmlformats.org/officeDocument/2006/relationships/hyperlink" Target="http://hoteljardinesdeamaltea.com" TargetMode="External"/><Relationship Id="rId4665" Type="http://schemas.openxmlformats.org/officeDocument/2006/relationships/hyperlink" Target="http://habitacionesloscanos.com" TargetMode="External"/><Relationship Id="rId5995" Type="http://schemas.openxmlformats.org/officeDocument/2006/relationships/hyperlink" Target="http://www.elhotelazul.com" TargetMode="External"/><Relationship Id="rId3326" Type="http://schemas.openxmlformats.org/officeDocument/2006/relationships/hyperlink" Target="http://hotelfelix.com" TargetMode="External"/><Relationship Id="rId4657" Type="http://schemas.openxmlformats.org/officeDocument/2006/relationships/hyperlink" Target="http://antoniohoteles.com" TargetMode="External"/><Relationship Id="rId5989" Type="http://schemas.openxmlformats.org/officeDocument/2006/relationships/hyperlink" Target="http://hsanmarcos.com" TargetMode="External"/><Relationship Id="rId3325" Type="http://schemas.openxmlformats.org/officeDocument/2006/relationships/hyperlink" Target="http://hotelesdemurcia.com" TargetMode="External"/><Relationship Id="rId4656" Type="http://schemas.openxmlformats.org/officeDocument/2006/relationships/hyperlink" Target="http://elcortijodezahara.com" TargetMode="External"/><Relationship Id="rId3328" Type="http://schemas.openxmlformats.org/officeDocument/2006/relationships/hyperlink" Target="http://spanishcountryhotel.com" TargetMode="External"/><Relationship Id="rId4659" Type="http://schemas.openxmlformats.org/officeDocument/2006/relationships/hyperlink" Target="http://gransolhotel.com" TargetMode="External"/><Relationship Id="rId5987" Type="http://schemas.openxmlformats.org/officeDocument/2006/relationships/hyperlink" Target="http://balneariolascaldasdebesaya.com" TargetMode="External"/><Relationship Id="rId3327" Type="http://schemas.openxmlformats.org/officeDocument/2006/relationships/hyperlink" Target="http://casadelacampana.com" TargetMode="External"/><Relationship Id="rId4658" Type="http://schemas.openxmlformats.org/officeDocument/2006/relationships/hyperlink" Target="http://hotelesalmadraba.com" TargetMode="External"/><Relationship Id="rId5988" Type="http://schemas.openxmlformats.org/officeDocument/2006/relationships/hyperlink" Target="http://hotelcuevas.com" TargetMode="External"/><Relationship Id="rId3329" Type="http://schemas.openxmlformats.org/officeDocument/2006/relationships/hyperlink" Target="http://hotelzorro.com" TargetMode="External"/><Relationship Id="rId5981" Type="http://schemas.openxmlformats.org/officeDocument/2006/relationships/hyperlink" Target="http://www.hotelsalldemar.es" TargetMode="External"/><Relationship Id="rId5982" Type="http://schemas.openxmlformats.org/officeDocument/2006/relationships/hyperlink" Target="http://hotelcolegiata.com" TargetMode="External"/><Relationship Id="rId3320" Type="http://schemas.openxmlformats.org/officeDocument/2006/relationships/hyperlink" Target="http://carlosiiihotel.com" TargetMode="External"/><Relationship Id="rId4651" Type="http://schemas.openxmlformats.org/officeDocument/2006/relationships/hyperlink" Target="http://hotelesoasisconil.com" TargetMode="External"/><Relationship Id="rId4650" Type="http://schemas.openxmlformats.org/officeDocument/2006/relationships/hyperlink" Target="http://hoteldiufain.com" TargetMode="External"/><Relationship Id="rId5980" Type="http://schemas.openxmlformats.org/officeDocument/2006/relationships/hyperlink" Target="http://hotelsigloxviii.com" TargetMode="External"/><Relationship Id="rId3322" Type="http://schemas.openxmlformats.org/officeDocument/2006/relationships/hyperlink" Target="http://hotelcartagonova.com" TargetMode="External"/><Relationship Id="rId4653" Type="http://schemas.openxmlformats.org/officeDocument/2006/relationships/hyperlink" Target="http://hotel3jconil.com/" TargetMode="External"/><Relationship Id="rId5985" Type="http://schemas.openxmlformats.org/officeDocument/2006/relationships/hyperlink" Target="http://www.elhidalgodequijas.es" TargetMode="External"/><Relationship Id="rId3321" Type="http://schemas.openxmlformats.org/officeDocument/2006/relationships/hyperlink" Target="http://hotelhabaneroscartagena.com" TargetMode="External"/><Relationship Id="rId4652" Type="http://schemas.openxmlformats.org/officeDocument/2006/relationships/hyperlink" Target="http://hipotels.com" TargetMode="External"/><Relationship Id="rId5986" Type="http://schemas.openxmlformats.org/officeDocument/2006/relationships/hyperlink" Target="http://www.hotelpuertadesantillana.es" TargetMode="External"/><Relationship Id="rId3324" Type="http://schemas.openxmlformats.org/officeDocument/2006/relationships/hyperlink" Target="http://hoteljardinesdelasanta.com" TargetMode="External"/><Relationship Id="rId4655" Type="http://schemas.openxmlformats.org/officeDocument/2006/relationships/hyperlink" Target="http://pozodelduque.com" TargetMode="External"/><Relationship Id="rId5983" Type="http://schemas.openxmlformats.org/officeDocument/2006/relationships/hyperlink" Target="http://www.casondelamarquesa.com" TargetMode="External"/><Relationship Id="rId3323" Type="http://schemas.openxmlformats.org/officeDocument/2006/relationships/hyperlink" Target="http://hotelpuertojuanmontiel.com" TargetMode="External"/><Relationship Id="rId4654" Type="http://schemas.openxmlformats.org/officeDocument/2006/relationships/hyperlink" Target="http://hotelmania.net" TargetMode="External"/><Relationship Id="rId5984" Type="http://schemas.openxmlformats.org/officeDocument/2006/relationships/hyperlink" Target="http://casonaloscaballeros.com" TargetMode="External"/><Relationship Id="rId2090" Type="http://schemas.openxmlformats.org/officeDocument/2006/relationships/hyperlink" Target="http://hotelesplendid.es" TargetMode="External"/><Relationship Id="rId2091" Type="http://schemas.openxmlformats.org/officeDocument/2006/relationships/hyperlink" Target="http://hotelboixmar.com" TargetMode="External"/><Relationship Id="rId2092" Type="http://schemas.openxmlformats.org/officeDocument/2006/relationships/hyperlink" Target="http://blaucelblanes.com" TargetMode="External"/><Relationship Id="rId2093" Type="http://schemas.openxmlformats.org/officeDocument/2006/relationships/hyperlink" Target="http://hotelhoritzo.com" TargetMode="External"/><Relationship Id="rId2094" Type="http://schemas.openxmlformats.org/officeDocument/2006/relationships/hyperlink" Target="http://hotelcostabravablanes.com" TargetMode="External"/><Relationship Id="rId2095" Type="http://schemas.openxmlformats.org/officeDocument/2006/relationships/hyperlink" Target="http://barcarola.com" TargetMode="External"/><Relationship Id="rId2096" Type="http://schemas.openxmlformats.org/officeDocument/2006/relationships/hyperlink" Target="http://hotelgesoria.com" TargetMode="External"/><Relationship Id="rId2097" Type="http://schemas.openxmlformats.org/officeDocument/2006/relationships/hyperlink" Target="http://sagarohotel.com" TargetMode="External"/><Relationship Id="rId2098" Type="http://schemas.openxmlformats.org/officeDocument/2006/relationships/hyperlink" Target="http://hotelsagaro.com" TargetMode="External"/><Relationship Id="rId2099" Type="http://schemas.openxmlformats.org/officeDocument/2006/relationships/hyperlink" Target="http://hotelplaza.org" TargetMode="External"/><Relationship Id="rId3391" Type="http://schemas.openxmlformats.org/officeDocument/2006/relationships/hyperlink" Target="http://intercontinentalmarmenor.com" TargetMode="External"/><Relationship Id="rId2060" Type="http://schemas.openxmlformats.org/officeDocument/2006/relationships/hyperlink" Target="http://hotelcaleta.com" TargetMode="External"/><Relationship Id="rId3390" Type="http://schemas.openxmlformats.org/officeDocument/2006/relationships/hyperlink" Target="http://hotelnelva.com" TargetMode="External"/><Relationship Id="rId2061" Type="http://schemas.openxmlformats.org/officeDocument/2006/relationships/hyperlink" Target="http://hotelesgarbi.com" TargetMode="External"/><Relationship Id="rId3393" Type="http://schemas.openxmlformats.org/officeDocument/2006/relationships/hyperlink" Target="http://hotellatorregolfresortspa.com" TargetMode="External"/><Relationship Id="rId2062" Type="http://schemas.openxmlformats.org/officeDocument/2006/relationships/hyperlink" Target="http://hotelpimar.com" TargetMode="External"/><Relationship Id="rId3392" Type="http://schemas.openxmlformats.org/officeDocument/2006/relationships/hyperlink" Target="http://intercontinentalmarmenor.com" TargetMode="External"/><Relationship Id="rId2063" Type="http://schemas.openxmlformats.org/officeDocument/2006/relationships/hyperlink" Target="http://hotelbeverlypark.com" TargetMode="External"/><Relationship Id="rId3395" Type="http://schemas.openxmlformats.org/officeDocument/2006/relationships/hyperlink" Target="http://beatrizhoteles.com" TargetMode="External"/><Relationship Id="rId2064" Type="http://schemas.openxmlformats.org/officeDocument/2006/relationships/hyperlink" Target="http://blaumarblanes.com" TargetMode="External"/><Relationship Id="rId3394" Type="http://schemas.openxmlformats.org/officeDocument/2006/relationships/hyperlink" Target="http://hotelgalatea.net" TargetMode="External"/><Relationship Id="rId2065" Type="http://schemas.openxmlformats.org/officeDocument/2006/relationships/hyperlink" Target="http://blauhotelsblanes.com" TargetMode="External"/><Relationship Id="rId3397" Type="http://schemas.openxmlformats.org/officeDocument/2006/relationships/hyperlink" Target="http://hoteljuanito.com" TargetMode="External"/><Relationship Id="rId2066" Type="http://schemas.openxmlformats.org/officeDocument/2006/relationships/hyperlink" Target="http://guitarthotels.com" TargetMode="External"/><Relationship Id="rId3396" Type="http://schemas.openxmlformats.org/officeDocument/2006/relationships/hyperlink" Target="http://hotelflorida.es" TargetMode="External"/><Relationship Id="rId2067" Type="http://schemas.openxmlformats.org/officeDocument/2006/relationships/hyperlink" Target="http://guitarthotels.com" TargetMode="External"/><Relationship Id="rId3399" Type="http://schemas.openxmlformats.org/officeDocument/2006/relationships/hyperlink" Target="http://facebook.com/hotelesenalbaceteprincipe" TargetMode="External"/><Relationship Id="rId2068" Type="http://schemas.openxmlformats.org/officeDocument/2006/relationships/hyperlink" Target="http://publintur.es" TargetMode="External"/><Relationship Id="rId3398" Type="http://schemas.openxmlformats.org/officeDocument/2006/relationships/hyperlink" Target="http://hotelsanantonio.es" TargetMode="External"/><Relationship Id="rId2069" Type="http://schemas.openxmlformats.org/officeDocument/2006/relationships/hyperlink" Target="http://hotelcapritossa.com" TargetMode="External"/><Relationship Id="rId3380" Type="http://schemas.openxmlformats.org/officeDocument/2006/relationships/hyperlink" Target="http://pensionloscisnes.com" TargetMode="External"/><Relationship Id="rId2050" Type="http://schemas.openxmlformats.org/officeDocument/2006/relationships/hyperlink" Target="http://hotelsantarosa.es" TargetMode="External"/><Relationship Id="rId3382" Type="http://schemas.openxmlformats.org/officeDocument/2006/relationships/hyperlink" Target="http://nh-hotels.com" TargetMode="External"/><Relationship Id="rId2051" Type="http://schemas.openxmlformats.org/officeDocument/2006/relationships/hyperlink" Target="http://hotelmontanamar.es" TargetMode="External"/><Relationship Id="rId3381" Type="http://schemas.openxmlformats.org/officeDocument/2006/relationships/hyperlink" Target="http://playamazarron.com" TargetMode="External"/><Relationship Id="rId2052" Type="http://schemas.openxmlformats.org/officeDocument/2006/relationships/hyperlink" Target="http://hotelesgarbi.com" TargetMode="External"/><Relationship Id="rId3384" Type="http://schemas.openxmlformats.org/officeDocument/2006/relationships/hyperlink" Target="http://entremares.es" TargetMode="External"/><Relationship Id="rId2053" Type="http://schemas.openxmlformats.org/officeDocument/2006/relationships/hyperlink" Target="http://ninays.com" TargetMode="External"/><Relationship Id="rId3383" Type="http://schemas.openxmlformats.org/officeDocument/2006/relationships/hyperlink" Target="http://entremares.com" TargetMode="External"/><Relationship Id="rId2054" Type="http://schemas.openxmlformats.org/officeDocument/2006/relationships/hyperlink" Target="http://hotelanabel.com" TargetMode="External"/><Relationship Id="rId3386" Type="http://schemas.openxmlformats.org/officeDocument/2006/relationships/hyperlink" Target="http://onahoteles.com" TargetMode="External"/><Relationship Id="rId2055" Type="http://schemas.openxmlformats.org/officeDocument/2006/relationships/hyperlink" Target="http://metropolmiramar.com" TargetMode="External"/><Relationship Id="rId3385" Type="http://schemas.openxmlformats.org/officeDocument/2006/relationships/hyperlink" Target="http://aparthotellondres.com" TargetMode="External"/><Relationship Id="rId2056" Type="http://schemas.openxmlformats.org/officeDocument/2006/relationships/hyperlink" Target="http://sambahotels.com" TargetMode="External"/><Relationship Id="rId3388" Type="http://schemas.openxmlformats.org/officeDocument/2006/relationships/hyperlink" Target="http://nh-hotels.com" TargetMode="External"/><Relationship Id="rId2057" Type="http://schemas.openxmlformats.org/officeDocument/2006/relationships/hyperlink" Target="http://gna.es/pringest/hfanals" TargetMode="External"/><Relationship Id="rId3387" Type="http://schemas.openxmlformats.org/officeDocument/2006/relationships/hyperlink" Target="https://www.hotelcampomarcartagena.es/es" TargetMode="External"/><Relationship Id="rId2058" Type="http://schemas.openxmlformats.org/officeDocument/2006/relationships/hyperlink" Target="http://hotelmundialclub.es" TargetMode="External"/><Relationship Id="rId2059" Type="http://schemas.openxmlformats.org/officeDocument/2006/relationships/hyperlink" Target="http://ghthotels.com/es/hotel-ght-mirage-adults-only-lloret-de-mar-costa-brava" TargetMode="External"/><Relationship Id="rId3389" Type="http://schemas.openxmlformats.org/officeDocument/2006/relationships/hyperlink" Target="https://www.alberguelassalinas.com/" TargetMode="External"/><Relationship Id="rId2080" Type="http://schemas.openxmlformats.org/officeDocument/2006/relationships/hyperlink" Target="http://hotelreymartossa.com" TargetMode="External"/><Relationship Id="rId2081" Type="http://schemas.openxmlformats.org/officeDocument/2006/relationships/hyperlink" Target="http://hotelfloridatossa.com" TargetMode="External"/><Relationship Id="rId2082" Type="http://schemas.openxmlformats.org/officeDocument/2006/relationships/hyperlink" Target="http://hotelhermes-tossademar.com" TargetMode="External"/><Relationship Id="rId2083" Type="http://schemas.openxmlformats.org/officeDocument/2006/relationships/hyperlink" Target="http://hotelesdante.com" TargetMode="External"/><Relationship Id="rId2084" Type="http://schemas.openxmlformats.org/officeDocument/2006/relationships/hyperlink" Target="http://www.donjuantossa.com" TargetMode="External"/><Relationship Id="rId2085" Type="http://schemas.openxmlformats.org/officeDocument/2006/relationships/hyperlink" Target="http://ghthotels.com" TargetMode="External"/><Relationship Id="rId2086" Type="http://schemas.openxmlformats.org/officeDocument/2006/relationships/hyperlink" Target="http://hotelmarinatossa.es" TargetMode="External"/><Relationship Id="rId2087" Type="http://schemas.openxmlformats.org/officeDocument/2006/relationships/hyperlink" Target="http://hotelturissa-tossademar.com" TargetMode="External"/><Relationship Id="rId2088" Type="http://schemas.openxmlformats.org/officeDocument/2006/relationships/hyperlink" Target="http://hotelsantmarch.com" TargetMode="External"/><Relationship Id="rId2089" Type="http://schemas.openxmlformats.org/officeDocument/2006/relationships/hyperlink" Target="http://giverola.es" TargetMode="External"/><Relationship Id="rId2070" Type="http://schemas.openxmlformats.org/officeDocument/2006/relationships/hyperlink" Target="http://goldenhotels.com" TargetMode="External"/><Relationship Id="rId2071" Type="http://schemas.openxmlformats.org/officeDocument/2006/relationships/hyperlink" Target="http://goldenhotels.com" TargetMode="External"/><Relationship Id="rId2072" Type="http://schemas.openxmlformats.org/officeDocument/2006/relationships/hyperlink" Target="http://giverola.es" TargetMode="External"/><Relationship Id="rId2073" Type="http://schemas.openxmlformats.org/officeDocument/2006/relationships/hyperlink" Target="http://tossabeach.com" TargetMode="External"/><Relationship Id="rId2074" Type="http://schemas.openxmlformats.org/officeDocument/2006/relationships/hyperlink" Target="http://medplaya.com" TargetMode="External"/><Relationship Id="rId2075" Type="http://schemas.openxmlformats.org/officeDocument/2006/relationships/hyperlink" Target="http://ghthotels.com" TargetMode="External"/><Relationship Id="rId2076" Type="http://schemas.openxmlformats.org/officeDocument/2006/relationships/hyperlink" Target="http://hotelmarmenuda.com" TargetMode="External"/><Relationship Id="rId2077" Type="http://schemas.openxmlformats.org/officeDocument/2006/relationships/hyperlink" Target="http://goldenhotels.com" TargetMode="External"/><Relationship Id="rId2078" Type="http://schemas.openxmlformats.org/officeDocument/2006/relationships/hyperlink" Target="http://ghthotels.com" TargetMode="External"/><Relationship Id="rId2079" Type="http://schemas.openxmlformats.org/officeDocument/2006/relationships/hyperlink" Target="http://hotelavenidatossa.com" TargetMode="External"/><Relationship Id="rId8240" Type="http://schemas.openxmlformats.org/officeDocument/2006/relationships/hyperlink" Target="http://anacohotel.com" TargetMode="External"/><Relationship Id="rId8244" Type="http://schemas.openxmlformats.org/officeDocument/2006/relationships/hyperlink" Target="http://hotel-tribunal.com" TargetMode="External"/><Relationship Id="rId8243" Type="http://schemas.openxmlformats.org/officeDocument/2006/relationships/hyperlink" Target="http://petitpalacesavoyalfonsoxii.com" TargetMode="External"/><Relationship Id="rId8242" Type="http://schemas.openxmlformats.org/officeDocument/2006/relationships/hyperlink" Target="http://petitpalacesavoyalfonsoxii.com" TargetMode="External"/><Relationship Id="rId8241" Type="http://schemas.openxmlformats.org/officeDocument/2006/relationships/hyperlink" Target="http://petitpalace.com" TargetMode="External"/><Relationship Id="rId8248" Type="http://schemas.openxmlformats.org/officeDocument/2006/relationships/hyperlink" Target="http://hotelmadrisol.com" TargetMode="External"/><Relationship Id="rId8247" Type="http://schemas.openxmlformats.org/officeDocument/2006/relationships/hyperlink" Target="http://vinccicapitol.com" TargetMode="External"/><Relationship Id="rId8246" Type="http://schemas.openxmlformats.org/officeDocument/2006/relationships/hyperlink" Target="http://theprincipalmadridhotel.com" TargetMode="External"/><Relationship Id="rId8245" Type="http://schemas.openxmlformats.org/officeDocument/2006/relationships/hyperlink" Target="http://melia.com" TargetMode="External"/><Relationship Id="rId8249" Type="http://schemas.openxmlformats.org/officeDocument/2006/relationships/hyperlink" Target="http://loscondeshotel.com" TargetMode="External"/><Relationship Id="rId8233" Type="http://schemas.openxmlformats.org/officeDocument/2006/relationships/hyperlink" Target="http://iberostar.com" TargetMode="External"/><Relationship Id="rId8232" Type="http://schemas.openxmlformats.org/officeDocument/2006/relationships/hyperlink" Target="http://hoteldelasletras.com" TargetMode="External"/><Relationship Id="rId8231" Type="http://schemas.openxmlformats.org/officeDocument/2006/relationships/hyperlink" Target="http://hotelvictoria4.com" TargetMode="External"/><Relationship Id="rId8230" Type="http://schemas.openxmlformats.org/officeDocument/2006/relationships/hyperlink" Target="http://partner-hotels.com" TargetMode="External"/><Relationship Id="rId8237" Type="http://schemas.openxmlformats.org/officeDocument/2006/relationships/hyperlink" Target="http://www.senatorespana.com" TargetMode="External"/><Relationship Id="rId8236" Type="http://schemas.openxmlformats.org/officeDocument/2006/relationships/hyperlink" Target="http://jchoteles-chueca.com" TargetMode="External"/><Relationship Id="rId8235" Type="http://schemas.openxmlformats.org/officeDocument/2006/relationships/hyperlink" Target="http://amazonasgirls.com" TargetMode="External"/><Relationship Id="rId8234" Type="http://schemas.openxmlformats.org/officeDocument/2006/relationships/hyperlink" Target="http://hotelsieteislas.com" TargetMode="External"/><Relationship Id="rId8239" Type="http://schemas.openxmlformats.org/officeDocument/2006/relationships/hyperlink" Target="http://hotelesemilianas.com" TargetMode="External"/><Relationship Id="rId8238" Type="http://schemas.openxmlformats.org/officeDocument/2006/relationships/hyperlink" Target="http://hotelatlantico.es" TargetMode="External"/><Relationship Id="rId8262" Type="http://schemas.openxmlformats.org/officeDocument/2006/relationships/hyperlink" Target="http://hoteldianaplus.es" TargetMode="External"/><Relationship Id="rId8261" Type="http://schemas.openxmlformats.org/officeDocument/2006/relationships/hyperlink" Target="http://ecovialusitana.com" TargetMode="External"/><Relationship Id="rId8260" Type="http://schemas.openxmlformats.org/officeDocument/2006/relationships/hyperlink" Target="http://quintadeloscedros.com" TargetMode="External"/><Relationship Id="rId8266" Type="http://schemas.openxmlformats.org/officeDocument/2006/relationships/hyperlink" Target="http://hotelabrivas.com" TargetMode="External"/><Relationship Id="rId8265" Type="http://schemas.openxmlformats.org/officeDocument/2006/relationships/hyperlink" Target="http://www.hotelasadorenrique.com" TargetMode="External"/><Relationship Id="rId8264" Type="http://schemas.openxmlformats.org/officeDocument/2006/relationships/hyperlink" Target="http://ibis.com" TargetMode="External"/><Relationship Id="rId8263" Type="http://schemas.openxmlformats.org/officeDocument/2006/relationships/hyperlink" Target="http://hoteldianaplus.com" TargetMode="External"/><Relationship Id="rId8269" Type="http://schemas.openxmlformats.org/officeDocument/2006/relationships/hyperlink" Target="http://www.nh-hotels.com" TargetMode="External"/><Relationship Id="rId8268" Type="http://schemas.openxmlformats.org/officeDocument/2006/relationships/hyperlink" Target="http://rfef.es" TargetMode="External"/><Relationship Id="rId8267" Type="http://schemas.openxmlformats.org/officeDocument/2006/relationships/hyperlink" Target="http://nh-hoteles.es" TargetMode="External"/><Relationship Id="rId8251" Type="http://schemas.openxmlformats.org/officeDocument/2006/relationships/hyperlink" Target="http://hotelregente.com" TargetMode="External"/><Relationship Id="rId8250" Type="http://schemas.openxmlformats.org/officeDocument/2006/relationships/hyperlink" Target="http://hotelreginamadrid.com" TargetMode="External"/><Relationship Id="rId8255" Type="http://schemas.openxmlformats.org/officeDocument/2006/relationships/hyperlink" Target="http://hthoteles.com" TargetMode="External"/><Relationship Id="rId8254" Type="http://schemas.openxmlformats.org/officeDocument/2006/relationships/hyperlink" Target="http://hpetitpalacepuertadelsol.com" TargetMode="External"/><Relationship Id="rId8253" Type="http://schemas.openxmlformats.org/officeDocument/2006/relationships/hyperlink" Target="http://hotelinfantas.com" TargetMode="External"/><Relationship Id="rId8252" Type="http://schemas.openxmlformats.org/officeDocument/2006/relationships/hyperlink" Target="http://praktikmetropol.com" TargetMode="External"/><Relationship Id="rId8259" Type="http://schemas.openxmlformats.org/officeDocument/2006/relationships/hyperlink" Target="http://granhotellasrozas.com" TargetMode="External"/><Relationship Id="rId8258" Type="http://schemas.openxmlformats.org/officeDocument/2006/relationships/hyperlink" Target="http://ihg.com" TargetMode="External"/><Relationship Id="rId8257" Type="http://schemas.openxmlformats.org/officeDocument/2006/relationships/hyperlink" Target="http://www.hotelmarcenado.com" TargetMode="External"/><Relationship Id="rId8256" Type="http://schemas.openxmlformats.org/officeDocument/2006/relationships/hyperlink" Target="http://apartamentosolano.es" TargetMode="External"/><Relationship Id="rId8209" Type="http://schemas.openxmlformats.org/officeDocument/2006/relationships/hyperlink" Target="http://artriphotel.com" TargetMode="External"/><Relationship Id="rId8200" Type="http://schemas.openxmlformats.org/officeDocument/2006/relationships/hyperlink" Target="http://jardinesdesabatini.com" TargetMode="External"/><Relationship Id="rId8204" Type="http://schemas.openxmlformats.org/officeDocument/2006/relationships/hyperlink" Target="http://melia.com" TargetMode="External"/><Relationship Id="rId8203" Type="http://schemas.openxmlformats.org/officeDocument/2006/relationships/hyperlink" Target="http://casondeltormes.com" TargetMode="External"/><Relationship Id="rId8202" Type="http://schemas.openxmlformats.org/officeDocument/2006/relationships/hyperlink" Target="http://apartohotel-rosales.com" TargetMode="External"/><Relationship Id="rId8201" Type="http://schemas.openxmlformats.org/officeDocument/2006/relationships/hyperlink" Target="http://hotelsterlingmadrid.com" TargetMode="External"/><Relationship Id="rId8208" Type="http://schemas.openxmlformats.org/officeDocument/2006/relationships/hyperlink" Target="http://hotelgranlegazpi.com" TargetMode="External"/><Relationship Id="rId8207" Type="http://schemas.openxmlformats.org/officeDocument/2006/relationships/hyperlink" Target="http://nh-hotels.com" TargetMode="External"/><Relationship Id="rId8206" Type="http://schemas.openxmlformats.org/officeDocument/2006/relationships/hyperlink" Target="http://hotelopera.com" TargetMode="External"/><Relationship Id="rId8205" Type="http://schemas.openxmlformats.org/officeDocument/2006/relationships/hyperlink" Target="http://hotelmeninas.com" TargetMode="External"/><Relationship Id="rId8222" Type="http://schemas.openxmlformats.org/officeDocument/2006/relationships/hyperlink" Target="http://hotelateneo.es" TargetMode="External"/><Relationship Id="rId8221" Type="http://schemas.openxmlformats.org/officeDocument/2006/relationships/hyperlink" Target="http://hoteles-catalonia.com" TargetMode="External"/><Relationship Id="rId8220" Type="http://schemas.openxmlformats.org/officeDocument/2006/relationships/hyperlink" Target="http://hotelcentrogranvia.com" TargetMode="External"/><Relationship Id="rId8226" Type="http://schemas.openxmlformats.org/officeDocument/2006/relationships/hyperlink" Target="http://www.nh-hotels.com" TargetMode="External"/><Relationship Id="rId8225" Type="http://schemas.openxmlformats.org/officeDocument/2006/relationships/hyperlink" Target="http://mediodiahotel.com" TargetMode="External"/><Relationship Id="rId8224" Type="http://schemas.openxmlformats.org/officeDocument/2006/relationships/hyperlink" Target="http://hotel-sancho.com" TargetMode="External"/><Relationship Id="rId8223" Type="http://schemas.openxmlformats.org/officeDocument/2006/relationships/hyperlink" Target="http://hotel-moderno.com" TargetMode="External"/><Relationship Id="rId8229" Type="http://schemas.openxmlformats.org/officeDocument/2006/relationships/hyperlink" Target="http://h10hotels.com" TargetMode="External"/><Relationship Id="rId8228" Type="http://schemas.openxmlformats.org/officeDocument/2006/relationships/hyperlink" Target="http://www.hotelarosa.com" TargetMode="External"/><Relationship Id="rId8227" Type="http://schemas.openxmlformats.org/officeDocument/2006/relationships/hyperlink" Target="http://hoteldoscastillas.com" TargetMode="External"/><Relationship Id="rId8211" Type="http://schemas.openxmlformats.org/officeDocument/2006/relationships/hyperlink" Target="http://hotelquatropuertadelsol.com" TargetMode="External"/><Relationship Id="rId8210" Type="http://schemas.openxmlformats.org/officeDocument/2006/relationships/hyperlink" Target="http://espahotel.es" TargetMode="External"/><Relationship Id="rId8215" Type="http://schemas.openxmlformats.org/officeDocument/2006/relationships/hyperlink" Target="http://liabeny.es" TargetMode="External"/><Relationship Id="rId8214" Type="http://schemas.openxmlformats.org/officeDocument/2006/relationships/hyperlink" Target="http://melia.com" TargetMode="External"/><Relationship Id="rId8213" Type="http://schemas.openxmlformats.org/officeDocument/2006/relationships/hyperlink" Target="https://www.petitpalacealcala.com/" TargetMode="External"/><Relationship Id="rId8212" Type="http://schemas.openxmlformats.org/officeDocument/2006/relationships/hyperlink" Target="http://hotelavenidagranvia.com" TargetMode="External"/><Relationship Id="rId8219" Type="http://schemas.openxmlformats.org/officeDocument/2006/relationships/hyperlink" Target="http://motionhostels.com" TargetMode="External"/><Relationship Id="rId8218" Type="http://schemas.openxmlformats.org/officeDocument/2006/relationships/hyperlink" Target="http://petitpalacepreciados.com" TargetMode="External"/><Relationship Id="rId8217" Type="http://schemas.openxmlformats.org/officeDocument/2006/relationships/hyperlink" Target="http://jchoteles.com" TargetMode="External"/><Relationship Id="rId8216" Type="http://schemas.openxmlformats.org/officeDocument/2006/relationships/hyperlink" Target="http://thewaltmadrid.es" TargetMode="External"/><Relationship Id="rId4723" Type="http://schemas.openxmlformats.org/officeDocument/2006/relationships/hyperlink" Target="http://barcelomontecastillo.com" TargetMode="External"/><Relationship Id="rId4722" Type="http://schemas.openxmlformats.org/officeDocument/2006/relationships/hyperlink" Target="http://hace.es" TargetMode="External"/><Relationship Id="rId4725" Type="http://schemas.openxmlformats.org/officeDocument/2006/relationships/hyperlink" Target="http://tugasa.com" TargetMode="External"/><Relationship Id="rId4724" Type="http://schemas.openxmlformats.org/officeDocument/2006/relationships/hyperlink" Target="http://barcelomontecastillo.com" TargetMode="External"/><Relationship Id="rId4727" Type="http://schemas.openxmlformats.org/officeDocument/2006/relationships/hyperlink" Target="http://hotelgrazalema.com" TargetMode="External"/><Relationship Id="rId4726" Type="http://schemas.openxmlformats.org/officeDocument/2006/relationships/hyperlink" Target="http://fuertehoteles.com" TargetMode="External"/><Relationship Id="rId4729" Type="http://schemas.openxmlformats.org/officeDocument/2006/relationships/hyperlink" Target="http://casadelaspiedras.es" TargetMode="External"/><Relationship Id="rId4728" Type="http://schemas.openxmlformats.org/officeDocument/2006/relationships/hyperlink" Target="http://facebook.com/hotelpuertadelavilla" TargetMode="External"/><Relationship Id="rId4721" Type="http://schemas.openxmlformats.org/officeDocument/2006/relationships/hyperlink" Target="http://hotelguadalete.com" TargetMode="External"/><Relationship Id="rId4720" Type="http://schemas.openxmlformats.org/officeDocument/2006/relationships/hyperlink" Target="http://hotellacueva.com" TargetMode="External"/><Relationship Id="rId4712" Type="http://schemas.openxmlformats.org/officeDocument/2006/relationships/hyperlink" Target="http://hotellascortes.com" TargetMode="External"/><Relationship Id="rId4711" Type="http://schemas.openxmlformats.org/officeDocument/2006/relationships/hyperlink" Target="http://cortijobarranco.com" TargetMode="External"/><Relationship Id="rId4714" Type="http://schemas.openxmlformats.org/officeDocument/2006/relationships/hyperlink" Target="http://hotelargantonio.com" TargetMode="External"/><Relationship Id="rId4713" Type="http://schemas.openxmlformats.org/officeDocument/2006/relationships/hyperlink" Target="http://hotelfrancia.com" TargetMode="External"/><Relationship Id="rId4716" Type="http://schemas.openxmlformats.org/officeDocument/2006/relationships/hyperlink" Target="http://palafoxhoteles.com" TargetMode="External"/><Relationship Id="rId4715" Type="http://schemas.openxmlformats.org/officeDocument/2006/relationships/hyperlink" Target="http://palafoxhoteles.com" TargetMode="External"/><Relationship Id="rId4718" Type="http://schemas.openxmlformats.org/officeDocument/2006/relationships/hyperlink" Target="http://hotelconventocadiz.com" TargetMode="External"/><Relationship Id="rId4717" Type="http://schemas.openxmlformats.org/officeDocument/2006/relationships/hyperlink" Target="http://melia.com" TargetMode="External"/><Relationship Id="rId4719" Type="http://schemas.openxmlformats.org/officeDocument/2006/relationships/hyperlink" Target="http://senatorcadizspahotel.com" TargetMode="External"/><Relationship Id="rId4710" Type="http://schemas.openxmlformats.org/officeDocument/2006/relationships/hyperlink" Target="http://loschozos.com" TargetMode="External"/><Relationship Id="rId3414" Type="http://schemas.openxmlformats.org/officeDocument/2006/relationships/hyperlink" Target="http://hotelflorida.es" TargetMode="External"/><Relationship Id="rId4745" Type="http://schemas.openxmlformats.org/officeDocument/2006/relationships/hyperlink" Target="http://herculesboutiquehotel.com" TargetMode="External"/><Relationship Id="rId3413" Type="http://schemas.openxmlformats.org/officeDocument/2006/relationships/hyperlink" Target="http://hotelmoreno.es/" TargetMode="External"/><Relationship Id="rId4744" Type="http://schemas.openxmlformats.org/officeDocument/2006/relationships/hyperlink" Target="http://posadadelascuevas.com" TargetMode="External"/><Relationship Id="rId3416" Type="http://schemas.openxmlformats.org/officeDocument/2006/relationships/hyperlink" Target="http://hospederiabodasdecamacho.com" TargetMode="External"/><Relationship Id="rId4747" Type="http://schemas.openxmlformats.org/officeDocument/2006/relationships/hyperlink" Target="http://hotellosgirasoles.com" TargetMode="External"/><Relationship Id="rId3415" Type="http://schemas.openxmlformats.org/officeDocument/2006/relationships/hyperlink" Target="http://balneariolaesperanza.com" TargetMode="External"/><Relationship Id="rId4746" Type="http://schemas.openxmlformats.org/officeDocument/2006/relationships/hyperlink" Target="http://hotellaprincesayelguisante.com" TargetMode="External"/><Relationship Id="rId3418" Type="http://schemas.openxmlformats.org/officeDocument/2006/relationships/hyperlink" Target="https://bluhotelgroup.com/" TargetMode="External"/><Relationship Id="rId4749" Type="http://schemas.openxmlformats.org/officeDocument/2006/relationships/hyperlink" Target="http://www.hotel-losmolinos.es/" TargetMode="External"/><Relationship Id="rId3417" Type="http://schemas.openxmlformats.org/officeDocument/2006/relationships/hyperlink" Target="http://hostalelpuchero.com/" TargetMode="External"/><Relationship Id="rId4748" Type="http://schemas.openxmlformats.org/officeDocument/2006/relationships/hyperlink" Target="http://las-palomas.com" TargetMode="External"/><Relationship Id="rId3419" Type="http://schemas.openxmlformats.org/officeDocument/2006/relationships/hyperlink" Target="http://hotel-gardu.com.es" TargetMode="External"/><Relationship Id="rId3410" Type="http://schemas.openxmlformats.org/officeDocument/2006/relationships/hyperlink" Target="http://hotelriopar.com" TargetMode="External"/><Relationship Id="rId4741" Type="http://schemas.openxmlformats.org/officeDocument/2006/relationships/hyperlink" Target="http://palaciodeluja.com" TargetMode="External"/><Relationship Id="rId4740" Type="http://schemas.openxmlformats.org/officeDocument/2006/relationships/hyperlink" Target="http://hostalalhaja.com" TargetMode="External"/><Relationship Id="rId3412" Type="http://schemas.openxmlformats.org/officeDocument/2006/relationships/hyperlink" Target="http://hotelyeste.com" TargetMode="External"/><Relationship Id="rId4743" Type="http://schemas.openxmlformats.org/officeDocument/2006/relationships/hyperlink" Target="http://besthotels.es" TargetMode="External"/><Relationship Id="rId3411" Type="http://schemas.openxmlformats.org/officeDocument/2006/relationships/hyperlink" Target="http://riomundo.es" TargetMode="External"/><Relationship Id="rId4742" Type="http://schemas.openxmlformats.org/officeDocument/2006/relationships/hyperlink" Target="http://parador.es" TargetMode="External"/><Relationship Id="rId3403" Type="http://schemas.openxmlformats.org/officeDocument/2006/relationships/hyperlink" Target="http://balneariodelaconcepcion.es" TargetMode="External"/><Relationship Id="rId4734" Type="http://schemas.openxmlformats.org/officeDocument/2006/relationships/hyperlink" Target="http://www.facebook.com/2020carlos" TargetMode="External"/><Relationship Id="rId3402" Type="http://schemas.openxmlformats.org/officeDocument/2006/relationships/hyperlink" Target="http://balneariodelaconcepcion.es" TargetMode="External"/><Relationship Id="rId4733" Type="http://schemas.openxmlformats.org/officeDocument/2006/relationships/hyperlink" Target="http://al-lago.es" TargetMode="External"/><Relationship Id="rId3405" Type="http://schemas.openxmlformats.org/officeDocument/2006/relationships/hyperlink" Target="http://balneariodelaconcepcion.es" TargetMode="External"/><Relationship Id="rId4736" Type="http://schemas.openxmlformats.org/officeDocument/2006/relationships/hyperlink" Target="http://hotelmiradordelestrecho.com" TargetMode="External"/><Relationship Id="rId3404" Type="http://schemas.openxmlformats.org/officeDocument/2006/relationships/hyperlink" Target="http://balneariodelaconcepcion.es" TargetMode="External"/><Relationship Id="rId4735" Type="http://schemas.openxmlformats.org/officeDocument/2006/relationships/hyperlink" Target="http://hotelmariantonia.com" TargetMode="External"/><Relationship Id="rId3407" Type="http://schemas.openxmlformats.org/officeDocument/2006/relationships/hyperlink" Target="http://flordelamancha.com" TargetMode="External"/><Relationship Id="rId4738" Type="http://schemas.openxmlformats.org/officeDocument/2006/relationships/hyperlink" Target="http://rosariouno.com" TargetMode="External"/><Relationship Id="rId3406" Type="http://schemas.openxmlformats.org/officeDocument/2006/relationships/hyperlink" Target="http://hotelruralrincondetello.com" TargetMode="External"/><Relationship Id="rId4737" Type="http://schemas.openxmlformats.org/officeDocument/2006/relationships/hyperlink" Target="http://hotelcadizplaza.com" TargetMode="External"/><Relationship Id="rId3409" Type="http://schemas.openxmlformats.org/officeDocument/2006/relationships/hyperlink" Target="http://ruralriopar.com" TargetMode="External"/><Relationship Id="rId3408" Type="http://schemas.openxmlformats.org/officeDocument/2006/relationships/hyperlink" Target="https://restauranteellamin.wixsite.com/ellaminador" TargetMode="External"/><Relationship Id="rId4739" Type="http://schemas.openxmlformats.org/officeDocument/2006/relationships/hyperlink" Target="http://hotelpinomar.com" TargetMode="External"/><Relationship Id="rId4730" Type="http://schemas.openxmlformats.org/officeDocument/2006/relationships/hyperlink" Target="http://tugasa.com" TargetMode="External"/><Relationship Id="rId3401" Type="http://schemas.openxmlformats.org/officeDocument/2006/relationships/hyperlink" Target="http://hoteluniversidad.com" TargetMode="External"/><Relationship Id="rId4732" Type="http://schemas.openxmlformats.org/officeDocument/2006/relationships/hyperlink" Target="http://tugasa.com/es/c11.html" TargetMode="External"/><Relationship Id="rId3400" Type="http://schemas.openxmlformats.org/officeDocument/2006/relationships/hyperlink" Target="http://doshoteles.com" TargetMode="External"/><Relationship Id="rId4731" Type="http://schemas.openxmlformats.org/officeDocument/2006/relationships/hyperlink" Target="http://tugasa.com" TargetMode="External"/><Relationship Id="rId8291" Type="http://schemas.openxmlformats.org/officeDocument/2006/relationships/hyperlink" Target="http://nh-hotels.com" TargetMode="External"/><Relationship Id="rId8290" Type="http://schemas.openxmlformats.org/officeDocument/2006/relationships/hyperlink" Target="http://nh-hotels.es" TargetMode="External"/><Relationship Id="rId8284" Type="http://schemas.openxmlformats.org/officeDocument/2006/relationships/hyperlink" Target="http://tryphoteles.com" TargetMode="External"/><Relationship Id="rId8283" Type="http://schemas.openxmlformats.org/officeDocument/2006/relationships/hyperlink" Target="http://hotelgranversalles.es" TargetMode="External"/><Relationship Id="rId8282" Type="http://schemas.openxmlformats.org/officeDocument/2006/relationships/hyperlink" Target="http://hoteljuandeaustria.es" TargetMode="External"/><Relationship Id="rId8281" Type="http://schemas.openxmlformats.org/officeDocument/2006/relationships/hyperlink" Target="http://room007.com" TargetMode="External"/><Relationship Id="rId8288" Type="http://schemas.openxmlformats.org/officeDocument/2006/relationships/hyperlink" Target="http://www.hoteltafalgar.com" TargetMode="External"/><Relationship Id="rId8287" Type="http://schemas.openxmlformats.org/officeDocument/2006/relationships/hyperlink" Target="http://casonadelcoso.com" TargetMode="External"/><Relationship Id="rId8286" Type="http://schemas.openxmlformats.org/officeDocument/2006/relationships/hyperlink" Target="http://leonardo-hotels.es" TargetMode="External"/><Relationship Id="rId8285" Type="http://schemas.openxmlformats.org/officeDocument/2006/relationships/hyperlink" Target="http://hotelesvelada.com" TargetMode="External"/><Relationship Id="rId8289" Type="http://schemas.openxmlformats.org/officeDocument/2006/relationships/hyperlink" Target="http://hotelurso.com" TargetMode="External"/><Relationship Id="rId8280" Type="http://schemas.openxmlformats.org/officeDocument/2006/relationships/hyperlink" Target="http://hotelmiguelangel.com" TargetMode="External"/><Relationship Id="rId8273" Type="http://schemas.openxmlformats.org/officeDocument/2006/relationships/hyperlink" Target="http://hotelisismadrid.com" TargetMode="External"/><Relationship Id="rId8272" Type="http://schemas.openxmlformats.org/officeDocument/2006/relationships/hyperlink" Target="http://nh-hotels.com" TargetMode="External"/><Relationship Id="rId8271" Type="http://schemas.openxmlformats.org/officeDocument/2006/relationships/hyperlink" Target="http://elegancehotels.es/getafe" TargetMode="External"/><Relationship Id="rId8270" Type="http://schemas.openxmlformats.org/officeDocument/2006/relationships/hyperlink" Target="http://hotellasprovincias.com" TargetMode="External"/><Relationship Id="rId8277" Type="http://schemas.openxmlformats.org/officeDocument/2006/relationships/hyperlink" Target="http://www.marriott.com/hotels/travel/madgv-aloft-madrid-gran-via/" TargetMode="External"/><Relationship Id="rId8276" Type="http://schemas.openxmlformats.org/officeDocument/2006/relationships/hyperlink" Target="http://rafaelhoteles.com" TargetMode="External"/><Relationship Id="rId8275" Type="http://schemas.openxmlformats.org/officeDocument/2006/relationships/hyperlink" Target="http://hotelpraga.com" TargetMode="External"/><Relationship Id="rId8274" Type="http://schemas.openxmlformats.org/officeDocument/2006/relationships/hyperlink" Target="http://hotelpuertadetoledo.es" TargetMode="External"/><Relationship Id="rId8279" Type="http://schemas.openxmlformats.org/officeDocument/2006/relationships/hyperlink" Target="http://hotelexeplaza.com" TargetMode="External"/><Relationship Id="rId8278" Type="http://schemas.openxmlformats.org/officeDocument/2006/relationships/hyperlink" Target="http://apartamentos-granvia.com" TargetMode="External"/><Relationship Id="rId4701" Type="http://schemas.openxmlformats.org/officeDocument/2006/relationships/hyperlink" Target="http://hotellacatedral.com" TargetMode="External"/><Relationship Id="rId4700" Type="http://schemas.openxmlformats.org/officeDocument/2006/relationships/hyperlink" Target="http://jerezhotel.com" TargetMode="External"/><Relationship Id="rId4703" Type="http://schemas.openxmlformats.org/officeDocument/2006/relationships/hyperlink" Target="http://www.hotelregio2.es/" TargetMode="External"/><Relationship Id="rId4702" Type="http://schemas.openxmlformats.org/officeDocument/2006/relationships/hyperlink" Target="http://hotelesmonte.com" TargetMode="External"/><Relationship Id="rId4705" Type="http://schemas.openxmlformats.org/officeDocument/2006/relationships/hyperlink" Target="http://ilunioncalasdeconil.com" TargetMode="External"/><Relationship Id="rId4704" Type="http://schemas.openxmlformats.org/officeDocument/2006/relationships/hyperlink" Target="http://ilunioncalasdeconil.com" TargetMode="External"/><Relationship Id="rId4707" Type="http://schemas.openxmlformats.org/officeDocument/2006/relationships/hyperlink" Target="http://hotelroyalhideawaysanctipetri.com" TargetMode="External"/><Relationship Id="rId4706" Type="http://schemas.openxmlformats.org/officeDocument/2006/relationships/hyperlink" Target="http://barcelo.com" TargetMode="External"/><Relationship Id="rId4709" Type="http://schemas.openxmlformats.org/officeDocument/2006/relationships/hyperlink" Target="http://riu.com" TargetMode="External"/><Relationship Id="rId4708" Type="http://schemas.openxmlformats.org/officeDocument/2006/relationships/hyperlink" Target="http://barcelocadiz.com" TargetMode="External"/><Relationship Id="rId8295" Type="http://schemas.openxmlformats.org/officeDocument/2006/relationships/hyperlink" Target="http://ecoalcalasuites.com" TargetMode="External"/><Relationship Id="rId8294" Type="http://schemas.openxmlformats.org/officeDocument/2006/relationships/hyperlink" Target="http://nh-hotels.es" TargetMode="External"/><Relationship Id="rId8293" Type="http://schemas.openxmlformats.org/officeDocument/2006/relationships/hyperlink" Target="http://nh-hotels.es" TargetMode="External"/><Relationship Id="rId8292" Type="http://schemas.openxmlformats.org/officeDocument/2006/relationships/hyperlink" Target="http://nh-hotels.com" TargetMode="External"/><Relationship Id="rId8299" Type="http://schemas.openxmlformats.org/officeDocument/2006/relationships/hyperlink" Target="http://petitpalace.com" TargetMode="External"/><Relationship Id="rId8298" Type="http://schemas.openxmlformats.org/officeDocument/2006/relationships/hyperlink" Target="http://vinccihoteles.com" TargetMode="External"/><Relationship Id="rId8297" Type="http://schemas.openxmlformats.org/officeDocument/2006/relationships/hyperlink" Target="http://hospes.com" TargetMode="External"/><Relationship Id="rId8296" Type="http://schemas.openxmlformats.org/officeDocument/2006/relationships/hyperlink" Target="http://villamagna.es" TargetMode="External"/><Relationship Id="rId2148" Type="http://schemas.openxmlformats.org/officeDocument/2006/relationships/hyperlink" Target="http://hotellacalaroses.com" TargetMode="External"/><Relationship Id="rId2149" Type="http://schemas.openxmlformats.org/officeDocument/2006/relationships/hyperlink" Target="http://hotelgrecs.com" TargetMode="External"/><Relationship Id="rId3479" Type="http://schemas.openxmlformats.org/officeDocument/2006/relationships/hyperlink" Target="http://hotellospalacios.es" TargetMode="External"/><Relationship Id="rId3470" Type="http://schemas.openxmlformats.org/officeDocument/2006/relationships/hyperlink" Target="http://flamingooasis.com" TargetMode="External"/><Relationship Id="rId2140" Type="http://schemas.openxmlformats.org/officeDocument/2006/relationships/hyperlink" Target="http://hotelramblamar.com" TargetMode="External"/><Relationship Id="rId3472" Type="http://schemas.openxmlformats.org/officeDocument/2006/relationships/hyperlink" Target="http://medsur-hoteles.com" TargetMode="External"/><Relationship Id="rId2141" Type="http://schemas.openxmlformats.org/officeDocument/2006/relationships/hyperlink" Target="http://hotelsmediterraneo.com" TargetMode="External"/><Relationship Id="rId3471" Type="http://schemas.openxmlformats.org/officeDocument/2006/relationships/hyperlink" Target="http://medinahoteles.com" TargetMode="External"/><Relationship Id="rId2142" Type="http://schemas.openxmlformats.org/officeDocument/2006/relationships/hyperlink" Target="http://hotelsmediterraneo.com" TargetMode="External"/><Relationship Id="rId3474" Type="http://schemas.openxmlformats.org/officeDocument/2006/relationships/hyperlink" Target="http://hotelcastillobenidorm.com" TargetMode="External"/><Relationship Id="rId2143" Type="http://schemas.openxmlformats.org/officeDocument/2006/relationships/hyperlink" Target="http://hotellacarabela.com" TargetMode="External"/><Relationship Id="rId3473" Type="http://schemas.openxmlformats.org/officeDocument/2006/relationships/hyperlink" Target="http://grupobali.com" TargetMode="External"/><Relationship Id="rId2144" Type="http://schemas.openxmlformats.org/officeDocument/2006/relationships/hyperlink" Target="http://hotelsrisech.com" TargetMode="External"/><Relationship Id="rId3476" Type="http://schemas.openxmlformats.org/officeDocument/2006/relationships/hyperlink" Target="http://erapark.com" TargetMode="External"/><Relationship Id="rId2145" Type="http://schemas.openxmlformats.org/officeDocument/2006/relationships/hyperlink" Target="http://hotelnautilus.net" TargetMode="External"/><Relationship Id="rId3475" Type="http://schemas.openxmlformats.org/officeDocument/2006/relationships/hyperlink" Target="http://hoteloasisplaza.com" TargetMode="External"/><Relationship Id="rId2146" Type="http://schemas.openxmlformats.org/officeDocument/2006/relationships/hyperlink" Target="http://hotelvistabella.com" TargetMode="External"/><Relationship Id="rId3478" Type="http://schemas.openxmlformats.org/officeDocument/2006/relationships/hyperlink" Target="http://lesdunes.com" TargetMode="External"/><Relationship Id="rId2147" Type="http://schemas.openxmlformats.org/officeDocument/2006/relationships/hyperlink" Target="http://hotel-gallet.com" TargetMode="External"/><Relationship Id="rId3477" Type="http://schemas.openxmlformats.org/officeDocument/2006/relationships/hyperlink" Target="http://lesdunes.com" TargetMode="External"/><Relationship Id="rId2137" Type="http://schemas.openxmlformats.org/officeDocument/2006/relationships/hyperlink" Target="http://hotelmarina-roses.com" TargetMode="External"/><Relationship Id="rId3469" Type="http://schemas.openxmlformats.org/officeDocument/2006/relationships/hyperlink" Target="http://melia.com" TargetMode="External"/><Relationship Id="rId2138" Type="http://schemas.openxmlformats.org/officeDocument/2006/relationships/hyperlink" Target="http://hotelcanyelles.com" TargetMode="External"/><Relationship Id="rId3468" Type="http://schemas.openxmlformats.org/officeDocument/2006/relationships/hyperlink" Target="http://granhotelbali.com" TargetMode="External"/><Relationship Id="rId4799" Type="http://schemas.openxmlformats.org/officeDocument/2006/relationships/hyperlink" Target="http://facebook.com/h.boutiquevoluve" TargetMode="External"/><Relationship Id="rId2139" Type="http://schemas.openxmlformats.org/officeDocument/2006/relationships/hyperlink" Target="http://gna.es/maritim" TargetMode="External"/><Relationship Id="rId4790" Type="http://schemas.openxmlformats.org/officeDocument/2006/relationships/hyperlink" Target="http://eurostarshotels.com" TargetMode="External"/><Relationship Id="rId3461" Type="http://schemas.openxmlformats.org/officeDocument/2006/relationships/hyperlink" Target="http://shawellnessclinic.com" TargetMode="External"/><Relationship Id="rId4792" Type="http://schemas.openxmlformats.org/officeDocument/2006/relationships/hyperlink" Target="http://hotel-alfonsoxiii-sevilla.com" TargetMode="External"/><Relationship Id="rId2130" Type="http://schemas.openxmlformats.org/officeDocument/2006/relationships/hyperlink" Target="http://rocamar.com" TargetMode="External"/><Relationship Id="rId3460" Type="http://schemas.openxmlformats.org/officeDocument/2006/relationships/hyperlink" Target="http://roberpalas.com" TargetMode="External"/><Relationship Id="rId4791" Type="http://schemas.openxmlformats.org/officeDocument/2006/relationships/hyperlink" Target="http://ayrehoteles.com" TargetMode="External"/><Relationship Id="rId2131" Type="http://schemas.openxmlformats.org/officeDocument/2006/relationships/hyperlink" Target="http://playasol.com" TargetMode="External"/><Relationship Id="rId3463" Type="http://schemas.openxmlformats.org/officeDocument/2006/relationships/hyperlink" Target="http://milords.es" TargetMode="External"/><Relationship Id="rId4794" Type="http://schemas.openxmlformats.org/officeDocument/2006/relationships/hyperlink" Target="http://donalolasevilla.com" TargetMode="External"/><Relationship Id="rId2132" Type="http://schemas.openxmlformats.org/officeDocument/2006/relationships/hyperlink" Target="http://hotelubaldo.com" TargetMode="External"/><Relationship Id="rId3462" Type="http://schemas.openxmlformats.org/officeDocument/2006/relationships/hyperlink" Target="http://hotelcensal.com" TargetMode="External"/><Relationship Id="rId4793" Type="http://schemas.openxmlformats.org/officeDocument/2006/relationships/hyperlink" Target="http://alcobadelrey.com" TargetMode="External"/><Relationship Id="rId2133" Type="http://schemas.openxmlformats.org/officeDocument/2006/relationships/hyperlink" Target="http://hotelsaguarda.com" TargetMode="External"/><Relationship Id="rId3465" Type="http://schemas.openxmlformats.org/officeDocument/2006/relationships/hyperlink" Target="http://asiagardens.es" TargetMode="External"/><Relationship Id="rId4796" Type="http://schemas.openxmlformats.org/officeDocument/2006/relationships/hyperlink" Target="http://casonadesanandres.com" TargetMode="External"/><Relationship Id="rId2134" Type="http://schemas.openxmlformats.org/officeDocument/2006/relationships/hyperlink" Target="http://hotel-marbella.info" TargetMode="External"/><Relationship Id="rId3464" Type="http://schemas.openxmlformats.org/officeDocument/2006/relationships/hyperlink" Target="http://hotellevanteclub.com" TargetMode="External"/><Relationship Id="rId4795" Type="http://schemas.openxmlformats.org/officeDocument/2006/relationships/hyperlink" Target="http://casonadesanandres.com" TargetMode="External"/><Relationship Id="rId2135" Type="http://schemas.openxmlformats.org/officeDocument/2006/relationships/hyperlink" Target="http://almadrabapark.com" TargetMode="External"/><Relationship Id="rId3467" Type="http://schemas.openxmlformats.org/officeDocument/2006/relationships/hyperlink" Target="http://granhotelbali.com" TargetMode="External"/><Relationship Id="rId4798" Type="http://schemas.openxmlformats.org/officeDocument/2006/relationships/hyperlink" Target="http://thecornerhousesevilla.com" TargetMode="External"/><Relationship Id="rId2136" Type="http://schemas.openxmlformats.org/officeDocument/2006/relationships/hyperlink" Target="http://hotelmontecarlo.net" TargetMode="External"/><Relationship Id="rId3466" Type="http://schemas.openxmlformats.org/officeDocument/2006/relationships/hyperlink" Target="http://grandluxorhotels.com" TargetMode="External"/><Relationship Id="rId4797" Type="http://schemas.openxmlformats.org/officeDocument/2006/relationships/hyperlink" Target="http://hotelcasaromana.com" TargetMode="External"/><Relationship Id="rId3490" Type="http://schemas.openxmlformats.org/officeDocument/2006/relationships/hyperlink" Target="https://www.porthotels.es/port-elche.html?utm_medium=organic&amp;utm_source=google&amp;utm_campaign=google-my-business&amp;utm_term=google-local&amp;utm_id=port-elche" TargetMode="External"/><Relationship Id="rId2160" Type="http://schemas.openxmlformats.org/officeDocument/2006/relationships/hyperlink" Target="http://hotelsolixent.com" TargetMode="External"/><Relationship Id="rId3492" Type="http://schemas.openxmlformats.org/officeDocument/2006/relationships/hyperlink" Target="http://tryphotels.com" TargetMode="External"/><Relationship Id="rId2161" Type="http://schemas.openxmlformats.org/officeDocument/2006/relationships/hyperlink" Target="http://emporiumhotel.com" TargetMode="External"/><Relationship Id="rId3491" Type="http://schemas.openxmlformats.org/officeDocument/2006/relationships/hyperlink" Target="http://hotelmilenio.com" TargetMode="External"/><Relationship Id="rId2162" Type="http://schemas.openxmlformats.org/officeDocument/2006/relationships/hyperlink" Target="http://hotelcanet.com" TargetMode="External"/><Relationship Id="rId3494" Type="http://schemas.openxmlformats.org/officeDocument/2006/relationships/hyperlink" Target="http://eurostarslucentum.com" TargetMode="External"/><Relationship Id="rId2163" Type="http://schemas.openxmlformats.org/officeDocument/2006/relationships/hyperlink" Target="http://bellsoficis.com" TargetMode="External"/><Relationship Id="rId3493" Type="http://schemas.openxmlformats.org/officeDocument/2006/relationships/hyperlink" Target="http://hotelhuertodelcura.com" TargetMode="External"/><Relationship Id="rId2164" Type="http://schemas.openxmlformats.org/officeDocument/2006/relationships/hyperlink" Target="http://carlemany.es" TargetMode="External"/><Relationship Id="rId3496" Type="http://schemas.openxmlformats.org/officeDocument/2006/relationships/hyperlink" Target="http://masialamota.com" TargetMode="External"/><Relationship Id="rId2165" Type="http://schemas.openxmlformats.org/officeDocument/2006/relationships/hyperlink" Target="http://hotelultoniagirona.com" TargetMode="External"/><Relationship Id="rId3495" Type="http://schemas.openxmlformats.org/officeDocument/2006/relationships/hyperlink" Target="http://ventaelborrego.com" TargetMode="External"/><Relationship Id="rId2166" Type="http://schemas.openxmlformats.org/officeDocument/2006/relationships/hyperlink" Target="http://novarahotels.com" TargetMode="External"/><Relationship Id="rId3498" Type="http://schemas.openxmlformats.org/officeDocument/2006/relationships/hyperlink" Target="http://casataino.com" TargetMode="External"/><Relationship Id="rId2167" Type="http://schemas.openxmlformats.org/officeDocument/2006/relationships/hyperlink" Target="http://hoteleuropagirona.com" TargetMode="External"/><Relationship Id="rId3497" Type="http://schemas.openxmlformats.org/officeDocument/2006/relationships/hyperlink" Target="http://hotelvilademuro.com" TargetMode="External"/><Relationship Id="rId2168" Type="http://schemas.openxmlformats.org/officeDocument/2006/relationships/hyperlink" Target="http://hotelcostabella.com" TargetMode="External"/><Relationship Id="rId2169" Type="http://schemas.openxmlformats.org/officeDocument/2006/relationships/hyperlink" Target="http://hotelhistoric.com" TargetMode="External"/><Relationship Id="rId3499" Type="http://schemas.openxmlformats.org/officeDocument/2006/relationships/hyperlink" Target="http://montemarhotel.com" TargetMode="External"/><Relationship Id="rId2159" Type="http://schemas.openxmlformats.org/officeDocument/2006/relationships/hyperlink" Target="http://llanepetit.com" TargetMode="External"/><Relationship Id="rId3481" Type="http://schemas.openxmlformats.org/officeDocument/2006/relationships/hyperlink" Target="http://servigroup.com" TargetMode="External"/><Relationship Id="rId2150" Type="http://schemas.openxmlformats.org/officeDocument/2006/relationships/hyperlink" Target="http://hotelterraza.com" TargetMode="External"/><Relationship Id="rId3480" Type="http://schemas.openxmlformats.org/officeDocument/2006/relationships/hyperlink" Target="http://orihuelacostaresort.com" TargetMode="External"/><Relationship Id="rId2151" Type="http://schemas.openxmlformats.org/officeDocument/2006/relationships/hyperlink" Target="http://hotelmarian.es" TargetMode="External"/><Relationship Id="rId3483" Type="http://schemas.openxmlformats.org/officeDocument/2006/relationships/hyperlink" Target="http://hotel-algorfa.com" TargetMode="External"/><Relationship Id="rId2152" Type="http://schemas.openxmlformats.org/officeDocument/2006/relationships/hyperlink" Target="http://casacaliente.net" TargetMode="External"/><Relationship Id="rId3482" Type="http://schemas.openxmlformats.org/officeDocument/2006/relationships/hyperlink" Target="http://hotelpalaciotudemir.com" TargetMode="External"/><Relationship Id="rId2153" Type="http://schemas.openxmlformats.org/officeDocument/2006/relationships/hyperlink" Target="http://hotel-sancarlos.com" TargetMode="External"/><Relationship Id="rId3485" Type="http://schemas.openxmlformats.org/officeDocument/2006/relationships/hyperlink" Target="http://parquemarhotel.com" TargetMode="External"/><Relationship Id="rId2154" Type="http://schemas.openxmlformats.org/officeDocument/2006/relationships/hyperlink" Target="http://prestigehotels.com" TargetMode="External"/><Relationship Id="rId3484" Type="http://schemas.openxmlformats.org/officeDocument/2006/relationships/hyperlink" Target="http://golfvillamartin.com" TargetMode="External"/><Relationship Id="rId2155" Type="http://schemas.openxmlformats.org/officeDocument/2006/relationships/hyperlink" Target="http://prestigehotels.com" TargetMode="External"/><Relationship Id="rId3487" Type="http://schemas.openxmlformats.org/officeDocument/2006/relationships/hyperlink" Target="http://hotelcostablancaresort.com" TargetMode="External"/><Relationship Id="rId2156" Type="http://schemas.openxmlformats.org/officeDocument/2006/relationships/hyperlink" Target="http://prestigehotels.com" TargetMode="External"/><Relationship Id="rId3486" Type="http://schemas.openxmlformats.org/officeDocument/2006/relationships/hyperlink" Target="http://hotelrestaurantelatorre.com" TargetMode="External"/><Relationship Id="rId2157" Type="http://schemas.openxmlformats.org/officeDocument/2006/relationships/hyperlink" Target="http://prestigehotels.com" TargetMode="External"/><Relationship Id="rId3489" Type="http://schemas.openxmlformats.org/officeDocument/2006/relationships/hyperlink" Target="http://hoteles2.com" TargetMode="External"/><Relationship Id="rId2158" Type="http://schemas.openxmlformats.org/officeDocument/2006/relationships/hyperlink" Target="http://hortacadaques.com" TargetMode="External"/><Relationship Id="rId3488" Type="http://schemas.openxmlformats.org/officeDocument/2006/relationships/hyperlink" Target="http://hotelcano.com" TargetMode="External"/><Relationship Id="rId2104" Type="http://schemas.openxmlformats.org/officeDocument/2006/relationships/hyperlink" Target="http://caproig.com" TargetMode="External"/><Relationship Id="rId3436" Type="http://schemas.openxmlformats.org/officeDocument/2006/relationships/hyperlink" Target="http://juypehotel.com" TargetMode="External"/><Relationship Id="rId4767" Type="http://schemas.openxmlformats.org/officeDocument/2006/relationships/hyperlink" Target="http://hotelveredareal.com" TargetMode="External"/><Relationship Id="rId2105" Type="http://schemas.openxmlformats.org/officeDocument/2006/relationships/hyperlink" Target="http://aparthotelpalamos.extendnow.com" TargetMode="External"/><Relationship Id="rId3435" Type="http://schemas.openxmlformats.org/officeDocument/2006/relationships/hyperlink" Target="http://hotelspainfantedonjuanmanuel.es" TargetMode="External"/><Relationship Id="rId4766" Type="http://schemas.openxmlformats.org/officeDocument/2006/relationships/hyperlink" Target="http://hotelmairena.com" TargetMode="External"/><Relationship Id="rId2106" Type="http://schemas.openxmlformats.org/officeDocument/2006/relationships/hyperlink" Target="http://hotelancora.net" TargetMode="External"/><Relationship Id="rId3438" Type="http://schemas.openxmlformats.org/officeDocument/2006/relationships/hyperlink" Target="http://hotelcastillo.es" TargetMode="External"/><Relationship Id="rId4769" Type="http://schemas.openxmlformats.org/officeDocument/2006/relationships/hyperlink" Target="http://granhotelsolucar.com" TargetMode="External"/><Relationship Id="rId2107" Type="http://schemas.openxmlformats.org/officeDocument/2006/relationships/hyperlink" Target="http://hotelnauta.com" TargetMode="External"/><Relationship Id="rId3437" Type="http://schemas.openxmlformats.org/officeDocument/2006/relationships/hyperlink" Target="http://casalorenzo.es" TargetMode="External"/><Relationship Id="rId4768" Type="http://schemas.openxmlformats.org/officeDocument/2006/relationships/hyperlink" Target="http://abadesbenacazon.com" TargetMode="External"/><Relationship Id="rId2108" Type="http://schemas.openxmlformats.org/officeDocument/2006/relationships/hyperlink" Target="http://hotelmarinapalamos.com" TargetMode="External"/><Relationship Id="rId2109" Type="http://schemas.openxmlformats.org/officeDocument/2006/relationships/hyperlink" Target="http://lamalcontentahotel.com" TargetMode="External"/><Relationship Id="rId3439" Type="http://schemas.openxmlformats.org/officeDocument/2006/relationships/hyperlink" Target="http://hrsol.es" TargetMode="External"/><Relationship Id="rId3430" Type="http://schemas.openxmlformats.org/officeDocument/2006/relationships/hyperlink" Target="http://hotelaltozano.es" TargetMode="External"/><Relationship Id="rId4761" Type="http://schemas.openxmlformats.org/officeDocument/2006/relationships/hyperlink" Target="http://hotel-en-sevilla.es" TargetMode="External"/><Relationship Id="rId4760" Type="http://schemas.openxmlformats.org/officeDocument/2006/relationships/hyperlink" Target="http://hotel-elalamo.com" TargetMode="External"/><Relationship Id="rId2100" Type="http://schemas.openxmlformats.org/officeDocument/2006/relationships/hyperlink" Target="http://ghthotels.com" TargetMode="External"/><Relationship Id="rId3432" Type="http://schemas.openxmlformats.org/officeDocument/2006/relationships/hyperlink" Target="https://hostalelpoligono-albacete.hotelescuatroestrellas.website/" TargetMode="External"/><Relationship Id="rId4763" Type="http://schemas.openxmlformats.org/officeDocument/2006/relationships/hyperlink" Target="http://hoteljmjardindelareina.com" TargetMode="External"/><Relationship Id="rId2101" Type="http://schemas.openxmlformats.org/officeDocument/2006/relationships/hyperlink" Target="http://hotelsantpol.com" TargetMode="External"/><Relationship Id="rId3431" Type="http://schemas.openxmlformats.org/officeDocument/2006/relationships/hyperlink" Target="http://abgranhotel.com" TargetMode="External"/><Relationship Id="rId4762" Type="http://schemas.openxmlformats.org/officeDocument/2006/relationships/hyperlink" Target="http://aguilareal.com" TargetMode="External"/><Relationship Id="rId2102" Type="http://schemas.openxmlformats.org/officeDocument/2006/relationships/hyperlink" Target="http://hoteloma.net" TargetMode="External"/><Relationship Id="rId3434" Type="http://schemas.openxmlformats.org/officeDocument/2006/relationships/hyperlink" Target="http://mesondonquijote.com" TargetMode="External"/><Relationship Id="rId4765" Type="http://schemas.openxmlformats.org/officeDocument/2006/relationships/hyperlink" Target="http://hotel-lince.com" TargetMode="External"/><Relationship Id="rId2103" Type="http://schemas.openxmlformats.org/officeDocument/2006/relationships/hyperlink" Target="http://hipocratescurhotel.com" TargetMode="External"/><Relationship Id="rId3433" Type="http://schemas.openxmlformats.org/officeDocument/2006/relationships/hyperlink" Target="http://palaciobuenavista.es" TargetMode="External"/><Relationship Id="rId4764" Type="http://schemas.openxmlformats.org/officeDocument/2006/relationships/hyperlink" Target="http://ardeapurpurea.com" TargetMode="External"/><Relationship Id="rId3425" Type="http://schemas.openxmlformats.org/officeDocument/2006/relationships/hyperlink" Target="http://hotelruralelmirador.com" TargetMode="External"/><Relationship Id="rId4756" Type="http://schemas.openxmlformats.org/officeDocument/2006/relationships/hyperlink" Target="http://hotel-don-juan.com" TargetMode="External"/><Relationship Id="rId3424" Type="http://schemas.openxmlformats.org/officeDocument/2006/relationships/hyperlink" Target="http://hotelruralelmirador.com" TargetMode="External"/><Relationship Id="rId4755" Type="http://schemas.openxmlformats.org/officeDocument/2006/relationships/hyperlink" Target="http://hotelveracruz.com" TargetMode="External"/><Relationship Id="rId3427" Type="http://schemas.openxmlformats.org/officeDocument/2006/relationships/hyperlink" Target="http://parador.es" TargetMode="External"/><Relationship Id="rId4758" Type="http://schemas.openxmlformats.org/officeDocument/2006/relationships/hyperlink" Target="http://hospederiadelmonasterio.com" TargetMode="External"/><Relationship Id="rId3426" Type="http://schemas.openxmlformats.org/officeDocument/2006/relationships/hyperlink" Target="http://hotelvaldepinares.com" TargetMode="External"/><Relationship Id="rId4757" Type="http://schemas.openxmlformats.org/officeDocument/2006/relationships/hyperlink" Target="http://hospederiadelmonasterio.com" TargetMode="External"/><Relationship Id="rId3429" Type="http://schemas.openxmlformats.org/officeDocument/2006/relationships/hyperlink" Target="http://hotelsanantonio.es" TargetMode="External"/><Relationship Id="rId3428" Type="http://schemas.openxmlformats.org/officeDocument/2006/relationships/hyperlink" Target="http://sidorme.com" TargetMode="External"/><Relationship Id="rId4759" Type="http://schemas.openxmlformats.org/officeDocument/2006/relationships/hyperlink" Target="http://manolomayo.com" TargetMode="External"/><Relationship Id="rId4750" Type="http://schemas.openxmlformats.org/officeDocument/2006/relationships/hyperlink" Target="http://estepa.com/hotelroya" TargetMode="External"/><Relationship Id="rId3421" Type="http://schemas.openxmlformats.org/officeDocument/2006/relationships/hyperlink" Target="http://hotelreinavictoriahellin.com" TargetMode="External"/><Relationship Id="rId4752" Type="http://schemas.openxmlformats.org/officeDocument/2006/relationships/hyperlink" Target="http://hotelplateria.net" TargetMode="External"/><Relationship Id="rId3420" Type="http://schemas.openxmlformats.org/officeDocument/2006/relationships/hyperlink" Target="http://hremilio.com" TargetMode="External"/><Relationship Id="rId4751" Type="http://schemas.openxmlformats.org/officeDocument/2006/relationships/hyperlink" Target="http://balcondeandalucia.com" TargetMode="External"/><Relationship Id="rId3423" Type="http://schemas.openxmlformats.org/officeDocument/2006/relationships/hyperlink" Target="http://hotelfelipesegundo.es" TargetMode="External"/><Relationship Id="rId4754" Type="http://schemas.openxmlformats.org/officeDocument/2006/relationships/hyperlink" Target="http://hotelcortijosotoreal.com" TargetMode="External"/><Relationship Id="rId3422" Type="http://schemas.openxmlformats.org/officeDocument/2006/relationships/hyperlink" Target="http://www.facebook.com/hotel-hell%c3%adn-207221906152172" TargetMode="External"/><Relationship Id="rId4753" Type="http://schemas.openxmlformats.org/officeDocument/2006/relationships/hyperlink" Target="http://hotelventaelpan.com" TargetMode="External"/><Relationship Id="rId2126" Type="http://schemas.openxmlformats.org/officeDocument/2006/relationships/hyperlink" Target="http://arrelshotelcadaques.com" TargetMode="External"/><Relationship Id="rId3458" Type="http://schemas.openxmlformats.org/officeDocument/2006/relationships/hyperlink" Target="http://kaktusgrup.com" TargetMode="External"/><Relationship Id="rId4789" Type="http://schemas.openxmlformats.org/officeDocument/2006/relationships/hyperlink" Target="http://hotelpuertadesevilla.com" TargetMode="External"/><Relationship Id="rId2127" Type="http://schemas.openxmlformats.org/officeDocument/2006/relationships/hyperlink" Target="http://hotelcalina.com" TargetMode="External"/><Relationship Id="rId3457" Type="http://schemas.openxmlformats.org/officeDocument/2006/relationships/hyperlink" Target="http://hoteleuropa.grupo-munoz.com" TargetMode="External"/><Relationship Id="rId4788" Type="http://schemas.openxmlformats.org/officeDocument/2006/relationships/hyperlink" Target="http://hotelplazasantalucia.com" TargetMode="External"/><Relationship Id="rId2128" Type="http://schemas.openxmlformats.org/officeDocument/2006/relationships/hyperlink" Target="http://laresidencia.net" TargetMode="External"/><Relationship Id="rId2129" Type="http://schemas.openxmlformats.org/officeDocument/2006/relationships/hyperlink" Target="http://hoteltarongeta.com" TargetMode="External"/><Relationship Id="rId3459" Type="http://schemas.openxmlformats.org/officeDocument/2006/relationships/hyperlink" Target="http://vidalbir.com" TargetMode="External"/><Relationship Id="rId3450" Type="http://schemas.openxmlformats.org/officeDocument/2006/relationships/hyperlink" Target="http://hoteltossalaltea.com" TargetMode="External"/><Relationship Id="rId4781" Type="http://schemas.openxmlformats.org/officeDocument/2006/relationships/hyperlink" Target="http://mazagonia.es" TargetMode="External"/><Relationship Id="rId4780" Type="http://schemas.openxmlformats.org/officeDocument/2006/relationships/hyperlink" Target="http://palaciopinello.com" TargetMode="External"/><Relationship Id="rId2120" Type="http://schemas.openxmlformats.org/officeDocument/2006/relationships/hyperlink" Target="http://turismegarrotxa.com" TargetMode="External"/><Relationship Id="rId3452" Type="http://schemas.openxmlformats.org/officeDocument/2006/relationships/hyperlink" Target="http://pv-vacaciones.com" TargetMode="External"/><Relationship Id="rId4783" Type="http://schemas.openxmlformats.org/officeDocument/2006/relationships/hyperlink" Target="http://hotelcasadecolon.com" TargetMode="External"/><Relationship Id="rId2121" Type="http://schemas.openxmlformats.org/officeDocument/2006/relationships/hyperlink" Target="http://canblanc.es" TargetMode="External"/><Relationship Id="rId3451" Type="http://schemas.openxmlformats.org/officeDocument/2006/relationships/hyperlink" Target="http://hotelabaco.es" TargetMode="External"/><Relationship Id="rId4782" Type="http://schemas.openxmlformats.org/officeDocument/2006/relationships/hyperlink" Target="http://inturjoven.com/albergues/granada/albergue-inturjoven-granada" TargetMode="External"/><Relationship Id="rId2122" Type="http://schemas.openxmlformats.org/officeDocument/2006/relationships/hyperlink" Target="http://laperlahotels.com" TargetMode="External"/><Relationship Id="rId3454" Type="http://schemas.openxmlformats.org/officeDocument/2006/relationships/hyperlink" Target="http://hostalnoguera.es" TargetMode="External"/><Relationship Id="rId4785" Type="http://schemas.openxmlformats.org/officeDocument/2006/relationships/hyperlink" Target="http://hiltongardeninn3.hilton.com" TargetMode="External"/><Relationship Id="rId2123" Type="http://schemas.openxmlformats.org/officeDocument/2006/relationships/hyperlink" Target="http://hotelolot.com" TargetMode="External"/><Relationship Id="rId3453" Type="http://schemas.openxmlformats.org/officeDocument/2006/relationships/hyperlink" Target="http://hotelsunpalacealbir.com" TargetMode="External"/><Relationship Id="rId4784" Type="http://schemas.openxmlformats.org/officeDocument/2006/relationships/hyperlink" Target="http://verticehoteles.com" TargetMode="External"/><Relationship Id="rId2124" Type="http://schemas.openxmlformats.org/officeDocument/2006/relationships/hyperlink" Target="http://tramuntanahotel.com" TargetMode="External"/><Relationship Id="rId3456" Type="http://schemas.openxmlformats.org/officeDocument/2006/relationships/hyperlink" Target="http://lacolinabeach.es" TargetMode="External"/><Relationship Id="rId4787" Type="http://schemas.openxmlformats.org/officeDocument/2006/relationships/hyperlink" Target="http://luxsevilla.es" TargetMode="External"/><Relationship Id="rId2125" Type="http://schemas.openxmlformats.org/officeDocument/2006/relationships/hyperlink" Target="http://hotelnouestrelles.com" TargetMode="External"/><Relationship Id="rId3455" Type="http://schemas.openxmlformats.org/officeDocument/2006/relationships/hyperlink" Target="http://san-marcos-albir.es" TargetMode="External"/><Relationship Id="rId4786" Type="http://schemas.openxmlformats.org/officeDocument/2006/relationships/hyperlink" Target="http://hotelbarrionuevo.es" TargetMode="External"/><Relationship Id="rId2115" Type="http://schemas.openxmlformats.org/officeDocument/2006/relationships/hyperlink" Target="http://muntanya-montecarlo-hotels.com" TargetMode="External"/><Relationship Id="rId3447" Type="http://schemas.openxmlformats.org/officeDocument/2006/relationships/hyperlink" Target="http://hotelmasa.com" TargetMode="External"/><Relationship Id="rId4778" Type="http://schemas.openxmlformats.org/officeDocument/2006/relationships/hyperlink" Target="http://hotelpalacesevilla.es" TargetMode="External"/><Relationship Id="rId2116" Type="http://schemas.openxmlformats.org/officeDocument/2006/relationships/hyperlink" Target="http://hotel-llevant.com" TargetMode="External"/><Relationship Id="rId3446" Type="http://schemas.openxmlformats.org/officeDocument/2006/relationships/hyperlink" Target="http://hotelcabocervera.com" TargetMode="External"/><Relationship Id="rId4777" Type="http://schemas.openxmlformats.org/officeDocument/2006/relationships/hyperlink" Target="http://hotelviasevillamairena.com" TargetMode="External"/><Relationship Id="rId2117" Type="http://schemas.openxmlformats.org/officeDocument/2006/relationships/hyperlink" Target="http://hllafranch.com" TargetMode="External"/><Relationship Id="rId3449" Type="http://schemas.openxmlformats.org/officeDocument/2006/relationships/hyperlink" Target="http://hotelmediterraneobenidorm.com" TargetMode="External"/><Relationship Id="rId2118" Type="http://schemas.openxmlformats.org/officeDocument/2006/relationships/hyperlink" Target="http://hterramar.com" TargetMode="External"/><Relationship Id="rId3448" Type="http://schemas.openxmlformats.org/officeDocument/2006/relationships/hyperlink" Target="http://lloydsclub.es" TargetMode="External"/><Relationship Id="rId4779" Type="http://schemas.openxmlformats.org/officeDocument/2006/relationships/hyperlink" Target="http://casasdeelarenal.com" TargetMode="External"/><Relationship Id="rId2119" Type="http://schemas.openxmlformats.org/officeDocument/2006/relationships/hyperlink" Target="http://hotelmaslaferreria.com" TargetMode="External"/><Relationship Id="rId4770" Type="http://schemas.openxmlformats.org/officeDocument/2006/relationships/hyperlink" Target="http://hoteloromana.com" TargetMode="External"/><Relationship Id="rId3441" Type="http://schemas.openxmlformats.org/officeDocument/2006/relationships/hyperlink" Target="http://hotelspaelia.com" TargetMode="External"/><Relationship Id="rId4772" Type="http://schemas.openxmlformats.org/officeDocument/2006/relationships/hyperlink" Target="https://hostalelancla.es/" TargetMode="External"/><Relationship Id="rId2110" Type="http://schemas.openxmlformats.org/officeDocument/2006/relationships/hyperlink" Target="http://terraletllafranc.com" TargetMode="External"/><Relationship Id="rId3440" Type="http://schemas.openxmlformats.org/officeDocument/2006/relationships/hyperlink" Target="http://villahotel2000.com" TargetMode="External"/><Relationship Id="rId4771" Type="http://schemas.openxmlformats.org/officeDocument/2006/relationships/hyperlink" Target="http://hotelsandra.net" TargetMode="External"/><Relationship Id="rId2111" Type="http://schemas.openxmlformats.org/officeDocument/2006/relationships/hyperlink" Target="http://mastorrent.com" TargetMode="External"/><Relationship Id="rId3443" Type="http://schemas.openxmlformats.org/officeDocument/2006/relationships/hyperlink" Target="http://cortijodetrifillas.com" TargetMode="External"/><Relationship Id="rId4774" Type="http://schemas.openxmlformats.org/officeDocument/2006/relationships/hyperlink" Target="http://casualhoteles.com" TargetMode="External"/><Relationship Id="rId2112" Type="http://schemas.openxmlformats.org/officeDocument/2006/relationships/hyperlink" Target="http://hotelelfar.com" TargetMode="External"/><Relationship Id="rId3442" Type="http://schemas.openxmlformats.org/officeDocument/2006/relationships/hyperlink" Target="http://enoturismomainetes.com" TargetMode="External"/><Relationship Id="rId4773" Type="http://schemas.openxmlformats.org/officeDocument/2006/relationships/hyperlink" Target="http://intur.com" TargetMode="External"/><Relationship Id="rId2113" Type="http://schemas.openxmlformats.org/officeDocument/2006/relationships/hyperlink" Target="http://massesvinyes.com" TargetMode="External"/><Relationship Id="rId3445" Type="http://schemas.openxmlformats.org/officeDocument/2006/relationships/hyperlink" Target="http://hotelfontanaplaza.com" TargetMode="External"/><Relationship Id="rId4776" Type="http://schemas.openxmlformats.org/officeDocument/2006/relationships/hyperlink" Target="http://sohohoteles.com" TargetMode="External"/><Relationship Id="rId2114" Type="http://schemas.openxmlformats.org/officeDocument/2006/relationships/hyperlink" Target="http://muntanya-montecarlo-hotels.com" TargetMode="External"/><Relationship Id="rId3444" Type="http://schemas.openxmlformats.org/officeDocument/2006/relationships/hyperlink" Target="http://hotelfuenteelcura.com" TargetMode="External"/><Relationship Id="rId4775" Type="http://schemas.openxmlformats.org/officeDocument/2006/relationships/hyperlink" Target="http://exesevillapalmera.com" TargetMode="External"/><Relationship Id="rId5251" Type="http://schemas.openxmlformats.org/officeDocument/2006/relationships/hyperlink" Target="http://www.marconfort.com" TargetMode="External"/><Relationship Id="rId6582" Type="http://schemas.openxmlformats.org/officeDocument/2006/relationships/hyperlink" Target="http://hotelpraktikgarden.com" TargetMode="External"/><Relationship Id="rId5252" Type="http://schemas.openxmlformats.org/officeDocument/2006/relationships/hyperlink" Target="http://paradores.es" TargetMode="External"/><Relationship Id="rId6583" Type="http://schemas.openxmlformats.org/officeDocument/2006/relationships/hyperlink" Target="http://casaconsell.com" TargetMode="External"/><Relationship Id="rId6580" Type="http://schemas.openxmlformats.org/officeDocument/2006/relationships/hyperlink" Target="http://www.hotelcityparksantjust.com" TargetMode="External"/><Relationship Id="rId5250" Type="http://schemas.openxmlformats.org/officeDocument/2006/relationships/hyperlink" Target="http://www.hotelmediterraneocarihuela.es" TargetMode="External"/><Relationship Id="rId6581" Type="http://schemas.openxmlformats.org/officeDocument/2006/relationships/hyperlink" Target="http://hotel-alexandra.com" TargetMode="External"/><Relationship Id="rId5255" Type="http://schemas.openxmlformats.org/officeDocument/2006/relationships/hyperlink" Target="http://residencia-miami.com" TargetMode="External"/><Relationship Id="rId6586" Type="http://schemas.openxmlformats.org/officeDocument/2006/relationships/hyperlink" Target="http://www.room-matehotels.com" TargetMode="External"/><Relationship Id="rId5256" Type="http://schemas.openxmlformats.org/officeDocument/2006/relationships/hyperlink" Target="http://puentereal.com" TargetMode="External"/><Relationship Id="rId6587" Type="http://schemas.openxmlformats.org/officeDocument/2006/relationships/hyperlink" Target="http://barcelonaforrent.com" TargetMode="External"/><Relationship Id="rId5253" Type="http://schemas.openxmlformats.org/officeDocument/2006/relationships/hyperlink" Target="http://royalpremierhoteles.com" TargetMode="External"/><Relationship Id="rId6584" Type="http://schemas.openxmlformats.org/officeDocument/2006/relationships/hyperlink" Target="http://hotelbestpricegracia.com" TargetMode="External"/><Relationship Id="rId5254" Type="http://schemas.openxmlformats.org/officeDocument/2006/relationships/hyperlink" Target="http://medplaya.com" TargetMode="External"/><Relationship Id="rId6585" Type="http://schemas.openxmlformats.org/officeDocument/2006/relationships/hyperlink" Target="http://magatzem128.com" TargetMode="External"/><Relationship Id="rId5259" Type="http://schemas.openxmlformats.org/officeDocument/2006/relationships/hyperlink" Target="http://hotelzen.es" TargetMode="External"/><Relationship Id="rId5257" Type="http://schemas.openxmlformats.org/officeDocument/2006/relationships/hyperlink" Target="http://hotelroccostapark.com" TargetMode="External"/><Relationship Id="rId6588" Type="http://schemas.openxmlformats.org/officeDocument/2006/relationships/hyperlink" Target="http://barcelonaforrent.com" TargetMode="External"/><Relationship Id="rId5258" Type="http://schemas.openxmlformats.org/officeDocument/2006/relationships/hyperlink" Target="http://mshoteles.com" TargetMode="External"/><Relationship Id="rId6589" Type="http://schemas.openxmlformats.org/officeDocument/2006/relationships/hyperlink" Target="http://www.lasdunasriumar.com/" TargetMode="External"/><Relationship Id="rId5240" Type="http://schemas.openxmlformats.org/officeDocument/2006/relationships/hyperlink" Target="http://amaragua.com" TargetMode="External"/><Relationship Id="rId6571" Type="http://schemas.openxmlformats.org/officeDocument/2006/relationships/hyperlink" Target="http://hostemplo.com" TargetMode="External"/><Relationship Id="rId5241" Type="http://schemas.openxmlformats.org/officeDocument/2006/relationships/hyperlink" Target="http://melia.com" TargetMode="External"/><Relationship Id="rId6572" Type="http://schemas.openxmlformats.org/officeDocument/2006/relationships/hyperlink" Target="http://negre.us/apartments/es" TargetMode="External"/><Relationship Id="rId6570" Type="http://schemas.openxmlformats.org/officeDocument/2006/relationships/hyperlink" Target="http://nh-hotels.com" TargetMode="External"/><Relationship Id="rId5244" Type="http://schemas.openxmlformats.org/officeDocument/2006/relationships/hyperlink" Target="http://hotelnatali.com" TargetMode="External"/><Relationship Id="rId6575" Type="http://schemas.openxmlformats.org/officeDocument/2006/relationships/hyperlink" Target="http://all.accor.com/hotel/3132/index.en.shtml" TargetMode="External"/><Relationship Id="rId5245" Type="http://schemas.openxmlformats.org/officeDocument/2006/relationships/hyperlink" Target="http://hotelrocflamingo.com" TargetMode="External"/><Relationship Id="rId6576" Type="http://schemas.openxmlformats.org/officeDocument/2006/relationships/hyperlink" Target="http://nh-hotels.com" TargetMode="External"/><Relationship Id="rId5242" Type="http://schemas.openxmlformats.org/officeDocument/2006/relationships/hyperlink" Target="http://melia.com" TargetMode="External"/><Relationship Id="rId6573" Type="http://schemas.openxmlformats.org/officeDocument/2006/relationships/hyperlink" Target="http://room-matehotels.com" TargetMode="External"/><Relationship Id="rId5243" Type="http://schemas.openxmlformats.org/officeDocument/2006/relationships/hyperlink" Target="http://blueseahotels.com" TargetMode="External"/><Relationship Id="rId6574" Type="http://schemas.openxmlformats.org/officeDocument/2006/relationships/hyperlink" Target="http://novotel.com" TargetMode="External"/><Relationship Id="rId5248" Type="http://schemas.openxmlformats.org/officeDocument/2006/relationships/hyperlink" Target="https://www.andalucia.org/listing/pueblo-camino-real" TargetMode="External"/><Relationship Id="rId6579" Type="http://schemas.openxmlformats.org/officeDocument/2006/relationships/hyperlink" Target="http://nh-hoteles.es" TargetMode="External"/><Relationship Id="rId5249" Type="http://schemas.openxmlformats.org/officeDocument/2006/relationships/hyperlink" Target="http://www.hoteltarik.com/" TargetMode="External"/><Relationship Id="rId5246" Type="http://schemas.openxmlformats.org/officeDocument/2006/relationships/hyperlink" Target="http://www.riu.com" TargetMode="External"/><Relationship Id="rId6577" Type="http://schemas.openxmlformats.org/officeDocument/2006/relationships/hyperlink" Target="http://all.accor.com" TargetMode="External"/><Relationship Id="rId5247" Type="http://schemas.openxmlformats.org/officeDocument/2006/relationships/hyperlink" Target="http://n-chhotel.com" TargetMode="External"/><Relationship Id="rId6578" Type="http://schemas.openxmlformats.org/officeDocument/2006/relationships/hyperlink" Target="http://hotelesplugues.com" TargetMode="External"/><Relationship Id="rId5270" Type="http://schemas.openxmlformats.org/officeDocument/2006/relationships/hyperlink" Target="http://zenithoteles.com" TargetMode="External"/><Relationship Id="rId5273" Type="http://schemas.openxmlformats.org/officeDocument/2006/relationships/hyperlink" Target="http://scandalo.es" TargetMode="External"/><Relationship Id="rId5274" Type="http://schemas.openxmlformats.org/officeDocument/2006/relationships/hyperlink" Target="http://hiltonhotels.com" TargetMode="External"/><Relationship Id="rId5271" Type="http://schemas.openxmlformats.org/officeDocument/2006/relationships/hyperlink" Target="http://laminilla.es" TargetMode="External"/><Relationship Id="rId5272" Type="http://schemas.openxmlformats.org/officeDocument/2006/relationships/hyperlink" Target="http://hotelmalaganostrum.com" TargetMode="External"/><Relationship Id="rId5277" Type="http://schemas.openxmlformats.org/officeDocument/2006/relationships/hyperlink" Target="http://hotelbahiamalaga.com" TargetMode="External"/><Relationship Id="rId5278" Type="http://schemas.openxmlformats.org/officeDocument/2006/relationships/hyperlink" Target="http://hoteldoncurro.com" TargetMode="External"/><Relationship Id="rId5275" Type="http://schemas.openxmlformats.org/officeDocument/2006/relationships/hyperlink" Target="http://melia.com" TargetMode="External"/><Relationship Id="rId5276" Type="http://schemas.openxmlformats.org/officeDocument/2006/relationships/hyperlink" Target="http://alcazabapremiumhostel.com" TargetMode="External"/><Relationship Id="rId5279" Type="http://schemas.openxmlformats.org/officeDocument/2006/relationships/hyperlink" Target="http://hotelalamedamalaga.com" TargetMode="External"/><Relationship Id="rId6590" Type="http://schemas.openxmlformats.org/officeDocument/2006/relationships/hyperlink" Target="http://www.habitatgejove.com" TargetMode="External"/><Relationship Id="rId5262" Type="http://schemas.openxmlformats.org/officeDocument/2006/relationships/hyperlink" Target="http://hotelzen.es" TargetMode="External"/><Relationship Id="rId6593" Type="http://schemas.openxmlformats.org/officeDocument/2006/relationships/hyperlink" Target="http://hotelpraktikvinoteca.com" TargetMode="External"/><Relationship Id="rId5263" Type="http://schemas.openxmlformats.org/officeDocument/2006/relationships/hyperlink" Target="http://melia.com" TargetMode="External"/><Relationship Id="rId6594" Type="http://schemas.openxmlformats.org/officeDocument/2006/relationships/hyperlink" Target="http://aparthotelacacia.com" TargetMode="External"/><Relationship Id="rId5260" Type="http://schemas.openxmlformats.org/officeDocument/2006/relationships/hyperlink" Target="http://www.hotelprincesasolar.com" TargetMode="External"/><Relationship Id="rId6591" Type="http://schemas.openxmlformats.org/officeDocument/2006/relationships/hyperlink" Target="http://hoteleuropark.com" TargetMode="External"/><Relationship Id="rId5261" Type="http://schemas.openxmlformats.org/officeDocument/2006/relationships/hyperlink" Target="http://sunsporthotel.com" TargetMode="External"/><Relationship Id="rId6592" Type="http://schemas.openxmlformats.org/officeDocument/2006/relationships/hyperlink" Target="http://www.rogerdelluria.com" TargetMode="External"/><Relationship Id="rId5266" Type="http://schemas.openxmlformats.org/officeDocument/2006/relationships/hyperlink" Target="http://hotelgoartin.com" TargetMode="External"/><Relationship Id="rId6597" Type="http://schemas.openxmlformats.org/officeDocument/2006/relationships/hyperlink" Target="http://www.barcelonacentury.com/" TargetMode="External"/><Relationship Id="rId5267" Type="http://schemas.openxmlformats.org/officeDocument/2006/relationships/hyperlink" Target="http://hotel-lasamericas.es" TargetMode="External"/><Relationship Id="rId6598" Type="http://schemas.openxmlformats.org/officeDocument/2006/relationships/hyperlink" Target="http://akosuite.com" TargetMode="External"/><Relationship Id="rId5264" Type="http://schemas.openxmlformats.org/officeDocument/2006/relationships/hyperlink" Target="http://meliahotelsinternational.com" TargetMode="External"/><Relationship Id="rId6595" Type="http://schemas.openxmlformats.org/officeDocument/2006/relationships/hyperlink" Target="http://hotel-brickbarcelona.com" TargetMode="External"/><Relationship Id="rId5265" Type="http://schemas.openxmlformats.org/officeDocument/2006/relationships/hyperlink" Target="http://hotelguadalmedina.es" TargetMode="External"/><Relationship Id="rId6596" Type="http://schemas.openxmlformats.org/officeDocument/2006/relationships/hyperlink" Target="http://tochostels.com" TargetMode="External"/><Relationship Id="rId5268" Type="http://schemas.openxmlformats.org/officeDocument/2006/relationships/hyperlink" Target="http://hotel-donpaco.com" TargetMode="External"/><Relationship Id="rId6599" Type="http://schemas.openxmlformats.org/officeDocument/2006/relationships/hyperlink" Target="http://www.hotel-caledonian.com" TargetMode="External"/><Relationship Id="rId5269" Type="http://schemas.openxmlformats.org/officeDocument/2006/relationships/hyperlink" Target="http://hotel-zeus.com" TargetMode="External"/><Relationship Id="rId5219" Type="http://schemas.openxmlformats.org/officeDocument/2006/relationships/hyperlink" Target="http://puertoelperal.com" TargetMode="External"/><Relationship Id="rId5217" Type="http://schemas.openxmlformats.org/officeDocument/2006/relationships/hyperlink" Target="http://hotelalay.com" TargetMode="External"/><Relationship Id="rId6548" Type="http://schemas.openxmlformats.org/officeDocument/2006/relationships/hyperlink" Target="http://hotelmajestic.es" TargetMode="External"/><Relationship Id="rId5218" Type="http://schemas.openxmlformats.org/officeDocument/2006/relationships/hyperlink" Target="http://medplaya.com" TargetMode="External"/><Relationship Id="rId6549" Type="http://schemas.openxmlformats.org/officeDocument/2006/relationships/hyperlink" Target="http://soulbackpackers.com" TargetMode="External"/><Relationship Id="rId7879" Type="http://schemas.openxmlformats.org/officeDocument/2006/relationships/hyperlink" Target="http://hotelhorizontetenerife.com" TargetMode="External"/><Relationship Id="rId392" Type="http://schemas.openxmlformats.org/officeDocument/2006/relationships/hyperlink" Target="http://villademestas.com" TargetMode="External"/><Relationship Id="rId391" Type="http://schemas.openxmlformats.org/officeDocument/2006/relationships/hyperlink" Target="http://puentevidosa.com" TargetMode="External"/><Relationship Id="rId390" Type="http://schemas.openxmlformats.org/officeDocument/2006/relationships/hyperlink" Target="http://hotelpenacastil.com" TargetMode="External"/><Relationship Id="rId7870" Type="http://schemas.openxmlformats.org/officeDocument/2006/relationships/hyperlink" Target="http://hotelruralcasablanca.es" TargetMode="External"/><Relationship Id="rId385" Type="http://schemas.openxmlformats.org/officeDocument/2006/relationships/hyperlink" Target="http://hoteles-silken.com" TargetMode="External"/><Relationship Id="rId5211" Type="http://schemas.openxmlformats.org/officeDocument/2006/relationships/hyperlink" Target="http://besthotels.es" TargetMode="External"/><Relationship Id="rId6542" Type="http://schemas.openxmlformats.org/officeDocument/2006/relationships/hyperlink" Target="http://barcelona.nobuhotels.com" TargetMode="External"/><Relationship Id="rId7874" Type="http://schemas.openxmlformats.org/officeDocument/2006/relationships/hyperlink" Target="http://casa-vieja.de" TargetMode="External"/><Relationship Id="rId384" Type="http://schemas.openxmlformats.org/officeDocument/2006/relationships/hyperlink" Target="http://hotelmonumentalnaranco.com" TargetMode="External"/><Relationship Id="rId5212" Type="http://schemas.openxmlformats.org/officeDocument/2006/relationships/hyperlink" Target="http://hotelsanfermin.com" TargetMode="External"/><Relationship Id="rId6543" Type="http://schemas.openxmlformats.org/officeDocument/2006/relationships/hyperlink" Target="http://hotelgranados83.com" TargetMode="External"/><Relationship Id="rId7873" Type="http://schemas.openxmlformats.org/officeDocument/2006/relationships/hyperlink" Target="http://hotelruralorotava.es" TargetMode="External"/><Relationship Id="rId383" Type="http://schemas.openxmlformats.org/officeDocument/2006/relationships/hyperlink" Target="http://ayrehoteles.com" TargetMode="External"/><Relationship Id="rId6540" Type="http://schemas.openxmlformats.org/officeDocument/2006/relationships/hyperlink" Target="http://sunotel.es" TargetMode="External"/><Relationship Id="rId7872" Type="http://schemas.openxmlformats.org/officeDocument/2006/relationships/hyperlink" Target="http://hotelruralvictoria.com" TargetMode="External"/><Relationship Id="rId382" Type="http://schemas.openxmlformats.org/officeDocument/2006/relationships/hyperlink" Target="http://genestoso.com" TargetMode="External"/><Relationship Id="rId5210" Type="http://schemas.openxmlformats.org/officeDocument/2006/relationships/hyperlink" Target="http://besthotels.es" TargetMode="External"/><Relationship Id="rId6541" Type="http://schemas.openxmlformats.org/officeDocument/2006/relationships/hyperlink" Target="http://ac-hotels.com" TargetMode="External"/><Relationship Id="rId7871" Type="http://schemas.openxmlformats.org/officeDocument/2006/relationships/hyperlink" Target="http://mycityhotel.es" TargetMode="External"/><Relationship Id="rId389" Type="http://schemas.openxmlformats.org/officeDocument/2006/relationships/hyperlink" Target="http://losrobleshotel.com" TargetMode="External"/><Relationship Id="rId5215" Type="http://schemas.openxmlformats.org/officeDocument/2006/relationships/hyperlink" Target="http://medplaya.com" TargetMode="External"/><Relationship Id="rId6546" Type="http://schemas.openxmlformats.org/officeDocument/2006/relationships/hyperlink" Target="https://facebook.com/hotel-aristol" TargetMode="External"/><Relationship Id="rId7878" Type="http://schemas.openxmlformats.org/officeDocument/2006/relationships/hyperlink" Target="http://hoteladoniscapital.com" TargetMode="External"/><Relationship Id="rId388" Type="http://schemas.openxmlformats.org/officeDocument/2006/relationships/hyperlink" Target="http://hoteleslosacebos.com" TargetMode="External"/><Relationship Id="rId5216" Type="http://schemas.openxmlformats.org/officeDocument/2006/relationships/hyperlink" Target="http://www.palia.es" TargetMode="External"/><Relationship Id="rId6547" Type="http://schemas.openxmlformats.org/officeDocument/2006/relationships/hyperlink" Target="http://enjoybcn.com" TargetMode="External"/><Relationship Id="rId7877" Type="http://schemas.openxmlformats.org/officeDocument/2006/relationships/hyperlink" Target="http://hotelatlantida.com" TargetMode="External"/><Relationship Id="rId387" Type="http://schemas.openxmlformats.org/officeDocument/2006/relationships/hyperlink" Target="http://hotelcapitan.com" TargetMode="External"/><Relationship Id="rId5213" Type="http://schemas.openxmlformats.org/officeDocument/2006/relationships/hyperlink" Target="http://medplaya.es/hotels/hotel-villasol-benalmadena.html" TargetMode="External"/><Relationship Id="rId6544" Type="http://schemas.openxmlformats.org/officeDocument/2006/relationships/hyperlink" Target="http://cityhotels.es" TargetMode="External"/><Relationship Id="rId7876" Type="http://schemas.openxmlformats.org/officeDocument/2006/relationships/hyperlink" Target="http://laquintaparksuites.com" TargetMode="External"/><Relationship Id="rId386" Type="http://schemas.openxmlformats.org/officeDocument/2006/relationships/hyperlink" Target="http://lacasonadesobrepiedra.com" TargetMode="External"/><Relationship Id="rId5214" Type="http://schemas.openxmlformats.org/officeDocument/2006/relationships/hyperlink" Target="http://hotellospatos.com" TargetMode="External"/><Relationship Id="rId6545" Type="http://schemas.openxmlformats.org/officeDocument/2006/relationships/hyperlink" Target="http://www.hoteles-silken.com" TargetMode="External"/><Relationship Id="rId7875" Type="http://schemas.openxmlformats.org/officeDocument/2006/relationships/hyperlink" Target="http://laquintaparksuites.com" TargetMode="External"/><Relationship Id="rId5208" Type="http://schemas.openxmlformats.org/officeDocument/2006/relationships/hyperlink" Target="http://medplaya.com" TargetMode="External"/><Relationship Id="rId6539" Type="http://schemas.openxmlformats.org/officeDocument/2006/relationships/hyperlink" Target="http://hilton.com" TargetMode="External"/><Relationship Id="rId5209" Type="http://schemas.openxmlformats.org/officeDocument/2006/relationships/hyperlink" Target="http://h10.es" TargetMode="External"/><Relationship Id="rId5206" Type="http://schemas.openxmlformats.org/officeDocument/2006/relationships/hyperlink" Target="http://besthotels.es" TargetMode="External"/><Relationship Id="rId6537" Type="http://schemas.openxmlformats.org/officeDocument/2006/relationships/hyperlink" Target="http://www.hesperia.com" TargetMode="External"/><Relationship Id="rId7869" Type="http://schemas.openxmlformats.org/officeDocument/2006/relationships/hyperlink" Target="http://routeactivehotel.com" TargetMode="External"/><Relationship Id="rId5207" Type="http://schemas.openxmlformats.org/officeDocument/2006/relationships/hyperlink" Target="http://hotelasarenas.com" TargetMode="External"/><Relationship Id="rId6538" Type="http://schemas.openxmlformats.org/officeDocument/2006/relationships/hyperlink" Target="http://bypillow.com" TargetMode="External"/><Relationship Id="rId7868" Type="http://schemas.openxmlformats.org/officeDocument/2006/relationships/hyperlink" Target="http://panoramicagarden.es" TargetMode="External"/><Relationship Id="rId381" Type="http://schemas.openxmlformats.org/officeDocument/2006/relationships/hyperlink" Target="http://miradordemoriyon.com" TargetMode="External"/><Relationship Id="rId380" Type="http://schemas.openxmlformats.org/officeDocument/2006/relationships/hyperlink" Target="http://hotelcostaderodiles.com" TargetMode="External"/><Relationship Id="rId379" Type="http://schemas.openxmlformats.org/officeDocument/2006/relationships/hyperlink" Target="http://hotelfoxos.com" TargetMode="External"/><Relationship Id="rId374" Type="http://schemas.openxmlformats.org/officeDocument/2006/relationships/hyperlink" Target="http://hotelpousadareal.com" TargetMode="External"/><Relationship Id="rId5200" Type="http://schemas.openxmlformats.org/officeDocument/2006/relationships/hyperlink" Target="http://monarquehoteles.es" TargetMode="External"/><Relationship Id="rId6531" Type="http://schemas.openxmlformats.org/officeDocument/2006/relationships/hyperlink" Target="http://www.hotel-inglaterra.com" TargetMode="External"/><Relationship Id="rId7863" Type="http://schemas.openxmlformats.org/officeDocument/2006/relationships/hyperlink" Target="http://puertopalace.com" TargetMode="External"/><Relationship Id="rId373" Type="http://schemas.openxmlformats.org/officeDocument/2006/relationships/hyperlink" Target="http://hotelcoia.com" TargetMode="External"/><Relationship Id="rId5201" Type="http://schemas.openxmlformats.org/officeDocument/2006/relationships/hyperlink" Target="http://castillodemonda.com" TargetMode="External"/><Relationship Id="rId6532" Type="http://schemas.openxmlformats.org/officeDocument/2006/relationships/hyperlink" Target="http://hesperia.com" TargetMode="External"/><Relationship Id="rId7862" Type="http://schemas.openxmlformats.org/officeDocument/2006/relationships/hyperlink" Target="http://www.puertopalace.com" TargetMode="External"/><Relationship Id="rId372" Type="http://schemas.openxmlformats.org/officeDocument/2006/relationships/hyperlink" Target="http://hotelplayadevigo.com" TargetMode="External"/><Relationship Id="rId7861" Type="http://schemas.openxmlformats.org/officeDocument/2006/relationships/hyperlink" Target="http://besthotels.es" TargetMode="External"/><Relationship Id="rId371" Type="http://schemas.openxmlformats.org/officeDocument/2006/relationships/hyperlink" Target="http://granhotelnagari.com" TargetMode="External"/><Relationship Id="rId6530" Type="http://schemas.openxmlformats.org/officeDocument/2006/relationships/hyperlink" Target="http://hesperia.com" TargetMode="External"/><Relationship Id="rId7860" Type="http://schemas.openxmlformats.org/officeDocument/2006/relationships/hyperlink" Target="http://blueseahotels.com" TargetMode="External"/><Relationship Id="rId378" Type="http://schemas.openxmlformats.org/officeDocument/2006/relationships/hyperlink" Target="http://hotelboavila.com" TargetMode="External"/><Relationship Id="rId5204" Type="http://schemas.openxmlformats.org/officeDocument/2006/relationships/hyperlink" Target="http://thbhotels.com" TargetMode="External"/><Relationship Id="rId6535" Type="http://schemas.openxmlformats.org/officeDocument/2006/relationships/hyperlink" Target="http://www.hotelsolvasa-barcelona.com" TargetMode="External"/><Relationship Id="rId7867" Type="http://schemas.openxmlformats.org/officeDocument/2006/relationships/hyperlink" Target="http://apartamentosmasaru.com" TargetMode="External"/><Relationship Id="rId377" Type="http://schemas.openxmlformats.org/officeDocument/2006/relationships/hyperlink" Target="http://hotelpontevedra.es" TargetMode="External"/><Relationship Id="rId5205" Type="http://schemas.openxmlformats.org/officeDocument/2006/relationships/hyperlink" Target="http://flatotelcostadelsol.com" TargetMode="External"/><Relationship Id="rId6536" Type="http://schemas.openxmlformats.org/officeDocument/2006/relationships/hyperlink" Target="http://hotelsbplazaeuropa.com" TargetMode="External"/><Relationship Id="rId7866" Type="http://schemas.openxmlformats.org/officeDocument/2006/relationships/hyperlink" Target="http://hoteles-luna.com/" TargetMode="External"/><Relationship Id="rId376" Type="http://schemas.openxmlformats.org/officeDocument/2006/relationships/hyperlink" Target="http://hotelnautico.net" TargetMode="External"/><Relationship Id="rId5202" Type="http://schemas.openxmlformats.org/officeDocument/2006/relationships/hyperlink" Target="http://www.ruralcaicune.com" TargetMode="External"/><Relationship Id="rId6533" Type="http://schemas.openxmlformats.org/officeDocument/2006/relationships/hyperlink" Target="http://abbagardenhotel.com" TargetMode="External"/><Relationship Id="rId7865" Type="http://schemas.openxmlformats.org/officeDocument/2006/relationships/hyperlink" Target="http://belivehotels.com" TargetMode="External"/><Relationship Id="rId375" Type="http://schemas.openxmlformats.org/officeDocument/2006/relationships/hyperlink" Target="http://hotelvalconvention.com" TargetMode="External"/><Relationship Id="rId5203" Type="http://schemas.openxmlformats.org/officeDocument/2006/relationships/hyperlink" Target="http://molinodesaladilla.com" TargetMode="External"/><Relationship Id="rId6534" Type="http://schemas.openxmlformats.org/officeDocument/2006/relationships/hyperlink" Target="http://abbagardenhotel.com" TargetMode="External"/><Relationship Id="rId7864" Type="http://schemas.openxmlformats.org/officeDocument/2006/relationships/hyperlink" Target="http://puertopalace.com" TargetMode="External"/><Relationship Id="rId5239" Type="http://schemas.openxmlformats.org/officeDocument/2006/relationships/hyperlink" Target="http://hotellosjazmines.com" TargetMode="External"/><Relationship Id="rId6560" Type="http://schemas.openxmlformats.org/officeDocument/2006/relationships/hyperlink" Target="http://fourpointsbarcelonadiagonal.com" TargetMode="External"/><Relationship Id="rId7892" Type="http://schemas.openxmlformats.org/officeDocument/2006/relationships/hyperlink" Target="http://hotellapalmaromantica.com" TargetMode="External"/><Relationship Id="rId5230" Type="http://schemas.openxmlformats.org/officeDocument/2006/relationships/hyperlink" Target="http://www.hotelmeliacostadelsol.com" TargetMode="External"/><Relationship Id="rId6561" Type="http://schemas.openxmlformats.org/officeDocument/2006/relationships/hyperlink" Target="https://goldenbarcelona.zthotels.com" TargetMode="External"/><Relationship Id="rId7891" Type="http://schemas.openxmlformats.org/officeDocument/2006/relationships/hyperlink" Target="http://santelmomarhotel.com" TargetMode="External"/><Relationship Id="rId7890" Type="http://schemas.openxmlformats.org/officeDocument/2006/relationships/hyperlink" Target="http://hoteltanausu.es" TargetMode="External"/><Relationship Id="rId5233" Type="http://schemas.openxmlformats.org/officeDocument/2006/relationships/hyperlink" Target="http://hotelparasolgarden.com" TargetMode="External"/><Relationship Id="rId6564" Type="http://schemas.openxmlformats.org/officeDocument/2006/relationships/hyperlink" Target="http://hcchotels.com" TargetMode="External"/><Relationship Id="rId7896" Type="http://schemas.openxmlformats.org/officeDocument/2006/relationships/hyperlink" Target="http://hotelruralsanmiguel.com" TargetMode="External"/><Relationship Id="rId5234" Type="http://schemas.openxmlformats.org/officeDocument/2006/relationships/hyperlink" Target="http://www.riu.com" TargetMode="External"/><Relationship Id="rId6565" Type="http://schemas.openxmlformats.org/officeDocument/2006/relationships/hyperlink" Target="http://hotelpulitzer.es" TargetMode="External"/><Relationship Id="rId7895" Type="http://schemas.openxmlformats.org/officeDocument/2006/relationships/hyperlink" Target="http://medano.es" TargetMode="External"/><Relationship Id="rId5231" Type="http://schemas.openxmlformats.org/officeDocument/2006/relationships/hyperlink" Target="http://hotelmstropicana.com" TargetMode="External"/><Relationship Id="rId6562" Type="http://schemas.openxmlformats.org/officeDocument/2006/relationships/hyperlink" Target="http://hotelmedinaceli.com" TargetMode="External"/><Relationship Id="rId7894" Type="http://schemas.openxmlformats.org/officeDocument/2006/relationships/hyperlink" Target="http://knhoteles.com" TargetMode="External"/><Relationship Id="rId5232" Type="http://schemas.openxmlformats.org/officeDocument/2006/relationships/hyperlink" Target="http://hotelparasolgarden.com" TargetMode="External"/><Relationship Id="rId6563" Type="http://schemas.openxmlformats.org/officeDocument/2006/relationships/hyperlink" Target="http://hotelserhsrivolirambla.com" TargetMode="External"/><Relationship Id="rId7893" Type="http://schemas.openxmlformats.org/officeDocument/2006/relationships/hyperlink" Target="http://h10hotels.com" TargetMode="External"/><Relationship Id="rId5237" Type="http://schemas.openxmlformats.org/officeDocument/2006/relationships/hyperlink" Target="http://arcosdemontemar.com" TargetMode="External"/><Relationship Id="rId6568" Type="http://schemas.openxmlformats.org/officeDocument/2006/relationships/hyperlink" Target="http://cataloniahotels.com" TargetMode="External"/><Relationship Id="rId5238" Type="http://schemas.openxmlformats.org/officeDocument/2006/relationships/hyperlink" Target="http://riu.com" TargetMode="External"/><Relationship Id="rId6569" Type="http://schemas.openxmlformats.org/officeDocument/2006/relationships/hyperlink" Target="http://nh-hotels.com" TargetMode="External"/><Relationship Id="rId7899" Type="http://schemas.openxmlformats.org/officeDocument/2006/relationships/hyperlink" Target="http://oceano-tenerife.com" TargetMode="External"/><Relationship Id="rId5235" Type="http://schemas.openxmlformats.org/officeDocument/2006/relationships/hyperlink" Target="http://marconfort.com" TargetMode="External"/><Relationship Id="rId6566" Type="http://schemas.openxmlformats.org/officeDocument/2006/relationships/hyperlink" Target="http://hotelsonix.com" TargetMode="External"/><Relationship Id="rId7898" Type="http://schemas.openxmlformats.org/officeDocument/2006/relationships/hyperlink" Target="http://sheraton.com/lacaleta" TargetMode="External"/><Relationship Id="rId5236" Type="http://schemas.openxmlformats.org/officeDocument/2006/relationships/hyperlink" Target="http://hotellabarracuda.com" TargetMode="External"/><Relationship Id="rId6567" Type="http://schemas.openxmlformats.org/officeDocument/2006/relationships/hyperlink" Target="http://hotelciutatvella.com" TargetMode="External"/><Relationship Id="rId7897" Type="http://schemas.openxmlformats.org/officeDocument/2006/relationships/hyperlink" Target="http://sheraton.com/lacaleta" TargetMode="External"/><Relationship Id="rId5228" Type="http://schemas.openxmlformats.org/officeDocument/2006/relationships/hyperlink" Target="http://symbolhoteles.com" TargetMode="External"/><Relationship Id="rId6559" Type="http://schemas.openxmlformats.org/officeDocument/2006/relationships/hyperlink" Target="http://hcchotels.es" TargetMode="External"/><Relationship Id="rId5229" Type="http://schemas.openxmlformats.org/officeDocument/2006/relationships/hyperlink" Target="http://essencehotel.es" TargetMode="External"/><Relationship Id="rId7881" Type="http://schemas.openxmlformats.org/officeDocument/2006/relationships/hyperlink" Target="http://hotel-colonrambla.com" TargetMode="External"/><Relationship Id="rId6550" Type="http://schemas.openxmlformats.org/officeDocument/2006/relationships/hyperlink" Target="http://hotelpraktikbakery.com" TargetMode="External"/><Relationship Id="rId7880" Type="http://schemas.openxmlformats.org/officeDocument/2006/relationships/hyperlink" Target="http://hoteltaburiente.com" TargetMode="External"/><Relationship Id="rId396" Type="http://schemas.openxmlformats.org/officeDocument/2006/relationships/hyperlink" Target="http://hoteleslapasera.com" TargetMode="External"/><Relationship Id="rId5222" Type="http://schemas.openxmlformats.org/officeDocument/2006/relationships/hyperlink" Target="http://hotelcortijochico.com" TargetMode="External"/><Relationship Id="rId6553" Type="http://schemas.openxmlformats.org/officeDocument/2006/relationships/hyperlink" Target="http://www.eurostarscristalpalace.com" TargetMode="External"/><Relationship Id="rId7885" Type="http://schemas.openxmlformats.org/officeDocument/2006/relationships/hyperlink" Target="http://hostalberlin.es" TargetMode="External"/><Relationship Id="rId395" Type="http://schemas.openxmlformats.org/officeDocument/2006/relationships/hyperlink" Target="http://lacasonadeabamia.com" TargetMode="External"/><Relationship Id="rId5223" Type="http://schemas.openxmlformats.org/officeDocument/2006/relationships/hyperlink" Target="http://hotelcortijochico.com" TargetMode="External"/><Relationship Id="rId6554" Type="http://schemas.openxmlformats.org/officeDocument/2006/relationships/hyperlink" Target="http://hotelamericabarcelona.com" TargetMode="External"/><Relationship Id="rId7884" Type="http://schemas.openxmlformats.org/officeDocument/2006/relationships/hyperlink" Target="http://hotelaguere.es" TargetMode="External"/><Relationship Id="rId394" Type="http://schemas.openxmlformats.org/officeDocument/2006/relationships/hyperlink" Target="http://hotelcasadecampo.es" TargetMode="External"/><Relationship Id="rId5220" Type="http://schemas.openxmlformats.org/officeDocument/2006/relationships/hyperlink" Target="http://posadaloscantaros.com" TargetMode="External"/><Relationship Id="rId6551" Type="http://schemas.openxmlformats.org/officeDocument/2006/relationships/hyperlink" Target="http://barcelonacityapartment.com" TargetMode="External"/><Relationship Id="rId7883" Type="http://schemas.openxmlformats.org/officeDocument/2006/relationships/hyperlink" Target="http://hotelnivaria.com" TargetMode="External"/><Relationship Id="rId393" Type="http://schemas.openxmlformats.org/officeDocument/2006/relationships/hyperlink" Target="http://picosdeuropa.net/lahuerta" TargetMode="External"/><Relationship Id="rId5221" Type="http://schemas.openxmlformats.org/officeDocument/2006/relationships/hyperlink" Target="http://gcehoteles.es" TargetMode="External"/><Relationship Id="rId6552" Type="http://schemas.openxmlformats.org/officeDocument/2006/relationships/hyperlink" Target="http://barcelonacityhotel.com" TargetMode="External"/><Relationship Id="rId7882" Type="http://schemas.openxmlformats.org/officeDocument/2006/relationships/hyperlink" Target="http://adonisresorts.com" TargetMode="External"/><Relationship Id="rId5226" Type="http://schemas.openxmlformats.org/officeDocument/2006/relationships/hyperlink" Target="http://www.molinodesantillan.es" TargetMode="External"/><Relationship Id="rId6557" Type="http://schemas.openxmlformats.org/officeDocument/2006/relationships/hyperlink" Target="http://barcelonafifteen.com" TargetMode="External"/><Relationship Id="rId7889" Type="http://schemas.openxmlformats.org/officeDocument/2006/relationships/hyperlink" Target="http://hotelpelinor.com" TargetMode="External"/><Relationship Id="rId399" Type="http://schemas.openxmlformats.org/officeDocument/2006/relationships/hyperlink" Target="http://picosdeuropa.net/bricial" TargetMode="External"/><Relationship Id="rId5227" Type="http://schemas.openxmlformats.org/officeDocument/2006/relationships/hyperlink" Target="http://villa-albero.com" TargetMode="External"/><Relationship Id="rId6558" Type="http://schemas.openxmlformats.org/officeDocument/2006/relationships/hyperlink" Target="http://zarahome.com" TargetMode="External"/><Relationship Id="rId7888" Type="http://schemas.openxmlformats.org/officeDocument/2006/relationships/hyperlink" Target="http://hotelnautico.es" TargetMode="External"/><Relationship Id="rId398" Type="http://schemas.openxmlformats.org/officeDocument/2006/relationships/hyperlink" Target="http://hotelsuenodelindiano.wordpress.com" TargetMode="External"/><Relationship Id="rId5224" Type="http://schemas.openxmlformats.org/officeDocument/2006/relationships/hyperlink" Target="http://hotelelimar.com" TargetMode="External"/><Relationship Id="rId6555" Type="http://schemas.openxmlformats.org/officeDocument/2006/relationships/hyperlink" Target="http://www.hotelclaris.com" TargetMode="External"/><Relationship Id="rId7887" Type="http://schemas.openxmlformats.org/officeDocument/2006/relationships/hyperlink" Target="http://sercotel.es" TargetMode="External"/><Relationship Id="rId397" Type="http://schemas.openxmlformats.org/officeDocument/2006/relationships/hyperlink" Target="http://cerrolanina.com" TargetMode="External"/><Relationship Id="rId5225" Type="http://schemas.openxmlformats.org/officeDocument/2006/relationships/hyperlink" Target="http://hotelrinconsol.com" TargetMode="External"/><Relationship Id="rId6556" Type="http://schemas.openxmlformats.org/officeDocument/2006/relationships/hyperlink" Target="http://www.eurostarscristalpalace.com" TargetMode="External"/><Relationship Id="rId7886" Type="http://schemas.openxmlformats.org/officeDocument/2006/relationships/hyperlink" Target="http://fredolsen.es" TargetMode="External"/><Relationship Id="rId1730" Type="http://schemas.openxmlformats.org/officeDocument/2006/relationships/hyperlink" Target="http://hotelpenha.com" TargetMode="External"/><Relationship Id="rId1731" Type="http://schemas.openxmlformats.org/officeDocument/2006/relationships/hyperlink" Target="http://parador.es" TargetMode="External"/><Relationship Id="rId1732" Type="http://schemas.openxmlformats.org/officeDocument/2006/relationships/hyperlink" Target="http://hotelfonfreda.com" TargetMode="External"/><Relationship Id="rId1733" Type="http://schemas.openxmlformats.org/officeDocument/2006/relationships/hyperlink" Target="http://funandroomshotels.com" TargetMode="External"/><Relationship Id="rId1734" Type="http://schemas.openxmlformats.org/officeDocument/2006/relationships/hyperlink" Target="http://eracasanheuada.com" TargetMode="External"/><Relationship Id="rId1735" Type="http://schemas.openxmlformats.org/officeDocument/2006/relationships/hyperlink" Target="http://hotelviella.com" TargetMode="External"/><Relationship Id="rId1736" Type="http://schemas.openxmlformats.org/officeDocument/2006/relationships/hyperlink" Target="http://hotelethsolanvielha.com" TargetMode="External"/><Relationship Id="rId1737" Type="http://schemas.openxmlformats.org/officeDocument/2006/relationships/hyperlink" Target="http://hotelelciervo.net" TargetMode="External"/><Relationship Id="rId1738" Type="http://schemas.openxmlformats.org/officeDocument/2006/relationships/hyperlink" Target="http://hotelriunere.com" TargetMode="External"/><Relationship Id="rId1739" Type="http://schemas.openxmlformats.org/officeDocument/2006/relationships/hyperlink" Target="http://parador.es" TargetMode="External"/><Relationship Id="rId1720" Type="http://schemas.openxmlformats.org/officeDocument/2006/relationships/hyperlink" Target="http://acevi-valdaran.hotel-baqueira.com" TargetMode="External"/><Relationship Id="rId1721" Type="http://schemas.openxmlformats.org/officeDocument/2006/relationships/hyperlink" Target="http://acevi-valdaran.hotel-baqueira.com" TargetMode="External"/><Relationship Id="rId1722" Type="http://schemas.openxmlformats.org/officeDocument/2006/relationships/hyperlink" Target="http://ethpalai.com" TargetMode="External"/><Relationship Id="rId1723" Type="http://schemas.openxmlformats.org/officeDocument/2006/relationships/hyperlink" Target="http://lavallblancavielha.com" TargetMode="External"/><Relationship Id="rId1724" Type="http://schemas.openxmlformats.org/officeDocument/2006/relationships/hyperlink" Target="http://elrefugiodearan.com" TargetMode="External"/><Relationship Id="rId1725" Type="http://schemas.openxmlformats.org/officeDocument/2006/relationships/hyperlink" Target="http://hotelorla.com" TargetMode="External"/><Relationship Id="rId1726" Type="http://schemas.openxmlformats.org/officeDocument/2006/relationships/hyperlink" Target="http://hulothoteles.com" TargetMode="External"/><Relationship Id="rId1727" Type="http://schemas.openxmlformats.org/officeDocument/2006/relationships/hyperlink" Target="http://hotelvilagaros.com" TargetMode="External"/><Relationship Id="rId1728" Type="http://schemas.openxmlformats.org/officeDocument/2006/relationships/hyperlink" Target="http://hotelvilagaros.com" TargetMode="External"/><Relationship Id="rId1729" Type="http://schemas.openxmlformats.org/officeDocument/2006/relationships/hyperlink" Target="http://hotelgranchalet.com" TargetMode="External"/><Relationship Id="rId1752" Type="http://schemas.openxmlformats.org/officeDocument/2006/relationships/hyperlink" Target="http://casaxicot.com" TargetMode="External"/><Relationship Id="rId1753" Type="http://schemas.openxmlformats.org/officeDocument/2006/relationships/hyperlink" Target="http://hotelsaloria.es" TargetMode="External"/><Relationship Id="rId1754" Type="http://schemas.openxmlformats.org/officeDocument/2006/relationships/hyperlink" Target="http://hotelsaurat.com" TargetMode="External"/><Relationship Id="rId1755" Type="http://schemas.openxmlformats.org/officeDocument/2006/relationships/hyperlink" Target="http://hotelestanysblaus.com" TargetMode="External"/><Relationship Id="rId1756" Type="http://schemas.openxmlformats.org/officeDocument/2006/relationships/hyperlink" Target="http://hotelmarxant.com" TargetMode="External"/><Relationship Id="rId1757" Type="http://schemas.openxmlformats.org/officeDocument/2006/relationships/hyperlink" Target="http://hotelestanysblaus.com" TargetMode="External"/><Relationship Id="rId1758" Type="http://schemas.openxmlformats.org/officeDocument/2006/relationships/hyperlink" Target="http://llacscardos.com" TargetMode="External"/><Relationship Id="rId1759" Type="http://schemas.openxmlformats.org/officeDocument/2006/relationships/hyperlink" Target="http://hotelpuitavaca.com" TargetMode="External"/><Relationship Id="rId1750" Type="http://schemas.openxmlformats.org/officeDocument/2006/relationships/hyperlink" Target="http://hotel-lamorera.com" TargetMode="External"/><Relationship Id="rId1751" Type="http://schemas.openxmlformats.org/officeDocument/2006/relationships/hyperlink" Target="http://hotelvallferrera.com" TargetMode="External"/><Relationship Id="rId1741" Type="http://schemas.openxmlformats.org/officeDocument/2006/relationships/hyperlink" Target="http://hotelaran.net" TargetMode="External"/><Relationship Id="rId1742" Type="http://schemas.openxmlformats.org/officeDocument/2006/relationships/hyperlink" Target="http://www.hotelcasaestampa.com/" TargetMode="External"/><Relationship Id="rId1743" Type="http://schemas.openxmlformats.org/officeDocument/2006/relationships/hyperlink" Target="http://montarto.com" TargetMode="External"/><Relationship Id="rId1744" Type="http://schemas.openxmlformats.org/officeDocument/2006/relationships/hyperlink" Target="http://hotelbaqueiravaldeneu.com" TargetMode="External"/><Relationship Id="rId1745" Type="http://schemas.openxmlformats.org/officeDocument/2006/relationships/hyperlink" Target="http://h-santos.es" TargetMode="External"/><Relationship Id="rId1746" Type="http://schemas.openxmlformats.org/officeDocument/2006/relationships/hyperlink" Target="http://portaine.cat" TargetMode="External"/><Relationship Id="rId1747" Type="http://schemas.openxmlformats.org/officeDocument/2006/relationships/hyperlink" Target="http://hotelbruna.es" TargetMode="External"/><Relationship Id="rId1748" Type="http://schemas.openxmlformats.org/officeDocument/2006/relationships/hyperlink" Target="http://hoteltrainera.com" TargetMode="External"/><Relationship Id="rId1749" Type="http://schemas.openxmlformats.org/officeDocument/2006/relationships/hyperlink" Target="http://lotaller.com" TargetMode="External"/><Relationship Id="rId1740" Type="http://schemas.openxmlformats.org/officeDocument/2006/relationships/hyperlink" Target="http://hotelalbares.com" TargetMode="External"/><Relationship Id="rId5291" Type="http://schemas.openxmlformats.org/officeDocument/2006/relationships/hyperlink" Target="http://casadelamercedsuites.com" TargetMode="External"/><Relationship Id="rId5292" Type="http://schemas.openxmlformats.org/officeDocument/2006/relationships/hyperlink" Target="http://hotelcalifornianet.com" TargetMode="External"/><Relationship Id="rId5290" Type="http://schemas.openxmlformats.org/officeDocument/2006/relationships/hyperlink" Target="http://sohohoteles.com" TargetMode="External"/><Relationship Id="rId5295" Type="http://schemas.openxmlformats.org/officeDocument/2006/relationships/hyperlink" Target="http://mshoteles.com" TargetMode="External"/><Relationship Id="rId5296" Type="http://schemas.openxmlformats.org/officeDocument/2006/relationships/hyperlink" Target="http://mshoteles.com" TargetMode="External"/><Relationship Id="rId5293" Type="http://schemas.openxmlformats.org/officeDocument/2006/relationships/hyperlink" Target="http://hotel-carlosvmalaga.com" TargetMode="External"/><Relationship Id="rId5294" Type="http://schemas.openxmlformats.org/officeDocument/2006/relationships/hyperlink" Target="http://hotelveneciamalaga.com" TargetMode="External"/><Relationship Id="rId5299" Type="http://schemas.openxmlformats.org/officeDocument/2006/relationships/hyperlink" Target="http://hotelmaestranza.com" TargetMode="External"/><Relationship Id="rId5297" Type="http://schemas.openxmlformats.org/officeDocument/2006/relationships/hyperlink" Target="http://castillodesantacatalina.com" TargetMode="External"/><Relationship Id="rId5298" Type="http://schemas.openxmlformats.org/officeDocument/2006/relationships/hyperlink" Target="http://www.exehotels.com" TargetMode="External"/><Relationship Id="rId5280" Type="http://schemas.openxmlformats.org/officeDocument/2006/relationships/hyperlink" Target="http://hotel-sur.com" TargetMode="External"/><Relationship Id="rId5281" Type="http://schemas.openxmlformats.org/officeDocument/2006/relationships/hyperlink" Target="http://hoteldelpintor.com" TargetMode="External"/><Relationship Id="rId5284" Type="http://schemas.openxmlformats.org/officeDocument/2006/relationships/hyperlink" Target="http://feelhostels.com" TargetMode="External"/><Relationship Id="rId5285" Type="http://schemas.openxmlformats.org/officeDocument/2006/relationships/hyperlink" Target="http://room-matehotels.com" TargetMode="External"/><Relationship Id="rId5282" Type="http://schemas.openxmlformats.org/officeDocument/2006/relationships/hyperlink" Target="http://sohohoteles.com" TargetMode="External"/><Relationship Id="rId5283" Type="http://schemas.openxmlformats.org/officeDocument/2006/relationships/hyperlink" Target="http://sohohotelmalaga.com" TargetMode="External"/><Relationship Id="rId5288" Type="http://schemas.openxmlformats.org/officeDocument/2006/relationships/hyperlink" Target="http://parador.es" TargetMode="External"/><Relationship Id="rId5289" Type="http://schemas.openxmlformats.org/officeDocument/2006/relationships/hyperlink" Target="https://www.tennesseemalaga.es" TargetMode="External"/><Relationship Id="rId5286" Type="http://schemas.openxmlformats.org/officeDocument/2006/relationships/hyperlink" Target="http://petitpalace.com" TargetMode="External"/><Relationship Id="rId5287" Type="http://schemas.openxmlformats.org/officeDocument/2006/relationships/hyperlink" Target="http://palaciosolecio.com" TargetMode="External"/><Relationship Id="rId1710" Type="http://schemas.openxmlformats.org/officeDocument/2006/relationships/hyperlink" Target="http://eiraskilodge.com" TargetMode="External"/><Relationship Id="rId1711" Type="http://schemas.openxmlformats.org/officeDocument/2006/relationships/hyperlink" Target="http://www.eiraskilodge.com" TargetMode="External"/><Relationship Id="rId1712" Type="http://schemas.openxmlformats.org/officeDocument/2006/relationships/hyperlink" Target="http://hotelcolomers.es" TargetMode="External"/><Relationship Id="rId1713" Type="http://schemas.openxmlformats.org/officeDocument/2006/relationships/hyperlink" Target="http://hotelsaueth.com" TargetMode="External"/><Relationship Id="rId1714" Type="http://schemas.openxmlformats.org/officeDocument/2006/relationships/hyperlink" Target="http://hotelmontarto.es" TargetMode="External"/><Relationship Id="rId1715" Type="http://schemas.openxmlformats.org/officeDocument/2006/relationships/hyperlink" Target="http://edelweissarties.com" TargetMode="External"/><Relationship Id="rId1716" Type="http://schemas.openxmlformats.org/officeDocument/2006/relationships/hyperlink" Target="http://hotelcasairene.com" TargetMode="External"/><Relationship Id="rId1717" Type="http://schemas.openxmlformats.org/officeDocument/2006/relationships/hyperlink" Target="http://hoteltucblanc.com" TargetMode="External"/><Relationship Id="rId1718" Type="http://schemas.openxmlformats.org/officeDocument/2006/relationships/hyperlink" Target="http://solneubaqueira.com" TargetMode="External"/><Relationship Id="rId1719" Type="http://schemas.openxmlformats.org/officeDocument/2006/relationships/hyperlink" Target="http://peirablanca.com" TargetMode="External"/><Relationship Id="rId1700" Type="http://schemas.openxmlformats.org/officeDocument/2006/relationships/hyperlink" Target="http://hotelmontseny.com" TargetMode="External"/><Relationship Id="rId1701" Type="http://schemas.openxmlformats.org/officeDocument/2006/relationships/hyperlink" Target="http://fondafarre.com" TargetMode="External"/><Relationship Id="rId1702" Type="http://schemas.openxmlformats.org/officeDocument/2006/relationships/hyperlink" Target="http://hotelterradets.com" TargetMode="External"/><Relationship Id="rId1703" Type="http://schemas.openxmlformats.org/officeDocument/2006/relationships/hyperlink" Target="http://hotelalegret.com" TargetMode="External"/><Relationship Id="rId1704" Type="http://schemas.openxmlformats.org/officeDocument/2006/relationships/hyperlink" Target="http://hotelseglexx.info" TargetMode="External"/><Relationship Id="rId1705" Type="http://schemas.openxmlformats.org/officeDocument/2006/relationships/hyperlink" Target="http://hotelbatalla.com" TargetMode="External"/><Relationship Id="rId1706" Type="http://schemas.openxmlformats.org/officeDocument/2006/relationships/hyperlink" Target="http://hotelcanejan.com" TargetMode="External"/><Relationship Id="rId1707" Type="http://schemas.openxmlformats.org/officeDocument/2006/relationships/hyperlink" Target="http://hotelorri.com" TargetMode="External"/><Relationship Id="rId1708" Type="http://schemas.openxmlformats.org/officeDocument/2006/relationships/hyperlink" Target="http://hotelvalderudabaqueira.com" TargetMode="External"/><Relationship Id="rId1709" Type="http://schemas.openxmlformats.org/officeDocument/2006/relationships/hyperlink" Target="http://lapleta.com" TargetMode="External"/><Relationship Id="rId40" Type="http://schemas.openxmlformats.org/officeDocument/2006/relationships/hyperlink" Target="http://eurostarshotels.com" TargetMode="External"/><Relationship Id="rId42" Type="http://schemas.openxmlformats.org/officeDocument/2006/relationships/hyperlink" Target="http://zarampallo.com" TargetMode="External"/><Relationship Id="rId41" Type="http://schemas.openxmlformats.org/officeDocument/2006/relationships/hyperlink" Target="http://hotelpuenteromano.com" TargetMode="External"/><Relationship Id="rId44" Type="http://schemas.openxmlformats.org/officeDocument/2006/relationships/hyperlink" Target="http://hmourense.com" TargetMode="External"/><Relationship Id="rId43" Type="http://schemas.openxmlformats.org/officeDocument/2006/relationships/hyperlink" Target="http://zarampallo.com" TargetMode="External"/><Relationship Id="rId46" Type="http://schemas.openxmlformats.org/officeDocument/2006/relationships/hyperlink" Target="http://pazocarballo.es" TargetMode="External"/><Relationship Id="rId45" Type="http://schemas.openxmlformats.org/officeDocument/2006/relationships/hyperlink" Target="http://alcazarmilmanda.com" TargetMode="External"/><Relationship Id="rId48" Type="http://schemas.openxmlformats.org/officeDocument/2006/relationships/hyperlink" Target="http://parador.es" TargetMode="External"/><Relationship Id="rId47" Type="http://schemas.openxmlformats.org/officeDocument/2006/relationships/hyperlink" Target="http://parador.es" TargetMode="External"/><Relationship Id="rId49" Type="http://schemas.openxmlformats.org/officeDocument/2006/relationships/hyperlink" Target="https://sites.google.com/view/hotel-severino/" TargetMode="External"/><Relationship Id="rId31" Type="http://schemas.openxmlformats.org/officeDocument/2006/relationships/hyperlink" Target="http://hotelcalzada.com" TargetMode="External"/><Relationship Id="rId30" Type="http://schemas.openxmlformats.org/officeDocument/2006/relationships/hyperlink" Target="http://omarcolongo.com" TargetMode="External"/><Relationship Id="rId33" Type="http://schemas.openxmlformats.org/officeDocument/2006/relationships/hyperlink" Target="http://caldaria.es" TargetMode="External"/><Relationship Id="rId32" Type="http://schemas.openxmlformats.org/officeDocument/2006/relationships/hyperlink" Target="http://balneatermal.com" TargetMode="External"/><Relationship Id="rId35" Type="http://schemas.openxmlformats.org/officeDocument/2006/relationships/hyperlink" Target="http://hotelprincess.net" TargetMode="External"/><Relationship Id="rId34" Type="http://schemas.openxmlformats.org/officeDocument/2006/relationships/hyperlink" Target="http://hotellorenzo.com" TargetMode="External"/><Relationship Id="rId37" Type="http://schemas.openxmlformats.org/officeDocument/2006/relationships/hyperlink" Target="http://hotelsanrosendo.es" TargetMode="External"/><Relationship Id="rId36" Type="http://schemas.openxmlformats.org/officeDocument/2006/relationships/hyperlink" Target="http://finishplay.com" TargetMode="External"/><Relationship Id="rId39" Type="http://schemas.openxmlformats.org/officeDocument/2006/relationships/hyperlink" Target="http://eurostarsauriense.com" TargetMode="External"/><Relationship Id="rId38" Type="http://schemas.openxmlformats.org/officeDocument/2006/relationships/hyperlink" Target="http://hotelfrancisco.net" TargetMode="External"/><Relationship Id="rId20" Type="http://schemas.openxmlformats.org/officeDocument/2006/relationships/hyperlink" Target="http://pazodemonterrei.es" TargetMode="External"/><Relationship Id="rId22" Type="http://schemas.openxmlformats.org/officeDocument/2006/relationships/hyperlink" Target="http://oscaracoles.com" TargetMode="External"/><Relationship Id="rId21" Type="http://schemas.openxmlformats.org/officeDocument/2006/relationships/hyperlink" Target="http://miravalle.es" TargetMode="External"/><Relationship Id="rId24" Type="http://schemas.openxmlformats.org/officeDocument/2006/relationships/hyperlink" Target="http://hotelaltiana.com" TargetMode="External"/><Relationship Id="rId23" Type="http://schemas.openxmlformats.org/officeDocument/2006/relationships/hyperlink" Target="http://carrishoteles.com" TargetMode="External"/><Relationship Id="rId26" Type="http://schemas.openxmlformats.org/officeDocument/2006/relationships/hyperlink" Target="http://www.facebook.com/as-chairas-128525400562124" TargetMode="External"/><Relationship Id="rId25" Type="http://schemas.openxmlformats.org/officeDocument/2006/relationships/hyperlink" Target="http://hotelelciervo.com" TargetMode="External"/><Relationship Id="rId28" Type="http://schemas.openxmlformats.org/officeDocument/2006/relationships/hyperlink" Target="http://alastrina.es" TargetMode="External"/><Relationship Id="rId27" Type="http://schemas.openxmlformats.org/officeDocument/2006/relationships/hyperlink" Target="http://pazodocastro.com" TargetMode="External"/><Relationship Id="rId29" Type="http://schemas.openxmlformats.org/officeDocument/2006/relationships/hyperlink" Target="http://asmaceiras.es" TargetMode="External"/><Relationship Id="rId11" Type="http://schemas.openxmlformats.org/officeDocument/2006/relationships/hyperlink" Target="http://caldaria.es" TargetMode="External"/><Relationship Id="rId10" Type="http://schemas.openxmlformats.org/officeDocument/2006/relationships/hyperlink" Target="http://hotelxinzo.es" TargetMode="External"/><Relationship Id="rId13" Type="http://schemas.openxmlformats.org/officeDocument/2006/relationships/hyperlink" Target="http://hoteloportelorural.com" TargetMode="External"/><Relationship Id="rId12" Type="http://schemas.openxmlformats.org/officeDocument/2006/relationships/hyperlink" Target="http://lusitanohotel.com" TargetMode="External"/><Relationship Id="rId15" Type="http://schemas.openxmlformats.org/officeDocument/2006/relationships/hyperlink" Target="http://hotelrockstar.es" TargetMode="External"/><Relationship Id="rId14" Type="http://schemas.openxmlformats.org/officeDocument/2006/relationships/hyperlink" Target="http://restaurantelimia.es" TargetMode="External"/><Relationship Id="rId17" Type="http://schemas.openxmlformats.org/officeDocument/2006/relationships/hyperlink" Target="http://hotelcelanova.com" TargetMode="External"/><Relationship Id="rId16" Type="http://schemas.openxmlformats.org/officeDocument/2006/relationships/hyperlink" Target="http://hotelconde.com" TargetMode="External"/><Relationship Id="rId19" Type="http://schemas.openxmlformats.org/officeDocument/2006/relationships/hyperlink" Target="http://restaurantebrasilverin.com" TargetMode="External"/><Relationship Id="rId18" Type="http://schemas.openxmlformats.org/officeDocument/2006/relationships/hyperlink" Target="http://mesonerosa.com" TargetMode="External"/><Relationship Id="rId84" Type="http://schemas.openxmlformats.org/officeDocument/2006/relationships/hyperlink" Target="http://www.facebook.com/hostal-restaurante-golpejar-130021610488982" TargetMode="External"/><Relationship Id="rId1774" Type="http://schemas.openxmlformats.org/officeDocument/2006/relationships/hyperlink" Target="http://hostaldelcarme.com" TargetMode="External"/><Relationship Id="rId83" Type="http://schemas.openxmlformats.org/officeDocument/2006/relationships/hyperlink" Target="http://hotel-monterrey.es" TargetMode="External"/><Relationship Id="rId1775" Type="http://schemas.openxmlformats.org/officeDocument/2006/relationships/hyperlink" Target="http://hotelfontsdelcardener.com" TargetMode="External"/><Relationship Id="rId86" Type="http://schemas.openxmlformats.org/officeDocument/2006/relationships/hyperlink" Target="http://hotelpandorado.com" TargetMode="External"/><Relationship Id="rId1776" Type="http://schemas.openxmlformats.org/officeDocument/2006/relationships/hyperlink" Target="http://monegal.com" TargetMode="External"/><Relationship Id="rId85" Type="http://schemas.openxmlformats.org/officeDocument/2006/relationships/hyperlink" Target="http://elholandeserrante.com" TargetMode="External"/><Relationship Id="rId1777" Type="http://schemas.openxmlformats.org/officeDocument/2006/relationships/hyperlink" Target="http://hotelserhsskiportdelcomte.com" TargetMode="External"/><Relationship Id="rId88" Type="http://schemas.openxmlformats.org/officeDocument/2006/relationships/hyperlink" Target="http://valledeancares.com" TargetMode="External"/><Relationship Id="rId1778" Type="http://schemas.openxmlformats.org/officeDocument/2006/relationships/hyperlink" Target="http://lafreixera.com" TargetMode="External"/><Relationship Id="rId87" Type="http://schemas.openxmlformats.org/officeDocument/2006/relationships/hyperlink" Target="http://elarriero.com" TargetMode="External"/><Relationship Id="rId1779" Type="http://schemas.openxmlformats.org/officeDocument/2006/relationships/hyperlink" Target="http://hotelcanpuig.com" TargetMode="External"/><Relationship Id="rId89" Type="http://schemas.openxmlformats.org/officeDocument/2006/relationships/hyperlink" Target="http://resthypandorado.es" TargetMode="External"/><Relationship Id="rId80" Type="http://schemas.openxmlformats.org/officeDocument/2006/relationships/hyperlink" Target="http://hotelastorga.com" TargetMode="External"/><Relationship Id="rId82" Type="http://schemas.openxmlformats.org/officeDocument/2006/relationships/hyperlink" Target="http://gaudihotel.es" TargetMode="External"/><Relationship Id="rId81" Type="http://schemas.openxmlformats.org/officeDocument/2006/relationships/hyperlink" Target="http://hoteltemplepradorrey.com" TargetMode="External"/><Relationship Id="rId1770" Type="http://schemas.openxmlformats.org/officeDocument/2006/relationships/hyperlink" Target="http://hotelmirador.cat" TargetMode="External"/><Relationship Id="rId1771" Type="http://schemas.openxmlformats.org/officeDocument/2006/relationships/hyperlink" Target="http://prullans.net" TargetMode="External"/><Relationship Id="rId1772" Type="http://schemas.openxmlformats.org/officeDocument/2006/relationships/hyperlink" Target="http://prullans.net" TargetMode="External"/><Relationship Id="rId1773" Type="http://schemas.openxmlformats.org/officeDocument/2006/relationships/hyperlink" Target="http://spainmountains.com/hbellavista" TargetMode="External"/><Relationship Id="rId73" Type="http://schemas.openxmlformats.org/officeDocument/2006/relationships/hyperlink" Target="http://hotelbedunia.com" TargetMode="External"/><Relationship Id="rId1763" Type="http://schemas.openxmlformats.org/officeDocument/2006/relationships/hyperlink" Target="http://rochhotel.com" TargetMode="External"/><Relationship Id="rId72" Type="http://schemas.openxmlformats.org/officeDocument/2006/relationships/hyperlink" Target="http://lahacienda303.com" TargetMode="External"/><Relationship Id="rId1764" Type="http://schemas.openxmlformats.org/officeDocument/2006/relationships/hyperlink" Target="http://hotelalcova.com" TargetMode="External"/><Relationship Id="rId75" Type="http://schemas.openxmlformats.org/officeDocument/2006/relationships/hyperlink" Target="http://aldabarriohumedo.es" TargetMode="External"/><Relationship Id="rId1765" Type="http://schemas.openxmlformats.org/officeDocument/2006/relationships/hyperlink" Target="http://hotelalcova.com" TargetMode="External"/><Relationship Id="rId74" Type="http://schemas.openxmlformats.org/officeDocument/2006/relationships/hyperlink" Target="http://laposadadegaspar.com" TargetMode="External"/><Relationship Id="rId1766" Type="http://schemas.openxmlformats.org/officeDocument/2006/relationships/hyperlink" Target="http://www.hotellesbrases.com/" TargetMode="External"/><Relationship Id="rId77" Type="http://schemas.openxmlformats.org/officeDocument/2006/relationships/hyperlink" Target="http://hotelviadelaplata.es" TargetMode="External"/><Relationship Id="rId1767" Type="http://schemas.openxmlformats.org/officeDocument/2006/relationships/hyperlink" Target="http://hoteljardi.com" TargetMode="External"/><Relationship Id="rId76" Type="http://schemas.openxmlformats.org/officeDocument/2006/relationships/hyperlink" Target="http://hotelviadelaplata.es" TargetMode="External"/><Relationship Id="rId1768" Type="http://schemas.openxmlformats.org/officeDocument/2006/relationships/hyperlink" Target="http://sommelierhostelera.es" TargetMode="External"/><Relationship Id="rId79" Type="http://schemas.openxmlformats.org/officeDocument/2006/relationships/hyperlink" Target="http://hotelasturplaza.es" TargetMode="External"/><Relationship Id="rId1769" Type="http://schemas.openxmlformats.org/officeDocument/2006/relationships/hyperlink" Target="http://fondadomingo.org" TargetMode="External"/><Relationship Id="rId78" Type="http://schemas.openxmlformats.org/officeDocument/2006/relationships/hyperlink" Target="http://hotelciudaddeastorga.com" TargetMode="External"/><Relationship Id="rId71" Type="http://schemas.openxmlformats.org/officeDocument/2006/relationships/hyperlink" Target="http://valledeleriahotel.com" TargetMode="External"/><Relationship Id="rId70" Type="http://schemas.openxmlformats.org/officeDocument/2006/relationships/hyperlink" Target="http://senoriodelosbazan.com" TargetMode="External"/><Relationship Id="rId1760" Type="http://schemas.openxmlformats.org/officeDocument/2006/relationships/hyperlink" Target="http://hotelcastellarnau.com" TargetMode="External"/><Relationship Id="rId1761" Type="http://schemas.openxmlformats.org/officeDocument/2006/relationships/hyperlink" Target="http://lopallerderoc.com" TargetMode="External"/><Relationship Id="rId1762" Type="http://schemas.openxmlformats.org/officeDocument/2006/relationships/hyperlink" Target="http://hotelcastellarnau.com" TargetMode="External"/><Relationship Id="rId62" Type="http://schemas.openxmlformats.org/officeDocument/2006/relationships/hyperlink" Target="http://puertavadinia.es" TargetMode="External"/><Relationship Id="rId1796" Type="http://schemas.openxmlformats.org/officeDocument/2006/relationships/hyperlink" Target="http://hotelandria.com" TargetMode="External"/><Relationship Id="rId61" Type="http://schemas.openxmlformats.org/officeDocument/2006/relationships/hyperlink" Target="http://hoteltierradelareina.com" TargetMode="External"/><Relationship Id="rId1797" Type="http://schemas.openxmlformats.org/officeDocument/2006/relationships/hyperlink" Target="http://avenhotel.com" TargetMode="External"/><Relationship Id="rId64" Type="http://schemas.openxmlformats.org/officeDocument/2006/relationships/hyperlink" Target="http://casacoscolo.com" TargetMode="External"/><Relationship Id="rId1798" Type="http://schemas.openxmlformats.org/officeDocument/2006/relationships/hyperlink" Target="http://hotelelcastell.com" TargetMode="External"/><Relationship Id="rId63" Type="http://schemas.openxmlformats.org/officeDocument/2006/relationships/hyperlink" Target="http://espinoso.org" TargetMode="External"/><Relationship Id="rId1799" Type="http://schemas.openxmlformats.org/officeDocument/2006/relationships/hyperlink" Target="http://ocahotels.com" TargetMode="External"/><Relationship Id="rId66" Type="http://schemas.openxmlformats.org/officeDocument/2006/relationships/hyperlink" Target="http://aqualunaspa.net" TargetMode="External"/><Relationship Id="rId65" Type="http://schemas.openxmlformats.org/officeDocument/2006/relationships/hyperlink" Target="http://cucalavaina.com" TargetMode="External"/><Relationship Id="rId68" Type="http://schemas.openxmlformats.org/officeDocument/2006/relationships/hyperlink" Target="http://casaferreiro.es" TargetMode="External"/><Relationship Id="rId67" Type="http://schemas.openxmlformats.org/officeDocument/2006/relationships/hyperlink" Target="http://hotelmonasteriodearamada.es" TargetMode="External"/><Relationship Id="rId60" Type="http://schemas.openxmlformats.org/officeDocument/2006/relationships/hyperlink" Target="http://casacuevas.es" TargetMode="External"/><Relationship Id="rId69" Type="http://schemas.openxmlformats.org/officeDocument/2006/relationships/hyperlink" Target="http://ctrmiravalles.com" TargetMode="External"/><Relationship Id="rId1790" Type="http://schemas.openxmlformats.org/officeDocument/2006/relationships/hyperlink" Target="http://dolcethotel.com" TargetMode="External"/><Relationship Id="rId1791" Type="http://schemas.openxmlformats.org/officeDocument/2006/relationships/hyperlink" Target="http://hotellaseu.com" TargetMode="External"/><Relationship Id="rId1792" Type="http://schemas.openxmlformats.org/officeDocument/2006/relationships/hyperlink" Target="http://hotelnice.net" TargetMode="External"/><Relationship Id="rId1793" Type="http://schemas.openxmlformats.org/officeDocument/2006/relationships/hyperlink" Target="http://parador.es" TargetMode="External"/><Relationship Id="rId1794" Type="http://schemas.openxmlformats.org/officeDocument/2006/relationships/hyperlink" Target="http://masdenroqueta.com" TargetMode="External"/><Relationship Id="rId1795" Type="http://schemas.openxmlformats.org/officeDocument/2006/relationships/hyperlink" Target="http://hotelaltosegre.com" TargetMode="External"/><Relationship Id="rId51" Type="http://schemas.openxmlformats.org/officeDocument/2006/relationships/hyperlink" Target="http://nh-hotels.com" TargetMode="External"/><Relationship Id="rId1785" Type="http://schemas.openxmlformats.org/officeDocument/2006/relationships/hyperlink" Target="http://hotelsantuari.com" TargetMode="External"/><Relationship Id="rId50" Type="http://schemas.openxmlformats.org/officeDocument/2006/relationships/hyperlink" Target="http://reitoraldeparada.com" TargetMode="External"/><Relationship Id="rId1786" Type="http://schemas.openxmlformats.org/officeDocument/2006/relationships/hyperlink" Target="http://monestirdelesavellanes.com" TargetMode="External"/><Relationship Id="rId53" Type="http://schemas.openxmlformats.org/officeDocument/2006/relationships/hyperlink" Target="http://hotelrealcolegiata.es" TargetMode="External"/><Relationship Id="rId1787" Type="http://schemas.openxmlformats.org/officeDocument/2006/relationships/hyperlink" Target="http://fontdelgenil.com" TargetMode="External"/><Relationship Id="rId52" Type="http://schemas.openxmlformats.org/officeDocument/2006/relationships/hyperlink" Target="http://arvahoteles.com" TargetMode="External"/><Relationship Id="rId1788" Type="http://schemas.openxmlformats.org/officeDocument/2006/relationships/hyperlink" Target="http://hotelsantvicenc.com" TargetMode="External"/><Relationship Id="rId55" Type="http://schemas.openxmlformats.org/officeDocument/2006/relationships/hyperlink" Target="http://camarotehotel.es" TargetMode="External"/><Relationship Id="rId1789" Type="http://schemas.openxmlformats.org/officeDocument/2006/relationships/hyperlink" Target="http://caltonarro.cat" TargetMode="External"/><Relationship Id="rId54" Type="http://schemas.openxmlformats.org/officeDocument/2006/relationships/hyperlink" Target="http://fchoteles.com" TargetMode="External"/><Relationship Id="rId57" Type="http://schemas.openxmlformats.org/officeDocument/2006/relationships/hyperlink" Target="http://hotel-valjunco.com" TargetMode="External"/><Relationship Id="rId56" Type="http://schemas.openxmlformats.org/officeDocument/2006/relationships/hyperlink" Target="http://eljardindelahuerta.es" TargetMode="External"/><Relationship Id="rId59" Type="http://schemas.openxmlformats.org/officeDocument/2006/relationships/hyperlink" Target="http://hotelpresa.com" TargetMode="External"/><Relationship Id="rId58" Type="http://schemas.openxmlformats.org/officeDocument/2006/relationships/hyperlink" Target="http://cumbresvaldeon.com" TargetMode="External"/><Relationship Id="rId1780" Type="http://schemas.openxmlformats.org/officeDocument/2006/relationships/hyperlink" Target="http://hotelgransolsolsona.com" TargetMode="External"/><Relationship Id="rId1781" Type="http://schemas.openxmlformats.org/officeDocument/2006/relationships/hyperlink" Target="http://hotelrestelpi.com" TargetMode="External"/><Relationship Id="rId1782" Type="http://schemas.openxmlformats.org/officeDocument/2006/relationships/hyperlink" Target="http://hotelsantroc.com" TargetMode="External"/><Relationship Id="rId1783" Type="http://schemas.openxmlformats.org/officeDocument/2006/relationships/hyperlink" Target="http://hotelcalpetit.es" TargetMode="External"/><Relationship Id="rId1784" Type="http://schemas.openxmlformats.org/officeDocument/2006/relationships/hyperlink" Target="http://canboix.cat" TargetMode="External"/><Relationship Id="rId6627" Type="http://schemas.openxmlformats.org/officeDocument/2006/relationships/hyperlink" Target="http://smartroombarcelona.com" TargetMode="External"/><Relationship Id="rId7959" Type="http://schemas.openxmlformats.org/officeDocument/2006/relationships/hyperlink" Target="http://restaurantehotelflorida.es" TargetMode="External"/><Relationship Id="rId6628" Type="http://schemas.openxmlformats.org/officeDocument/2006/relationships/hyperlink" Target="http://alimarahotel.com" TargetMode="External"/><Relationship Id="rId7958" Type="http://schemas.openxmlformats.org/officeDocument/2006/relationships/hyperlink" Target="http://apartahotelsantamarina.es" TargetMode="External"/><Relationship Id="rId6625" Type="http://schemas.openxmlformats.org/officeDocument/2006/relationships/hyperlink" Target="http://hiexpress.com" TargetMode="External"/><Relationship Id="rId7957" Type="http://schemas.openxmlformats.org/officeDocument/2006/relationships/hyperlink" Target="http://angelesdesanrafael.com" TargetMode="External"/><Relationship Id="rId6626" Type="http://schemas.openxmlformats.org/officeDocument/2006/relationships/hyperlink" Target="http://hotelsantpau.com" TargetMode="External"/><Relationship Id="rId7956" Type="http://schemas.openxmlformats.org/officeDocument/2006/relationships/hyperlink" Target="http://lacasonasanrafael.com" TargetMode="External"/><Relationship Id="rId6629" Type="http://schemas.openxmlformats.org/officeDocument/2006/relationships/hyperlink" Target="http://hotelazulbcn.com" TargetMode="External"/><Relationship Id="rId349" Type="http://schemas.openxmlformats.org/officeDocument/2006/relationships/hyperlink" Target="http://hotelinternacionalsl.es" TargetMode="External"/><Relationship Id="rId348" Type="http://schemas.openxmlformats.org/officeDocument/2006/relationships/hyperlink" Target="http://hotelparqueporrino.es" TargetMode="External"/><Relationship Id="rId347" Type="http://schemas.openxmlformats.org/officeDocument/2006/relationships/hyperlink" Target="http://miramarhoteles.es" TargetMode="External"/><Relationship Id="rId346" Type="http://schemas.openxmlformats.org/officeDocument/2006/relationships/hyperlink" Target="http://queimada.com" TargetMode="External"/><Relationship Id="rId341" Type="http://schemas.openxmlformats.org/officeDocument/2006/relationships/hyperlink" Target="http://hotel-anunciada.com" TargetMode="External"/><Relationship Id="rId7951" Type="http://schemas.openxmlformats.org/officeDocument/2006/relationships/hyperlink" Target="http://hostaldebuenamor.com" TargetMode="External"/><Relationship Id="rId340" Type="http://schemas.openxmlformats.org/officeDocument/2006/relationships/hyperlink" Target="http://hotelcarabelapinta.com" TargetMode="External"/><Relationship Id="rId6620" Type="http://schemas.openxmlformats.org/officeDocument/2006/relationships/hyperlink" Target="http://hotel-millennibarcelona.com" TargetMode="External"/><Relationship Id="rId7950" Type="http://schemas.openxmlformats.org/officeDocument/2006/relationships/hyperlink" Target="http://casadeltiotelesforo.com" TargetMode="External"/><Relationship Id="rId345" Type="http://schemas.openxmlformats.org/officeDocument/2006/relationships/hyperlink" Target="http://parador.es" TargetMode="External"/><Relationship Id="rId6623" Type="http://schemas.openxmlformats.org/officeDocument/2006/relationships/hyperlink" Target="http://hotelsagradafamilia.com" TargetMode="External"/><Relationship Id="rId7955" Type="http://schemas.openxmlformats.org/officeDocument/2006/relationships/hyperlink" Target="http://hotelrurallasfarolas.com" TargetMode="External"/><Relationship Id="rId344" Type="http://schemas.openxmlformats.org/officeDocument/2006/relationships/hyperlink" Target="http://parador.es" TargetMode="External"/><Relationship Id="rId6624" Type="http://schemas.openxmlformats.org/officeDocument/2006/relationships/hyperlink" Target="http://vilanahotel.com" TargetMode="External"/><Relationship Id="rId7954" Type="http://schemas.openxmlformats.org/officeDocument/2006/relationships/hyperlink" Target="http://hotelelespinar.es" TargetMode="External"/><Relationship Id="rId343" Type="http://schemas.openxmlformats.org/officeDocument/2006/relationships/hyperlink" Target="http://hoteltrescarabelas.com" TargetMode="External"/><Relationship Id="rId6621" Type="http://schemas.openxmlformats.org/officeDocument/2006/relationships/hyperlink" Target="http://mediumhoteles.com" TargetMode="External"/><Relationship Id="rId7953" Type="http://schemas.openxmlformats.org/officeDocument/2006/relationships/hyperlink" Target="http://fincaelrancho.com" TargetMode="External"/><Relationship Id="rId342" Type="http://schemas.openxmlformats.org/officeDocument/2006/relationships/hyperlink" Target="http://hotelsoremma.com" TargetMode="External"/><Relationship Id="rId6622" Type="http://schemas.openxmlformats.org/officeDocument/2006/relationships/hyperlink" Target="https://www.hoteleverest.es/" TargetMode="External"/><Relationship Id="rId7952" Type="http://schemas.openxmlformats.org/officeDocument/2006/relationships/hyperlink" Target="http://fincaelrancho.com" TargetMode="External"/><Relationship Id="rId6616" Type="http://schemas.openxmlformats.org/officeDocument/2006/relationships/hyperlink" Target="http://hotelautohogarbarcelona.com" TargetMode="External"/><Relationship Id="rId7948" Type="http://schemas.openxmlformats.org/officeDocument/2006/relationships/hyperlink" Target="http://eurostarshotels.com" TargetMode="External"/><Relationship Id="rId6617" Type="http://schemas.openxmlformats.org/officeDocument/2006/relationships/hyperlink" Target="http://hotelnuevotriunfo.com" TargetMode="External"/><Relationship Id="rId7947" Type="http://schemas.openxmlformats.org/officeDocument/2006/relationships/hyperlink" Target="http://sanantonioelreal.es" TargetMode="External"/><Relationship Id="rId6614" Type="http://schemas.openxmlformats.org/officeDocument/2006/relationships/hyperlink" Target="http://hotelcontinental.com" TargetMode="External"/><Relationship Id="rId7946" Type="http://schemas.openxmlformats.org/officeDocument/2006/relationships/hyperlink" Target="http://execasadeloslinajes.com" TargetMode="External"/><Relationship Id="rId6615" Type="http://schemas.openxmlformats.org/officeDocument/2006/relationships/hyperlink" Target="http://sirhotels.com" TargetMode="External"/><Relationship Id="rId7945" Type="http://schemas.openxmlformats.org/officeDocument/2006/relationships/hyperlink" Target="http://eurostarshotels.com" TargetMode="External"/><Relationship Id="rId6618" Type="http://schemas.openxmlformats.org/officeDocument/2006/relationships/hyperlink" Target="http://hotelcoronado.net" TargetMode="External"/><Relationship Id="rId6619" Type="http://schemas.openxmlformats.org/officeDocument/2006/relationships/hyperlink" Target="http://hotelgrumsbarcelona.com" TargetMode="External"/><Relationship Id="rId7949" Type="http://schemas.openxmlformats.org/officeDocument/2006/relationships/hyperlink" Target="http://hotelpuertadesegovia.com" TargetMode="External"/><Relationship Id="rId338" Type="http://schemas.openxmlformats.org/officeDocument/2006/relationships/hyperlink" Target="http://facebook.com/7-uvas-158211900918613" TargetMode="External"/><Relationship Id="rId337" Type="http://schemas.openxmlformats.org/officeDocument/2006/relationships/hyperlink" Target="http://hotel-holiday.es" TargetMode="External"/><Relationship Id="rId336" Type="http://schemas.openxmlformats.org/officeDocument/2006/relationships/hyperlink" Target="http://talasoatlantico.com" TargetMode="External"/><Relationship Id="rId335" Type="http://schemas.openxmlformats.org/officeDocument/2006/relationships/hyperlink" Target="http://hotelarce.com" TargetMode="External"/><Relationship Id="rId339" Type="http://schemas.openxmlformats.org/officeDocument/2006/relationships/hyperlink" Target="http://openasco.com" TargetMode="External"/><Relationship Id="rId330" Type="http://schemas.openxmlformats.org/officeDocument/2006/relationships/hyperlink" Target="http://galeones.com" TargetMode="External"/><Relationship Id="rId7940" Type="http://schemas.openxmlformats.org/officeDocument/2006/relationships/hyperlink" Target="http://hotelavdsotillo.com" TargetMode="External"/><Relationship Id="rId334" Type="http://schemas.openxmlformats.org/officeDocument/2006/relationships/hyperlink" Target="http://hotelentrerobles.com" TargetMode="External"/><Relationship Id="rId6612" Type="http://schemas.openxmlformats.org/officeDocument/2006/relationships/hyperlink" Target="http://www.hostalciudadcondal.com" TargetMode="External"/><Relationship Id="rId7944" Type="http://schemas.openxmlformats.org/officeDocument/2006/relationships/hyperlink" Target="http://hotelcorregidor.com" TargetMode="External"/><Relationship Id="rId333" Type="http://schemas.openxmlformats.org/officeDocument/2006/relationships/hyperlink" Target="http://hotelincamar.com" TargetMode="External"/><Relationship Id="rId6613" Type="http://schemas.openxmlformats.org/officeDocument/2006/relationships/hyperlink" Target="http://espanol.marriott.com/hotels/travel/bcnsm-ac-hotel-som/" TargetMode="External"/><Relationship Id="rId7943" Type="http://schemas.openxmlformats.org/officeDocument/2006/relationships/hyperlink" Target="http://ventamagullo.es" TargetMode="External"/><Relationship Id="rId332" Type="http://schemas.openxmlformats.org/officeDocument/2006/relationships/hyperlink" Target="http://bueumar.com" TargetMode="External"/><Relationship Id="rId6610" Type="http://schemas.openxmlformats.org/officeDocument/2006/relationships/hyperlink" Target="http://hotelmadanis.com" TargetMode="External"/><Relationship Id="rId7942" Type="http://schemas.openxmlformats.org/officeDocument/2006/relationships/hyperlink" Target="http://hotellosarcos.com" TargetMode="External"/><Relationship Id="rId331" Type="http://schemas.openxmlformats.org/officeDocument/2006/relationships/hyperlink" Target="http://hotelceltavigo.es" TargetMode="External"/><Relationship Id="rId6611" Type="http://schemas.openxmlformats.org/officeDocument/2006/relationships/hyperlink" Target="http://hotelmadanis.com" TargetMode="External"/><Relationship Id="rId7941" Type="http://schemas.openxmlformats.org/officeDocument/2006/relationships/hyperlink" Target="http://parador.es" TargetMode="External"/><Relationship Id="rId5318" Type="http://schemas.openxmlformats.org/officeDocument/2006/relationships/hyperlink" Target="http://hotelbodegaeljuncal.com" TargetMode="External"/><Relationship Id="rId6649" Type="http://schemas.openxmlformats.org/officeDocument/2006/relationships/hyperlink" Target="http://montecarlobcn.com" TargetMode="External"/><Relationship Id="rId5319" Type="http://schemas.openxmlformats.org/officeDocument/2006/relationships/hyperlink" Target="http://hotelmolinodelarco.com" TargetMode="External"/><Relationship Id="rId5316" Type="http://schemas.openxmlformats.org/officeDocument/2006/relationships/hyperlink" Target="http://www.turismosalitre.com" TargetMode="External"/><Relationship Id="rId6647" Type="http://schemas.openxmlformats.org/officeDocument/2006/relationships/hyperlink" Target="http://hotelreding.com" TargetMode="External"/><Relationship Id="rId7979" Type="http://schemas.openxmlformats.org/officeDocument/2006/relationships/hyperlink" Target="http://cafeteriadrakar.es" TargetMode="External"/><Relationship Id="rId5317" Type="http://schemas.openxmlformats.org/officeDocument/2006/relationships/hyperlink" Target="http://hotelcortijobravo.com" TargetMode="External"/><Relationship Id="rId6648" Type="http://schemas.openxmlformats.org/officeDocument/2006/relationships/hyperlink" Target="http://silkenramblas.com" TargetMode="External"/><Relationship Id="rId7978" Type="http://schemas.openxmlformats.org/officeDocument/2006/relationships/hyperlink" Target="http://galayos.net" TargetMode="External"/><Relationship Id="rId370" Type="http://schemas.openxmlformats.org/officeDocument/2006/relationships/hyperlink" Target="http://carrishoteles.com" TargetMode="External"/><Relationship Id="rId369" Type="http://schemas.openxmlformats.org/officeDocument/2006/relationships/hyperlink" Target="http://posadasdeespana.com" TargetMode="External"/><Relationship Id="rId368" Type="http://schemas.openxmlformats.org/officeDocument/2006/relationships/hyperlink" Target="http://hotelatlanticovigo.com" TargetMode="External"/><Relationship Id="rId363" Type="http://schemas.openxmlformats.org/officeDocument/2006/relationships/hyperlink" Target="http://hotelbahiadevigo.com" TargetMode="External"/><Relationship Id="rId5310" Type="http://schemas.openxmlformats.org/officeDocument/2006/relationships/hyperlink" Target="http://hotellafuente.com" TargetMode="External"/><Relationship Id="rId6641" Type="http://schemas.openxmlformats.org/officeDocument/2006/relationships/hyperlink" Target="http://hoteles-catalonia.com" TargetMode="External"/><Relationship Id="rId7973" Type="http://schemas.openxmlformats.org/officeDocument/2006/relationships/hyperlink" Target="http://hotel-lacasona.blogspot.com" TargetMode="External"/><Relationship Id="rId362" Type="http://schemas.openxmlformats.org/officeDocument/2006/relationships/hyperlink" Target="http://hotelbahiadevigo.com" TargetMode="External"/><Relationship Id="rId5311" Type="http://schemas.openxmlformats.org/officeDocument/2006/relationships/hyperlink" Target="http://hotel-lacasagrande.com" TargetMode="External"/><Relationship Id="rId6642" Type="http://schemas.openxmlformats.org/officeDocument/2006/relationships/hyperlink" Target="http://polgracehotel.es" TargetMode="External"/><Relationship Id="rId7972" Type="http://schemas.openxmlformats.org/officeDocument/2006/relationships/hyperlink" Target="http://hotelruralcayetana.com" TargetMode="External"/><Relationship Id="rId361" Type="http://schemas.openxmlformats.org/officeDocument/2006/relationships/hyperlink" Target="http://ciudaddevigo.com" TargetMode="External"/><Relationship Id="rId7971" Type="http://schemas.openxmlformats.org/officeDocument/2006/relationships/hyperlink" Target="http://loscastanuelos.com" TargetMode="External"/><Relationship Id="rId360" Type="http://schemas.openxmlformats.org/officeDocument/2006/relationships/hyperlink" Target="http://hcompostela.com" TargetMode="External"/><Relationship Id="rId6640" Type="http://schemas.openxmlformats.org/officeDocument/2006/relationships/hyperlink" Target="http://galleryhoteles.com" TargetMode="External"/><Relationship Id="rId7970" Type="http://schemas.openxmlformats.org/officeDocument/2006/relationships/hyperlink" Target="http://hotelnabia.com" TargetMode="External"/><Relationship Id="rId367" Type="http://schemas.openxmlformats.org/officeDocument/2006/relationships/hyperlink" Target="http://hotelogalia.es" TargetMode="External"/><Relationship Id="rId5314" Type="http://schemas.openxmlformats.org/officeDocument/2006/relationships/hyperlink" Target="http://atarazanasmalaga.com" TargetMode="External"/><Relationship Id="rId6645" Type="http://schemas.openxmlformats.org/officeDocument/2006/relationships/hyperlink" Target="http://hotelpelayo.com" TargetMode="External"/><Relationship Id="rId7977" Type="http://schemas.openxmlformats.org/officeDocument/2006/relationships/hyperlink" Target="http://elrastroavila.com" TargetMode="External"/><Relationship Id="rId366" Type="http://schemas.openxmlformats.org/officeDocument/2006/relationships/hyperlink" Target="http://hotelpuertadelsol.es" TargetMode="External"/><Relationship Id="rId5315" Type="http://schemas.openxmlformats.org/officeDocument/2006/relationships/hyperlink" Target="http://casapaco.es" TargetMode="External"/><Relationship Id="rId6646" Type="http://schemas.openxmlformats.org/officeDocument/2006/relationships/hyperlink" Target="http://hcchotels.com" TargetMode="External"/><Relationship Id="rId7976" Type="http://schemas.openxmlformats.org/officeDocument/2006/relationships/hyperlink" Target="http://hotellasmurallas.com" TargetMode="External"/><Relationship Id="rId365" Type="http://schemas.openxmlformats.org/officeDocument/2006/relationships/hyperlink" Target="http://hotelpanton.com" TargetMode="External"/><Relationship Id="rId5312" Type="http://schemas.openxmlformats.org/officeDocument/2006/relationships/hyperlink" Target="http://hbenarraba.com" TargetMode="External"/><Relationship Id="rId6643" Type="http://schemas.openxmlformats.org/officeDocument/2006/relationships/hyperlink" Target="http://nh-hotels.com" TargetMode="External"/><Relationship Id="rId7975" Type="http://schemas.openxmlformats.org/officeDocument/2006/relationships/hyperlink" Target="http://naturavila.es" TargetMode="External"/><Relationship Id="rId364" Type="http://schemas.openxmlformats.org/officeDocument/2006/relationships/hyperlink" Target="http://hotelvigoplaza.com" TargetMode="External"/><Relationship Id="rId5313" Type="http://schemas.openxmlformats.org/officeDocument/2006/relationships/hyperlink" Target="http://www.hoteltribunamalaga.com" TargetMode="External"/><Relationship Id="rId6644" Type="http://schemas.openxmlformats.org/officeDocument/2006/relationships/hyperlink" Target="http://hlapaloma.com" TargetMode="External"/><Relationship Id="rId7974" Type="http://schemas.openxmlformats.org/officeDocument/2006/relationships/hyperlink" Target="http://fontecruzhoteles.com" TargetMode="External"/><Relationship Id="rId95" Type="http://schemas.openxmlformats.org/officeDocument/2006/relationships/hyperlink" Target="http://hotelsanfrancisco.org" TargetMode="External"/><Relationship Id="rId5307" Type="http://schemas.openxmlformats.org/officeDocument/2006/relationships/hyperlink" Target="http://vinccihoteles.com" TargetMode="External"/><Relationship Id="rId6638" Type="http://schemas.openxmlformats.org/officeDocument/2006/relationships/hyperlink" Target="http://primeroprimera.com" TargetMode="External"/><Relationship Id="rId94" Type="http://schemas.openxmlformats.org/officeDocument/2006/relationships/hyperlink" Target="http://elportazgo.es" TargetMode="External"/><Relationship Id="rId5308" Type="http://schemas.openxmlformats.org/officeDocument/2006/relationships/hyperlink" Target="http://molinodelsanto.com" TargetMode="External"/><Relationship Id="rId6639" Type="http://schemas.openxmlformats.org/officeDocument/2006/relationships/hyperlink" Target="http://abapart.com" TargetMode="External"/><Relationship Id="rId7969" Type="http://schemas.openxmlformats.org/officeDocument/2006/relationships/hyperlink" Target="http://lacasadelostomillares.es" TargetMode="External"/><Relationship Id="rId97" Type="http://schemas.openxmlformats.org/officeDocument/2006/relationships/hyperlink" Target="http://lasfontaninas.es" TargetMode="External"/><Relationship Id="rId5305" Type="http://schemas.openxmlformats.org/officeDocument/2006/relationships/hyperlink" Target="http://hotelplazadelcastillo.es" TargetMode="External"/><Relationship Id="rId6636" Type="http://schemas.openxmlformats.org/officeDocument/2006/relationships/hyperlink" Target="http://lafransa.com" TargetMode="External"/><Relationship Id="rId7968" Type="http://schemas.openxmlformats.org/officeDocument/2006/relationships/hyperlink" Target="http://sanmigueldelvalleambles.com" TargetMode="External"/><Relationship Id="rId96" Type="http://schemas.openxmlformats.org/officeDocument/2006/relationships/hyperlink" Target="http://parador.es" TargetMode="External"/><Relationship Id="rId5306" Type="http://schemas.openxmlformats.org/officeDocument/2006/relationships/hyperlink" Target="http://malagahotelpicasso.com" TargetMode="External"/><Relationship Id="rId6637" Type="http://schemas.openxmlformats.org/officeDocument/2006/relationships/hyperlink" Target="http://nh-hotels.com" TargetMode="External"/><Relationship Id="rId7967" Type="http://schemas.openxmlformats.org/officeDocument/2006/relationships/hyperlink" Target="http://hotellucia.es" TargetMode="External"/><Relationship Id="rId99" Type="http://schemas.openxmlformats.org/officeDocument/2006/relationships/hyperlink" Target="http://palacetecolonial.com" TargetMode="External"/><Relationship Id="rId98" Type="http://schemas.openxmlformats.org/officeDocument/2006/relationships/hyperlink" Target="http://hotelnruta.com" TargetMode="External"/><Relationship Id="rId5309" Type="http://schemas.openxmlformats.org/officeDocument/2006/relationships/hyperlink" Target="http://www.hotelcuevadelgato.com" TargetMode="External"/><Relationship Id="rId91" Type="http://schemas.openxmlformats.org/officeDocument/2006/relationships/hyperlink" Target="http://valcarcehoteles.com" TargetMode="External"/><Relationship Id="rId90" Type="http://schemas.openxmlformats.org/officeDocument/2006/relationships/hyperlink" Target="http://pradaatope.es/restaurante/" TargetMode="External"/><Relationship Id="rId93" Type="http://schemas.openxmlformats.org/officeDocument/2006/relationships/hyperlink" Target="http://moncloadesanlazaro.com" TargetMode="External"/><Relationship Id="rId92" Type="http://schemas.openxmlformats.org/officeDocument/2006/relationships/hyperlink" Target="http://hotelvilladecacabelos.es" TargetMode="External"/><Relationship Id="rId359" Type="http://schemas.openxmlformats.org/officeDocument/2006/relationships/hyperlink" Target="http://hotelpuertagamboa.com" TargetMode="External"/><Relationship Id="rId358" Type="http://schemas.openxmlformats.org/officeDocument/2006/relationships/hyperlink" Target="http://lasuitehotel.es" TargetMode="External"/><Relationship Id="rId357" Type="http://schemas.openxmlformats.org/officeDocument/2006/relationships/hyperlink" Target="http://nh-hoteles.es" TargetMode="External"/><Relationship Id="rId352" Type="http://schemas.openxmlformats.org/officeDocument/2006/relationships/hyperlink" Target="http://donhotel.es" TargetMode="External"/><Relationship Id="rId6630" Type="http://schemas.openxmlformats.org/officeDocument/2006/relationships/hyperlink" Target="http://cityhotels.es" TargetMode="External"/><Relationship Id="rId7962" Type="http://schemas.openxmlformats.org/officeDocument/2006/relationships/hyperlink" Target="http://fresnodecantespino.es" TargetMode="External"/><Relationship Id="rId351" Type="http://schemas.openxmlformats.org/officeDocument/2006/relationships/hyperlink" Target="http://restauranteloureiro.com" TargetMode="External"/><Relationship Id="rId5300" Type="http://schemas.openxmlformats.org/officeDocument/2006/relationships/hyperlink" Target="http://hotelesarunda.com" TargetMode="External"/><Relationship Id="rId6631" Type="http://schemas.openxmlformats.org/officeDocument/2006/relationships/hyperlink" Target="http://hotelsonix.com" TargetMode="External"/><Relationship Id="rId7961" Type="http://schemas.openxmlformats.org/officeDocument/2006/relationships/hyperlink" Target="http://palaciodeesquileo.es" TargetMode="External"/><Relationship Id="rId350" Type="http://schemas.openxmlformats.org/officeDocument/2006/relationships/hyperlink" Target="http://hotelazul.es" TargetMode="External"/><Relationship Id="rId7960" Type="http://schemas.openxmlformats.org/officeDocument/2006/relationships/hyperlink" Target="http://elrincondelavega.com" TargetMode="External"/><Relationship Id="rId356" Type="http://schemas.openxmlformats.org/officeDocument/2006/relationships/hyperlink" Target="http://hotel-playa.com" TargetMode="External"/><Relationship Id="rId5303" Type="http://schemas.openxmlformats.org/officeDocument/2006/relationships/hyperlink" Target="http://elhorcajo.com" TargetMode="External"/><Relationship Id="rId6634" Type="http://schemas.openxmlformats.org/officeDocument/2006/relationships/hyperlink" Target="http://hotelsantangelobarcelonasants.com" TargetMode="External"/><Relationship Id="rId7966" Type="http://schemas.openxmlformats.org/officeDocument/2006/relationships/hyperlink" Target="http://jarpar.com" TargetMode="External"/><Relationship Id="rId355" Type="http://schemas.openxmlformats.org/officeDocument/2006/relationships/hyperlink" Target="http://rodeiramar2a.com" TargetMode="External"/><Relationship Id="rId5304" Type="http://schemas.openxmlformats.org/officeDocument/2006/relationships/hyperlink" Target="http://loscastanos.com" TargetMode="External"/><Relationship Id="rId6635" Type="http://schemas.openxmlformats.org/officeDocument/2006/relationships/hyperlink" Target="http://ofeliashotelbarcelona.com" TargetMode="External"/><Relationship Id="rId7965" Type="http://schemas.openxmlformats.org/officeDocument/2006/relationships/hyperlink" Target="http://eladarve.es" TargetMode="External"/><Relationship Id="rId354" Type="http://schemas.openxmlformats.org/officeDocument/2006/relationships/hyperlink" Target="http://jucamar.es" TargetMode="External"/><Relationship Id="rId5301" Type="http://schemas.openxmlformats.org/officeDocument/2006/relationships/hyperlink" Target="http://www.hotelsierrahidalga.com" TargetMode="External"/><Relationship Id="rId6632" Type="http://schemas.openxmlformats.org/officeDocument/2006/relationships/hyperlink" Target="http://luxtal.es" TargetMode="External"/><Relationship Id="rId7964" Type="http://schemas.openxmlformats.org/officeDocument/2006/relationships/hyperlink" Target="http://parador.es" TargetMode="External"/><Relationship Id="rId353" Type="http://schemas.openxmlformats.org/officeDocument/2006/relationships/hyperlink" Target="http://vigonet.com/hotelcangas" TargetMode="External"/><Relationship Id="rId5302" Type="http://schemas.openxmlformats.org/officeDocument/2006/relationships/hyperlink" Target="http://hotelmorales.es" TargetMode="External"/><Relationship Id="rId6633" Type="http://schemas.openxmlformats.org/officeDocument/2006/relationships/hyperlink" Target="http://hotelcliment.com" TargetMode="External"/><Relationship Id="rId7963" Type="http://schemas.openxmlformats.org/officeDocument/2006/relationships/hyperlink" Target="http://lasendadeloscaracoles.com" TargetMode="External"/><Relationship Id="rId7915" Type="http://schemas.openxmlformats.org/officeDocument/2006/relationships/hyperlink" Target="http://capitulotrece.com" TargetMode="External"/><Relationship Id="rId7914" Type="http://schemas.openxmlformats.org/officeDocument/2006/relationships/hyperlink" Target="http://hotellanga.com" TargetMode="External"/><Relationship Id="rId7913" Type="http://schemas.openxmlformats.org/officeDocument/2006/relationships/hyperlink" Target="http://casondelapinilla.com" TargetMode="External"/><Relationship Id="rId7912" Type="http://schemas.openxmlformats.org/officeDocument/2006/relationships/hyperlink" Target="http://hotelmirasierra.com" TargetMode="External"/><Relationship Id="rId7919" Type="http://schemas.openxmlformats.org/officeDocument/2006/relationships/hyperlink" Target="http://hotellascasitas.com" TargetMode="External"/><Relationship Id="rId7918" Type="http://schemas.openxmlformats.org/officeDocument/2006/relationships/hyperlink" Target="http://elmiradordelhayedo.com" TargetMode="External"/><Relationship Id="rId7917" Type="http://schemas.openxmlformats.org/officeDocument/2006/relationships/hyperlink" Target="http://alojamientoensegovia.es" TargetMode="External"/><Relationship Id="rId7916" Type="http://schemas.openxmlformats.org/officeDocument/2006/relationships/hyperlink" Target="http://hotelayllon.es" TargetMode="External"/><Relationship Id="rId305" Type="http://schemas.openxmlformats.org/officeDocument/2006/relationships/hyperlink" Target="http://hotelsena.com" TargetMode="External"/><Relationship Id="rId304" Type="http://schemas.openxmlformats.org/officeDocument/2006/relationships/hyperlink" Target="http://hotelcruceiro.com" TargetMode="External"/><Relationship Id="rId303" Type="http://schemas.openxmlformats.org/officeDocument/2006/relationships/hyperlink" Target="http://lariadearosa.com" TargetMode="External"/><Relationship Id="rId302" Type="http://schemas.openxmlformats.org/officeDocument/2006/relationships/hyperlink" Target="http://parador.es" TargetMode="External"/><Relationship Id="rId309" Type="http://schemas.openxmlformats.org/officeDocument/2006/relationships/hyperlink" Target="http://hotelolagar.com" TargetMode="External"/><Relationship Id="rId308" Type="http://schemas.openxmlformats.org/officeDocument/2006/relationships/hyperlink" Target="http://hotelrealribadomar.com" TargetMode="External"/><Relationship Id="rId307" Type="http://schemas.openxmlformats.org/officeDocument/2006/relationships/hyperlink" Target="http://termasdecuntis.com" TargetMode="External"/><Relationship Id="rId306" Type="http://schemas.openxmlformats.org/officeDocument/2006/relationships/hyperlink" Target="http://hotelcanoalto.com" TargetMode="External"/><Relationship Id="rId301" Type="http://schemas.openxmlformats.org/officeDocument/2006/relationships/hyperlink" Target="http://hotelelduende.com" TargetMode="External"/><Relationship Id="rId7911" Type="http://schemas.openxmlformats.org/officeDocument/2006/relationships/hyperlink" Target="http://hotelfraysebastian.com" TargetMode="External"/><Relationship Id="rId300" Type="http://schemas.openxmlformats.org/officeDocument/2006/relationships/hyperlink" Target="http://olardaavoa.es" TargetMode="External"/><Relationship Id="rId7910" Type="http://schemas.openxmlformats.org/officeDocument/2006/relationships/hyperlink" Target="http://ponderosatenerife.com" TargetMode="External"/><Relationship Id="rId7904" Type="http://schemas.openxmlformats.org/officeDocument/2006/relationships/hyperlink" Target="http://hotelpatio.com" TargetMode="External"/><Relationship Id="rId7903" Type="http://schemas.openxmlformats.org/officeDocument/2006/relationships/hyperlink" Target="http://quintaroja.com" TargetMode="External"/><Relationship Id="rId7902" Type="http://schemas.openxmlformats.org/officeDocument/2006/relationships/hyperlink" Target="http://hotelsanroque.com/" TargetMode="External"/><Relationship Id="rId7901" Type="http://schemas.openxmlformats.org/officeDocument/2006/relationships/hyperlink" Target="http://el-cabrito.es" TargetMode="External"/><Relationship Id="rId7908" Type="http://schemas.openxmlformats.org/officeDocument/2006/relationships/hyperlink" Target="http://hoteltroyatenerife.com" TargetMode="External"/><Relationship Id="rId7907" Type="http://schemas.openxmlformats.org/officeDocument/2006/relationships/hyperlink" Target="http://urbananagahotel.com" TargetMode="External"/><Relationship Id="rId7906" Type="http://schemas.openxmlformats.org/officeDocument/2006/relationships/hyperlink" Target="http://vinccihoteles.com" TargetMode="External"/><Relationship Id="rId7905" Type="http://schemas.openxmlformats.org/officeDocument/2006/relationships/hyperlink" Target="http://lalagunagranhotel.com" TargetMode="External"/><Relationship Id="rId7909" Type="http://schemas.openxmlformats.org/officeDocument/2006/relationships/hyperlink" Target="http://elnavio.es" TargetMode="External"/><Relationship Id="rId7900" Type="http://schemas.openxmlformats.org/officeDocument/2006/relationships/hyperlink" Target="http://hotelruralcasalugo.com" TargetMode="External"/><Relationship Id="rId6605" Type="http://schemas.openxmlformats.org/officeDocument/2006/relationships/hyperlink" Target="http://hotel-splendidbarcelona.com" TargetMode="External"/><Relationship Id="rId7937" Type="http://schemas.openxmlformats.org/officeDocument/2006/relationships/hyperlink" Target="http://hotelcondesdecastilla.com" TargetMode="External"/><Relationship Id="rId6606" Type="http://schemas.openxmlformats.org/officeDocument/2006/relationships/hyperlink" Target="http://www.hotelbalmes.com" TargetMode="External"/><Relationship Id="rId7936" Type="http://schemas.openxmlformats.org/officeDocument/2006/relationships/hyperlink" Target="http://www.sanmiguel-hotel.com/" TargetMode="External"/><Relationship Id="rId6603" Type="http://schemas.openxmlformats.org/officeDocument/2006/relationships/hyperlink" Target="http://www.acevihotels.com" TargetMode="External"/><Relationship Id="rId7935" Type="http://schemas.openxmlformats.org/officeDocument/2006/relationships/hyperlink" Target="http://hoteldonfelipe.es" TargetMode="External"/><Relationship Id="rId6604" Type="http://schemas.openxmlformats.org/officeDocument/2006/relationships/hyperlink" Target="http://acevihotels.com" TargetMode="External"/><Relationship Id="rId7934" Type="http://schemas.openxmlformats.org/officeDocument/2006/relationships/hyperlink" Target="http://lacasamudejar.com" TargetMode="External"/><Relationship Id="rId6609" Type="http://schemas.openxmlformats.org/officeDocument/2006/relationships/hyperlink" Target="http://www.mediumhoteles.com" TargetMode="External"/><Relationship Id="rId6607" Type="http://schemas.openxmlformats.org/officeDocument/2006/relationships/hyperlink" Target="http://www.balmesresidencehotel.com" TargetMode="External"/><Relationship Id="rId7939" Type="http://schemas.openxmlformats.org/officeDocument/2006/relationships/hyperlink" Target="http://espirdo.com" TargetMode="External"/><Relationship Id="rId6608" Type="http://schemas.openxmlformats.org/officeDocument/2006/relationships/hyperlink" Target="http://hotelcottonhouse.com" TargetMode="External"/><Relationship Id="rId7938" Type="http://schemas.openxmlformats.org/officeDocument/2006/relationships/hyperlink" Target="http://hotelinfantaisabel.com" TargetMode="External"/><Relationship Id="rId327" Type="http://schemas.openxmlformats.org/officeDocument/2006/relationships/hyperlink" Target="http://zenithoteles.com" TargetMode="External"/><Relationship Id="rId326" Type="http://schemas.openxmlformats.org/officeDocument/2006/relationships/hyperlink" Target="http://mexicohotel.com" TargetMode="External"/><Relationship Id="rId325" Type="http://schemas.openxmlformats.org/officeDocument/2006/relationships/hyperlink" Target="http://nh-hotels.com" TargetMode="External"/><Relationship Id="rId324" Type="http://schemas.openxmlformats.org/officeDocument/2006/relationships/hyperlink" Target="http://hoteljunquera.com" TargetMode="External"/><Relationship Id="rId329" Type="http://schemas.openxmlformats.org/officeDocument/2006/relationships/hyperlink" Target="http://hotelsolpor.com" TargetMode="External"/><Relationship Id="rId328" Type="http://schemas.openxmlformats.org/officeDocument/2006/relationships/hyperlink" Target="http://hostallostrespaises.com" TargetMode="External"/><Relationship Id="rId323" Type="http://schemas.openxmlformats.org/officeDocument/2006/relationships/hyperlink" Target="http://hoteldelmarvigo.es" TargetMode="External"/><Relationship Id="rId6601" Type="http://schemas.openxmlformats.org/officeDocument/2006/relationships/hyperlink" Target="http://sunotel.es" TargetMode="External"/><Relationship Id="rId7933" Type="http://schemas.openxmlformats.org/officeDocument/2006/relationships/hyperlink" Target="http://hotelroma.org/" TargetMode="External"/><Relationship Id="rId322" Type="http://schemas.openxmlformats.org/officeDocument/2006/relationships/hyperlink" Target="http://hotel-bb.com/es/hotel/madrid-pinar-las-rozas" TargetMode="External"/><Relationship Id="rId6602" Type="http://schemas.openxmlformats.org/officeDocument/2006/relationships/hyperlink" Target="http://sunotel.es" TargetMode="External"/><Relationship Id="rId7932" Type="http://schemas.openxmlformats.org/officeDocument/2006/relationships/hyperlink" Target="http://hotelisabeldefarnesio.com" TargetMode="External"/><Relationship Id="rId321" Type="http://schemas.openxmlformats.org/officeDocument/2006/relationships/hyperlink" Target="http://hotelaxisvigo.com" TargetMode="External"/><Relationship Id="rId7931" Type="http://schemas.openxmlformats.org/officeDocument/2006/relationships/hyperlink" Target="http://barsantana.com" TargetMode="External"/><Relationship Id="rId320" Type="http://schemas.openxmlformats.org/officeDocument/2006/relationships/hyperlink" Target="http://hotelprincesavigo.es" TargetMode="External"/><Relationship Id="rId6600" Type="http://schemas.openxmlformats.org/officeDocument/2006/relationships/hyperlink" Target="http://www.hotel-caledonian.com" TargetMode="External"/><Relationship Id="rId7930" Type="http://schemas.openxmlformats.org/officeDocument/2006/relationships/hyperlink" Target="http://eljardindelahilaria.com" TargetMode="External"/><Relationship Id="rId7926" Type="http://schemas.openxmlformats.org/officeDocument/2006/relationships/hyperlink" Target="http://hospederiadesantodomingo.com" TargetMode="External"/><Relationship Id="rId7925" Type="http://schemas.openxmlformats.org/officeDocument/2006/relationships/hyperlink" Target="http://ladata.es" TargetMode="External"/><Relationship Id="rId7924" Type="http://schemas.openxmlformats.org/officeDocument/2006/relationships/hyperlink" Target="http://hoteldonmariano.com" TargetMode="External"/><Relationship Id="rId7923" Type="http://schemas.openxmlformats.org/officeDocument/2006/relationships/hyperlink" Target="http://hotelhocesdelduraton.com" TargetMode="External"/><Relationship Id="rId7929" Type="http://schemas.openxmlformats.org/officeDocument/2006/relationships/hyperlink" Target="http://delverdealamarillo.com" TargetMode="External"/><Relationship Id="rId7928" Type="http://schemas.openxmlformats.org/officeDocument/2006/relationships/hyperlink" Target="http://el-zaguan.com" TargetMode="External"/><Relationship Id="rId7927" Type="http://schemas.openxmlformats.org/officeDocument/2006/relationships/hyperlink" Target="http://elhoteldelavilla.com" TargetMode="External"/><Relationship Id="rId316" Type="http://schemas.openxmlformats.org/officeDocument/2006/relationships/hyperlink" Target="http://hotel3luces.com" TargetMode="External"/><Relationship Id="rId315" Type="http://schemas.openxmlformats.org/officeDocument/2006/relationships/hyperlink" Target="http://hotelelbosque.es" TargetMode="External"/><Relationship Id="rId314" Type="http://schemas.openxmlformats.org/officeDocument/2006/relationships/hyperlink" Target="http://motelaeropuerto.com" TargetMode="External"/><Relationship Id="rId313" Type="http://schemas.openxmlformats.org/officeDocument/2006/relationships/hyperlink" Target="http://playacompostela.com" TargetMode="External"/><Relationship Id="rId319" Type="http://schemas.openxmlformats.org/officeDocument/2006/relationships/hyperlink" Target="http://inffinit.com" TargetMode="External"/><Relationship Id="rId318" Type="http://schemas.openxmlformats.org/officeDocument/2006/relationships/hyperlink" Target="http://hotelargentino.es" TargetMode="External"/><Relationship Id="rId317" Type="http://schemas.openxmlformats.org/officeDocument/2006/relationships/hyperlink" Target="http://hotel-lino.com" TargetMode="External"/><Relationship Id="rId312" Type="http://schemas.openxmlformats.org/officeDocument/2006/relationships/hyperlink" Target="http://hotelcarril.com" TargetMode="External"/><Relationship Id="rId7922" Type="http://schemas.openxmlformats.org/officeDocument/2006/relationships/hyperlink" Target="http://molinograndedelduraton.com" TargetMode="External"/><Relationship Id="rId311" Type="http://schemas.openxmlformats.org/officeDocument/2006/relationships/hyperlink" Target="http://hotelcipres.com" TargetMode="External"/><Relationship Id="rId7921" Type="http://schemas.openxmlformats.org/officeDocument/2006/relationships/hyperlink" Target="http://vadodelduraton.com" TargetMode="External"/><Relationship Id="rId310" Type="http://schemas.openxmlformats.org/officeDocument/2006/relationships/hyperlink" Target="http://hcastelao.es" TargetMode="External"/><Relationship Id="rId7920" Type="http://schemas.openxmlformats.org/officeDocument/2006/relationships/hyperlink" Target="http://domus-hoteles.es" TargetMode="External"/><Relationship Id="rId4040" Type="http://schemas.openxmlformats.org/officeDocument/2006/relationships/hyperlink" Target="http://portocanet.com" TargetMode="External"/><Relationship Id="rId5372" Type="http://schemas.openxmlformats.org/officeDocument/2006/relationships/hyperlink" Target="http://hotelmesto.com" TargetMode="External"/><Relationship Id="rId5373" Type="http://schemas.openxmlformats.org/officeDocument/2006/relationships/hyperlink" Target="http://www.posadasdeespana.com" TargetMode="External"/><Relationship Id="rId4042" Type="http://schemas.openxmlformats.org/officeDocument/2006/relationships/hyperlink" Target="http://hotelchispa.com" TargetMode="External"/><Relationship Id="rId5370" Type="http://schemas.openxmlformats.org/officeDocument/2006/relationships/hyperlink" Target="http://villaerina.com" TargetMode="External"/><Relationship Id="rId4041" Type="http://schemas.openxmlformats.org/officeDocument/2006/relationships/hyperlink" Target="http://hotelplayacanet.com" TargetMode="External"/><Relationship Id="rId5371" Type="http://schemas.openxmlformats.org/officeDocument/2006/relationships/hyperlink" Target="http://hotelmanantiales.com" TargetMode="External"/><Relationship Id="rId4044" Type="http://schemas.openxmlformats.org/officeDocument/2006/relationships/hyperlink" Target="http://hotelciutatdecarlet.es" TargetMode="External"/><Relationship Id="rId5376" Type="http://schemas.openxmlformats.org/officeDocument/2006/relationships/hyperlink" Target="http://thetouchbanus.com" TargetMode="External"/><Relationship Id="rId4043" Type="http://schemas.openxmlformats.org/officeDocument/2006/relationships/hyperlink" Target="http://www.casasibarita.com/" TargetMode="External"/><Relationship Id="rId5377" Type="http://schemas.openxmlformats.org/officeDocument/2006/relationships/hyperlink" Target="http://cortijodesalia.com" TargetMode="External"/><Relationship Id="rId4046" Type="http://schemas.openxmlformats.org/officeDocument/2006/relationships/hyperlink" Target="http://lahoya.net" TargetMode="External"/><Relationship Id="rId5374" Type="http://schemas.openxmlformats.org/officeDocument/2006/relationships/hyperlink" Target="http://hotelteatroromano.com" TargetMode="External"/><Relationship Id="rId4045" Type="http://schemas.openxmlformats.org/officeDocument/2006/relationships/hyperlink" Target="http://laorza.com" TargetMode="External"/><Relationship Id="rId5375" Type="http://schemas.openxmlformats.org/officeDocument/2006/relationships/hyperlink" Target="http://clubmaritimoholidays.com" TargetMode="External"/><Relationship Id="rId4048" Type="http://schemas.openxmlformats.org/officeDocument/2006/relationships/hyperlink" Target="http://casablavaalzira.com" TargetMode="External"/><Relationship Id="rId4047" Type="http://schemas.openxmlformats.org/officeDocument/2006/relationships/hyperlink" Target="http://hotellluna.com" TargetMode="External"/><Relationship Id="rId5378" Type="http://schemas.openxmlformats.org/officeDocument/2006/relationships/hyperlink" Target="http://lasmayoralas.com" TargetMode="External"/><Relationship Id="rId4049" Type="http://schemas.openxmlformats.org/officeDocument/2006/relationships/hyperlink" Target="http://avenida-plaza.com" TargetMode="External"/><Relationship Id="rId5379" Type="http://schemas.openxmlformats.org/officeDocument/2006/relationships/hyperlink" Target="http://hotelspaplazaarriate.com" TargetMode="External"/><Relationship Id="rId5361" Type="http://schemas.openxmlformats.org/officeDocument/2006/relationships/hyperlink" Target="http://las-orquideas.com" TargetMode="External"/><Relationship Id="rId6692" Type="http://schemas.openxmlformats.org/officeDocument/2006/relationships/hyperlink" Target="http://hotelbagues.com" TargetMode="External"/><Relationship Id="rId5362" Type="http://schemas.openxmlformats.org/officeDocument/2006/relationships/hyperlink" Target="http://thbhotels.com" TargetMode="External"/><Relationship Id="rId6693" Type="http://schemas.openxmlformats.org/officeDocument/2006/relationships/hyperlink" Target="http://nh-hoteles.es" TargetMode="External"/><Relationship Id="rId4031" Type="http://schemas.openxmlformats.org/officeDocument/2006/relationships/hyperlink" Target="https://www.hotelmuralleta.es/" TargetMode="External"/><Relationship Id="rId6690" Type="http://schemas.openxmlformats.org/officeDocument/2006/relationships/hyperlink" Target="http://granhotelhavana.com" TargetMode="External"/><Relationship Id="rId4030" Type="http://schemas.openxmlformats.org/officeDocument/2006/relationships/hyperlink" Target="http://hotel-rioja.es" TargetMode="External"/><Relationship Id="rId5360" Type="http://schemas.openxmlformats.org/officeDocument/2006/relationships/hyperlink" Target="http://bbouhotels.com" TargetMode="External"/><Relationship Id="rId6691" Type="http://schemas.openxmlformats.org/officeDocument/2006/relationships/hyperlink" Target="http://ohlahotel.com" TargetMode="External"/><Relationship Id="rId297" Type="http://schemas.openxmlformats.org/officeDocument/2006/relationships/hyperlink" Target="http://motelabalo.com" TargetMode="External"/><Relationship Id="rId4033" Type="http://schemas.openxmlformats.org/officeDocument/2006/relationships/hyperlink" Target="mailto:recepcion@aghcanet.com" TargetMode="External"/><Relationship Id="rId5365" Type="http://schemas.openxmlformats.org/officeDocument/2006/relationships/hyperlink" Target="http://holidayworld.es" TargetMode="External"/><Relationship Id="rId6696" Type="http://schemas.openxmlformats.org/officeDocument/2006/relationships/hyperlink" Target="http://eurostarshotels.com" TargetMode="External"/><Relationship Id="rId296" Type="http://schemas.openxmlformats.org/officeDocument/2006/relationships/hyperlink" Target="mailto:info@motelabalo.com" TargetMode="External"/><Relationship Id="rId4032" Type="http://schemas.openxmlformats.org/officeDocument/2006/relationships/hyperlink" Target="http://sh-hoteles.com" TargetMode="External"/><Relationship Id="rId5366" Type="http://schemas.openxmlformats.org/officeDocument/2006/relationships/hyperlink" Target="http://hoteldonacatalina.com" TargetMode="External"/><Relationship Id="rId6697" Type="http://schemas.openxmlformats.org/officeDocument/2006/relationships/hyperlink" Target="http://hotel-mimic.com" TargetMode="External"/><Relationship Id="rId295" Type="http://schemas.openxmlformats.org/officeDocument/2006/relationships/hyperlink" Target="http://hotelfonteverde.com" TargetMode="External"/><Relationship Id="rId4035" Type="http://schemas.openxmlformats.org/officeDocument/2006/relationships/hyperlink" Target="http://nh-hoteles.com" TargetMode="External"/><Relationship Id="rId5363" Type="http://schemas.openxmlformats.org/officeDocument/2006/relationships/hyperlink" Target="http://costadelsolhotelboutique.com" TargetMode="External"/><Relationship Id="rId6694" Type="http://schemas.openxmlformats.org/officeDocument/2006/relationships/hyperlink" Target="http://hoteles-catalonia.com" TargetMode="External"/><Relationship Id="rId294" Type="http://schemas.openxmlformats.org/officeDocument/2006/relationships/hyperlink" Target="http://hotel-leal.com" TargetMode="External"/><Relationship Id="rId4034" Type="http://schemas.openxmlformats.org/officeDocument/2006/relationships/hyperlink" Target="https://www.aghcanet.com/" TargetMode="External"/><Relationship Id="rId5364" Type="http://schemas.openxmlformats.org/officeDocument/2006/relationships/hyperlink" Target="http://manilvasun.com" TargetMode="External"/><Relationship Id="rId6695" Type="http://schemas.openxmlformats.org/officeDocument/2006/relationships/hyperlink" Target="http://apartamentosdv.com" TargetMode="External"/><Relationship Id="rId4037" Type="http://schemas.openxmlformats.org/officeDocument/2006/relationships/hyperlink" Target="http://cuatrohermanas.com" TargetMode="External"/><Relationship Id="rId5369" Type="http://schemas.openxmlformats.org/officeDocument/2006/relationships/hyperlink" Target="http://es.artplatinum.es" TargetMode="External"/><Relationship Id="rId4036" Type="http://schemas.openxmlformats.org/officeDocument/2006/relationships/hyperlink" Target="http://hotelventdemar.com" TargetMode="External"/><Relationship Id="rId299" Type="http://schemas.openxmlformats.org/officeDocument/2006/relationships/hyperlink" Target="http://hotelamarina.com" TargetMode="External"/><Relationship Id="rId4039" Type="http://schemas.openxmlformats.org/officeDocument/2006/relationships/hyperlink" Target="http://sh-hoteles.com" TargetMode="External"/><Relationship Id="rId5367" Type="http://schemas.openxmlformats.org/officeDocument/2006/relationships/hyperlink" Target="http://urbandreamtorroxcosta.com" TargetMode="External"/><Relationship Id="rId6698" Type="http://schemas.openxmlformats.org/officeDocument/2006/relationships/hyperlink" Target="http://hotelbarbarabarcelona.com" TargetMode="External"/><Relationship Id="rId298" Type="http://schemas.openxmlformats.org/officeDocument/2006/relationships/hyperlink" Target="http://hrosita.com" TargetMode="External"/><Relationship Id="rId4038" Type="http://schemas.openxmlformats.org/officeDocument/2006/relationships/hyperlink" Target="http://complejolapinada.com" TargetMode="External"/><Relationship Id="rId5368" Type="http://schemas.openxmlformats.org/officeDocument/2006/relationships/hyperlink" Target="http://hoteleselba.com" TargetMode="External"/><Relationship Id="rId6699" Type="http://schemas.openxmlformats.org/officeDocument/2006/relationships/hyperlink" Target="http://hotelparalel.es" TargetMode="External"/><Relationship Id="rId5390" Type="http://schemas.openxmlformats.org/officeDocument/2006/relationships/hyperlink" Target="http://vinccihoteles.com" TargetMode="External"/><Relationship Id="rId5391" Type="http://schemas.openxmlformats.org/officeDocument/2006/relationships/hyperlink" Target="http://www.eurostarsastoria.com" TargetMode="External"/><Relationship Id="rId4060" Type="http://schemas.openxmlformats.org/officeDocument/2006/relationships/hyperlink" Target="http://hotelavenida.net" TargetMode="External"/><Relationship Id="rId4062" Type="http://schemas.openxmlformats.org/officeDocument/2006/relationships/hyperlink" Target="https://www.lamagarooms.com/es/" TargetMode="External"/><Relationship Id="rId5394" Type="http://schemas.openxmlformats.org/officeDocument/2006/relationships/hyperlink" Target="http://balneariosannicolas.es" TargetMode="External"/><Relationship Id="rId4061" Type="http://schemas.openxmlformats.org/officeDocument/2006/relationships/hyperlink" Target="http://hotelsolrequena.com" TargetMode="External"/><Relationship Id="rId5395" Type="http://schemas.openxmlformats.org/officeDocument/2006/relationships/hyperlink" Target="http://hotelrocgolftrinidad.com" TargetMode="External"/><Relationship Id="rId4064" Type="http://schemas.openxmlformats.org/officeDocument/2006/relationships/hyperlink" Target="http://mont-sant.com" TargetMode="External"/><Relationship Id="rId5392" Type="http://schemas.openxmlformats.org/officeDocument/2006/relationships/hyperlink" Target="http://hotelpuertamalaga.com" TargetMode="External"/><Relationship Id="rId4063" Type="http://schemas.openxmlformats.org/officeDocument/2006/relationships/hyperlink" Target="http://hotelsandiego.es" TargetMode="External"/><Relationship Id="rId5393" Type="http://schemas.openxmlformats.org/officeDocument/2006/relationships/hyperlink" Target="http://vinccihoteles.com" TargetMode="External"/><Relationship Id="rId4066" Type="http://schemas.openxmlformats.org/officeDocument/2006/relationships/hyperlink" Target="http://facebook.com/hotellarochaquesa" TargetMode="External"/><Relationship Id="rId5398" Type="http://schemas.openxmlformats.org/officeDocument/2006/relationships/hyperlink" Target="http://playasenator.com" TargetMode="External"/><Relationship Id="rId4065" Type="http://schemas.openxmlformats.org/officeDocument/2006/relationships/hyperlink" Target="http://hotelmakasa.com" TargetMode="External"/><Relationship Id="rId5399" Type="http://schemas.openxmlformats.org/officeDocument/2006/relationships/hyperlink" Target="http://velvetsalon.es" TargetMode="External"/><Relationship Id="rId4068" Type="http://schemas.openxmlformats.org/officeDocument/2006/relationships/hyperlink" Target="http://hoteltollo.com" TargetMode="External"/><Relationship Id="rId5396" Type="http://schemas.openxmlformats.org/officeDocument/2006/relationships/hyperlink" Target="http://apartamentosmarygolf.com" TargetMode="External"/><Relationship Id="rId4067" Type="http://schemas.openxmlformats.org/officeDocument/2006/relationships/hyperlink" Target="http://raimblanc.com" TargetMode="External"/><Relationship Id="rId5397" Type="http://schemas.openxmlformats.org/officeDocument/2006/relationships/hyperlink" Target="http://besthotels.es" TargetMode="External"/><Relationship Id="rId4069" Type="http://schemas.openxmlformats.org/officeDocument/2006/relationships/hyperlink" Target="http://larochera.blogspot.com" TargetMode="External"/><Relationship Id="rId5380" Type="http://schemas.openxmlformats.org/officeDocument/2006/relationships/hyperlink" Target="http://themarbellaheights.com" TargetMode="External"/><Relationship Id="rId4051" Type="http://schemas.openxmlformats.org/officeDocument/2006/relationships/hyperlink" Target="http://hotelkazar.com" TargetMode="External"/><Relationship Id="rId5383" Type="http://schemas.openxmlformats.org/officeDocument/2006/relationships/hyperlink" Target="http://lacaletabay.com" TargetMode="External"/><Relationship Id="rId4050" Type="http://schemas.openxmlformats.org/officeDocument/2006/relationships/hyperlink" Target="http://lasitja.com" TargetMode="External"/><Relationship Id="rId5384" Type="http://schemas.openxmlformats.org/officeDocument/2006/relationships/hyperlink" Target="http://fuengirolabeach.com" TargetMode="External"/><Relationship Id="rId4053" Type="http://schemas.openxmlformats.org/officeDocument/2006/relationships/hyperlink" Target="http://lagorahotel.com" TargetMode="External"/><Relationship Id="rId5381" Type="http://schemas.openxmlformats.org/officeDocument/2006/relationships/hyperlink" Target="http://healthouse-naturhouse.com" TargetMode="External"/><Relationship Id="rId4052" Type="http://schemas.openxmlformats.org/officeDocument/2006/relationships/hyperlink" Target="http://complejogasaqui.com" TargetMode="External"/><Relationship Id="rId5382" Type="http://schemas.openxmlformats.org/officeDocument/2006/relationships/hyperlink" Target="http://hotelinfanteantequera.com" TargetMode="External"/><Relationship Id="rId4055" Type="http://schemas.openxmlformats.org/officeDocument/2006/relationships/hyperlink" Target="http://habitacioneslatinaja.com" TargetMode="External"/><Relationship Id="rId5387" Type="http://schemas.openxmlformats.org/officeDocument/2006/relationships/hyperlink" Target="http://hotelrocmarbellapark.com" TargetMode="External"/><Relationship Id="rId4054" Type="http://schemas.openxmlformats.org/officeDocument/2006/relationships/hyperlink" Target="http://hotelestacio.com" TargetMode="External"/><Relationship Id="rId5388" Type="http://schemas.openxmlformats.org/officeDocument/2006/relationships/hyperlink" Target="http://hotellaschapas.com" TargetMode="External"/><Relationship Id="rId4057" Type="http://schemas.openxmlformats.org/officeDocument/2006/relationships/hyperlink" Target="http://plus.google.com/111107337615261744074" TargetMode="External"/><Relationship Id="rId5385" Type="http://schemas.openxmlformats.org/officeDocument/2006/relationships/hyperlink" Target="http://hotelantequera.com" TargetMode="External"/><Relationship Id="rId4056" Type="http://schemas.openxmlformats.org/officeDocument/2006/relationships/hyperlink" Target="http://complejogasaqui.com" TargetMode="External"/><Relationship Id="rId5386" Type="http://schemas.openxmlformats.org/officeDocument/2006/relationships/hyperlink" Target="http://www.senatorbanusspahotel.com" TargetMode="External"/><Relationship Id="rId4059" Type="http://schemas.openxmlformats.org/officeDocument/2006/relationships/hyperlink" Target="https://areadeservicioelrebollar.wordpress.com/" TargetMode="External"/><Relationship Id="rId4058" Type="http://schemas.openxmlformats.org/officeDocument/2006/relationships/hyperlink" Target="http://hotelpatillarequena.com" TargetMode="External"/><Relationship Id="rId5389" Type="http://schemas.openxmlformats.org/officeDocument/2006/relationships/hyperlink" Target="http://granhotelbenahavis.com" TargetMode="External"/><Relationship Id="rId4008" Type="http://schemas.openxmlformats.org/officeDocument/2006/relationships/hyperlink" Target="http://hotel-albatros.com" TargetMode="External"/><Relationship Id="rId4007" Type="http://schemas.openxmlformats.org/officeDocument/2006/relationships/hyperlink" Target="http://tuandmeresort.com" TargetMode="External"/><Relationship Id="rId5338" Type="http://schemas.openxmlformats.org/officeDocument/2006/relationships/hyperlink" Target="https://hoteldluisa.com/" TargetMode="External"/><Relationship Id="rId6669" Type="http://schemas.openxmlformats.org/officeDocument/2006/relationships/hyperlink" Target="http://es-es.facebook.com/princesshotelsresorts" TargetMode="External"/><Relationship Id="rId4009" Type="http://schemas.openxmlformats.org/officeDocument/2006/relationships/hyperlink" Target="http://hotelesrh.com" TargetMode="External"/><Relationship Id="rId5339" Type="http://schemas.openxmlformats.org/officeDocument/2006/relationships/hyperlink" Target="http://heritageresorts.com" TargetMode="External"/><Relationship Id="rId271" Type="http://schemas.openxmlformats.org/officeDocument/2006/relationships/hyperlink" Target="http://hoteleselmolino.com" TargetMode="External"/><Relationship Id="rId270" Type="http://schemas.openxmlformats.org/officeDocument/2006/relationships/hyperlink" Target="http://hoteleselmolino.com" TargetMode="External"/><Relationship Id="rId269" Type="http://schemas.openxmlformats.org/officeDocument/2006/relationships/hyperlink" Target="http://balneariodecaldelas.com" TargetMode="External"/><Relationship Id="rId7991" Type="http://schemas.openxmlformats.org/officeDocument/2006/relationships/hyperlink" Target="http://lacasadelpresidente.es" TargetMode="External"/><Relationship Id="rId6660" Type="http://schemas.openxmlformats.org/officeDocument/2006/relationships/hyperlink" Target="http://sleep-fly.com" TargetMode="External"/><Relationship Id="rId7990" Type="http://schemas.openxmlformats.org/officeDocument/2006/relationships/hyperlink" Target="http://veladahoteles.com" TargetMode="External"/><Relationship Id="rId264" Type="http://schemas.openxmlformats.org/officeDocument/2006/relationships/hyperlink" Target="http://hotelcemar.com" TargetMode="External"/><Relationship Id="rId4000" Type="http://schemas.openxmlformats.org/officeDocument/2006/relationships/hyperlink" Target="http://olivanova.com" TargetMode="External"/><Relationship Id="rId5332" Type="http://schemas.openxmlformats.org/officeDocument/2006/relationships/hyperlink" Target="http://elegancehotels.es" TargetMode="External"/><Relationship Id="rId6663" Type="http://schemas.openxmlformats.org/officeDocument/2006/relationships/hyperlink" Target="http://sunotel.es" TargetMode="External"/><Relationship Id="rId7995" Type="http://schemas.openxmlformats.org/officeDocument/2006/relationships/hyperlink" Target="http://reinaisabel.com" TargetMode="External"/><Relationship Id="rId263" Type="http://schemas.openxmlformats.org/officeDocument/2006/relationships/hyperlink" Target="http://hotelportonovo.com" TargetMode="External"/><Relationship Id="rId5333" Type="http://schemas.openxmlformats.org/officeDocument/2006/relationships/hyperlink" Target="http://barcelo.com" TargetMode="External"/><Relationship Id="rId6664" Type="http://schemas.openxmlformats.org/officeDocument/2006/relationships/hyperlink" Target="https://www.sunoteljunior.com/en/?utm_source=google&amp;utm_medium=organic&amp;utm_campaign=MyBusiness&amp;origin_source=google&amp;origin_medium=organic&amp;origin_campaign=MyBusiness" TargetMode="External"/><Relationship Id="rId7994" Type="http://schemas.openxmlformats.org/officeDocument/2006/relationships/hyperlink" Target="http://hotelsanantonioavila.es" TargetMode="External"/><Relationship Id="rId262" Type="http://schemas.openxmlformats.org/officeDocument/2006/relationships/hyperlink" Target="http://lariadearosa.com" TargetMode="External"/><Relationship Id="rId4002" Type="http://schemas.openxmlformats.org/officeDocument/2006/relationships/hyperlink" Target="http://hotelplayaoliva.com" TargetMode="External"/><Relationship Id="rId5330" Type="http://schemas.openxmlformats.org/officeDocument/2006/relationships/hyperlink" Target="http://hotellalunablanca.com" TargetMode="External"/><Relationship Id="rId6661" Type="http://schemas.openxmlformats.org/officeDocument/2006/relationships/hyperlink" Target="http://melia.com" TargetMode="External"/><Relationship Id="rId7993" Type="http://schemas.openxmlformats.org/officeDocument/2006/relationships/hyperlink" Target="http://www.hotelesvelada.com/" TargetMode="External"/><Relationship Id="rId261" Type="http://schemas.openxmlformats.org/officeDocument/2006/relationships/hyperlink" Target="http://hotelosondomar.com" TargetMode="External"/><Relationship Id="rId4001" Type="http://schemas.openxmlformats.org/officeDocument/2006/relationships/hyperlink" Target="http://olivanova.com" TargetMode="External"/><Relationship Id="rId5331" Type="http://schemas.openxmlformats.org/officeDocument/2006/relationships/hyperlink" Target="http://thepalmexperiencehotels.com" TargetMode="External"/><Relationship Id="rId6662" Type="http://schemas.openxmlformats.org/officeDocument/2006/relationships/hyperlink" Target="http://melia.com" TargetMode="External"/><Relationship Id="rId7992" Type="http://schemas.openxmlformats.org/officeDocument/2006/relationships/hyperlink" Target="http://complejoelcarrascal.com" TargetMode="External"/><Relationship Id="rId268" Type="http://schemas.openxmlformats.org/officeDocument/2006/relationships/hyperlink" Target="http://hotel-condado.es" TargetMode="External"/><Relationship Id="rId4004" Type="http://schemas.openxmlformats.org/officeDocument/2006/relationships/hyperlink" Target="http://hotelcibeles.com" TargetMode="External"/><Relationship Id="rId5336" Type="http://schemas.openxmlformats.org/officeDocument/2006/relationships/hyperlink" Target="http://www.mbboutiquehotel.es" TargetMode="External"/><Relationship Id="rId6667" Type="http://schemas.openxmlformats.org/officeDocument/2006/relationships/hyperlink" Target="http://zthotels.net" TargetMode="External"/><Relationship Id="rId7999" Type="http://schemas.openxmlformats.org/officeDocument/2006/relationships/hyperlink" Target="http://hoteles2.com" TargetMode="External"/><Relationship Id="rId267" Type="http://schemas.openxmlformats.org/officeDocument/2006/relationships/hyperlink" Target="http://hotelopozo.com" TargetMode="External"/><Relationship Id="rId4003" Type="http://schemas.openxmlformats.org/officeDocument/2006/relationships/hyperlink" Target="http://hotelrhgijon.com" TargetMode="External"/><Relationship Id="rId5337" Type="http://schemas.openxmlformats.org/officeDocument/2006/relationships/hyperlink" Target="http://iberostar.com" TargetMode="External"/><Relationship Id="rId6668" Type="http://schemas.openxmlformats.org/officeDocument/2006/relationships/hyperlink" Target="http://vinccihoteles.com" TargetMode="External"/><Relationship Id="rId7998" Type="http://schemas.openxmlformats.org/officeDocument/2006/relationships/hyperlink" Target="http://hoteldoscastillas.com" TargetMode="External"/><Relationship Id="rId266" Type="http://schemas.openxmlformats.org/officeDocument/2006/relationships/hyperlink" Target="http://balneariomondariz.es" TargetMode="External"/><Relationship Id="rId4006" Type="http://schemas.openxmlformats.org/officeDocument/2006/relationships/hyperlink" Target="http://principalhoteles.com" TargetMode="External"/><Relationship Id="rId5334" Type="http://schemas.openxmlformats.org/officeDocument/2006/relationships/hyperlink" Target="http://hotelesmonte.com" TargetMode="External"/><Relationship Id="rId6665" Type="http://schemas.openxmlformats.org/officeDocument/2006/relationships/hyperlink" Target="http://hotelamister.com" TargetMode="External"/><Relationship Id="rId7997" Type="http://schemas.openxmlformats.org/officeDocument/2006/relationships/hyperlink" Target="http://hotelcuatropostes.es" TargetMode="External"/><Relationship Id="rId265" Type="http://schemas.openxmlformats.org/officeDocument/2006/relationships/hyperlink" Target="http://turismosalvaterra.com" TargetMode="External"/><Relationship Id="rId4005" Type="http://schemas.openxmlformats.org/officeDocument/2006/relationships/hyperlink" Target="http://hotelsafari.net" TargetMode="External"/><Relationship Id="rId5335" Type="http://schemas.openxmlformats.org/officeDocument/2006/relationships/hyperlink" Target="http://hotelsolymar-malaga.com" TargetMode="External"/><Relationship Id="rId6666" Type="http://schemas.openxmlformats.org/officeDocument/2006/relationships/hyperlink" Target="http://tocsevilla.com" TargetMode="External"/><Relationship Id="rId7996" Type="http://schemas.openxmlformats.org/officeDocument/2006/relationships/hyperlink" Target="http://hotelsantateresaavila.com" TargetMode="External"/><Relationship Id="rId5329" Type="http://schemas.openxmlformats.org/officeDocument/2006/relationships/hyperlink" Target="http://melia.com" TargetMode="External"/><Relationship Id="rId5327" Type="http://schemas.openxmlformats.org/officeDocument/2006/relationships/hyperlink" Target="http://www.room-matehotels.com/valeria" TargetMode="External"/><Relationship Id="rId6658" Type="http://schemas.openxmlformats.org/officeDocument/2006/relationships/hyperlink" Target="http://euro-mar.com" TargetMode="External"/><Relationship Id="rId5328" Type="http://schemas.openxmlformats.org/officeDocument/2006/relationships/hyperlink" Target="http://royalpremierhoteles.com" TargetMode="External"/><Relationship Id="rId6659" Type="http://schemas.openxmlformats.org/officeDocument/2006/relationships/hyperlink" Target="http://es.melia.com/" TargetMode="External"/><Relationship Id="rId7989" Type="http://schemas.openxmlformats.org/officeDocument/2006/relationships/hyperlink" Target="http://altogredos-ctr.com" TargetMode="External"/><Relationship Id="rId260" Type="http://schemas.openxmlformats.org/officeDocument/2006/relationships/hyperlink" Target="http://sanxenxotour.com" TargetMode="External"/><Relationship Id="rId259" Type="http://schemas.openxmlformats.org/officeDocument/2006/relationships/hyperlink" Target="http://hotelcachada.com" TargetMode="External"/><Relationship Id="rId258" Type="http://schemas.openxmlformats.org/officeDocument/2006/relationships/hyperlink" Target="http://hotelpuntaseame.com" TargetMode="External"/><Relationship Id="rId7980" Type="http://schemas.openxmlformats.org/officeDocument/2006/relationships/hyperlink" Target="http://hotelgarabatos.net" TargetMode="External"/><Relationship Id="rId253" Type="http://schemas.openxmlformats.org/officeDocument/2006/relationships/hyperlink" Target="http://cabicastro.com" TargetMode="External"/><Relationship Id="rId5321" Type="http://schemas.openxmlformats.org/officeDocument/2006/relationships/hyperlink" Target="http://cerrodehijar.com" TargetMode="External"/><Relationship Id="rId6652" Type="http://schemas.openxmlformats.org/officeDocument/2006/relationships/hyperlink" Target="http://melia.com" TargetMode="External"/><Relationship Id="rId7984" Type="http://schemas.openxmlformats.org/officeDocument/2006/relationships/hyperlink" Target="http://elremansodegredos.com" TargetMode="External"/><Relationship Id="rId252" Type="http://schemas.openxmlformats.org/officeDocument/2006/relationships/hyperlink" Target="http://casazulema.com" TargetMode="External"/><Relationship Id="rId5322" Type="http://schemas.openxmlformats.org/officeDocument/2006/relationships/hyperlink" Target="http://residenciachapor.com" TargetMode="External"/><Relationship Id="rId6653" Type="http://schemas.openxmlformats.org/officeDocument/2006/relationships/hyperlink" Target="http://h10hotels.com" TargetMode="External"/><Relationship Id="rId7983" Type="http://schemas.openxmlformats.org/officeDocument/2006/relationships/hyperlink" Target="http://izanhoteles.es" TargetMode="External"/><Relationship Id="rId251" Type="http://schemas.openxmlformats.org/officeDocument/2006/relationships/hyperlink" Target="http://hotel-isape.com" TargetMode="External"/><Relationship Id="rId6650" Type="http://schemas.openxmlformats.org/officeDocument/2006/relationships/hyperlink" Target="http://08028apartments.com" TargetMode="External"/><Relationship Id="rId7982" Type="http://schemas.openxmlformats.org/officeDocument/2006/relationships/hyperlink" Target="http://parador.es" TargetMode="External"/><Relationship Id="rId250" Type="http://schemas.openxmlformats.org/officeDocument/2006/relationships/hyperlink" Target="http://hotel-sanluis.com" TargetMode="External"/><Relationship Id="rId5320" Type="http://schemas.openxmlformats.org/officeDocument/2006/relationships/hyperlink" Target="http://hoteldelconde.com" TargetMode="External"/><Relationship Id="rId6651" Type="http://schemas.openxmlformats.org/officeDocument/2006/relationships/hyperlink" Target="http://hoteles-catalonia.com" TargetMode="External"/><Relationship Id="rId7981" Type="http://schemas.openxmlformats.org/officeDocument/2006/relationships/hyperlink" Target="http://hotelgarabatos.com" TargetMode="External"/><Relationship Id="rId257" Type="http://schemas.openxmlformats.org/officeDocument/2006/relationships/hyperlink" Target="http://hoteljusto.com" TargetMode="External"/><Relationship Id="rId5325" Type="http://schemas.openxmlformats.org/officeDocument/2006/relationships/hyperlink" Target="http://salleshotels.com" TargetMode="External"/><Relationship Id="rId6656" Type="http://schemas.openxmlformats.org/officeDocument/2006/relationships/hyperlink" Target="http://www.hotelmiramar.es/" TargetMode="External"/><Relationship Id="rId7988" Type="http://schemas.openxmlformats.org/officeDocument/2006/relationships/hyperlink" Target="http://palaciodemonjaraz.com" TargetMode="External"/><Relationship Id="rId256" Type="http://schemas.openxmlformats.org/officeDocument/2006/relationships/hyperlink" Target="http://cabicastro.com" TargetMode="External"/><Relationship Id="rId5326" Type="http://schemas.openxmlformats.org/officeDocument/2006/relationships/hyperlink" Target="http://hotelmolinalario.com" TargetMode="External"/><Relationship Id="rId6657" Type="http://schemas.openxmlformats.org/officeDocument/2006/relationships/hyperlink" Target="http://hotelciutatdelprat.com" TargetMode="External"/><Relationship Id="rId7987" Type="http://schemas.openxmlformats.org/officeDocument/2006/relationships/hyperlink" Target="http://hotelelencanto.es" TargetMode="External"/><Relationship Id="rId255" Type="http://schemas.openxmlformats.org/officeDocument/2006/relationships/hyperlink" Target="http://sanxenxotur.com" TargetMode="External"/><Relationship Id="rId5323" Type="http://schemas.openxmlformats.org/officeDocument/2006/relationships/hyperlink" Target="http://ibishotel.com" TargetMode="External"/><Relationship Id="rId6654" Type="http://schemas.openxmlformats.org/officeDocument/2006/relationships/hyperlink" Target="http://onaalandaclubmarbella.com" TargetMode="External"/><Relationship Id="rId7986" Type="http://schemas.openxmlformats.org/officeDocument/2006/relationships/hyperlink" Target="http://lagalamperna.com" TargetMode="External"/><Relationship Id="rId254" Type="http://schemas.openxmlformats.org/officeDocument/2006/relationships/hyperlink" Target="http://nanin.com" TargetMode="External"/><Relationship Id="rId5324" Type="http://schemas.openxmlformats.org/officeDocument/2006/relationships/hyperlink" Target="http://nh-hotels.com" TargetMode="External"/><Relationship Id="rId6655" Type="http://schemas.openxmlformats.org/officeDocument/2006/relationships/hyperlink" Target="http://grupomiramar.es" TargetMode="External"/><Relationship Id="rId7985" Type="http://schemas.openxmlformats.org/officeDocument/2006/relationships/hyperlink" Target="http://elremansodegredos.com" TargetMode="External"/><Relationship Id="rId4029" Type="http://schemas.openxmlformats.org/officeDocument/2006/relationships/hyperlink" Target="https://www.hotelmiramarplaya.com/" TargetMode="External"/><Relationship Id="rId293" Type="http://schemas.openxmlformats.org/officeDocument/2006/relationships/hyperlink" Target="http://hoteldinajan.com" TargetMode="External"/><Relationship Id="rId292" Type="http://schemas.openxmlformats.org/officeDocument/2006/relationships/hyperlink" Target="http://arcoirisweb.net" TargetMode="External"/><Relationship Id="rId291" Type="http://schemas.openxmlformats.org/officeDocument/2006/relationships/hyperlink" Target="http://hotelcoronadegalicia.com" TargetMode="External"/><Relationship Id="rId290" Type="http://schemas.openxmlformats.org/officeDocument/2006/relationships/hyperlink" Target="http://hotelacasadorio.es" TargetMode="External"/><Relationship Id="rId5350" Type="http://schemas.openxmlformats.org/officeDocument/2006/relationships/hyperlink" Target="https://hotelfinca.com/" TargetMode="External"/><Relationship Id="rId6681" Type="http://schemas.openxmlformats.org/officeDocument/2006/relationships/hyperlink" Target="http://hotel-bcn40barcelona.com" TargetMode="External"/><Relationship Id="rId5351" Type="http://schemas.openxmlformats.org/officeDocument/2006/relationships/hyperlink" Target="http://www.molino4paradas.com" TargetMode="External"/><Relationship Id="rId6682" Type="http://schemas.openxmlformats.org/officeDocument/2006/relationships/hyperlink" Target="http://hotelsonix.com" TargetMode="External"/><Relationship Id="rId4020" Type="http://schemas.openxmlformats.org/officeDocument/2006/relationships/hyperlink" Target="http://hotelrhbayrenparc.com" TargetMode="External"/><Relationship Id="rId6680" Type="http://schemas.openxmlformats.org/officeDocument/2006/relationships/hyperlink" Target="http://hotel-atriumpalacebarcelona.com" TargetMode="External"/><Relationship Id="rId286" Type="http://schemas.openxmlformats.org/officeDocument/2006/relationships/hyperlink" Target="http://hotelramos.com" TargetMode="External"/><Relationship Id="rId4022" Type="http://schemas.openxmlformats.org/officeDocument/2006/relationships/hyperlink" Target="http://hotelrhbayren.com" TargetMode="External"/><Relationship Id="rId5354" Type="http://schemas.openxmlformats.org/officeDocument/2006/relationships/hyperlink" Target="http://posadamiradordejubrique.com" TargetMode="External"/><Relationship Id="rId6685" Type="http://schemas.openxmlformats.org/officeDocument/2006/relationships/hyperlink" Target="http://hotelcityparkpelayo.com" TargetMode="External"/><Relationship Id="rId285" Type="http://schemas.openxmlformats.org/officeDocument/2006/relationships/hyperlink" Target="http://hotelramos.com" TargetMode="External"/><Relationship Id="rId4021" Type="http://schemas.openxmlformats.org/officeDocument/2006/relationships/hyperlink" Target="http://hotelrhbayren.com" TargetMode="External"/><Relationship Id="rId5355" Type="http://schemas.openxmlformats.org/officeDocument/2006/relationships/hyperlink" Target="http://www.maumm.es/guest" TargetMode="External"/><Relationship Id="rId6686" Type="http://schemas.openxmlformats.org/officeDocument/2006/relationships/hyperlink" Target="http://hotelmarvi.com" TargetMode="External"/><Relationship Id="rId284" Type="http://schemas.openxmlformats.org/officeDocument/2006/relationships/hyperlink" Target="http://balneariodebrea.com" TargetMode="External"/><Relationship Id="rId4024" Type="http://schemas.openxmlformats.org/officeDocument/2006/relationships/hyperlink" Target="https://www.hotelclibomarjamaica.com/" TargetMode="External"/><Relationship Id="rId5352" Type="http://schemas.openxmlformats.org/officeDocument/2006/relationships/hyperlink" Target="http://apartamentossantaclara.com" TargetMode="External"/><Relationship Id="rId6683" Type="http://schemas.openxmlformats.org/officeDocument/2006/relationships/hyperlink" Target="http://the5rooms.com" TargetMode="External"/><Relationship Id="rId283" Type="http://schemas.openxmlformats.org/officeDocument/2006/relationships/hyperlink" Target="http://hotelvictorino.com" TargetMode="External"/><Relationship Id="rId4023" Type="http://schemas.openxmlformats.org/officeDocument/2006/relationships/hyperlink" Target="http://hoteltresanclas.com" TargetMode="External"/><Relationship Id="rId5353" Type="http://schemas.openxmlformats.org/officeDocument/2006/relationships/hyperlink" Target="http://www.hotelciudadestepona.com" TargetMode="External"/><Relationship Id="rId6684" Type="http://schemas.openxmlformats.org/officeDocument/2006/relationships/hyperlink" Target="http://h10hotels.com" TargetMode="External"/><Relationship Id="rId4026" Type="http://schemas.openxmlformats.org/officeDocument/2006/relationships/hyperlink" Target="http://azaharhotel.com" TargetMode="External"/><Relationship Id="rId5358" Type="http://schemas.openxmlformats.org/officeDocument/2006/relationships/hyperlink" Target="http://www.hotelhumaina.es" TargetMode="External"/><Relationship Id="rId6689" Type="http://schemas.openxmlformats.org/officeDocument/2006/relationships/hyperlink" Target="http://hoteles-catalonia.com" TargetMode="External"/><Relationship Id="rId289" Type="http://schemas.openxmlformats.org/officeDocument/2006/relationships/hyperlink" Target="http://hotelbradomin.com" TargetMode="External"/><Relationship Id="rId4025" Type="http://schemas.openxmlformats.org/officeDocument/2006/relationships/hyperlink" Target="http://hotelmavi.com" TargetMode="External"/><Relationship Id="rId5359" Type="http://schemas.openxmlformats.org/officeDocument/2006/relationships/hyperlink" Target="http://dianapark.es" TargetMode="External"/><Relationship Id="rId288" Type="http://schemas.openxmlformats.org/officeDocument/2006/relationships/hyperlink" Target="http://hotelalpina.es" TargetMode="External"/><Relationship Id="rId4028" Type="http://schemas.openxmlformats.org/officeDocument/2006/relationships/hyperlink" Target="http://hotelbonestar.com" TargetMode="External"/><Relationship Id="rId5356" Type="http://schemas.openxmlformats.org/officeDocument/2006/relationships/hyperlink" Target="http://palomablancahotel.com" TargetMode="External"/><Relationship Id="rId6687" Type="http://schemas.openxmlformats.org/officeDocument/2006/relationships/hyperlink" Target="http://casacamper.com" TargetMode="External"/><Relationship Id="rId287" Type="http://schemas.openxmlformats.org/officeDocument/2006/relationships/hyperlink" Target="http://summahoteles.com" TargetMode="External"/><Relationship Id="rId4027" Type="http://schemas.openxmlformats.org/officeDocument/2006/relationships/hyperlink" Target="https://www.hotelvalldigna.es/" TargetMode="External"/><Relationship Id="rId5357" Type="http://schemas.openxmlformats.org/officeDocument/2006/relationships/hyperlink" Target="https://facebook.com/hotelmainare" TargetMode="External"/><Relationship Id="rId6688" Type="http://schemas.openxmlformats.org/officeDocument/2006/relationships/hyperlink" Target="http://h10hotels.com" TargetMode="External"/><Relationship Id="rId4019" Type="http://schemas.openxmlformats.org/officeDocument/2006/relationships/hyperlink" Target="http://hotelesrh.com" TargetMode="External"/><Relationship Id="rId4018" Type="http://schemas.openxmlformats.org/officeDocument/2006/relationships/hyperlink" Target="http://hotelsanluis.es" TargetMode="External"/><Relationship Id="rId5349" Type="http://schemas.openxmlformats.org/officeDocument/2006/relationships/hyperlink" Target="http://arriadhhotel.com" TargetMode="External"/><Relationship Id="rId282" Type="http://schemas.openxmlformats.org/officeDocument/2006/relationships/hyperlink" Target="http://hotelrestauranteamerica.com" TargetMode="External"/><Relationship Id="rId281" Type="http://schemas.openxmlformats.org/officeDocument/2006/relationships/hyperlink" Target="http://parador.es" TargetMode="External"/><Relationship Id="rId280" Type="http://schemas.openxmlformats.org/officeDocument/2006/relationships/hyperlink" Target="http://facebook.com/hotelvillablancatui" TargetMode="External"/><Relationship Id="rId6670" Type="http://schemas.openxmlformats.org/officeDocument/2006/relationships/hyperlink" Target="http://hotelbarcelonaprincess.com" TargetMode="External"/><Relationship Id="rId5340" Type="http://schemas.openxmlformats.org/officeDocument/2006/relationships/hyperlink" Target="https://www.sunsetbeachclub.com/" TargetMode="External"/><Relationship Id="rId6671" Type="http://schemas.openxmlformats.org/officeDocument/2006/relationships/hyperlink" Target="http://hotelbarcelona1882.com" TargetMode="External"/><Relationship Id="rId275" Type="http://schemas.openxmlformats.org/officeDocument/2006/relationships/hyperlink" Target="http://hotelcelta.es" TargetMode="External"/><Relationship Id="rId4011" Type="http://schemas.openxmlformats.org/officeDocument/2006/relationships/hyperlink" Target="http://gandiapalace.com" TargetMode="External"/><Relationship Id="rId5343" Type="http://schemas.openxmlformats.org/officeDocument/2006/relationships/hyperlink" Target="http://benalbeach.es" TargetMode="External"/><Relationship Id="rId6674" Type="http://schemas.openxmlformats.org/officeDocument/2006/relationships/hyperlink" Target="http://hoteles-catalonia.com" TargetMode="External"/><Relationship Id="rId274" Type="http://schemas.openxmlformats.org/officeDocument/2006/relationships/hyperlink" Target="http://hotelviladaguarda.com" TargetMode="External"/><Relationship Id="rId4010" Type="http://schemas.openxmlformats.org/officeDocument/2006/relationships/hyperlink" Target="http://agenciamarenostrum.com" TargetMode="External"/><Relationship Id="rId5344" Type="http://schemas.openxmlformats.org/officeDocument/2006/relationships/hyperlink" Target="http://villaguadalupe.com" TargetMode="External"/><Relationship Id="rId6675" Type="http://schemas.openxmlformats.org/officeDocument/2006/relationships/hyperlink" Target="http://rogerdelluria.com" TargetMode="External"/><Relationship Id="rId273" Type="http://schemas.openxmlformats.org/officeDocument/2006/relationships/hyperlink" Target="http://hotelsanbenito.es" TargetMode="External"/><Relationship Id="rId4013" Type="http://schemas.openxmlformats.org/officeDocument/2006/relationships/hyperlink" Target="https://www.hotelbiarritzgandia.com/?utm_source=google&amp;utm_medium=business&amp;utm_campaign=maps" TargetMode="External"/><Relationship Id="rId5341" Type="http://schemas.openxmlformats.org/officeDocument/2006/relationships/hyperlink" Target="http://oasisproperties.es" TargetMode="External"/><Relationship Id="rId6672" Type="http://schemas.openxmlformats.org/officeDocument/2006/relationships/hyperlink" Target="http://hotel-comercio.com" TargetMode="External"/><Relationship Id="rId272" Type="http://schemas.openxmlformats.org/officeDocument/2006/relationships/hyperlink" Target="http://nuevacolina.com" TargetMode="External"/><Relationship Id="rId4012" Type="http://schemas.openxmlformats.org/officeDocument/2006/relationships/hyperlink" Target="http://hghoteles.es" TargetMode="External"/><Relationship Id="rId5342" Type="http://schemas.openxmlformats.org/officeDocument/2006/relationships/hyperlink" Target="https://www.richvaleresorts.com/" TargetMode="External"/><Relationship Id="rId6673" Type="http://schemas.openxmlformats.org/officeDocument/2006/relationships/hyperlink" Target="http://hoteles-catalonia.com" TargetMode="External"/><Relationship Id="rId279" Type="http://schemas.openxmlformats.org/officeDocument/2006/relationships/hyperlink" Target="http://www.hotelalfonsoprimero.com" TargetMode="External"/><Relationship Id="rId4015" Type="http://schemas.openxmlformats.org/officeDocument/2006/relationships/hyperlink" Target="http://hotelporto.com" TargetMode="External"/><Relationship Id="rId5347" Type="http://schemas.openxmlformats.org/officeDocument/2006/relationships/hyperlink" Target="https://hotellasbuitreras.com/" TargetMode="External"/><Relationship Id="rId6678" Type="http://schemas.openxmlformats.org/officeDocument/2006/relationships/hyperlink" Target="http://tryphotels.com" TargetMode="External"/><Relationship Id="rId278" Type="http://schemas.openxmlformats.org/officeDocument/2006/relationships/hyperlink" Target="http://moteltrebol.com" TargetMode="External"/><Relationship Id="rId4014" Type="http://schemas.openxmlformats.org/officeDocument/2006/relationships/hyperlink" Target="http://torsehoteles.com/losrobles" TargetMode="External"/><Relationship Id="rId5348" Type="http://schemas.openxmlformats.org/officeDocument/2006/relationships/hyperlink" Target="http://cortijosalinas.com" TargetMode="External"/><Relationship Id="rId6679" Type="http://schemas.openxmlformats.org/officeDocument/2006/relationships/hyperlink" Target="http://florparks.es" TargetMode="External"/><Relationship Id="rId277" Type="http://schemas.openxmlformats.org/officeDocument/2006/relationships/hyperlink" Target="http://aparthotelmarouco.com" TargetMode="External"/><Relationship Id="rId4017" Type="http://schemas.openxmlformats.org/officeDocument/2006/relationships/hyperlink" Target="https://hotelgandiaplaya.com/" TargetMode="External"/><Relationship Id="rId5345" Type="http://schemas.openxmlformats.org/officeDocument/2006/relationships/hyperlink" Target="http://hotelromerito.com" TargetMode="External"/><Relationship Id="rId6676" Type="http://schemas.openxmlformats.org/officeDocument/2006/relationships/hyperlink" Target="http://hcchotels.es" TargetMode="External"/><Relationship Id="rId276" Type="http://schemas.openxmlformats.org/officeDocument/2006/relationships/hyperlink" Target="http://hotelpazo.com" TargetMode="External"/><Relationship Id="rId4016" Type="http://schemas.openxmlformats.org/officeDocument/2006/relationships/hyperlink" Target="http://hotelmagicvillaluz.com" TargetMode="External"/><Relationship Id="rId5346" Type="http://schemas.openxmlformats.org/officeDocument/2006/relationships/hyperlink" Target="http://solaga.es" TargetMode="External"/><Relationship Id="rId6677" Type="http://schemas.openxmlformats.org/officeDocument/2006/relationships/hyperlink" Target="http://exehotels.com" TargetMode="External"/><Relationship Id="rId1851" Type="http://schemas.openxmlformats.org/officeDocument/2006/relationships/hyperlink" Target="http://hotelmastapiolas.es" TargetMode="External"/><Relationship Id="rId1852" Type="http://schemas.openxmlformats.org/officeDocument/2006/relationships/hyperlink" Target="http://hotelmastapiolas.com" TargetMode="External"/><Relationship Id="rId1853" Type="http://schemas.openxmlformats.org/officeDocument/2006/relationships/hyperlink" Target="http://htophotels.com" TargetMode="External"/><Relationship Id="rId1854" Type="http://schemas.openxmlformats.org/officeDocument/2006/relationships/hyperlink" Target="http://htophotels.com" TargetMode="External"/><Relationship Id="rId1855" Type="http://schemas.openxmlformats.org/officeDocument/2006/relationships/hyperlink" Target="http://hotelcaladelpi.es" TargetMode="External"/><Relationship Id="rId1856" Type="http://schemas.openxmlformats.org/officeDocument/2006/relationships/hyperlink" Target="http://hotelclaramar.com" TargetMode="External"/><Relationship Id="rId1857" Type="http://schemas.openxmlformats.org/officeDocument/2006/relationships/hyperlink" Target="http://hotel-panama.com" TargetMode="External"/><Relationship Id="rId1858" Type="http://schemas.openxmlformats.org/officeDocument/2006/relationships/hyperlink" Target="http://nm-suites.com" TargetMode="External"/><Relationship Id="rId1859" Type="http://schemas.openxmlformats.org/officeDocument/2006/relationships/hyperlink" Target="http://aparthotelxic.com" TargetMode="External"/><Relationship Id="rId1850" Type="http://schemas.openxmlformats.org/officeDocument/2006/relationships/hyperlink" Target="http://casa-santa-elena.org" TargetMode="External"/><Relationship Id="rId1840" Type="http://schemas.openxmlformats.org/officeDocument/2006/relationships/hyperlink" Target="http://masia-ritz.com" TargetMode="External"/><Relationship Id="rId1841" Type="http://schemas.openxmlformats.org/officeDocument/2006/relationships/hyperlink" Target="http://cantorres.com" TargetMode="External"/><Relationship Id="rId1842" Type="http://schemas.openxmlformats.org/officeDocument/2006/relationships/hyperlink" Target="http://labrasa.com" TargetMode="External"/><Relationship Id="rId1843" Type="http://schemas.openxmlformats.org/officeDocument/2006/relationships/hyperlink" Target="http://massola.com" TargetMode="External"/><Relationship Id="rId1844" Type="http://schemas.openxmlformats.org/officeDocument/2006/relationships/hyperlink" Target="http://www.hotelpinxo.com/" TargetMode="External"/><Relationship Id="rId1845" Type="http://schemas.openxmlformats.org/officeDocument/2006/relationships/hyperlink" Target="mailto:info@termesorion.cat" TargetMode="External"/><Relationship Id="rId1846" Type="http://schemas.openxmlformats.org/officeDocument/2006/relationships/hyperlink" Target="http://termesorion.cat" TargetMode="External"/><Relationship Id="rId1847" Type="http://schemas.openxmlformats.org/officeDocument/2006/relationships/hyperlink" Target="http://fondajoan.com" TargetMode="External"/><Relationship Id="rId1848" Type="http://schemas.openxmlformats.org/officeDocument/2006/relationships/hyperlink" Target="http://golfcostabrava.com" TargetMode="External"/><Relationship Id="rId1849" Type="http://schemas.openxmlformats.org/officeDocument/2006/relationships/hyperlink" Target="http://mastorrellas.com" TargetMode="External"/><Relationship Id="rId1873" Type="http://schemas.openxmlformats.org/officeDocument/2006/relationships/hyperlink" Target="http://candispes.com" TargetMode="External"/><Relationship Id="rId1874" Type="http://schemas.openxmlformats.org/officeDocument/2006/relationships/hyperlink" Target="http://jardidepedra.com" TargetMode="External"/><Relationship Id="rId1875" Type="http://schemas.openxmlformats.org/officeDocument/2006/relationships/hyperlink" Target="http://tavernadelasal.com" TargetMode="External"/><Relationship Id="rId1876" Type="http://schemas.openxmlformats.org/officeDocument/2006/relationships/hyperlink" Target="http://molidelescala.com" TargetMode="External"/><Relationship Id="rId1877" Type="http://schemas.openxmlformats.org/officeDocument/2006/relationships/hyperlink" Target="http://canmiquel.com" TargetMode="External"/><Relationship Id="rId1878" Type="http://schemas.openxmlformats.org/officeDocument/2006/relationships/hyperlink" Target="http://hotelcancatala.com" TargetMode="External"/><Relationship Id="rId1879" Type="http://schemas.openxmlformats.org/officeDocument/2006/relationships/hyperlink" Target="http://riomarhotel.com" TargetMode="External"/><Relationship Id="rId1870" Type="http://schemas.openxmlformats.org/officeDocument/2006/relationships/hyperlink" Target="http://cosmopolita-hotel.com" TargetMode="External"/><Relationship Id="rId1871" Type="http://schemas.openxmlformats.org/officeDocument/2006/relationships/hyperlink" Target="http://aparthotel-santjordi.com" TargetMode="External"/><Relationship Id="rId1872" Type="http://schemas.openxmlformats.org/officeDocument/2006/relationships/hyperlink" Target="http://leshamaques.com" TargetMode="External"/><Relationship Id="rId1862" Type="http://schemas.openxmlformats.org/officeDocument/2006/relationships/hyperlink" Target="http://medplaya.com" TargetMode="External"/><Relationship Id="rId1863" Type="http://schemas.openxmlformats.org/officeDocument/2006/relationships/hyperlink" Target="http://euro-mar.com" TargetMode="External"/><Relationship Id="rId1864" Type="http://schemas.openxmlformats.org/officeDocument/2006/relationships/hyperlink" Target="http://hotellaterrassa.com" TargetMode="External"/><Relationship Id="rId1865" Type="http://schemas.openxmlformats.org/officeDocument/2006/relationships/hyperlink" Target="http://hotelelspins.com" TargetMode="External"/><Relationship Id="rId1866" Type="http://schemas.openxmlformats.org/officeDocument/2006/relationships/hyperlink" Target="http://planamar.com" TargetMode="External"/><Relationship Id="rId1867" Type="http://schemas.openxmlformats.org/officeDocument/2006/relationships/hyperlink" Target="http://hotelsagoita.com" TargetMode="External"/><Relationship Id="rId1868" Type="http://schemas.openxmlformats.org/officeDocument/2006/relationships/hyperlink" Target="http://pinardelmar.com" TargetMode="External"/><Relationship Id="rId1869" Type="http://schemas.openxmlformats.org/officeDocument/2006/relationships/hyperlink" Target="http://hotelaromar.com" TargetMode="External"/><Relationship Id="rId1860" Type="http://schemas.openxmlformats.org/officeDocument/2006/relationships/hyperlink" Target="http://hotelcalendula.com" TargetMode="External"/><Relationship Id="rId1861" Type="http://schemas.openxmlformats.org/officeDocument/2006/relationships/hyperlink" Target="http://medplaya.com" TargetMode="External"/><Relationship Id="rId1810" Type="http://schemas.openxmlformats.org/officeDocument/2006/relationships/hyperlink" Target="http://zenithoteles.com" TargetMode="External"/><Relationship Id="rId1811" Type="http://schemas.openxmlformats.org/officeDocument/2006/relationships/hyperlink" Target="http://lacasadelspeixos.com" TargetMode="External"/><Relationship Id="rId1812" Type="http://schemas.openxmlformats.org/officeDocument/2006/relationships/hyperlink" Target="http://tierrasdearan.com" TargetMode="External"/><Relationship Id="rId1813" Type="http://schemas.openxmlformats.org/officeDocument/2006/relationships/hyperlink" Target="http://hotelnadal.es" TargetMode="External"/><Relationship Id="rId1814" Type="http://schemas.openxmlformats.org/officeDocument/2006/relationships/hyperlink" Target="http://hotelvillarodelbosc.com" TargetMode="External"/><Relationship Id="rId1815" Type="http://schemas.openxmlformats.org/officeDocument/2006/relationships/hyperlink" Target="http://casaalbets.cat" TargetMode="External"/><Relationship Id="rId1816" Type="http://schemas.openxmlformats.org/officeDocument/2006/relationships/hyperlink" Target="http://parador.es" TargetMode="External"/><Relationship Id="rId1817" Type="http://schemas.openxmlformats.org/officeDocument/2006/relationships/hyperlink" Target="http://hotelmauberme.com" TargetMode="External"/><Relationship Id="rId1818" Type="http://schemas.openxmlformats.org/officeDocument/2006/relationships/hyperlink" Target="http://hotelpoldo.com" TargetMode="External"/><Relationship Id="rId1819" Type="http://schemas.openxmlformats.org/officeDocument/2006/relationships/hyperlink" Target="https://nobadis.cat/reserves" TargetMode="External"/><Relationship Id="rId4080" Type="http://schemas.openxmlformats.org/officeDocument/2006/relationships/hyperlink" Target="http://ilunionvalencia3.com" TargetMode="External"/><Relationship Id="rId4082" Type="http://schemas.openxmlformats.org/officeDocument/2006/relationships/hyperlink" Target="http://reservashotelpatilla.com" TargetMode="External"/><Relationship Id="rId4081" Type="http://schemas.openxmlformats.org/officeDocument/2006/relationships/hyperlink" Target="http://lamozaira.com" TargetMode="External"/><Relationship Id="rId4084" Type="http://schemas.openxmlformats.org/officeDocument/2006/relationships/hyperlink" Target="http://hotel-lacarreta.com/" TargetMode="External"/><Relationship Id="rId4083" Type="http://schemas.openxmlformats.org/officeDocument/2006/relationships/hyperlink" Target="https://youandcohotels.com/" TargetMode="External"/><Relationship Id="rId4086" Type="http://schemas.openxmlformats.org/officeDocument/2006/relationships/hyperlink" Target="http://hotelbartos.com" TargetMode="External"/><Relationship Id="rId4085" Type="http://schemas.openxmlformats.org/officeDocument/2006/relationships/hyperlink" Target="http://hotelresidenciaisabel.com" TargetMode="External"/><Relationship Id="rId4088" Type="http://schemas.openxmlformats.org/officeDocument/2006/relationships/hyperlink" Target="http://hotelelchalet.com" TargetMode="External"/><Relationship Id="rId4087" Type="http://schemas.openxmlformats.org/officeDocument/2006/relationships/hyperlink" Target="http://hotel-escala.com" TargetMode="External"/><Relationship Id="rId4089" Type="http://schemas.openxmlformats.org/officeDocument/2006/relationships/hyperlink" Target="http://torsehoteles.com" TargetMode="External"/><Relationship Id="rId1800" Type="http://schemas.openxmlformats.org/officeDocument/2006/relationships/hyperlink" Target="http://hotelavet.com" TargetMode="External"/><Relationship Id="rId1801" Type="http://schemas.openxmlformats.org/officeDocument/2006/relationships/hyperlink" Target="http://hotelvellafarga.com" TargetMode="External"/><Relationship Id="rId1802" Type="http://schemas.openxmlformats.org/officeDocument/2006/relationships/hyperlink" Target="http://hoteldom.es" TargetMode="External"/><Relationship Id="rId1803" Type="http://schemas.openxmlformats.org/officeDocument/2006/relationships/hyperlink" Target="http://hostaleller.com" TargetMode="External"/><Relationship Id="rId1804" Type="http://schemas.openxmlformats.org/officeDocument/2006/relationships/hyperlink" Target="http://nh-hoteles.es" TargetMode="External"/><Relationship Id="rId1805" Type="http://schemas.openxmlformats.org/officeDocument/2006/relationships/hyperlink" Target="http://fincaprats.com" TargetMode="External"/><Relationship Id="rId1806" Type="http://schemas.openxmlformats.org/officeDocument/2006/relationships/hyperlink" Target="http://hotelnastasi.com" TargetMode="External"/><Relationship Id="rId1807" Type="http://schemas.openxmlformats.org/officeDocument/2006/relationships/hyperlink" Target="http://hotelreallleida.com" TargetMode="External"/><Relationship Id="rId1808" Type="http://schemas.openxmlformats.org/officeDocument/2006/relationships/hyperlink" Target="http://hotelramonberenguerlleida.com" TargetMode="External"/><Relationship Id="rId1809" Type="http://schemas.openxmlformats.org/officeDocument/2006/relationships/hyperlink" Target="http://hoteles-catalonia.com" TargetMode="External"/><Relationship Id="rId4071" Type="http://schemas.openxmlformats.org/officeDocument/2006/relationships/hyperlink" Target="http://masiaelferrajon.com" TargetMode="External"/><Relationship Id="rId4070" Type="http://schemas.openxmlformats.org/officeDocument/2006/relationships/hyperlink" Target="http://balnearioverche.com" TargetMode="External"/><Relationship Id="rId4073" Type="http://schemas.openxmlformats.org/officeDocument/2006/relationships/hyperlink" Target="http://elcierzodejavalambre.com" TargetMode="External"/><Relationship Id="rId4072" Type="http://schemas.openxmlformats.org/officeDocument/2006/relationships/hyperlink" Target="https://masiadelolivar.com/" TargetMode="External"/><Relationship Id="rId4075" Type="http://schemas.openxmlformats.org/officeDocument/2006/relationships/hyperlink" Target="http://vinccihoteles.com" TargetMode="External"/><Relationship Id="rId4074" Type="http://schemas.openxmlformats.org/officeDocument/2006/relationships/hyperlink" Target="http://bedbreakfastinternational.com" TargetMode="External"/><Relationship Id="rId4077" Type="http://schemas.openxmlformats.org/officeDocument/2006/relationships/hyperlink" Target="http://xonshotels.com" TargetMode="External"/><Relationship Id="rId4076" Type="http://schemas.openxmlformats.org/officeDocument/2006/relationships/hyperlink" Target="https://www.blanqhotels.com/" TargetMode="External"/><Relationship Id="rId4079" Type="http://schemas.openxmlformats.org/officeDocument/2006/relationships/hyperlink" Target="http://hotelsorollapalace.com" TargetMode="External"/><Relationship Id="rId4078" Type="http://schemas.openxmlformats.org/officeDocument/2006/relationships/hyperlink" Target="http://balneario.com" TargetMode="External"/><Relationship Id="rId1830" Type="http://schemas.openxmlformats.org/officeDocument/2006/relationships/hyperlink" Target="http://hotelpladelpi.cat" TargetMode="External"/><Relationship Id="rId1831" Type="http://schemas.openxmlformats.org/officeDocument/2006/relationships/hyperlink" Target="http://villapaulitahotel.com" TargetMode="External"/><Relationship Id="rId1832" Type="http://schemas.openxmlformats.org/officeDocument/2006/relationships/hyperlink" Target="http://chaletdelgolf.com" TargetMode="External"/><Relationship Id="rId1833" Type="http://schemas.openxmlformats.org/officeDocument/2006/relationships/hyperlink" Target="http://esmorer.com" TargetMode="External"/><Relationship Id="rId1834" Type="http://schemas.openxmlformats.org/officeDocument/2006/relationships/hyperlink" Target="http://hotellago.com" TargetMode="External"/><Relationship Id="rId1835" Type="http://schemas.openxmlformats.org/officeDocument/2006/relationships/hyperlink" Target="http://hotelparkpuigcerda.com" TargetMode="External"/><Relationship Id="rId1836" Type="http://schemas.openxmlformats.org/officeDocument/2006/relationships/hyperlink" Target="http://hoteldelprado.cat" TargetMode="External"/><Relationship Id="rId1837" Type="http://schemas.openxmlformats.org/officeDocument/2006/relationships/hyperlink" Target="http://vilarsrurals.com" TargetMode="External"/><Relationship Id="rId1838" Type="http://schemas.openxmlformats.org/officeDocument/2006/relationships/hyperlink" Target="http://balnearifontvella.cat" TargetMode="External"/><Relationship Id="rId1839" Type="http://schemas.openxmlformats.org/officeDocument/2006/relationships/hyperlink" Target="http://hotelripoll.cat" TargetMode="External"/><Relationship Id="rId1820" Type="http://schemas.openxmlformats.org/officeDocument/2006/relationships/hyperlink" Target="http://hotelcarmen.es" TargetMode="External"/><Relationship Id="rId1821" Type="http://schemas.openxmlformats.org/officeDocument/2006/relationships/hyperlink" Target="http://arrelsdemporda.com" TargetMode="External"/><Relationship Id="rId1822" Type="http://schemas.openxmlformats.org/officeDocument/2006/relationships/hyperlink" Target="http://mediterraneansand.com" TargetMode="External"/><Relationship Id="rId1823" Type="http://schemas.openxmlformats.org/officeDocument/2006/relationships/hyperlink" Target="http://hotelmariner.es" TargetMode="External"/><Relationship Id="rId1824" Type="http://schemas.openxmlformats.org/officeDocument/2006/relationships/hyperlink" Target="http://beautyllivia.com" TargetMode="External"/><Relationship Id="rId1825" Type="http://schemas.openxmlformats.org/officeDocument/2006/relationships/hyperlink" Target="http://hotelesquirol.net" TargetMode="External"/><Relationship Id="rId1826" Type="http://schemas.openxmlformats.org/officeDocument/2006/relationships/hyperlink" Target="http://grupturistic.com" TargetMode="External"/><Relationship Id="rId1827" Type="http://schemas.openxmlformats.org/officeDocument/2006/relationships/hyperlink" Target="http://grupohg.com" TargetMode="External"/><Relationship Id="rId1828" Type="http://schemas.openxmlformats.org/officeDocument/2006/relationships/hyperlink" Target="http://guitarthotels.com" TargetMode="External"/><Relationship Id="rId1829" Type="http://schemas.openxmlformats.org/officeDocument/2006/relationships/hyperlink" Target="http://hoteladsera.com" TargetMode="External"/><Relationship Id="rId4091" Type="http://schemas.openxmlformats.org/officeDocument/2006/relationships/hyperlink" Target="http://elhotelimperial.es" TargetMode="External"/><Relationship Id="rId4090" Type="http://schemas.openxmlformats.org/officeDocument/2006/relationships/hyperlink" Target="http://elhotelimperial.es" TargetMode="External"/><Relationship Id="rId4093" Type="http://schemas.openxmlformats.org/officeDocument/2006/relationships/hyperlink" Target="http://pensioncastellana.com" TargetMode="External"/><Relationship Id="rId4092" Type="http://schemas.openxmlformats.org/officeDocument/2006/relationships/hyperlink" Target="http://culleraholiday.es" TargetMode="External"/><Relationship Id="rId4095" Type="http://schemas.openxmlformats.org/officeDocument/2006/relationships/hyperlink" Target="http://hotelsicania.com" TargetMode="External"/><Relationship Id="rId4094" Type="http://schemas.openxmlformats.org/officeDocument/2006/relationships/hyperlink" Target="http://hotelcarabela2.com" TargetMode="External"/><Relationship Id="rId4097" Type="http://schemas.openxmlformats.org/officeDocument/2006/relationships/hyperlink" Target="http://casalabaranda.com" TargetMode="External"/><Relationship Id="rId4096" Type="http://schemas.openxmlformats.org/officeDocument/2006/relationships/hyperlink" Target="http://adhochoteles.com" TargetMode="External"/><Relationship Id="rId4099" Type="http://schemas.openxmlformats.org/officeDocument/2006/relationships/hyperlink" Target="http://parador.es" TargetMode="External"/><Relationship Id="rId4098" Type="http://schemas.openxmlformats.org/officeDocument/2006/relationships/hyperlink" Target="http://casaruralserenachulilla.com" TargetMode="External"/><Relationship Id="rId1895" Type="http://schemas.openxmlformats.org/officeDocument/2006/relationships/hyperlink" Target="http://masia.com" TargetMode="External"/><Relationship Id="rId1896" Type="http://schemas.openxmlformats.org/officeDocument/2006/relationships/hyperlink" Target="http://hotelgrevol.com" TargetMode="External"/><Relationship Id="rId1897" Type="http://schemas.openxmlformats.org/officeDocument/2006/relationships/hyperlink" Target="http://hoteledelweiss.cat" TargetMode="External"/><Relationship Id="rId1898" Type="http://schemas.openxmlformats.org/officeDocument/2006/relationships/hyperlink" Target="http://hoteledelweiss.cat" TargetMode="External"/><Relationship Id="rId1899" Type="http://schemas.openxmlformats.org/officeDocument/2006/relationships/hyperlink" Target="http://hotelsantroc.info" TargetMode="External"/><Relationship Id="rId1890" Type="http://schemas.openxmlformats.org/officeDocument/2006/relationships/hyperlink" Target="http://masia.com" TargetMode="External"/><Relationship Id="rId1891" Type="http://schemas.openxmlformats.org/officeDocument/2006/relationships/hyperlink" Target="http://flamingohotel.cat" TargetMode="External"/><Relationship Id="rId1892" Type="http://schemas.openxmlformats.org/officeDocument/2006/relationships/hyperlink" Target="http://hotelmedes.com" TargetMode="External"/><Relationship Id="rId1893" Type="http://schemas.openxmlformats.org/officeDocument/2006/relationships/hyperlink" Target="http://hotelnereida.com" TargetMode="External"/><Relationship Id="rId1894" Type="http://schemas.openxmlformats.org/officeDocument/2006/relationships/hyperlink" Target="mailto:infoh@masia.com" TargetMode="External"/><Relationship Id="rId1884" Type="http://schemas.openxmlformats.org/officeDocument/2006/relationships/hyperlink" Target="http://molidelmig.com" TargetMode="External"/><Relationship Id="rId1885" Type="http://schemas.openxmlformats.org/officeDocument/2006/relationships/hyperlink" Target="http://hotelcimscamprodon.com" TargetMode="External"/><Relationship Id="rId1886" Type="http://schemas.openxmlformats.org/officeDocument/2006/relationships/hyperlink" Target="http://hotelsantaanna.com" TargetMode="External"/><Relationship Id="rId1887" Type="http://schemas.openxmlformats.org/officeDocument/2006/relationships/hyperlink" Target="http://hotellesilles.com" TargetMode="External"/><Relationship Id="rId1888" Type="http://schemas.openxmlformats.org/officeDocument/2006/relationships/hyperlink" Target="http://hotelpanoramaestartit.cat" TargetMode="External"/><Relationship Id="rId1889" Type="http://schemas.openxmlformats.org/officeDocument/2006/relationships/hyperlink" Target="mailto:infoh@masia.com" TargetMode="External"/><Relationship Id="rId1880" Type="http://schemas.openxmlformats.org/officeDocument/2006/relationships/hyperlink" Target="http://rallyehotel.es" TargetMode="External"/><Relationship Id="rId1881" Type="http://schemas.openxmlformats.org/officeDocument/2006/relationships/hyperlink" Target="http://hotelpicasso.net" TargetMode="External"/><Relationship Id="rId1882" Type="http://schemas.openxmlformats.org/officeDocument/2006/relationships/hyperlink" Target="http://palaulomirador.com" TargetMode="External"/><Relationship Id="rId1883" Type="http://schemas.openxmlformats.org/officeDocument/2006/relationships/hyperlink" Target="http://hotelelfort.com" TargetMode="External"/><Relationship Id="rId5417" Type="http://schemas.openxmlformats.org/officeDocument/2006/relationships/hyperlink" Target="http://moonaguadulce.com" TargetMode="External"/><Relationship Id="rId6748" Type="http://schemas.openxmlformats.org/officeDocument/2006/relationships/hyperlink" Target="http://hotelsuizo.com" TargetMode="External"/><Relationship Id="rId5418" Type="http://schemas.openxmlformats.org/officeDocument/2006/relationships/hyperlink" Target="http://arhoteles.com" TargetMode="External"/><Relationship Id="rId6749" Type="http://schemas.openxmlformats.org/officeDocument/2006/relationships/hyperlink" Target="http://nh-hoteles.es/hotel/hesperia-barri-gotic" TargetMode="External"/><Relationship Id="rId5415" Type="http://schemas.openxmlformats.org/officeDocument/2006/relationships/hyperlink" Target="http://hoteleleandarax.com" TargetMode="External"/><Relationship Id="rId6746" Type="http://schemas.openxmlformats.org/officeDocument/2006/relationships/hyperlink" Target="http://thehotel592.com" TargetMode="External"/><Relationship Id="rId5416" Type="http://schemas.openxmlformats.org/officeDocument/2006/relationships/hyperlink" Target="http://lospatioshotel.es" TargetMode="External"/><Relationship Id="rId6747" Type="http://schemas.openxmlformats.org/officeDocument/2006/relationships/hyperlink" Target="http://hotel139.es" TargetMode="External"/><Relationship Id="rId5419" Type="http://schemas.openxmlformats.org/officeDocument/2006/relationships/hyperlink" Target="http://almerimar-resort.com" TargetMode="External"/><Relationship Id="rId228" Type="http://schemas.openxmlformats.org/officeDocument/2006/relationships/hyperlink" Target="http://facebook.com/hotel-sixto-1618310918407872" TargetMode="External"/><Relationship Id="rId227" Type="http://schemas.openxmlformats.org/officeDocument/2006/relationships/hyperlink" Target="http://hoteltroncoso.com" TargetMode="External"/><Relationship Id="rId226" Type="http://schemas.openxmlformats.org/officeDocument/2006/relationships/hyperlink" Target="http://hotelnuevocachalotesanxenxo.es" TargetMode="External"/><Relationship Id="rId225" Type="http://schemas.openxmlformats.org/officeDocument/2006/relationships/hyperlink" Target="http://hotelplazaportonovo.com" TargetMode="External"/><Relationship Id="rId229" Type="http://schemas.openxmlformats.org/officeDocument/2006/relationships/hyperlink" Target="http://nuevovichona.com" TargetMode="External"/><Relationship Id="rId220" Type="http://schemas.openxmlformats.org/officeDocument/2006/relationships/hyperlink" Target="http://hotelmarazul.com" TargetMode="External"/><Relationship Id="rId6740" Type="http://schemas.openxmlformats.org/officeDocument/2006/relationships/hyperlink" Target="http://h4n.com" TargetMode="External"/><Relationship Id="rId5410" Type="http://schemas.openxmlformats.org/officeDocument/2006/relationships/hyperlink" Target="http://ghvictoria.com" TargetMode="External"/><Relationship Id="rId6741" Type="http://schemas.openxmlformats.org/officeDocument/2006/relationships/hyperlink" Target="http://www.flickr.com/photos/hlloret/" TargetMode="External"/><Relationship Id="rId224" Type="http://schemas.openxmlformats.org/officeDocument/2006/relationships/hyperlink" Target="http://hotelmartinezsanxenxo.com" TargetMode="External"/><Relationship Id="rId5413" Type="http://schemas.openxmlformats.org/officeDocument/2006/relationships/hyperlink" Target="http://servigroup.es" TargetMode="External"/><Relationship Id="rId6744" Type="http://schemas.openxmlformats.org/officeDocument/2006/relationships/hyperlink" Target="http://oliviaplazahotel.es" TargetMode="External"/><Relationship Id="rId223" Type="http://schemas.openxmlformats.org/officeDocument/2006/relationships/hyperlink" Target="http://ardora.es" TargetMode="External"/><Relationship Id="rId5414" Type="http://schemas.openxmlformats.org/officeDocument/2006/relationships/hyperlink" Target="http://servigroup.es" TargetMode="External"/><Relationship Id="rId6745" Type="http://schemas.openxmlformats.org/officeDocument/2006/relationships/hyperlink" Target="http://hoteles-catalonia.com" TargetMode="External"/><Relationship Id="rId222" Type="http://schemas.openxmlformats.org/officeDocument/2006/relationships/hyperlink" Target="http://hotelfloridamar.es" TargetMode="External"/><Relationship Id="rId5411" Type="http://schemas.openxmlformats.org/officeDocument/2006/relationships/hyperlink" Target="http://www.riveraybrao.es" TargetMode="External"/><Relationship Id="rId6742" Type="http://schemas.openxmlformats.org/officeDocument/2006/relationships/hyperlink" Target="http://hotelcanton-bcn.com" TargetMode="External"/><Relationship Id="rId221" Type="http://schemas.openxmlformats.org/officeDocument/2006/relationships/hyperlink" Target="http://hotelturimar.com" TargetMode="External"/><Relationship Id="rId5412" Type="http://schemas.openxmlformats.org/officeDocument/2006/relationships/hyperlink" Target="http://www.valledeleste.es" TargetMode="External"/><Relationship Id="rId6743" Type="http://schemas.openxmlformats.org/officeDocument/2006/relationships/hyperlink" Target="http://hotelomnium.com" TargetMode="External"/><Relationship Id="rId5406" Type="http://schemas.openxmlformats.org/officeDocument/2006/relationships/hyperlink" Target="http://cortijoelsotillo.es" TargetMode="External"/><Relationship Id="rId6737" Type="http://schemas.openxmlformats.org/officeDocument/2006/relationships/hyperlink" Target="http://hotelcaliforniabcn.com" TargetMode="External"/><Relationship Id="rId5407" Type="http://schemas.openxmlformats.org/officeDocument/2006/relationships/hyperlink" Target="http://vistamarsanjose.com" TargetMode="External"/><Relationship Id="rId6738" Type="http://schemas.openxmlformats.org/officeDocument/2006/relationships/hyperlink" Target="http://hotelgaudibarcelona.com" TargetMode="External"/><Relationship Id="rId5404" Type="http://schemas.openxmlformats.org/officeDocument/2006/relationships/hyperlink" Target="http://cortijoelsotillo.es" TargetMode="External"/><Relationship Id="rId6735" Type="http://schemas.openxmlformats.org/officeDocument/2006/relationships/hyperlink" Target="http://hotelsa.com" TargetMode="External"/><Relationship Id="rId5405" Type="http://schemas.openxmlformats.org/officeDocument/2006/relationships/hyperlink" Target="http://hotelesmcsanjose.com" TargetMode="External"/><Relationship Id="rId6736" Type="http://schemas.openxmlformats.org/officeDocument/2006/relationships/hyperlink" Target="http://hotel-lleo.com" TargetMode="External"/><Relationship Id="rId5408" Type="http://schemas.openxmlformats.org/officeDocument/2006/relationships/hyperlink" Target="http://www.servimar.net" TargetMode="External"/><Relationship Id="rId6739" Type="http://schemas.openxmlformats.org/officeDocument/2006/relationships/hyperlink" Target="http://h10hotels.com" TargetMode="External"/><Relationship Id="rId5409" Type="http://schemas.openxmlformats.org/officeDocument/2006/relationships/hyperlink" Target="http://www.hoteldonignacio.com" TargetMode="External"/><Relationship Id="rId217" Type="http://schemas.openxmlformats.org/officeDocument/2006/relationships/hyperlink" Target="http://hotelperegrina.com" TargetMode="External"/><Relationship Id="rId216" Type="http://schemas.openxmlformats.org/officeDocument/2006/relationships/hyperlink" Target="http://hotelmaracaibo.es" TargetMode="External"/><Relationship Id="rId215" Type="http://schemas.openxmlformats.org/officeDocument/2006/relationships/hyperlink" Target="http://hotelplayapaxarinas.com" TargetMode="External"/><Relationship Id="rId214" Type="http://schemas.openxmlformats.org/officeDocument/2006/relationships/hyperlink" Target="http://eurostarsgranhotellatoja.com" TargetMode="External"/><Relationship Id="rId219" Type="http://schemas.openxmlformats.org/officeDocument/2006/relationships/hyperlink" Target="http://hotelcarlos.es" TargetMode="External"/><Relationship Id="rId218" Type="http://schemas.openxmlformats.org/officeDocument/2006/relationships/hyperlink" Target="http://augustasparesort.com" TargetMode="External"/><Relationship Id="rId6730" Type="http://schemas.openxmlformats.org/officeDocument/2006/relationships/hyperlink" Target="http://hotel-rialto.com" TargetMode="External"/><Relationship Id="rId213" Type="http://schemas.openxmlformats.org/officeDocument/2006/relationships/hyperlink" Target="http://louxolatoja.com" TargetMode="External"/><Relationship Id="rId5402" Type="http://schemas.openxmlformats.org/officeDocument/2006/relationships/hyperlink" Target="http://telebase.es/losarcos" TargetMode="External"/><Relationship Id="rId6733" Type="http://schemas.openxmlformats.org/officeDocument/2006/relationships/hyperlink" Target="http://hotelfornos.net" TargetMode="External"/><Relationship Id="rId212" Type="http://schemas.openxmlformats.org/officeDocument/2006/relationships/hyperlink" Target="http://hoteldominguez.com" TargetMode="External"/><Relationship Id="rId5403" Type="http://schemas.openxmlformats.org/officeDocument/2006/relationships/hyperlink" Target="http://hotelbalisa.es" TargetMode="External"/><Relationship Id="rId6734" Type="http://schemas.openxmlformats.org/officeDocument/2006/relationships/hyperlink" Target="http://hotelcondal.es" TargetMode="External"/><Relationship Id="rId211" Type="http://schemas.openxmlformats.org/officeDocument/2006/relationships/hyperlink" Target="http://hotelisolino.com" TargetMode="External"/><Relationship Id="rId5400" Type="http://schemas.openxmlformats.org/officeDocument/2006/relationships/hyperlink" Target="http://hoteladariavera.com" TargetMode="External"/><Relationship Id="rId6731" Type="http://schemas.openxmlformats.org/officeDocument/2006/relationships/hyperlink" Target="http://hoteles-catalonia.es" TargetMode="External"/><Relationship Id="rId210" Type="http://schemas.openxmlformats.org/officeDocument/2006/relationships/hyperlink" Target="http://sites.google.com/site/hotelargibay" TargetMode="External"/><Relationship Id="rId5401" Type="http://schemas.openxmlformats.org/officeDocument/2006/relationships/hyperlink" Target="http://aparthotelreina.es" TargetMode="External"/><Relationship Id="rId6732" Type="http://schemas.openxmlformats.org/officeDocument/2006/relationships/hyperlink" Target="https://mesoncastilla.atiramhotels.com/" TargetMode="External"/><Relationship Id="rId4107" Type="http://schemas.openxmlformats.org/officeDocument/2006/relationships/hyperlink" Target="http://hotelalaquas.com" TargetMode="External"/><Relationship Id="rId5439" Type="http://schemas.openxmlformats.org/officeDocument/2006/relationships/hyperlink" Target="http://www.calagrande.es" TargetMode="External"/><Relationship Id="rId4106" Type="http://schemas.openxmlformats.org/officeDocument/2006/relationships/hyperlink" Target="http://travelodge.es" TargetMode="External"/><Relationship Id="rId4109" Type="http://schemas.openxmlformats.org/officeDocument/2006/relationships/hyperlink" Target="http://hotelcasbah.com" TargetMode="External"/><Relationship Id="rId5437" Type="http://schemas.openxmlformats.org/officeDocument/2006/relationships/hyperlink" Target="http://hotelrodalquilar.com" TargetMode="External"/><Relationship Id="rId6768" Type="http://schemas.openxmlformats.org/officeDocument/2006/relationships/hyperlink" Target="http://hotelaneto.com" TargetMode="External"/><Relationship Id="rId4108" Type="http://schemas.openxmlformats.org/officeDocument/2006/relationships/hyperlink" Target="https://www.hotelplazaalaquas.com/ES/hotel.html?fbclid=IwY2xjawP74I9leHRuA2FlbQIxMABzcnRjBmFwcF9pZBAyMjIwMzkxNzg4MjAwODkyAAEeSsG6dezOdZJJ-PBXAtZVZa0yME0d4wx4GpLUpQEDwaq_vGJugOGCuM3XL-E_aem_keLjuuvGcfq62VsPqmLKGw" TargetMode="External"/><Relationship Id="rId5438" Type="http://schemas.openxmlformats.org/officeDocument/2006/relationships/hyperlink" Target="http://www.bitacora-cabodegata.es" TargetMode="External"/><Relationship Id="rId6769" Type="http://schemas.openxmlformats.org/officeDocument/2006/relationships/hyperlink" Target="http://nyn.es" TargetMode="External"/><Relationship Id="rId249" Type="http://schemas.openxmlformats.org/officeDocument/2006/relationships/hyperlink" Target="http://hotellasislas.es" TargetMode="External"/><Relationship Id="rId248" Type="http://schemas.openxmlformats.org/officeDocument/2006/relationships/hyperlink" Target="http://complejovialmar.com" TargetMode="External"/><Relationship Id="rId247" Type="http://schemas.openxmlformats.org/officeDocument/2006/relationships/hyperlink" Target="http://hotel-sanmarcos.com" TargetMode="External"/><Relationship Id="rId242" Type="http://schemas.openxmlformats.org/officeDocument/2006/relationships/hyperlink" Target="http://hotelminso.com" TargetMode="External"/><Relationship Id="rId5431" Type="http://schemas.openxmlformats.org/officeDocument/2006/relationships/hyperlink" Target="https://www.marinagarrucha.com" TargetMode="External"/><Relationship Id="rId6762" Type="http://schemas.openxmlformats.org/officeDocument/2006/relationships/hyperlink" Target="http://hotel-romareial.com" TargetMode="External"/><Relationship Id="rId241" Type="http://schemas.openxmlformats.org/officeDocument/2006/relationships/hyperlink" Target="http://hotelrotilio.com" TargetMode="External"/><Relationship Id="rId5432" Type="http://schemas.openxmlformats.org/officeDocument/2006/relationships/hyperlink" Target="http://jardineslatejera.com" TargetMode="External"/><Relationship Id="rId6763" Type="http://schemas.openxmlformats.org/officeDocument/2006/relationships/hyperlink" Target="http://petitpalace.com" TargetMode="External"/><Relationship Id="rId240" Type="http://schemas.openxmlformats.org/officeDocument/2006/relationships/hyperlink" Target="http://hotelelpuente.es" TargetMode="External"/><Relationship Id="rId4101" Type="http://schemas.openxmlformats.org/officeDocument/2006/relationships/hyperlink" Target="http://ibis.com" TargetMode="External"/><Relationship Id="rId6760" Type="http://schemas.openxmlformats.org/officeDocument/2006/relationships/hyperlink" Target="http://atiramhotels.com" TargetMode="External"/><Relationship Id="rId4100" Type="http://schemas.openxmlformats.org/officeDocument/2006/relationships/hyperlink" Target="http://hotelciscar.com" TargetMode="External"/><Relationship Id="rId5430" Type="http://schemas.openxmlformats.org/officeDocument/2006/relationships/hyperlink" Target="http://hotelrestaurantemicasa.es" TargetMode="External"/><Relationship Id="rId6761" Type="http://schemas.openxmlformats.org/officeDocument/2006/relationships/hyperlink" Target="http://petitpalace.com" TargetMode="External"/><Relationship Id="rId246" Type="http://schemas.openxmlformats.org/officeDocument/2006/relationships/hyperlink" Target="http://laterrazahotel.com" TargetMode="External"/><Relationship Id="rId4103" Type="http://schemas.openxmlformats.org/officeDocument/2006/relationships/hyperlink" Target="http://melia.com" TargetMode="External"/><Relationship Id="rId5435" Type="http://schemas.openxmlformats.org/officeDocument/2006/relationships/hyperlink" Target="http://terrazacarmona.com" TargetMode="External"/><Relationship Id="rId6766" Type="http://schemas.openxmlformats.org/officeDocument/2006/relationships/hyperlink" Target="http://hroyal.com" TargetMode="External"/><Relationship Id="rId245" Type="http://schemas.openxmlformats.org/officeDocument/2006/relationships/hyperlink" Target="http://casaroman.com" TargetMode="External"/><Relationship Id="rId4102" Type="http://schemas.openxmlformats.org/officeDocument/2006/relationships/hyperlink" Target="http://facebook.com/accorhotelsgrouplatam" TargetMode="External"/><Relationship Id="rId5436" Type="http://schemas.openxmlformats.org/officeDocument/2006/relationships/hyperlink" Target="http://www.verahotel.es" TargetMode="External"/><Relationship Id="rId6767" Type="http://schemas.openxmlformats.org/officeDocument/2006/relationships/hyperlink" Target="http://intertur.es" TargetMode="External"/><Relationship Id="rId244" Type="http://schemas.openxmlformats.org/officeDocument/2006/relationships/hyperlink" Target="http://hotelesmarycielo.com" TargetMode="External"/><Relationship Id="rId4105" Type="http://schemas.openxmlformats.org/officeDocument/2006/relationships/hyperlink" Target="http://ibishotel.com" TargetMode="External"/><Relationship Id="rId5433" Type="http://schemas.openxmlformats.org/officeDocument/2006/relationships/hyperlink" Target="https://hotel-lasfuentes.es/" TargetMode="External"/><Relationship Id="rId6764" Type="http://schemas.openxmlformats.org/officeDocument/2006/relationships/hyperlink" Target="http://hotelarclarambla.com" TargetMode="External"/><Relationship Id="rId243" Type="http://schemas.openxmlformats.org/officeDocument/2006/relationships/hyperlink" Target="http://hotelvenezuela.es" TargetMode="External"/><Relationship Id="rId4104" Type="http://schemas.openxmlformats.org/officeDocument/2006/relationships/hyperlink" Target="http://accor.com" TargetMode="External"/><Relationship Id="rId5434" Type="http://schemas.openxmlformats.org/officeDocument/2006/relationships/hyperlink" Target="http://besthotels.es" TargetMode="External"/><Relationship Id="rId6765" Type="http://schemas.openxmlformats.org/officeDocument/2006/relationships/hyperlink" Target="http://avenidapalace.com" TargetMode="External"/><Relationship Id="rId5428" Type="http://schemas.openxmlformats.org/officeDocument/2006/relationships/hyperlink" Target="http://hotelesfelipe.com" TargetMode="External"/><Relationship Id="rId6759" Type="http://schemas.openxmlformats.org/officeDocument/2006/relationships/hyperlink" Target="http://anba.es" TargetMode="External"/><Relationship Id="rId5429" Type="http://schemas.openxmlformats.org/officeDocument/2006/relationships/hyperlink" Target="http://eldorado-carboneras.com" TargetMode="External"/><Relationship Id="rId5426" Type="http://schemas.openxmlformats.org/officeDocument/2006/relationships/hyperlink" Target="http://hostalvilladegarrucha.com" TargetMode="External"/><Relationship Id="rId6757" Type="http://schemas.openxmlformats.org/officeDocument/2006/relationships/hyperlink" Target="http://aspasios.com" TargetMode="External"/><Relationship Id="rId5427" Type="http://schemas.openxmlformats.org/officeDocument/2006/relationships/hyperlink" Target="http://hotelaparra.com" TargetMode="External"/><Relationship Id="rId6758" Type="http://schemas.openxmlformats.org/officeDocument/2006/relationships/hyperlink" Target="http://hotelneri.com" TargetMode="External"/><Relationship Id="rId239" Type="http://schemas.openxmlformats.org/officeDocument/2006/relationships/hyperlink" Target="http://varadoiro.com" TargetMode="External"/><Relationship Id="rId238" Type="http://schemas.openxmlformats.org/officeDocument/2006/relationships/hyperlink" Target="http://cervantessanxenxo.com" TargetMode="External"/><Relationship Id="rId237" Type="http://schemas.openxmlformats.org/officeDocument/2006/relationships/hyperlink" Target="http://hotelaltarino.es" TargetMode="External"/><Relationship Id="rId236" Type="http://schemas.openxmlformats.org/officeDocument/2006/relationships/hyperlink" Target="http://hotelsiroco.es" TargetMode="External"/><Relationship Id="rId231" Type="http://schemas.openxmlformats.org/officeDocument/2006/relationships/hyperlink" Target="http://hotelabota.com" TargetMode="External"/><Relationship Id="rId5420" Type="http://schemas.openxmlformats.org/officeDocument/2006/relationships/hyperlink" Target="http://parador.es" TargetMode="External"/><Relationship Id="rId6751" Type="http://schemas.openxmlformats.org/officeDocument/2006/relationships/hyperlink" Target="http://h10hotels.com" TargetMode="External"/><Relationship Id="rId230" Type="http://schemas.openxmlformats.org/officeDocument/2006/relationships/hyperlink" Target="http://royalnayef.com" TargetMode="External"/><Relationship Id="rId5421" Type="http://schemas.openxmlformats.org/officeDocument/2006/relationships/hyperlink" Target="http://continental-mojacar.es" TargetMode="External"/><Relationship Id="rId6752" Type="http://schemas.openxmlformats.org/officeDocument/2006/relationships/hyperlink" Target="http://h10hotels.com" TargetMode="External"/><Relationship Id="rId6750" Type="http://schemas.openxmlformats.org/officeDocument/2006/relationships/hyperlink" Target="http://grandhotelcentral.com" TargetMode="External"/><Relationship Id="rId235" Type="http://schemas.openxmlformats.org/officeDocument/2006/relationships/hyperlink" Target="http://hotelsiroco.es" TargetMode="External"/><Relationship Id="rId5424" Type="http://schemas.openxmlformats.org/officeDocument/2006/relationships/hyperlink" Target="http://alegria-hotels.com" TargetMode="External"/><Relationship Id="rId6755" Type="http://schemas.openxmlformats.org/officeDocument/2006/relationships/hyperlink" Target="http://barcelonacatedral.com" TargetMode="External"/><Relationship Id="rId234" Type="http://schemas.openxmlformats.org/officeDocument/2006/relationships/hyperlink" Target="http://solymarhotel.es" TargetMode="External"/><Relationship Id="rId5425" Type="http://schemas.openxmlformats.org/officeDocument/2006/relationships/hyperlink" Target="http://www.hotelvirgendelmar.com" TargetMode="External"/><Relationship Id="rId6756" Type="http://schemas.openxmlformats.org/officeDocument/2006/relationships/hyperlink" Target="http://hotelatlas.es" TargetMode="External"/><Relationship Id="rId233" Type="http://schemas.openxmlformats.org/officeDocument/2006/relationships/hyperlink" Target="http://hotelcanelas.com" TargetMode="External"/><Relationship Id="rId5422" Type="http://schemas.openxmlformats.org/officeDocument/2006/relationships/hyperlink" Target="http://www.mojacarbeach.com" TargetMode="External"/><Relationship Id="rId6753" Type="http://schemas.openxmlformats.org/officeDocument/2006/relationships/hyperlink" Target="http://nh-hotels.com" TargetMode="External"/><Relationship Id="rId232" Type="http://schemas.openxmlformats.org/officeDocument/2006/relationships/hyperlink" Target="http://inffinitsanxenxo.com" TargetMode="External"/><Relationship Id="rId5423" Type="http://schemas.openxmlformats.org/officeDocument/2006/relationships/hyperlink" Target="http://besthotels.es" TargetMode="External"/><Relationship Id="rId6754" Type="http://schemas.openxmlformats.org/officeDocument/2006/relationships/hyperlink" Target="http://melia.com" TargetMode="External"/><Relationship Id="rId6704" Type="http://schemas.openxmlformats.org/officeDocument/2006/relationships/hyperlink" Target="http://hotelsilkenconcordia.com" TargetMode="External"/><Relationship Id="rId6705" Type="http://schemas.openxmlformats.org/officeDocument/2006/relationships/hyperlink" Target="http://axelhotels.com" TargetMode="External"/><Relationship Id="rId6702" Type="http://schemas.openxmlformats.org/officeDocument/2006/relationships/hyperlink" Target="http://hoteltransit.es" TargetMode="External"/><Relationship Id="rId6703" Type="http://schemas.openxmlformats.org/officeDocument/2006/relationships/hyperlink" Target="http://markethotel.com.es" TargetMode="External"/><Relationship Id="rId6708" Type="http://schemas.openxmlformats.org/officeDocument/2006/relationships/hyperlink" Target="http://hoteldelcomte.com" TargetMode="External"/><Relationship Id="rId6709" Type="http://schemas.openxmlformats.org/officeDocument/2006/relationships/hyperlink" Target="http://nh-hotels.com" TargetMode="External"/><Relationship Id="rId6706" Type="http://schemas.openxmlformats.org/officeDocument/2006/relationships/hyperlink" Target="http://hotelvuelingbyhc.com" TargetMode="External"/><Relationship Id="rId6707" Type="http://schemas.openxmlformats.org/officeDocument/2006/relationships/hyperlink" Target="http://bestwesterndante.com" TargetMode="External"/><Relationship Id="rId6700" Type="http://schemas.openxmlformats.org/officeDocument/2006/relationships/hyperlink" Target="http://rondas.com" TargetMode="External"/><Relationship Id="rId6701" Type="http://schemas.openxmlformats.org/officeDocument/2006/relationships/hyperlink" Target="http://hotelgranronda.es" TargetMode="External"/><Relationship Id="rId6726" Type="http://schemas.openxmlformats.org/officeDocument/2006/relationships/hyperlink" Target="http://hotelregenciacolon.com" TargetMode="External"/><Relationship Id="rId6727" Type="http://schemas.openxmlformats.org/officeDocument/2006/relationships/hyperlink" Target="http://adagiohotel.com" TargetMode="External"/><Relationship Id="rId6724" Type="http://schemas.openxmlformats.org/officeDocument/2006/relationships/hyperlink" Target="http://gargallohotels.es" TargetMode="External"/><Relationship Id="rId6725" Type="http://schemas.openxmlformats.org/officeDocument/2006/relationships/hyperlink" Target="http://hotelciutadellabarcelona.com" TargetMode="External"/><Relationship Id="rId6728" Type="http://schemas.openxmlformats.org/officeDocument/2006/relationships/hyperlink" Target="http://leonardo-hotels.es" TargetMode="External"/><Relationship Id="rId6729" Type="http://schemas.openxmlformats.org/officeDocument/2006/relationships/hyperlink" Target="http://marriott.com/en-us/hotels/bcnmd-le-meridien-barcelona/overview/?scid=f2ae0541-1279-4f24-b197-a979c79310b0" TargetMode="External"/><Relationship Id="rId206" Type="http://schemas.openxmlformats.org/officeDocument/2006/relationships/hyperlink" Target="http://miradorriadearosa.com" TargetMode="External"/><Relationship Id="rId205" Type="http://schemas.openxmlformats.org/officeDocument/2006/relationships/hyperlink" Target="http://hotelamandi.com" TargetMode="External"/><Relationship Id="rId204" Type="http://schemas.openxmlformats.org/officeDocument/2006/relationships/hyperlink" Target="http://hotelserantes.com" TargetMode="External"/><Relationship Id="rId203" Type="http://schemas.openxmlformats.org/officeDocument/2006/relationships/hyperlink" Target="http://hotelmaruxia.com" TargetMode="External"/><Relationship Id="rId209" Type="http://schemas.openxmlformats.org/officeDocument/2006/relationships/hyperlink" Target="http://hotelmontemar.net" TargetMode="External"/><Relationship Id="rId208" Type="http://schemas.openxmlformats.org/officeDocument/2006/relationships/hyperlink" Target="http://hotelmabel.com" TargetMode="External"/><Relationship Id="rId207" Type="http://schemas.openxmlformats.org/officeDocument/2006/relationships/hyperlink" Target="http://bosquemar.com" TargetMode="External"/><Relationship Id="rId202" Type="http://schemas.openxmlformats.org/officeDocument/2006/relationships/hyperlink" Target="http://hoteldominguez.com" TargetMode="External"/><Relationship Id="rId6722" Type="http://schemas.openxmlformats.org/officeDocument/2006/relationships/hyperlink" Target="http://gargallo-hotels.com" TargetMode="External"/><Relationship Id="rId201" Type="http://schemas.openxmlformats.org/officeDocument/2006/relationships/hyperlink" Target="http://hotelesnorat.com" TargetMode="External"/><Relationship Id="rId6723" Type="http://schemas.openxmlformats.org/officeDocument/2006/relationships/hyperlink" Target="http://gargallohotels.es" TargetMode="External"/><Relationship Id="rId200" Type="http://schemas.openxmlformats.org/officeDocument/2006/relationships/hyperlink" Target="http://hotelocastro.com" TargetMode="External"/><Relationship Id="rId6720" Type="http://schemas.openxmlformats.org/officeDocument/2006/relationships/hyperlink" Target="http://hoteloasis.es" TargetMode="External"/><Relationship Id="rId6721" Type="http://schemas.openxmlformats.org/officeDocument/2006/relationships/hyperlink" Target="http://hotelsantamartabcn.com" TargetMode="External"/><Relationship Id="rId6715" Type="http://schemas.openxmlformats.org/officeDocument/2006/relationships/hyperlink" Target="http://barcelona.capribyfraser.com" TargetMode="External"/><Relationship Id="rId6716" Type="http://schemas.openxmlformats.org/officeDocument/2006/relationships/hyperlink" Target="http://hotelarai.com" TargetMode="External"/><Relationship Id="rId6713" Type="http://schemas.openxmlformats.org/officeDocument/2006/relationships/hyperlink" Target="http://hotelbreda.es" TargetMode="External"/><Relationship Id="rId6714" Type="http://schemas.openxmlformats.org/officeDocument/2006/relationships/hyperlink" Target="http://hotelpereiv.com" TargetMode="External"/><Relationship Id="rId6719" Type="http://schemas.openxmlformats.org/officeDocument/2006/relationships/hyperlink" Target="http://parkhotelbarcelona.com" TargetMode="External"/><Relationship Id="rId6717" Type="http://schemas.openxmlformats.org/officeDocument/2006/relationships/hyperlink" Target="http://h10hotels.com" TargetMode="External"/><Relationship Id="rId6718" Type="http://schemas.openxmlformats.org/officeDocument/2006/relationships/hyperlink" Target="http://musikboutiquehotel.es" TargetMode="External"/><Relationship Id="rId6711" Type="http://schemas.openxmlformats.org/officeDocument/2006/relationships/hyperlink" Target="http://derbyhotels.es" TargetMode="External"/><Relationship Id="rId6712" Type="http://schemas.openxmlformats.org/officeDocument/2006/relationships/hyperlink" Target="http://nh-hotels.com" TargetMode="External"/><Relationship Id="rId6710" Type="http://schemas.openxmlformats.org/officeDocument/2006/relationships/hyperlink" Target="http://u232hotel.com" TargetMode="External"/><Relationship Id="rId5490" Type="http://schemas.openxmlformats.org/officeDocument/2006/relationships/hyperlink" Target="http://hotellascalas.es" TargetMode="External"/><Relationship Id="rId4161" Type="http://schemas.openxmlformats.org/officeDocument/2006/relationships/hyperlink" Target="http://hotelmarlinantilla.com" TargetMode="External"/><Relationship Id="rId5493" Type="http://schemas.openxmlformats.org/officeDocument/2006/relationships/hyperlink" Target="http://hotelaltotajo.com" TargetMode="External"/><Relationship Id="rId4160" Type="http://schemas.openxmlformats.org/officeDocument/2006/relationships/hyperlink" Target="http://ohtelsislantilla.es" TargetMode="External"/><Relationship Id="rId5494" Type="http://schemas.openxmlformats.org/officeDocument/2006/relationships/hyperlink" Target="http://alojamientoruralaltotajo.com" TargetMode="External"/><Relationship Id="rId4163" Type="http://schemas.openxmlformats.org/officeDocument/2006/relationships/hyperlink" Target="http://playasenator.com" TargetMode="External"/><Relationship Id="rId5491" Type="http://schemas.openxmlformats.org/officeDocument/2006/relationships/hyperlink" Target="http://www.hotelruralvictoria.info" TargetMode="External"/><Relationship Id="rId4162" Type="http://schemas.openxmlformats.org/officeDocument/2006/relationships/hyperlink" Target="http://islacanela.es" TargetMode="External"/><Relationship Id="rId5492" Type="http://schemas.openxmlformats.org/officeDocument/2006/relationships/hyperlink" Target="http://www.losquinones.com" TargetMode="External"/><Relationship Id="rId4165" Type="http://schemas.openxmlformats.org/officeDocument/2006/relationships/hyperlink" Target="http://vinccihoteles.com" TargetMode="External"/><Relationship Id="rId5497" Type="http://schemas.openxmlformats.org/officeDocument/2006/relationships/hyperlink" Target="https://www.eldescansillo.com" TargetMode="External"/><Relationship Id="rId4164" Type="http://schemas.openxmlformats.org/officeDocument/2006/relationships/hyperlink" Target="http://hotelislacanelagolf.com" TargetMode="External"/><Relationship Id="rId5498" Type="http://schemas.openxmlformats.org/officeDocument/2006/relationships/hyperlink" Target="http://paradordesantarita.com" TargetMode="External"/><Relationship Id="rId4167" Type="http://schemas.openxmlformats.org/officeDocument/2006/relationships/hyperlink" Target="http://barceloislacanela.com" TargetMode="External"/><Relationship Id="rId5495" Type="http://schemas.openxmlformats.org/officeDocument/2006/relationships/hyperlink" Target="http://apartamentosyhostalherranz.com" TargetMode="External"/><Relationship Id="rId4166" Type="http://schemas.openxmlformats.org/officeDocument/2006/relationships/hyperlink" Target="http://apartamentosleo.com" TargetMode="External"/><Relationship Id="rId5496" Type="http://schemas.openxmlformats.org/officeDocument/2006/relationships/hyperlink" Target="http://www.palaciodelosmolina.es" TargetMode="External"/><Relationship Id="rId4169" Type="http://schemas.openxmlformats.org/officeDocument/2006/relationships/hyperlink" Target="http://hotelayamontecenter.com" TargetMode="External"/><Relationship Id="rId4168" Type="http://schemas.openxmlformats.org/officeDocument/2006/relationships/hyperlink" Target="http://www.hotelriavela.es/" TargetMode="External"/><Relationship Id="rId5499" Type="http://schemas.openxmlformats.org/officeDocument/2006/relationships/hyperlink" Target="http://plus.google.com/116817422660717883644" TargetMode="External"/><Relationship Id="rId4150" Type="http://schemas.openxmlformats.org/officeDocument/2006/relationships/hyperlink" Target="http://puertoantilla.com" TargetMode="External"/><Relationship Id="rId5482" Type="http://schemas.openxmlformats.org/officeDocument/2006/relationships/hyperlink" Target="http://eltiokiko.com" TargetMode="External"/><Relationship Id="rId5483" Type="http://schemas.openxmlformats.org/officeDocument/2006/relationships/hyperlink" Target="http://facebook.com/hotelceroocho-144697779010962" TargetMode="External"/><Relationship Id="rId4152" Type="http://schemas.openxmlformats.org/officeDocument/2006/relationships/hyperlink" Target="http://melia.com" TargetMode="External"/><Relationship Id="rId5480" Type="http://schemas.openxmlformats.org/officeDocument/2006/relationships/hyperlink" Target="http://avenidahotelalmeria.com" TargetMode="External"/><Relationship Id="rId4151" Type="http://schemas.openxmlformats.org/officeDocument/2006/relationships/hyperlink" Target="http://barcelo.com" TargetMode="External"/><Relationship Id="rId5481" Type="http://schemas.openxmlformats.org/officeDocument/2006/relationships/hyperlink" Target="http://pierrevacances.es" TargetMode="External"/><Relationship Id="rId4154" Type="http://schemas.openxmlformats.org/officeDocument/2006/relationships/hyperlink" Target="http://hotelmontearoma.es" TargetMode="External"/><Relationship Id="rId5486" Type="http://schemas.openxmlformats.org/officeDocument/2006/relationships/hyperlink" Target="http://zthotels.com" TargetMode="External"/><Relationship Id="rId4153" Type="http://schemas.openxmlformats.org/officeDocument/2006/relationships/hyperlink" Target="https://cortijozalamea.es/" TargetMode="External"/><Relationship Id="rId5487" Type="http://schemas.openxmlformats.org/officeDocument/2006/relationships/hyperlink" Target="http://hotelranchodelmar.com" TargetMode="External"/><Relationship Id="rId4156" Type="http://schemas.openxmlformats.org/officeDocument/2006/relationships/hyperlink" Target="http://hsantamaria.com" TargetMode="External"/><Relationship Id="rId5484" Type="http://schemas.openxmlformats.org/officeDocument/2006/relationships/hyperlink" Target="http://gardenhotels.com" TargetMode="External"/><Relationship Id="rId4155" Type="http://schemas.openxmlformats.org/officeDocument/2006/relationships/hyperlink" Target="http://hostalmazagonpalos.com" TargetMode="External"/><Relationship Id="rId5485" Type="http://schemas.openxmlformats.org/officeDocument/2006/relationships/hyperlink" Target="http://protur-hotels.com" TargetMode="External"/><Relationship Id="rId4158" Type="http://schemas.openxmlformats.org/officeDocument/2006/relationships/hyperlink" Target="http://hotel-sanmiguel.com" TargetMode="External"/><Relationship Id="rId4157" Type="http://schemas.openxmlformats.org/officeDocument/2006/relationships/hyperlink" Target="http://nuevoportilgolf.es" TargetMode="External"/><Relationship Id="rId5488" Type="http://schemas.openxmlformats.org/officeDocument/2006/relationships/hyperlink" Target="http://botaniq.es" TargetMode="External"/><Relationship Id="rId4159" Type="http://schemas.openxmlformats.org/officeDocument/2006/relationships/hyperlink" Target="http://barcelopuntaumbriabeach.com" TargetMode="External"/><Relationship Id="rId5489" Type="http://schemas.openxmlformats.org/officeDocument/2006/relationships/hyperlink" Target="http://hotelsenderos.com" TargetMode="External"/><Relationship Id="rId1910" Type="http://schemas.openxmlformats.org/officeDocument/2006/relationships/hyperlink" Target="http://solanadelter.com" TargetMode="External"/><Relationship Id="rId1911" Type="http://schemas.openxmlformats.org/officeDocument/2006/relationships/hyperlink" Target="http://hotelvalldebas.cat" TargetMode="External"/><Relationship Id="rId1912" Type="http://schemas.openxmlformats.org/officeDocument/2006/relationships/hyperlink" Target="http://hotelrambla.net" TargetMode="External"/><Relationship Id="rId1913" Type="http://schemas.openxmlformats.org/officeDocument/2006/relationships/hyperlink" Target="http://www.hoteleuropafigueres.es/" TargetMode="External"/><Relationship Id="rId1914" Type="http://schemas.openxmlformats.org/officeDocument/2006/relationships/hyperlink" Target="http://resortlacosta.com" TargetMode="External"/><Relationship Id="rId1915" Type="http://schemas.openxmlformats.org/officeDocument/2006/relationships/hyperlink" Target="http://hotelsapunta.com" TargetMode="External"/><Relationship Id="rId1916" Type="http://schemas.openxmlformats.org/officeDocument/2006/relationships/hyperlink" Target="http://hoteles-silken.com" TargetMode="External"/><Relationship Id="rId1917" Type="http://schemas.openxmlformats.org/officeDocument/2006/relationships/hyperlink" Target="http://hotelreimar.com" TargetMode="External"/><Relationship Id="rId1918" Type="http://schemas.openxmlformats.org/officeDocument/2006/relationships/hyperlink" Target="http://caproig.com" TargetMode="External"/><Relationship Id="rId1919" Type="http://schemas.openxmlformats.org/officeDocument/2006/relationships/hyperlink" Target="http://rosadelsvents.com" TargetMode="External"/><Relationship Id="rId4181" Type="http://schemas.openxmlformats.org/officeDocument/2006/relationships/hyperlink" Target="http://hotellabarca.es" TargetMode="External"/><Relationship Id="rId4180" Type="http://schemas.openxmlformats.org/officeDocument/2006/relationships/hyperlink" Target="http://fuertehoteles.com" TargetMode="External"/><Relationship Id="rId4183" Type="http://schemas.openxmlformats.org/officeDocument/2006/relationships/hyperlink" Target="http://hotellanoria.es" TargetMode="External"/><Relationship Id="rId4182" Type="http://schemas.openxmlformats.org/officeDocument/2006/relationships/hyperlink" Target="http://hotelplazachica.net" TargetMode="External"/><Relationship Id="rId4185" Type="http://schemas.openxmlformats.org/officeDocument/2006/relationships/hyperlink" Target="http://hotelvalsequillo.net" TargetMode="External"/><Relationship Id="rId4184" Type="http://schemas.openxmlformats.org/officeDocument/2006/relationships/hyperlink" Target="https://casinodelepe.com/" TargetMode="External"/><Relationship Id="rId4187" Type="http://schemas.openxmlformats.org/officeDocument/2006/relationships/hyperlink" Target="http://hotelmartinalonsopinzon.com" TargetMode="External"/><Relationship Id="rId4186" Type="http://schemas.openxmlformats.org/officeDocument/2006/relationships/hyperlink" Target="http://ohtelsmazagon.es" TargetMode="External"/><Relationship Id="rId4189" Type="http://schemas.openxmlformats.org/officeDocument/2006/relationships/hyperlink" Target="http://hotelalbaida.com" TargetMode="External"/><Relationship Id="rId4188" Type="http://schemas.openxmlformats.org/officeDocument/2006/relationships/hyperlink" Target="https://www.ohtels.es/contacto.html" TargetMode="External"/><Relationship Id="rId1900" Type="http://schemas.openxmlformats.org/officeDocument/2006/relationships/hyperlink" Target="http://gasparo.cat" TargetMode="External"/><Relationship Id="rId1901" Type="http://schemas.openxmlformats.org/officeDocument/2006/relationships/hyperlink" Target="http://valldenuria.cat" TargetMode="External"/><Relationship Id="rId1902" Type="http://schemas.openxmlformats.org/officeDocument/2006/relationships/hyperlink" Target="http://hotelprats.cat" TargetMode="External"/><Relationship Id="rId1903" Type="http://schemas.openxmlformats.org/officeDocument/2006/relationships/hyperlink" Target="http://hotelresguard.com" TargetMode="External"/><Relationship Id="rId1904" Type="http://schemas.openxmlformats.org/officeDocument/2006/relationships/hyperlink" Target="http://hotelsantantoni.net" TargetMode="External"/><Relationship Id="rId1905" Type="http://schemas.openxmlformats.org/officeDocument/2006/relationships/hyperlink" Target="http://catalunyaparkhotels.com" TargetMode="External"/><Relationship Id="rId1906" Type="http://schemas.openxmlformats.org/officeDocument/2006/relationships/hyperlink" Target="http://catalunyaparkhotels.com" TargetMode="External"/><Relationship Id="rId1907" Type="http://schemas.openxmlformats.org/officeDocument/2006/relationships/hyperlink" Target="http://hotel9santantoni.com" TargetMode="External"/><Relationship Id="rId1908" Type="http://schemas.openxmlformats.org/officeDocument/2006/relationships/hyperlink" Target="http://hotelsderibes.com" TargetMode="External"/><Relationship Id="rId1909" Type="http://schemas.openxmlformats.org/officeDocument/2006/relationships/hyperlink" Target="http://lesplanesdelgrau.com" TargetMode="External"/><Relationship Id="rId4170" Type="http://schemas.openxmlformats.org/officeDocument/2006/relationships/hyperlink" Target="http://elalamohotel.com" TargetMode="External"/><Relationship Id="rId4172" Type="http://schemas.openxmlformats.org/officeDocument/2006/relationships/hyperlink" Target="http://donanablues.com" TargetMode="External"/><Relationship Id="rId4171" Type="http://schemas.openxmlformats.org/officeDocument/2006/relationships/hyperlink" Target="http://hosteriadellaurel.com" TargetMode="External"/><Relationship Id="rId4174" Type="http://schemas.openxmlformats.org/officeDocument/2006/relationships/hyperlink" Target="http://hotellamalvasia.com" TargetMode="External"/><Relationship Id="rId4173" Type="http://schemas.openxmlformats.org/officeDocument/2006/relationships/hyperlink" Target="http://ohtelscarabela.es" TargetMode="External"/><Relationship Id="rId4176" Type="http://schemas.openxmlformats.org/officeDocument/2006/relationships/hyperlink" Target="http://toruno.es" TargetMode="External"/><Relationship Id="rId4175" Type="http://schemas.openxmlformats.org/officeDocument/2006/relationships/hyperlink" Target="http://lafondadelrocio.es" TargetMode="External"/><Relationship Id="rId4178" Type="http://schemas.openxmlformats.org/officeDocument/2006/relationships/hyperlink" Target="http://leonhoteles.es" TargetMode="External"/><Relationship Id="rId4177" Type="http://schemas.openxmlformats.org/officeDocument/2006/relationships/hyperlink" Target="http://granhoteldelcoto.com" TargetMode="External"/><Relationship Id="rId4179" Type="http://schemas.openxmlformats.org/officeDocument/2006/relationships/hyperlink" Target="http://leonhoteles.es" TargetMode="External"/><Relationship Id="rId4129" Type="http://schemas.openxmlformats.org/officeDocument/2006/relationships/hyperlink" Target="http://travelhabitat.es" TargetMode="External"/><Relationship Id="rId4128" Type="http://schemas.openxmlformats.org/officeDocument/2006/relationships/hyperlink" Target="http://marqueshouse.com" TargetMode="External"/><Relationship Id="rId5459" Type="http://schemas.openxmlformats.org/officeDocument/2006/relationships/hyperlink" Target="http://www.hotellosarcos.info" TargetMode="External"/><Relationship Id="rId6780" Type="http://schemas.openxmlformats.org/officeDocument/2006/relationships/hyperlink" Target="http://grandhotelcentral.com" TargetMode="External"/><Relationship Id="rId5450" Type="http://schemas.openxmlformats.org/officeDocument/2006/relationships/hyperlink" Target="http://hotelathportomagno.com" TargetMode="External"/><Relationship Id="rId6781" Type="http://schemas.openxmlformats.org/officeDocument/2006/relationships/hyperlink" Target="http://boriabcn.com" TargetMode="External"/><Relationship Id="rId4121" Type="http://schemas.openxmlformats.org/officeDocument/2006/relationships/hyperlink" Target="http://viavalentia.com" TargetMode="External"/><Relationship Id="rId5453" Type="http://schemas.openxmlformats.org/officeDocument/2006/relationships/hyperlink" Target="http://bahiaserena.es" TargetMode="External"/><Relationship Id="rId6784" Type="http://schemas.openxmlformats.org/officeDocument/2006/relationships/hyperlink" Target="http://pestana.com" TargetMode="External"/><Relationship Id="rId4120" Type="http://schemas.openxmlformats.org/officeDocument/2006/relationships/hyperlink" Target="http://hoteldonbaco.com" TargetMode="External"/><Relationship Id="rId5454" Type="http://schemas.openxmlformats.org/officeDocument/2006/relationships/hyperlink" Target="http://hotelarenacenter.com" TargetMode="External"/><Relationship Id="rId6785" Type="http://schemas.openxmlformats.org/officeDocument/2006/relationships/hyperlink" Target="http://hcchotels.com" TargetMode="External"/><Relationship Id="rId4123" Type="http://schemas.openxmlformats.org/officeDocument/2006/relationships/hyperlink" Target="http://azzhoteles.com" TargetMode="External"/><Relationship Id="rId5451" Type="http://schemas.openxmlformats.org/officeDocument/2006/relationships/hyperlink" Target="http://playasenator.com" TargetMode="External"/><Relationship Id="rId6782" Type="http://schemas.openxmlformats.org/officeDocument/2006/relationships/hyperlink" Target="http://chicandbasic.com" TargetMode="External"/><Relationship Id="rId4122" Type="http://schemas.openxmlformats.org/officeDocument/2006/relationships/hyperlink" Target="http://hotelalain.net" TargetMode="External"/><Relationship Id="rId5452" Type="http://schemas.openxmlformats.org/officeDocument/2006/relationships/hyperlink" Target="http://www.citymar.com" TargetMode="External"/><Relationship Id="rId6783" Type="http://schemas.openxmlformats.org/officeDocument/2006/relationships/hyperlink" Target="http://w-barcelona.com" TargetMode="External"/><Relationship Id="rId4125" Type="http://schemas.openxmlformats.org/officeDocument/2006/relationships/hyperlink" Target="http://dominohouse.es" TargetMode="External"/><Relationship Id="rId5457" Type="http://schemas.openxmlformats.org/officeDocument/2006/relationships/hyperlink" Target="http://mediterraneo-park.com" TargetMode="External"/><Relationship Id="rId6788" Type="http://schemas.openxmlformats.org/officeDocument/2006/relationships/hyperlink" Target="http://nh-hotels.com" TargetMode="External"/><Relationship Id="rId4124" Type="http://schemas.openxmlformats.org/officeDocument/2006/relationships/hyperlink" Target="https://hoteltorralba.com/" TargetMode="External"/><Relationship Id="rId5458" Type="http://schemas.openxmlformats.org/officeDocument/2006/relationships/hyperlink" Target="http://www.balneariosierraalhamilla.com/" TargetMode="External"/><Relationship Id="rId6789" Type="http://schemas.openxmlformats.org/officeDocument/2006/relationships/hyperlink" Target="http://arenasatiramhotels.com" TargetMode="External"/><Relationship Id="rId4127" Type="http://schemas.openxmlformats.org/officeDocument/2006/relationships/hyperlink" Target="http://iberflat.es" TargetMode="External"/><Relationship Id="rId5455" Type="http://schemas.openxmlformats.org/officeDocument/2006/relationships/hyperlink" Target="http://residencialroquetas.com" TargetMode="External"/><Relationship Id="rId6786" Type="http://schemas.openxmlformats.org/officeDocument/2006/relationships/hyperlink" Target="http://bondiahotels.com" TargetMode="External"/><Relationship Id="rId4126" Type="http://schemas.openxmlformats.org/officeDocument/2006/relationships/hyperlink" Target="http://neststylevalencia.com" TargetMode="External"/><Relationship Id="rId5456" Type="http://schemas.openxmlformats.org/officeDocument/2006/relationships/hyperlink" Target="http://playasenator.com" TargetMode="External"/><Relationship Id="rId6787" Type="http://schemas.openxmlformats.org/officeDocument/2006/relationships/hyperlink" Target="http://hotelmiramarbarcelona.com" TargetMode="External"/><Relationship Id="rId4118" Type="http://schemas.openxmlformats.org/officeDocument/2006/relationships/hyperlink" Target="http://posadasdeespana.com" TargetMode="External"/><Relationship Id="rId4117" Type="http://schemas.openxmlformats.org/officeDocument/2006/relationships/hyperlink" Target="http://hotelelglobo.com" TargetMode="External"/><Relationship Id="rId5448" Type="http://schemas.openxmlformats.org/officeDocument/2006/relationships/hyperlink" Target="http://hotelaguadulce.com" TargetMode="External"/><Relationship Id="rId6779" Type="http://schemas.openxmlformats.org/officeDocument/2006/relationships/hyperlink" Target="http://hotel-bb.es" TargetMode="External"/><Relationship Id="rId4119" Type="http://schemas.openxmlformats.org/officeDocument/2006/relationships/hyperlink" Target="http://sidorme.com/es/hoteles/hotel-valencia" TargetMode="External"/><Relationship Id="rId5449" Type="http://schemas.openxmlformats.org/officeDocument/2006/relationships/hyperlink" Target="https://www.puertodeportivoaguadulce.com/" TargetMode="External"/><Relationship Id="rId6770" Type="http://schemas.openxmlformats.org/officeDocument/2006/relationships/hyperlink" Target="https://eljardi-pensioboutique.com/" TargetMode="External"/><Relationship Id="rId4110" Type="http://schemas.openxmlformats.org/officeDocument/2006/relationships/hyperlink" Target="http://hotelronda.es" TargetMode="External"/><Relationship Id="rId5442" Type="http://schemas.openxmlformats.org/officeDocument/2006/relationships/hyperlink" Target="http://www.hotelagades.com" TargetMode="External"/><Relationship Id="rId6773" Type="http://schemas.openxmlformats.org/officeDocument/2006/relationships/hyperlink" Target="http://reginahotel.com" TargetMode="External"/><Relationship Id="rId5443" Type="http://schemas.openxmlformats.org/officeDocument/2006/relationships/hyperlink" Target="http://www.cvhotel.es" TargetMode="External"/><Relationship Id="rId6774" Type="http://schemas.openxmlformats.org/officeDocument/2006/relationships/hyperlink" Target="http://hotelcontinental.com" TargetMode="External"/><Relationship Id="rId4112" Type="http://schemas.openxmlformats.org/officeDocument/2006/relationships/hyperlink" Target="http://hotelborja.es" TargetMode="External"/><Relationship Id="rId5440" Type="http://schemas.openxmlformats.org/officeDocument/2006/relationships/hyperlink" Target="http://www.ventadelpobre.net" TargetMode="External"/><Relationship Id="rId6771" Type="http://schemas.openxmlformats.org/officeDocument/2006/relationships/hyperlink" Target="http://hoteles-catalonia.com" TargetMode="External"/><Relationship Id="rId4111" Type="http://schemas.openxmlformats.org/officeDocument/2006/relationships/hyperlink" Target="http://hotelronda.es" TargetMode="External"/><Relationship Id="rId5441" Type="http://schemas.openxmlformats.org/officeDocument/2006/relationships/hyperlink" Target="http://www.ventadelpobre.net" TargetMode="External"/><Relationship Id="rId6772" Type="http://schemas.openxmlformats.org/officeDocument/2006/relationships/hyperlink" Target="http://modernohotel.com" TargetMode="External"/><Relationship Id="rId4114" Type="http://schemas.openxmlformats.org/officeDocument/2006/relationships/hyperlink" Target="http://restaurantemoli.com" TargetMode="External"/><Relationship Id="rId5446" Type="http://schemas.openxmlformats.org/officeDocument/2006/relationships/hyperlink" Target="http://grupocalatrava.com" TargetMode="External"/><Relationship Id="rId6777" Type="http://schemas.openxmlformats.org/officeDocument/2006/relationships/hyperlink" Target="https://villaolimpica.zthotels.com/" TargetMode="External"/><Relationship Id="rId4113" Type="http://schemas.openxmlformats.org/officeDocument/2006/relationships/hyperlink" Target="http://hotelconencanto.es" TargetMode="External"/><Relationship Id="rId5447" Type="http://schemas.openxmlformats.org/officeDocument/2006/relationships/hyperlink" Target="http://hotelaguadulce.com" TargetMode="External"/><Relationship Id="rId6778" Type="http://schemas.openxmlformats.org/officeDocument/2006/relationships/hyperlink" Target="http://elracodelapintora.com" TargetMode="External"/><Relationship Id="rId4116" Type="http://schemas.openxmlformats.org/officeDocument/2006/relationships/hyperlink" Target="http://masiadelacy.es" TargetMode="External"/><Relationship Id="rId5444" Type="http://schemas.openxmlformats.org/officeDocument/2006/relationships/hyperlink" Target="http://laposadadepaco.com" TargetMode="External"/><Relationship Id="rId6775" Type="http://schemas.openxmlformats.org/officeDocument/2006/relationships/hyperlink" Target="http://hotelcolon.es" TargetMode="External"/><Relationship Id="rId4115" Type="http://schemas.openxmlformats.org/officeDocument/2006/relationships/hyperlink" Target="http://masiadelacy.com" TargetMode="External"/><Relationship Id="rId5445" Type="http://schemas.openxmlformats.org/officeDocument/2006/relationships/hyperlink" Target="http://www.blancabrisa.com" TargetMode="External"/><Relationship Id="rId6776" Type="http://schemas.openxmlformats.org/officeDocument/2006/relationships/hyperlink" Target="http://nh-hotels.com" TargetMode="External"/><Relationship Id="rId5471" Type="http://schemas.openxmlformats.org/officeDocument/2006/relationships/hyperlink" Target="http://hotelsolidaria.com" TargetMode="External"/><Relationship Id="rId5472" Type="http://schemas.openxmlformats.org/officeDocument/2006/relationships/hyperlink" Target="http://hoteleselba.com" TargetMode="External"/><Relationship Id="rId4141" Type="http://schemas.openxmlformats.org/officeDocument/2006/relationships/hyperlink" Target="http://masiadelacy.com/" TargetMode="External"/><Relationship Id="rId4140" Type="http://schemas.openxmlformats.org/officeDocument/2006/relationships/hyperlink" Target="http://hotellestacio.com" TargetMode="External"/><Relationship Id="rId5470" Type="http://schemas.openxmlformats.org/officeDocument/2006/relationships/hyperlink" Target="http://gardenhotels.com" TargetMode="External"/><Relationship Id="rId4143" Type="http://schemas.openxmlformats.org/officeDocument/2006/relationships/hyperlink" Target="http://hotel-triskel.com" TargetMode="External"/><Relationship Id="rId5475" Type="http://schemas.openxmlformats.org/officeDocument/2006/relationships/hyperlink" Target="http://familyaguaamarga.com/" TargetMode="External"/><Relationship Id="rId4142" Type="http://schemas.openxmlformats.org/officeDocument/2006/relationships/hyperlink" Target="http://hortdenal.com" TargetMode="External"/><Relationship Id="rId5476" Type="http://schemas.openxmlformats.org/officeDocument/2006/relationships/hyperlink" Target="http://marinarey.com" TargetMode="External"/><Relationship Id="rId4145" Type="http://schemas.openxmlformats.org/officeDocument/2006/relationships/hyperlink" Target="http://ventasantjordi.com" TargetMode="External"/><Relationship Id="rId5473" Type="http://schemas.openxmlformats.org/officeDocument/2006/relationships/hyperlink" Target="http://sercotelhoteles.com" TargetMode="External"/><Relationship Id="rId4144" Type="http://schemas.openxmlformats.org/officeDocument/2006/relationships/hyperlink" Target="http://medsur-hoteles.com" TargetMode="External"/><Relationship Id="rId5474" Type="http://schemas.openxmlformats.org/officeDocument/2006/relationships/hyperlink" Target="http://avent-verahotel.com" TargetMode="External"/><Relationship Id="rId4147" Type="http://schemas.openxmlformats.org/officeDocument/2006/relationships/hyperlink" Target="https://www.hotelmatalascanas.com/" TargetMode="External"/><Relationship Id="rId5479" Type="http://schemas.openxmlformats.org/officeDocument/2006/relationships/hyperlink" Target="http://hoteleltrebol.es" TargetMode="External"/><Relationship Id="rId4146" Type="http://schemas.openxmlformats.org/officeDocument/2006/relationships/hyperlink" Target="http://sentidohotels.com" TargetMode="External"/><Relationship Id="rId4149" Type="http://schemas.openxmlformats.org/officeDocument/2006/relationships/hyperlink" Target="http://playasenator.com" TargetMode="External"/><Relationship Id="rId5477" Type="http://schemas.openxmlformats.org/officeDocument/2006/relationships/hyperlink" Target="http://hotelmexicovera.com" TargetMode="External"/><Relationship Id="rId4148" Type="http://schemas.openxmlformats.org/officeDocument/2006/relationships/hyperlink" Target="http://hotel-marina.com" TargetMode="External"/><Relationship Id="rId5478" Type="http://schemas.openxmlformats.org/officeDocument/2006/relationships/hyperlink" Target="http://besthotels.es" TargetMode="External"/><Relationship Id="rId4139" Type="http://schemas.openxmlformats.org/officeDocument/2006/relationships/hyperlink" Target="http://www.hotelsieteaguas.com" TargetMode="External"/><Relationship Id="rId5460" Type="http://schemas.openxmlformats.org/officeDocument/2006/relationships/hyperlink" Target="http://www.plazaviejahl.com" TargetMode="External"/><Relationship Id="rId6791" Type="http://schemas.openxmlformats.org/officeDocument/2006/relationships/hyperlink" Target="http://bluebayresorts.com" TargetMode="External"/><Relationship Id="rId5461" Type="http://schemas.openxmlformats.org/officeDocument/2006/relationships/hyperlink" Target="http://torreluzcentro.com" TargetMode="External"/><Relationship Id="rId6792" Type="http://schemas.openxmlformats.org/officeDocument/2006/relationships/hyperlink" Target="http://hotelbarcelonacenter.es" TargetMode="External"/><Relationship Id="rId4130" Type="http://schemas.openxmlformats.org/officeDocument/2006/relationships/hyperlink" Target="http://hotelsanlorenzoboutique.com" TargetMode="External"/><Relationship Id="rId6790" Type="http://schemas.openxmlformats.org/officeDocument/2006/relationships/hyperlink" Target="http://www.facebook.com/hotelradha.bcn" TargetMode="External"/><Relationship Id="rId4132" Type="http://schemas.openxmlformats.org/officeDocument/2006/relationships/hyperlink" Target="http://lagastrocasa.com" TargetMode="External"/><Relationship Id="rId5464" Type="http://schemas.openxmlformats.org/officeDocument/2006/relationships/hyperlink" Target="http://www.hotelembajador.es" TargetMode="External"/><Relationship Id="rId6795" Type="http://schemas.openxmlformats.org/officeDocument/2006/relationships/hyperlink" Target="http://nh-hotels.com" TargetMode="External"/><Relationship Id="rId4131" Type="http://schemas.openxmlformats.org/officeDocument/2006/relationships/hyperlink" Target="http://hotelesmd.com" TargetMode="External"/><Relationship Id="rId5465" Type="http://schemas.openxmlformats.org/officeDocument/2006/relationships/hyperlink" Target="http://torreluz.es" TargetMode="External"/><Relationship Id="rId6796" Type="http://schemas.openxmlformats.org/officeDocument/2006/relationships/hyperlink" Target="http://hoteles-catalonia.com" TargetMode="External"/><Relationship Id="rId4134" Type="http://schemas.openxmlformats.org/officeDocument/2006/relationships/hyperlink" Target="http://ramirezvalencia.com" TargetMode="External"/><Relationship Id="rId5462" Type="http://schemas.openxmlformats.org/officeDocument/2006/relationships/hyperlink" Target="http://hotelcatedral.net" TargetMode="External"/><Relationship Id="rId6793" Type="http://schemas.openxmlformats.org/officeDocument/2006/relationships/hyperlink" Target="http://sixtytwohotel.com" TargetMode="External"/><Relationship Id="rId4133" Type="http://schemas.openxmlformats.org/officeDocument/2006/relationships/hyperlink" Target="http://hotelcosmovalencia.com" TargetMode="External"/><Relationship Id="rId5463" Type="http://schemas.openxmlformats.org/officeDocument/2006/relationships/hyperlink" Target="http://www.hotelsolalmeria.net" TargetMode="External"/><Relationship Id="rId6794" Type="http://schemas.openxmlformats.org/officeDocument/2006/relationships/hyperlink" Target="http://hoteles-catalonia.com" TargetMode="External"/><Relationship Id="rId4136" Type="http://schemas.openxmlformats.org/officeDocument/2006/relationships/hyperlink" Target="http://merakibeachhotel.com" TargetMode="External"/><Relationship Id="rId5468" Type="http://schemas.openxmlformats.org/officeDocument/2006/relationships/hyperlink" Target="http://barcelo.com" TargetMode="External"/><Relationship Id="rId6799" Type="http://schemas.openxmlformats.org/officeDocument/2006/relationships/hyperlink" Target="http://citadines.com" TargetMode="External"/><Relationship Id="rId4135" Type="http://schemas.openxmlformats.org/officeDocument/2006/relationships/hyperlink" Target="http://elsiglohotel.com" TargetMode="External"/><Relationship Id="rId5469" Type="http://schemas.openxmlformats.org/officeDocument/2006/relationships/hyperlink" Target="http://nh-hotels.com" TargetMode="External"/><Relationship Id="rId4138" Type="http://schemas.openxmlformats.org/officeDocument/2006/relationships/hyperlink" Target="https://www.hugobeach.es/contact" TargetMode="External"/><Relationship Id="rId5466" Type="http://schemas.openxmlformats.org/officeDocument/2006/relationships/hyperlink" Target="http://hotelcostasol.com" TargetMode="External"/><Relationship Id="rId6797" Type="http://schemas.openxmlformats.org/officeDocument/2006/relationships/hyperlink" Target="http://hoteles-catalonia.com" TargetMode="External"/><Relationship Id="rId4137" Type="http://schemas.openxmlformats.org/officeDocument/2006/relationships/hyperlink" Target="http://sweetalqueriadevilches.com" TargetMode="External"/><Relationship Id="rId5467" Type="http://schemas.openxmlformats.org/officeDocument/2006/relationships/hyperlink" Target="http://playasenator.com" TargetMode="External"/><Relationship Id="rId6798" Type="http://schemas.openxmlformats.org/officeDocument/2006/relationships/hyperlink" Target="http://hotelconstanza.com" TargetMode="External"/><Relationship Id="rId1972" Type="http://schemas.openxmlformats.org/officeDocument/2006/relationships/hyperlink" Target="http://hotellamasia.com" TargetMode="External"/><Relationship Id="rId1973" Type="http://schemas.openxmlformats.org/officeDocument/2006/relationships/hyperlink" Target="http://plazainn.es" TargetMode="External"/><Relationship Id="rId1974" Type="http://schemas.openxmlformats.org/officeDocument/2006/relationships/hyperlink" Target="http://hoteltramuntana.com" TargetMode="External"/><Relationship Id="rId1975" Type="http://schemas.openxmlformats.org/officeDocument/2006/relationships/hyperlink" Target="http://www.hotelangeles.com/" TargetMode="External"/><Relationship Id="rId1976" Type="http://schemas.openxmlformats.org/officeDocument/2006/relationships/hyperlink" Target="http://bonretorn.com" TargetMode="External"/><Relationship Id="rId1977" Type="http://schemas.openxmlformats.org/officeDocument/2006/relationships/hyperlink" Target="http://hotelronda.com" TargetMode="External"/><Relationship Id="rId1978" Type="http://schemas.openxmlformats.org/officeDocument/2006/relationships/hyperlink" Target="http://caproig.com" TargetMode="External"/><Relationship Id="rId1979" Type="http://schemas.openxmlformats.org/officeDocument/2006/relationships/hyperlink" Target="http://hotel-bb.es" TargetMode="External"/><Relationship Id="rId1970" Type="http://schemas.openxmlformats.org/officeDocument/2006/relationships/hyperlink" Target="http://hotelspavilamont.com" TargetMode="External"/><Relationship Id="rId1971" Type="http://schemas.openxmlformats.org/officeDocument/2006/relationships/hyperlink" Target="http://hotelelmoli.es" TargetMode="External"/><Relationship Id="rId1961" Type="http://schemas.openxmlformats.org/officeDocument/2006/relationships/hyperlink" Target="http://hotelmasbosch1526.com" TargetMode="External"/><Relationship Id="rId1962" Type="http://schemas.openxmlformats.org/officeDocument/2006/relationships/hyperlink" Target="http://hoteltramuntana.com" TargetMode="External"/><Relationship Id="rId1963" Type="http://schemas.openxmlformats.org/officeDocument/2006/relationships/hyperlink" Target="http://fontdelpla.net" TargetMode="External"/><Relationship Id="rId1964" Type="http://schemas.openxmlformats.org/officeDocument/2006/relationships/hyperlink" Target="http://fontdelpla.net" TargetMode="External"/><Relationship Id="rId1965" Type="http://schemas.openxmlformats.org/officeDocument/2006/relationships/hyperlink" Target="http://hotelalbera.com" TargetMode="External"/><Relationship Id="rId1966" Type="http://schemas.openxmlformats.org/officeDocument/2006/relationships/hyperlink" Target="http://grupescudero.com" TargetMode="External"/><Relationship Id="rId1967" Type="http://schemas.openxmlformats.org/officeDocument/2006/relationships/hyperlink" Target="http://pretur.com" TargetMode="External"/><Relationship Id="rId1968" Type="http://schemas.openxmlformats.org/officeDocument/2006/relationships/hyperlink" Target="http://canmach.com" TargetMode="External"/><Relationship Id="rId1969" Type="http://schemas.openxmlformats.org/officeDocument/2006/relationships/hyperlink" Target="http://hoteldelafont.com" TargetMode="External"/><Relationship Id="rId1960" Type="http://schemas.openxmlformats.org/officeDocument/2006/relationships/hyperlink" Target="http://hotelsausa.com" TargetMode="External"/><Relationship Id="rId1994" Type="http://schemas.openxmlformats.org/officeDocument/2006/relationships/hyperlink" Target="http://hotelcastellblanc.com" TargetMode="External"/><Relationship Id="rId1995" Type="http://schemas.openxmlformats.org/officeDocument/2006/relationships/hyperlink" Target="http://edenpark.es" TargetMode="External"/><Relationship Id="rId1996" Type="http://schemas.openxmlformats.org/officeDocument/2006/relationships/hyperlink" Target="http://ampuria-inn.com" TargetMode="External"/><Relationship Id="rId1997" Type="http://schemas.openxmlformats.org/officeDocument/2006/relationships/hyperlink" Target="http://hotelportofino.org" TargetMode="External"/><Relationship Id="rId1998" Type="http://schemas.openxmlformats.org/officeDocument/2006/relationships/hyperlink" Target="http://fondafinet.com" TargetMode="External"/><Relationship Id="rId1999" Type="http://schemas.openxmlformats.org/officeDocument/2006/relationships/hyperlink" Target="http://santuarisdegirona.cat" TargetMode="External"/><Relationship Id="rId1990" Type="http://schemas.openxmlformats.org/officeDocument/2006/relationships/hyperlink" Target="http://hotelbalneariovichycatalan.com" TargetMode="External"/><Relationship Id="rId1991" Type="http://schemas.openxmlformats.org/officeDocument/2006/relationships/hyperlink" Target="http://hotel1935.com" TargetMode="External"/><Relationship Id="rId1992" Type="http://schemas.openxmlformats.org/officeDocument/2006/relationships/hyperlink" Target="http://hotel-casadelmar.com" TargetMode="External"/><Relationship Id="rId1993" Type="http://schemas.openxmlformats.org/officeDocument/2006/relationships/hyperlink" Target="http://hotelportsalins.com" TargetMode="External"/><Relationship Id="rId1983" Type="http://schemas.openxmlformats.org/officeDocument/2006/relationships/hyperlink" Target="http://hotelpirineospelegri.com" TargetMode="External"/><Relationship Id="rId1984" Type="http://schemas.openxmlformats.org/officeDocument/2006/relationships/hyperlink" Target="http://laplacamadremanya.com" TargetMode="External"/><Relationship Id="rId1985" Type="http://schemas.openxmlformats.org/officeDocument/2006/relationships/hyperlink" Target="http://llegendeshotel.com" TargetMode="External"/><Relationship Id="rId1986" Type="http://schemas.openxmlformats.org/officeDocument/2006/relationships/hyperlink" Target="http://hotelciutatdegirona.com" TargetMode="External"/><Relationship Id="rId1987" Type="http://schemas.openxmlformats.org/officeDocument/2006/relationships/hyperlink" Target="http://salleshotels.com" TargetMode="External"/><Relationship Id="rId1988" Type="http://schemas.openxmlformats.org/officeDocument/2006/relationships/hyperlink" Target="http://hotelvilobi.com" TargetMode="External"/><Relationship Id="rId1989" Type="http://schemas.openxmlformats.org/officeDocument/2006/relationships/hyperlink" Target="http://caddyrooms.com" TargetMode="External"/><Relationship Id="rId1980" Type="http://schemas.openxmlformats.org/officeDocument/2006/relationships/hyperlink" Target="http://hotelduran.com" TargetMode="External"/><Relationship Id="rId1981" Type="http://schemas.openxmlformats.org/officeDocument/2006/relationships/hyperlink" Target="http://hoteltrave.com" TargetMode="External"/><Relationship Id="rId1982" Type="http://schemas.openxmlformats.org/officeDocument/2006/relationships/hyperlink" Target="http://hotelemporda.com" TargetMode="External"/><Relationship Id="rId1930" Type="http://schemas.openxmlformats.org/officeDocument/2006/relationships/hyperlink" Target="http://exusnatur.com" TargetMode="External"/><Relationship Id="rId1931" Type="http://schemas.openxmlformats.org/officeDocument/2006/relationships/hyperlink" Target="http://hotelaatu.com" TargetMode="External"/><Relationship Id="rId1932" Type="http://schemas.openxmlformats.org/officeDocument/2006/relationships/hyperlink" Target="http://lapepamaca.com" TargetMode="External"/><Relationship Id="rId1933" Type="http://schemas.openxmlformats.org/officeDocument/2006/relationships/hyperlink" Target="http://cluc.cat" TargetMode="External"/><Relationship Id="rId1934" Type="http://schemas.openxmlformats.org/officeDocument/2006/relationships/hyperlink" Target="http://esceldebegur.com" TargetMode="External"/><Relationship Id="rId1935" Type="http://schemas.openxmlformats.org/officeDocument/2006/relationships/hyperlink" Target="http://altahousehotel.com" TargetMode="External"/><Relationship Id="rId1936" Type="http://schemas.openxmlformats.org/officeDocument/2006/relationships/hyperlink" Target="http://mascomangau.com" TargetMode="External"/><Relationship Id="rId1937" Type="http://schemas.openxmlformats.org/officeDocument/2006/relationships/hyperlink" Target="http://conventbegur.com" TargetMode="External"/><Relationship Id="rId1938" Type="http://schemas.openxmlformats.org/officeDocument/2006/relationships/hyperlink" Target="http://hotelrosabegur.com" TargetMode="External"/><Relationship Id="rId1939" Type="http://schemas.openxmlformats.org/officeDocument/2006/relationships/hyperlink" Target="http://hotelaiguaclara.com" TargetMode="External"/><Relationship Id="rId1920" Type="http://schemas.openxmlformats.org/officeDocument/2006/relationships/hyperlink" Target="http://hotelmariateresa.com" TargetMode="External"/><Relationship Id="rId1921" Type="http://schemas.openxmlformats.org/officeDocument/2006/relationships/hyperlink" Target="http://hotelmariateresa.com" TargetMode="External"/><Relationship Id="rId1922" Type="http://schemas.openxmlformats.org/officeDocument/2006/relationships/hyperlink" Target="http://hotelaubi.com" TargetMode="External"/><Relationship Id="rId1923" Type="http://schemas.openxmlformats.org/officeDocument/2006/relationships/hyperlink" Target="http://castelldemporda.com" TargetMode="External"/><Relationship Id="rId1924" Type="http://schemas.openxmlformats.org/officeDocument/2006/relationships/hyperlink" Target="http://maspetit.net" TargetMode="External"/><Relationship Id="rId1925" Type="http://schemas.openxmlformats.org/officeDocument/2006/relationships/hyperlink" Target="http://hotelmardetasmania.es" TargetMode="External"/><Relationship Id="rId1926" Type="http://schemas.openxmlformats.org/officeDocument/2006/relationships/hyperlink" Target="http://esportalhotel.com" TargetMode="External"/><Relationship Id="rId1927" Type="http://schemas.openxmlformats.org/officeDocument/2006/relationships/hyperlink" Target="http://massalvi.com" TargetMode="External"/><Relationship Id="rId1928" Type="http://schemas.openxmlformats.org/officeDocument/2006/relationships/hyperlink" Target="http://aparthotelgolfbeach.com" TargetMode="External"/><Relationship Id="rId1929" Type="http://schemas.openxmlformats.org/officeDocument/2006/relationships/hyperlink" Target="http://santfeliuhotel.net" TargetMode="External"/><Relationship Id="rId4190" Type="http://schemas.openxmlformats.org/officeDocument/2006/relationships/hyperlink" Target="http://hotelplazaescribano.com" TargetMode="External"/><Relationship Id="rId4192" Type="http://schemas.openxmlformats.org/officeDocument/2006/relationships/hyperlink" Target="mailto:reservas@islacristinapalace.com" TargetMode="External"/><Relationship Id="rId4191" Type="http://schemas.openxmlformats.org/officeDocument/2006/relationships/hyperlink" Target="http://hotellapinta.com" TargetMode="External"/><Relationship Id="rId4194" Type="http://schemas.openxmlformats.org/officeDocument/2006/relationships/hyperlink" Target="http://hotelsolymar.org" TargetMode="External"/><Relationship Id="rId4193" Type="http://schemas.openxmlformats.org/officeDocument/2006/relationships/hyperlink" Target="http://islacristinapalace.com" TargetMode="External"/><Relationship Id="rId4196" Type="http://schemas.openxmlformats.org/officeDocument/2006/relationships/hyperlink" Target="http://parador.es" TargetMode="External"/><Relationship Id="rId4195" Type="http://schemas.openxmlformats.org/officeDocument/2006/relationships/hyperlink" Target="http://hotelluzdelguadiana.com" TargetMode="External"/><Relationship Id="rId4198" Type="http://schemas.openxmlformats.org/officeDocument/2006/relationships/hyperlink" Target="http://hotelemilio.com" TargetMode="External"/><Relationship Id="rId4197" Type="http://schemas.openxmlformats.org/officeDocument/2006/relationships/hyperlink" Target="http://parador.es" TargetMode="External"/><Relationship Id="rId4199" Type="http://schemas.openxmlformats.org/officeDocument/2006/relationships/hyperlink" Target="http://hotelespato.com" TargetMode="External"/><Relationship Id="rId1950" Type="http://schemas.openxmlformats.org/officeDocument/2006/relationships/hyperlink" Target="http://hotelblaumarllafranc.com" TargetMode="External"/><Relationship Id="rId1951" Type="http://schemas.openxmlformats.org/officeDocument/2006/relationships/hyperlink" Target="http://reservashoteles.net" TargetMode="External"/><Relationship Id="rId1952" Type="http://schemas.openxmlformats.org/officeDocument/2006/relationships/hyperlink" Target="http://hostalnou.net" TargetMode="External"/><Relationship Id="rId1953" Type="http://schemas.openxmlformats.org/officeDocument/2006/relationships/hyperlink" Target="http://hotel3arcs.com" TargetMode="External"/><Relationship Id="rId1954" Type="http://schemas.openxmlformats.org/officeDocument/2006/relationships/hyperlink" Target="http://masperepau.com" TargetMode="External"/><Relationship Id="rId1955" Type="http://schemas.openxmlformats.org/officeDocument/2006/relationships/hyperlink" Target="http://hotelast.com" TargetMode="External"/><Relationship Id="rId1956" Type="http://schemas.openxmlformats.org/officeDocument/2006/relationships/hyperlink" Target="http://calarpa.com" TargetMode="External"/><Relationship Id="rId1957" Type="http://schemas.openxmlformats.org/officeDocument/2006/relationships/hyperlink" Target="http://torrelaurentii.com" TargetMode="External"/><Relationship Id="rId1958" Type="http://schemas.openxmlformats.org/officeDocument/2006/relationships/hyperlink" Target="http://hoteltorremirona.com" TargetMode="External"/><Relationship Id="rId1959" Type="http://schemas.openxmlformats.org/officeDocument/2006/relationships/hyperlink" Target="http://torremirona.com" TargetMode="External"/><Relationship Id="rId1940" Type="http://schemas.openxmlformats.org/officeDocument/2006/relationships/hyperlink" Target="http://ecologiaturismeisostenibilitat.es" TargetMode="External"/><Relationship Id="rId1941" Type="http://schemas.openxmlformats.org/officeDocument/2006/relationships/hyperlink" Target="http://parador.es" TargetMode="External"/><Relationship Id="rId1942" Type="http://schemas.openxmlformats.org/officeDocument/2006/relationships/hyperlink" Target="http://hotelaiguablava.com" TargetMode="External"/><Relationship Id="rId1943" Type="http://schemas.openxmlformats.org/officeDocument/2006/relationships/hyperlink" Target="http://esfurio.com" TargetMode="External"/><Relationship Id="rId1944" Type="http://schemas.openxmlformats.org/officeDocument/2006/relationships/hyperlink" Target="http://hotelhostalillo.com" TargetMode="External"/><Relationship Id="rId1945" Type="http://schemas.openxmlformats.org/officeDocument/2006/relationships/hyperlink" Target="http://novarahotels.com" TargetMode="External"/><Relationship Id="rId1946" Type="http://schemas.openxmlformats.org/officeDocument/2006/relationships/hyperlink" Target="http://latorre.cat" TargetMode="External"/><Relationship Id="rId1947" Type="http://schemas.openxmlformats.org/officeDocument/2006/relationships/hyperlink" Target="http://hotelmediterrani.com" TargetMode="External"/><Relationship Id="rId1948" Type="http://schemas.openxmlformats.org/officeDocument/2006/relationships/hyperlink" Target="http://santroc.com" TargetMode="External"/><Relationship Id="rId1949" Type="http://schemas.openxmlformats.org/officeDocument/2006/relationships/hyperlink" Target="http://hotelgarbi.com" TargetMode="External"/><Relationship Id="rId509" Type="http://schemas.openxmlformats.org/officeDocument/2006/relationships/hyperlink" Target="http://hotelsomiedo.es" TargetMode="External"/><Relationship Id="rId508" Type="http://schemas.openxmlformats.org/officeDocument/2006/relationships/hyperlink" Target="http://elmeirel.com" TargetMode="External"/><Relationship Id="rId9061" Type="http://schemas.openxmlformats.org/officeDocument/2006/relationships/hyperlink" Target="http://fincaelcarpintero.com" TargetMode="External"/><Relationship Id="rId9060" Type="http://schemas.openxmlformats.org/officeDocument/2006/relationships/hyperlink" Target="http://finca-caballo-blanco.com" TargetMode="External"/><Relationship Id="rId503" Type="http://schemas.openxmlformats.org/officeDocument/2006/relationships/hyperlink" Target="http://lascaldasvillatermal.com" TargetMode="External"/><Relationship Id="rId9054" Type="http://schemas.openxmlformats.org/officeDocument/2006/relationships/hyperlink" Target="http://elgecoverde.com" TargetMode="External"/><Relationship Id="rId502" Type="http://schemas.openxmlformats.org/officeDocument/2006/relationships/hyperlink" Target="http://casalula.com" TargetMode="External"/><Relationship Id="rId9053" Type="http://schemas.openxmlformats.org/officeDocument/2006/relationships/hyperlink" Target="http://algaire.com" TargetMode="External"/><Relationship Id="rId501" Type="http://schemas.openxmlformats.org/officeDocument/2006/relationships/hyperlink" Target="http://hotelrestaurantecasapipo.es" TargetMode="External"/><Relationship Id="rId9052" Type="http://schemas.openxmlformats.org/officeDocument/2006/relationships/hyperlink" Target="http://perdizroja.com/elacebuchal" TargetMode="External"/><Relationship Id="rId500" Type="http://schemas.openxmlformats.org/officeDocument/2006/relationships/hyperlink" Target="http://lanuevaallandesa.com" TargetMode="External"/><Relationship Id="rId9051" Type="http://schemas.openxmlformats.org/officeDocument/2006/relationships/hyperlink" Target="http://boathotels.net" TargetMode="External"/><Relationship Id="rId507" Type="http://schemas.openxmlformats.org/officeDocument/2006/relationships/hyperlink" Target="http://alesgahotelrural.com" TargetMode="External"/><Relationship Id="rId9058" Type="http://schemas.openxmlformats.org/officeDocument/2006/relationships/hyperlink" Target="http://diamondresortsandhotels.com" TargetMode="External"/><Relationship Id="rId506" Type="http://schemas.openxmlformats.org/officeDocument/2006/relationships/hyperlink" Target="http://fuentesdelucia.es" TargetMode="External"/><Relationship Id="rId9057" Type="http://schemas.openxmlformats.org/officeDocument/2006/relationships/hyperlink" Target="http://elyantardegredos.es" TargetMode="External"/><Relationship Id="rId505" Type="http://schemas.openxmlformats.org/officeDocument/2006/relationships/hyperlink" Target="http://hotelroyalasturias.com" TargetMode="External"/><Relationship Id="rId9056" Type="http://schemas.openxmlformats.org/officeDocument/2006/relationships/hyperlink" Target="http://eltrancodelmar.com" TargetMode="External"/><Relationship Id="rId504" Type="http://schemas.openxmlformats.org/officeDocument/2006/relationships/hyperlink" Target="http://motellosabedules.com" TargetMode="External"/><Relationship Id="rId9055" Type="http://schemas.openxmlformats.org/officeDocument/2006/relationships/hyperlink" Target="http://elmiradordefuentesdelnarcea.es" TargetMode="External"/><Relationship Id="rId9059" Type="http://schemas.openxmlformats.org/officeDocument/2006/relationships/hyperlink" Target="http://gredos.org" TargetMode="External"/><Relationship Id="rId9050" Type="http://schemas.openxmlformats.org/officeDocument/2006/relationships/hyperlink" Target="http://behap.es" TargetMode="External"/><Relationship Id="rId9043" Type="http://schemas.openxmlformats.org/officeDocument/2006/relationships/hyperlink" Target="http://manuelsanchezsalmeron.es" TargetMode="External"/><Relationship Id="rId9042" Type="http://schemas.openxmlformats.org/officeDocument/2006/relationships/hyperlink" Target="http://casualhoteles.com" TargetMode="External"/><Relationship Id="rId9041" Type="http://schemas.openxmlformats.org/officeDocument/2006/relationships/hyperlink" Target="http://masiamasdelrey.net/" TargetMode="External"/><Relationship Id="rId9040" Type="http://schemas.openxmlformats.org/officeDocument/2006/relationships/hyperlink" Target="http://casavaldecaballeros.com" TargetMode="External"/><Relationship Id="rId9047" Type="http://schemas.openxmlformats.org/officeDocument/2006/relationships/hyperlink" Target="http://cortijobablou.com" TargetMode="External"/><Relationship Id="rId9046" Type="http://schemas.openxmlformats.org/officeDocument/2006/relationships/hyperlink" Target="http://casaruralencarnacion.com" TargetMode="External"/><Relationship Id="rId9045" Type="http://schemas.openxmlformats.org/officeDocument/2006/relationships/hyperlink" Target="http://hotellastejuelas.com" TargetMode="External"/><Relationship Id="rId9044" Type="http://schemas.openxmlformats.org/officeDocument/2006/relationships/hyperlink" Target="http://haciendalavereda.es" TargetMode="External"/><Relationship Id="rId9049" Type="http://schemas.openxmlformats.org/officeDocument/2006/relationships/hyperlink" Target="http://ctrvistahermosa.com" TargetMode="External"/><Relationship Id="rId9048" Type="http://schemas.openxmlformats.org/officeDocument/2006/relationships/hyperlink" Target="http://costaazulservices2010.com" TargetMode="External"/><Relationship Id="rId6803" Type="http://schemas.openxmlformats.org/officeDocument/2006/relationships/hyperlink" Target="http://anthostelbarcelona.com" TargetMode="External"/><Relationship Id="rId6804" Type="http://schemas.openxmlformats.org/officeDocument/2006/relationships/hyperlink" Target="http://hduquesadecardona.com" TargetMode="External"/><Relationship Id="rId6801" Type="http://schemas.openxmlformats.org/officeDocument/2006/relationships/hyperlink" Target="http://grup-soteras.com" TargetMode="External"/><Relationship Id="rId6802" Type="http://schemas.openxmlformats.org/officeDocument/2006/relationships/hyperlink" Target="https://www.hotelpraktikbakery.com/es/" TargetMode="External"/><Relationship Id="rId6807" Type="http://schemas.openxmlformats.org/officeDocument/2006/relationships/hyperlink" Target="http://hotelbanysorientals.com" TargetMode="External"/><Relationship Id="rId6808" Type="http://schemas.openxmlformats.org/officeDocument/2006/relationships/hyperlink" Target="http://hotelbanysorientals.com" TargetMode="External"/><Relationship Id="rId6805" Type="http://schemas.openxmlformats.org/officeDocument/2006/relationships/hyperlink" Target="http://gargallo-hotels.com" TargetMode="External"/><Relationship Id="rId6806" Type="http://schemas.openxmlformats.org/officeDocument/2006/relationships/hyperlink" Target="http://hotelh10montcada.com" TargetMode="External"/><Relationship Id="rId6809" Type="http://schemas.openxmlformats.org/officeDocument/2006/relationships/hyperlink" Target="http://exelaietanapalace.com" TargetMode="External"/><Relationship Id="rId9083" Type="http://schemas.openxmlformats.org/officeDocument/2006/relationships/hyperlink" Target="http://hotelriucerdanya.com" TargetMode="External"/><Relationship Id="rId9082" Type="http://schemas.openxmlformats.org/officeDocument/2006/relationships/hyperlink" Target="http://hotel-oreneta.com" TargetMode="External"/><Relationship Id="rId9081" Type="http://schemas.openxmlformats.org/officeDocument/2006/relationships/hyperlink" Target="http://hotelmoyalandete.com" TargetMode="External"/><Relationship Id="rId9080" Type="http://schemas.openxmlformats.org/officeDocument/2006/relationships/hyperlink" Target="http://hotelmonteymar.com" TargetMode="External"/><Relationship Id="rId525" Type="http://schemas.openxmlformats.org/officeDocument/2006/relationships/hyperlink" Target="http://lareservalodge.com" TargetMode="External"/><Relationship Id="rId9076" Type="http://schemas.openxmlformats.org/officeDocument/2006/relationships/hyperlink" Target="http://casaiglesia.com" TargetMode="External"/><Relationship Id="rId524" Type="http://schemas.openxmlformats.org/officeDocument/2006/relationships/hyperlink" Target="http://palaciodecutre.com" TargetMode="External"/><Relationship Id="rId9075" Type="http://schemas.openxmlformats.org/officeDocument/2006/relationships/hyperlink" Target="http://pretur.es" TargetMode="External"/><Relationship Id="rId523" Type="http://schemas.openxmlformats.org/officeDocument/2006/relationships/hyperlink" Target="http://lacasonadelviajante.com" TargetMode="External"/><Relationship Id="rId9074" Type="http://schemas.openxmlformats.org/officeDocument/2006/relationships/hyperlink" Target="http://hotelalmeji.com" TargetMode="External"/><Relationship Id="rId522" Type="http://schemas.openxmlformats.org/officeDocument/2006/relationships/hyperlink" Target="http://casacueto.com" TargetMode="External"/><Relationship Id="rId9073" Type="http://schemas.openxmlformats.org/officeDocument/2006/relationships/hyperlink" Target="http://aliciacarolina.es" TargetMode="External"/><Relationship Id="rId529" Type="http://schemas.openxmlformats.org/officeDocument/2006/relationships/hyperlink" Target="http://hotelvaqueros.com" TargetMode="External"/><Relationship Id="rId528" Type="http://schemas.openxmlformats.org/officeDocument/2006/relationships/hyperlink" Target="http://hotelsanpedro.com" TargetMode="External"/><Relationship Id="rId9079" Type="http://schemas.openxmlformats.org/officeDocument/2006/relationships/hyperlink" Target="http://hoteletdebetlan.com" TargetMode="External"/><Relationship Id="rId527" Type="http://schemas.openxmlformats.org/officeDocument/2006/relationships/hyperlink" Target="http://penalagua.com" TargetMode="External"/><Relationship Id="rId9078" Type="http://schemas.openxmlformats.org/officeDocument/2006/relationships/hyperlink" Target="http://hotelelcastellar.com" TargetMode="External"/><Relationship Id="rId526" Type="http://schemas.openxmlformats.org/officeDocument/2006/relationships/hyperlink" Target="http://antrialgo.com" TargetMode="External"/><Relationship Id="rId9077" Type="http://schemas.openxmlformats.org/officeDocument/2006/relationships/hyperlink" Target="http://actiweb.es" TargetMode="External"/><Relationship Id="rId521" Type="http://schemas.openxmlformats.org/officeDocument/2006/relationships/hyperlink" Target="http://grupodenf.com" TargetMode="External"/><Relationship Id="rId520" Type="http://schemas.openxmlformats.org/officeDocument/2006/relationships/hyperlink" Target="http://elmiradordeordiales.com" TargetMode="External"/><Relationship Id="rId6800" Type="http://schemas.openxmlformats.org/officeDocument/2006/relationships/hyperlink" Target="http://ciutatbarcelona.com" TargetMode="External"/><Relationship Id="rId519" Type="http://schemas.openxmlformats.org/officeDocument/2006/relationships/hyperlink" Target="http://laquintanadevaldes.com" TargetMode="External"/><Relationship Id="rId9072" Type="http://schemas.openxmlformats.org/officeDocument/2006/relationships/hyperlink" Target="http://www.hotel1902soller.com/" TargetMode="External"/><Relationship Id="rId9071" Type="http://schemas.openxmlformats.org/officeDocument/2006/relationships/hyperlink" Target="http://puertadeaduares.com" TargetMode="External"/><Relationship Id="rId9070" Type="http://schemas.openxmlformats.org/officeDocument/2006/relationships/hyperlink" Target="https://katestravelexperience.eu/" TargetMode="External"/><Relationship Id="rId514" Type="http://schemas.openxmlformats.org/officeDocument/2006/relationships/hyperlink" Target="http://lacasonaderey.com" TargetMode="External"/><Relationship Id="rId9065" Type="http://schemas.openxmlformats.org/officeDocument/2006/relationships/hyperlink" Target="http://ecohotelcorrea.com" TargetMode="External"/><Relationship Id="rId513" Type="http://schemas.openxmlformats.org/officeDocument/2006/relationships/hyperlink" Target="http://granhotelcela.com" TargetMode="External"/><Relationship Id="rId9064" Type="http://schemas.openxmlformats.org/officeDocument/2006/relationships/hyperlink" Target="http://www.facebook.com/haciendaladehesatenerife/" TargetMode="External"/><Relationship Id="rId512" Type="http://schemas.openxmlformats.org/officeDocument/2006/relationships/hyperlink" Target="http://lapornacal.com" TargetMode="External"/><Relationship Id="rId9063" Type="http://schemas.openxmlformats.org/officeDocument/2006/relationships/hyperlink" Target="http://plus.google.com/114082644348989211885" TargetMode="External"/><Relationship Id="rId511" Type="http://schemas.openxmlformats.org/officeDocument/2006/relationships/hyperlink" Target="http://lacortesomiedo.com" TargetMode="External"/><Relationship Id="rId9062" Type="http://schemas.openxmlformats.org/officeDocument/2006/relationships/hyperlink" Target="http://hotelciudadborja.com" TargetMode="External"/><Relationship Id="rId518" Type="http://schemas.openxmlformats.org/officeDocument/2006/relationships/hyperlink" Target="http://bodashotelcristina.com/index.php" TargetMode="External"/><Relationship Id="rId9069" Type="http://schemas.openxmlformats.org/officeDocument/2006/relationships/hyperlink" Target="http://hostaldart.com" TargetMode="External"/><Relationship Id="rId517" Type="http://schemas.openxmlformats.org/officeDocument/2006/relationships/hyperlink" Target="http://ellacayodesestiello.com" TargetMode="External"/><Relationship Id="rId9068" Type="http://schemas.openxmlformats.org/officeDocument/2006/relationships/hyperlink" Target="http://hostalcorona.es" TargetMode="External"/><Relationship Id="rId516" Type="http://schemas.openxmlformats.org/officeDocument/2006/relationships/hyperlink" Target="http://hotelplazalaabadia.com" TargetMode="External"/><Relationship Id="rId9067" Type="http://schemas.openxmlformats.org/officeDocument/2006/relationships/hyperlink" Target="http://hotalgonzalez.net" TargetMode="External"/><Relationship Id="rId515" Type="http://schemas.openxmlformats.org/officeDocument/2006/relationships/hyperlink" Target="http://torrepalacio.com" TargetMode="External"/><Relationship Id="rId9066" Type="http://schemas.openxmlformats.org/officeDocument/2006/relationships/hyperlink" Target="http://casasiempreviva.com" TargetMode="External"/><Relationship Id="rId510" Type="http://schemas.openxmlformats.org/officeDocument/2006/relationships/hyperlink" Target="http://miradordelparque.com" TargetMode="External"/><Relationship Id="rId9010" Type="http://schemas.openxmlformats.org/officeDocument/2006/relationships/hyperlink" Target="http://albarari.es" TargetMode="External"/><Relationship Id="rId9014" Type="http://schemas.openxmlformats.org/officeDocument/2006/relationships/hyperlink" Target="http://agroturismosesvistes.com" TargetMode="External"/><Relationship Id="rId9013" Type="http://schemas.openxmlformats.org/officeDocument/2006/relationships/hyperlink" Target="http://hotelsonboronat.com" TargetMode="External"/><Relationship Id="rId9012" Type="http://schemas.openxmlformats.org/officeDocument/2006/relationships/hyperlink" Target="http://hotelmiamilove.com" TargetMode="External"/><Relationship Id="rId9011" Type="http://schemas.openxmlformats.org/officeDocument/2006/relationships/hyperlink" Target="http://sestalaies.com" TargetMode="External"/><Relationship Id="rId9018" Type="http://schemas.openxmlformats.org/officeDocument/2006/relationships/hyperlink" Target="https://lugardosdevas.com/" TargetMode="External"/><Relationship Id="rId9017" Type="http://schemas.openxmlformats.org/officeDocument/2006/relationships/hyperlink" Target="http://elnidodepinares.es" TargetMode="External"/><Relationship Id="rId9016" Type="http://schemas.openxmlformats.org/officeDocument/2006/relationships/hyperlink" Target="http://elsosiego.com" TargetMode="External"/><Relationship Id="rId9015" Type="http://schemas.openxmlformats.org/officeDocument/2006/relationships/hyperlink" Target="http://staycatalina.com" TargetMode="External"/><Relationship Id="rId9019" Type="http://schemas.openxmlformats.org/officeDocument/2006/relationships/hyperlink" Target="https://www.lacasonaderalesvillaviciosa.com/" TargetMode="External"/><Relationship Id="rId9003" Type="http://schemas.openxmlformats.org/officeDocument/2006/relationships/hyperlink" Target="http://cancotahotel.com" TargetMode="External"/><Relationship Id="rId9002" Type="http://schemas.openxmlformats.org/officeDocument/2006/relationships/hyperlink" Target="http://casagranero.com" TargetMode="External"/><Relationship Id="rId9001" Type="http://schemas.openxmlformats.org/officeDocument/2006/relationships/hyperlink" Target="https://www.turismoencantabria.com/alojamiento/hosteria-isla-cabrera" TargetMode="External"/><Relationship Id="rId9000" Type="http://schemas.openxmlformats.org/officeDocument/2006/relationships/hyperlink" Target="http://lotuspriorat.com" TargetMode="External"/><Relationship Id="rId9007" Type="http://schemas.openxmlformats.org/officeDocument/2006/relationships/hyperlink" Target="http://brucandbruc.es" TargetMode="External"/><Relationship Id="rId9006" Type="http://schemas.openxmlformats.org/officeDocument/2006/relationships/hyperlink" Target="http://casadelvalle.es" TargetMode="External"/><Relationship Id="rId9005" Type="http://schemas.openxmlformats.org/officeDocument/2006/relationships/hyperlink" Target="http://hotelvillaitsaso.com" TargetMode="External"/><Relationship Id="rId9004" Type="http://schemas.openxmlformats.org/officeDocument/2006/relationships/hyperlink" Target="http://aparthotelcangallart.com" TargetMode="External"/><Relationship Id="rId9009" Type="http://schemas.openxmlformats.org/officeDocument/2006/relationships/hyperlink" Target="http://cortijolaspiletas.com" TargetMode="External"/><Relationship Id="rId9008" Type="http://schemas.openxmlformats.org/officeDocument/2006/relationships/hyperlink" Target="http://osvilares.com" TargetMode="External"/><Relationship Id="rId9032" Type="http://schemas.openxmlformats.org/officeDocument/2006/relationships/hyperlink" Target="http://sweetbcnapartments.com" TargetMode="External"/><Relationship Id="rId9031" Type="http://schemas.openxmlformats.org/officeDocument/2006/relationships/hyperlink" Target="http://bbsallent.webnode.es" TargetMode="External"/><Relationship Id="rId9030" Type="http://schemas.openxmlformats.org/officeDocument/2006/relationships/hyperlink" Target="http://www.facebook.com/homegranada" TargetMode="External"/><Relationship Id="rId9036" Type="http://schemas.openxmlformats.org/officeDocument/2006/relationships/hyperlink" Target="http://casaboumort.com" TargetMode="External"/><Relationship Id="rId9035" Type="http://schemas.openxmlformats.org/officeDocument/2006/relationships/hyperlink" Target="http://hotelcasamarchena.es" TargetMode="External"/><Relationship Id="rId9034" Type="http://schemas.openxmlformats.org/officeDocument/2006/relationships/hyperlink" Target="http://campodereyes.com" TargetMode="External"/><Relationship Id="rId9033" Type="http://schemas.openxmlformats.org/officeDocument/2006/relationships/hyperlink" Target="http://lonjasuites.com" TargetMode="External"/><Relationship Id="rId9039" Type="http://schemas.openxmlformats.org/officeDocument/2006/relationships/hyperlink" Target="http://casaruraldonalvarodeluna.com" TargetMode="External"/><Relationship Id="rId9038" Type="http://schemas.openxmlformats.org/officeDocument/2006/relationships/hyperlink" Target="http://casadelmaestro.com" TargetMode="External"/><Relationship Id="rId9037" Type="http://schemas.openxmlformats.org/officeDocument/2006/relationships/hyperlink" Target="http://hotelensoria.es" TargetMode="External"/><Relationship Id="rId9021" Type="http://schemas.openxmlformats.org/officeDocument/2006/relationships/hyperlink" Target="http://complejobellavista.com" TargetMode="External"/><Relationship Id="rId9020" Type="http://schemas.openxmlformats.org/officeDocument/2006/relationships/hyperlink" Target="http://sanfranciscorural.es" TargetMode="External"/><Relationship Id="rId9025" Type="http://schemas.openxmlformats.org/officeDocument/2006/relationships/hyperlink" Target="http://aldabarector.com" TargetMode="External"/><Relationship Id="rId9024" Type="http://schemas.openxmlformats.org/officeDocument/2006/relationships/hyperlink" Target="http://casalaconcha.com" TargetMode="External"/><Relationship Id="rId9023" Type="http://schemas.openxmlformats.org/officeDocument/2006/relationships/hyperlink" Target="http://villatiphareth.com/" TargetMode="External"/><Relationship Id="rId9022" Type="http://schemas.openxmlformats.org/officeDocument/2006/relationships/hyperlink" Target="http://naturesuiteshotel.com" TargetMode="External"/><Relationship Id="rId9029" Type="http://schemas.openxmlformats.org/officeDocument/2006/relationships/hyperlink" Target="http://hotelashotelestorrent.com" TargetMode="External"/><Relationship Id="rId9028" Type="http://schemas.openxmlformats.org/officeDocument/2006/relationships/hyperlink" Target="http://pulagolf.com/" TargetMode="External"/><Relationship Id="rId9027" Type="http://schemas.openxmlformats.org/officeDocument/2006/relationships/hyperlink" Target="http://elsecretodeollo.com" TargetMode="External"/><Relationship Id="rId9026" Type="http://schemas.openxmlformats.org/officeDocument/2006/relationships/hyperlink" Target="http://alohaplaya.es" TargetMode="External"/><Relationship Id="rId4206" Type="http://schemas.openxmlformats.org/officeDocument/2006/relationships/hyperlink" Target="http://islantillagolfresort.com" TargetMode="External"/><Relationship Id="rId5538" Type="http://schemas.openxmlformats.org/officeDocument/2006/relationships/hyperlink" Target="http://www.hospederiadealesves.com" TargetMode="External"/><Relationship Id="rId6869" Type="http://schemas.openxmlformats.org/officeDocument/2006/relationships/hyperlink" Target="http://almabarcelona.com" TargetMode="External"/><Relationship Id="rId4205" Type="http://schemas.openxmlformats.org/officeDocument/2006/relationships/hyperlink" Target="http://nh-hotels.com" TargetMode="External"/><Relationship Id="rId5539" Type="http://schemas.openxmlformats.org/officeDocument/2006/relationships/hyperlink" Target="http://www.hotelsantamaria.net" TargetMode="External"/><Relationship Id="rId4208" Type="http://schemas.openxmlformats.org/officeDocument/2006/relationships/hyperlink" Target="http://hotelessentia.es" TargetMode="External"/><Relationship Id="rId5536" Type="http://schemas.openxmlformats.org/officeDocument/2006/relationships/hyperlink" Target="http://ruralsuite.com" TargetMode="External"/><Relationship Id="rId6867" Type="http://schemas.openxmlformats.org/officeDocument/2006/relationships/hyperlink" Target="http://abbabalmoralhotelbarcelona.com" TargetMode="External"/><Relationship Id="rId4207" Type="http://schemas.openxmlformats.org/officeDocument/2006/relationships/hyperlink" Target="https://www.hotelcasagarcia.com/es/index.html" TargetMode="External"/><Relationship Id="rId5537" Type="http://schemas.openxmlformats.org/officeDocument/2006/relationships/hyperlink" Target="http://www.hospederiadealesves.com" TargetMode="External"/><Relationship Id="rId6868" Type="http://schemas.openxmlformats.org/officeDocument/2006/relationships/hyperlink" Target="http://hotelcram.com" TargetMode="External"/><Relationship Id="rId590" Type="http://schemas.openxmlformats.org/officeDocument/2006/relationships/hyperlink" Target="http://hdonpedro.com" TargetMode="External"/><Relationship Id="rId4209" Type="http://schemas.openxmlformats.org/officeDocument/2006/relationships/hyperlink" Target="https://www.lacasanoble.net/" TargetMode="External"/><Relationship Id="rId589" Type="http://schemas.openxmlformats.org/officeDocument/2006/relationships/hyperlink" Target="http://marquesdelamoral.com" TargetMode="External"/><Relationship Id="rId588" Type="http://schemas.openxmlformats.org/officeDocument/2006/relationships/hyperlink" Target="http://hotel40nudos.com" TargetMode="External"/><Relationship Id="rId583" Type="http://schemas.openxmlformats.org/officeDocument/2006/relationships/hyperlink" Target="http://motelcancun.es" TargetMode="External"/><Relationship Id="rId5530" Type="http://schemas.openxmlformats.org/officeDocument/2006/relationships/hyperlink" Target="http://elpeiron.com" TargetMode="External"/><Relationship Id="rId6861" Type="http://schemas.openxmlformats.org/officeDocument/2006/relationships/hyperlink" Target="http://generatorhostels.com" TargetMode="External"/><Relationship Id="rId582" Type="http://schemas.openxmlformats.org/officeDocument/2006/relationships/hyperlink" Target="http://villalaargentina.com" TargetMode="External"/><Relationship Id="rId5531" Type="http://schemas.openxmlformats.org/officeDocument/2006/relationships/hyperlink" Target="http://parador.es" TargetMode="External"/><Relationship Id="rId6862" Type="http://schemas.openxmlformats.org/officeDocument/2006/relationships/hyperlink" Target="http://hoteles-catalonia.com" TargetMode="External"/><Relationship Id="rId581" Type="http://schemas.openxmlformats.org/officeDocument/2006/relationships/hyperlink" Target="http://hotelelbalcon.com" TargetMode="External"/><Relationship Id="rId4200" Type="http://schemas.openxmlformats.org/officeDocument/2006/relationships/hyperlink" Target="http://hotelayamontino.com" TargetMode="External"/><Relationship Id="rId580" Type="http://schemas.openxmlformats.org/officeDocument/2006/relationships/hyperlink" Target="http://domus-hoteles.es" TargetMode="External"/><Relationship Id="rId6860" Type="http://schemas.openxmlformats.org/officeDocument/2006/relationships/hyperlink" Target="http://pullman-barcelona-skipper.com" TargetMode="External"/><Relationship Id="rId587" Type="http://schemas.openxmlformats.org/officeDocument/2006/relationships/hyperlink" Target="http://hotelvilladeaviles.com" TargetMode="External"/><Relationship Id="rId4202" Type="http://schemas.openxmlformats.org/officeDocument/2006/relationships/hyperlink" Target="http://senatorhuelvahotel.com" TargetMode="External"/><Relationship Id="rId5534" Type="http://schemas.openxmlformats.org/officeDocument/2006/relationships/hyperlink" Target="http://www.hotelirubide.com" TargetMode="External"/><Relationship Id="rId6865" Type="http://schemas.openxmlformats.org/officeDocument/2006/relationships/hyperlink" Target="http://hotelviaaugusta.es" TargetMode="External"/><Relationship Id="rId586" Type="http://schemas.openxmlformats.org/officeDocument/2006/relationships/hyperlink" Target="http://zenbalagares.com" TargetMode="External"/><Relationship Id="rId4201" Type="http://schemas.openxmlformats.org/officeDocument/2006/relationships/hyperlink" Target="http://hotelespato.com" TargetMode="External"/><Relationship Id="rId5535" Type="http://schemas.openxmlformats.org/officeDocument/2006/relationships/hyperlink" Target="http://www.losabetos.es" TargetMode="External"/><Relationship Id="rId6866" Type="http://schemas.openxmlformats.org/officeDocument/2006/relationships/hyperlink" Target="http://hotelbalmoral.com" TargetMode="External"/><Relationship Id="rId585" Type="http://schemas.openxmlformats.org/officeDocument/2006/relationships/hyperlink" Target="http://nh-hotels.com" TargetMode="External"/><Relationship Id="rId4204" Type="http://schemas.openxmlformats.org/officeDocument/2006/relationships/hyperlink" Target="http://hotelfamiliaconde.com" TargetMode="External"/><Relationship Id="rId5532" Type="http://schemas.openxmlformats.org/officeDocument/2006/relationships/hyperlink" Target="http://vinacua.com" TargetMode="External"/><Relationship Id="rId6863" Type="http://schemas.openxmlformats.org/officeDocument/2006/relationships/hyperlink" Target="http://hotelsilver.com" TargetMode="External"/><Relationship Id="rId584" Type="http://schemas.openxmlformats.org/officeDocument/2006/relationships/hyperlink" Target="http://montesomaohotel.com" TargetMode="External"/><Relationship Id="rId4203" Type="http://schemas.openxmlformats.org/officeDocument/2006/relationships/hyperlink" Target="http://eurostarstartessos.com" TargetMode="External"/><Relationship Id="rId5533" Type="http://schemas.openxmlformats.org/officeDocument/2006/relationships/hyperlink" Target="http://hotelmeson.com" TargetMode="External"/><Relationship Id="rId6864" Type="http://schemas.openxmlformats.org/officeDocument/2006/relationships/hyperlink" Target="http://elpalauet.com" TargetMode="External"/><Relationship Id="rId5527" Type="http://schemas.openxmlformats.org/officeDocument/2006/relationships/hyperlink" Target="http://besaro.es" TargetMode="External"/><Relationship Id="rId6858" Type="http://schemas.openxmlformats.org/officeDocument/2006/relationships/hyperlink" Target="http://hotel54barceloneta.com" TargetMode="External"/><Relationship Id="rId5528" Type="http://schemas.openxmlformats.org/officeDocument/2006/relationships/hyperlink" Target="http://hotelruralaunamendi.com" TargetMode="External"/><Relationship Id="rId6859" Type="http://schemas.openxmlformats.org/officeDocument/2006/relationships/hyperlink" Target="http://cityhotels.es" TargetMode="External"/><Relationship Id="rId5525" Type="http://schemas.openxmlformats.org/officeDocument/2006/relationships/hyperlink" Target="http://landaben.com" TargetMode="External"/><Relationship Id="rId6856" Type="http://schemas.openxmlformats.org/officeDocument/2006/relationships/hyperlink" Target="http://aa-hoteles.com" TargetMode="External"/><Relationship Id="rId5526" Type="http://schemas.openxmlformats.org/officeDocument/2006/relationships/hyperlink" Target="http://www.resa.es" TargetMode="External"/><Relationship Id="rId6857" Type="http://schemas.openxmlformats.org/officeDocument/2006/relationships/hyperlink" Target="http://h10hotels.com" TargetMode="External"/><Relationship Id="rId5529" Type="http://schemas.openxmlformats.org/officeDocument/2006/relationships/hyperlink" Target="http://hoteltriskel.com" TargetMode="External"/><Relationship Id="rId579" Type="http://schemas.openxmlformats.org/officeDocument/2006/relationships/hyperlink" Target="http://laposadadeovero.es" TargetMode="External"/><Relationship Id="rId578" Type="http://schemas.openxmlformats.org/officeDocument/2006/relationships/hyperlink" Target="http://hotelplayadeaguilar.com" TargetMode="External"/><Relationship Id="rId577" Type="http://schemas.openxmlformats.org/officeDocument/2006/relationships/hyperlink" Target="http://casacarminahostel.com" TargetMode="External"/><Relationship Id="rId572" Type="http://schemas.openxmlformats.org/officeDocument/2006/relationships/hyperlink" Target="http://concha-artedo.com" TargetMode="External"/><Relationship Id="rId6850" Type="http://schemas.openxmlformats.org/officeDocument/2006/relationships/hyperlink" Target="http://cataloniasagradafamilia.com" TargetMode="External"/><Relationship Id="rId571" Type="http://schemas.openxmlformats.org/officeDocument/2006/relationships/hyperlink" Target="http://aldeadecerecedo.com" TargetMode="External"/><Relationship Id="rId5520" Type="http://schemas.openxmlformats.org/officeDocument/2006/relationships/hyperlink" Target="http://hotelirisguadalajara.com" TargetMode="External"/><Relationship Id="rId6851" Type="http://schemas.openxmlformats.org/officeDocument/2006/relationships/hyperlink" Target="http://hotelantibes.net" TargetMode="External"/><Relationship Id="rId570" Type="http://schemas.openxmlformats.org/officeDocument/2006/relationships/hyperlink" Target="http://casafernando2.com" TargetMode="External"/><Relationship Id="rId576" Type="http://schemas.openxmlformats.org/officeDocument/2006/relationships/hyperlink" Target="http://azpiazu.com" TargetMode="External"/><Relationship Id="rId5523" Type="http://schemas.openxmlformats.org/officeDocument/2006/relationships/hyperlink" Target="http://palaciodeatienza.com" TargetMode="External"/><Relationship Id="rId6854" Type="http://schemas.openxmlformats.org/officeDocument/2006/relationships/hyperlink" Target="http://leonardo-hotels.com" TargetMode="External"/><Relationship Id="rId575" Type="http://schemas.openxmlformats.org/officeDocument/2006/relationships/hyperlink" Target="http://hotelplayadelasllanas.com" TargetMode="External"/><Relationship Id="rId5524" Type="http://schemas.openxmlformats.org/officeDocument/2006/relationships/hyperlink" Target="http://elsalerotorija.es" TargetMode="External"/><Relationship Id="rId6855" Type="http://schemas.openxmlformats.org/officeDocument/2006/relationships/hyperlink" Target="http://eurohotelbarcelona.com" TargetMode="External"/><Relationship Id="rId574" Type="http://schemas.openxmlformats.org/officeDocument/2006/relationships/hyperlink" Target="http://hotelpalaciodelamagdalena.com" TargetMode="External"/><Relationship Id="rId5521" Type="http://schemas.openxmlformats.org/officeDocument/2006/relationships/hyperlink" Target="http://lacasadesangil.com" TargetMode="External"/><Relationship Id="rId6852" Type="http://schemas.openxmlformats.org/officeDocument/2006/relationships/hyperlink" Target="http://eurostarsmonumental.com" TargetMode="External"/><Relationship Id="rId573" Type="http://schemas.openxmlformats.org/officeDocument/2006/relationships/hyperlink" Target="http://hoteleslupa.com" TargetMode="External"/><Relationship Id="rId5522" Type="http://schemas.openxmlformats.org/officeDocument/2006/relationships/hyperlink" Target="http://palaciodeatienza.com" TargetMode="External"/><Relationship Id="rId6853" Type="http://schemas.openxmlformats.org/officeDocument/2006/relationships/hyperlink" Target="https://www.hotelnouvel.es/en/" TargetMode="External"/><Relationship Id="rId4228" Type="http://schemas.openxmlformats.org/officeDocument/2006/relationships/hyperlink" Target="https://hotelrobemarbaza.webnode.es/" TargetMode="External"/><Relationship Id="rId4227" Type="http://schemas.openxmlformats.org/officeDocument/2006/relationships/hyperlink" Target="http://hotelplayacotobro.com" TargetMode="External"/><Relationship Id="rId5558" Type="http://schemas.openxmlformats.org/officeDocument/2006/relationships/hyperlink" Target="http://palaciodepujadas.com" TargetMode="External"/><Relationship Id="rId6889" Type="http://schemas.openxmlformats.org/officeDocument/2006/relationships/hyperlink" Target="https://husapedralbes.barcelonabesthotels.com/es/" TargetMode="External"/><Relationship Id="rId4229" Type="http://schemas.openxmlformats.org/officeDocument/2006/relationships/hyperlink" Target="http://hotelanabelbaza.com" TargetMode="External"/><Relationship Id="rId5559" Type="http://schemas.openxmlformats.org/officeDocument/2006/relationships/hyperlink" Target="http://www.hotelmonaco.com" TargetMode="External"/><Relationship Id="rId6880" Type="http://schemas.openxmlformats.org/officeDocument/2006/relationships/hyperlink" Target="https://www.eurostarshotels.com/exe-mitre.html?referer_code=lb0gg00yx&amp;utm_source=google&amp;utm_medium=business&amp;utm_campaign=lb0gg00yx" TargetMode="External"/><Relationship Id="rId4220" Type="http://schemas.openxmlformats.org/officeDocument/2006/relationships/hyperlink" Target="http://adhislacristina.com" TargetMode="External"/><Relationship Id="rId5552" Type="http://schemas.openxmlformats.org/officeDocument/2006/relationships/hyperlink" Target="http://parador.es" TargetMode="External"/><Relationship Id="rId6883" Type="http://schemas.openxmlformats.org/officeDocument/2006/relationships/hyperlink" Target="http://derbyhotels.com" TargetMode="External"/><Relationship Id="rId5553" Type="http://schemas.openxmlformats.org/officeDocument/2006/relationships/hyperlink" Target="http://hostalpenalen.com" TargetMode="External"/><Relationship Id="rId6884" Type="http://schemas.openxmlformats.org/officeDocument/2006/relationships/hyperlink" Target="http://hispanos7suiza.com" TargetMode="External"/><Relationship Id="rId4222" Type="http://schemas.openxmlformats.org/officeDocument/2006/relationships/hyperlink" Target="http://dunasdedonanagolfresort.com" TargetMode="External"/><Relationship Id="rId5550" Type="http://schemas.openxmlformats.org/officeDocument/2006/relationships/hyperlink" Target="http://loizu.com" TargetMode="External"/><Relationship Id="rId6881" Type="http://schemas.openxmlformats.org/officeDocument/2006/relationships/hyperlink" Target="http://hoteles-catalonia.com" TargetMode="External"/><Relationship Id="rId4221" Type="http://schemas.openxmlformats.org/officeDocument/2006/relationships/hyperlink" Target="http://lasmalvasias.com" TargetMode="External"/><Relationship Id="rId5551" Type="http://schemas.openxmlformats.org/officeDocument/2006/relationships/hyperlink" Target="http://lajoyosaguarda.com" TargetMode="External"/><Relationship Id="rId6882" Type="http://schemas.openxmlformats.org/officeDocument/2006/relationships/hyperlink" Target="http://cityhotels.es" TargetMode="External"/><Relationship Id="rId4224" Type="http://schemas.openxmlformats.org/officeDocument/2006/relationships/hyperlink" Target="http://urbandreamnevada.com" TargetMode="External"/><Relationship Id="rId5556" Type="http://schemas.openxmlformats.org/officeDocument/2006/relationships/hyperlink" Target="http://www.hotelberatxa.com" TargetMode="External"/><Relationship Id="rId6887" Type="http://schemas.openxmlformats.org/officeDocument/2006/relationships/hyperlink" Target="http://eurostarshotels.com" TargetMode="External"/><Relationship Id="rId4223" Type="http://schemas.openxmlformats.org/officeDocument/2006/relationships/hyperlink" Target="http://sierraluz.com" TargetMode="External"/><Relationship Id="rId5557" Type="http://schemas.openxmlformats.org/officeDocument/2006/relationships/hyperlink" Target="http://www.hotelrios.es" TargetMode="External"/><Relationship Id="rId6888" Type="http://schemas.openxmlformats.org/officeDocument/2006/relationships/hyperlink" Target="https://sansihotels.com/" TargetMode="External"/><Relationship Id="rId4226" Type="http://schemas.openxmlformats.org/officeDocument/2006/relationships/hyperlink" Target="http://elbalcondelasnieves.es" TargetMode="External"/><Relationship Id="rId5554" Type="http://schemas.openxmlformats.org/officeDocument/2006/relationships/hyperlink" Target="http://villadelarraga.com" TargetMode="External"/><Relationship Id="rId6885" Type="http://schemas.openxmlformats.org/officeDocument/2006/relationships/hyperlink" Target="http://h7s.es" TargetMode="External"/><Relationship Id="rId4225" Type="http://schemas.openxmlformats.org/officeDocument/2006/relationships/hyperlink" Target="http://castanarnazari.com" TargetMode="External"/><Relationship Id="rId5555" Type="http://schemas.openxmlformats.org/officeDocument/2006/relationships/hyperlink" Target="http://villadelarraga.com" TargetMode="External"/><Relationship Id="rId6886" Type="http://schemas.openxmlformats.org/officeDocument/2006/relationships/hyperlink" Target="http://cataloniahotels.com" TargetMode="External"/><Relationship Id="rId4217" Type="http://schemas.openxmlformats.org/officeDocument/2006/relationships/hyperlink" Target="http://hotelgalaroza.com" TargetMode="External"/><Relationship Id="rId5549" Type="http://schemas.openxmlformats.org/officeDocument/2006/relationships/hyperlink" Target="http://hotelroncesvalles.com" TargetMode="External"/><Relationship Id="rId4216" Type="http://schemas.openxmlformats.org/officeDocument/2006/relationships/hyperlink" Target="https://www.hotelgalaroza.com/" TargetMode="External"/><Relationship Id="rId4219" Type="http://schemas.openxmlformats.org/officeDocument/2006/relationships/hyperlink" Target="https://www.estivalgroup.com/estival-islantilla-huelva.html?utm_medium=organic&amp;utm_source=google&amp;utm_campaign=google-my-business&amp;utm_term=google-local&amp;utm_id=ocean-islantilla" TargetMode="External"/><Relationship Id="rId5547" Type="http://schemas.openxmlformats.org/officeDocument/2006/relationships/hyperlink" Target="http://hotelarostegui.com" TargetMode="External"/><Relationship Id="rId6878" Type="http://schemas.openxmlformats.org/officeDocument/2006/relationships/hyperlink" Target="http://hoteles-catalonia.com" TargetMode="External"/><Relationship Id="rId4218" Type="http://schemas.openxmlformats.org/officeDocument/2006/relationships/hyperlink" Target="http://onhotels.es" TargetMode="External"/><Relationship Id="rId5548" Type="http://schemas.openxmlformats.org/officeDocument/2006/relationships/hyperlink" Target="http://hostalhaizea.com" TargetMode="External"/><Relationship Id="rId6879" Type="http://schemas.openxmlformats.org/officeDocument/2006/relationships/hyperlink" Target="http://hotelbertran.com" TargetMode="External"/><Relationship Id="rId599" Type="http://schemas.openxmlformats.org/officeDocument/2006/relationships/hyperlink" Target="http://hotelmayce.es" TargetMode="External"/><Relationship Id="rId594" Type="http://schemas.openxmlformats.org/officeDocument/2006/relationships/hyperlink" Target="http://elcastaniu.com" TargetMode="External"/><Relationship Id="rId5541" Type="http://schemas.openxmlformats.org/officeDocument/2006/relationships/hyperlink" Target="http://hotelalhama.com" TargetMode="External"/><Relationship Id="rId6872" Type="http://schemas.openxmlformats.org/officeDocument/2006/relationships/hyperlink" Target="http://www.hotelnegrescoprincess.com/" TargetMode="External"/><Relationship Id="rId593" Type="http://schemas.openxmlformats.org/officeDocument/2006/relationships/hyperlink" Target="http://hotelcastillodegauzon.es" TargetMode="External"/><Relationship Id="rId5542" Type="http://schemas.openxmlformats.org/officeDocument/2006/relationships/hyperlink" Target="http://hotelcaracho.com" TargetMode="External"/><Relationship Id="rId6873" Type="http://schemas.openxmlformats.org/officeDocument/2006/relationships/hyperlink" Target="http://oliviabalmeshotel.es" TargetMode="External"/><Relationship Id="rId592" Type="http://schemas.openxmlformats.org/officeDocument/2006/relationships/hyperlink" Target="http://hotelpiedras.com" TargetMode="External"/><Relationship Id="rId4211" Type="http://schemas.openxmlformats.org/officeDocument/2006/relationships/hyperlink" Target="http://hotelconventoaracena.es" TargetMode="External"/><Relationship Id="rId6870" Type="http://schemas.openxmlformats.org/officeDocument/2006/relationships/hyperlink" Target="http://od-hotels.com" TargetMode="External"/><Relationship Id="rId591" Type="http://schemas.openxmlformats.org/officeDocument/2006/relationships/hyperlink" Target="http://hdonpedro.com" TargetMode="External"/><Relationship Id="rId4210" Type="http://schemas.openxmlformats.org/officeDocument/2006/relationships/hyperlink" Target="http://fincavalbono.com" TargetMode="External"/><Relationship Id="rId5540" Type="http://schemas.openxmlformats.org/officeDocument/2006/relationships/hyperlink" Target="http://www.hotelmaher.com" TargetMode="External"/><Relationship Id="rId6871" Type="http://schemas.openxmlformats.org/officeDocument/2006/relationships/hyperlink" Target="http://hotelpaseodegracia.es" TargetMode="External"/><Relationship Id="rId598" Type="http://schemas.openxmlformats.org/officeDocument/2006/relationships/hyperlink" Target="http://larectoraldesanjuan.com" TargetMode="External"/><Relationship Id="rId4213" Type="http://schemas.openxmlformats.org/officeDocument/2006/relationships/hyperlink" Target="http://hotelsierradearacena.com" TargetMode="External"/><Relationship Id="rId5545" Type="http://schemas.openxmlformats.org/officeDocument/2006/relationships/hyperlink" Target="http://hotelaribe.com" TargetMode="External"/><Relationship Id="rId6876" Type="http://schemas.openxmlformats.org/officeDocument/2006/relationships/hyperlink" Target="http://h10hotels.com" TargetMode="External"/><Relationship Id="rId597" Type="http://schemas.openxmlformats.org/officeDocument/2006/relationships/hyperlink" Target="http://hrdetorres.com" TargetMode="External"/><Relationship Id="rId4212" Type="http://schemas.openxmlformats.org/officeDocument/2006/relationships/hyperlink" Target="http://loscastanoshotel.com" TargetMode="External"/><Relationship Id="rId5546" Type="http://schemas.openxmlformats.org/officeDocument/2006/relationships/hyperlink" Target="http://auniak.com" TargetMode="External"/><Relationship Id="rId6877" Type="http://schemas.openxmlformats.org/officeDocument/2006/relationships/hyperlink" Target="http://h-travessera.com" TargetMode="External"/><Relationship Id="rId596" Type="http://schemas.openxmlformats.org/officeDocument/2006/relationships/hyperlink" Target="http://casaelrapido.com" TargetMode="External"/><Relationship Id="rId4215" Type="http://schemas.openxmlformats.org/officeDocument/2006/relationships/hyperlink" Target="https://www.fincabuenvino.com/" TargetMode="External"/><Relationship Id="rId5543" Type="http://schemas.openxmlformats.org/officeDocument/2006/relationships/hyperlink" Target="http://balneariodefitero.es" TargetMode="External"/><Relationship Id="rId6874" Type="http://schemas.openxmlformats.org/officeDocument/2006/relationships/hyperlink" Target="http://h10hotels.com" TargetMode="External"/><Relationship Id="rId595" Type="http://schemas.openxmlformats.org/officeDocument/2006/relationships/hyperlink" Target="http://hotelelparador.net" TargetMode="External"/><Relationship Id="rId4214" Type="http://schemas.openxmlformats.org/officeDocument/2006/relationships/hyperlink" Target="http://posadasalajar.com" TargetMode="External"/><Relationship Id="rId5544" Type="http://schemas.openxmlformats.org/officeDocument/2006/relationships/hyperlink" Target="http://casa-txorrota.com" TargetMode="External"/><Relationship Id="rId6875" Type="http://schemas.openxmlformats.org/officeDocument/2006/relationships/hyperlink" Target="http://hotelstheone.com" TargetMode="External"/><Relationship Id="rId6825" Type="http://schemas.openxmlformats.org/officeDocument/2006/relationships/hyperlink" Target="http://hotellesseps.com" TargetMode="External"/><Relationship Id="rId6826" Type="http://schemas.openxmlformats.org/officeDocument/2006/relationships/hyperlink" Target="http://hoteles-silken.com" TargetMode="External"/><Relationship Id="rId6823" Type="http://schemas.openxmlformats.org/officeDocument/2006/relationships/hyperlink" Target="http://hotellaflorida.com" TargetMode="External"/><Relationship Id="rId6824" Type="http://schemas.openxmlformats.org/officeDocument/2006/relationships/hyperlink" Target="http://hotelescenter.com" TargetMode="External"/><Relationship Id="rId6829" Type="http://schemas.openxmlformats.org/officeDocument/2006/relationships/hyperlink" Target="http://hotelvillaemilia.com" TargetMode="External"/><Relationship Id="rId6827" Type="http://schemas.openxmlformats.org/officeDocument/2006/relationships/hyperlink" Target="http://bonanovasuite.com" TargetMode="External"/><Relationship Id="rId6828" Type="http://schemas.openxmlformats.org/officeDocument/2006/relationships/hyperlink" Target="https://hlloret.com/" TargetMode="External"/><Relationship Id="rId547" Type="http://schemas.openxmlformats.org/officeDocument/2006/relationships/hyperlink" Target="http://casarodil.es" TargetMode="External"/><Relationship Id="rId9098" Type="http://schemas.openxmlformats.org/officeDocument/2006/relationships/hyperlink" Target="https://apartamentosparquecarolina.top/" TargetMode="External"/><Relationship Id="rId546" Type="http://schemas.openxmlformats.org/officeDocument/2006/relationships/hyperlink" Target="http://hrsananton.com" TargetMode="External"/><Relationship Id="rId9097" Type="http://schemas.openxmlformats.org/officeDocument/2006/relationships/hyperlink" Target="https://bestplacesinmap.eu/apartamentos-de-la-huerta-spain?correlationID=18962efe-c17e-43f8-a450-9ffe88b38d0b" TargetMode="External"/><Relationship Id="rId545" Type="http://schemas.openxmlformats.org/officeDocument/2006/relationships/hyperlink" Target="http://larutadetapia.com" TargetMode="External"/><Relationship Id="rId9096" Type="http://schemas.openxmlformats.org/officeDocument/2006/relationships/hyperlink" Target="http://ancoradaria.com" TargetMode="External"/><Relationship Id="rId544" Type="http://schemas.openxmlformats.org/officeDocument/2006/relationships/hyperlink" Target="http://hotelblanco.es" TargetMode="External"/><Relationship Id="rId9095" Type="http://schemas.openxmlformats.org/officeDocument/2006/relationships/hyperlink" Target="http://almabellaclub.com" TargetMode="External"/><Relationship Id="rId549" Type="http://schemas.openxmlformats.org/officeDocument/2006/relationships/hyperlink" Target="http://penarrondaplaya.es" TargetMode="External"/><Relationship Id="rId548" Type="http://schemas.openxmlformats.org/officeDocument/2006/relationships/hyperlink" Target="http://hotelcasacachon.es" TargetMode="External"/><Relationship Id="rId9099" Type="http://schemas.openxmlformats.org/officeDocument/2006/relationships/hyperlink" Target="http://apartamentosplazaamerica.com" TargetMode="External"/><Relationship Id="rId543" Type="http://schemas.openxmlformats.org/officeDocument/2006/relationships/hyperlink" Target="http://restaurantecasavicente.com" TargetMode="External"/><Relationship Id="rId6821" Type="http://schemas.openxmlformats.org/officeDocument/2006/relationships/hyperlink" Target="http://cataloniahotels.com" TargetMode="External"/><Relationship Id="rId542" Type="http://schemas.openxmlformats.org/officeDocument/2006/relationships/hyperlink" Target="http://complejopenamar.com" TargetMode="External"/><Relationship Id="rId6822" Type="http://schemas.openxmlformats.org/officeDocument/2006/relationships/hyperlink" Target="http://espanol.marriott.com" TargetMode="External"/><Relationship Id="rId541" Type="http://schemas.openxmlformats.org/officeDocument/2006/relationships/hyperlink" Target="http://hotelpalacetepenalba.com" TargetMode="External"/><Relationship Id="rId540" Type="http://schemas.openxmlformats.org/officeDocument/2006/relationships/hyperlink" Target="http://casaxusto.es" TargetMode="External"/><Relationship Id="rId6820" Type="http://schemas.openxmlformats.org/officeDocument/2006/relationships/hyperlink" Target="http://travelodge.es" TargetMode="External"/><Relationship Id="rId6814" Type="http://schemas.openxmlformats.org/officeDocument/2006/relationships/hyperlink" Target="http://attica21hotels.com" TargetMode="External"/><Relationship Id="rId6815" Type="http://schemas.openxmlformats.org/officeDocument/2006/relationships/hyperlink" Target="http://hoteles-catalonia.com" TargetMode="External"/><Relationship Id="rId6812" Type="http://schemas.openxmlformats.org/officeDocument/2006/relationships/hyperlink" Target="http://hotelurquinaona.com" TargetMode="External"/><Relationship Id="rId6813" Type="http://schemas.openxmlformats.org/officeDocument/2006/relationships/hyperlink" Target="http://firacongress.com" TargetMode="External"/><Relationship Id="rId6818" Type="http://schemas.openxmlformats.org/officeDocument/2006/relationships/hyperlink" Target="http://apartamentosoceania.com" TargetMode="External"/><Relationship Id="rId6819" Type="http://schemas.openxmlformats.org/officeDocument/2006/relationships/hyperlink" Target="http://onalivingbarcelona.com" TargetMode="External"/><Relationship Id="rId6816" Type="http://schemas.openxmlformats.org/officeDocument/2006/relationships/hyperlink" Target="https://www.cataloniahotels.com/" TargetMode="External"/><Relationship Id="rId6817" Type="http://schemas.openxmlformats.org/officeDocument/2006/relationships/hyperlink" Target="https://www.cataloniahotels.com/" TargetMode="External"/><Relationship Id="rId9090" Type="http://schemas.openxmlformats.org/officeDocument/2006/relationships/hyperlink" Target="http://casadameixida.com" TargetMode="External"/><Relationship Id="rId9094" Type="http://schemas.openxmlformats.org/officeDocument/2006/relationships/hyperlink" Target="http://aldeaduero.es" TargetMode="External"/><Relationship Id="rId9093" Type="http://schemas.openxmlformats.org/officeDocument/2006/relationships/hyperlink" Target="http://aisiahoteles.com" TargetMode="External"/><Relationship Id="rId9092" Type="http://schemas.openxmlformats.org/officeDocument/2006/relationships/hyperlink" Target="http://airedecolldejou.com" TargetMode="External"/><Relationship Id="rId9091" Type="http://schemas.openxmlformats.org/officeDocument/2006/relationships/hyperlink" Target="http://airedecolldejou.com" TargetMode="External"/><Relationship Id="rId536" Type="http://schemas.openxmlformats.org/officeDocument/2006/relationships/hyperlink" Target="http://torrevillademoros.com" TargetMode="External"/><Relationship Id="rId9087" Type="http://schemas.openxmlformats.org/officeDocument/2006/relationships/hyperlink" Target="http://hotelsierraquilama.com" TargetMode="External"/><Relationship Id="rId535" Type="http://schemas.openxmlformats.org/officeDocument/2006/relationships/hyperlink" Target="http://asturiashotelrural.com" TargetMode="External"/><Relationship Id="rId9086" Type="http://schemas.openxmlformats.org/officeDocument/2006/relationships/hyperlink" Target="http://hrlasramblas.es" TargetMode="External"/><Relationship Id="rId534" Type="http://schemas.openxmlformats.org/officeDocument/2006/relationships/hyperlink" Target="http://hoteltaramundi.com" TargetMode="External"/><Relationship Id="rId9085" Type="http://schemas.openxmlformats.org/officeDocument/2006/relationships/hyperlink" Target="http://villanuevahotel.com" TargetMode="External"/><Relationship Id="rId533" Type="http://schemas.openxmlformats.org/officeDocument/2006/relationships/hyperlink" Target="http://casapetronila.com" TargetMode="External"/><Relationship Id="rId9084" Type="http://schemas.openxmlformats.org/officeDocument/2006/relationships/hyperlink" Target="http://hotelruralandalucia.es" TargetMode="External"/><Relationship Id="rId539" Type="http://schemas.openxmlformats.org/officeDocument/2006/relationships/hyperlink" Target="http://lacolmena.com" TargetMode="External"/><Relationship Id="rId538" Type="http://schemas.openxmlformats.org/officeDocument/2006/relationships/hyperlink" Target="http://infoasturias.com" TargetMode="External"/><Relationship Id="rId9089" Type="http://schemas.openxmlformats.org/officeDocument/2006/relationships/hyperlink" Target="http://abracadabrasuites.com" TargetMode="External"/><Relationship Id="rId537" Type="http://schemas.openxmlformats.org/officeDocument/2006/relationships/hyperlink" Target="http://torrevillademoros.com" TargetMode="External"/><Relationship Id="rId9088" Type="http://schemas.openxmlformats.org/officeDocument/2006/relationships/hyperlink" Target="http://7escalones.rota.top-hotels-es.com/es" TargetMode="External"/><Relationship Id="rId532" Type="http://schemas.openxmlformats.org/officeDocument/2006/relationships/hyperlink" Target="http://www.hotelpetronila.es/" TargetMode="External"/><Relationship Id="rId6810" Type="http://schemas.openxmlformats.org/officeDocument/2006/relationships/hyperlink" Target="http://parkhotelbarcelona.com" TargetMode="External"/><Relationship Id="rId531" Type="http://schemas.openxmlformats.org/officeDocument/2006/relationships/hyperlink" Target="http://hotellapara.com/" TargetMode="External"/><Relationship Id="rId6811" Type="http://schemas.openxmlformats.org/officeDocument/2006/relationships/hyperlink" Target="http://ilunionalmirante.com" TargetMode="External"/><Relationship Id="rId530" Type="http://schemas.openxmlformats.org/officeDocument/2006/relationships/hyperlink" Target="http://robledoexpress.com" TargetMode="External"/><Relationship Id="rId5516" Type="http://schemas.openxmlformats.org/officeDocument/2006/relationships/hyperlink" Target="http://sch-hotels.com" TargetMode="External"/><Relationship Id="rId6847" Type="http://schemas.openxmlformats.org/officeDocument/2006/relationships/hyperlink" Target="http://h10hotels.com" TargetMode="External"/><Relationship Id="rId5517" Type="http://schemas.openxmlformats.org/officeDocument/2006/relationships/hyperlink" Target="https://xn--hotel-espaa-beb.es/" TargetMode="External"/><Relationship Id="rId6848" Type="http://schemas.openxmlformats.org/officeDocument/2006/relationships/hyperlink" Target="http://hregas.com" TargetMode="External"/><Relationship Id="rId5514" Type="http://schemas.openxmlformats.org/officeDocument/2006/relationships/hyperlink" Target="http://hotelalcarria.es" TargetMode="External"/><Relationship Id="rId6845" Type="http://schemas.openxmlformats.org/officeDocument/2006/relationships/hyperlink" Target="http://emma.room-matehotels.com" TargetMode="External"/><Relationship Id="rId5515" Type="http://schemas.openxmlformats.org/officeDocument/2006/relationships/hyperlink" Target="http://www.hotelalcarria.es" TargetMode="External"/><Relationship Id="rId6846" Type="http://schemas.openxmlformats.org/officeDocument/2006/relationships/hyperlink" Target="http://hotelh10madison.com" TargetMode="External"/><Relationship Id="rId5518" Type="http://schemas.openxmlformats.org/officeDocument/2006/relationships/hyperlink" Target="http://hotelguadalajara.com" TargetMode="External"/><Relationship Id="rId6849" Type="http://schemas.openxmlformats.org/officeDocument/2006/relationships/hyperlink" Target="http://hoteles-catalonia.com" TargetMode="External"/><Relationship Id="rId5519" Type="http://schemas.openxmlformats.org/officeDocument/2006/relationships/hyperlink" Target="https://www.hoteltorcal.com" TargetMode="External"/><Relationship Id="rId569" Type="http://schemas.openxmlformats.org/officeDocument/2006/relationships/hyperlink" Target="http://hotelruralaguilar.com" TargetMode="External"/><Relationship Id="rId568" Type="http://schemas.openxmlformats.org/officeDocument/2006/relationships/hyperlink" Target="http://hotelrestauranteelpescador.com" TargetMode="External"/><Relationship Id="rId567" Type="http://schemas.openxmlformats.org/officeDocument/2006/relationships/hyperlink" Target="http://hoteleslupa.com" TargetMode="External"/><Relationship Id="rId566" Type="http://schemas.openxmlformats.org/officeDocument/2006/relationships/hyperlink" Target="http://casonadelapaca.com" TargetMode="External"/><Relationship Id="rId561" Type="http://schemas.openxmlformats.org/officeDocument/2006/relationships/hyperlink" Target="http://casaviejadelsastre.com" TargetMode="External"/><Relationship Id="rId560" Type="http://schemas.openxmlformats.org/officeDocument/2006/relationships/hyperlink" Target="http://lahortona.com" TargetMode="External"/><Relationship Id="rId6840" Type="http://schemas.openxmlformats.org/officeDocument/2006/relationships/hyperlink" Target="http://hotel-laumon.com" TargetMode="External"/><Relationship Id="rId565" Type="http://schemas.openxmlformats.org/officeDocument/2006/relationships/hyperlink" Target="http://casavitorio.com" TargetMode="External"/><Relationship Id="rId5512" Type="http://schemas.openxmlformats.org/officeDocument/2006/relationships/hyperlink" Target="http://hotelmiralcampo.com" TargetMode="External"/><Relationship Id="rId6843" Type="http://schemas.openxmlformats.org/officeDocument/2006/relationships/hyperlink" Target="http://hoteles-catalonia.es" TargetMode="External"/><Relationship Id="rId564" Type="http://schemas.openxmlformats.org/officeDocument/2006/relationships/hyperlink" Target="http://cabovidio.com" TargetMode="External"/><Relationship Id="rId5513" Type="http://schemas.openxmlformats.org/officeDocument/2006/relationships/hyperlink" Target="http://hotelazuqueca.com" TargetMode="External"/><Relationship Id="rId6844" Type="http://schemas.openxmlformats.org/officeDocument/2006/relationships/hyperlink" Target="https://es.eveniahotels.com/ciudad/barcelona/evenia-rossello?utm_source=Google+My+Business&amp;utm_medium=Ficha&amp;utm_campaign=Evenia+Rossello" TargetMode="External"/><Relationship Id="rId563" Type="http://schemas.openxmlformats.org/officeDocument/2006/relationships/hyperlink" Target="http://hotelvalle.org" TargetMode="External"/><Relationship Id="rId5510" Type="http://schemas.openxmlformats.org/officeDocument/2006/relationships/hyperlink" Target="http://lacanadahotel.com" TargetMode="External"/><Relationship Id="rId6841" Type="http://schemas.openxmlformats.org/officeDocument/2006/relationships/hyperlink" Target="http://hotelcimvalles.com" TargetMode="External"/><Relationship Id="rId562" Type="http://schemas.openxmlformats.org/officeDocument/2006/relationships/hyperlink" Target="http://casafernando.es" TargetMode="External"/><Relationship Id="rId5511" Type="http://schemas.openxmlformats.org/officeDocument/2006/relationships/hyperlink" Target="http://area103.es" TargetMode="External"/><Relationship Id="rId6842" Type="http://schemas.openxmlformats.org/officeDocument/2006/relationships/hyperlink" Target="http://exehotels.com" TargetMode="External"/><Relationship Id="rId5505" Type="http://schemas.openxmlformats.org/officeDocument/2006/relationships/hyperlink" Target="http://paradores.es" TargetMode="External"/><Relationship Id="rId6836" Type="http://schemas.openxmlformats.org/officeDocument/2006/relationships/hyperlink" Target="http://hotelbrustarcentric.com" TargetMode="External"/><Relationship Id="rId5506" Type="http://schemas.openxmlformats.org/officeDocument/2006/relationships/hyperlink" Target="http://casonadetorres.com" TargetMode="External"/><Relationship Id="rId6837" Type="http://schemas.openxmlformats.org/officeDocument/2006/relationships/hyperlink" Target="http://hotelteatre-barcelona.com" TargetMode="External"/><Relationship Id="rId5503" Type="http://schemas.openxmlformats.org/officeDocument/2006/relationships/hyperlink" Target="http://casadelcastillo.com" TargetMode="External"/><Relationship Id="rId6834" Type="http://schemas.openxmlformats.org/officeDocument/2006/relationships/hyperlink" Target="http://ayrehoteles.com" TargetMode="External"/><Relationship Id="rId5504" Type="http://schemas.openxmlformats.org/officeDocument/2006/relationships/hyperlink" Target="http://www.hotellaberinto.es" TargetMode="External"/><Relationship Id="rId6835" Type="http://schemas.openxmlformats.org/officeDocument/2006/relationships/hyperlink" Target="http://napols.net" TargetMode="External"/><Relationship Id="rId5509" Type="http://schemas.openxmlformats.org/officeDocument/2006/relationships/hyperlink" Target="http://elcastejondeluzaga.com" TargetMode="External"/><Relationship Id="rId5507" Type="http://schemas.openxmlformats.org/officeDocument/2006/relationships/hyperlink" Target="http://hotelpalaterna.com" TargetMode="External"/><Relationship Id="rId6838" Type="http://schemas.openxmlformats.org/officeDocument/2006/relationships/hyperlink" Target="http://hotelbcnsantantoni.com" TargetMode="External"/><Relationship Id="rId5508" Type="http://schemas.openxmlformats.org/officeDocument/2006/relationships/hyperlink" Target="http://hotelmariblanca.com" TargetMode="External"/><Relationship Id="rId6839" Type="http://schemas.openxmlformats.org/officeDocument/2006/relationships/hyperlink" Target="http://ilunionauditori.com" TargetMode="External"/><Relationship Id="rId558" Type="http://schemas.openxmlformats.org/officeDocument/2006/relationships/hyperlink" Target="http://hotelcasafernando.com" TargetMode="External"/><Relationship Id="rId557" Type="http://schemas.openxmlformats.org/officeDocument/2006/relationships/hyperlink" Target="http://lacasonadeentralgo.com" TargetMode="External"/><Relationship Id="rId556" Type="http://schemas.openxmlformats.org/officeDocument/2006/relationships/hyperlink" Target="http://lapacha.es" TargetMode="External"/><Relationship Id="rId555" Type="http://schemas.openxmlformats.org/officeDocument/2006/relationships/hyperlink" Target="http://hotelruralelfondon.com" TargetMode="External"/><Relationship Id="rId559" Type="http://schemas.openxmlformats.org/officeDocument/2006/relationships/hyperlink" Target="http://elchisco.com" TargetMode="External"/><Relationship Id="rId550" Type="http://schemas.openxmlformats.org/officeDocument/2006/relationships/hyperlink" Target="http://lacasadelburrero.com" TargetMode="External"/><Relationship Id="rId554" Type="http://schemas.openxmlformats.org/officeDocument/2006/relationships/hyperlink" Target="http://www.facebook.com/lacasonaderioseco" TargetMode="External"/><Relationship Id="rId5501" Type="http://schemas.openxmlformats.org/officeDocument/2006/relationships/hyperlink" Target="http://hotelhcsiguenza.com" TargetMode="External"/><Relationship Id="rId6832" Type="http://schemas.openxmlformats.org/officeDocument/2006/relationships/hyperlink" Target="https://www.goldenhotels.com/es/" TargetMode="External"/><Relationship Id="rId553" Type="http://schemas.openxmlformats.org/officeDocument/2006/relationships/hyperlink" Target="http://hotelparrillaelzangano.com" TargetMode="External"/><Relationship Id="rId5502" Type="http://schemas.openxmlformats.org/officeDocument/2006/relationships/hyperlink" Target="http://crusa.es" TargetMode="External"/><Relationship Id="rId6833" Type="http://schemas.openxmlformats.org/officeDocument/2006/relationships/hyperlink" Target="http://hotelaranea.com" TargetMode="External"/><Relationship Id="rId552" Type="http://schemas.openxmlformats.org/officeDocument/2006/relationships/hyperlink" Target="http://hotelrestauranteprado.es" TargetMode="External"/><Relationship Id="rId6830" Type="http://schemas.openxmlformats.org/officeDocument/2006/relationships/hyperlink" Target="http://hotel153.es" TargetMode="External"/><Relationship Id="rId551" Type="http://schemas.openxmlformats.org/officeDocument/2006/relationships/hyperlink" Target="http://palaciodeprelo.com" TargetMode="External"/><Relationship Id="rId5500" Type="http://schemas.openxmlformats.org/officeDocument/2006/relationships/hyperlink" Target="http://cardamomosiguenza.com" TargetMode="External"/><Relationship Id="rId6831" Type="http://schemas.openxmlformats.org/officeDocument/2006/relationships/hyperlink" Target="http://bypillow.com" TargetMode="External"/><Relationship Id="rId4280" Type="http://schemas.openxmlformats.org/officeDocument/2006/relationships/hyperlink" Target="http://hotelalbayzindelmar.com" TargetMode="External"/><Relationship Id="rId4282" Type="http://schemas.openxmlformats.org/officeDocument/2006/relationships/hyperlink" Target="http://tropysol.com" TargetMode="External"/><Relationship Id="rId4281" Type="http://schemas.openxmlformats.org/officeDocument/2006/relationships/hyperlink" Target="http://hotel-victoria-centro-almunecar.granada-vive.com" TargetMode="External"/><Relationship Id="rId4284" Type="http://schemas.openxmlformats.org/officeDocument/2006/relationships/hyperlink" Target="http://playasancristobal.com/" TargetMode="External"/><Relationship Id="rId4283" Type="http://schemas.openxmlformats.org/officeDocument/2006/relationships/hyperlink" Target="http://chinasol.com" TargetMode="External"/><Relationship Id="rId4286" Type="http://schemas.openxmlformats.org/officeDocument/2006/relationships/hyperlink" Target="http://hoteleshelios.com" TargetMode="External"/><Relationship Id="rId4285" Type="http://schemas.openxmlformats.org/officeDocument/2006/relationships/hyperlink" Target="http://hotelnajarra.com" TargetMode="External"/><Relationship Id="rId4288" Type="http://schemas.openxmlformats.org/officeDocument/2006/relationships/hyperlink" Target="http://embarcaderodecalahonda.com" TargetMode="External"/><Relationship Id="rId4287" Type="http://schemas.openxmlformats.org/officeDocument/2006/relationships/hyperlink" Target="http://anclamar.es" TargetMode="External"/><Relationship Id="rId4289" Type="http://schemas.openxmlformats.org/officeDocument/2006/relationships/hyperlink" Target="http://playasenator.com" TargetMode="External"/><Relationship Id="rId4271" Type="http://schemas.openxmlformats.org/officeDocument/2006/relationships/hyperlink" Target="http://hotelcomercio.com" TargetMode="External"/><Relationship Id="rId4270" Type="http://schemas.openxmlformats.org/officeDocument/2006/relationships/hyperlink" Target="http://cuevaspedroantonio.es" TargetMode="External"/><Relationship Id="rId4273" Type="http://schemas.openxmlformats.org/officeDocument/2006/relationships/hyperlink" Target="http://hotelcarmenguadix.es" TargetMode="External"/><Relationship Id="rId4272" Type="http://schemas.openxmlformats.org/officeDocument/2006/relationships/hyperlink" Target="http://cuevasabueloventura.com" TargetMode="External"/><Relationship Id="rId4275" Type="http://schemas.openxmlformats.org/officeDocument/2006/relationships/hyperlink" Target="https://www.hoteliberico.com/" TargetMode="External"/><Relationship Id="rId4274" Type="http://schemas.openxmlformats.org/officeDocument/2006/relationships/hyperlink" Target="http://hotelmulhacen.com" TargetMode="External"/><Relationship Id="rId4277" Type="http://schemas.openxmlformats.org/officeDocument/2006/relationships/hyperlink" Target="http://playasenator.com" TargetMode="External"/><Relationship Id="rId4276" Type="http://schemas.openxmlformats.org/officeDocument/2006/relationships/hyperlink" Target="http://hotelbahiatropical.com" TargetMode="External"/><Relationship Id="rId4279" Type="http://schemas.openxmlformats.org/officeDocument/2006/relationships/hyperlink" Target="http://hotelcarmenalmunecar.com" TargetMode="External"/><Relationship Id="rId4278" Type="http://schemas.openxmlformats.org/officeDocument/2006/relationships/hyperlink" Target="http://hoteltobosoalmunecar.com" TargetMode="External"/><Relationship Id="rId4291" Type="http://schemas.openxmlformats.org/officeDocument/2006/relationships/hyperlink" Target="http://hotelalmijara.com" TargetMode="External"/><Relationship Id="rId4290" Type="http://schemas.openxmlformats.org/officeDocument/2006/relationships/hyperlink" Target="http://besthotels.es" TargetMode="External"/><Relationship Id="rId4293" Type="http://schemas.openxmlformats.org/officeDocument/2006/relationships/hyperlink" Target="http://hotelsalambina.com" TargetMode="External"/><Relationship Id="rId4292" Type="http://schemas.openxmlformats.org/officeDocument/2006/relationships/hyperlink" Target="http://hotelavenidatropical.com" TargetMode="External"/><Relationship Id="rId4295" Type="http://schemas.openxmlformats.org/officeDocument/2006/relationships/hyperlink" Target="http://hoteleselba.com" TargetMode="External"/><Relationship Id="rId4294" Type="http://schemas.openxmlformats.org/officeDocument/2006/relationships/hyperlink" Target="http://bestwesternhotelsalobrena.com" TargetMode="External"/><Relationship Id="rId4297" Type="http://schemas.openxmlformats.org/officeDocument/2006/relationships/hyperlink" Target="http://lazubia.com" TargetMode="External"/><Relationship Id="rId4296" Type="http://schemas.openxmlformats.org/officeDocument/2006/relationships/hyperlink" Target="http://robinson-ep.com" TargetMode="External"/><Relationship Id="rId4299" Type="http://schemas.openxmlformats.org/officeDocument/2006/relationships/hyperlink" Target="http://hotellosgalanes.es" TargetMode="External"/><Relationship Id="rId4298" Type="http://schemas.openxmlformats.org/officeDocument/2006/relationships/hyperlink" Target="http://hotelzubia.com" TargetMode="External"/><Relationship Id="rId4249" Type="http://schemas.openxmlformats.org/officeDocument/2006/relationships/hyperlink" Target="http://hotelparislanjaron.com" TargetMode="External"/><Relationship Id="rId5570" Type="http://schemas.openxmlformats.org/officeDocument/2006/relationships/hyperlink" Target="http://www.hotelirache.com" TargetMode="External"/><Relationship Id="rId5571" Type="http://schemas.openxmlformats.org/officeDocument/2006/relationships/hyperlink" Target="http://palaciodosolivos.com" TargetMode="External"/><Relationship Id="rId4240" Type="http://schemas.openxmlformats.org/officeDocument/2006/relationships/hyperlink" Target="http://hotelcentral.jimdo.com" TargetMode="External"/><Relationship Id="rId4242" Type="http://schemas.openxmlformats.org/officeDocument/2006/relationships/hyperlink" Target="http://alcadima.com" TargetMode="External"/><Relationship Id="rId5574" Type="http://schemas.openxmlformats.org/officeDocument/2006/relationships/hyperlink" Target="http://www.hotelventaudabe.com" TargetMode="External"/><Relationship Id="rId4241" Type="http://schemas.openxmlformats.org/officeDocument/2006/relationships/hyperlink" Target="http://hotelespanalanjaron.es" TargetMode="External"/><Relationship Id="rId5575" Type="http://schemas.openxmlformats.org/officeDocument/2006/relationships/hyperlink" Target="http://almadiero.com" TargetMode="External"/><Relationship Id="rId4244" Type="http://schemas.openxmlformats.org/officeDocument/2006/relationships/hyperlink" Target="http://hotelandalucia.es" TargetMode="External"/><Relationship Id="rId5572" Type="http://schemas.openxmlformats.org/officeDocument/2006/relationships/hyperlink" Target="http://www.hotelpalaciodelavega.com" TargetMode="External"/><Relationship Id="rId4243" Type="http://schemas.openxmlformats.org/officeDocument/2006/relationships/hyperlink" Target="http://hcastillolanjaron.com" TargetMode="External"/><Relationship Id="rId5573" Type="http://schemas.openxmlformats.org/officeDocument/2006/relationships/hyperlink" Target="http://hotelplazaola.es" TargetMode="External"/><Relationship Id="rId4246" Type="http://schemas.openxmlformats.org/officeDocument/2006/relationships/hyperlink" Target="http://hotelnuevopalas.com" TargetMode="External"/><Relationship Id="rId5578" Type="http://schemas.openxmlformats.org/officeDocument/2006/relationships/hyperlink" Target="http://facebook.com/lekuona.aloj" TargetMode="External"/><Relationship Id="rId4245" Type="http://schemas.openxmlformats.org/officeDocument/2006/relationships/hyperlink" Target="http://hotelelsol.es" TargetMode="External"/><Relationship Id="rId5579" Type="http://schemas.openxmlformats.org/officeDocument/2006/relationships/hyperlink" Target="http://www.hotelursua.com" TargetMode="External"/><Relationship Id="rId4248" Type="http://schemas.openxmlformats.org/officeDocument/2006/relationships/hyperlink" Target="http://miramarhotel.es" TargetMode="External"/><Relationship Id="rId5576" Type="http://schemas.openxmlformats.org/officeDocument/2006/relationships/hyperlink" Target="http://zaltua.com" TargetMode="External"/><Relationship Id="rId4247" Type="http://schemas.openxmlformats.org/officeDocument/2006/relationships/hyperlink" Target="http://hotelnuevo.com" TargetMode="External"/><Relationship Id="rId5577" Type="http://schemas.openxmlformats.org/officeDocument/2006/relationships/hyperlink" Target="http://www.facebook.com/irubide/info" TargetMode="External"/><Relationship Id="rId4239" Type="http://schemas.openxmlformats.org/officeDocument/2006/relationships/hyperlink" Target="http://senoriodenevada.es" TargetMode="External"/><Relationship Id="rId4238" Type="http://schemas.openxmlformats.org/officeDocument/2006/relationships/hyperlink" Target="https://www.tarayhotel.com/" TargetMode="External"/><Relationship Id="rId5569" Type="http://schemas.openxmlformats.org/officeDocument/2006/relationships/hyperlink" Target="http://hotelyerri.es" TargetMode="External"/><Relationship Id="rId6890" Type="http://schemas.openxmlformats.org/officeDocument/2006/relationships/hyperlink" Target="http://hoteles-catalonia.com" TargetMode="External"/><Relationship Id="rId5560" Type="http://schemas.openxmlformats.org/officeDocument/2006/relationships/hyperlink" Target="http://www.villadelosarcos.es" TargetMode="External"/><Relationship Id="rId6891" Type="http://schemas.openxmlformats.org/officeDocument/2006/relationships/hyperlink" Target="http://diagonalhotels.com" TargetMode="External"/><Relationship Id="rId495" Type="http://schemas.openxmlformats.org/officeDocument/2006/relationships/hyperlink" Target="http://hotelmiravalle.com" TargetMode="External"/><Relationship Id="rId4231" Type="http://schemas.openxmlformats.org/officeDocument/2006/relationships/hyperlink" Target="http://hotelesalpujarra.com" TargetMode="External"/><Relationship Id="rId5563" Type="http://schemas.openxmlformats.org/officeDocument/2006/relationships/hyperlink" Target="http://etxalar.com" TargetMode="External"/><Relationship Id="rId6894" Type="http://schemas.openxmlformats.org/officeDocument/2006/relationships/hyperlink" Target="http://areadigital.net" TargetMode="External"/><Relationship Id="rId494" Type="http://schemas.openxmlformats.org/officeDocument/2006/relationships/hyperlink" Target="http://tixileiro.com" TargetMode="External"/><Relationship Id="rId4230" Type="http://schemas.openxmlformats.org/officeDocument/2006/relationships/hyperlink" Target="http://hotellafragua.com" TargetMode="External"/><Relationship Id="rId5564" Type="http://schemas.openxmlformats.org/officeDocument/2006/relationships/hyperlink" Target="http://hotelchurrut.com" TargetMode="External"/><Relationship Id="rId6895" Type="http://schemas.openxmlformats.org/officeDocument/2006/relationships/hyperlink" Target="http://guitarthotels.com" TargetMode="External"/><Relationship Id="rId493" Type="http://schemas.openxmlformats.org/officeDocument/2006/relationships/hyperlink" Target="http://hotellos14.es" TargetMode="External"/><Relationship Id="rId4233" Type="http://schemas.openxmlformats.org/officeDocument/2006/relationships/hyperlink" Target="http://maciahoteles.com" TargetMode="External"/><Relationship Id="rId5561" Type="http://schemas.openxmlformats.org/officeDocument/2006/relationships/hyperlink" Target="http://hotelruralbereau.com" TargetMode="External"/><Relationship Id="rId6892" Type="http://schemas.openxmlformats.org/officeDocument/2006/relationships/hyperlink" Target="http://theurbansuites.com" TargetMode="External"/><Relationship Id="rId492" Type="http://schemas.openxmlformats.org/officeDocument/2006/relationships/hyperlink" Target="http://hotelcasasoto.com" TargetMode="External"/><Relationship Id="rId4232" Type="http://schemas.openxmlformats.org/officeDocument/2006/relationships/hyperlink" Target="http://sol-hotels.com" TargetMode="External"/><Relationship Id="rId5562" Type="http://schemas.openxmlformats.org/officeDocument/2006/relationships/hyperlink" Target="http://atxaspi.com" TargetMode="External"/><Relationship Id="rId6893" Type="http://schemas.openxmlformats.org/officeDocument/2006/relationships/hyperlink" Target="http://cityhotels.es" TargetMode="External"/><Relationship Id="rId499" Type="http://schemas.openxmlformats.org/officeDocument/2006/relationships/hyperlink" Target="http://www.facebook.com/hostallosnogales" TargetMode="External"/><Relationship Id="rId4235" Type="http://schemas.openxmlformats.org/officeDocument/2006/relationships/hyperlink" Target="http://amakahouse.com/" TargetMode="External"/><Relationship Id="rId5567" Type="http://schemas.openxmlformats.org/officeDocument/2006/relationships/hyperlink" Target="http://valcarcehoteles.com" TargetMode="External"/><Relationship Id="rId6898" Type="http://schemas.openxmlformats.org/officeDocument/2006/relationships/hyperlink" Target="http://condadohotel.com" TargetMode="External"/><Relationship Id="rId498" Type="http://schemas.openxmlformats.org/officeDocument/2006/relationships/hyperlink" Target="http://turismodelnarcea.es" TargetMode="External"/><Relationship Id="rId4234" Type="http://schemas.openxmlformats.org/officeDocument/2006/relationships/hyperlink" Target="http://abbahoteles.com" TargetMode="External"/><Relationship Id="rId5568" Type="http://schemas.openxmlformats.org/officeDocument/2006/relationships/hyperlink" Target="http://hotellemik.com" TargetMode="External"/><Relationship Id="rId6899" Type="http://schemas.openxmlformats.org/officeDocument/2006/relationships/hyperlink" Target="http://nh-hotels.com" TargetMode="External"/><Relationship Id="rId497" Type="http://schemas.openxmlformats.org/officeDocument/2006/relationships/hyperlink" Target="http://asturiasturismo.com" TargetMode="External"/><Relationship Id="rId4237" Type="http://schemas.openxmlformats.org/officeDocument/2006/relationships/hyperlink" Target="http://tarayhotel.com/" TargetMode="External"/><Relationship Id="rId5565" Type="http://schemas.openxmlformats.org/officeDocument/2006/relationships/hyperlink" Target="http://irigoienea.com" TargetMode="External"/><Relationship Id="rId6896" Type="http://schemas.openxmlformats.org/officeDocument/2006/relationships/hyperlink" Target="http://wilsonbcn.com" TargetMode="External"/><Relationship Id="rId496" Type="http://schemas.openxmlformats.org/officeDocument/2006/relationships/hyperlink" Target="http://www.hotelelmolinon.com/" TargetMode="External"/><Relationship Id="rId4236" Type="http://schemas.openxmlformats.org/officeDocument/2006/relationships/hyperlink" Target="http://hotel-losgirasoles.com" TargetMode="External"/><Relationship Id="rId5566" Type="http://schemas.openxmlformats.org/officeDocument/2006/relationships/hyperlink" Target="http://www.hotelbaztan.com/" TargetMode="External"/><Relationship Id="rId6897" Type="http://schemas.openxmlformats.org/officeDocument/2006/relationships/hyperlink" Target="http://apartamentosdescartes.com" TargetMode="External"/><Relationship Id="rId4260" Type="http://schemas.openxmlformats.org/officeDocument/2006/relationships/hyperlink" Target="http://hotelpatri.com" TargetMode="External"/><Relationship Id="rId5592" Type="http://schemas.openxmlformats.org/officeDocument/2006/relationships/hyperlink" Target="http://hdoncarlos.com" TargetMode="External"/><Relationship Id="rId5593" Type="http://schemas.openxmlformats.org/officeDocument/2006/relationships/hyperlink" Target="http://www.hotelandia.com" TargetMode="External"/><Relationship Id="rId4262" Type="http://schemas.openxmlformats.org/officeDocument/2006/relationships/hyperlink" Target="https://www.complejoruralcasascuevalateja.com/es/contactar" TargetMode="External"/><Relationship Id="rId5590" Type="http://schemas.openxmlformats.org/officeDocument/2006/relationships/hyperlink" Target="http://hotelvillava.es" TargetMode="External"/><Relationship Id="rId4261" Type="http://schemas.openxmlformats.org/officeDocument/2006/relationships/hyperlink" Target="http://hotelgalera.es/" TargetMode="External"/><Relationship Id="rId5591" Type="http://schemas.openxmlformats.org/officeDocument/2006/relationships/hyperlink" Target="http://www.facebook.com/hostal-restaurante-aguirre-187324004649198" TargetMode="External"/><Relationship Id="rId4264" Type="http://schemas.openxmlformats.org/officeDocument/2006/relationships/hyperlink" Target="https://www.hostalcasagrande.es/" TargetMode="External"/><Relationship Id="rId5596" Type="http://schemas.openxmlformats.org/officeDocument/2006/relationships/hyperlink" Target="http://hotelnoain.com" TargetMode="External"/><Relationship Id="rId4263" Type="http://schemas.openxmlformats.org/officeDocument/2006/relationships/hyperlink" Target="http://ventadelperal.com" TargetMode="External"/><Relationship Id="rId5597" Type="http://schemas.openxmlformats.org/officeDocument/2006/relationships/hyperlink" Target="http://hotelalaiz.com" TargetMode="External"/><Relationship Id="rId4266" Type="http://schemas.openxmlformats.org/officeDocument/2006/relationships/hyperlink" Target="http://lahaciendadelmarquesado.es" TargetMode="External"/><Relationship Id="rId5594" Type="http://schemas.openxmlformats.org/officeDocument/2006/relationships/hyperlink" Target="http://hotelagorreta.es" TargetMode="External"/><Relationship Id="rId4265" Type="http://schemas.openxmlformats.org/officeDocument/2006/relationships/hyperlink" Target="http://hotelvilladegor.com" TargetMode="External"/><Relationship Id="rId5595" Type="http://schemas.openxmlformats.org/officeDocument/2006/relationships/hyperlink" Target="http://hotelnoain.com" TargetMode="External"/><Relationship Id="rId4268" Type="http://schemas.openxmlformats.org/officeDocument/2006/relationships/hyperlink" Target="http://hotelabentofail.com" TargetMode="External"/><Relationship Id="rId4267" Type="http://schemas.openxmlformats.org/officeDocument/2006/relationships/hyperlink" Target="http://hotelruralmontual.com" TargetMode="External"/><Relationship Id="rId5598" Type="http://schemas.openxmlformats.org/officeDocument/2006/relationships/hyperlink" Target="http://hoteliribarnia.com" TargetMode="External"/><Relationship Id="rId4269" Type="http://schemas.openxmlformats.org/officeDocument/2006/relationships/hyperlink" Target="http://abades.com" TargetMode="External"/><Relationship Id="rId5599" Type="http://schemas.openxmlformats.org/officeDocument/2006/relationships/hyperlink" Target="http://ventadeulzama.com" TargetMode="External"/><Relationship Id="rId5581" Type="http://schemas.openxmlformats.org/officeDocument/2006/relationships/hyperlink" Target="http://tresanea.com" TargetMode="External"/><Relationship Id="rId5582" Type="http://schemas.openxmlformats.org/officeDocument/2006/relationships/hyperlink" Target="http://bed4uhotels.com" TargetMode="External"/><Relationship Id="rId4251" Type="http://schemas.openxmlformats.org/officeDocument/2006/relationships/hyperlink" Target="http://laovejaverde.es" TargetMode="External"/><Relationship Id="rId4250" Type="http://schemas.openxmlformats.org/officeDocument/2006/relationships/hyperlink" Target="http://hotelandalucia.com" TargetMode="External"/><Relationship Id="rId5580" Type="http://schemas.openxmlformats.org/officeDocument/2006/relationships/hyperlink" Target="http://martiornekoborda.com" TargetMode="External"/><Relationship Id="rId4253" Type="http://schemas.openxmlformats.org/officeDocument/2006/relationships/hyperlink" Target="http://estrelladelasnieves.com" TargetMode="External"/><Relationship Id="rId5585" Type="http://schemas.openxmlformats.org/officeDocument/2006/relationships/hyperlink" Target="http://hotelpamplonaplaza.com" TargetMode="External"/><Relationship Id="rId4252" Type="http://schemas.openxmlformats.org/officeDocument/2006/relationships/hyperlink" Target="http://hoteldemecina.com.es" TargetMode="External"/><Relationship Id="rId5586" Type="http://schemas.openxmlformats.org/officeDocument/2006/relationships/hyperlink" Target="http://hoteliriguibel.com" TargetMode="External"/><Relationship Id="rId4255" Type="http://schemas.openxmlformats.org/officeDocument/2006/relationships/hyperlink" Target="http://hotelpoqueira.com" TargetMode="External"/><Relationship Id="rId5583" Type="http://schemas.openxmlformats.org/officeDocument/2006/relationships/hyperlink" Target="http://tudelabardenas.com" TargetMode="External"/><Relationship Id="rId4254" Type="http://schemas.openxmlformats.org/officeDocument/2006/relationships/hyperlink" Target="http://villasdeandalucia.com" TargetMode="External"/><Relationship Id="rId5584" Type="http://schemas.openxmlformats.org/officeDocument/2006/relationships/hyperlink" Target="http://hotelpagodecirsus.com" TargetMode="External"/><Relationship Id="rId4257" Type="http://schemas.openxmlformats.org/officeDocument/2006/relationships/hyperlink" Target="http://hotelfincalosllanos.com" TargetMode="External"/><Relationship Id="rId5589" Type="http://schemas.openxmlformats.org/officeDocument/2006/relationships/hyperlink" Target="http://hotelekai.com" TargetMode="External"/><Relationship Id="rId4256" Type="http://schemas.openxmlformats.org/officeDocument/2006/relationships/hyperlink" Target="http://hotelpoqueira.com" TargetMode="External"/><Relationship Id="rId4259" Type="http://schemas.openxmlformats.org/officeDocument/2006/relationships/hyperlink" Target="http://alpujarra-tours.com" TargetMode="External"/><Relationship Id="rId5587" Type="http://schemas.openxmlformats.org/officeDocument/2006/relationships/hyperlink" Target="http://elcerco.es" TargetMode="External"/><Relationship Id="rId4258" Type="http://schemas.openxmlformats.org/officeDocument/2006/relationships/hyperlink" Target="http://elcascapenas.com" TargetMode="External"/><Relationship Id="rId5588" Type="http://schemas.openxmlformats.org/officeDocument/2006/relationships/hyperlink" Target="http://cghotel.es" TargetMode="External"/><Relationship Id="rId9113" Type="http://schemas.openxmlformats.org/officeDocument/2006/relationships/hyperlink" Target="http://calamadeu.com" TargetMode="External"/><Relationship Id="rId9112" Type="http://schemas.openxmlformats.org/officeDocument/2006/relationships/hyperlink" Target="http://casagrandedacapellania.es" TargetMode="External"/><Relationship Id="rId9111" Type="http://schemas.openxmlformats.org/officeDocument/2006/relationships/hyperlink" Target="http://casadelcura.net" TargetMode="External"/><Relationship Id="rId9110" Type="http://schemas.openxmlformats.org/officeDocument/2006/relationships/hyperlink" Target="http://casadelamarquesa.com" TargetMode="External"/><Relationship Id="rId9117" Type="http://schemas.openxmlformats.org/officeDocument/2006/relationships/hyperlink" Target="http://hotel-casa-maro.com" TargetMode="External"/><Relationship Id="rId9116" Type="http://schemas.openxmlformats.org/officeDocument/2006/relationships/hyperlink" Target="https://hotelmania.net/hotel/niembro/casa-marivi/" TargetMode="External"/><Relationship Id="rId9115" Type="http://schemas.openxmlformats.org/officeDocument/2006/relationships/hyperlink" Target="http://calnou.com" TargetMode="External"/><Relationship Id="rId9114" Type="http://schemas.openxmlformats.org/officeDocument/2006/relationships/hyperlink" Target="http://calmaholidayvilla.com" TargetMode="External"/><Relationship Id="rId9119" Type="http://schemas.openxmlformats.org/officeDocument/2006/relationships/hyperlink" Target="http://hotel-canbeneit.de" TargetMode="External"/><Relationship Id="rId9118" Type="http://schemas.openxmlformats.org/officeDocument/2006/relationships/hyperlink" Target="http://canbayre.com" TargetMode="External"/><Relationship Id="rId9102" Type="http://schemas.openxmlformats.org/officeDocument/2006/relationships/hyperlink" Target="http://balcondelpueblo.com" TargetMode="External"/><Relationship Id="rId9101" Type="http://schemas.openxmlformats.org/officeDocument/2006/relationships/hyperlink" Target="http://ars-vivendi.es" TargetMode="External"/><Relationship Id="rId9100" Type="http://schemas.openxmlformats.org/officeDocument/2006/relationships/hyperlink" Target="http://areu.es" TargetMode="External"/><Relationship Id="rId9106" Type="http://schemas.openxmlformats.org/officeDocument/2006/relationships/hyperlink" Target="http://blizzhotel.com" TargetMode="External"/><Relationship Id="rId9105" Type="http://schemas.openxmlformats.org/officeDocument/2006/relationships/hyperlink" Target="http://biniatram.com" TargetMode="External"/><Relationship Id="rId9104" Type="http://schemas.openxmlformats.org/officeDocument/2006/relationships/hyperlink" Target="http://bcoolhostels.com" TargetMode="External"/><Relationship Id="rId9103" Type="http://schemas.openxmlformats.org/officeDocument/2006/relationships/hyperlink" Target="http://baldaiosurfhouse.com" TargetMode="External"/><Relationship Id="rId9109" Type="http://schemas.openxmlformats.org/officeDocument/2006/relationships/hyperlink" Target="https://whitevillageboutique.com/" TargetMode="External"/><Relationship Id="rId9108" Type="http://schemas.openxmlformats.org/officeDocument/2006/relationships/hyperlink" Target="http://boutique-bedandbreakfast.com" TargetMode="External"/><Relationship Id="rId9107" Type="http://schemas.openxmlformats.org/officeDocument/2006/relationships/hyperlink" Target="http://olivierdexavier.es" TargetMode="External"/><Relationship Id="rId6902" Type="http://schemas.openxmlformats.org/officeDocument/2006/relationships/hyperlink" Target="http://rafaelhoteles.com" TargetMode="External"/><Relationship Id="rId6903" Type="http://schemas.openxmlformats.org/officeDocument/2006/relationships/hyperlink" Target="http://room-matehotels.com" TargetMode="External"/><Relationship Id="rId6900" Type="http://schemas.openxmlformats.org/officeDocument/2006/relationships/hyperlink" Target="http://hotelrekord.com" TargetMode="External"/><Relationship Id="rId6901" Type="http://schemas.openxmlformats.org/officeDocument/2006/relationships/hyperlink" Target="http://easyhotel.com" TargetMode="External"/><Relationship Id="rId6906" Type="http://schemas.openxmlformats.org/officeDocument/2006/relationships/hyperlink" Target="http://hotel-hp.com" TargetMode="External"/><Relationship Id="rId6907" Type="http://schemas.openxmlformats.org/officeDocument/2006/relationships/hyperlink" Target="http://1900bb.com" TargetMode="External"/><Relationship Id="rId6904" Type="http://schemas.openxmlformats.org/officeDocument/2006/relationships/hyperlink" Target="http://newhotelcolon.com" TargetMode="External"/><Relationship Id="rId6905" Type="http://schemas.openxmlformats.org/officeDocument/2006/relationships/hyperlink" Target="http://sercotelhoteles.com" TargetMode="External"/><Relationship Id="rId6908" Type="http://schemas.openxmlformats.org/officeDocument/2006/relationships/hyperlink" Target="http://hoteltheserrasbarcelona.com" TargetMode="External"/><Relationship Id="rId6909" Type="http://schemas.openxmlformats.org/officeDocument/2006/relationships/hyperlink" Target="http://vinccihoteles.com" TargetMode="External"/><Relationship Id="rId9182" Type="http://schemas.openxmlformats.org/officeDocument/2006/relationships/hyperlink" Target="http://hotelmediterranea.com-madrid.com" TargetMode="External"/><Relationship Id="rId9181" Type="http://schemas.openxmlformats.org/officeDocument/2006/relationships/hyperlink" Target="https://marinerune.top/" TargetMode="External"/><Relationship Id="rId9180" Type="http://schemas.openxmlformats.org/officeDocument/2006/relationships/hyperlink" Target="http://hotellosbalconesdezafra.com" TargetMode="External"/><Relationship Id="rId9175" Type="http://schemas.openxmlformats.org/officeDocument/2006/relationships/hyperlink" Target="http://hotelemperatriz.es" TargetMode="External"/><Relationship Id="rId9174" Type="http://schemas.openxmlformats.org/officeDocument/2006/relationships/hyperlink" Target="http://hoteldemanuela.com" TargetMode="External"/><Relationship Id="rId9173" Type="http://schemas.openxmlformats.org/officeDocument/2006/relationships/hyperlink" Target="http://hotelclubpeinador.com" TargetMode="External"/><Relationship Id="rId9172" Type="http://schemas.openxmlformats.org/officeDocument/2006/relationships/hyperlink" Target="http://hotelcasadecaldelas.com" TargetMode="External"/><Relationship Id="rId9179" Type="http://schemas.openxmlformats.org/officeDocument/2006/relationships/hyperlink" Target="http://hotellapradera.com" TargetMode="External"/><Relationship Id="rId9178" Type="http://schemas.openxmlformats.org/officeDocument/2006/relationships/hyperlink" Target="http://hotelfuentedelsol.com" TargetMode="External"/><Relationship Id="rId9177" Type="http://schemas.openxmlformats.org/officeDocument/2006/relationships/hyperlink" Target="http://hotellafarga.cat" TargetMode="External"/><Relationship Id="rId9176" Type="http://schemas.openxmlformats.org/officeDocument/2006/relationships/hyperlink" Target="http://elhotelito.net" TargetMode="External"/><Relationship Id="rId9171" Type="http://schemas.openxmlformats.org/officeDocument/2006/relationships/hyperlink" Target="http://hotelcalreidetallo.com" TargetMode="External"/><Relationship Id="rId9170" Type="http://schemas.openxmlformats.org/officeDocument/2006/relationships/hyperlink" Target="http://hotelruralpalau.com" TargetMode="External"/><Relationship Id="rId9164" Type="http://schemas.openxmlformats.org/officeDocument/2006/relationships/hyperlink" Target="http://hostallaparra.com" TargetMode="External"/><Relationship Id="rId9163" Type="http://schemas.openxmlformats.org/officeDocument/2006/relationships/hyperlink" Target="http://hostaldulcinea.es" TargetMode="External"/><Relationship Id="rId9162" Type="http://schemas.openxmlformats.org/officeDocument/2006/relationships/hyperlink" Target="http://casasantamaria.es" TargetMode="External"/><Relationship Id="rId9161" Type="http://schemas.openxmlformats.org/officeDocument/2006/relationships/hyperlink" Target="http://hospedajevillapilar.com" TargetMode="External"/><Relationship Id="rId9168" Type="http://schemas.openxmlformats.org/officeDocument/2006/relationships/hyperlink" Target="http://hotelalbanta.com" TargetMode="External"/><Relationship Id="rId9167" Type="http://schemas.openxmlformats.org/officeDocument/2006/relationships/hyperlink" Target="http://hotelagarimosanxenxo.com" TargetMode="External"/><Relationship Id="rId9166" Type="http://schemas.openxmlformats.org/officeDocument/2006/relationships/hyperlink" Target="http://hotel-pinoalto.com" TargetMode="External"/><Relationship Id="rId9165" Type="http://schemas.openxmlformats.org/officeDocument/2006/relationships/hyperlink" Target="https://hostelelpaloma.top/" TargetMode="External"/><Relationship Id="rId9169" Type="http://schemas.openxmlformats.org/officeDocument/2006/relationships/hyperlink" Target="http://hotelalvargonzalez.com" TargetMode="External"/><Relationship Id="rId6924" Type="http://schemas.openxmlformats.org/officeDocument/2006/relationships/hyperlink" Target="http://hotelitoboutique.com" TargetMode="External"/><Relationship Id="rId6925" Type="http://schemas.openxmlformats.org/officeDocument/2006/relationships/hyperlink" Target="http://airhotelpenedes.com" TargetMode="External"/><Relationship Id="rId6922" Type="http://schemas.openxmlformats.org/officeDocument/2006/relationships/hyperlink" Target="http://vagantohotel.com" TargetMode="External"/><Relationship Id="rId6923" Type="http://schemas.openxmlformats.org/officeDocument/2006/relationships/hyperlink" Target="http://almanachotels.com" TargetMode="External"/><Relationship Id="rId6928" Type="http://schemas.openxmlformats.org/officeDocument/2006/relationships/hyperlink" Target="https://www.sitgesroyalrooms.com/" TargetMode="External"/><Relationship Id="rId6929" Type="http://schemas.openxmlformats.org/officeDocument/2006/relationships/hyperlink" Target="https://www.centrecanmora.com/ca-centre-medic-can-mora-sant-cugat-qui-som.html" TargetMode="External"/><Relationship Id="rId6926" Type="http://schemas.openxmlformats.org/officeDocument/2006/relationships/hyperlink" Target="http://adagio-city.com" TargetMode="External"/><Relationship Id="rId6927" Type="http://schemas.openxmlformats.org/officeDocument/2006/relationships/hyperlink" Target="http://calarderiu.com" TargetMode="External"/><Relationship Id="rId409" Type="http://schemas.openxmlformats.org/officeDocument/2006/relationships/hyperlink" Target="http://somonte.com" TargetMode="External"/><Relationship Id="rId404" Type="http://schemas.openxmlformats.org/officeDocument/2006/relationships/hyperlink" Target="http://caeaclaveles.com" TargetMode="External"/><Relationship Id="rId9197" Type="http://schemas.openxmlformats.org/officeDocument/2006/relationships/hyperlink" Target="http://hotelvilladealarcon.com" TargetMode="External"/><Relationship Id="rId403" Type="http://schemas.openxmlformats.org/officeDocument/2006/relationships/hyperlink" Target="http://hrlabrana.com" TargetMode="External"/><Relationship Id="rId9196" Type="http://schemas.openxmlformats.org/officeDocument/2006/relationships/hyperlink" Target="http://torredetunia.com" TargetMode="External"/><Relationship Id="rId402" Type="http://schemas.openxmlformats.org/officeDocument/2006/relationships/hyperlink" Target="http://losjardinesdelallosa.es" TargetMode="External"/><Relationship Id="rId9195" Type="http://schemas.openxmlformats.org/officeDocument/2006/relationships/hyperlink" Target="http://hotelsatalaia.com" TargetMode="External"/><Relationship Id="rId401" Type="http://schemas.openxmlformats.org/officeDocument/2006/relationships/hyperlink" Target="http://naphotel.es" TargetMode="External"/><Relationship Id="rId9194" Type="http://schemas.openxmlformats.org/officeDocument/2006/relationships/hyperlink" Target="http://hotelruralxerete.es" TargetMode="External"/><Relationship Id="rId408" Type="http://schemas.openxmlformats.org/officeDocument/2006/relationships/hyperlink" Target="http://hosteriadetorazo.com" TargetMode="External"/><Relationship Id="rId407" Type="http://schemas.openxmlformats.org/officeDocument/2006/relationships/hyperlink" Target="http://palaciodemeras.com" TargetMode="External"/><Relationship Id="rId406" Type="http://schemas.openxmlformats.org/officeDocument/2006/relationships/hyperlink" Target="http://elquesardegamoneo.com" TargetMode="External"/><Relationship Id="rId9199" Type="http://schemas.openxmlformats.org/officeDocument/2006/relationships/hyperlink" Target="http://innateactive.com" TargetMode="External"/><Relationship Id="rId405" Type="http://schemas.openxmlformats.org/officeDocument/2006/relationships/hyperlink" Target="http://hotelrural-arredondo.com" TargetMode="External"/><Relationship Id="rId9198" Type="http://schemas.openxmlformats.org/officeDocument/2006/relationships/hyperlink" Target="http://apartamentosmogan.com" TargetMode="External"/><Relationship Id="rId400" Type="http://schemas.openxmlformats.org/officeDocument/2006/relationships/hyperlink" Target="http://hotelelmolino.com.es" TargetMode="External"/><Relationship Id="rId6920" Type="http://schemas.openxmlformats.org/officeDocument/2006/relationships/hyperlink" Target="http://canalemany.com" TargetMode="External"/><Relationship Id="rId6921" Type="http://schemas.openxmlformats.org/officeDocument/2006/relationships/hyperlink" Target="https://lamerbcn.com/?utm_source=GMB&amp;utm_medium=gmb&amp;utm_campaign=gmb&amp;utm_id=web" TargetMode="External"/><Relationship Id="rId6913" Type="http://schemas.openxmlformats.org/officeDocument/2006/relationships/hyperlink" Target="http://hotelbrummell.com" TargetMode="External"/><Relationship Id="rId6914" Type="http://schemas.openxmlformats.org/officeDocument/2006/relationships/hyperlink" Target="http://dyhotels.com" TargetMode="External"/><Relationship Id="rId6911" Type="http://schemas.openxmlformats.org/officeDocument/2006/relationships/hyperlink" Target="http://onahotels-arya.com" TargetMode="External"/><Relationship Id="rId6912" Type="http://schemas.openxmlformats.org/officeDocument/2006/relationships/hyperlink" Target="http://canbachs.com/" TargetMode="External"/><Relationship Id="rId6917" Type="http://schemas.openxmlformats.org/officeDocument/2006/relationships/hyperlink" Target="http://hotelcancuch.com" TargetMode="External"/><Relationship Id="rId6918" Type="http://schemas.openxmlformats.org/officeDocument/2006/relationships/hyperlink" Target="http://facebook.com/hotelsitges1883" TargetMode="External"/><Relationship Id="rId6915" Type="http://schemas.openxmlformats.org/officeDocument/2006/relationships/hyperlink" Target="http://hotelmastinell.com" TargetMode="External"/><Relationship Id="rId6916" Type="http://schemas.openxmlformats.org/officeDocument/2006/relationships/hyperlink" Target="http://hotelcanvila.com" TargetMode="External"/><Relationship Id="rId6919" Type="http://schemas.openxmlformats.org/officeDocument/2006/relationships/hyperlink" Target="https://aparthotelbardon.com/" TargetMode="External"/><Relationship Id="rId9193" Type="http://schemas.openxmlformats.org/officeDocument/2006/relationships/hyperlink" Target="https://hotelruralterrablanca.top/" TargetMode="External"/><Relationship Id="rId9192" Type="http://schemas.openxmlformats.org/officeDocument/2006/relationships/hyperlink" Target="http://hotelruralmuseolaalpargata.com" TargetMode="External"/><Relationship Id="rId9191" Type="http://schemas.openxmlformats.org/officeDocument/2006/relationships/hyperlink" Target="http://hotelruraldetorremocha.com" TargetMode="External"/><Relationship Id="rId9190" Type="http://schemas.openxmlformats.org/officeDocument/2006/relationships/hyperlink" Target="http://hotelfoncubierta.com" TargetMode="External"/><Relationship Id="rId9186" Type="http://schemas.openxmlformats.org/officeDocument/2006/relationships/hyperlink" Target="http://posadadelbandolero.com" TargetMode="External"/><Relationship Id="rId9185" Type="http://schemas.openxmlformats.org/officeDocument/2006/relationships/hyperlink" Target="http://hotelolablanca.com" TargetMode="External"/><Relationship Id="rId9184" Type="http://schemas.openxmlformats.org/officeDocument/2006/relationships/hyperlink" Target="http://hotelofi.com" TargetMode="External"/><Relationship Id="rId9183" Type="http://schemas.openxmlformats.org/officeDocument/2006/relationships/hyperlink" Target="http://hotelnoblesdenavarra.com" TargetMode="External"/><Relationship Id="rId9189" Type="http://schemas.openxmlformats.org/officeDocument/2006/relationships/hyperlink" Target="http://eltesorillo.com" TargetMode="External"/><Relationship Id="rId9188" Type="http://schemas.openxmlformats.org/officeDocument/2006/relationships/hyperlink" Target="http://bermellarhotelrural.com" TargetMode="External"/><Relationship Id="rId9187" Type="http://schemas.openxmlformats.org/officeDocument/2006/relationships/hyperlink" Target="https://hotelrestaurantelascamaretas.com/" TargetMode="External"/><Relationship Id="rId6910" Type="http://schemas.openxmlformats.org/officeDocument/2006/relationships/hyperlink" Target="http://sonoapartamentos.com" TargetMode="External"/><Relationship Id="rId9131" Type="http://schemas.openxmlformats.org/officeDocument/2006/relationships/hyperlink" Target="http://hotelpetitmao.com" TargetMode="External"/><Relationship Id="rId9130" Type="http://schemas.openxmlformats.org/officeDocument/2006/relationships/hyperlink" Target="http://cortijoloscantos.com" TargetMode="External"/><Relationship Id="rId9135" Type="http://schemas.openxmlformats.org/officeDocument/2006/relationships/hyperlink" Target="http://docotarino.com" TargetMode="External"/><Relationship Id="rId9134" Type="http://schemas.openxmlformats.org/officeDocument/2006/relationships/hyperlink" Target="http://diagonal-mar-breeze.hotelbcn-barcelona.com/es" TargetMode="External"/><Relationship Id="rId9133" Type="http://schemas.openxmlformats.org/officeDocument/2006/relationships/hyperlink" Target="http://hostaldelpriorat.com" TargetMode="External"/><Relationship Id="rId9132" Type="http://schemas.openxmlformats.org/officeDocument/2006/relationships/hyperlink" Target="http://davallada.com" TargetMode="External"/><Relationship Id="rId9139" Type="http://schemas.openxmlformats.org/officeDocument/2006/relationships/hyperlink" Target="http://eljallo.com" TargetMode="External"/><Relationship Id="rId9138" Type="http://schemas.openxmlformats.org/officeDocument/2006/relationships/hyperlink" Target="http://elcelemindeconil.com" TargetMode="External"/><Relationship Id="rId9137" Type="http://schemas.openxmlformats.org/officeDocument/2006/relationships/hyperlink" Target="http://hotelcastillodesegura.com" TargetMode="External"/><Relationship Id="rId9136" Type="http://schemas.openxmlformats.org/officeDocument/2006/relationships/hyperlink" Target="http://hoteldonbenito.com" TargetMode="External"/><Relationship Id="rId9120" Type="http://schemas.openxmlformats.org/officeDocument/2006/relationships/hyperlink" Target="http://agrocangall.com" TargetMode="External"/><Relationship Id="rId9124" Type="http://schemas.openxmlformats.org/officeDocument/2006/relationships/hyperlink" Target="http://palimpalem.com/1/casa-rosendo" TargetMode="External"/><Relationship Id="rId9123" Type="http://schemas.openxmlformats.org/officeDocument/2006/relationships/hyperlink" Target="http://casa-romantica-mallorca.de" TargetMode="External"/><Relationship Id="rId9122" Type="http://schemas.openxmlformats.org/officeDocument/2006/relationships/hyperlink" Target="http://restauranteroberto.com" TargetMode="External"/><Relationship Id="rId9121" Type="http://schemas.openxmlformats.org/officeDocument/2006/relationships/hyperlink" Target="http://grupocarema.com" TargetMode="External"/><Relationship Id="rId9128" Type="http://schemas.openxmlformats.org/officeDocument/2006/relationships/hyperlink" Target="http://boutique-bedandbreakfast.com" TargetMode="External"/><Relationship Id="rId9127" Type="http://schemas.openxmlformats.org/officeDocument/2006/relationships/hyperlink" Target="http://sanandreshotel.com" TargetMode="External"/><Relationship Id="rId9126" Type="http://schemas.openxmlformats.org/officeDocument/2006/relationships/hyperlink" Target="http://cascabonou.com" TargetMode="External"/><Relationship Id="rId9125" Type="http://schemas.openxmlformats.org/officeDocument/2006/relationships/hyperlink" Target="http://casadoherdeiro.com" TargetMode="External"/><Relationship Id="rId9129" Type="http://schemas.openxmlformats.org/officeDocument/2006/relationships/hyperlink" Target="http://cielodegredos.com" TargetMode="External"/><Relationship Id="rId9160" Type="http://schemas.openxmlformats.org/officeDocument/2006/relationships/hyperlink" Target="http://hmarina.es" TargetMode="External"/><Relationship Id="rId9153" Type="http://schemas.openxmlformats.org/officeDocument/2006/relationships/hyperlink" Target="http://fivegates.es" TargetMode="External"/><Relationship Id="rId9152" Type="http://schemas.openxmlformats.org/officeDocument/2006/relationships/hyperlink" Target="http://fincasarbosar.com" TargetMode="External"/><Relationship Id="rId9151" Type="http://schemas.openxmlformats.org/officeDocument/2006/relationships/hyperlink" Target="http://finca-alegria.com" TargetMode="External"/><Relationship Id="rId9150" Type="http://schemas.openxmlformats.org/officeDocument/2006/relationships/hyperlink" Target="http://fidelis.es" TargetMode="External"/><Relationship Id="rId9157" Type="http://schemas.openxmlformats.org/officeDocument/2006/relationships/hyperlink" Target="http://garbinada.com" TargetMode="External"/><Relationship Id="rId9156" Type="http://schemas.openxmlformats.org/officeDocument/2006/relationships/hyperlink" Target="http://garbinada.com" TargetMode="External"/><Relationship Id="rId9155" Type="http://schemas.openxmlformats.org/officeDocument/2006/relationships/hyperlink" Target="http://galeonsuites.com" TargetMode="External"/><Relationship Id="rId9154" Type="http://schemas.openxmlformats.org/officeDocument/2006/relationships/hyperlink" Target="http://fontsalada.com" TargetMode="External"/><Relationship Id="rId9159" Type="http://schemas.openxmlformats.org/officeDocument/2006/relationships/hyperlink" Target="http://facebook.com/apartamentoshayetalmeria" TargetMode="External"/><Relationship Id="rId9158" Type="http://schemas.openxmlformats.org/officeDocument/2006/relationships/hyperlink" Target="http://yasanti.com" TargetMode="External"/><Relationship Id="rId9142" Type="http://schemas.openxmlformats.org/officeDocument/2006/relationships/hyperlink" Target="http://elmolinolagunasderuidera.com" TargetMode="External"/><Relationship Id="rId9141" Type="http://schemas.openxmlformats.org/officeDocument/2006/relationships/hyperlink" Target="http://elmangranar.com" TargetMode="External"/><Relationship Id="rId9140" Type="http://schemas.openxmlformats.org/officeDocument/2006/relationships/hyperlink" Target="http://cincosombreros.com" TargetMode="External"/><Relationship Id="rId9146" Type="http://schemas.openxmlformats.org/officeDocument/2006/relationships/hyperlink" Target="https://www.hoteldiario.com/el-rincon-de-isabel/" TargetMode="External"/><Relationship Id="rId9145" Type="http://schemas.openxmlformats.org/officeDocument/2006/relationships/hyperlink" Target="http://elrancho.se" TargetMode="External"/><Relationship Id="rId9144" Type="http://schemas.openxmlformats.org/officeDocument/2006/relationships/hyperlink" Target="http://elmorendal.com" TargetMode="External"/><Relationship Id="rId9143" Type="http://schemas.openxmlformats.org/officeDocument/2006/relationships/hyperlink" Target="http://monasterioescondido.es" TargetMode="External"/><Relationship Id="rId9149" Type="http://schemas.openxmlformats.org/officeDocument/2006/relationships/hyperlink" Target="http://escalasuites.es" TargetMode="External"/><Relationship Id="rId9148" Type="http://schemas.openxmlformats.org/officeDocument/2006/relationships/hyperlink" Target="http://eltiempoperdido.com" TargetMode="External"/><Relationship Id="rId9147" Type="http://schemas.openxmlformats.org/officeDocument/2006/relationships/hyperlink" Target="http://eltejarejo.com" TargetMode="External"/><Relationship Id="rId4327" Type="http://schemas.openxmlformats.org/officeDocument/2006/relationships/hyperlink" Target="http://apartahoteltrevenque.com" TargetMode="External"/><Relationship Id="rId5659" Type="http://schemas.openxmlformats.org/officeDocument/2006/relationships/hyperlink" Target="http://www.lacasonadepineda.com" TargetMode="External"/><Relationship Id="rId4326" Type="http://schemas.openxmlformats.org/officeDocument/2006/relationships/hyperlink" Target="http://hotelnevasur.com" TargetMode="External"/><Relationship Id="rId4329" Type="http://schemas.openxmlformats.org/officeDocument/2006/relationships/hyperlink" Target="http://restaurantemontserrat.com" TargetMode="External"/><Relationship Id="rId5657" Type="http://schemas.openxmlformats.org/officeDocument/2006/relationships/hyperlink" Target="http://hotelcuentame.com" TargetMode="External"/><Relationship Id="rId6988" Type="http://schemas.openxmlformats.org/officeDocument/2006/relationships/hyperlink" Target="http://hoteleuropalace.com" TargetMode="External"/><Relationship Id="rId4328" Type="http://schemas.openxmlformats.org/officeDocument/2006/relationships/hyperlink" Target="http://hotelprincipefelipe.com" TargetMode="External"/><Relationship Id="rId5658" Type="http://schemas.openxmlformats.org/officeDocument/2006/relationships/hyperlink" Target="http://hotelciudaddeburgos.com" TargetMode="External"/><Relationship Id="rId6989" Type="http://schemas.openxmlformats.org/officeDocument/2006/relationships/hyperlink" Target="http://melia.com" TargetMode="External"/><Relationship Id="rId469" Type="http://schemas.openxmlformats.org/officeDocument/2006/relationships/hyperlink" Target="http://hoteljuansabeli.com" TargetMode="External"/><Relationship Id="rId468" Type="http://schemas.openxmlformats.org/officeDocument/2006/relationships/hyperlink" Target="http://hotelarenasdecabrales.com" TargetMode="External"/><Relationship Id="rId467" Type="http://schemas.openxmlformats.org/officeDocument/2006/relationships/hyperlink" Target="http://hoteleladia.es" TargetMode="External"/><Relationship Id="rId462" Type="http://schemas.openxmlformats.org/officeDocument/2006/relationships/hyperlink" Target="http://picosdeuropa.net/salmonera" TargetMode="External"/><Relationship Id="rId5651" Type="http://schemas.openxmlformats.org/officeDocument/2006/relationships/hyperlink" Target="http://hotelmontermoso.com" TargetMode="External"/><Relationship Id="rId6982" Type="http://schemas.openxmlformats.org/officeDocument/2006/relationships/hyperlink" Target="http://hotellancelot.com" TargetMode="External"/><Relationship Id="rId461" Type="http://schemas.openxmlformats.org/officeDocument/2006/relationships/hyperlink" Target="http://hotelpuenteromanocangas.com" TargetMode="External"/><Relationship Id="rId5652" Type="http://schemas.openxmlformats.org/officeDocument/2006/relationships/hyperlink" Target="http://hoteljulia.es" TargetMode="External"/><Relationship Id="rId6983" Type="http://schemas.openxmlformats.org/officeDocument/2006/relationships/hyperlink" Target="https://www.aghotelspa.com/" TargetMode="External"/><Relationship Id="rId460" Type="http://schemas.openxmlformats.org/officeDocument/2006/relationships/hyperlink" Target="http://parador.es" TargetMode="External"/><Relationship Id="rId4321" Type="http://schemas.openxmlformats.org/officeDocument/2006/relationships/hyperlink" Target="http://hotelmontesolarttyco.com" TargetMode="External"/><Relationship Id="rId6980" Type="http://schemas.openxmlformats.org/officeDocument/2006/relationships/hyperlink" Target="http://lanzaroteparadise.net" TargetMode="External"/><Relationship Id="rId4320" Type="http://schemas.openxmlformats.org/officeDocument/2006/relationships/hyperlink" Target="https://www.hotelnevasur.es/" TargetMode="External"/><Relationship Id="rId5650" Type="http://schemas.openxmlformats.org/officeDocument/2006/relationships/hyperlink" Target="http://hotelaranda.com" TargetMode="External"/><Relationship Id="rId6981" Type="http://schemas.openxmlformats.org/officeDocument/2006/relationships/hyperlink" Target="http://blueseahotels.com" TargetMode="External"/><Relationship Id="rId466" Type="http://schemas.openxmlformats.org/officeDocument/2006/relationships/hyperlink" Target="http://arceahoteles.com" TargetMode="External"/><Relationship Id="rId4323" Type="http://schemas.openxmlformats.org/officeDocument/2006/relationships/hyperlink" Target="http://ellodge.com" TargetMode="External"/><Relationship Id="rId5655" Type="http://schemas.openxmlformats.org/officeDocument/2006/relationships/hyperlink" Target="http://puertaromeros.com" TargetMode="External"/><Relationship Id="rId6986" Type="http://schemas.openxmlformats.org/officeDocument/2006/relationships/hyperlink" Target="http://hapimag.com" TargetMode="External"/><Relationship Id="rId465" Type="http://schemas.openxmlformats.org/officeDocument/2006/relationships/hyperlink" Target="http://hotel-covadonga.com" TargetMode="External"/><Relationship Id="rId4322" Type="http://schemas.openxmlformats.org/officeDocument/2006/relationships/hyperlink" Target="http://kenianevada.com" TargetMode="External"/><Relationship Id="rId5656" Type="http://schemas.openxmlformats.org/officeDocument/2006/relationships/hyperlink" Target="http://hotelazofra.com" TargetMode="External"/><Relationship Id="rId6987" Type="http://schemas.openxmlformats.org/officeDocument/2006/relationships/hyperlink" Target="http://murhotels.com" TargetMode="External"/><Relationship Id="rId464" Type="http://schemas.openxmlformats.org/officeDocument/2006/relationships/hyperlink" Target="http://hotelcangasdeoniscenter.com" TargetMode="External"/><Relationship Id="rId4325" Type="http://schemas.openxmlformats.org/officeDocument/2006/relationships/hyperlink" Target="http://melia.com" TargetMode="External"/><Relationship Id="rId5653" Type="http://schemas.openxmlformats.org/officeDocument/2006/relationships/hyperlink" Target="http://nh-hoteles.es" TargetMode="External"/><Relationship Id="rId6984" Type="http://schemas.openxmlformats.org/officeDocument/2006/relationships/hyperlink" Target="http://casa-leon.de" TargetMode="External"/><Relationship Id="rId463" Type="http://schemas.openxmlformats.org/officeDocument/2006/relationships/hyperlink" Target="http://hotelplazacangasdeonis.com" TargetMode="External"/><Relationship Id="rId4324" Type="http://schemas.openxmlformats.org/officeDocument/2006/relationships/hyperlink" Target="http://ellodge.com" TargetMode="External"/><Relationship Id="rId5654" Type="http://schemas.openxmlformats.org/officeDocument/2006/relationships/hyperlink" Target="http://hotelversus.es" TargetMode="External"/><Relationship Id="rId6985" Type="http://schemas.openxmlformats.org/officeDocument/2006/relationships/hyperlink" Target="http://sunsuites.es" TargetMode="External"/><Relationship Id="rId4316" Type="http://schemas.openxmlformats.org/officeDocument/2006/relationships/hyperlink" Target="http://ghmhoteles.com" TargetMode="External"/><Relationship Id="rId5648" Type="http://schemas.openxmlformats.org/officeDocument/2006/relationships/hyperlink" Target="http://tudanca-aranda.net" TargetMode="External"/><Relationship Id="rId6979" Type="http://schemas.openxmlformats.org/officeDocument/2006/relationships/hyperlink" Target="http://coronasplaya.com" TargetMode="External"/><Relationship Id="rId4315" Type="http://schemas.openxmlformats.org/officeDocument/2006/relationships/hyperlink" Target="http://ghmhoteles.com" TargetMode="External"/><Relationship Id="rId5649" Type="http://schemas.openxmlformats.org/officeDocument/2006/relationships/hyperlink" Target="http://tudanca-aranda.net" TargetMode="External"/><Relationship Id="rId4318" Type="http://schemas.openxmlformats.org/officeDocument/2006/relationships/hyperlink" Target="http://citymar.com" TargetMode="External"/><Relationship Id="rId5646" Type="http://schemas.openxmlformats.org/officeDocument/2006/relationships/hyperlink" Target="http://lagarisilla.es/hotel-boutique-el-lagar-de-isilla/el-hotel" TargetMode="External"/><Relationship Id="rId6977" Type="http://schemas.openxmlformats.org/officeDocument/2006/relationships/hyperlink" Target="http://gloriapalaceth.com" TargetMode="External"/><Relationship Id="rId4317" Type="http://schemas.openxmlformats.org/officeDocument/2006/relationships/hyperlink" Target="http://vinccihoteles.com" TargetMode="External"/><Relationship Id="rId5647" Type="http://schemas.openxmlformats.org/officeDocument/2006/relationships/hyperlink" Target="http://www.torremilanos.com" TargetMode="External"/><Relationship Id="rId6978" Type="http://schemas.openxmlformats.org/officeDocument/2006/relationships/hyperlink" Target="http://barcelo.com" TargetMode="External"/><Relationship Id="rId4319" Type="http://schemas.openxmlformats.org/officeDocument/2006/relationships/hyperlink" Target="http://gruporeino.com" TargetMode="External"/><Relationship Id="rId459" Type="http://schemas.openxmlformats.org/officeDocument/2006/relationships/hyperlink" Target="http://hotelsantacruz.net" TargetMode="External"/><Relationship Id="rId458" Type="http://schemas.openxmlformats.org/officeDocument/2006/relationships/hyperlink" Target="http://hotelgranda.com" TargetMode="External"/><Relationship Id="rId457" Type="http://schemas.openxmlformats.org/officeDocument/2006/relationships/hyperlink" Target="http://hotellacepada.com" TargetMode="External"/><Relationship Id="rId456" Type="http://schemas.openxmlformats.org/officeDocument/2006/relationships/hyperlink" Target="http://hotelciudaddecangasdeonis.com" TargetMode="External"/><Relationship Id="rId451" Type="http://schemas.openxmlformats.org/officeDocument/2006/relationships/hyperlink" Target="http://loscaspioshotel.es" TargetMode="External"/><Relationship Id="rId5640" Type="http://schemas.openxmlformats.org/officeDocument/2006/relationships/hyperlink" Target="http://acienleguas.es" TargetMode="External"/><Relationship Id="rId6971" Type="http://schemas.openxmlformats.org/officeDocument/2006/relationships/hyperlink" Target="http://villaspuertocalero.com" TargetMode="External"/><Relationship Id="rId450" Type="http://schemas.openxmlformats.org/officeDocument/2006/relationships/hyperlink" Target="http://mardelsueve.com" TargetMode="External"/><Relationship Id="rId5641" Type="http://schemas.openxmlformats.org/officeDocument/2006/relationships/hyperlink" Target="http://lasbaronas.es" TargetMode="External"/><Relationship Id="rId6972" Type="http://schemas.openxmlformats.org/officeDocument/2006/relationships/hyperlink" Target="http://suites1478.com" TargetMode="External"/><Relationship Id="rId4310" Type="http://schemas.openxmlformats.org/officeDocument/2006/relationships/hyperlink" Target="http://hocafersan.com" TargetMode="External"/><Relationship Id="rId6970" Type="http://schemas.openxmlformats.org/officeDocument/2006/relationships/hyperlink" Target="http://villaspuertocalero.com" TargetMode="External"/><Relationship Id="rId455" Type="http://schemas.openxmlformats.org/officeDocument/2006/relationships/hyperlink" Target="http://hotelimperion.com" TargetMode="External"/><Relationship Id="rId4312" Type="http://schemas.openxmlformats.org/officeDocument/2006/relationships/hyperlink" Target="http://hotelquentar.com" TargetMode="External"/><Relationship Id="rId5644" Type="http://schemas.openxmlformats.org/officeDocument/2006/relationships/hyperlink" Target="http://lagardemilagros.com" TargetMode="External"/><Relationship Id="rId6975" Type="http://schemas.openxmlformats.org/officeDocument/2006/relationships/hyperlink" Target="http://casadehilario.com" TargetMode="External"/><Relationship Id="rId454" Type="http://schemas.openxmlformats.org/officeDocument/2006/relationships/hyperlink" Target="http://hotelnochendi.com" TargetMode="External"/><Relationship Id="rId4311" Type="http://schemas.openxmlformats.org/officeDocument/2006/relationships/hyperlink" Target="http://hotellabellamaria.com" TargetMode="External"/><Relationship Id="rId5645" Type="http://schemas.openxmlformats.org/officeDocument/2006/relationships/hyperlink" Target="http://pradodelasmerinas.com" TargetMode="External"/><Relationship Id="rId6976" Type="http://schemas.openxmlformats.org/officeDocument/2006/relationships/hyperlink" Target="http://loslirioshotel.es" TargetMode="External"/><Relationship Id="rId453" Type="http://schemas.openxmlformats.org/officeDocument/2006/relationships/hyperlink" Target="http://palaciodeluces.com" TargetMode="External"/><Relationship Id="rId4314" Type="http://schemas.openxmlformats.org/officeDocument/2006/relationships/hyperlink" Target="http://hotelsantacruzsierranevada.com" TargetMode="External"/><Relationship Id="rId5642" Type="http://schemas.openxmlformats.org/officeDocument/2006/relationships/hyperlink" Target="http://elrefugiodedonmiguel.com" TargetMode="External"/><Relationship Id="rId6973" Type="http://schemas.openxmlformats.org/officeDocument/2006/relationships/hyperlink" Target="http://el-rancho-grande.com" TargetMode="External"/><Relationship Id="rId452" Type="http://schemas.openxmlformats.org/officeDocument/2006/relationships/hyperlink" Target="http://netcom.es" TargetMode="External"/><Relationship Id="rId4313" Type="http://schemas.openxmlformats.org/officeDocument/2006/relationships/hyperlink" Target="http://hoteltelecabina.com" TargetMode="External"/><Relationship Id="rId5643" Type="http://schemas.openxmlformats.org/officeDocument/2006/relationships/hyperlink" Target="http://hotelmilagrosriaza.com" TargetMode="External"/><Relationship Id="rId6974" Type="http://schemas.openxmlformats.org/officeDocument/2006/relationships/hyperlink" Target="http://casonadeyaiza.com" TargetMode="External"/><Relationship Id="rId3018" Type="http://schemas.openxmlformats.org/officeDocument/2006/relationships/hyperlink" Target="http://nativohotelibiza.com" TargetMode="External"/><Relationship Id="rId4349" Type="http://schemas.openxmlformats.org/officeDocument/2006/relationships/hyperlink" Target="http://llanopina.com" TargetMode="External"/><Relationship Id="rId3017" Type="http://schemas.openxmlformats.org/officeDocument/2006/relationships/hyperlink" Target="http://aguasdeibiza.com" TargetMode="External"/><Relationship Id="rId4348" Type="http://schemas.openxmlformats.org/officeDocument/2006/relationships/hyperlink" Target="http://cortijodetajar.es" TargetMode="External"/><Relationship Id="rId5679" Type="http://schemas.openxmlformats.org/officeDocument/2006/relationships/hyperlink" Target="http://elrincondelconvento.es" TargetMode="External"/><Relationship Id="rId3019" Type="http://schemas.openxmlformats.org/officeDocument/2006/relationships/hyperlink" Target="http://cielazulibiza.com" TargetMode="External"/><Relationship Id="rId491" Type="http://schemas.openxmlformats.org/officeDocument/2006/relationships/hyperlink" Target="http://castillovaldessalas.es" TargetMode="External"/><Relationship Id="rId490" Type="http://schemas.openxmlformats.org/officeDocument/2006/relationships/hyperlink" Target="http://quintanadelcaleyo.com" TargetMode="External"/><Relationship Id="rId489" Type="http://schemas.openxmlformats.org/officeDocument/2006/relationships/hyperlink" Target="http://casonadelsella.com" TargetMode="External"/><Relationship Id="rId5670" Type="http://schemas.openxmlformats.org/officeDocument/2006/relationships/hyperlink" Target="http://hoteldeolmillos.com" TargetMode="External"/><Relationship Id="rId484" Type="http://schemas.openxmlformats.org/officeDocument/2006/relationships/hyperlink" Target="http://laguindalhotel.com" TargetMode="External"/><Relationship Id="rId3010" Type="http://schemas.openxmlformats.org/officeDocument/2006/relationships/hyperlink" Target="http://hotelesmares.com" TargetMode="External"/><Relationship Id="rId4341" Type="http://schemas.openxmlformats.org/officeDocument/2006/relationships/hyperlink" Target="http://hotellanava.com" TargetMode="External"/><Relationship Id="rId5673" Type="http://schemas.openxmlformats.org/officeDocument/2006/relationships/hyperlink" Target="http://www.hotelachuri.com" TargetMode="External"/><Relationship Id="rId483" Type="http://schemas.openxmlformats.org/officeDocument/2006/relationships/hyperlink" Target="http://hoteleslosacebos.com" TargetMode="External"/><Relationship Id="rId4340" Type="http://schemas.openxmlformats.org/officeDocument/2006/relationships/hyperlink" Target="http://complejo402.com" TargetMode="External"/><Relationship Id="rId5674" Type="http://schemas.openxmlformats.org/officeDocument/2006/relationships/hyperlink" Target="http://via-norte.es" TargetMode="External"/><Relationship Id="rId482" Type="http://schemas.openxmlformats.org/officeDocument/2006/relationships/hyperlink" Target="http://hotelcoviella.com" TargetMode="External"/><Relationship Id="rId3012" Type="http://schemas.openxmlformats.org/officeDocument/2006/relationships/hyperlink" Target="http://sapedrerasuites.com" TargetMode="External"/><Relationship Id="rId4343" Type="http://schemas.openxmlformats.org/officeDocument/2006/relationships/hyperlink" Target="http://lasencebras.com" TargetMode="External"/><Relationship Id="rId5671" Type="http://schemas.openxmlformats.org/officeDocument/2006/relationships/hyperlink" Target="http://www.viacos.com" TargetMode="External"/><Relationship Id="rId481" Type="http://schemas.openxmlformats.org/officeDocument/2006/relationships/hyperlink" Target="http://hotelmariamanuela.com" TargetMode="External"/><Relationship Id="rId3011" Type="http://schemas.openxmlformats.org/officeDocument/2006/relationships/hyperlink" Target="https://www.hotelbahiaformentera.com/" TargetMode="External"/><Relationship Id="rId4342" Type="http://schemas.openxmlformats.org/officeDocument/2006/relationships/hyperlink" Target="http://www.hotellanava.com/" TargetMode="External"/><Relationship Id="rId5672" Type="http://schemas.openxmlformats.org/officeDocument/2006/relationships/hyperlink" Target="http://hotelciudaddemiranda.com" TargetMode="External"/><Relationship Id="rId488" Type="http://schemas.openxmlformats.org/officeDocument/2006/relationships/hyperlink" Target="http://hotelvegadelsella.com" TargetMode="External"/><Relationship Id="rId3014" Type="http://schemas.openxmlformats.org/officeDocument/2006/relationships/hyperlink" Target="http://bghotels.com" TargetMode="External"/><Relationship Id="rId4345" Type="http://schemas.openxmlformats.org/officeDocument/2006/relationships/hyperlink" Target="http://alqueriamorayma.com" TargetMode="External"/><Relationship Id="rId5677" Type="http://schemas.openxmlformats.org/officeDocument/2006/relationships/hyperlink" Target="http://www.hoteltudanca.com" TargetMode="External"/><Relationship Id="rId487" Type="http://schemas.openxmlformats.org/officeDocument/2006/relationships/hyperlink" Target="http://laestradahotel.com" TargetMode="External"/><Relationship Id="rId3013" Type="http://schemas.openxmlformats.org/officeDocument/2006/relationships/hyperlink" Target="https://grupotel.com/" TargetMode="External"/><Relationship Id="rId4344" Type="http://schemas.openxmlformats.org/officeDocument/2006/relationships/hyperlink" Target="http://facebook.com/hotelloscanosdelaalcaiceria" TargetMode="External"/><Relationship Id="rId5678" Type="http://schemas.openxmlformats.org/officeDocument/2006/relationships/hyperlink" Target="http://casamartin.com" TargetMode="External"/><Relationship Id="rId486" Type="http://schemas.openxmlformats.org/officeDocument/2006/relationships/hyperlink" Target="http://eltexu.com" TargetMode="External"/><Relationship Id="rId3016" Type="http://schemas.openxmlformats.org/officeDocument/2006/relationships/hyperlink" Target="http://hotelgriegomar.com" TargetMode="External"/><Relationship Id="rId4347" Type="http://schemas.openxmlformats.org/officeDocument/2006/relationships/hyperlink" Target="http://zercahoteles.com" TargetMode="External"/><Relationship Id="rId5675" Type="http://schemas.openxmlformats.org/officeDocument/2006/relationships/hyperlink" Target="http://via-norte.es" TargetMode="External"/><Relationship Id="rId485" Type="http://schemas.openxmlformats.org/officeDocument/2006/relationships/hyperlink" Target="http://laguindalhotel.com" TargetMode="External"/><Relationship Id="rId3015" Type="http://schemas.openxmlformats.org/officeDocument/2006/relationships/hyperlink" Target="https://grupotel.com/" TargetMode="External"/><Relationship Id="rId4346" Type="http://schemas.openxmlformats.org/officeDocument/2006/relationships/hyperlink" Target="http://hotelruralloschaparros.es" TargetMode="External"/><Relationship Id="rId5676" Type="http://schemas.openxmlformats.org/officeDocument/2006/relationships/hyperlink" Target="http://www.hoteltudanca.com" TargetMode="External"/><Relationship Id="rId3007" Type="http://schemas.openxmlformats.org/officeDocument/2006/relationships/hyperlink" Target="http://zulmarhotels.com" TargetMode="External"/><Relationship Id="rId4338" Type="http://schemas.openxmlformats.org/officeDocument/2006/relationships/hyperlink" Target="http://hotelphiladelfia.com" TargetMode="External"/><Relationship Id="rId3006" Type="http://schemas.openxmlformats.org/officeDocument/2006/relationships/hyperlink" Target="http://geckobeachclub.com" TargetMode="External"/><Relationship Id="rId4337" Type="http://schemas.openxmlformats.org/officeDocument/2006/relationships/hyperlink" Target="http://hotelreyesziries.com" TargetMode="External"/><Relationship Id="rId3009" Type="http://schemas.openxmlformats.org/officeDocument/2006/relationships/hyperlink" Target="http://riu.com" TargetMode="External"/><Relationship Id="rId5668" Type="http://schemas.openxmlformats.org/officeDocument/2006/relationships/hyperlink" Target="http://lasdehesasdecostana.com" TargetMode="External"/><Relationship Id="rId6999" Type="http://schemas.openxmlformats.org/officeDocument/2006/relationships/hyperlink" Target="http://lucanahotel.com" TargetMode="External"/><Relationship Id="rId3008" Type="http://schemas.openxmlformats.org/officeDocument/2006/relationships/hyperlink" Target="http://insotel.com" TargetMode="External"/><Relationship Id="rId4339" Type="http://schemas.openxmlformats.org/officeDocument/2006/relationships/hyperlink" Target="http://hotelelnacimiento.com" TargetMode="External"/><Relationship Id="rId5669" Type="http://schemas.openxmlformats.org/officeDocument/2006/relationships/hyperlink" Target="http://www.casaeldescanso.com" TargetMode="External"/><Relationship Id="rId480" Type="http://schemas.openxmlformats.org/officeDocument/2006/relationships/hyperlink" Target="http://elrexacu.com" TargetMode="External"/><Relationship Id="rId479" Type="http://schemas.openxmlformats.org/officeDocument/2006/relationships/hyperlink" Target="http://hotelesenonis.com" TargetMode="External"/><Relationship Id="rId478" Type="http://schemas.openxmlformats.org/officeDocument/2006/relationships/hyperlink" Target="http://casaluisa.com" TargetMode="External"/><Relationship Id="rId6990" Type="http://schemas.openxmlformats.org/officeDocument/2006/relationships/hyperlink" Target="http://melia-tamarindos.com" TargetMode="External"/><Relationship Id="rId473" Type="http://schemas.openxmlformats.org/officeDocument/2006/relationships/hyperlink" Target="http://hotelnaranjodebulnes.com" TargetMode="External"/><Relationship Id="rId4330" Type="http://schemas.openxmlformats.org/officeDocument/2006/relationships/hyperlink" Target="http://hotelasterrazas.es" TargetMode="External"/><Relationship Id="rId5662" Type="http://schemas.openxmlformats.org/officeDocument/2006/relationships/hyperlink" Target="http://www.hoteldonasancha.es" TargetMode="External"/><Relationship Id="rId6993" Type="http://schemas.openxmlformats.org/officeDocument/2006/relationships/hyperlink" Target="http://hotelgreenfield.com" TargetMode="External"/><Relationship Id="rId472" Type="http://schemas.openxmlformats.org/officeDocument/2006/relationships/hyperlink" Target="http://hotellarivera.com" TargetMode="External"/><Relationship Id="rId5663" Type="http://schemas.openxmlformats.org/officeDocument/2006/relationships/hyperlink" Target="http://www.hoteldonasancha.com" TargetMode="External"/><Relationship Id="rId6994" Type="http://schemas.openxmlformats.org/officeDocument/2006/relationships/hyperlink" Target="http://santamonicasuiteshotel.com" TargetMode="External"/><Relationship Id="rId471" Type="http://schemas.openxmlformats.org/officeDocument/2006/relationships/hyperlink" Target="http://hoteltorrecerredo.com" TargetMode="External"/><Relationship Id="rId3001" Type="http://schemas.openxmlformats.org/officeDocument/2006/relationships/hyperlink" Target="http://fiveflowershotel.com" TargetMode="External"/><Relationship Id="rId4332" Type="http://schemas.openxmlformats.org/officeDocument/2006/relationships/hyperlink" Target="http://hotelponientegranada.es" TargetMode="External"/><Relationship Id="rId5660" Type="http://schemas.openxmlformats.org/officeDocument/2006/relationships/hyperlink" Target="http://www.hotelriocabia.com" TargetMode="External"/><Relationship Id="rId6991" Type="http://schemas.openxmlformats.org/officeDocument/2006/relationships/hyperlink" Target="http://hotelcaserio.com" TargetMode="External"/><Relationship Id="rId470" Type="http://schemas.openxmlformats.org/officeDocument/2006/relationships/hyperlink" Target="http://hotelmirador.com" TargetMode="External"/><Relationship Id="rId3000" Type="http://schemas.openxmlformats.org/officeDocument/2006/relationships/hyperlink" Target="http://hotelcamari.com" TargetMode="External"/><Relationship Id="rId4331" Type="http://schemas.openxmlformats.org/officeDocument/2006/relationships/hyperlink" Target="http://amalurragranada.com" TargetMode="External"/><Relationship Id="rId5661" Type="http://schemas.openxmlformats.org/officeDocument/2006/relationships/hyperlink" Target="http://hotelprincesakristina.com" TargetMode="External"/><Relationship Id="rId6992" Type="http://schemas.openxmlformats.org/officeDocument/2006/relationships/hyperlink" Target="http://beverlyparkhotel.es" TargetMode="External"/><Relationship Id="rId477" Type="http://schemas.openxmlformats.org/officeDocument/2006/relationships/hyperlink" Target="http://granhotelpelayo.com" TargetMode="External"/><Relationship Id="rId3003" Type="http://schemas.openxmlformats.org/officeDocument/2006/relationships/hyperlink" Target="https://hotel-formentera.com/" TargetMode="External"/><Relationship Id="rId4334" Type="http://schemas.openxmlformats.org/officeDocument/2006/relationships/hyperlink" Target="http://hotelcoronadeatarfe.com" TargetMode="External"/><Relationship Id="rId5666" Type="http://schemas.openxmlformats.org/officeDocument/2006/relationships/hyperlink" Target="http://www.hoteltrescoronasdesilos.com" TargetMode="External"/><Relationship Id="rId6997" Type="http://schemas.openxmlformats.org/officeDocument/2006/relationships/hyperlink" Target="http://hotelesdunas.com" TargetMode="External"/><Relationship Id="rId476" Type="http://schemas.openxmlformats.org/officeDocument/2006/relationships/hyperlink" Target="http://hotelruraleltorrejon.com" TargetMode="External"/><Relationship Id="rId3002" Type="http://schemas.openxmlformats.org/officeDocument/2006/relationships/hyperlink" Target="http://zulmarhotels.com" TargetMode="External"/><Relationship Id="rId4333" Type="http://schemas.openxmlformats.org/officeDocument/2006/relationships/hyperlink" Target="http://lasyucas.com" TargetMode="External"/><Relationship Id="rId5667" Type="http://schemas.openxmlformats.org/officeDocument/2006/relationships/hyperlink" Target="http://hotelbenlloch.net" TargetMode="External"/><Relationship Id="rId6998" Type="http://schemas.openxmlformats.org/officeDocument/2006/relationships/hyperlink" Target="http://rivieramarinaresorts.com" TargetMode="External"/><Relationship Id="rId475" Type="http://schemas.openxmlformats.org/officeDocument/2006/relationships/hyperlink" Target="http://picosdeuropa.net/ardinal" TargetMode="External"/><Relationship Id="rId3005" Type="http://schemas.openxmlformats.org/officeDocument/2006/relationships/hyperlink" Target="http://hostalvoramar.com" TargetMode="External"/><Relationship Id="rId4336" Type="http://schemas.openxmlformats.org/officeDocument/2006/relationships/hyperlink" Target="http://hoteldoncel.com" TargetMode="External"/><Relationship Id="rId5664" Type="http://schemas.openxmlformats.org/officeDocument/2006/relationships/hyperlink" Target="http://quintadelnar.com" TargetMode="External"/><Relationship Id="rId6995" Type="http://schemas.openxmlformats.org/officeDocument/2006/relationships/hyperlink" Target="http://hotelparquetropical.com" TargetMode="External"/><Relationship Id="rId474" Type="http://schemas.openxmlformats.org/officeDocument/2006/relationships/hyperlink" Target="http://gargantadelcares.com" TargetMode="External"/><Relationship Id="rId3004" Type="http://schemas.openxmlformats.org/officeDocument/2006/relationships/hyperlink" Target="http://rosales-formentera.com" TargetMode="External"/><Relationship Id="rId4335" Type="http://schemas.openxmlformats.org/officeDocument/2006/relationships/hyperlink" Target="http://hotelcoronadeatarfe.com" TargetMode="External"/><Relationship Id="rId5665" Type="http://schemas.openxmlformats.org/officeDocument/2006/relationships/hyperlink" Target="http://hotelsantodomingodesilos.com" TargetMode="External"/><Relationship Id="rId6996" Type="http://schemas.openxmlformats.org/officeDocument/2006/relationships/hyperlink" Target="https://www.lopesan.com/es/hoteles/espana/gran-canaria/san-agustin/corallium-beach/?partner=5908&amp;utm_source=gmb&amp;utm_medium=organic&amp;ept-publisher=googlemybusiness&amp;ept-name=my-business-google-organico-googlemybusiness" TargetMode="External"/><Relationship Id="rId5615" Type="http://schemas.openxmlformats.org/officeDocument/2006/relationships/hyperlink" Target="http://www.granhotellaperla.com" TargetMode="External"/><Relationship Id="rId6946" Type="http://schemas.openxmlformats.org/officeDocument/2006/relationships/hyperlink" Target="http://sbhfue.com" TargetMode="External"/><Relationship Id="rId5616" Type="http://schemas.openxmlformats.org/officeDocument/2006/relationships/hyperlink" Target="http://www.hotelmaisonnave.es" TargetMode="External"/><Relationship Id="rId6947" Type="http://schemas.openxmlformats.org/officeDocument/2006/relationships/hyperlink" Target="http://dragopark.com" TargetMode="External"/><Relationship Id="rId5613" Type="http://schemas.openxmlformats.org/officeDocument/2006/relationships/hyperlink" Target="http://palacioguendulain.com" TargetMode="External"/><Relationship Id="rId6944" Type="http://schemas.openxmlformats.org/officeDocument/2006/relationships/hyperlink" Target="http://sbhfue.com" TargetMode="External"/><Relationship Id="rId5614" Type="http://schemas.openxmlformats.org/officeDocument/2006/relationships/hyperlink" Target="http://hotelyoldi.com" TargetMode="External"/><Relationship Id="rId6945" Type="http://schemas.openxmlformats.org/officeDocument/2006/relationships/hyperlink" Target="http://grupoalltours.es" TargetMode="External"/><Relationship Id="rId5619" Type="http://schemas.openxmlformats.org/officeDocument/2006/relationships/hyperlink" Target="http://hotelcastillodejavier.com" TargetMode="External"/><Relationship Id="rId5617" Type="http://schemas.openxmlformats.org/officeDocument/2006/relationships/hyperlink" Target="http://hotel-eslava.com/" TargetMode="External"/><Relationship Id="rId6948" Type="http://schemas.openxmlformats.org/officeDocument/2006/relationships/hyperlink" Target="http://h10hotels.com" TargetMode="External"/><Relationship Id="rId5618" Type="http://schemas.openxmlformats.org/officeDocument/2006/relationships/hyperlink" Target="http://hreuropa.com" TargetMode="External"/><Relationship Id="rId6949" Type="http://schemas.openxmlformats.org/officeDocument/2006/relationships/hyperlink" Target="http://h10hotels.com" TargetMode="External"/><Relationship Id="rId426" Type="http://schemas.openxmlformats.org/officeDocument/2006/relationships/hyperlink" Target="http://hotelpuertodecandas.com" TargetMode="External"/><Relationship Id="rId425" Type="http://schemas.openxmlformats.org/officeDocument/2006/relationships/hyperlink" Target="http://celuisma.com" TargetMode="External"/><Relationship Id="rId424" Type="http://schemas.openxmlformats.org/officeDocument/2006/relationships/hyperlink" Target="http://laplazahotel.net" TargetMode="External"/><Relationship Id="rId423" Type="http://schemas.openxmlformats.org/officeDocument/2006/relationships/hyperlink" Target="http://brisamarhotel.com" TargetMode="External"/><Relationship Id="rId429" Type="http://schemas.openxmlformats.org/officeDocument/2006/relationships/hyperlink" Target="http://la-calma.es" TargetMode="External"/><Relationship Id="rId428" Type="http://schemas.openxmlformats.org/officeDocument/2006/relationships/hyperlink" Target="http://hotelarguelles.com" TargetMode="External"/><Relationship Id="rId427" Type="http://schemas.openxmlformats.org/officeDocument/2006/relationships/hyperlink" Target="http://hoteleselcarmen.com" TargetMode="External"/><Relationship Id="rId422" Type="http://schemas.openxmlformats.org/officeDocument/2006/relationships/hyperlink" Target="http://lallosadefombona.com" TargetMode="External"/><Relationship Id="rId5611" Type="http://schemas.openxmlformats.org/officeDocument/2006/relationships/hyperlink" Target="http://hotel-leyre.com" TargetMode="External"/><Relationship Id="rId6942" Type="http://schemas.openxmlformats.org/officeDocument/2006/relationships/hyperlink" Target="https://agrohotelrugama.top/" TargetMode="External"/><Relationship Id="rId421" Type="http://schemas.openxmlformats.org/officeDocument/2006/relationships/hyperlink" Target="http://loslaureles-hotel.com" TargetMode="External"/><Relationship Id="rId5612" Type="http://schemas.openxmlformats.org/officeDocument/2006/relationships/hyperlink" Target="http://pamplonacatedralhotel.com" TargetMode="External"/><Relationship Id="rId6943" Type="http://schemas.openxmlformats.org/officeDocument/2006/relationships/hyperlink" Target="http://sbhfue.com" TargetMode="External"/><Relationship Id="rId420" Type="http://schemas.openxmlformats.org/officeDocument/2006/relationships/hyperlink" Target="http://asociacion-chf.com" TargetMode="External"/><Relationship Id="rId6940" Type="http://schemas.openxmlformats.org/officeDocument/2006/relationships/hyperlink" Target="http://hotelagaldar.com" TargetMode="External"/><Relationship Id="rId5610" Type="http://schemas.openxmlformats.org/officeDocument/2006/relationships/hyperlink" Target="http://avenidahotel.es" TargetMode="External"/><Relationship Id="rId6941" Type="http://schemas.openxmlformats.org/officeDocument/2006/relationships/hyperlink" Target="http://hotelpuertodelasnieves.es" TargetMode="External"/><Relationship Id="rId5604" Type="http://schemas.openxmlformats.org/officeDocument/2006/relationships/hyperlink" Target="http://www.hiexpress.com/pamplona" TargetMode="External"/><Relationship Id="rId6935" Type="http://schemas.openxmlformats.org/officeDocument/2006/relationships/hyperlink" Target="http://casamozart.com" TargetMode="External"/><Relationship Id="rId5605" Type="http://schemas.openxmlformats.org/officeDocument/2006/relationships/hyperlink" Target="http://bed4uhotels.com" TargetMode="External"/><Relationship Id="rId6936" Type="http://schemas.openxmlformats.org/officeDocument/2006/relationships/hyperlink" Target="http://hotelruralelrefugio.com" TargetMode="External"/><Relationship Id="rId5602" Type="http://schemas.openxmlformats.org/officeDocument/2006/relationships/hyperlink" Target="http://www.hosteriadezubiri.com" TargetMode="External"/><Relationship Id="rId6933" Type="http://schemas.openxmlformats.org/officeDocument/2006/relationships/hyperlink" Target="http://hotelfolias.com" TargetMode="External"/><Relationship Id="rId5603" Type="http://schemas.openxmlformats.org/officeDocument/2006/relationships/hyperlink" Target="http://hotelpamplonaeltoro.com" TargetMode="External"/><Relationship Id="rId6934" Type="http://schemas.openxmlformats.org/officeDocument/2006/relationships/hyperlink" Target="http://www.salobrehotel.com" TargetMode="External"/><Relationship Id="rId5608" Type="http://schemas.openxmlformats.org/officeDocument/2006/relationships/hyperlink" Target="http://hotelapamplona.es" TargetMode="External"/><Relationship Id="rId6939" Type="http://schemas.openxmlformats.org/officeDocument/2006/relationships/hyperlink" Target="http://laslongueras.com" TargetMode="External"/><Relationship Id="rId5609" Type="http://schemas.openxmlformats.org/officeDocument/2006/relationships/hyperlink" Target="http://hotelsanchoramirez.com/es" TargetMode="External"/><Relationship Id="rId5606" Type="http://schemas.openxmlformats.org/officeDocument/2006/relationships/hyperlink" Target="http://zenithoteles.com" TargetMode="External"/><Relationship Id="rId6937" Type="http://schemas.openxmlformats.org/officeDocument/2006/relationships/hyperlink" Target="http://bedandchic.com" TargetMode="External"/><Relationship Id="rId5607" Type="http://schemas.openxmlformats.org/officeDocument/2006/relationships/hyperlink" Target="http://www.hotelcasaazcona.com" TargetMode="External"/><Relationship Id="rId6938" Type="http://schemas.openxmlformats.org/officeDocument/2006/relationships/hyperlink" Target="https://www.barcelo.com/es-es/occidental-roca-negra/?utm_source=google&amp;utm_medium=organic&amp;utm_campaign=my_business&amp;utm_content=37971" TargetMode="External"/><Relationship Id="rId415" Type="http://schemas.openxmlformats.org/officeDocument/2006/relationships/hyperlink" Target="http://hotelalavera.com" TargetMode="External"/><Relationship Id="rId414" Type="http://schemas.openxmlformats.org/officeDocument/2006/relationships/hyperlink" Target="http://hcasaespana.com" TargetMode="External"/><Relationship Id="rId413" Type="http://schemas.openxmlformats.org/officeDocument/2006/relationships/hyperlink" Target="http://hotelabmuriasblancas.weebly.com/" TargetMode="External"/><Relationship Id="rId412" Type="http://schemas.openxmlformats.org/officeDocument/2006/relationships/hyperlink" Target="http://lacasonadeamandi.com" TargetMode="External"/><Relationship Id="rId419" Type="http://schemas.openxmlformats.org/officeDocument/2006/relationships/hyperlink" Target="http://hotelplayadeluanco.com" TargetMode="External"/><Relationship Id="rId418" Type="http://schemas.openxmlformats.org/officeDocument/2006/relationships/hyperlink" Target="http://hotelcostamar.es" TargetMode="External"/><Relationship Id="rId417" Type="http://schemas.openxmlformats.org/officeDocument/2006/relationships/hyperlink" Target="http://hotelprincipadodeasturias.es" TargetMode="External"/><Relationship Id="rId416" Type="http://schemas.openxmlformats.org/officeDocument/2006/relationships/hyperlink" Target="http://hotelmanquin.com" TargetMode="External"/><Relationship Id="rId411" Type="http://schemas.openxmlformats.org/officeDocument/2006/relationships/hyperlink" Target="http://hotelsondemar.com" TargetMode="External"/><Relationship Id="rId5600" Type="http://schemas.openxmlformats.org/officeDocument/2006/relationships/hyperlink" Target="http://www.restaurantejuansimon.es" TargetMode="External"/><Relationship Id="rId6931" Type="http://schemas.openxmlformats.org/officeDocument/2006/relationships/hyperlink" Target="http://designplushotels.com" TargetMode="External"/><Relationship Id="rId410" Type="http://schemas.openxmlformats.org/officeDocument/2006/relationships/hyperlink" Target="http://lacorolladequintueles.com" TargetMode="External"/><Relationship Id="rId5601" Type="http://schemas.openxmlformats.org/officeDocument/2006/relationships/hyperlink" Target="http://hotelakerreta.com" TargetMode="External"/><Relationship Id="rId6932" Type="http://schemas.openxmlformats.org/officeDocument/2006/relationships/hyperlink" Target="https://www.hotelnewfolias.com/es/?partner=5825&amp;utm_source=google&amp;utm_medium=gmb&amp;utm_campaign=web_link" TargetMode="External"/><Relationship Id="rId6930" Type="http://schemas.openxmlformats.org/officeDocument/2006/relationships/hyperlink" Target="http://aspasios.com" TargetMode="External"/><Relationship Id="rId4305" Type="http://schemas.openxmlformats.org/officeDocument/2006/relationships/hyperlink" Target="http://hoteljuanmiguel.com" TargetMode="External"/><Relationship Id="rId5637" Type="http://schemas.openxmlformats.org/officeDocument/2006/relationships/hyperlink" Target="http://www.hotelbelorado.com" TargetMode="External"/><Relationship Id="rId6968" Type="http://schemas.openxmlformats.org/officeDocument/2006/relationships/hyperlink" Target="http://hotelfuerteventura.com" TargetMode="External"/><Relationship Id="rId4304" Type="http://schemas.openxmlformats.org/officeDocument/2006/relationships/hyperlink" Target="http://leo.room-matehotels.com" TargetMode="External"/><Relationship Id="rId5638" Type="http://schemas.openxmlformats.org/officeDocument/2006/relationships/hyperlink" Target="http://facebook.com/carrecalzada" TargetMode="External"/><Relationship Id="rId6969" Type="http://schemas.openxmlformats.org/officeDocument/2006/relationships/hyperlink" Target="http://hotelcostacalero.com" TargetMode="External"/><Relationship Id="rId4307" Type="http://schemas.openxmlformats.org/officeDocument/2006/relationships/hyperlink" Target="http://hotelcapitulaciones.com" TargetMode="External"/><Relationship Id="rId5635" Type="http://schemas.openxmlformats.org/officeDocument/2006/relationships/hyperlink" Target="http://hotelredecilladelcamino.com" TargetMode="External"/><Relationship Id="rId6966" Type="http://schemas.openxmlformats.org/officeDocument/2006/relationships/hyperlink" Target="http://lineupsurfcamp.com" TargetMode="External"/><Relationship Id="rId4306" Type="http://schemas.openxmlformats.org/officeDocument/2006/relationships/hyperlink" Target="http://hotelreinamora.com" TargetMode="External"/><Relationship Id="rId5636" Type="http://schemas.openxmlformats.org/officeDocument/2006/relationships/hyperlink" Target="http://hotelsanantonabad.com" TargetMode="External"/><Relationship Id="rId6967" Type="http://schemas.openxmlformats.org/officeDocument/2006/relationships/hyperlink" Target="http://hotelelmiradorftv.com" TargetMode="External"/><Relationship Id="rId4309" Type="http://schemas.openxmlformats.org/officeDocument/2006/relationships/hyperlink" Target="http://hotelcortijolandete.com" TargetMode="External"/><Relationship Id="rId4308" Type="http://schemas.openxmlformats.org/officeDocument/2006/relationships/hyperlink" Target="http://hotelencinacentenaria.es" TargetMode="External"/><Relationship Id="rId5639" Type="http://schemas.openxmlformats.org/officeDocument/2006/relationships/hyperlink" Target="https://facebook.com/hotel-rural-valtarranz-1484981098426905" TargetMode="External"/><Relationship Id="rId448" Type="http://schemas.openxmlformats.org/officeDocument/2006/relationships/hyperlink" Target="http://hotellaraposera.com" TargetMode="External"/><Relationship Id="rId447" Type="http://schemas.openxmlformats.org/officeDocument/2006/relationships/hyperlink" Target="http://hotelaisla.com" TargetMode="External"/><Relationship Id="rId446" Type="http://schemas.openxmlformats.org/officeDocument/2006/relationships/hyperlink" Target="http://lasvegascolunga.com" TargetMode="External"/><Relationship Id="rId445" Type="http://schemas.openxmlformats.org/officeDocument/2006/relationships/hyperlink" Target="http://hotelelfoyu.com" TargetMode="External"/><Relationship Id="rId449" Type="http://schemas.openxmlformats.org/officeDocument/2006/relationships/hyperlink" Target="http://hotelentrevines.es" TargetMode="External"/><Relationship Id="rId440" Type="http://schemas.openxmlformats.org/officeDocument/2006/relationships/hyperlink" Target="http://hotelvillarosario.com" TargetMode="External"/><Relationship Id="rId6960" Type="http://schemas.openxmlformats.org/officeDocument/2006/relationships/hyperlink" Target="http://hesperia.com" TargetMode="External"/><Relationship Id="rId5630" Type="http://schemas.openxmlformats.org/officeDocument/2006/relationships/hyperlink" Target="http://kukohotel.com" TargetMode="External"/><Relationship Id="rId6961" Type="http://schemas.openxmlformats.org/officeDocument/2006/relationships/hyperlink" Target="http://oasiscasavieja.com" TargetMode="External"/><Relationship Id="rId444" Type="http://schemas.openxmlformats.org/officeDocument/2006/relationships/hyperlink" Target="http://hotelvilladesella.com" TargetMode="External"/><Relationship Id="rId4301" Type="http://schemas.openxmlformats.org/officeDocument/2006/relationships/hyperlink" Target="http://nh-hotels.com" TargetMode="External"/><Relationship Id="rId5633" Type="http://schemas.openxmlformats.org/officeDocument/2006/relationships/hyperlink" Target="http://www.laposadadelobispo.com" TargetMode="External"/><Relationship Id="rId6964" Type="http://schemas.openxmlformats.org/officeDocument/2006/relationships/hyperlink" Target="http://ereza.es" TargetMode="External"/><Relationship Id="rId443" Type="http://schemas.openxmlformats.org/officeDocument/2006/relationships/hyperlink" Target="http://carramartin.com" TargetMode="External"/><Relationship Id="rId4300" Type="http://schemas.openxmlformats.org/officeDocument/2006/relationships/hyperlink" Target="http://rutadelorca.es" TargetMode="External"/><Relationship Id="rId5634" Type="http://schemas.openxmlformats.org/officeDocument/2006/relationships/hyperlink" Target="http://www.hotelruralcasabarria.com" TargetMode="External"/><Relationship Id="rId6965" Type="http://schemas.openxmlformats.org/officeDocument/2006/relationships/hyperlink" Target="http://lacasitahotel.com" TargetMode="External"/><Relationship Id="rId442" Type="http://schemas.openxmlformats.org/officeDocument/2006/relationships/hyperlink" Target="http://hotelmarinaribadesella.com" TargetMode="External"/><Relationship Id="rId4303" Type="http://schemas.openxmlformats.org/officeDocument/2006/relationships/hyperlink" Target="http://hospes.com" TargetMode="External"/><Relationship Id="rId5631" Type="http://schemas.openxmlformats.org/officeDocument/2006/relationships/hyperlink" Target="http://lanogala.com" TargetMode="External"/><Relationship Id="rId6962" Type="http://schemas.openxmlformats.org/officeDocument/2006/relationships/hyperlink" Target="http://hoteljmpuertodelrosario.com" TargetMode="External"/><Relationship Id="rId441" Type="http://schemas.openxmlformats.org/officeDocument/2006/relationships/hyperlink" Target="http://hotelvillarosario.com" TargetMode="External"/><Relationship Id="rId4302" Type="http://schemas.openxmlformats.org/officeDocument/2006/relationships/hyperlink" Target="http://casadelatrinidad.com" TargetMode="External"/><Relationship Id="rId5632" Type="http://schemas.openxmlformats.org/officeDocument/2006/relationships/hyperlink" Target="http://www.hotel-isabel.com" TargetMode="External"/><Relationship Id="rId6963" Type="http://schemas.openxmlformats.org/officeDocument/2006/relationships/hyperlink" Target="http://ereza.es" TargetMode="External"/><Relationship Id="rId5626" Type="http://schemas.openxmlformats.org/officeDocument/2006/relationships/hyperlink" Target="http://hotelairedebardenas.com" TargetMode="External"/><Relationship Id="rId6957" Type="http://schemas.openxmlformats.org/officeDocument/2006/relationships/hyperlink" Target="http://grandholidaysclub.com" TargetMode="External"/><Relationship Id="rId5627" Type="http://schemas.openxmlformats.org/officeDocument/2006/relationships/hyperlink" Target="http://www.hotelvillaclementina.com" TargetMode="External"/><Relationship Id="rId6958" Type="http://schemas.openxmlformats.org/officeDocument/2006/relationships/hyperlink" Target="http://labranda.com" TargetMode="External"/><Relationship Id="rId5624" Type="http://schemas.openxmlformats.org/officeDocument/2006/relationships/hyperlink" Target="http://hotelalbret.net" TargetMode="External"/><Relationship Id="rId6955" Type="http://schemas.openxmlformats.org/officeDocument/2006/relationships/hyperlink" Target="http://mahoh.com" TargetMode="External"/><Relationship Id="rId5625" Type="http://schemas.openxmlformats.org/officeDocument/2006/relationships/hyperlink" Target="http://hotelblancadenavarra.com" TargetMode="External"/><Relationship Id="rId6956" Type="http://schemas.openxmlformats.org/officeDocument/2006/relationships/hyperlink" Target="http://vacanzycollection.com" TargetMode="External"/><Relationship Id="rId5628" Type="http://schemas.openxmlformats.org/officeDocument/2006/relationships/hyperlink" Target="http://heredadberaguhotel.com" TargetMode="External"/><Relationship Id="rId6959" Type="http://schemas.openxmlformats.org/officeDocument/2006/relationships/hyperlink" Target="http://hotelbahiadelobos.com" TargetMode="External"/><Relationship Id="rId5629" Type="http://schemas.openxmlformats.org/officeDocument/2006/relationships/hyperlink" Target="http://hotelvaldorba.com" TargetMode="External"/><Relationship Id="rId437" Type="http://schemas.openxmlformats.org/officeDocument/2006/relationships/hyperlink" Target="http://hotelribadesellaplaya.com" TargetMode="External"/><Relationship Id="rId436" Type="http://schemas.openxmlformats.org/officeDocument/2006/relationships/hyperlink" Target="http://hotelribadesellaplaya.com" TargetMode="External"/><Relationship Id="rId435" Type="http://schemas.openxmlformats.org/officeDocument/2006/relationships/hyperlink" Target="http://eljardindeugenia.com" TargetMode="External"/><Relationship Id="rId434" Type="http://schemas.openxmlformats.org/officeDocument/2006/relationships/hyperlink" Target="http://lapiconerahotel.es" TargetMode="External"/><Relationship Id="rId439" Type="http://schemas.openxmlformats.org/officeDocument/2006/relationships/hyperlink" Target="http://hotelderlisella.es" TargetMode="External"/><Relationship Id="rId438" Type="http://schemas.openxmlformats.org/officeDocument/2006/relationships/hyperlink" Target="http://parajedelasturcon.com" TargetMode="External"/><Relationship Id="rId6950" Type="http://schemas.openxmlformats.org/officeDocument/2006/relationships/hyperlink" Target="http://h10hotels.com" TargetMode="External"/><Relationship Id="rId433" Type="http://schemas.openxmlformats.org/officeDocument/2006/relationships/hyperlink" Target="http://asturiarural.com" TargetMode="External"/><Relationship Id="rId5622" Type="http://schemas.openxmlformats.org/officeDocument/2006/relationships/hyperlink" Target="http://abbareinodenavarrahotel.com" TargetMode="External"/><Relationship Id="rId6953" Type="http://schemas.openxmlformats.org/officeDocument/2006/relationships/hyperlink" Target="http://sbhfue.com" TargetMode="External"/><Relationship Id="rId432" Type="http://schemas.openxmlformats.org/officeDocument/2006/relationships/hyperlink" Target="http://hotelforonda.com" TargetMode="External"/><Relationship Id="rId5623" Type="http://schemas.openxmlformats.org/officeDocument/2006/relationships/hyperlink" Target="http://abbahoteles.com" TargetMode="External"/><Relationship Id="rId6954" Type="http://schemas.openxmlformats.org/officeDocument/2006/relationships/hyperlink" Target="http://facebook.com/club-magic-life-fuerteventura-imperial-260565500755976" TargetMode="External"/><Relationship Id="rId431" Type="http://schemas.openxmlformats.org/officeDocument/2006/relationships/hyperlink" Target="http://ribadesella.com/terenes" TargetMode="External"/><Relationship Id="rId5620" Type="http://schemas.openxmlformats.org/officeDocument/2006/relationships/hyperlink" Target="http://nh-hotels.com" TargetMode="External"/><Relationship Id="rId6951" Type="http://schemas.openxmlformats.org/officeDocument/2006/relationships/hyperlink" Target="http://knhoteles.com" TargetMode="External"/><Relationship Id="rId430" Type="http://schemas.openxmlformats.org/officeDocument/2006/relationships/hyperlink" Target="http://hotelverdemar.net" TargetMode="External"/><Relationship Id="rId5621" Type="http://schemas.openxmlformats.org/officeDocument/2006/relationships/hyperlink" Target="http://nh-hoteles.com" TargetMode="External"/><Relationship Id="rId6952" Type="http://schemas.openxmlformats.org/officeDocument/2006/relationships/hyperlink" Target="http://labranda.com" TargetMode="External"/><Relationship Id="rId6108" Type="http://schemas.openxmlformats.org/officeDocument/2006/relationships/hyperlink" Target="http://hotelcalasdeliencres.com" TargetMode="External"/><Relationship Id="rId6109" Type="http://schemas.openxmlformats.org/officeDocument/2006/relationships/hyperlink" Target="http://hotelcamargo.es" TargetMode="External"/><Relationship Id="rId7439" Type="http://schemas.openxmlformats.org/officeDocument/2006/relationships/hyperlink" Target="http://hoteltoral.es" TargetMode="External"/><Relationship Id="rId7430" Type="http://schemas.openxmlformats.org/officeDocument/2006/relationships/hyperlink" Target="http://losescuderos.com" TargetMode="External"/><Relationship Id="rId8761" Type="http://schemas.openxmlformats.org/officeDocument/2006/relationships/hyperlink" Target="http://atorredolago.com" TargetMode="External"/><Relationship Id="rId8760" Type="http://schemas.openxmlformats.org/officeDocument/2006/relationships/hyperlink" Target="https://h-la-cabana0.webnode.es/" TargetMode="External"/><Relationship Id="rId6102" Type="http://schemas.openxmlformats.org/officeDocument/2006/relationships/hyperlink" Target="http://hotelvillaarce.es" TargetMode="External"/><Relationship Id="rId7434" Type="http://schemas.openxmlformats.org/officeDocument/2006/relationships/hyperlink" Target="http://abueloparra.com" TargetMode="External"/><Relationship Id="rId8765" Type="http://schemas.openxmlformats.org/officeDocument/2006/relationships/hyperlink" Target="http://hotelelpandal.com" TargetMode="External"/><Relationship Id="rId6103" Type="http://schemas.openxmlformats.org/officeDocument/2006/relationships/hyperlink" Target="http://balneariodealceda.es" TargetMode="External"/><Relationship Id="rId7433" Type="http://schemas.openxmlformats.org/officeDocument/2006/relationships/hyperlink" Target="http://lagavilla.es" TargetMode="External"/><Relationship Id="rId8764" Type="http://schemas.openxmlformats.org/officeDocument/2006/relationships/hyperlink" Target="http://casapepa.com" TargetMode="External"/><Relationship Id="rId6100" Type="http://schemas.openxmlformats.org/officeDocument/2006/relationships/hyperlink" Target="http://posadariberadelpas.com" TargetMode="External"/><Relationship Id="rId7432" Type="http://schemas.openxmlformats.org/officeDocument/2006/relationships/hyperlink" Target="http://hotelesenpuertollano.com" TargetMode="External"/><Relationship Id="rId8763" Type="http://schemas.openxmlformats.org/officeDocument/2006/relationships/hyperlink" Target="http://casaparranxo.com" TargetMode="External"/><Relationship Id="rId6101" Type="http://schemas.openxmlformats.org/officeDocument/2006/relationships/hyperlink" Target="http://casonazul.com" TargetMode="External"/><Relationship Id="rId7431" Type="http://schemas.openxmlformats.org/officeDocument/2006/relationships/hyperlink" Target="http://hotelesenpuertollano.com" TargetMode="External"/><Relationship Id="rId8762" Type="http://schemas.openxmlformats.org/officeDocument/2006/relationships/hyperlink" Target="https://www.hotelordonezsandoval.es/" TargetMode="External"/><Relationship Id="rId6106" Type="http://schemas.openxmlformats.org/officeDocument/2006/relationships/hyperlink" Target="http://palaciodearce.com" TargetMode="External"/><Relationship Id="rId7438" Type="http://schemas.openxmlformats.org/officeDocument/2006/relationships/hyperlink" Target="http://motelsantacruz.com" TargetMode="External"/><Relationship Id="rId8769" Type="http://schemas.openxmlformats.org/officeDocument/2006/relationships/hyperlink" Target="https://www.welldonehotels.com/" TargetMode="External"/><Relationship Id="rId6107" Type="http://schemas.openxmlformats.org/officeDocument/2006/relationships/hyperlink" Target="https://www.hotelplayasdeliencres.com/" TargetMode="External"/><Relationship Id="rId7437" Type="http://schemas.openxmlformats.org/officeDocument/2006/relationships/hyperlink" Target="http://hotellacaminera.es" TargetMode="External"/><Relationship Id="rId8768" Type="http://schemas.openxmlformats.org/officeDocument/2006/relationships/hyperlink" Target="http://hotelcaboortegal.com" TargetMode="External"/><Relationship Id="rId6104" Type="http://schemas.openxmlformats.org/officeDocument/2006/relationships/hyperlink" Target="http://laalfonsina.com" TargetMode="External"/><Relationship Id="rId7436" Type="http://schemas.openxmlformats.org/officeDocument/2006/relationships/hyperlink" Target="http://hotelcotodequevedo.com" TargetMode="External"/><Relationship Id="rId8767" Type="http://schemas.openxmlformats.org/officeDocument/2006/relationships/hyperlink" Target="http://laposadadeberge.com" TargetMode="External"/><Relationship Id="rId6105" Type="http://schemas.openxmlformats.org/officeDocument/2006/relationships/hyperlink" Target="http://posadalarobla.com" TargetMode="External"/><Relationship Id="rId7435" Type="http://schemas.openxmlformats.org/officeDocument/2006/relationships/hyperlink" Target="mailto:hola@hotelcotodequevedo.com" TargetMode="External"/><Relationship Id="rId8766" Type="http://schemas.openxmlformats.org/officeDocument/2006/relationships/hyperlink" Target="http://hotelelpandal.com" TargetMode="External"/><Relationship Id="rId7429" Type="http://schemas.openxmlformats.org/officeDocument/2006/relationships/hyperlink" Target="http://hotelpenaescrita.es" TargetMode="External"/><Relationship Id="rId7428" Type="http://schemas.openxmlformats.org/officeDocument/2006/relationships/hyperlink" Target="http://hotelgodisa.es" TargetMode="External"/><Relationship Id="rId8759" Type="http://schemas.openxmlformats.org/officeDocument/2006/relationships/hyperlink" Target="http://vega-sierra.es" TargetMode="External"/><Relationship Id="rId8750" Type="http://schemas.openxmlformats.org/officeDocument/2006/relationships/hyperlink" Target="http://masravetllat.com" TargetMode="External"/><Relationship Id="rId7423" Type="http://schemas.openxmlformats.org/officeDocument/2006/relationships/hyperlink" Target="http://bodegasvinasoro.com" TargetMode="External"/><Relationship Id="rId8754" Type="http://schemas.openxmlformats.org/officeDocument/2006/relationships/hyperlink" Target="https://www.facebook.com/hotelpazovigo" TargetMode="External"/><Relationship Id="rId7422" Type="http://schemas.openxmlformats.org/officeDocument/2006/relationships/hyperlink" Target="mailto:info@vinasoro.com" TargetMode="External"/><Relationship Id="rId8753" Type="http://schemas.openxmlformats.org/officeDocument/2006/relationships/hyperlink" Target="http://elrinconderascafria.com" TargetMode="External"/><Relationship Id="rId7421" Type="http://schemas.openxmlformats.org/officeDocument/2006/relationships/hyperlink" Target="http://hidalgoquijada.es" TargetMode="External"/><Relationship Id="rId8752" Type="http://schemas.openxmlformats.org/officeDocument/2006/relationships/hyperlink" Target="http://lastrespatas.com" TargetMode="External"/><Relationship Id="rId7420" Type="http://schemas.openxmlformats.org/officeDocument/2006/relationships/hyperlink" Target="http://hotelpuertolapice.com" TargetMode="External"/><Relationship Id="rId8751" Type="http://schemas.openxmlformats.org/officeDocument/2006/relationships/hyperlink" Target="http://hotelveintiuno.com" TargetMode="External"/><Relationship Id="rId7427" Type="http://schemas.openxmlformats.org/officeDocument/2006/relationships/hyperlink" Target="http://hotelaltora.com" TargetMode="External"/><Relationship Id="rId8758" Type="http://schemas.openxmlformats.org/officeDocument/2006/relationships/hyperlink" Target="https://hotelmardespills.com/" TargetMode="External"/><Relationship Id="rId7426" Type="http://schemas.openxmlformats.org/officeDocument/2006/relationships/hyperlink" Target="http://hotelpalomatomelloso.es" TargetMode="External"/><Relationship Id="rId8757" Type="http://schemas.openxmlformats.org/officeDocument/2006/relationships/hyperlink" Target="http://hotelconsuegra.com" TargetMode="External"/><Relationship Id="rId7425" Type="http://schemas.openxmlformats.org/officeDocument/2006/relationships/hyperlink" Target="https://hotelmatias.com/" TargetMode="External"/><Relationship Id="rId8756" Type="http://schemas.openxmlformats.org/officeDocument/2006/relationships/hyperlink" Target="https://www.garosostau.com/" TargetMode="External"/><Relationship Id="rId7424" Type="http://schemas.openxmlformats.org/officeDocument/2006/relationships/hyperlink" Target="http://entrelagos.com" TargetMode="External"/><Relationship Id="rId8755" Type="http://schemas.openxmlformats.org/officeDocument/2006/relationships/hyperlink" Target="http://lapalmerahotel.com" TargetMode="External"/><Relationship Id="rId6120" Type="http://schemas.openxmlformats.org/officeDocument/2006/relationships/hyperlink" Target="http://hotelesdecantabria.com" TargetMode="External"/><Relationship Id="rId7452" Type="http://schemas.openxmlformats.org/officeDocument/2006/relationships/hyperlink" Target="http://hotelnuneztomelloso.es" TargetMode="External"/><Relationship Id="rId8783" Type="http://schemas.openxmlformats.org/officeDocument/2006/relationships/hyperlink" Target="http://sangilplaza.es" TargetMode="External"/><Relationship Id="rId6121" Type="http://schemas.openxmlformats.org/officeDocument/2006/relationships/hyperlink" Target="http://www.hotelmiradordegornazo.com/" TargetMode="External"/><Relationship Id="rId7451" Type="http://schemas.openxmlformats.org/officeDocument/2006/relationships/hyperlink" Target="http://hotelinsulabarataria.com" TargetMode="External"/><Relationship Id="rId8782" Type="http://schemas.openxmlformats.org/officeDocument/2006/relationships/hyperlink" Target="http://duasaguasarribes.com" TargetMode="External"/><Relationship Id="rId7450" Type="http://schemas.openxmlformats.org/officeDocument/2006/relationships/hyperlink" Target="http://hotelparquereal.es" TargetMode="External"/><Relationship Id="rId8781" Type="http://schemas.openxmlformats.org/officeDocument/2006/relationships/hyperlink" Target="http://avelhafabrica.com" TargetMode="External"/><Relationship Id="rId8780" Type="http://schemas.openxmlformats.org/officeDocument/2006/relationships/hyperlink" Target="http://theseaclub.es" TargetMode="External"/><Relationship Id="rId6124" Type="http://schemas.openxmlformats.org/officeDocument/2006/relationships/hyperlink" Target="http://hotelpalaciotorregalizano.com" TargetMode="External"/><Relationship Id="rId7456" Type="http://schemas.openxmlformats.org/officeDocument/2006/relationships/hyperlink" Target="https://hotelrecio.com/" TargetMode="External"/><Relationship Id="rId8787" Type="http://schemas.openxmlformats.org/officeDocument/2006/relationships/hyperlink" Target="http://casadagalbana.com" TargetMode="External"/><Relationship Id="rId6125" Type="http://schemas.openxmlformats.org/officeDocument/2006/relationships/hyperlink" Target="http://www.hotellavijanera.com/" TargetMode="External"/><Relationship Id="rId7455" Type="http://schemas.openxmlformats.org/officeDocument/2006/relationships/hyperlink" Target="http://grupotreshojas.com" TargetMode="External"/><Relationship Id="rId8786" Type="http://schemas.openxmlformats.org/officeDocument/2006/relationships/hyperlink" Target="https://www.andandoporelmundo.com/" TargetMode="External"/><Relationship Id="rId6122" Type="http://schemas.openxmlformats.org/officeDocument/2006/relationships/hyperlink" Target="http://bemonplaya.com" TargetMode="External"/><Relationship Id="rId7454" Type="http://schemas.openxmlformats.org/officeDocument/2006/relationships/hyperlink" Target="http://complejothedreams.com" TargetMode="External"/><Relationship Id="rId8785" Type="http://schemas.openxmlformats.org/officeDocument/2006/relationships/hyperlink" Target="http://sanmarius.com" TargetMode="External"/><Relationship Id="rId6123" Type="http://schemas.openxmlformats.org/officeDocument/2006/relationships/hyperlink" Target="http://hoteltorresdesomo.com" TargetMode="External"/><Relationship Id="rId7453" Type="http://schemas.openxmlformats.org/officeDocument/2006/relationships/hyperlink" Target="http://hotelpalaciodelaserna.com" TargetMode="External"/><Relationship Id="rId8784" Type="http://schemas.openxmlformats.org/officeDocument/2006/relationships/hyperlink" Target="http://palaciodelibardon.com" TargetMode="External"/><Relationship Id="rId6128" Type="http://schemas.openxmlformats.org/officeDocument/2006/relationships/hyperlink" Target="http://elabuelodelacachava.es" TargetMode="External"/><Relationship Id="rId6129" Type="http://schemas.openxmlformats.org/officeDocument/2006/relationships/hyperlink" Target="http://www.surdelabahia.es/" TargetMode="External"/><Relationship Id="rId7459" Type="http://schemas.openxmlformats.org/officeDocument/2006/relationships/hyperlink" Target="http://belivehotels.com" TargetMode="External"/><Relationship Id="rId6126" Type="http://schemas.openxmlformats.org/officeDocument/2006/relationships/hyperlink" Target="http://lascincocalderas.com/" TargetMode="External"/><Relationship Id="rId7458" Type="http://schemas.openxmlformats.org/officeDocument/2006/relationships/hyperlink" Target="http://hotelelmeson.es" TargetMode="External"/><Relationship Id="rId8789" Type="http://schemas.openxmlformats.org/officeDocument/2006/relationships/hyperlink" Target="http://hotelskyline.es" TargetMode="External"/><Relationship Id="rId6127" Type="http://schemas.openxmlformats.org/officeDocument/2006/relationships/hyperlink" Target="http://hotelcostamar.net" TargetMode="External"/><Relationship Id="rId7457" Type="http://schemas.openxmlformats.org/officeDocument/2006/relationships/hyperlink" Target="http://hotellasalve.com" TargetMode="External"/><Relationship Id="rId8788" Type="http://schemas.openxmlformats.org/officeDocument/2006/relationships/hyperlink" Target="http://vila-lavanda.com" TargetMode="External"/><Relationship Id="rId6119" Type="http://schemas.openxmlformats.org/officeDocument/2006/relationships/hyperlink" Target="http://www.restaurantecasaenrique.es/" TargetMode="External"/><Relationship Id="rId7441" Type="http://schemas.openxmlformats.org/officeDocument/2006/relationships/hyperlink" Target="http://balneariocervantes.com" TargetMode="External"/><Relationship Id="rId8772" Type="http://schemas.openxmlformats.org/officeDocument/2006/relationships/hyperlink" Target="http://purpledogsuites.es" TargetMode="External"/><Relationship Id="rId6110" Type="http://schemas.openxmlformats.org/officeDocument/2006/relationships/hyperlink" Target="http://www.complejocopacabana.com/" TargetMode="External"/><Relationship Id="rId7440" Type="http://schemas.openxmlformats.org/officeDocument/2006/relationships/hyperlink" Target="http://restaurantelateja.com" TargetMode="External"/><Relationship Id="rId8771" Type="http://schemas.openxmlformats.org/officeDocument/2006/relationships/hyperlink" Target="https://urbanhousesiurot33.esp-es.info/es/" TargetMode="External"/><Relationship Id="rId8770" Type="http://schemas.openxmlformats.org/officeDocument/2006/relationships/hyperlink" Target="http://orgmater.org/" TargetMode="External"/><Relationship Id="rId6113" Type="http://schemas.openxmlformats.org/officeDocument/2006/relationships/hyperlink" Target="http://hlosangeles.com" TargetMode="External"/><Relationship Id="rId7445" Type="http://schemas.openxmlformats.org/officeDocument/2006/relationships/hyperlink" Target="http://hoteldaymiel.es" TargetMode="External"/><Relationship Id="rId8776" Type="http://schemas.openxmlformats.org/officeDocument/2006/relationships/hyperlink" Target="http://gredosesmas.com" TargetMode="External"/><Relationship Id="rId6114" Type="http://schemas.openxmlformats.org/officeDocument/2006/relationships/hyperlink" Target="http://lasanclashotel.com" TargetMode="External"/><Relationship Id="rId7444" Type="http://schemas.openxmlformats.org/officeDocument/2006/relationships/hyperlink" Target="http://veracruzplaza.com" TargetMode="External"/><Relationship Id="rId8775" Type="http://schemas.openxmlformats.org/officeDocument/2006/relationships/hyperlink" Target="https://ventacalderon.es/" TargetMode="External"/><Relationship Id="rId6111" Type="http://schemas.openxmlformats.org/officeDocument/2006/relationships/hyperlink" Target="http://hotelcostasanjuan.com" TargetMode="External"/><Relationship Id="rId7443" Type="http://schemas.openxmlformats.org/officeDocument/2006/relationships/hyperlink" Target="http://hotelvistalegre.es" TargetMode="External"/><Relationship Id="rId8774" Type="http://schemas.openxmlformats.org/officeDocument/2006/relationships/hyperlink" Target="http://masdebunyol.com" TargetMode="External"/><Relationship Id="rId6112" Type="http://schemas.openxmlformats.org/officeDocument/2006/relationships/hyperlink" Target="http://hotelchateaularoca.com" TargetMode="External"/><Relationship Id="rId7442" Type="http://schemas.openxmlformats.org/officeDocument/2006/relationships/hyperlink" Target="http://hostalvaldepenas.com" TargetMode="External"/><Relationship Id="rId8773" Type="http://schemas.openxmlformats.org/officeDocument/2006/relationships/hyperlink" Target="http://hotelconventosantaana.com" TargetMode="External"/><Relationship Id="rId6117" Type="http://schemas.openxmlformats.org/officeDocument/2006/relationships/hyperlink" Target="http://castillatermal.com/hoteles/balneario-de-solares" TargetMode="External"/><Relationship Id="rId7449" Type="http://schemas.openxmlformats.org/officeDocument/2006/relationships/hyperlink" Target="http://hotelguadiana.es" TargetMode="External"/><Relationship Id="rId6118" Type="http://schemas.openxmlformats.org/officeDocument/2006/relationships/hyperlink" Target="http://www.hotelbalneariosolares.es/" TargetMode="External"/><Relationship Id="rId7448" Type="http://schemas.openxmlformats.org/officeDocument/2006/relationships/hyperlink" Target="http://santacecilia.com" TargetMode="External"/><Relationship Id="rId8779" Type="http://schemas.openxmlformats.org/officeDocument/2006/relationships/hyperlink" Target="http://airadapetada.com" TargetMode="External"/><Relationship Id="rId6115" Type="http://schemas.openxmlformats.org/officeDocument/2006/relationships/hyperlink" Target="http://relaistermal.com" TargetMode="External"/><Relationship Id="rId7447" Type="http://schemas.openxmlformats.org/officeDocument/2006/relationships/hyperlink" Target="http://hotelescudero.com" TargetMode="External"/><Relationship Id="rId8778" Type="http://schemas.openxmlformats.org/officeDocument/2006/relationships/hyperlink" Target="http://pazomolinosdeantero.com" TargetMode="External"/><Relationship Id="rId6116" Type="http://schemas.openxmlformats.org/officeDocument/2006/relationships/hyperlink" Target="http://hotel-adelma.com" TargetMode="External"/><Relationship Id="rId7446" Type="http://schemas.openxmlformats.org/officeDocument/2006/relationships/hyperlink" Target="http://hospederiahoteldonquijote.com" TargetMode="External"/><Relationship Id="rId8777" Type="http://schemas.openxmlformats.org/officeDocument/2006/relationships/hyperlink" Target="https://micampusresidencias.com/" TargetMode="External"/><Relationship Id="rId8729" Type="http://schemas.openxmlformats.org/officeDocument/2006/relationships/hyperlink" Target="http://hostelgetaria.com" TargetMode="External"/><Relationship Id="rId8728" Type="http://schemas.openxmlformats.org/officeDocument/2006/relationships/hyperlink" Target="http://villabirdie.com" TargetMode="External"/><Relationship Id="rId8727" Type="http://schemas.openxmlformats.org/officeDocument/2006/relationships/hyperlink" Target="http://caravan-cinema.com" TargetMode="External"/><Relationship Id="rId8726" Type="http://schemas.openxmlformats.org/officeDocument/2006/relationships/hyperlink" Target="https://www.santuariosanchoabarca.com/" TargetMode="External"/><Relationship Id="rId1" Type="http://schemas.openxmlformats.org/officeDocument/2006/relationships/hyperlink" Target="http://hotelnovocandido.com" TargetMode="External"/><Relationship Id="rId2" Type="http://schemas.openxmlformats.org/officeDocument/2006/relationships/hyperlink" Target="http://amoradadocigarron.com" TargetMode="External"/><Relationship Id="rId3" Type="http://schemas.openxmlformats.org/officeDocument/2006/relationships/hyperlink" Target="http://hotelsancibrao.com" TargetMode="External"/><Relationship Id="rId4" Type="http://schemas.openxmlformats.org/officeDocument/2006/relationships/hyperlink" Target="http://nh-hotels.com" TargetMode="External"/><Relationship Id="rId9" Type="http://schemas.openxmlformats.org/officeDocument/2006/relationships/hyperlink" Target="http://hotelcastillodemaceda.com" TargetMode="External"/><Relationship Id="rId8721" Type="http://schemas.openxmlformats.org/officeDocument/2006/relationships/hyperlink" Target="http://fincalaramallosa.com" TargetMode="External"/><Relationship Id="rId8720" Type="http://schemas.openxmlformats.org/officeDocument/2006/relationships/hyperlink" Target="http://elcorberu.com" TargetMode="External"/><Relationship Id="rId5" Type="http://schemas.openxmlformats.org/officeDocument/2006/relationships/hyperlink" Target="http://hotelspavilavella.es" TargetMode="External"/><Relationship Id="rId8725" Type="http://schemas.openxmlformats.org/officeDocument/2006/relationships/hyperlink" Target="http://grupelcarme.com" TargetMode="External"/><Relationship Id="rId6" Type="http://schemas.openxmlformats.org/officeDocument/2006/relationships/hyperlink" Target="http://apalleira.com" TargetMode="External"/><Relationship Id="rId8724" Type="http://schemas.openxmlformats.org/officeDocument/2006/relationships/hyperlink" Target="https://hotelcharlejaca.com/" TargetMode="External"/><Relationship Id="rId7" Type="http://schemas.openxmlformats.org/officeDocument/2006/relationships/hyperlink" Target="http://hoteloxardin.es" TargetMode="External"/><Relationship Id="rId8723" Type="http://schemas.openxmlformats.org/officeDocument/2006/relationships/hyperlink" Target="https://hotelruraldelmedico.es/" TargetMode="External"/><Relationship Id="rId8" Type="http://schemas.openxmlformats.org/officeDocument/2006/relationships/hyperlink" Target="http://monasteriodesanclodio.com" TargetMode="External"/><Relationship Id="rId8722" Type="http://schemas.openxmlformats.org/officeDocument/2006/relationships/hyperlink" Target="http://sabinas.es" TargetMode="External"/><Relationship Id="rId8718" Type="http://schemas.openxmlformats.org/officeDocument/2006/relationships/hyperlink" Target="https://www.hostalestepa.es/" TargetMode="External"/><Relationship Id="rId8717" Type="http://schemas.openxmlformats.org/officeDocument/2006/relationships/hyperlink" Target="http://e-raquels.com" TargetMode="External"/><Relationship Id="rId8716" Type="http://schemas.openxmlformats.org/officeDocument/2006/relationships/hyperlink" Target="http://hotelsisapo.com" TargetMode="External"/><Relationship Id="rId8715" Type="http://schemas.openxmlformats.org/officeDocument/2006/relationships/hyperlink" Target="https://laposadadeabanillas.es/" TargetMode="External"/><Relationship Id="rId8719" Type="http://schemas.openxmlformats.org/officeDocument/2006/relationships/hyperlink" Target="https://cardamomosiguenza.com/" TargetMode="External"/><Relationship Id="rId8710" Type="http://schemas.openxmlformats.org/officeDocument/2006/relationships/hyperlink" Target="http://facebook.com/hotelalcoholera" TargetMode="External"/><Relationship Id="rId8714" Type="http://schemas.openxmlformats.org/officeDocument/2006/relationships/hyperlink" Target="https://estudiosbilbaodeusto.com/" TargetMode="External"/><Relationship Id="rId8713" Type="http://schemas.openxmlformats.org/officeDocument/2006/relationships/hyperlink" Target="http://hotelruralcuria.com" TargetMode="External"/><Relationship Id="rId8712" Type="http://schemas.openxmlformats.org/officeDocument/2006/relationships/hyperlink" Target="http://fontdelgenil.com" TargetMode="External"/><Relationship Id="rId8711" Type="http://schemas.openxmlformats.org/officeDocument/2006/relationships/hyperlink" Target="http://finca-esllobets.com" TargetMode="External"/><Relationship Id="rId7419" Type="http://schemas.openxmlformats.org/officeDocument/2006/relationships/hyperlink" Target="http://hotelinturalcazardesanjuan.es" TargetMode="External"/><Relationship Id="rId7418" Type="http://schemas.openxmlformats.org/officeDocument/2006/relationships/hyperlink" Target="http://hotelventaelmolino.com" TargetMode="External"/><Relationship Id="rId8749" Type="http://schemas.openxmlformats.org/officeDocument/2006/relationships/hyperlink" Target="https://sites.google.com/view/wwwgalerahomescom/inicio" TargetMode="External"/><Relationship Id="rId7417" Type="http://schemas.openxmlformats.org/officeDocument/2006/relationships/hyperlink" Target="mailto:info@hotelventaelmolino.com" TargetMode="External"/><Relationship Id="rId8748" Type="http://schemas.openxmlformats.org/officeDocument/2006/relationships/hyperlink" Target="https://1907gijon.com/" TargetMode="External"/><Relationship Id="rId7412" Type="http://schemas.openxmlformats.org/officeDocument/2006/relationships/hyperlink" Target="http://www.facebook.com/restaurantequijote" TargetMode="External"/><Relationship Id="rId8743" Type="http://schemas.openxmlformats.org/officeDocument/2006/relationships/hyperlink" Target="http://hotelclassicbegur.com" TargetMode="External"/><Relationship Id="rId7411" Type="http://schemas.openxmlformats.org/officeDocument/2006/relationships/hyperlink" Target="http://hotelrestaurantelacasota.com" TargetMode="External"/><Relationship Id="rId8742" Type="http://schemas.openxmlformats.org/officeDocument/2006/relationships/hyperlink" Target="http://hotellaparra.com" TargetMode="External"/><Relationship Id="rId7410" Type="http://schemas.openxmlformats.org/officeDocument/2006/relationships/hyperlink" Target="http://losdesmontesmembrilla.com" TargetMode="External"/><Relationship Id="rId8741" Type="http://schemas.openxmlformats.org/officeDocument/2006/relationships/hyperlink" Target="http://villasabarcellamallorca.com" TargetMode="External"/><Relationship Id="rId8740" Type="http://schemas.openxmlformats.org/officeDocument/2006/relationships/hyperlink" Target="https://www.ostauderanheu.com/" TargetMode="External"/><Relationship Id="rId7416" Type="http://schemas.openxmlformats.org/officeDocument/2006/relationships/hyperlink" Target="http://hotelmanzanares.com" TargetMode="External"/><Relationship Id="rId8747" Type="http://schemas.openxmlformats.org/officeDocument/2006/relationships/hyperlink" Target="http://1907aviles.com" TargetMode="External"/><Relationship Id="rId7415" Type="http://schemas.openxmlformats.org/officeDocument/2006/relationships/hyperlink" Target="http://parador.es" TargetMode="External"/><Relationship Id="rId8746" Type="http://schemas.openxmlformats.org/officeDocument/2006/relationships/hyperlink" Target="http://hoteldabeleira.com" TargetMode="External"/><Relationship Id="rId7414" Type="http://schemas.openxmlformats.org/officeDocument/2006/relationships/hyperlink" Target="http://hotelsaga.com" TargetMode="External"/><Relationship Id="rId8745" Type="http://schemas.openxmlformats.org/officeDocument/2006/relationships/hyperlink" Target="http://laperladefrigiliana.com" TargetMode="External"/><Relationship Id="rId7413" Type="http://schemas.openxmlformats.org/officeDocument/2006/relationships/hyperlink" Target="http://hotelelcruce.com" TargetMode="External"/><Relationship Id="rId8744" Type="http://schemas.openxmlformats.org/officeDocument/2006/relationships/hyperlink" Target="http://hotelses5claus.com" TargetMode="External"/><Relationship Id="rId7409" Type="http://schemas.openxmlformats.org/officeDocument/2006/relationships/hyperlink" Target="http://pagodelvicario.com" TargetMode="External"/><Relationship Id="rId7408" Type="http://schemas.openxmlformats.org/officeDocument/2006/relationships/hyperlink" Target="https://canadaruidera.es/" TargetMode="External"/><Relationship Id="rId8739" Type="http://schemas.openxmlformats.org/officeDocument/2006/relationships/hyperlink" Target="http://hotelamiranda.com" TargetMode="External"/><Relationship Id="rId7407" Type="http://schemas.openxmlformats.org/officeDocument/2006/relationships/hyperlink" Target="http://haciendaalbae.com" TargetMode="External"/><Relationship Id="rId8738" Type="http://schemas.openxmlformats.org/officeDocument/2006/relationships/hyperlink" Target="http://laalegriadelaalcarria.com" TargetMode="External"/><Relationship Id="rId7406" Type="http://schemas.openxmlformats.org/officeDocument/2006/relationships/hyperlink" Target="http://lasombradelolivo.com" TargetMode="External"/><Relationship Id="rId8737" Type="http://schemas.openxmlformats.org/officeDocument/2006/relationships/hyperlink" Target="http://eibarrooms.com" TargetMode="External"/><Relationship Id="rId7401" Type="http://schemas.openxmlformats.org/officeDocument/2006/relationships/hyperlink" Target="http://posadadelcorralon.com" TargetMode="External"/><Relationship Id="rId8732" Type="http://schemas.openxmlformats.org/officeDocument/2006/relationships/hyperlink" Target="http://hotelacuruxa.com" TargetMode="External"/><Relationship Id="rId7400" Type="http://schemas.openxmlformats.org/officeDocument/2006/relationships/hyperlink" Target="https://www.visitacabaneros.es/" TargetMode="External"/><Relationship Id="rId8731" Type="http://schemas.openxmlformats.org/officeDocument/2006/relationships/hyperlink" Target="http://primaverahotel.es" TargetMode="External"/><Relationship Id="rId8730" Type="http://schemas.openxmlformats.org/officeDocument/2006/relationships/hyperlink" Target="http://alberguesvalladolid.com" TargetMode="External"/><Relationship Id="rId7405" Type="http://schemas.openxmlformats.org/officeDocument/2006/relationships/hyperlink" Target="http://es-es.facebook.com/hr.lamina/" TargetMode="External"/><Relationship Id="rId8736" Type="http://schemas.openxmlformats.org/officeDocument/2006/relationships/hyperlink" Target="http://hotelsabinaengredos.com" TargetMode="External"/><Relationship Id="rId7404" Type="http://schemas.openxmlformats.org/officeDocument/2006/relationships/hyperlink" Target="http://hotelgema.com" TargetMode="External"/><Relationship Id="rId8735" Type="http://schemas.openxmlformats.org/officeDocument/2006/relationships/hyperlink" Target="http://elriberodelangre.com" TargetMode="External"/><Relationship Id="rId7403" Type="http://schemas.openxmlformats.org/officeDocument/2006/relationships/hyperlink" Target="http://los-rosales.es" TargetMode="External"/><Relationship Id="rId8734" Type="http://schemas.openxmlformats.org/officeDocument/2006/relationships/hyperlink" Target="http://oceandreamstenerife.com" TargetMode="External"/><Relationship Id="rId7402" Type="http://schemas.openxmlformats.org/officeDocument/2006/relationships/hyperlink" Target="http://casabetancourt.com" TargetMode="External"/><Relationship Id="rId8733" Type="http://schemas.openxmlformats.org/officeDocument/2006/relationships/hyperlink" Target="http://asturarural.com" TargetMode="External"/><Relationship Id="rId3911" Type="http://schemas.openxmlformats.org/officeDocument/2006/relationships/hyperlink" Target="http://hotelpuertavalencia.com" TargetMode="External"/><Relationship Id="rId3910" Type="http://schemas.openxmlformats.org/officeDocument/2006/relationships/hyperlink" Target="http://petitpalace.com" TargetMode="External"/><Relationship Id="rId3913" Type="http://schemas.openxmlformats.org/officeDocument/2006/relationships/hyperlink" Target="mailto:adhocvitae@adhochoteles.com" TargetMode="External"/><Relationship Id="rId3912" Type="http://schemas.openxmlformats.org/officeDocument/2006/relationships/hyperlink" Target="http://adhochoteles.com/hotel-ad-hoc-carmen" TargetMode="External"/><Relationship Id="rId3915" Type="http://schemas.openxmlformats.org/officeDocument/2006/relationships/hyperlink" Target="http://bedandbreakfastalmirante.com" TargetMode="External"/><Relationship Id="rId3914" Type="http://schemas.openxmlformats.org/officeDocument/2006/relationships/hyperlink" Target="http://adhochoteles.com" TargetMode="External"/><Relationship Id="rId3917" Type="http://schemas.openxmlformats.org/officeDocument/2006/relationships/hyperlink" Target="http://balandret.com" TargetMode="External"/><Relationship Id="rId3916" Type="http://schemas.openxmlformats.org/officeDocument/2006/relationships/hyperlink" Target="http://hotel-villareal.com" TargetMode="External"/><Relationship Id="rId3919" Type="http://schemas.openxmlformats.org/officeDocument/2006/relationships/hyperlink" Target="http://petitmiramar.com" TargetMode="External"/><Relationship Id="rId3918" Type="http://schemas.openxmlformats.org/officeDocument/2006/relationships/hyperlink" Target="http://hotelbenetusser.net" TargetMode="External"/><Relationship Id="rId6190" Type="http://schemas.openxmlformats.org/officeDocument/2006/relationships/hyperlink" Target="http://www.hotelvilladeabalos.com" TargetMode="External"/><Relationship Id="rId6182" Type="http://schemas.openxmlformats.org/officeDocument/2006/relationships/hyperlink" Target="http://hvictoria.com" TargetMode="External"/><Relationship Id="rId6183" Type="http://schemas.openxmlformats.org/officeDocument/2006/relationships/hyperlink" Target="http://www.ventadegoyo.es" TargetMode="External"/><Relationship Id="rId6180" Type="http://schemas.openxmlformats.org/officeDocument/2006/relationships/hyperlink" Target="http://hotelmarrodan.es/" TargetMode="External"/><Relationship Id="rId6181" Type="http://schemas.openxmlformats.org/officeDocument/2006/relationships/hyperlink" Target="http://hvirrey.com" TargetMode="External"/><Relationship Id="rId6186" Type="http://schemas.openxmlformats.org/officeDocument/2006/relationships/hyperlink" Target="http://echaurren.com" TargetMode="External"/><Relationship Id="rId6187" Type="http://schemas.openxmlformats.org/officeDocument/2006/relationships/hyperlink" Target="http://elmolinodefloren.com" TargetMode="External"/><Relationship Id="rId6184" Type="http://schemas.openxmlformats.org/officeDocument/2006/relationships/hyperlink" Target="http://www.hostalaribera.com" TargetMode="External"/><Relationship Id="rId6185" Type="http://schemas.openxmlformats.org/officeDocument/2006/relationships/hyperlink" Target="http://hoteliguarena.com" TargetMode="External"/><Relationship Id="rId6188" Type="http://schemas.openxmlformats.org/officeDocument/2006/relationships/hyperlink" Target="http://parador.es" TargetMode="External"/><Relationship Id="rId6189" Type="http://schemas.openxmlformats.org/officeDocument/2006/relationships/hyperlink" Target="http://parador.es" TargetMode="External"/><Relationship Id="rId3900" Type="http://schemas.openxmlformats.org/officeDocument/2006/relationships/hyperlink" Target="http://alcocebresuiteshotel.com" TargetMode="External"/><Relationship Id="rId3902" Type="http://schemas.openxmlformats.org/officeDocument/2006/relationships/hyperlink" Target="http://nuestrohotelenbenicassim.blogspot.com" TargetMode="External"/><Relationship Id="rId3901" Type="http://schemas.openxmlformats.org/officeDocument/2006/relationships/hyperlink" Target="http://mardefulles.es" TargetMode="External"/><Relationship Id="rId3904" Type="http://schemas.openxmlformats.org/officeDocument/2006/relationships/hyperlink" Target="http://zthotels.com" TargetMode="External"/><Relationship Id="rId3903" Type="http://schemas.openxmlformats.org/officeDocument/2006/relationships/hyperlink" Target="http://zthotels.com" TargetMode="External"/><Relationship Id="rId3906" Type="http://schemas.openxmlformats.org/officeDocument/2006/relationships/hyperlink" Target="http://hotellapiqueta.com" TargetMode="External"/><Relationship Id="rId3905" Type="http://schemas.openxmlformats.org/officeDocument/2006/relationships/hyperlink" Target="http://hotelbeniali.com" TargetMode="External"/><Relationship Id="rId3908" Type="http://schemas.openxmlformats.org/officeDocument/2006/relationships/hyperlink" Target="http://hotel-dimar.com" TargetMode="External"/><Relationship Id="rId3907" Type="http://schemas.openxmlformats.org/officeDocument/2006/relationships/hyperlink" Target="http://playasenator.com" TargetMode="External"/><Relationship Id="rId3909" Type="http://schemas.openxmlformats.org/officeDocument/2006/relationships/hyperlink" Target="http://hotelvistaalsol.com" TargetMode="External"/><Relationship Id="rId6171" Type="http://schemas.openxmlformats.org/officeDocument/2006/relationships/hyperlink" Target="http://www.casamarisa.es" TargetMode="External"/><Relationship Id="rId6172" Type="http://schemas.openxmlformats.org/officeDocument/2006/relationships/hyperlink" Target="http://fincadelosarandinos.com" TargetMode="External"/><Relationship Id="rId6170" Type="http://schemas.openxmlformats.org/officeDocument/2006/relationships/hyperlink" Target="http://elmiradordelachana.com" TargetMode="External"/><Relationship Id="rId6175" Type="http://schemas.openxmlformats.org/officeDocument/2006/relationships/hyperlink" Target="http://sanmillan.com" TargetMode="External"/><Relationship Id="rId6176" Type="http://schemas.openxmlformats.org/officeDocument/2006/relationships/hyperlink" Target="http://palacioazcarate.com" TargetMode="External"/><Relationship Id="rId6173" Type="http://schemas.openxmlformats.org/officeDocument/2006/relationships/hyperlink" Target="http://lacasadelcofrade.com" TargetMode="External"/><Relationship Id="rId6174" Type="http://schemas.openxmlformats.org/officeDocument/2006/relationships/hyperlink" Target="http://hotellasaguedas.com" TargetMode="External"/><Relationship Id="rId6179" Type="http://schemas.openxmlformats.org/officeDocument/2006/relationships/hyperlink" Target="http://laspedrolas.es" TargetMode="External"/><Relationship Id="rId6177" Type="http://schemas.openxmlformats.org/officeDocument/2006/relationships/hyperlink" Target="http://hotelduquesdenajera.com" TargetMode="External"/><Relationship Id="rId6178" Type="http://schemas.openxmlformats.org/officeDocument/2006/relationships/hyperlink" Target="http://balnearioarnedillo.com" TargetMode="External"/><Relationship Id="rId3931" Type="http://schemas.openxmlformats.org/officeDocument/2006/relationships/hyperlink" Target="http://talonotel.com" TargetMode="External"/><Relationship Id="rId2600" Type="http://schemas.openxmlformats.org/officeDocument/2006/relationships/hyperlink" Target="http://saplana.com" TargetMode="External"/><Relationship Id="rId3930" Type="http://schemas.openxmlformats.org/officeDocument/2006/relationships/hyperlink" Target="http://realrent.es" TargetMode="External"/><Relationship Id="rId2601" Type="http://schemas.openxmlformats.org/officeDocument/2006/relationships/hyperlink" Target="http://hotelmaristel.com" TargetMode="External"/><Relationship Id="rId3933" Type="http://schemas.openxmlformats.org/officeDocument/2006/relationships/hyperlink" Target="http://hotelsorollacentro.com" TargetMode="External"/><Relationship Id="rId2602" Type="http://schemas.openxmlformats.org/officeDocument/2006/relationships/hyperlink" Target="http://hotelmarivent.com" TargetMode="External"/><Relationship Id="rId3932" Type="http://schemas.openxmlformats.org/officeDocument/2006/relationships/hyperlink" Target="http://nh-hoteles.es/hoteles/valencia" TargetMode="External"/><Relationship Id="rId2603" Type="http://schemas.openxmlformats.org/officeDocument/2006/relationships/hyperlink" Target="http://valldemossahotel.com" TargetMode="External"/><Relationship Id="rId3935" Type="http://schemas.openxmlformats.org/officeDocument/2006/relationships/hyperlink" Target="http://livingvalencia.com" TargetMode="External"/><Relationship Id="rId2604" Type="http://schemas.openxmlformats.org/officeDocument/2006/relationships/hyperlink" Target="http://espetithotel-valldemossa.com" TargetMode="External"/><Relationship Id="rId3934" Type="http://schemas.openxmlformats.org/officeDocument/2006/relationships/hyperlink" Target="http://hotelconqueridor.com" TargetMode="External"/><Relationship Id="rId2605" Type="http://schemas.openxmlformats.org/officeDocument/2006/relationships/hyperlink" Target="http://casesdecasgarriguer.com" TargetMode="External"/><Relationship Id="rId3937" Type="http://schemas.openxmlformats.org/officeDocument/2006/relationships/hyperlink" Target="http://hoteleuropa-valencia.com" TargetMode="External"/><Relationship Id="rId2606" Type="http://schemas.openxmlformats.org/officeDocument/2006/relationships/hyperlink" Target="http://hotelcontinentalvalldemossa.com" TargetMode="External"/><Relationship Id="rId3936" Type="http://schemas.openxmlformats.org/officeDocument/2006/relationships/hyperlink" Target="http://melia.es" TargetMode="External"/><Relationship Id="rId808" Type="http://schemas.openxmlformats.org/officeDocument/2006/relationships/hyperlink" Target="http://marquesdelaensenada.com" TargetMode="External"/><Relationship Id="rId2607" Type="http://schemas.openxmlformats.org/officeDocument/2006/relationships/hyperlink" Target="http://cantorna.com" TargetMode="External"/><Relationship Id="rId3939" Type="http://schemas.openxmlformats.org/officeDocument/2006/relationships/hyperlink" Target="http://hotelinglesboutique.com" TargetMode="External"/><Relationship Id="rId807" Type="http://schemas.openxmlformats.org/officeDocument/2006/relationships/hyperlink" Target="http://marquesdelaensenada.com" TargetMode="External"/><Relationship Id="rId2608" Type="http://schemas.openxmlformats.org/officeDocument/2006/relationships/hyperlink" Target="http://posada-marques.com" TargetMode="External"/><Relationship Id="rId3938" Type="http://schemas.openxmlformats.org/officeDocument/2006/relationships/hyperlink" Target="http://casualhotelvalencia.com" TargetMode="External"/><Relationship Id="rId806" Type="http://schemas.openxmlformats.org/officeDocument/2006/relationships/hyperlink" Target="http://all.accor.com/hotel/3204/index.en.shtml" TargetMode="External"/><Relationship Id="rId2609" Type="http://schemas.openxmlformats.org/officeDocument/2006/relationships/hyperlink" Target="http://songalceran.com" TargetMode="External"/><Relationship Id="rId805" Type="http://schemas.openxmlformats.org/officeDocument/2006/relationships/hyperlink" Target="http://washingtonsuiteshotel.es" TargetMode="External"/><Relationship Id="rId809" Type="http://schemas.openxmlformats.org/officeDocument/2006/relationships/hyperlink" Target="http://hotelromavalladolid.com" TargetMode="External"/><Relationship Id="rId800" Type="http://schemas.openxmlformats.org/officeDocument/2006/relationships/hyperlink" Target="mailto:adhocvitae@adhochoteles.com" TargetMode="External"/><Relationship Id="rId804" Type="http://schemas.openxmlformats.org/officeDocument/2006/relationships/hyperlink" Target="http://hotelrutadelduero.com" TargetMode="External"/><Relationship Id="rId803" Type="http://schemas.openxmlformats.org/officeDocument/2006/relationships/hyperlink" Target="http://jardindelaabadia.com" TargetMode="External"/><Relationship Id="rId802" Type="http://schemas.openxmlformats.org/officeDocument/2006/relationships/hyperlink" Target="http://hotelacpalaciodesantaana.com" TargetMode="External"/><Relationship Id="rId801" Type="http://schemas.openxmlformats.org/officeDocument/2006/relationships/hyperlink" Target="http://accorhoteles.com" TargetMode="External"/><Relationship Id="rId3920" Type="http://schemas.openxmlformats.org/officeDocument/2006/relationships/hyperlink" Target="http://hotel-renasa.com" TargetMode="External"/><Relationship Id="rId3922" Type="http://schemas.openxmlformats.org/officeDocument/2006/relationships/hyperlink" Target="http://masiadelacy.com" TargetMode="External"/><Relationship Id="rId3921" Type="http://schemas.openxmlformats.org/officeDocument/2006/relationships/hyperlink" Target="http://hoteluniversidades.com" TargetMode="External"/><Relationship Id="rId3924" Type="http://schemas.openxmlformats.org/officeDocument/2006/relationships/hyperlink" Target="http://beleret.com" TargetMode="External"/><Relationship Id="rId3923" Type="http://schemas.openxmlformats.org/officeDocument/2006/relationships/hyperlink" Target="http://sohotelvalencia.com" TargetMode="External"/><Relationship Id="rId3926" Type="http://schemas.openxmlformats.org/officeDocument/2006/relationships/hyperlink" Target="http://westinvalencia.com" TargetMode="External"/><Relationship Id="rId3925" Type="http://schemas.openxmlformats.org/officeDocument/2006/relationships/hyperlink" Target="http://hotelvorafira.es" TargetMode="External"/><Relationship Id="rId3928" Type="http://schemas.openxmlformats.org/officeDocument/2006/relationships/hyperlink" Target="http://hotelsolplaya.com" TargetMode="External"/><Relationship Id="rId3927" Type="http://schemas.openxmlformats.org/officeDocument/2006/relationships/hyperlink" Target="http://hotelneptunovalencia.com" TargetMode="External"/><Relationship Id="rId3929" Type="http://schemas.openxmlformats.org/officeDocument/2006/relationships/hyperlink" Target="http://contitel.es" TargetMode="External"/><Relationship Id="rId6193" Type="http://schemas.openxmlformats.org/officeDocument/2006/relationships/hyperlink" Target="http://www.alojamientosconencantodelarioja.com" TargetMode="External"/><Relationship Id="rId6194" Type="http://schemas.openxmlformats.org/officeDocument/2006/relationships/hyperlink" Target="http://aranzazu-hoteles.com" TargetMode="External"/><Relationship Id="rId6191" Type="http://schemas.openxmlformats.org/officeDocument/2006/relationships/hyperlink" Target="http://casonadelboticario.com" TargetMode="External"/><Relationship Id="rId6192" Type="http://schemas.openxmlformats.org/officeDocument/2006/relationships/hyperlink" Target="http://solardefebrer.com" TargetMode="External"/><Relationship Id="rId6197" Type="http://schemas.openxmlformats.org/officeDocument/2006/relationships/hyperlink" Target="http://www.hotelesconencantodelarioja.com" TargetMode="External"/><Relationship Id="rId6198" Type="http://schemas.openxmlformats.org/officeDocument/2006/relationships/hyperlink" Target="http://hotelethrioja.com" TargetMode="External"/><Relationship Id="rId6195" Type="http://schemas.openxmlformats.org/officeDocument/2006/relationships/hyperlink" Target="http://ciudadeharo.com" TargetMode="External"/><Relationship Id="rId6196" Type="http://schemas.openxmlformats.org/officeDocument/2006/relationships/hyperlink" Target="http://luzhotel.com" TargetMode="External"/><Relationship Id="rId6199" Type="http://schemas.openxmlformats.org/officeDocument/2006/relationships/hyperlink" Target="http://casaantonia.es" TargetMode="External"/><Relationship Id="rId7470" Type="http://schemas.openxmlformats.org/officeDocument/2006/relationships/hyperlink" Target="http://lahosteriadeoropesa.com" TargetMode="External"/><Relationship Id="rId6142" Type="http://schemas.openxmlformats.org/officeDocument/2006/relationships/hyperlink" Target="http://balcondelabahiasuites.es" TargetMode="External"/><Relationship Id="rId7474" Type="http://schemas.openxmlformats.org/officeDocument/2006/relationships/hyperlink" Target="https://www.eurostarshotels.com/" TargetMode="External"/><Relationship Id="rId6143" Type="http://schemas.openxmlformats.org/officeDocument/2006/relationships/hyperlink" Target="http://hotellasbrisas.net" TargetMode="External"/><Relationship Id="rId7473" Type="http://schemas.openxmlformats.org/officeDocument/2006/relationships/hyperlink" Target="http://losconejoshosteleria.com" TargetMode="External"/><Relationship Id="rId6140" Type="http://schemas.openxmlformats.org/officeDocument/2006/relationships/hyperlink" Target="http://www.hotelhoyuela.es/" TargetMode="External"/><Relationship Id="rId7472" Type="http://schemas.openxmlformats.org/officeDocument/2006/relationships/hyperlink" Target="http://posadadelacal.com" TargetMode="External"/><Relationship Id="rId6141" Type="http://schemas.openxmlformats.org/officeDocument/2006/relationships/hyperlink" Target="http://hotelapartamentosdoncarlos.com" TargetMode="External"/><Relationship Id="rId7471" Type="http://schemas.openxmlformats.org/officeDocument/2006/relationships/hyperlink" Target="http://parador.es" TargetMode="External"/><Relationship Id="rId6146" Type="http://schemas.openxmlformats.org/officeDocument/2006/relationships/hyperlink" Target="http://casonadelagua.com" TargetMode="External"/><Relationship Id="rId7478" Type="http://schemas.openxmlformats.org/officeDocument/2006/relationships/hyperlink" Target="http://cigarraldecaravantes.com" TargetMode="External"/><Relationship Id="rId6147" Type="http://schemas.openxmlformats.org/officeDocument/2006/relationships/hyperlink" Target="http://hotelantoyana.com/" TargetMode="External"/><Relationship Id="rId7477" Type="http://schemas.openxmlformats.org/officeDocument/2006/relationships/hyperlink" Target="http://hoteleurico.com" TargetMode="External"/><Relationship Id="rId6144" Type="http://schemas.openxmlformats.org/officeDocument/2006/relationships/hyperlink" Target="http://h-santos.es" TargetMode="External"/><Relationship Id="rId7476" Type="http://schemas.openxmlformats.org/officeDocument/2006/relationships/hyperlink" Target="http://hotelpintorelgreco.com" TargetMode="External"/><Relationship Id="rId6145" Type="http://schemas.openxmlformats.org/officeDocument/2006/relationships/hyperlink" Target="http://gruposardinero.com" TargetMode="External"/><Relationship Id="rId7475" Type="http://schemas.openxmlformats.org/officeDocument/2006/relationships/hyperlink" Target="http://hotelcigarralelbosque.com" TargetMode="External"/><Relationship Id="rId6148" Type="http://schemas.openxmlformats.org/officeDocument/2006/relationships/hyperlink" Target="http://vinccihoteles.com" TargetMode="External"/><Relationship Id="rId6149" Type="http://schemas.openxmlformats.org/officeDocument/2006/relationships/hyperlink" Target="http://www.hotelsanglorio.com/" TargetMode="External"/><Relationship Id="rId7479" Type="http://schemas.openxmlformats.org/officeDocument/2006/relationships/hyperlink" Target="http://hospederiadelosreyes.com" TargetMode="External"/><Relationship Id="rId8790" Type="http://schemas.openxmlformats.org/officeDocument/2006/relationships/hyperlink" Target="https://www.cortijosarcos.com/" TargetMode="External"/><Relationship Id="rId6131" Type="http://schemas.openxmlformats.org/officeDocument/2006/relationships/hyperlink" Target="http://www.grupopicosdeeuropa.com/" TargetMode="External"/><Relationship Id="rId7463" Type="http://schemas.openxmlformats.org/officeDocument/2006/relationships/hyperlink" Target="http://hotelcarlos1.com" TargetMode="External"/><Relationship Id="rId8794" Type="http://schemas.openxmlformats.org/officeDocument/2006/relationships/hyperlink" Target="http://ecocirer.com" TargetMode="External"/><Relationship Id="rId6132" Type="http://schemas.openxmlformats.org/officeDocument/2006/relationships/hyperlink" Target="http://hotelsantanderparayas.com" TargetMode="External"/><Relationship Id="rId7462" Type="http://schemas.openxmlformats.org/officeDocument/2006/relationships/hyperlink" Target="http://villanazules.com" TargetMode="External"/><Relationship Id="rId8793" Type="http://schemas.openxmlformats.org/officeDocument/2006/relationships/hyperlink" Target="https://www.paraisovillas.net/" TargetMode="External"/><Relationship Id="rId7461" Type="http://schemas.openxmlformats.org/officeDocument/2006/relationships/hyperlink" Target="http://hotelmedina.com" TargetMode="External"/><Relationship Id="rId8792" Type="http://schemas.openxmlformats.org/officeDocument/2006/relationships/hyperlink" Target="http://www.facebook.com/apartamentossalud" TargetMode="External"/><Relationship Id="rId6130" Type="http://schemas.openxmlformats.org/officeDocument/2006/relationships/hyperlink" Target="http://www.hotel-palaciodelmar.com/" TargetMode="External"/><Relationship Id="rId7460" Type="http://schemas.openxmlformats.org/officeDocument/2006/relationships/hyperlink" Target="http://hotelromaaurea.com" TargetMode="External"/><Relationship Id="rId8791" Type="http://schemas.openxmlformats.org/officeDocument/2006/relationships/hyperlink" Target="http://www.fincaelromeral.com/" TargetMode="External"/><Relationship Id="rId6135" Type="http://schemas.openxmlformats.org/officeDocument/2006/relationships/hyperlink" Target="http://hostalmariamercedes.com" TargetMode="External"/><Relationship Id="rId7467" Type="http://schemas.openxmlformats.org/officeDocument/2006/relationships/hyperlink" Target="http://pensionangeles.com/" TargetMode="External"/><Relationship Id="rId8798" Type="http://schemas.openxmlformats.org/officeDocument/2006/relationships/hyperlink" Target="http://marinaluz.es" TargetMode="External"/><Relationship Id="rId6136" Type="http://schemas.openxmlformats.org/officeDocument/2006/relationships/hyperlink" Target="http://ventadelmar.es" TargetMode="External"/><Relationship Id="rId7466" Type="http://schemas.openxmlformats.org/officeDocument/2006/relationships/hyperlink" Target="http://hotelroute42.com" TargetMode="External"/><Relationship Id="rId8797" Type="http://schemas.openxmlformats.org/officeDocument/2006/relationships/hyperlink" Target="http://hotelromero.com" TargetMode="External"/><Relationship Id="rId6133" Type="http://schemas.openxmlformats.org/officeDocument/2006/relationships/hyperlink" Target="http://hotelsanmillan.es" TargetMode="External"/><Relationship Id="rId7465" Type="http://schemas.openxmlformats.org/officeDocument/2006/relationships/hyperlink" Target="http://hotelcomendador.es" TargetMode="External"/><Relationship Id="rId8796" Type="http://schemas.openxmlformats.org/officeDocument/2006/relationships/hyperlink" Target="http://masiaelmolinete.es" TargetMode="External"/><Relationship Id="rId6134" Type="http://schemas.openxmlformats.org/officeDocument/2006/relationships/hyperlink" Target="http://hotelsanmillan.es" TargetMode="External"/><Relationship Id="rId7464" Type="http://schemas.openxmlformats.org/officeDocument/2006/relationships/hyperlink" Target="https://hotelrealillescas.es/" TargetMode="External"/><Relationship Id="rId8795" Type="http://schemas.openxmlformats.org/officeDocument/2006/relationships/hyperlink" Target="mailto:info@masiaelmolinete.es" TargetMode="External"/><Relationship Id="rId6139" Type="http://schemas.openxmlformats.org/officeDocument/2006/relationships/hyperlink" Target="http://hotelchiqui.com" TargetMode="External"/><Relationship Id="rId6137" Type="http://schemas.openxmlformats.org/officeDocument/2006/relationships/hyperlink" Target="http://nh-hotels.com" TargetMode="External"/><Relationship Id="rId7469" Type="http://schemas.openxmlformats.org/officeDocument/2006/relationships/hyperlink" Target="http://valdepalacios.es" TargetMode="External"/><Relationship Id="rId6138" Type="http://schemas.openxmlformats.org/officeDocument/2006/relationships/hyperlink" Target="http://granhotelvictoria.com" TargetMode="External"/><Relationship Id="rId7468" Type="http://schemas.openxmlformats.org/officeDocument/2006/relationships/hyperlink" Target="http://hotel-santaana.com" TargetMode="External"/><Relationship Id="rId8799" Type="http://schemas.openxmlformats.org/officeDocument/2006/relationships/hyperlink" Target="http://casagrandealmagro.com" TargetMode="External"/><Relationship Id="rId6160" Type="http://schemas.openxmlformats.org/officeDocument/2006/relationships/hyperlink" Target="http://lacasonaderevolgo.com" TargetMode="External"/><Relationship Id="rId7492" Type="http://schemas.openxmlformats.org/officeDocument/2006/relationships/hyperlink" Target="https://www.hotelsantaisabeltoledo.es/es/" TargetMode="External"/><Relationship Id="rId6161" Type="http://schemas.openxmlformats.org/officeDocument/2006/relationships/hyperlink" Target="http://hotelcanton.es" TargetMode="External"/><Relationship Id="rId7491" Type="http://schemas.openxmlformats.org/officeDocument/2006/relationships/hyperlink" Target="http://domusplazazocodover.com" TargetMode="External"/><Relationship Id="rId7490" Type="http://schemas.openxmlformats.org/officeDocument/2006/relationships/hyperlink" Target="http://exehotels.com" TargetMode="External"/><Relationship Id="rId6164" Type="http://schemas.openxmlformats.org/officeDocument/2006/relationships/hyperlink" Target="http://hotelcostasanjuan.com" TargetMode="External"/><Relationship Id="rId7496" Type="http://schemas.openxmlformats.org/officeDocument/2006/relationships/hyperlink" Target="http://medinamudejar.com" TargetMode="External"/><Relationship Id="rId6165" Type="http://schemas.openxmlformats.org/officeDocument/2006/relationships/hyperlink" Target="http://hosteriaelmiradorderivas.com" TargetMode="External"/><Relationship Id="rId7495" Type="http://schemas.openxmlformats.org/officeDocument/2006/relationships/hyperlink" Target="http://cigarraldelasmercedes.com" TargetMode="External"/><Relationship Id="rId6162" Type="http://schemas.openxmlformats.org/officeDocument/2006/relationships/hyperlink" Target="http://riodeva.com" TargetMode="External"/><Relationship Id="rId7494" Type="http://schemas.openxmlformats.org/officeDocument/2006/relationships/hyperlink" Target="http://hoteldonpedrotoledo.es" TargetMode="External"/><Relationship Id="rId6163" Type="http://schemas.openxmlformats.org/officeDocument/2006/relationships/hyperlink" Target="http://palaciodetrasvilla.com" TargetMode="External"/><Relationship Id="rId7493" Type="http://schemas.openxmlformats.org/officeDocument/2006/relationships/hyperlink" Target="http://hotelboutiqueadolfo.com" TargetMode="External"/><Relationship Id="rId6168" Type="http://schemas.openxmlformats.org/officeDocument/2006/relationships/hyperlink" Target="http://aldeas-de-ezcaray.es" TargetMode="External"/><Relationship Id="rId6169" Type="http://schemas.openxmlformats.org/officeDocument/2006/relationships/hyperlink" Target="http://palaciotondon.com" TargetMode="External"/><Relationship Id="rId7499" Type="http://schemas.openxmlformats.org/officeDocument/2006/relationships/hyperlink" Target="http://hotelalfonsovi.com" TargetMode="External"/><Relationship Id="rId6166" Type="http://schemas.openxmlformats.org/officeDocument/2006/relationships/hyperlink" Target="http://latrainerapedrena.com" TargetMode="External"/><Relationship Id="rId7498" Type="http://schemas.openxmlformats.org/officeDocument/2006/relationships/hyperlink" Target="http://antidotorooms.com" TargetMode="External"/><Relationship Id="rId6167" Type="http://schemas.openxmlformats.org/officeDocument/2006/relationships/hyperlink" Target="http://alojamientospuertoprincipe.com" TargetMode="External"/><Relationship Id="rId7497" Type="http://schemas.openxmlformats.org/officeDocument/2006/relationships/hyperlink" Target="http://hotelrealdetoledo.es" TargetMode="External"/><Relationship Id="rId7481" Type="http://schemas.openxmlformats.org/officeDocument/2006/relationships/hyperlink" Target="http://hotelabadtoledo.com" TargetMode="External"/><Relationship Id="rId6150" Type="http://schemas.openxmlformats.org/officeDocument/2006/relationships/hyperlink" Target="http://www.hotelsanglorio.com/" TargetMode="External"/><Relationship Id="rId7480" Type="http://schemas.openxmlformats.org/officeDocument/2006/relationships/hyperlink" Target="http://hotelsanjuandelosreyes.com" TargetMode="External"/><Relationship Id="rId6153" Type="http://schemas.openxmlformats.org/officeDocument/2006/relationships/hyperlink" Target="http://hotelartsantander.com" TargetMode="External"/><Relationship Id="rId7485" Type="http://schemas.openxmlformats.org/officeDocument/2006/relationships/hyperlink" Target="http://hoteltoledoimperial.com" TargetMode="External"/><Relationship Id="rId6154" Type="http://schemas.openxmlformats.org/officeDocument/2006/relationships/hyperlink" Target="http://hotelaraz.com" TargetMode="External"/><Relationship Id="rId7484" Type="http://schemas.openxmlformats.org/officeDocument/2006/relationships/hyperlink" Target="http://hotellabastida.com" TargetMode="External"/><Relationship Id="rId6151" Type="http://schemas.openxmlformats.org/officeDocument/2006/relationships/hyperlink" Target="http://abbasantanderhotel.com" TargetMode="External"/><Relationship Id="rId7483" Type="http://schemas.openxmlformats.org/officeDocument/2006/relationships/hyperlink" Target="http://casonadelareyna.com" TargetMode="External"/><Relationship Id="rId6152" Type="http://schemas.openxmlformats.org/officeDocument/2006/relationships/hyperlink" Target="http://hotelbahiasantander.com" TargetMode="External"/><Relationship Id="rId7482" Type="http://schemas.openxmlformats.org/officeDocument/2006/relationships/hyperlink" Target="http://www.eurostarshotels.com/eurostars-toledo.html" TargetMode="External"/><Relationship Id="rId6157" Type="http://schemas.openxmlformats.org/officeDocument/2006/relationships/hyperlink" Target="http://www.hotelescuelalascarolinas.com" TargetMode="External"/><Relationship Id="rId7489" Type="http://schemas.openxmlformats.org/officeDocument/2006/relationships/hyperlink" Target="http://beatrizhoteles.com" TargetMode="External"/><Relationship Id="rId6158" Type="http://schemas.openxmlformats.org/officeDocument/2006/relationships/hyperlink" Target="http://parador.es" TargetMode="External"/><Relationship Id="rId7488" Type="http://schemas.openxmlformats.org/officeDocument/2006/relationships/hyperlink" Target="http://fontecruzhoteles.com" TargetMode="External"/><Relationship Id="rId6155" Type="http://schemas.openxmlformats.org/officeDocument/2006/relationships/hyperlink" Target="http://www.lepetithotelsantander.com" TargetMode="External"/><Relationship Id="rId7487" Type="http://schemas.openxmlformats.org/officeDocument/2006/relationships/hyperlink" Target="http://hotel-las-nieves.com" TargetMode="External"/><Relationship Id="rId6156" Type="http://schemas.openxmlformats.org/officeDocument/2006/relationships/hyperlink" Target="http://losguardeses.es" TargetMode="External"/><Relationship Id="rId7486" Type="http://schemas.openxmlformats.org/officeDocument/2006/relationships/hyperlink" Target="http://hoteltoledoimperial.com" TargetMode="External"/><Relationship Id="rId6159" Type="http://schemas.openxmlformats.org/officeDocument/2006/relationships/hyperlink" Target="http://shpinares.com" TargetMode="External"/><Relationship Id="rId1334" Type="http://schemas.openxmlformats.org/officeDocument/2006/relationships/hyperlink" Target="http://hotelmarinada.com" TargetMode="External"/><Relationship Id="rId2665" Type="http://schemas.openxmlformats.org/officeDocument/2006/relationships/hyperlink" Target="http://vanityhotels.com" TargetMode="External"/><Relationship Id="rId3997" Type="http://schemas.openxmlformats.org/officeDocument/2006/relationships/hyperlink" Target="http://elpansat.com" TargetMode="External"/><Relationship Id="rId1335" Type="http://schemas.openxmlformats.org/officeDocument/2006/relationships/hyperlink" Target="http://goldenhotels.com" TargetMode="External"/><Relationship Id="rId2666" Type="http://schemas.openxmlformats.org/officeDocument/2006/relationships/hyperlink" Target="http://allsun-hotels.es" TargetMode="External"/><Relationship Id="rId3996" Type="http://schemas.openxmlformats.org/officeDocument/2006/relationships/hyperlink" Target="http://casababel.com" TargetMode="External"/><Relationship Id="rId1336" Type="http://schemas.openxmlformats.org/officeDocument/2006/relationships/hyperlink" Target="http://h10hotels.com" TargetMode="External"/><Relationship Id="rId2667" Type="http://schemas.openxmlformats.org/officeDocument/2006/relationships/hyperlink" Target="http://illothotels.com" TargetMode="External"/><Relationship Id="rId3999" Type="http://schemas.openxmlformats.org/officeDocument/2006/relationships/hyperlink" Target="http://dchoteles.net" TargetMode="External"/><Relationship Id="rId1337" Type="http://schemas.openxmlformats.org/officeDocument/2006/relationships/hyperlink" Target="http://besthotels.es" TargetMode="External"/><Relationship Id="rId2668" Type="http://schemas.openxmlformats.org/officeDocument/2006/relationships/hyperlink" Target="http://hotelnaforana.com" TargetMode="External"/><Relationship Id="rId3998" Type="http://schemas.openxmlformats.org/officeDocument/2006/relationships/hyperlink" Target="http://hotelvillaursula.com" TargetMode="External"/><Relationship Id="rId1338" Type="http://schemas.openxmlformats.org/officeDocument/2006/relationships/hyperlink" Target="http://medplaya.com" TargetMode="External"/><Relationship Id="rId2669" Type="http://schemas.openxmlformats.org/officeDocument/2006/relationships/hyperlink" Target="http://hoteldiamant.es" TargetMode="External"/><Relationship Id="rId1339" Type="http://schemas.openxmlformats.org/officeDocument/2006/relationships/hyperlink" Target="http://besthotels.es" TargetMode="External"/><Relationship Id="rId745" Type="http://schemas.openxmlformats.org/officeDocument/2006/relationships/hyperlink" Target="http://lascasasdeisu.com/" TargetMode="External"/><Relationship Id="rId744" Type="http://schemas.openxmlformats.org/officeDocument/2006/relationships/hyperlink" Target="http://hotelcasaroja.com" TargetMode="External"/><Relationship Id="rId743" Type="http://schemas.openxmlformats.org/officeDocument/2006/relationships/hyperlink" Target="http://larectoral.com" TargetMode="External"/><Relationship Id="rId742" Type="http://schemas.openxmlformats.org/officeDocument/2006/relationships/hyperlink" Target="http://hotelrural3cabos.com" TargetMode="External"/><Relationship Id="rId749" Type="http://schemas.openxmlformats.org/officeDocument/2006/relationships/hyperlink" Target="http://lacasonadelconde.com" TargetMode="External"/><Relationship Id="rId748" Type="http://schemas.openxmlformats.org/officeDocument/2006/relationships/hyperlink" Target="http://arceahoteles.com" TargetMode="External"/><Relationship Id="rId747" Type="http://schemas.openxmlformats.org/officeDocument/2006/relationships/hyperlink" Target="http://antiguocasino.com" TargetMode="External"/><Relationship Id="rId746" Type="http://schemas.openxmlformats.org/officeDocument/2006/relationships/hyperlink" Target="http://loscampones.com" TargetMode="External"/><Relationship Id="rId3991" Type="http://schemas.openxmlformats.org/officeDocument/2006/relationships/hyperlink" Target="https://www.azzhoteles.com/es/azz-valencia-tactica/" TargetMode="External"/><Relationship Id="rId2660" Type="http://schemas.openxmlformats.org/officeDocument/2006/relationships/hyperlink" Target="http://hotelforumalcudia.com" TargetMode="External"/><Relationship Id="rId3990" Type="http://schemas.openxmlformats.org/officeDocument/2006/relationships/hyperlink" Target="http://hotelvalenciapark.com" TargetMode="External"/><Relationship Id="rId741" Type="http://schemas.openxmlformats.org/officeDocument/2006/relationships/hyperlink" Target="http://hotelavelina.es" TargetMode="External"/><Relationship Id="rId1330" Type="http://schemas.openxmlformats.org/officeDocument/2006/relationships/hyperlink" Target="http://h10.es" TargetMode="External"/><Relationship Id="rId2661" Type="http://schemas.openxmlformats.org/officeDocument/2006/relationships/hyperlink" Target="http://urban-spaces-ibiza.com.es" TargetMode="External"/><Relationship Id="rId3993" Type="http://schemas.openxmlformats.org/officeDocument/2006/relationships/hyperlink" Target="http://olympiahotelvalencia.com" TargetMode="External"/><Relationship Id="rId740" Type="http://schemas.openxmlformats.org/officeDocument/2006/relationships/hyperlink" Target="http://laaldeadelangliru.com" TargetMode="External"/><Relationship Id="rId1331" Type="http://schemas.openxmlformats.org/officeDocument/2006/relationships/hyperlink" Target="http://hotel-caspel.com" TargetMode="External"/><Relationship Id="rId2662" Type="http://schemas.openxmlformats.org/officeDocument/2006/relationships/hyperlink" Target="http://boutiquehotelcasaladico.com" TargetMode="External"/><Relationship Id="rId3992" Type="http://schemas.openxmlformats.org/officeDocument/2006/relationships/hyperlink" Target="http://ihg.com" TargetMode="External"/><Relationship Id="rId1332" Type="http://schemas.openxmlformats.org/officeDocument/2006/relationships/hyperlink" Target="http://besthotels.es" TargetMode="External"/><Relationship Id="rId2663" Type="http://schemas.openxmlformats.org/officeDocument/2006/relationships/hyperlink" Target="http://sontrobat.com" TargetMode="External"/><Relationship Id="rId3995" Type="http://schemas.openxmlformats.org/officeDocument/2006/relationships/hyperlink" Target="https://www.casualhoteles.com/" TargetMode="External"/><Relationship Id="rId1333" Type="http://schemas.openxmlformats.org/officeDocument/2006/relationships/hyperlink" Target="http://medplaya.com" TargetMode="External"/><Relationship Id="rId2664" Type="http://schemas.openxmlformats.org/officeDocument/2006/relationships/hyperlink" Target="http://stilhotels.com" TargetMode="External"/><Relationship Id="rId3994" Type="http://schemas.openxmlformats.org/officeDocument/2006/relationships/hyperlink" Target="http://melia.com" TargetMode="External"/><Relationship Id="rId1323" Type="http://schemas.openxmlformats.org/officeDocument/2006/relationships/hyperlink" Target="http://cityhotels.es" TargetMode="External"/><Relationship Id="rId2654" Type="http://schemas.openxmlformats.org/officeDocument/2006/relationships/hyperlink" Target="http://hotellasantamaria.com" TargetMode="External"/><Relationship Id="rId3986" Type="http://schemas.openxmlformats.org/officeDocument/2006/relationships/hyperlink" Target="http://hotel-bb.es" TargetMode="External"/><Relationship Id="rId1324" Type="http://schemas.openxmlformats.org/officeDocument/2006/relationships/hyperlink" Target="http://hotelravaldelamar.com" TargetMode="External"/><Relationship Id="rId2655" Type="http://schemas.openxmlformats.org/officeDocument/2006/relationships/hyperlink" Target="http://protur-hotels.com" TargetMode="External"/><Relationship Id="rId3985" Type="http://schemas.openxmlformats.org/officeDocument/2006/relationships/hyperlink" Target="http://hoteloneshotmercat09.com" TargetMode="External"/><Relationship Id="rId1325" Type="http://schemas.openxmlformats.org/officeDocument/2006/relationships/hyperlink" Target="http://h10hotels.com" TargetMode="External"/><Relationship Id="rId2656" Type="http://schemas.openxmlformats.org/officeDocument/2006/relationships/hyperlink" Target="http://millorsun.com" TargetMode="External"/><Relationship Id="rId3988" Type="http://schemas.openxmlformats.org/officeDocument/2006/relationships/hyperlink" Target="http://carohotel.com" TargetMode="External"/><Relationship Id="rId1326" Type="http://schemas.openxmlformats.org/officeDocument/2006/relationships/hyperlink" Target="http://cyesalou.com" TargetMode="External"/><Relationship Id="rId2657" Type="http://schemas.openxmlformats.org/officeDocument/2006/relationships/hyperlink" Target="http://hipotels.com" TargetMode="External"/><Relationship Id="rId3987" Type="http://schemas.openxmlformats.org/officeDocument/2006/relationships/hyperlink" Target="http://lotelito.com" TargetMode="External"/><Relationship Id="rId1327" Type="http://schemas.openxmlformats.org/officeDocument/2006/relationships/hyperlink" Target="http://cyesalou.com" TargetMode="External"/><Relationship Id="rId2658" Type="http://schemas.openxmlformats.org/officeDocument/2006/relationships/hyperlink" Target="http://aumallia.com" TargetMode="External"/><Relationship Id="rId1328" Type="http://schemas.openxmlformats.org/officeDocument/2006/relationships/hyperlink" Target="http://hoteljaimeprimero.com" TargetMode="External"/><Relationship Id="rId2659" Type="http://schemas.openxmlformats.org/officeDocument/2006/relationships/hyperlink" Target="http://santsalvadorhotel.com" TargetMode="External"/><Relationship Id="rId3989" Type="http://schemas.openxmlformats.org/officeDocument/2006/relationships/hyperlink" Target="http://eurostarsgranvalencia.com" TargetMode="External"/><Relationship Id="rId1329" Type="http://schemas.openxmlformats.org/officeDocument/2006/relationships/hyperlink" Target="http://goldenhotels.com" TargetMode="External"/><Relationship Id="rId739" Type="http://schemas.openxmlformats.org/officeDocument/2006/relationships/hyperlink" Target="http://abbahoteles.com" TargetMode="External"/><Relationship Id="rId734" Type="http://schemas.openxmlformats.org/officeDocument/2006/relationships/hyperlink" Target="http://bluehoteles.es" TargetMode="External"/><Relationship Id="rId733" Type="http://schemas.openxmlformats.org/officeDocument/2006/relationships/hyperlink" Target="http://hotelarbeyal.es" TargetMode="External"/><Relationship Id="rId732" Type="http://schemas.openxmlformats.org/officeDocument/2006/relationships/hyperlink" Target="http://hotelcentralasturias.com" TargetMode="External"/><Relationship Id="rId731" Type="http://schemas.openxmlformats.org/officeDocument/2006/relationships/hyperlink" Target="http://hcangel.com" TargetMode="External"/><Relationship Id="rId738" Type="http://schemas.openxmlformats.org/officeDocument/2006/relationships/hyperlink" Target="http://parador.es" TargetMode="External"/><Relationship Id="rId737" Type="http://schemas.openxmlformats.org/officeDocument/2006/relationships/hyperlink" Target="http://hotelnatureoviedo.com" TargetMode="External"/><Relationship Id="rId736" Type="http://schemas.openxmlformats.org/officeDocument/2006/relationships/hyperlink" Target="http://hotelelretirodecardea.com" TargetMode="External"/><Relationship Id="rId735" Type="http://schemas.openxmlformats.org/officeDocument/2006/relationships/hyperlink" Target="http://hotel-santaclara.es" TargetMode="External"/><Relationship Id="rId3980" Type="http://schemas.openxmlformats.org/officeDocument/2006/relationships/hyperlink" Target="http://myrhotelplazamercado.com" TargetMode="External"/><Relationship Id="rId730" Type="http://schemas.openxmlformats.org/officeDocument/2006/relationships/hyperlink" Target="http://casacamila.com" TargetMode="External"/><Relationship Id="rId2650" Type="http://schemas.openxmlformats.org/officeDocument/2006/relationships/hyperlink" Target="http://protur-hotels.com" TargetMode="External"/><Relationship Id="rId3982" Type="http://schemas.openxmlformats.org/officeDocument/2006/relationships/hyperlink" Target="http://thevalentiacabillers.com" TargetMode="External"/><Relationship Id="rId1320" Type="http://schemas.openxmlformats.org/officeDocument/2006/relationships/hyperlink" Target="http://calangel.info" TargetMode="External"/><Relationship Id="rId2651" Type="http://schemas.openxmlformats.org/officeDocument/2006/relationships/hyperlink" Target="http://aparthotelferrerisabel.com" TargetMode="External"/><Relationship Id="rId3981" Type="http://schemas.openxmlformats.org/officeDocument/2006/relationships/hyperlink" Target="http://hoteloneshotcolon46.com" TargetMode="External"/><Relationship Id="rId1321" Type="http://schemas.openxmlformats.org/officeDocument/2006/relationships/hyperlink" Target="http://hotelpique.com" TargetMode="External"/><Relationship Id="rId2652" Type="http://schemas.openxmlformats.org/officeDocument/2006/relationships/hyperlink" Target="http://hipotels.com" TargetMode="External"/><Relationship Id="rId3984" Type="http://schemas.openxmlformats.org/officeDocument/2006/relationships/hyperlink" Target="http://operahousevalencia.com" TargetMode="External"/><Relationship Id="rId1322" Type="http://schemas.openxmlformats.org/officeDocument/2006/relationships/hyperlink" Target="http://mastaniet.com" TargetMode="External"/><Relationship Id="rId2653" Type="http://schemas.openxmlformats.org/officeDocument/2006/relationships/hyperlink" Target="http://baleares.com" TargetMode="External"/><Relationship Id="rId3983" Type="http://schemas.openxmlformats.org/officeDocument/2006/relationships/hyperlink" Target="http://h-santos.es" TargetMode="External"/><Relationship Id="rId1356" Type="http://schemas.openxmlformats.org/officeDocument/2006/relationships/hyperlink" Target="http://htophotels.com" TargetMode="External"/><Relationship Id="rId2687" Type="http://schemas.openxmlformats.org/officeDocument/2006/relationships/hyperlink" Target="http://flacalco.com" TargetMode="External"/><Relationship Id="rId1357" Type="http://schemas.openxmlformats.org/officeDocument/2006/relationships/hyperlink" Target="http://festivalsalou.com" TargetMode="External"/><Relationship Id="rId2688" Type="http://schemas.openxmlformats.org/officeDocument/2006/relationships/hyperlink" Target="http://caprichohotel.com" TargetMode="External"/><Relationship Id="rId1358" Type="http://schemas.openxmlformats.org/officeDocument/2006/relationships/hyperlink" Target="http://princess-hotels.com" TargetMode="External"/><Relationship Id="rId2689" Type="http://schemas.openxmlformats.org/officeDocument/2006/relationships/hyperlink" Target="http://hotelalondra.com" TargetMode="External"/><Relationship Id="rId1359" Type="http://schemas.openxmlformats.org/officeDocument/2006/relationships/hyperlink" Target="http://palaspineda.com" TargetMode="External"/><Relationship Id="rId767" Type="http://schemas.openxmlformats.org/officeDocument/2006/relationships/hyperlink" Target="http://hotelconventolasclaras.com" TargetMode="External"/><Relationship Id="rId766" Type="http://schemas.openxmlformats.org/officeDocument/2006/relationships/hyperlink" Target="http://castillodecuriel.com" TargetMode="External"/><Relationship Id="rId765" Type="http://schemas.openxmlformats.org/officeDocument/2006/relationships/hyperlink" Target="http://www.castillodecuriel.com/" TargetMode="External"/><Relationship Id="rId764" Type="http://schemas.openxmlformats.org/officeDocument/2006/relationships/hyperlink" Target="http://hotelpesquera.com" TargetMode="External"/><Relationship Id="rId769" Type="http://schemas.openxmlformats.org/officeDocument/2006/relationships/hyperlink" Target="http://hotelreinaisabel.info" TargetMode="External"/><Relationship Id="rId768" Type="http://schemas.openxmlformats.org/officeDocument/2006/relationships/hyperlink" Target="http://hotellostoreros.com" TargetMode="External"/><Relationship Id="rId2680" Type="http://schemas.openxmlformats.org/officeDocument/2006/relationships/hyperlink" Target="http://hoteldiamant.es" TargetMode="External"/><Relationship Id="rId1350" Type="http://schemas.openxmlformats.org/officeDocument/2006/relationships/hyperlink" Target="http://h10hotels.com" TargetMode="External"/><Relationship Id="rId2681" Type="http://schemas.openxmlformats.org/officeDocument/2006/relationships/hyperlink" Target="http://prinsotel.es" TargetMode="External"/><Relationship Id="rId1351" Type="http://schemas.openxmlformats.org/officeDocument/2006/relationships/hyperlink" Target="http://sunclubsalou.com" TargetMode="External"/><Relationship Id="rId2682" Type="http://schemas.openxmlformats.org/officeDocument/2006/relationships/hyperlink" Target="http://serranohotels.com" TargetMode="External"/><Relationship Id="rId763" Type="http://schemas.openxmlformats.org/officeDocument/2006/relationships/hyperlink" Target="http://lavida.es" TargetMode="External"/><Relationship Id="rId1352" Type="http://schemas.openxmlformats.org/officeDocument/2006/relationships/hyperlink" Target="http://h10.es" TargetMode="External"/><Relationship Id="rId2683" Type="http://schemas.openxmlformats.org/officeDocument/2006/relationships/hyperlink" Target="http://gardenhotels.com" TargetMode="External"/><Relationship Id="rId762" Type="http://schemas.openxmlformats.org/officeDocument/2006/relationships/hyperlink" Target="http://llaneselcantil.es" TargetMode="External"/><Relationship Id="rId1353" Type="http://schemas.openxmlformats.org/officeDocument/2006/relationships/hyperlink" Target="http://besthotels.es" TargetMode="External"/><Relationship Id="rId2684" Type="http://schemas.openxmlformats.org/officeDocument/2006/relationships/hyperlink" Target="http://hotelmelbeach.com" TargetMode="External"/><Relationship Id="rId761" Type="http://schemas.openxmlformats.org/officeDocument/2006/relationships/hyperlink" Target="http://elmodernehotel.com" TargetMode="External"/><Relationship Id="rId1354" Type="http://schemas.openxmlformats.org/officeDocument/2006/relationships/hyperlink" Target="http://estivalpark.es" TargetMode="External"/><Relationship Id="rId2685" Type="http://schemas.openxmlformats.org/officeDocument/2006/relationships/hyperlink" Target="http://thb.com" TargetMode="External"/><Relationship Id="rId760" Type="http://schemas.openxmlformats.org/officeDocument/2006/relationships/hyperlink" Target="http://hotelcruzdelavictoria.com" TargetMode="External"/><Relationship Id="rId1355" Type="http://schemas.openxmlformats.org/officeDocument/2006/relationships/hyperlink" Target="http://calafonthotel.com" TargetMode="External"/><Relationship Id="rId2686" Type="http://schemas.openxmlformats.org/officeDocument/2006/relationships/hyperlink" Target="http://nataconera.com" TargetMode="External"/><Relationship Id="rId1345" Type="http://schemas.openxmlformats.org/officeDocument/2006/relationships/hyperlink" Target="http://hotelescaliforniasalou.com" TargetMode="External"/><Relationship Id="rId2676" Type="http://schemas.openxmlformats.org/officeDocument/2006/relationships/hyperlink" Target="http://serranohotels.com" TargetMode="External"/><Relationship Id="rId1346" Type="http://schemas.openxmlformats.org/officeDocument/2006/relationships/hyperlink" Target="http://hotelplayapark.com" TargetMode="External"/><Relationship Id="rId2677" Type="http://schemas.openxmlformats.org/officeDocument/2006/relationships/hyperlink" Target="http://thbhotels.com" TargetMode="External"/><Relationship Id="rId1347" Type="http://schemas.openxmlformats.org/officeDocument/2006/relationships/hyperlink" Target="http://doradapalace.com" TargetMode="External"/><Relationship Id="rId2678" Type="http://schemas.openxmlformats.org/officeDocument/2006/relationships/hyperlink" Target="http://hotelsviva.com" TargetMode="External"/><Relationship Id="rId1348" Type="http://schemas.openxmlformats.org/officeDocument/2006/relationships/hyperlink" Target="http://besthotels.es" TargetMode="External"/><Relationship Id="rId2679" Type="http://schemas.openxmlformats.org/officeDocument/2006/relationships/hyperlink" Target="http://guyawavehotel.com" TargetMode="External"/><Relationship Id="rId1349" Type="http://schemas.openxmlformats.org/officeDocument/2006/relationships/hyperlink" Target="http://hotellasvegassalou.com" TargetMode="External"/><Relationship Id="rId756" Type="http://schemas.openxmlformats.org/officeDocument/2006/relationships/hyperlink" Target="http://hotelelbuxu.es" TargetMode="External"/><Relationship Id="rId755" Type="http://schemas.openxmlformats.org/officeDocument/2006/relationships/hyperlink" Target="http://hotelpalaciovaldes.com" TargetMode="External"/><Relationship Id="rId754" Type="http://schemas.openxmlformats.org/officeDocument/2006/relationships/hyperlink" Target="http://xanahotelcecos.com" TargetMode="External"/><Relationship Id="rId753" Type="http://schemas.openxmlformats.org/officeDocument/2006/relationships/hyperlink" Target="http://hotelreysilo.com" TargetMode="External"/><Relationship Id="rId759" Type="http://schemas.openxmlformats.org/officeDocument/2006/relationships/hyperlink" Target="http://puebloastur.com" TargetMode="External"/><Relationship Id="rId758" Type="http://schemas.openxmlformats.org/officeDocument/2006/relationships/hyperlink" Target="http://hotelcastroreal.com" TargetMode="External"/><Relationship Id="rId757" Type="http://schemas.openxmlformats.org/officeDocument/2006/relationships/hyperlink" Target="http://elpalacetedelaramo.com" TargetMode="External"/><Relationship Id="rId2670" Type="http://schemas.openxmlformats.org/officeDocument/2006/relationships/hyperlink" Target="http://hoteldiamant.es" TargetMode="External"/><Relationship Id="rId1340" Type="http://schemas.openxmlformats.org/officeDocument/2006/relationships/hyperlink" Target="http://saragrup.com" TargetMode="External"/><Relationship Id="rId2671" Type="http://schemas.openxmlformats.org/officeDocument/2006/relationships/hyperlink" Target="http://sonbarbassa.com" TargetMode="External"/><Relationship Id="rId752" Type="http://schemas.openxmlformats.org/officeDocument/2006/relationships/hyperlink" Target="http://hotelprincesamunia.com" TargetMode="External"/><Relationship Id="rId1341" Type="http://schemas.openxmlformats.org/officeDocument/2006/relationships/hyperlink" Target="http://besthotels.es" TargetMode="External"/><Relationship Id="rId2672" Type="http://schemas.openxmlformats.org/officeDocument/2006/relationships/hyperlink" Target="http://protur-hotels.com" TargetMode="External"/><Relationship Id="rId751" Type="http://schemas.openxmlformats.org/officeDocument/2006/relationships/hyperlink" Target="http://balenaxpension.com" TargetMode="External"/><Relationship Id="rId1342" Type="http://schemas.openxmlformats.org/officeDocument/2006/relationships/hyperlink" Target="http://h10hotels.com" TargetMode="External"/><Relationship Id="rId2673" Type="http://schemas.openxmlformats.org/officeDocument/2006/relationships/hyperlink" Target="http://hotelsviva.com" TargetMode="External"/><Relationship Id="rId750" Type="http://schemas.openxmlformats.org/officeDocument/2006/relationships/hyperlink" Target="http://lapolarhotel.com" TargetMode="External"/><Relationship Id="rId1343" Type="http://schemas.openxmlformats.org/officeDocument/2006/relationships/hyperlink" Target="http://hoteltolosa.com" TargetMode="External"/><Relationship Id="rId2674" Type="http://schemas.openxmlformats.org/officeDocument/2006/relationships/hyperlink" Target="http://hvsl.es/fontdesacala.htm" TargetMode="External"/><Relationship Id="rId1344" Type="http://schemas.openxmlformats.org/officeDocument/2006/relationships/hyperlink" Target="http://onagrup.net" TargetMode="External"/><Relationship Id="rId2675" Type="http://schemas.openxmlformats.org/officeDocument/2006/relationships/hyperlink" Target="http://hotellux.net" TargetMode="External"/><Relationship Id="rId2621" Type="http://schemas.openxmlformats.org/officeDocument/2006/relationships/hyperlink" Target="http://calabonahotel.com" TargetMode="External"/><Relationship Id="rId3953" Type="http://schemas.openxmlformats.org/officeDocument/2006/relationships/hyperlink" Target="http://nh-hotels.com" TargetMode="External"/><Relationship Id="rId2622" Type="http://schemas.openxmlformats.org/officeDocument/2006/relationships/hyperlink" Target="http://protur-hotels.com" TargetMode="External"/><Relationship Id="rId3952" Type="http://schemas.openxmlformats.org/officeDocument/2006/relationships/hyperlink" Target="http://sh-hoteles.com" TargetMode="External"/><Relationship Id="rId2623" Type="http://schemas.openxmlformats.org/officeDocument/2006/relationships/hyperlink" Target="http://hotelvoramarmallorca.com" TargetMode="External"/><Relationship Id="rId3955" Type="http://schemas.openxmlformats.org/officeDocument/2006/relationships/hyperlink" Target="http://hotelescenter.es" TargetMode="External"/><Relationship Id="rId2624" Type="http://schemas.openxmlformats.org/officeDocument/2006/relationships/hyperlink" Target="http://hotellasantamaria.com" TargetMode="External"/><Relationship Id="rId3954" Type="http://schemas.openxmlformats.org/officeDocument/2006/relationships/hyperlink" Target="http://nh-hotels.com" TargetMode="External"/><Relationship Id="rId2625" Type="http://schemas.openxmlformats.org/officeDocument/2006/relationships/hyperlink" Target="http://clubgreenoasis.com" TargetMode="External"/><Relationship Id="rId3957" Type="http://schemas.openxmlformats.org/officeDocument/2006/relationships/hyperlink" Target="http://mdhoteles.com" TargetMode="External"/><Relationship Id="rId2626" Type="http://schemas.openxmlformats.org/officeDocument/2006/relationships/hyperlink" Target="http://marinhotels.com" TargetMode="External"/><Relationship Id="rId3956" Type="http://schemas.openxmlformats.org/officeDocument/2006/relationships/hyperlink" Target="http://melia.com" TargetMode="External"/><Relationship Id="rId2627" Type="http://schemas.openxmlformats.org/officeDocument/2006/relationships/hyperlink" Target="http://yartanboutiquehotel.com" TargetMode="External"/><Relationship Id="rId3959" Type="http://schemas.openxmlformats.org/officeDocument/2006/relationships/hyperlink" Target="http://apartamentosbotanico29.com" TargetMode="External"/><Relationship Id="rId2628" Type="http://schemas.openxmlformats.org/officeDocument/2006/relationships/hyperlink" Target="http://hipotels.com" TargetMode="External"/><Relationship Id="rId3958" Type="http://schemas.openxmlformats.org/officeDocument/2006/relationships/hyperlink" Target="http://mediumhoteles.com" TargetMode="External"/><Relationship Id="rId709" Type="http://schemas.openxmlformats.org/officeDocument/2006/relationships/hyperlink" Target="http://hotelcampoamoroviedo.com" TargetMode="External"/><Relationship Id="rId2629" Type="http://schemas.openxmlformats.org/officeDocument/2006/relationships/hyperlink" Target="http://universalhotels.es" TargetMode="External"/><Relationship Id="rId708" Type="http://schemas.openxmlformats.org/officeDocument/2006/relationships/hyperlink" Target="http://elmagistral.com" TargetMode="External"/><Relationship Id="rId707" Type="http://schemas.openxmlformats.org/officeDocument/2006/relationships/hyperlink" Target="http://nh-hotels.com" TargetMode="External"/><Relationship Id="rId706" Type="http://schemas.openxmlformats.org/officeDocument/2006/relationships/hyperlink" Target="http://hotelovetense.com" TargetMode="External"/><Relationship Id="rId701" Type="http://schemas.openxmlformats.org/officeDocument/2006/relationships/hyperlink" Target="http://marcos.room-matehotels.com" TargetMode="External"/><Relationship Id="rId700" Type="http://schemas.openxmlformats.org/officeDocument/2006/relationships/hyperlink" Target="http://ayrehoteles.com" TargetMode="External"/><Relationship Id="rId705" Type="http://schemas.openxmlformats.org/officeDocument/2006/relationships/hyperlink" Target="http://hotelciudaddeoviedo.es" TargetMode="External"/><Relationship Id="rId704" Type="http://schemas.openxmlformats.org/officeDocument/2006/relationships/hyperlink" Target="http://hotelvetusta.com" TargetMode="External"/><Relationship Id="rId703" Type="http://schemas.openxmlformats.org/officeDocument/2006/relationships/hyperlink" Target="http://granhotelregente.com" TargetMode="External"/><Relationship Id="rId702" Type="http://schemas.openxmlformats.org/officeDocument/2006/relationships/hyperlink" Target="http://santacruzoviedo.com" TargetMode="External"/><Relationship Id="rId3951" Type="http://schemas.openxmlformats.org/officeDocument/2006/relationships/hyperlink" Target="https://www.eurostarshotels.com/exe-rey-don-jaime.html?referer_code=lb0gg00yx&amp;utm_source=google&amp;utm_medium=business&amp;utm_campaign=lb0gg00yx" TargetMode="External"/><Relationship Id="rId2620" Type="http://schemas.openxmlformats.org/officeDocument/2006/relationships/hyperlink" Target="http://protur-hotels.com" TargetMode="External"/><Relationship Id="rId3950" Type="http://schemas.openxmlformats.org/officeDocument/2006/relationships/hyperlink" Target="http://hotel-valencia-palace.com" TargetMode="External"/><Relationship Id="rId2610" Type="http://schemas.openxmlformats.org/officeDocument/2006/relationships/hyperlink" Target="http://hotelllautpalace.com" TargetMode="External"/><Relationship Id="rId3942" Type="http://schemas.openxmlformats.org/officeDocument/2006/relationships/hyperlink" Target="http://hotelpetitpalacegermanias.com" TargetMode="External"/><Relationship Id="rId2611" Type="http://schemas.openxmlformats.org/officeDocument/2006/relationships/hyperlink" Target="http://hotelesgarbi.com" TargetMode="External"/><Relationship Id="rId3941" Type="http://schemas.openxmlformats.org/officeDocument/2006/relationships/hyperlink" Target="http://cataloniahotels.com" TargetMode="External"/><Relationship Id="rId2612" Type="http://schemas.openxmlformats.org/officeDocument/2006/relationships/hyperlink" Target="http://allsun-hotels.es" TargetMode="External"/><Relationship Id="rId3944" Type="http://schemas.openxmlformats.org/officeDocument/2006/relationships/hyperlink" Target="http://hotel-mediterraneo.es" TargetMode="External"/><Relationship Id="rId2613" Type="http://schemas.openxmlformats.org/officeDocument/2006/relationships/hyperlink" Target="http://soncorb.com" TargetMode="External"/><Relationship Id="rId3943" Type="http://schemas.openxmlformats.org/officeDocument/2006/relationships/hyperlink" Target="http://casualhoteles.com/hoteles-valencia/casual-de-la-musica/" TargetMode="External"/><Relationship Id="rId2614" Type="http://schemas.openxmlformats.org/officeDocument/2006/relationships/hyperlink" Target="http://hipotels.com" TargetMode="External"/><Relationship Id="rId3946" Type="http://schemas.openxmlformats.org/officeDocument/2006/relationships/hyperlink" Target="http://citysuitesvalencia.com" TargetMode="External"/><Relationship Id="rId2615" Type="http://schemas.openxmlformats.org/officeDocument/2006/relationships/hyperlink" Target="http://hipotels.com" TargetMode="External"/><Relationship Id="rId3945" Type="http://schemas.openxmlformats.org/officeDocument/2006/relationships/hyperlink" Target="http://vinccihoteles.com" TargetMode="External"/><Relationship Id="rId2616" Type="http://schemas.openxmlformats.org/officeDocument/2006/relationships/hyperlink" Target="http://protur-hotels.com" TargetMode="External"/><Relationship Id="rId3948" Type="http://schemas.openxmlformats.org/officeDocument/2006/relationships/hyperlink" Target="http://hotelturia.es" TargetMode="External"/><Relationship Id="rId2617" Type="http://schemas.openxmlformats.org/officeDocument/2006/relationships/hyperlink" Target="http://hipotels.com" TargetMode="External"/><Relationship Id="rId3947" Type="http://schemas.openxmlformats.org/officeDocument/2006/relationships/hyperlink" Target="http://valenciarental.es" TargetMode="External"/><Relationship Id="rId2618" Type="http://schemas.openxmlformats.org/officeDocument/2006/relationships/hyperlink" Target="http://hipotels.com" TargetMode="External"/><Relationship Id="rId2619" Type="http://schemas.openxmlformats.org/officeDocument/2006/relationships/hyperlink" Target="http://blueseahotels.com" TargetMode="External"/><Relationship Id="rId3949" Type="http://schemas.openxmlformats.org/officeDocument/2006/relationships/hyperlink" Target="http://checkinvalencia.es" TargetMode="External"/><Relationship Id="rId3940" Type="http://schemas.openxmlformats.org/officeDocument/2006/relationships/hyperlink" Target="http://hotelalkazar.es" TargetMode="External"/><Relationship Id="rId1312" Type="http://schemas.openxmlformats.org/officeDocument/2006/relationships/hyperlink" Target="http://hotelampollasol.es" TargetMode="External"/><Relationship Id="rId2643" Type="http://schemas.openxmlformats.org/officeDocument/2006/relationships/hyperlink" Target="http://cmhotels.com" TargetMode="External"/><Relationship Id="rId3975" Type="http://schemas.openxmlformats.org/officeDocument/2006/relationships/hyperlink" Target="http://confortelhoteles.com" TargetMode="External"/><Relationship Id="rId1313" Type="http://schemas.openxmlformats.org/officeDocument/2006/relationships/hyperlink" Target="http://hotelametllamar.com" TargetMode="External"/><Relationship Id="rId2644" Type="http://schemas.openxmlformats.org/officeDocument/2006/relationships/hyperlink" Target="http://caleiatalayotspahotel.com" TargetMode="External"/><Relationship Id="rId3974" Type="http://schemas.openxmlformats.org/officeDocument/2006/relationships/hyperlink" Target="http://hotelmarinaatarazanas.com" TargetMode="External"/><Relationship Id="rId1314" Type="http://schemas.openxmlformats.org/officeDocument/2006/relationships/hyperlink" Target="http://hotelberenguer.com" TargetMode="External"/><Relationship Id="rId2645" Type="http://schemas.openxmlformats.org/officeDocument/2006/relationships/hyperlink" Target="http://hipotels.com" TargetMode="External"/><Relationship Id="rId3977" Type="http://schemas.openxmlformats.org/officeDocument/2006/relationships/hyperlink" Target="http://hotelkramervalencia.com" TargetMode="External"/><Relationship Id="rId1315" Type="http://schemas.openxmlformats.org/officeDocument/2006/relationships/hyperlink" Target="http://hoteltortosaparc.com" TargetMode="External"/><Relationship Id="rId2646" Type="http://schemas.openxmlformats.org/officeDocument/2006/relationships/hyperlink" Target="http://hotelesglobales.com" TargetMode="External"/><Relationship Id="rId3976" Type="http://schemas.openxmlformats.org/officeDocument/2006/relationships/hyperlink" Target="http://ibis.com" TargetMode="External"/><Relationship Id="rId1316" Type="http://schemas.openxmlformats.org/officeDocument/2006/relationships/hyperlink" Target="http://noumoderno.com" TargetMode="External"/><Relationship Id="rId2647" Type="http://schemas.openxmlformats.org/officeDocument/2006/relationships/hyperlink" Target="http://hipotels.com" TargetMode="External"/><Relationship Id="rId3979" Type="http://schemas.openxmlformats.org/officeDocument/2006/relationships/hyperlink" Target="http://hoteljardinbotanico.com" TargetMode="External"/><Relationship Id="rId1317" Type="http://schemas.openxmlformats.org/officeDocument/2006/relationships/hyperlink" Target="http://vilarsrurals.com/hoteles/vilar-rural-arnes" TargetMode="External"/><Relationship Id="rId2648" Type="http://schemas.openxmlformats.org/officeDocument/2006/relationships/hyperlink" Target="http://millorsun.com" TargetMode="External"/><Relationship Id="rId3978" Type="http://schemas.openxmlformats.org/officeDocument/2006/relationships/hyperlink" Target="http://trapemar.com" TargetMode="External"/><Relationship Id="rId1318" Type="http://schemas.openxmlformats.org/officeDocument/2006/relationships/hyperlink" Target="http://hotelmiralles.com" TargetMode="External"/><Relationship Id="rId2649" Type="http://schemas.openxmlformats.org/officeDocument/2006/relationships/hyperlink" Target="http://clubsimo.com" TargetMode="External"/><Relationship Id="rId1319" Type="http://schemas.openxmlformats.org/officeDocument/2006/relationships/hyperlink" Target="http://canjosep.com" TargetMode="External"/><Relationship Id="rId729" Type="http://schemas.openxmlformats.org/officeDocument/2006/relationships/hyperlink" Target="http://hotelfenixoviedo.com" TargetMode="External"/><Relationship Id="rId728" Type="http://schemas.openxmlformats.org/officeDocument/2006/relationships/hyperlink" Target="http://hotelconfort.net" TargetMode="External"/><Relationship Id="rId723" Type="http://schemas.openxmlformats.org/officeDocument/2006/relationships/hyperlink" Target="http://hotelnorte.es" TargetMode="External"/><Relationship Id="rId722" Type="http://schemas.openxmlformats.org/officeDocument/2006/relationships/hyperlink" Target="http://hotelesbegona.com" TargetMode="External"/><Relationship Id="rId721" Type="http://schemas.openxmlformats.org/officeDocument/2006/relationships/hyperlink" Target="http://hotelbahiagijon.es" TargetMode="External"/><Relationship Id="rId720" Type="http://schemas.openxmlformats.org/officeDocument/2006/relationships/hyperlink" Target="http://laborona.com" TargetMode="External"/><Relationship Id="rId727" Type="http://schemas.openxmlformats.org/officeDocument/2006/relationships/hyperlink" Target="http://ocahotels.com" TargetMode="External"/><Relationship Id="rId726" Type="http://schemas.openxmlformats.org/officeDocument/2006/relationships/hyperlink" Target="http://zalledonfernando.com" TargetMode="External"/><Relationship Id="rId725" Type="http://schemas.openxmlformats.org/officeDocument/2006/relationships/hyperlink" Target="http://hotelesbegona.com" TargetMode="External"/><Relationship Id="rId724" Type="http://schemas.openxmlformats.org/officeDocument/2006/relationships/hyperlink" Target="http://hoteldmaria.es" TargetMode="External"/><Relationship Id="rId3971" Type="http://schemas.openxmlformats.org/officeDocument/2006/relationships/hyperlink" Target="http://aparthotelfaro.com" TargetMode="External"/><Relationship Id="rId2640" Type="http://schemas.openxmlformats.org/officeDocument/2006/relationships/hyperlink" Target="http://levantehotels.com" TargetMode="External"/><Relationship Id="rId3970" Type="http://schemas.openxmlformats.org/officeDocument/2006/relationships/hyperlink" Target="http://pioxiiapartments.com" TargetMode="External"/><Relationship Id="rId1310" Type="http://schemas.openxmlformats.org/officeDocument/2006/relationships/hyperlink" Target="http://casaceremines.cat" TargetMode="External"/><Relationship Id="rId2641" Type="http://schemas.openxmlformats.org/officeDocument/2006/relationships/hyperlink" Target="http://hipotels.com" TargetMode="External"/><Relationship Id="rId3973" Type="http://schemas.openxmlformats.org/officeDocument/2006/relationships/hyperlink" Target="http://casualhoteles.com" TargetMode="External"/><Relationship Id="rId1311" Type="http://schemas.openxmlformats.org/officeDocument/2006/relationships/hyperlink" Target="http://rocaplana.com" TargetMode="External"/><Relationship Id="rId2642" Type="http://schemas.openxmlformats.org/officeDocument/2006/relationships/hyperlink" Target="http://marinshotels.com" TargetMode="External"/><Relationship Id="rId3972" Type="http://schemas.openxmlformats.org/officeDocument/2006/relationships/hyperlink" Target="http://www.aparthotelwellness.com" TargetMode="External"/><Relationship Id="rId1301" Type="http://schemas.openxmlformats.org/officeDocument/2006/relationships/hyperlink" Target="http://hotelcoronatortosa.com" TargetMode="External"/><Relationship Id="rId2632" Type="http://schemas.openxmlformats.org/officeDocument/2006/relationships/hyperlink" Target="http://blueseahotels.com" TargetMode="External"/><Relationship Id="rId3964" Type="http://schemas.openxmlformats.org/officeDocument/2006/relationships/hyperlink" Target="http://barcelo.com" TargetMode="External"/><Relationship Id="rId1302" Type="http://schemas.openxmlformats.org/officeDocument/2006/relationships/hyperlink" Target="http://hoteltarracopark.com" TargetMode="External"/><Relationship Id="rId2633" Type="http://schemas.openxmlformats.org/officeDocument/2006/relationships/hyperlink" Target="http://protur-hotels.com" TargetMode="External"/><Relationship Id="rId3963" Type="http://schemas.openxmlformats.org/officeDocument/2006/relationships/hyperlink" Target="http://nh-hotels.com" TargetMode="External"/><Relationship Id="rId1303" Type="http://schemas.openxmlformats.org/officeDocument/2006/relationships/hyperlink" Target="http://hotelcanada.es" TargetMode="External"/><Relationship Id="rId2634" Type="http://schemas.openxmlformats.org/officeDocument/2006/relationships/hyperlink" Target="http://hotelmorito.es" TargetMode="External"/><Relationship Id="rId3966" Type="http://schemas.openxmlformats.org/officeDocument/2006/relationships/hyperlink" Target="https://sabbiavalencia.com/hotel/?utm_source=Google&amp;utm_medium=organic&amp;utm_campaign=ficha_gmb_hotel" TargetMode="External"/><Relationship Id="rId1304" Type="http://schemas.openxmlformats.org/officeDocument/2006/relationships/hyperlink" Target="http://ohtelslesoliveres.es" TargetMode="External"/><Relationship Id="rId2635" Type="http://schemas.openxmlformats.org/officeDocument/2006/relationships/hyperlink" Target="http://smartlineanbaromani.com" TargetMode="External"/><Relationship Id="rId3965" Type="http://schemas.openxmlformats.org/officeDocument/2006/relationships/hyperlink" Target="http://hosthomevalencia.es" TargetMode="External"/><Relationship Id="rId1305" Type="http://schemas.openxmlformats.org/officeDocument/2006/relationships/hyperlink" Target="http://hotelalguer.net" TargetMode="External"/><Relationship Id="rId2636" Type="http://schemas.openxmlformats.org/officeDocument/2006/relationships/hyperlink" Target="http://sabinahotels.com" TargetMode="External"/><Relationship Id="rId3968" Type="http://schemas.openxmlformats.org/officeDocument/2006/relationships/hyperlink" Target="http://valenciasuitsyou.com" TargetMode="External"/><Relationship Id="rId1306" Type="http://schemas.openxmlformats.org/officeDocument/2006/relationships/hyperlink" Target="http://hotelrull.com" TargetMode="External"/><Relationship Id="rId2637" Type="http://schemas.openxmlformats.org/officeDocument/2006/relationships/hyperlink" Target="http://elegancehotels.es" TargetMode="External"/><Relationship Id="rId3967" Type="http://schemas.openxmlformats.org/officeDocument/2006/relationships/hyperlink" Target="http://valenciaflats.com" TargetMode="External"/><Relationship Id="rId1307" Type="http://schemas.openxmlformats.org/officeDocument/2006/relationships/hyperlink" Target="http://deltahotel.net" TargetMode="External"/><Relationship Id="rId2638" Type="http://schemas.openxmlformats.org/officeDocument/2006/relationships/hyperlink" Target="http://levantehotels.com" TargetMode="External"/><Relationship Id="rId1308" Type="http://schemas.openxmlformats.org/officeDocument/2006/relationships/hyperlink" Target="http://mediterraniblau.com" TargetMode="External"/><Relationship Id="rId2639" Type="http://schemas.openxmlformats.org/officeDocument/2006/relationships/hyperlink" Target="http://hotelbiniamar.com" TargetMode="External"/><Relationship Id="rId3969" Type="http://schemas.openxmlformats.org/officeDocument/2006/relationships/hyperlink" Target="https://www.casualhoteles.com/casual-de-las-civilizaciones-valencia.html?utm_medium=organic&amp;utm_source=google&amp;utm_campaign=google-my-business&amp;utm_term=google-local&amp;utm_id=casual-civilizaciones" TargetMode="External"/><Relationship Id="rId1309" Type="http://schemas.openxmlformats.org/officeDocument/2006/relationships/hyperlink" Target="http://hotelvillaretiro.com" TargetMode="External"/><Relationship Id="rId719" Type="http://schemas.openxmlformats.org/officeDocument/2006/relationships/hyperlink" Target="http://hoteldonmanuel.es" TargetMode="External"/><Relationship Id="rId718" Type="http://schemas.openxmlformats.org/officeDocument/2006/relationships/hyperlink" Target="http://hoteles-silken.com/hoteles/ciudad-gijon" TargetMode="External"/><Relationship Id="rId717" Type="http://schemas.openxmlformats.org/officeDocument/2006/relationships/hyperlink" Target="http://celuisma.com" TargetMode="External"/><Relationship Id="rId712" Type="http://schemas.openxmlformats.org/officeDocument/2006/relationships/hyperlink" Target="http://ocahotels.com" TargetMode="External"/><Relationship Id="rId711" Type="http://schemas.openxmlformats.org/officeDocument/2006/relationships/hyperlink" Target="http://hotelfruela.com" TargetMode="External"/><Relationship Id="rId710" Type="http://schemas.openxmlformats.org/officeDocument/2006/relationships/hyperlink" Target="http://hotelclarin.es" TargetMode="External"/><Relationship Id="rId716" Type="http://schemas.openxmlformats.org/officeDocument/2006/relationships/hyperlink" Target="http://nh-hotels.com" TargetMode="External"/><Relationship Id="rId715" Type="http://schemas.openxmlformats.org/officeDocument/2006/relationships/hyperlink" Target="http://hotelastures.es" TargetMode="External"/><Relationship Id="rId714" Type="http://schemas.openxmlformats.org/officeDocument/2006/relationships/hyperlink" Target="http://domus-hoteles.es" TargetMode="External"/><Relationship Id="rId713" Type="http://schemas.openxmlformats.org/officeDocument/2006/relationships/hyperlink" Target="http://hotelrosal.es" TargetMode="External"/><Relationship Id="rId3960" Type="http://schemas.openxmlformats.org/officeDocument/2006/relationships/hyperlink" Target="http://hotelprimusvalencia.com" TargetMode="External"/><Relationship Id="rId2630" Type="http://schemas.openxmlformats.org/officeDocument/2006/relationships/hyperlink" Target="http://sabinahotels.com" TargetMode="External"/><Relationship Id="rId3962" Type="http://schemas.openxmlformats.org/officeDocument/2006/relationships/hyperlink" Target="http://hotelvillacarlos.com" TargetMode="External"/><Relationship Id="rId1300" Type="http://schemas.openxmlformats.org/officeDocument/2006/relationships/hyperlink" Target="http://hotelflamingo.cat" TargetMode="External"/><Relationship Id="rId2631" Type="http://schemas.openxmlformats.org/officeDocument/2006/relationships/hyperlink" Target="http://midasveronica.com" TargetMode="External"/><Relationship Id="rId3961" Type="http://schemas.openxmlformats.org/officeDocument/2006/relationships/hyperlink" Target="http://abba-acteonhotel.com" TargetMode="External"/><Relationship Id="rId8806" Type="http://schemas.openxmlformats.org/officeDocument/2006/relationships/hyperlink" Target="http://espasformentera.com" TargetMode="External"/><Relationship Id="rId8805" Type="http://schemas.openxmlformats.org/officeDocument/2006/relationships/hyperlink" Target="http://haciendalaindiana.com" TargetMode="External"/><Relationship Id="rId8804" Type="http://schemas.openxmlformats.org/officeDocument/2006/relationships/hyperlink" Target="http://masdexaxas.com" TargetMode="External"/><Relationship Id="rId8803" Type="http://schemas.openxmlformats.org/officeDocument/2006/relationships/hyperlink" Target="https://www.maslapau.com/kontakt-anfahrt.html" TargetMode="External"/><Relationship Id="rId8809" Type="http://schemas.openxmlformats.org/officeDocument/2006/relationships/hyperlink" Target="http://arribesturismo.net" TargetMode="External"/><Relationship Id="rId8808" Type="http://schemas.openxmlformats.org/officeDocument/2006/relationships/hyperlink" Target="https://www.hotelenandujar.com/" TargetMode="External"/><Relationship Id="rId8807" Type="http://schemas.openxmlformats.org/officeDocument/2006/relationships/hyperlink" Target="http://sendacaimari.com" TargetMode="External"/><Relationship Id="rId8802" Type="http://schemas.openxmlformats.org/officeDocument/2006/relationships/hyperlink" Target="http://elpalauetdelpriorat.com" TargetMode="External"/><Relationship Id="rId8801" Type="http://schemas.openxmlformats.org/officeDocument/2006/relationships/hyperlink" Target="http://complejorurallagiralda.com" TargetMode="External"/><Relationship Id="rId8800" Type="http://schemas.openxmlformats.org/officeDocument/2006/relationships/hyperlink" Target="http://kookhoteltarifa.com" TargetMode="External"/><Relationship Id="rId8828" Type="http://schemas.openxmlformats.org/officeDocument/2006/relationships/hyperlink" Target="http://hotelitoboutique.com" TargetMode="External"/><Relationship Id="rId8827" Type="http://schemas.openxmlformats.org/officeDocument/2006/relationships/hyperlink" Target="http://realaguaamarga.com" TargetMode="External"/><Relationship Id="rId8826" Type="http://schemas.openxmlformats.org/officeDocument/2006/relationships/hyperlink" Target="https://rent-and-holidays-in-gran-canaria6.webnode.es/" TargetMode="External"/><Relationship Id="rId8825" Type="http://schemas.openxmlformats.org/officeDocument/2006/relationships/hyperlink" Target="https://www.hotelrondamoments.com/" TargetMode="External"/><Relationship Id="rId8829" Type="http://schemas.openxmlformats.org/officeDocument/2006/relationships/hyperlink" Target="http://hotelitoboutique.com" TargetMode="External"/><Relationship Id="rId8820" Type="http://schemas.openxmlformats.org/officeDocument/2006/relationships/hyperlink" Target="https://hotelmardaardora.com/" TargetMode="External"/><Relationship Id="rId8824" Type="http://schemas.openxmlformats.org/officeDocument/2006/relationships/hyperlink" Target="https://hotelcasetanova.com/" TargetMode="External"/><Relationship Id="rId8823" Type="http://schemas.openxmlformats.org/officeDocument/2006/relationships/hyperlink" Target="http://villaiacca.com" TargetMode="External"/><Relationship Id="rId8822" Type="http://schemas.openxmlformats.org/officeDocument/2006/relationships/hyperlink" Target="http://sabinaresdelarlanza.com" TargetMode="External"/><Relationship Id="rId8821" Type="http://schemas.openxmlformats.org/officeDocument/2006/relationships/hyperlink" Target="http://poudelaneu.com" TargetMode="External"/><Relationship Id="rId8817" Type="http://schemas.openxmlformats.org/officeDocument/2006/relationships/hyperlink" Target="http://calnaudi.com" TargetMode="External"/><Relationship Id="rId8816" Type="http://schemas.openxmlformats.org/officeDocument/2006/relationships/hyperlink" Target="http://restaurantehotelelpentagono.com" TargetMode="External"/><Relationship Id="rId8815" Type="http://schemas.openxmlformats.org/officeDocument/2006/relationships/hyperlink" Target="http://laperegrina.es" TargetMode="External"/><Relationship Id="rId8814" Type="http://schemas.openxmlformats.org/officeDocument/2006/relationships/hyperlink" Target="http://castillodegrisel.com" TargetMode="External"/><Relationship Id="rId8819" Type="http://schemas.openxmlformats.org/officeDocument/2006/relationships/hyperlink" Target="http://savallhotel.com" TargetMode="External"/><Relationship Id="rId8818" Type="http://schemas.openxmlformats.org/officeDocument/2006/relationships/hyperlink" Target="https://cortijomedialegua.com/" TargetMode="External"/><Relationship Id="rId8813" Type="http://schemas.openxmlformats.org/officeDocument/2006/relationships/hyperlink" Target="http://fincalamedialegua.es" TargetMode="External"/><Relationship Id="rId8812" Type="http://schemas.openxmlformats.org/officeDocument/2006/relationships/hyperlink" Target="http://hotelterra.es" TargetMode="External"/><Relationship Id="rId8811" Type="http://schemas.openxmlformats.org/officeDocument/2006/relationships/hyperlink" Target="http://hotellafigar.com" TargetMode="External"/><Relationship Id="rId8810" Type="http://schemas.openxmlformats.org/officeDocument/2006/relationships/hyperlink" Target="http://hotelruralelcamino.es" TargetMode="External"/><Relationship Id="rId1378" Type="http://schemas.openxmlformats.org/officeDocument/2006/relationships/hyperlink" Target="http://melia.com" TargetMode="External"/><Relationship Id="rId1379" Type="http://schemas.openxmlformats.org/officeDocument/2006/relationships/hyperlink" Target="http://acaciasapartamentossalou.com" TargetMode="External"/><Relationship Id="rId789" Type="http://schemas.openxmlformats.org/officeDocument/2006/relationships/hyperlink" Target="http://lacasitadelaplanta.com" TargetMode="External"/><Relationship Id="rId788" Type="http://schemas.openxmlformats.org/officeDocument/2006/relationships/hyperlink" Target="http://fuenteacena.com" TargetMode="External"/><Relationship Id="rId787" Type="http://schemas.openxmlformats.org/officeDocument/2006/relationships/hyperlink" Target="http://castillatermal.com/hoteles/monasterio-de-valbuena" TargetMode="External"/><Relationship Id="rId786" Type="http://schemas.openxmlformats.org/officeDocument/2006/relationships/hyperlink" Target="http://hotelarzuaga.com" TargetMode="External"/><Relationship Id="rId781" Type="http://schemas.openxmlformats.org/officeDocument/2006/relationships/hyperlink" Target="http://rinconines.com" TargetMode="External"/><Relationship Id="rId1370" Type="http://schemas.openxmlformats.org/officeDocument/2006/relationships/hyperlink" Target="http://gruparbo.com" TargetMode="External"/><Relationship Id="rId780" Type="http://schemas.openxmlformats.org/officeDocument/2006/relationships/hyperlink" Target="mailto:info@rinconines.com" TargetMode="External"/><Relationship Id="rId1371" Type="http://schemas.openxmlformats.org/officeDocument/2006/relationships/hyperlink" Target="http://doradoplaya.com" TargetMode="External"/><Relationship Id="rId1372" Type="http://schemas.openxmlformats.org/officeDocument/2006/relationships/hyperlink" Target="http://hotelrovira.com" TargetMode="External"/><Relationship Id="rId1373" Type="http://schemas.openxmlformats.org/officeDocument/2006/relationships/hyperlink" Target="http://hotelmasgallau.com" TargetMode="External"/><Relationship Id="rId785" Type="http://schemas.openxmlformats.org/officeDocument/2006/relationships/hyperlink" Target="http://hotelarzuaga.com" TargetMode="External"/><Relationship Id="rId1374" Type="http://schemas.openxmlformats.org/officeDocument/2006/relationships/hyperlink" Target="http://fondaelcami.com" TargetMode="External"/><Relationship Id="rId784" Type="http://schemas.openxmlformats.org/officeDocument/2006/relationships/hyperlink" Target="http://encantomedieval.es" TargetMode="External"/><Relationship Id="rId1375" Type="http://schemas.openxmlformats.org/officeDocument/2006/relationships/hyperlink" Target="http://hotelcansole.com" TargetMode="External"/><Relationship Id="rId783" Type="http://schemas.openxmlformats.org/officeDocument/2006/relationships/hyperlink" Target="http://ventadelalon.es" TargetMode="External"/><Relationship Id="rId1376" Type="http://schemas.openxmlformats.org/officeDocument/2006/relationships/hyperlink" Target="http://dauradapark.com" TargetMode="External"/><Relationship Id="rId782" Type="http://schemas.openxmlformats.org/officeDocument/2006/relationships/hyperlink" Target="http://hotelmadrileno.com" TargetMode="External"/><Relationship Id="rId1377" Type="http://schemas.openxmlformats.org/officeDocument/2006/relationships/hyperlink" Target="http://medplaya.es" TargetMode="External"/><Relationship Id="rId1367" Type="http://schemas.openxmlformats.org/officeDocument/2006/relationships/hyperlink" Target="http://h10hotels.com/es/hoteles-cambrils/h10-cambrils-playa/galeria" TargetMode="External"/><Relationship Id="rId2698" Type="http://schemas.openxmlformats.org/officeDocument/2006/relationships/hyperlink" Target="http://hotelvistasol.com" TargetMode="External"/><Relationship Id="rId1368" Type="http://schemas.openxmlformats.org/officeDocument/2006/relationships/hyperlink" Target="http://hoteldiegos.com" TargetMode="External"/><Relationship Id="rId2699" Type="http://schemas.openxmlformats.org/officeDocument/2006/relationships/hyperlink" Target="http://hotelbaviera-mallorca.com" TargetMode="External"/><Relationship Id="rId1369" Type="http://schemas.openxmlformats.org/officeDocument/2006/relationships/hyperlink" Target="http://hotelh10cambrilsplaya.com" TargetMode="External"/><Relationship Id="rId778" Type="http://schemas.openxmlformats.org/officeDocument/2006/relationships/hyperlink" Target="http://parador.es" TargetMode="External"/><Relationship Id="rId777" Type="http://schemas.openxmlformats.org/officeDocument/2006/relationships/hyperlink" Target="http://hotellostoreros.com" TargetMode="External"/><Relationship Id="rId776" Type="http://schemas.openxmlformats.org/officeDocument/2006/relationships/hyperlink" Target="http://hotellostoreros.com" TargetMode="External"/><Relationship Id="rId775" Type="http://schemas.openxmlformats.org/officeDocument/2006/relationships/hyperlink" Target="http://latorre-hotel.com" TargetMode="External"/><Relationship Id="rId779" Type="http://schemas.openxmlformats.org/officeDocument/2006/relationships/hyperlink" Target="http://ctrlatata.com" TargetMode="External"/><Relationship Id="rId770" Type="http://schemas.openxmlformats.org/officeDocument/2006/relationships/hyperlink" Target="http://palaciodelassalinas.es" TargetMode="External"/><Relationship Id="rId2690" Type="http://schemas.openxmlformats.org/officeDocument/2006/relationships/hyperlink" Target="http://hotelbellamar.es" TargetMode="External"/><Relationship Id="rId1360" Type="http://schemas.openxmlformats.org/officeDocument/2006/relationships/hyperlink" Target="http://besthotels.es" TargetMode="External"/><Relationship Id="rId2691" Type="http://schemas.openxmlformats.org/officeDocument/2006/relationships/hyperlink" Target="http://hotelamoros.com" TargetMode="External"/><Relationship Id="rId1361" Type="http://schemas.openxmlformats.org/officeDocument/2006/relationships/hyperlink" Target="http://princess-hotels.com" TargetMode="External"/><Relationship Id="rId2692" Type="http://schemas.openxmlformats.org/officeDocument/2006/relationships/hyperlink" Target="http://grupohotel.com" TargetMode="External"/><Relationship Id="rId1362" Type="http://schemas.openxmlformats.org/officeDocument/2006/relationships/hyperlink" Target="http://besthotels.es" TargetMode="External"/><Relationship Id="rId2693" Type="http://schemas.openxmlformats.org/officeDocument/2006/relationships/hyperlink" Target="http://bellavistamallorca.com" TargetMode="External"/><Relationship Id="rId774" Type="http://schemas.openxmlformats.org/officeDocument/2006/relationships/hyperlink" Target="http://lacolinahotel.com" TargetMode="External"/><Relationship Id="rId1363" Type="http://schemas.openxmlformats.org/officeDocument/2006/relationships/hyperlink" Target="http://hotelmarinadacambrils.com" TargetMode="External"/><Relationship Id="rId2694" Type="http://schemas.openxmlformats.org/officeDocument/2006/relationships/hyperlink" Target="http://hotelcalagat.com" TargetMode="External"/><Relationship Id="rId773" Type="http://schemas.openxmlformats.org/officeDocument/2006/relationships/hyperlink" Target="http://torredesila.com" TargetMode="External"/><Relationship Id="rId1364" Type="http://schemas.openxmlformats.org/officeDocument/2006/relationships/hyperlink" Target="http://gruparbo.com" TargetMode="External"/><Relationship Id="rId2695" Type="http://schemas.openxmlformats.org/officeDocument/2006/relationships/hyperlink" Target="http://hotelroccarolina.com" TargetMode="External"/><Relationship Id="rId772" Type="http://schemas.openxmlformats.org/officeDocument/2006/relationships/hyperlink" Target="http://hsanroque.es" TargetMode="External"/><Relationship Id="rId1365" Type="http://schemas.openxmlformats.org/officeDocument/2006/relationships/hyperlink" Target="http://hotelet.com" TargetMode="External"/><Relationship Id="rId2696" Type="http://schemas.openxmlformats.org/officeDocument/2006/relationships/hyperlink" Target="http://sesrotges.com" TargetMode="External"/><Relationship Id="rId771" Type="http://schemas.openxmlformats.org/officeDocument/2006/relationships/hyperlink" Target="http://hotelreinaisabel.info" TargetMode="External"/><Relationship Id="rId1366" Type="http://schemas.openxmlformats.org/officeDocument/2006/relationships/hyperlink" Target="http://princeshotel.com" TargetMode="External"/><Relationship Id="rId2697" Type="http://schemas.openxmlformats.org/officeDocument/2006/relationships/hyperlink" Target="http://hotelvistasol.com" TargetMode="External"/><Relationship Id="rId1390" Type="http://schemas.openxmlformats.org/officeDocument/2006/relationships/hyperlink" Target="http://costa-daurada.com" TargetMode="External"/><Relationship Id="rId1391" Type="http://schemas.openxmlformats.org/officeDocument/2006/relationships/hyperlink" Target="http://blaumarhotel.com" TargetMode="External"/><Relationship Id="rId1392" Type="http://schemas.openxmlformats.org/officeDocument/2006/relationships/hyperlink" Target="http://gargallo-hotels.com" TargetMode="External"/><Relationship Id="rId1393" Type="http://schemas.openxmlformats.org/officeDocument/2006/relationships/hyperlink" Target="http://nh-hotels.com" TargetMode="External"/><Relationship Id="rId1394" Type="http://schemas.openxmlformats.org/officeDocument/2006/relationships/hyperlink" Target="http://breashotel.es" TargetMode="External"/><Relationship Id="rId1395" Type="http://schemas.openxmlformats.org/officeDocument/2006/relationships/hyperlink" Target="http://vilarriudebaix.com" TargetMode="External"/><Relationship Id="rId1396" Type="http://schemas.openxmlformats.org/officeDocument/2006/relationships/hyperlink" Target="http://masmariassa.com" TargetMode="External"/><Relationship Id="rId1397" Type="http://schemas.openxmlformats.org/officeDocument/2006/relationships/hyperlink" Target="http://masdelsord.com" TargetMode="External"/><Relationship Id="rId1398" Type="http://schemas.openxmlformats.org/officeDocument/2006/relationships/hyperlink" Target="http://hotelciutatdetarragona.com" TargetMode="External"/><Relationship Id="rId1399" Type="http://schemas.openxmlformats.org/officeDocument/2006/relationships/hyperlink" Target="http://hotelpdelafont.com" TargetMode="External"/><Relationship Id="rId1389" Type="http://schemas.openxmlformats.org/officeDocument/2006/relationships/hyperlink" Target="http://blaumarhotel.com" TargetMode="External"/><Relationship Id="rId799" Type="http://schemas.openxmlformats.org/officeDocument/2006/relationships/hyperlink" Target="http://concejohospederia.com" TargetMode="External"/><Relationship Id="rId798" Type="http://schemas.openxmlformats.org/officeDocument/2006/relationships/hyperlink" Target="http://hoteljaramiel.es" TargetMode="External"/><Relationship Id="rId797" Type="http://schemas.openxmlformats.org/officeDocument/2006/relationships/hyperlink" Target="http://hotelpuertadelarco.com" TargetMode="External"/><Relationship Id="rId1380" Type="http://schemas.openxmlformats.org/officeDocument/2006/relationships/hyperlink" Target="http://hotelcaliforniagarden.com" TargetMode="External"/><Relationship Id="rId792" Type="http://schemas.openxmlformats.org/officeDocument/2006/relationships/hyperlink" Target="http://pagodelolivo.com" TargetMode="External"/><Relationship Id="rId1381" Type="http://schemas.openxmlformats.org/officeDocument/2006/relationships/hyperlink" Target="http://ohtels.es" TargetMode="External"/><Relationship Id="rId791" Type="http://schemas.openxmlformats.org/officeDocument/2006/relationships/hyperlink" Target="http://castillatermal.com" TargetMode="External"/><Relationship Id="rId1382" Type="http://schemas.openxmlformats.org/officeDocument/2006/relationships/hyperlink" Target="http://ohtels.es" TargetMode="External"/><Relationship Id="rId790" Type="http://schemas.openxmlformats.org/officeDocument/2006/relationships/hyperlink" Target="http://ledomaine.es" TargetMode="External"/><Relationship Id="rId1383" Type="http://schemas.openxmlformats.org/officeDocument/2006/relationships/hyperlink" Target="http://besthotels.es" TargetMode="External"/><Relationship Id="rId1384" Type="http://schemas.openxmlformats.org/officeDocument/2006/relationships/hyperlink" Target="http://ohtelsbelvedere.es" TargetMode="External"/><Relationship Id="rId796" Type="http://schemas.openxmlformats.org/officeDocument/2006/relationships/hyperlink" Target="http://comforsuite.com" TargetMode="External"/><Relationship Id="rId1385" Type="http://schemas.openxmlformats.org/officeDocument/2006/relationships/hyperlink" Target="http://hotelregentearagon.com" TargetMode="External"/><Relationship Id="rId795" Type="http://schemas.openxmlformats.org/officeDocument/2006/relationships/hyperlink" Target="http://motelesvenus.com" TargetMode="External"/><Relationship Id="rId1386" Type="http://schemas.openxmlformats.org/officeDocument/2006/relationships/hyperlink" Target="http://magnoliahotelsalou.com/" TargetMode="External"/><Relationship Id="rId794" Type="http://schemas.openxmlformats.org/officeDocument/2006/relationships/hyperlink" Target="http://bodega-santamaria.com" TargetMode="External"/><Relationship Id="rId1387" Type="http://schemas.openxmlformats.org/officeDocument/2006/relationships/hyperlink" Target="http://hotel-villamarina.com" TargetMode="External"/><Relationship Id="rId793" Type="http://schemas.openxmlformats.org/officeDocument/2006/relationships/hyperlink" Target="http://hotelsimancas.net" TargetMode="External"/><Relationship Id="rId1388" Type="http://schemas.openxmlformats.org/officeDocument/2006/relationships/hyperlink" Target="http://hoteleurosalou.com" TargetMode="External"/><Relationship Id="rId6229" Type="http://schemas.openxmlformats.org/officeDocument/2006/relationships/hyperlink" Target="http://www.ahmediterraneo.com" TargetMode="External"/><Relationship Id="rId7551" Type="http://schemas.openxmlformats.org/officeDocument/2006/relationships/hyperlink" Target="http://ilunionhotels.com" TargetMode="External"/><Relationship Id="rId8882" Type="http://schemas.openxmlformats.org/officeDocument/2006/relationships/hyperlink" Target="http://www.haciendamendoza.com/" TargetMode="External"/><Relationship Id="rId6220" Type="http://schemas.openxmlformats.org/officeDocument/2006/relationships/hyperlink" Target="http://solivi.com" TargetMode="External"/><Relationship Id="rId7550" Type="http://schemas.openxmlformats.org/officeDocument/2006/relationships/hyperlink" Target="http://hostallaisla.es" TargetMode="External"/><Relationship Id="rId8881" Type="http://schemas.openxmlformats.org/officeDocument/2006/relationships/hyperlink" Target="https://aguasdeviznar.com/" TargetMode="External"/><Relationship Id="rId8880" Type="http://schemas.openxmlformats.org/officeDocument/2006/relationships/hyperlink" Target="https://www.tuhotelenaracena.com/" TargetMode="External"/><Relationship Id="rId6223" Type="http://schemas.openxmlformats.org/officeDocument/2006/relationships/hyperlink" Target="http://www.hotelsantjordi.org/" TargetMode="External"/><Relationship Id="rId7555" Type="http://schemas.openxmlformats.org/officeDocument/2006/relationships/hyperlink" Target="http://granhotelaqualange.com" TargetMode="External"/><Relationship Id="rId8886" Type="http://schemas.openxmlformats.org/officeDocument/2006/relationships/hyperlink" Target="http://fincaencinardelasflores.com" TargetMode="External"/><Relationship Id="rId6224" Type="http://schemas.openxmlformats.org/officeDocument/2006/relationships/hyperlink" Target="http://hotelsitges.com" TargetMode="External"/><Relationship Id="rId7554" Type="http://schemas.openxmlformats.org/officeDocument/2006/relationships/hyperlink" Target="http://melia.com" TargetMode="External"/><Relationship Id="rId8885" Type="http://schemas.openxmlformats.org/officeDocument/2006/relationships/hyperlink" Target="https://grancentralsuites.com/" TargetMode="External"/><Relationship Id="rId6221" Type="http://schemas.openxmlformats.org/officeDocument/2006/relationships/hyperlink" Target="http://www.calruget.com" TargetMode="External"/><Relationship Id="rId7553" Type="http://schemas.openxmlformats.org/officeDocument/2006/relationships/hyperlink" Target="http://hotelemerita.com" TargetMode="External"/><Relationship Id="rId8884" Type="http://schemas.openxmlformats.org/officeDocument/2006/relationships/hyperlink" Target="https://casadoferreiro.com/" TargetMode="External"/><Relationship Id="rId6222" Type="http://schemas.openxmlformats.org/officeDocument/2006/relationships/hyperlink" Target="http://calamericano.com" TargetMode="External"/><Relationship Id="rId7552" Type="http://schemas.openxmlformats.org/officeDocument/2006/relationships/hyperlink" Target="http://hotelrurallasgrullas.com" TargetMode="External"/><Relationship Id="rId8883" Type="http://schemas.openxmlformats.org/officeDocument/2006/relationships/hyperlink" Target="https://petithrocamar.com/" TargetMode="External"/><Relationship Id="rId6227" Type="http://schemas.openxmlformats.org/officeDocument/2006/relationships/hyperlink" Target="http://ibersol.es" TargetMode="External"/><Relationship Id="rId7559" Type="http://schemas.openxmlformats.org/officeDocument/2006/relationships/hyperlink" Target="http://hotelcervantes.com" TargetMode="External"/><Relationship Id="rId6228" Type="http://schemas.openxmlformats.org/officeDocument/2006/relationships/hyperlink" Target="http://hotelsitges.com" TargetMode="External"/><Relationship Id="rId7558" Type="http://schemas.openxmlformats.org/officeDocument/2006/relationships/hyperlink" Target="http://hotelveladamerida.com" TargetMode="External"/><Relationship Id="rId8889" Type="http://schemas.openxmlformats.org/officeDocument/2006/relationships/hyperlink" Target="http://villasonsierra.com" TargetMode="External"/><Relationship Id="rId6225" Type="http://schemas.openxmlformats.org/officeDocument/2006/relationships/hyperlink" Target="http://hotelsansebastian.com" TargetMode="External"/><Relationship Id="rId7557" Type="http://schemas.openxmlformats.org/officeDocument/2006/relationships/hyperlink" Target="http://hotelzeusmerida.com" TargetMode="External"/><Relationship Id="rId8888" Type="http://schemas.openxmlformats.org/officeDocument/2006/relationships/hyperlink" Target="http://www.facebook.com/aloeverasharedhouse" TargetMode="External"/><Relationship Id="rId6226" Type="http://schemas.openxmlformats.org/officeDocument/2006/relationships/hyperlink" Target="http://mediumhoteles.com" TargetMode="External"/><Relationship Id="rId7556" Type="http://schemas.openxmlformats.org/officeDocument/2006/relationships/hyperlink" Target="http://hotelvariniaserena.com" TargetMode="External"/><Relationship Id="rId8887" Type="http://schemas.openxmlformats.org/officeDocument/2006/relationships/hyperlink" Target="https://hotellasal.com/" TargetMode="External"/><Relationship Id="rId6218" Type="http://schemas.openxmlformats.org/officeDocument/2006/relationships/hyperlink" Target="http://hotelisasi.com" TargetMode="External"/><Relationship Id="rId6219" Type="http://schemas.openxmlformats.org/officeDocument/2006/relationships/hyperlink" Target="http://hdriudebitlles.com" TargetMode="External"/><Relationship Id="rId7549" Type="http://schemas.openxmlformats.org/officeDocument/2006/relationships/hyperlink" Target="http://gransoldeextremadura.com" TargetMode="External"/><Relationship Id="rId7540" Type="http://schemas.openxmlformats.org/officeDocument/2006/relationships/hyperlink" Target="http://parador.es" TargetMode="External"/><Relationship Id="rId8871" Type="http://schemas.openxmlformats.org/officeDocument/2006/relationships/hyperlink" Target="http://lesvinyes.com" TargetMode="External"/><Relationship Id="rId8870" Type="http://schemas.openxmlformats.org/officeDocument/2006/relationships/hyperlink" Target="http://hosteriavilladecastro.com" TargetMode="External"/><Relationship Id="rId6212" Type="http://schemas.openxmlformats.org/officeDocument/2006/relationships/hyperlink" Target="http://ciudaddecalahorra.com" TargetMode="External"/><Relationship Id="rId7544" Type="http://schemas.openxmlformats.org/officeDocument/2006/relationships/hyperlink" Target="http://hotelacostacm.com" TargetMode="External"/><Relationship Id="rId8875" Type="http://schemas.openxmlformats.org/officeDocument/2006/relationships/hyperlink" Target="http://casaruralasadegas.com" TargetMode="External"/><Relationship Id="rId6213" Type="http://schemas.openxmlformats.org/officeDocument/2006/relationships/hyperlink" Target="http://hostalgala.es" TargetMode="External"/><Relationship Id="rId7543" Type="http://schemas.openxmlformats.org/officeDocument/2006/relationships/hyperlink" Target="http://hoteldiana.es" TargetMode="External"/><Relationship Id="rId8874" Type="http://schemas.openxmlformats.org/officeDocument/2006/relationships/hyperlink" Target="http://eventostamashi.es" TargetMode="External"/><Relationship Id="rId6210" Type="http://schemas.openxmlformats.org/officeDocument/2006/relationships/hyperlink" Target="http://www.namhoteles.com" TargetMode="External"/><Relationship Id="rId7542" Type="http://schemas.openxmlformats.org/officeDocument/2006/relationships/hyperlink" Target="http://hotelloscazadores.com" TargetMode="External"/><Relationship Id="rId8873" Type="http://schemas.openxmlformats.org/officeDocument/2006/relationships/hyperlink" Target="http://casa-jota.webnode.es" TargetMode="External"/><Relationship Id="rId6211" Type="http://schemas.openxmlformats.org/officeDocument/2006/relationships/hyperlink" Target="http://zenithoteles.com" TargetMode="External"/><Relationship Id="rId7541" Type="http://schemas.openxmlformats.org/officeDocument/2006/relationships/hyperlink" Target="http://hotelvictoriazafra.com" TargetMode="External"/><Relationship Id="rId8872" Type="http://schemas.openxmlformats.org/officeDocument/2006/relationships/hyperlink" Target="https://caballito-de-mar.com/" TargetMode="External"/><Relationship Id="rId6216" Type="http://schemas.openxmlformats.org/officeDocument/2006/relationships/hyperlink" Target="http://parador.es" TargetMode="External"/><Relationship Id="rId7548" Type="http://schemas.openxmlformats.org/officeDocument/2006/relationships/hyperlink" Target="http://gransoldeextremadura.com" TargetMode="External"/><Relationship Id="rId8879" Type="http://schemas.openxmlformats.org/officeDocument/2006/relationships/hyperlink" Target="http://cuevaahumada.com" TargetMode="External"/><Relationship Id="rId6217" Type="http://schemas.openxmlformats.org/officeDocument/2006/relationships/hyperlink" Target="http://fglogrono-hotel.com" TargetMode="External"/><Relationship Id="rId7547" Type="http://schemas.openxmlformats.org/officeDocument/2006/relationships/hyperlink" Target="http://hotelheredero.net" TargetMode="External"/><Relationship Id="rId8878" Type="http://schemas.openxmlformats.org/officeDocument/2006/relationships/hyperlink" Target="http://elalamohotel.com" TargetMode="External"/><Relationship Id="rId6214" Type="http://schemas.openxmlformats.org/officeDocument/2006/relationships/hyperlink" Target="http://www.entrerailes.es" TargetMode="External"/><Relationship Id="rId7546" Type="http://schemas.openxmlformats.org/officeDocument/2006/relationships/hyperlink" Target="http://hrlafabrica.com" TargetMode="External"/><Relationship Id="rId8877" Type="http://schemas.openxmlformats.org/officeDocument/2006/relationships/hyperlink" Target="https://www.casonadelfraile.com/" TargetMode="External"/><Relationship Id="rId6215" Type="http://schemas.openxmlformats.org/officeDocument/2006/relationships/hyperlink" Target="http://chefnino.com" TargetMode="External"/><Relationship Id="rId7545" Type="http://schemas.openxmlformats.org/officeDocument/2006/relationships/hyperlink" Target="http://hotelmoya.es" TargetMode="External"/><Relationship Id="rId8876" Type="http://schemas.openxmlformats.org/officeDocument/2006/relationships/hyperlink" Target="https://www.petitsantmiquel.com/" TargetMode="External"/><Relationship Id="rId6241" Type="http://schemas.openxmlformats.org/officeDocument/2006/relationships/hyperlink" Target="http://www.hotelmadisonbahia.com" TargetMode="External"/><Relationship Id="rId7573" Type="http://schemas.openxmlformats.org/officeDocument/2006/relationships/hyperlink" Target="http://hotelcervantes.es" TargetMode="External"/><Relationship Id="rId6242" Type="http://schemas.openxmlformats.org/officeDocument/2006/relationships/hyperlink" Target="http://www.fondaneus.com" TargetMode="External"/><Relationship Id="rId7572" Type="http://schemas.openxmlformats.org/officeDocument/2006/relationships/hyperlink" Target="http://hotelapartamentoazuaga.com" TargetMode="External"/><Relationship Id="rId7571" Type="http://schemas.openxmlformats.org/officeDocument/2006/relationships/hyperlink" Target="http://granhotelzurbaranbadajoz.com" TargetMode="External"/><Relationship Id="rId6240" Type="http://schemas.openxmlformats.org/officeDocument/2006/relationships/hyperlink" Target="http://matasarnalot.com" TargetMode="External"/><Relationship Id="rId7570" Type="http://schemas.openxmlformats.org/officeDocument/2006/relationships/hyperlink" Target="http://hotelbodegaelmoral.com" TargetMode="External"/><Relationship Id="rId6245" Type="http://schemas.openxmlformats.org/officeDocument/2006/relationships/hyperlink" Target="http://seminarivic.cat" TargetMode="External"/><Relationship Id="rId7577" Type="http://schemas.openxmlformats.org/officeDocument/2006/relationships/hyperlink" Target="http://paradores.es" TargetMode="External"/><Relationship Id="rId6246" Type="http://schemas.openxmlformats.org/officeDocument/2006/relationships/hyperlink" Target="http://www.facebook.com/lacerve2017" TargetMode="External"/><Relationship Id="rId7576" Type="http://schemas.openxmlformats.org/officeDocument/2006/relationships/hyperlink" Target="http://conderodrigo.com" TargetMode="External"/><Relationship Id="rId6243" Type="http://schemas.openxmlformats.org/officeDocument/2006/relationships/hyperlink" Target="http://uproomsvic.com" TargetMode="External"/><Relationship Id="rId7575" Type="http://schemas.openxmlformats.org/officeDocument/2006/relationships/hyperlink" Target="http://lepetithotel.net" TargetMode="External"/><Relationship Id="rId6244" Type="http://schemas.openxmlformats.org/officeDocument/2006/relationships/hyperlink" Target="http://hoteljbalmes.com" TargetMode="External"/><Relationship Id="rId7574" Type="http://schemas.openxmlformats.org/officeDocument/2006/relationships/hyperlink" Target="http://balnearioretortillo.com" TargetMode="External"/><Relationship Id="rId6249" Type="http://schemas.openxmlformats.org/officeDocument/2006/relationships/hyperlink" Target="http://yurbbanpassage.com" TargetMode="External"/><Relationship Id="rId6247" Type="http://schemas.openxmlformats.org/officeDocument/2006/relationships/hyperlink" Target="http://garroferpark.com" TargetMode="External"/><Relationship Id="rId7579" Type="http://schemas.openxmlformats.org/officeDocument/2006/relationships/hyperlink" Target="http://conderodrigo.com" TargetMode="External"/><Relationship Id="rId6248" Type="http://schemas.openxmlformats.org/officeDocument/2006/relationships/hyperlink" Target="http://www.canpamplona.com" TargetMode="External"/><Relationship Id="rId7578" Type="http://schemas.openxmlformats.org/officeDocument/2006/relationships/hyperlink" Target="http://hotel-arcos.com" TargetMode="External"/><Relationship Id="rId6230" Type="http://schemas.openxmlformats.org/officeDocument/2006/relationships/hyperlink" Target="http://sitgeshotels.com" TargetMode="External"/><Relationship Id="rId7562" Type="http://schemas.openxmlformats.org/officeDocument/2006/relationships/hyperlink" Target="http://ilunionhotels.com" TargetMode="External"/><Relationship Id="rId8893" Type="http://schemas.openxmlformats.org/officeDocument/2006/relationships/hyperlink" Target="http://hotelmammamiatossa.com" TargetMode="External"/><Relationship Id="rId6231" Type="http://schemas.openxmlformats.org/officeDocument/2006/relationships/hyperlink" Target="http://hotelalexandrasitges.com" TargetMode="External"/><Relationship Id="rId7561" Type="http://schemas.openxmlformats.org/officeDocument/2006/relationships/hyperlink" Target="http://novaroma.com" TargetMode="External"/><Relationship Id="rId8892" Type="http://schemas.openxmlformats.org/officeDocument/2006/relationships/hyperlink" Target="http://casagallinera.es" TargetMode="External"/><Relationship Id="rId7560" Type="http://schemas.openxmlformats.org/officeDocument/2006/relationships/hyperlink" Target="http://parador.es" TargetMode="External"/><Relationship Id="rId8891" Type="http://schemas.openxmlformats.org/officeDocument/2006/relationships/hyperlink" Target="https://hotelriomadera.com/" TargetMode="External"/><Relationship Id="rId8890" Type="http://schemas.openxmlformats.org/officeDocument/2006/relationships/hyperlink" Target="https://reservahoteles.online/casa-pena-negra/" TargetMode="External"/><Relationship Id="rId6234" Type="http://schemas.openxmlformats.org/officeDocument/2006/relationships/hyperlink" Target="http://hotelsitges.co" TargetMode="External"/><Relationship Id="rId7566" Type="http://schemas.openxmlformats.org/officeDocument/2006/relationships/hyperlink" Target="http://hotelescenter.es" TargetMode="External"/><Relationship Id="rId8897" Type="http://schemas.openxmlformats.org/officeDocument/2006/relationships/hyperlink" Target="http://enkalaapartamentos.com" TargetMode="External"/><Relationship Id="rId6235" Type="http://schemas.openxmlformats.org/officeDocument/2006/relationships/hyperlink" Target="http://lasantamaria.com" TargetMode="External"/><Relationship Id="rId7565" Type="http://schemas.openxmlformats.org/officeDocument/2006/relationships/hyperlink" Target="http://hotellisboabadajoz.es" TargetMode="External"/><Relationship Id="rId8896" Type="http://schemas.openxmlformats.org/officeDocument/2006/relationships/hyperlink" Target="https://laslomasdebiar.com/" TargetMode="External"/><Relationship Id="rId6232" Type="http://schemas.openxmlformats.org/officeDocument/2006/relationships/hyperlink" Target="http://hotelsuburmaritim.com" TargetMode="External"/><Relationship Id="rId7564" Type="http://schemas.openxmlformats.org/officeDocument/2006/relationships/hyperlink" Target="http://nh-hotels.com" TargetMode="External"/><Relationship Id="rId8895" Type="http://schemas.openxmlformats.org/officeDocument/2006/relationships/hyperlink" Target="http://chinchonspa.com" TargetMode="External"/><Relationship Id="rId6233" Type="http://schemas.openxmlformats.org/officeDocument/2006/relationships/hyperlink" Target="http://hotelcalipolis.com" TargetMode="External"/><Relationship Id="rId7563" Type="http://schemas.openxmlformats.org/officeDocument/2006/relationships/hyperlink" Target="http://hotellasbovedas.com" TargetMode="External"/><Relationship Id="rId8894" Type="http://schemas.openxmlformats.org/officeDocument/2006/relationships/hyperlink" Target="http://facebook.com/alojamiento-caldas-de-luna-420902178028315" TargetMode="External"/><Relationship Id="rId6238" Type="http://schemas.openxmlformats.org/officeDocument/2006/relationships/hyperlink" Target="http://hotelmontserratsitges.com" TargetMode="External"/><Relationship Id="rId6239" Type="http://schemas.openxmlformats.org/officeDocument/2006/relationships/hyperlink" Target="http://mediumhoteles.com" TargetMode="External"/><Relationship Id="rId7569" Type="http://schemas.openxmlformats.org/officeDocument/2006/relationships/hyperlink" Target="http://fuentesdeltrampal.com" TargetMode="External"/><Relationship Id="rId6236" Type="http://schemas.openxmlformats.org/officeDocument/2006/relationships/hyperlink" Target="http://hotelromantic.com" TargetMode="External"/><Relationship Id="rId7568" Type="http://schemas.openxmlformats.org/officeDocument/2006/relationships/hyperlink" Target="http://caminodelalentejo.com" TargetMode="External"/><Relationship Id="rId8899" Type="http://schemas.openxmlformats.org/officeDocument/2006/relationships/hyperlink" Target="http://vmapartamentosensantiago.com" TargetMode="External"/><Relationship Id="rId6237" Type="http://schemas.openxmlformats.org/officeDocument/2006/relationships/hyperlink" Target="http://www.lapinta.com" TargetMode="External"/><Relationship Id="rId7567" Type="http://schemas.openxmlformats.org/officeDocument/2006/relationships/hyperlink" Target="http://condeduhoteles.com" TargetMode="External"/><Relationship Id="rId8898" Type="http://schemas.openxmlformats.org/officeDocument/2006/relationships/hyperlink" Target="https://www.bonansacountryhotel.com/es" TargetMode="External"/><Relationship Id="rId7519" Type="http://schemas.openxmlformats.org/officeDocument/2006/relationships/hyperlink" Target="http://hotelcortijosantacruz.es" TargetMode="External"/><Relationship Id="rId7518" Type="http://schemas.openxmlformats.org/officeDocument/2006/relationships/hyperlink" Target="http://orellanahotel.com" TargetMode="External"/><Relationship Id="rId8849" Type="http://schemas.openxmlformats.org/officeDocument/2006/relationships/hyperlink" Target="http://ruralpedriza.com" TargetMode="External"/><Relationship Id="rId7517" Type="http://schemas.openxmlformats.org/officeDocument/2006/relationships/hyperlink" Target="http://hrlafabrica.com" TargetMode="External"/><Relationship Id="rId8848" Type="http://schemas.openxmlformats.org/officeDocument/2006/relationships/hyperlink" Target="http://elcorraldeconcilio.com" TargetMode="External"/><Relationship Id="rId7516" Type="http://schemas.openxmlformats.org/officeDocument/2006/relationships/hyperlink" Target="http://hotelisur.es" TargetMode="External"/><Relationship Id="rId8847" Type="http://schemas.openxmlformats.org/officeDocument/2006/relationships/hyperlink" Target="http://hotelentrerios.com" TargetMode="External"/><Relationship Id="rId7511" Type="http://schemas.openxmlformats.org/officeDocument/2006/relationships/hyperlink" Target="http://hotelloshermanos.es" TargetMode="External"/><Relationship Id="rId8842" Type="http://schemas.openxmlformats.org/officeDocument/2006/relationships/hyperlink" Target="http://hoteletdelbac.com" TargetMode="External"/><Relationship Id="rId7510" Type="http://schemas.openxmlformats.org/officeDocument/2006/relationships/hyperlink" Target="https://www.hotelapartamentosmpd.com/" TargetMode="External"/><Relationship Id="rId8841" Type="http://schemas.openxmlformats.org/officeDocument/2006/relationships/hyperlink" Target="https://www.turismoencazorla.com/montepiedra.php" TargetMode="External"/><Relationship Id="rId8840" Type="http://schemas.openxmlformats.org/officeDocument/2006/relationships/hyperlink" Target="http://hospedajeruralparri.com" TargetMode="External"/><Relationship Id="rId7515" Type="http://schemas.openxmlformats.org/officeDocument/2006/relationships/hyperlink" Target="https://www.hotelapartamentosmpd.com/" TargetMode="External"/><Relationship Id="rId8846" Type="http://schemas.openxmlformats.org/officeDocument/2006/relationships/hyperlink" Target="http://aunpasdelcel.com" TargetMode="External"/><Relationship Id="rId7514" Type="http://schemas.openxmlformats.org/officeDocument/2006/relationships/hyperlink" Target="http://grecorooms.es" TargetMode="External"/><Relationship Id="rId8845" Type="http://schemas.openxmlformats.org/officeDocument/2006/relationships/hyperlink" Target="https://www.hostalsanmarcoslamuela.com/" TargetMode="External"/><Relationship Id="rId7513" Type="http://schemas.openxmlformats.org/officeDocument/2006/relationships/hyperlink" Target="http://casaurbana.es" TargetMode="External"/><Relationship Id="rId8844" Type="http://schemas.openxmlformats.org/officeDocument/2006/relationships/hyperlink" Target="http://songris.com" TargetMode="External"/><Relationship Id="rId7512" Type="http://schemas.openxmlformats.org/officeDocument/2006/relationships/hyperlink" Target="http://hesperia.com" TargetMode="External"/><Relationship Id="rId8843" Type="http://schemas.openxmlformats.org/officeDocument/2006/relationships/hyperlink" Target="http://frantxillarural.com" TargetMode="External"/><Relationship Id="rId7508" Type="http://schemas.openxmlformats.org/officeDocument/2006/relationships/hyperlink" Target="http://elqueso.es" TargetMode="External"/><Relationship Id="rId8839" Type="http://schemas.openxmlformats.org/officeDocument/2006/relationships/hyperlink" Target="http://hoteldealba.es" TargetMode="External"/><Relationship Id="rId7507" Type="http://schemas.openxmlformats.org/officeDocument/2006/relationships/hyperlink" Target="http://hotelplazamayorenocana.com" TargetMode="External"/><Relationship Id="rId8838" Type="http://schemas.openxmlformats.org/officeDocument/2006/relationships/hyperlink" Target="http://filsuites.com" TargetMode="External"/><Relationship Id="rId7506" Type="http://schemas.openxmlformats.org/officeDocument/2006/relationships/hyperlink" Target="http://hotelconquistadetoledo.com" TargetMode="External"/><Relationship Id="rId8837" Type="http://schemas.openxmlformats.org/officeDocument/2006/relationships/hyperlink" Target="https://www.myroomshotels.es/cp" TargetMode="External"/><Relationship Id="rId7505" Type="http://schemas.openxmlformats.org/officeDocument/2006/relationships/hyperlink" Target="http://hotelesmayoral.com" TargetMode="External"/><Relationship Id="rId8836" Type="http://schemas.openxmlformats.org/officeDocument/2006/relationships/hyperlink" Target="http://hostallapasajera.es" TargetMode="External"/><Relationship Id="rId7509" Type="http://schemas.openxmlformats.org/officeDocument/2006/relationships/hyperlink" Target="http://hotelrealcastillo.com" TargetMode="External"/><Relationship Id="rId7500" Type="http://schemas.openxmlformats.org/officeDocument/2006/relationships/hyperlink" Target="http://hostaldelcardenal.com" TargetMode="External"/><Relationship Id="rId8831" Type="http://schemas.openxmlformats.org/officeDocument/2006/relationships/hyperlink" Target="https://hotelpanoramatapia.com/" TargetMode="External"/><Relationship Id="rId8830" Type="http://schemas.openxmlformats.org/officeDocument/2006/relationships/hyperlink" Target="http://kaixohostel.com" TargetMode="External"/><Relationship Id="rId7504" Type="http://schemas.openxmlformats.org/officeDocument/2006/relationships/hyperlink" Target="http://hotelcigarrales.com" TargetMode="External"/><Relationship Id="rId8835" Type="http://schemas.openxmlformats.org/officeDocument/2006/relationships/hyperlink" Target="http://mirabo.es" TargetMode="External"/><Relationship Id="rId7503" Type="http://schemas.openxmlformats.org/officeDocument/2006/relationships/hyperlink" Target="http://parador.es" TargetMode="External"/><Relationship Id="rId8834" Type="http://schemas.openxmlformats.org/officeDocument/2006/relationships/hyperlink" Target="http://lacervalera.com" TargetMode="External"/><Relationship Id="rId7502" Type="http://schemas.openxmlformats.org/officeDocument/2006/relationships/hyperlink" Target="http://carlosv.com" TargetMode="External"/><Relationship Id="rId8833" Type="http://schemas.openxmlformats.org/officeDocument/2006/relationships/hyperlink" Target="http://hotelhyb.com" TargetMode="External"/><Relationship Id="rId7501" Type="http://schemas.openxmlformats.org/officeDocument/2006/relationships/hyperlink" Target="http://sercotelhoteles.com" TargetMode="External"/><Relationship Id="rId8832" Type="http://schemas.openxmlformats.org/officeDocument/2006/relationships/hyperlink" Target="https://www.facebook.com/casabotescuenca" TargetMode="External"/><Relationship Id="rId6209" Type="http://schemas.openxmlformats.org/officeDocument/2006/relationships/hyperlink" Target="http://hotelcondesdeharo.com" TargetMode="External"/><Relationship Id="rId6207" Type="http://schemas.openxmlformats.org/officeDocument/2006/relationships/hyperlink" Target="http://hotel-murrietalogrono.com/" TargetMode="External"/><Relationship Id="rId7539" Type="http://schemas.openxmlformats.org/officeDocument/2006/relationships/hyperlink" Target="http://hostalenzafra.com" TargetMode="External"/><Relationship Id="rId6208" Type="http://schemas.openxmlformats.org/officeDocument/2006/relationships/hyperlink" Target="http://domus-hoteles.es" TargetMode="External"/><Relationship Id="rId7538" Type="http://schemas.openxmlformats.org/officeDocument/2006/relationships/hyperlink" Target="http://hotellaspalmeras.net" TargetMode="External"/><Relationship Id="rId8869" Type="http://schemas.openxmlformats.org/officeDocument/2006/relationships/hyperlink" Target="https://www.almenaradecopau.com/" TargetMode="External"/><Relationship Id="rId8860" Type="http://schemas.openxmlformats.org/officeDocument/2006/relationships/hyperlink" Target="http://maresiacanteras.com" TargetMode="External"/><Relationship Id="rId6201" Type="http://schemas.openxmlformats.org/officeDocument/2006/relationships/hyperlink" Target="http://www.eurostarshotels.com" TargetMode="External"/><Relationship Id="rId7533" Type="http://schemas.openxmlformats.org/officeDocument/2006/relationships/hyperlink" Target="http://faica.com" TargetMode="External"/><Relationship Id="rId8864" Type="http://schemas.openxmlformats.org/officeDocument/2006/relationships/hyperlink" Target="http://allotjamentsingular.com" TargetMode="External"/><Relationship Id="rId6202" Type="http://schemas.openxmlformats.org/officeDocument/2006/relationships/hyperlink" Target="http://hotelplazadelapaz.com" TargetMode="External"/><Relationship Id="rId7532" Type="http://schemas.openxmlformats.org/officeDocument/2006/relationships/hyperlink" Target="http://hotelacostacentro.com" TargetMode="External"/><Relationship Id="rId8863" Type="http://schemas.openxmlformats.org/officeDocument/2006/relationships/hyperlink" Target="http://hotelmas1670.com" TargetMode="External"/><Relationship Id="rId7531" Type="http://schemas.openxmlformats.org/officeDocument/2006/relationships/hyperlink" Target="http://facebook.com/hotelconencantoalmendralejo" TargetMode="External"/><Relationship Id="rId8862" Type="http://schemas.openxmlformats.org/officeDocument/2006/relationships/hyperlink" Target="http://facebook.com/casadelcastell" TargetMode="External"/><Relationship Id="rId6200" Type="http://schemas.openxmlformats.org/officeDocument/2006/relationships/hyperlink" Target="http://hostalpatron.com" TargetMode="External"/><Relationship Id="rId7530" Type="http://schemas.openxmlformats.org/officeDocument/2006/relationships/hyperlink" Target="http://hoteldulcinea.com" TargetMode="External"/><Relationship Id="rId8861" Type="http://schemas.openxmlformats.org/officeDocument/2006/relationships/hyperlink" Target="http://xuq.es" TargetMode="External"/><Relationship Id="rId6205" Type="http://schemas.openxmlformats.org/officeDocument/2006/relationships/hyperlink" Target="http://pretur.com" TargetMode="External"/><Relationship Id="rId7537" Type="http://schemas.openxmlformats.org/officeDocument/2006/relationships/hyperlink" Target="http://hotelplazagrande.es" TargetMode="External"/><Relationship Id="rId8868" Type="http://schemas.openxmlformats.org/officeDocument/2006/relationships/hyperlink" Target="https://www.fincaisolina.com/" TargetMode="External"/><Relationship Id="rId6206" Type="http://schemas.openxmlformats.org/officeDocument/2006/relationships/hyperlink" Target="http://hotelcallemayor.com" TargetMode="External"/><Relationship Id="rId7536" Type="http://schemas.openxmlformats.org/officeDocument/2006/relationships/hyperlink" Target="http://zafralasatalayas.com" TargetMode="External"/><Relationship Id="rId8867" Type="http://schemas.openxmlformats.org/officeDocument/2006/relationships/hyperlink" Target="http://urbansevilla.es" TargetMode="External"/><Relationship Id="rId6203" Type="http://schemas.openxmlformats.org/officeDocument/2006/relationships/hyperlink" Target="http://fer.es" TargetMode="External"/><Relationship Id="rId7535" Type="http://schemas.openxmlformats.org/officeDocument/2006/relationships/hyperlink" Target="http://hotellaseras.com" TargetMode="External"/><Relationship Id="rId8866" Type="http://schemas.openxmlformats.org/officeDocument/2006/relationships/hyperlink" Target="http://vallesdelcid.com" TargetMode="External"/><Relationship Id="rId6204" Type="http://schemas.openxmlformats.org/officeDocument/2006/relationships/hyperlink" Target="http://pensionsebastian.com" TargetMode="External"/><Relationship Id="rId7534" Type="http://schemas.openxmlformats.org/officeDocument/2006/relationships/hyperlink" Target="https://www.balneario.net/" TargetMode="External"/><Relationship Id="rId8865" Type="http://schemas.openxmlformats.org/officeDocument/2006/relationships/hyperlink" Target="https://www.laplayina.com/" TargetMode="External"/><Relationship Id="rId7529" Type="http://schemas.openxmlformats.org/officeDocument/2006/relationships/hyperlink" Target="http://hotelacostavetonia.com" TargetMode="External"/><Relationship Id="rId7528" Type="http://schemas.openxmlformats.org/officeDocument/2006/relationships/hyperlink" Target="http://hotelfrijon.com" TargetMode="External"/><Relationship Id="rId8859" Type="http://schemas.openxmlformats.org/officeDocument/2006/relationships/hyperlink" Target="http://casaruralborboton.com" TargetMode="External"/><Relationship Id="rId7527" Type="http://schemas.openxmlformats.org/officeDocument/2006/relationships/hyperlink" Target="http://hotelcristinafregenal.com" TargetMode="External"/><Relationship Id="rId8858" Type="http://schemas.openxmlformats.org/officeDocument/2006/relationships/hyperlink" Target="https://hotelanhel.com/" TargetMode="External"/><Relationship Id="rId7522" Type="http://schemas.openxmlformats.org/officeDocument/2006/relationships/hyperlink" Target="mailto:hv@hotel-veracruz.com" TargetMode="External"/><Relationship Id="rId8853" Type="http://schemas.openxmlformats.org/officeDocument/2006/relationships/hyperlink" Target="http://noualt.com" TargetMode="External"/><Relationship Id="rId7521" Type="http://schemas.openxmlformats.org/officeDocument/2006/relationships/hyperlink" Target="http://hrquintocecilio.com" TargetMode="External"/><Relationship Id="rId8852" Type="http://schemas.openxmlformats.org/officeDocument/2006/relationships/hyperlink" Target="https://novomarhotel.es/" TargetMode="External"/><Relationship Id="rId7520" Type="http://schemas.openxmlformats.org/officeDocument/2006/relationships/hyperlink" Target="http://acueductoacedera.com" TargetMode="External"/><Relationship Id="rId8851" Type="http://schemas.openxmlformats.org/officeDocument/2006/relationships/hyperlink" Target="http://caminodelasbardenas.com" TargetMode="External"/><Relationship Id="rId8850" Type="http://schemas.openxmlformats.org/officeDocument/2006/relationships/hyperlink" Target="http://laveredamoraderubielos.com" TargetMode="External"/><Relationship Id="rId7526" Type="http://schemas.openxmlformats.org/officeDocument/2006/relationships/hyperlink" Target="http://laposadadelasciguenas.com" TargetMode="External"/><Relationship Id="rId8857" Type="http://schemas.openxmlformats.org/officeDocument/2006/relationships/hyperlink" Target="http://hotelrurallascalas.com" TargetMode="External"/><Relationship Id="rId7525" Type="http://schemas.openxmlformats.org/officeDocument/2006/relationships/hyperlink" Target="http://hotellostemplarios.net" TargetMode="External"/><Relationship Id="rId8856" Type="http://schemas.openxmlformats.org/officeDocument/2006/relationships/hyperlink" Target="http://latorredebisjueces.com" TargetMode="External"/><Relationship Id="rId7524" Type="http://schemas.openxmlformats.org/officeDocument/2006/relationships/hyperlink" Target="http://hoteltrajano.es" TargetMode="External"/><Relationship Id="rId8855" Type="http://schemas.openxmlformats.org/officeDocument/2006/relationships/hyperlink" Target="http://dreamapartmentscanarias.com/es/" TargetMode="External"/><Relationship Id="rId7523" Type="http://schemas.openxmlformats.org/officeDocument/2006/relationships/hyperlink" Target="http://hotel-veracruz.com" TargetMode="External"/><Relationship Id="rId8854" Type="http://schemas.openxmlformats.org/officeDocument/2006/relationships/hyperlink" Target="http://almohalla51.com" TargetMode="External"/><Relationship Id="rId2700" Type="http://schemas.openxmlformats.org/officeDocument/2006/relationships/hyperlink" Target="http://hotetur.com" TargetMode="External"/><Relationship Id="rId2701" Type="http://schemas.openxmlformats.org/officeDocument/2006/relationships/hyperlink" Target="http://bellaplaya.com" TargetMode="External"/><Relationship Id="rId2702" Type="http://schemas.openxmlformats.org/officeDocument/2006/relationships/hyperlink" Target="http://insotel.com" TargetMode="External"/><Relationship Id="rId2703" Type="http://schemas.openxmlformats.org/officeDocument/2006/relationships/hyperlink" Target="http://sonmas.com" TargetMode="External"/><Relationship Id="rId2704" Type="http://schemas.openxmlformats.org/officeDocument/2006/relationships/hyperlink" Target="http://riu.com" TargetMode="External"/><Relationship Id="rId2705" Type="http://schemas.openxmlformats.org/officeDocument/2006/relationships/hyperlink" Target="http://hotelcalaromantica.com" TargetMode="External"/><Relationship Id="rId2706" Type="http://schemas.openxmlformats.org/officeDocument/2006/relationships/hyperlink" Target="https://www.blaupuntareinaresort.com/en/?utm_source=google&amp;utm_medium=organic&amp;utm_campaign=GMB&amp;utm_content=PuntaReina&amp;partner=4767" TargetMode="External"/><Relationship Id="rId2707" Type="http://schemas.openxmlformats.org/officeDocument/2006/relationships/hyperlink" Target="http://insotel.com" TargetMode="External"/><Relationship Id="rId2708" Type="http://schemas.openxmlformats.org/officeDocument/2006/relationships/hyperlink" Target="http://hotelvillamiel.com" TargetMode="External"/><Relationship Id="rId2709" Type="http://schemas.openxmlformats.org/officeDocument/2006/relationships/hyperlink" Target="http://sonmolavell.com" TargetMode="External"/><Relationship Id="rId6292" Type="http://schemas.openxmlformats.org/officeDocument/2006/relationships/hyperlink" Target="http://canxarina.com" TargetMode="External"/><Relationship Id="rId6293" Type="http://schemas.openxmlformats.org/officeDocument/2006/relationships/hyperlink" Target="http://hotelcalandreu.com" TargetMode="External"/><Relationship Id="rId6290" Type="http://schemas.openxmlformats.org/officeDocument/2006/relationships/hyperlink" Target="http://www.calsegudet.com" TargetMode="External"/><Relationship Id="rId6291" Type="http://schemas.openxmlformats.org/officeDocument/2006/relationships/hyperlink" Target="http://hotelurbisol.com" TargetMode="External"/><Relationship Id="rId6296" Type="http://schemas.openxmlformats.org/officeDocument/2006/relationships/hyperlink" Target="http://www.hotelpineda.com/" TargetMode="External"/><Relationship Id="rId6297" Type="http://schemas.openxmlformats.org/officeDocument/2006/relationships/hyperlink" Target="http://www.eljounature.com" TargetMode="External"/><Relationship Id="rId6294" Type="http://schemas.openxmlformats.org/officeDocument/2006/relationships/hyperlink" Target="http://www.hotelelblat.com" TargetMode="External"/><Relationship Id="rId6295" Type="http://schemas.openxmlformats.org/officeDocument/2006/relationships/hyperlink" Target="http://hotelelscasals.com" TargetMode="External"/><Relationship Id="rId6298" Type="http://schemas.openxmlformats.org/officeDocument/2006/relationships/hyperlink" Target="http://calmajoral.com" TargetMode="External"/><Relationship Id="rId6299" Type="http://schemas.openxmlformats.org/officeDocument/2006/relationships/hyperlink" Target="http://elrecodelavi.com" TargetMode="External"/><Relationship Id="rId2720" Type="http://schemas.openxmlformats.org/officeDocument/2006/relationships/hyperlink" Target="http://clubpollentia.com" TargetMode="External"/><Relationship Id="rId2721" Type="http://schemas.openxmlformats.org/officeDocument/2006/relationships/hyperlink" Target="http://hotelesglobales.com" TargetMode="External"/><Relationship Id="rId2722" Type="http://schemas.openxmlformats.org/officeDocument/2006/relationships/hyperlink" Target="http://hotelbahiadealcudia.com" TargetMode="External"/><Relationship Id="rId2723" Type="http://schemas.openxmlformats.org/officeDocument/2006/relationships/hyperlink" Target="http://hotelmore.com" TargetMode="External"/><Relationship Id="rId2724" Type="http://schemas.openxmlformats.org/officeDocument/2006/relationships/hyperlink" Target="http://hihotels.net" TargetMode="External"/><Relationship Id="rId2725" Type="http://schemas.openxmlformats.org/officeDocument/2006/relationships/hyperlink" Target="http://saintmichel.net" TargetMode="External"/><Relationship Id="rId2726" Type="http://schemas.openxmlformats.org/officeDocument/2006/relationships/hyperlink" Target="http://granisla.com" TargetMode="External"/><Relationship Id="rId2727" Type="http://schemas.openxmlformats.org/officeDocument/2006/relationships/hyperlink" Target="http://ferrerhotels.com" TargetMode="External"/><Relationship Id="rId2728" Type="http://schemas.openxmlformats.org/officeDocument/2006/relationships/hyperlink" Target="http://hotelcanpere.com" TargetMode="External"/><Relationship Id="rId2729" Type="http://schemas.openxmlformats.org/officeDocument/2006/relationships/hyperlink" Target="http://eixhotels.com" TargetMode="External"/><Relationship Id="rId2710" Type="http://schemas.openxmlformats.org/officeDocument/2006/relationships/hyperlink" Target="http://canalexandre.com" TargetMode="External"/><Relationship Id="rId2711" Type="http://schemas.openxmlformats.org/officeDocument/2006/relationships/hyperlink" Target="http://sonsiurana.com" TargetMode="External"/><Relationship Id="rId2712" Type="http://schemas.openxmlformats.org/officeDocument/2006/relationships/hyperlink" Target="http://hotelcanmostatxins.com" TargetMode="External"/><Relationship Id="rId2713" Type="http://schemas.openxmlformats.org/officeDocument/2006/relationships/hyperlink" Target="http://alcudiapetithotel.com" TargetMode="External"/><Relationship Id="rId2714" Type="http://schemas.openxmlformats.org/officeDocument/2006/relationships/hyperlink" Target="http://somfar.com" TargetMode="External"/><Relationship Id="rId2715" Type="http://schemas.openxmlformats.org/officeDocument/2006/relationships/hyperlink" Target="http://hotelcanvent.com" TargetMode="External"/><Relationship Id="rId2716" Type="http://schemas.openxmlformats.org/officeDocument/2006/relationships/hyperlink" Target="http://onaaucanadaclub.com" TargetMode="External"/><Relationship Id="rId2717" Type="http://schemas.openxmlformats.org/officeDocument/2006/relationships/hyperlink" Target="http://hotelcantem.com" TargetMode="External"/><Relationship Id="rId2718" Type="http://schemas.openxmlformats.org/officeDocument/2006/relationships/hyperlink" Target="http://sonsimovell.com" TargetMode="External"/><Relationship Id="rId2719" Type="http://schemas.openxmlformats.org/officeDocument/2006/relationships/hyperlink" Target="http://hotelsviva.com" TargetMode="External"/><Relationship Id="rId7591" Type="http://schemas.openxmlformats.org/officeDocument/2006/relationships/hyperlink" Target="http://hotelmozarbez.com" TargetMode="External"/><Relationship Id="rId6260" Type="http://schemas.openxmlformats.org/officeDocument/2006/relationships/hyperlink" Target="http://www.lapremsahotelrural.com" TargetMode="External"/><Relationship Id="rId7590" Type="http://schemas.openxmlformats.org/officeDocument/2006/relationships/hyperlink" Target="http://salamancaforum.com" TargetMode="External"/><Relationship Id="rId6263" Type="http://schemas.openxmlformats.org/officeDocument/2006/relationships/hyperlink" Target="http://hotelbremon.com" TargetMode="External"/><Relationship Id="rId7595" Type="http://schemas.openxmlformats.org/officeDocument/2006/relationships/hyperlink" Target="http://hotelalamedapalace.com" TargetMode="External"/><Relationship Id="rId6264" Type="http://schemas.openxmlformats.org/officeDocument/2006/relationships/hyperlink" Target="http://www.masialagarriga.com" TargetMode="External"/><Relationship Id="rId7594" Type="http://schemas.openxmlformats.org/officeDocument/2006/relationships/hyperlink" Target="http://resotel.es" TargetMode="External"/><Relationship Id="rId6261" Type="http://schemas.openxmlformats.org/officeDocument/2006/relationships/hyperlink" Target="http://parador.es" TargetMode="External"/><Relationship Id="rId7593" Type="http://schemas.openxmlformats.org/officeDocument/2006/relationships/hyperlink" Target="http://hotelrestaurantealameda.com" TargetMode="External"/><Relationship Id="rId6262" Type="http://schemas.openxmlformats.org/officeDocument/2006/relationships/hyperlink" Target="http://vilarsrurals.com" TargetMode="External"/><Relationship Id="rId7592" Type="http://schemas.openxmlformats.org/officeDocument/2006/relationships/hyperlink" Target="http://motelcies.com" TargetMode="External"/><Relationship Id="rId6267" Type="http://schemas.openxmlformats.org/officeDocument/2006/relationships/hyperlink" Target="http://lavioleta.com" TargetMode="External"/><Relationship Id="rId7599" Type="http://schemas.openxmlformats.org/officeDocument/2006/relationships/hyperlink" Target="http://salamancasuitestudios.com" TargetMode="External"/><Relationship Id="rId6268" Type="http://schemas.openxmlformats.org/officeDocument/2006/relationships/hyperlink" Target="http://molidelatorre.cat" TargetMode="External"/><Relationship Id="rId7598" Type="http://schemas.openxmlformats.org/officeDocument/2006/relationships/hyperlink" Target="http://nh-hotels.com" TargetMode="External"/><Relationship Id="rId6265" Type="http://schemas.openxmlformats.org/officeDocument/2006/relationships/hyperlink" Target="http://hotel-lapedra.com" TargetMode="External"/><Relationship Id="rId7597" Type="http://schemas.openxmlformats.org/officeDocument/2006/relationships/hyperlink" Target="http://granhotelcoronasol.com" TargetMode="External"/><Relationship Id="rId6266" Type="http://schemas.openxmlformats.org/officeDocument/2006/relationships/hyperlink" Target="http://hotelsuis.com" TargetMode="External"/><Relationship Id="rId7596" Type="http://schemas.openxmlformats.org/officeDocument/2006/relationships/hyperlink" Target="http://hoteles-catalonia.es" TargetMode="External"/><Relationship Id="rId6269" Type="http://schemas.openxmlformats.org/officeDocument/2006/relationships/hyperlink" Target="http://hotelviladecaldes.com" TargetMode="External"/><Relationship Id="rId7580" Type="http://schemas.openxmlformats.org/officeDocument/2006/relationships/hyperlink" Target="http://parador.es" TargetMode="External"/><Relationship Id="rId6252" Type="http://schemas.openxmlformats.org/officeDocument/2006/relationships/hyperlink" Target="http://cityhotels.es" TargetMode="External"/><Relationship Id="rId7584" Type="http://schemas.openxmlformats.org/officeDocument/2006/relationships/hyperlink" Target="http://hotelasbatuecas.com" TargetMode="External"/><Relationship Id="rId6253" Type="http://schemas.openxmlformats.org/officeDocument/2006/relationships/hyperlink" Target="http://hoteliris.com" TargetMode="External"/><Relationship Id="rId7583" Type="http://schemas.openxmlformats.org/officeDocument/2006/relationships/hyperlink" Target="http://hotelspamogarraz.com" TargetMode="External"/><Relationship Id="rId6250" Type="http://schemas.openxmlformats.org/officeDocument/2006/relationships/hyperlink" Target="http://ciutathotels.com" TargetMode="External"/><Relationship Id="rId7582" Type="http://schemas.openxmlformats.org/officeDocument/2006/relationships/hyperlink" Target="http://ctrvistahermosa.com" TargetMode="External"/><Relationship Id="rId6251" Type="http://schemas.openxmlformats.org/officeDocument/2006/relationships/hyperlink" Target="http://hotelgranollers.com" TargetMode="External"/><Relationship Id="rId7581" Type="http://schemas.openxmlformats.org/officeDocument/2006/relationships/hyperlink" Target="http://facebook.com/hotel-restaurante-vegallana-237297056307395" TargetMode="External"/><Relationship Id="rId6256" Type="http://schemas.openxmlformats.org/officeDocument/2006/relationships/hyperlink" Target="http://1948hotel.com" TargetMode="External"/><Relationship Id="rId7588" Type="http://schemas.openxmlformats.org/officeDocument/2006/relationships/hyperlink" Target="http://laplazuela.es" TargetMode="External"/><Relationship Id="rId6257" Type="http://schemas.openxmlformats.org/officeDocument/2006/relationships/hyperlink" Target="http://hotelelsnoguers.cat" TargetMode="External"/><Relationship Id="rId7587" Type="http://schemas.openxmlformats.org/officeDocument/2006/relationships/hyperlink" Target="http://hotelcasabeletri.com" TargetMode="External"/><Relationship Id="rId6254" Type="http://schemas.openxmlformats.org/officeDocument/2006/relationships/hyperlink" Target="http://montserratvisita.com" TargetMode="External"/><Relationship Id="rId7586" Type="http://schemas.openxmlformats.org/officeDocument/2006/relationships/hyperlink" Target="http://hotelafuente.com" TargetMode="External"/><Relationship Id="rId6255" Type="http://schemas.openxmlformats.org/officeDocument/2006/relationships/hyperlink" Target="http://www.hotel.monstbenet.com" TargetMode="External"/><Relationship Id="rId7585" Type="http://schemas.openxmlformats.org/officeDocument/2006/relationships/hyperlink" Target="http://candelariohotel.com" TargetMode="External"/><Relationship Id="rId6258" Type="http://schemas.openxmlformats.org/officeDocument/2006/relationships/hyperlink" Target="http://hoteletmanresa.com" TargetMode="External"/><Relationship Id="rId6259" Type="http://schemas.openxmlformats.org/officeDocument/2006/relationships/hyperlink" Target="http://hoteltermeslagarriga.cat" TargetMode="External"/><Relationship Id="rId7589" Type="http://schemas.openxmlformats.org/officeDocument/2006/relationships/hyperlink" Target="http://balneariodebabilafuente.com" TargetMode="External"/><Relationship Id="rId6281" Type="http://schemas.openxmlformats.org/officeDocument/2006/relationships/hyperlink" Target="http://hotelaugustavalles.com" TargetMode="External"/><Relationship Id="rId6282" Type="http://schemas.openxmlformats.org/officeDocument/2006/relationships/hyperlink" Target="http://elfollo.com" TargetMode="External"/><Relationship Id="rId6280" Type="http://schemas.openxmlformats.org/officeDocument/2006/relationships/hyperlink" Target="http://www.hotelxurin.com" TargetMode="External"/><Relationship Id="rId6285" Type="http://schemas.openxmlformats.org/officeDocument/2006/relationships/hyperlink" Target="http://canfelip.com" TargetMode="External"/><Relationship Id="rId6286" Type="http://schemas.openxmlformats.org/officeDocument/2006/relationships/hyperlink" Target="http://lamasiadelsola.com" TargetMode="External"/><Relationship Id="rId6283" Type="http://schemas.openxmlformats.org/officeDocument/2006/relationships/hyperlink" Target="http://hostaletdelamerceria.com" TargetMode="External"/><Relationship Id="rId6284" Type="http://schemas.openxmlformats.org/officeDocument/2006/relationships/hyperlink" Target="http://hotelboutiqueedelweiss.com" TargetMode="External"/><Relationship Id="rId6289" Type="http://schemas.openxmlformats.org/officeDocument/2006/relationships/hyperlink" Target="http://bypillow.com" TargetMode="External"/><Relationship Id="rId6287" Type="http://schemas.openxmlformats.org/officeDocument/2006/relationships/hyperlink" Target="http://hotelcalmarcal.cat" TargetMode="External"/><Relationship Id="rId6288" Type="http://schemas.openxmlformats.org/officeDocument/2006/relationships/hyperlink" Target="http://www.hostaldelcamp.com" TargetMode="External"/><Relationship Id="rId6270" Type="http://schemas.openxmlformats.org/officeDocument/2006/relationships/hyperlink" Target="http://balnearibroquetas.com" TargetMode="External"/><Relationship Id="rId6271" Type="http://schemas.openxmlformats.org/officeDocument/2006/relationships/hyperlink" Target="http://hotelverti.com" TargetMode="External"/><Relationship Id="rId6274" Type="http://schemas.openxmlformats.org/officeDocument/2006/relationships/hyperlink" Target="http://www.torrespetit.com" TargetMode="External"/><Relationship Id="rId6275" Type="http://schemas.openxmlformats.org/officeDocument/2006/relationships/hyperlink" Target="http://hotelsantceloni.com" TargetMode="External"/><Relationship Id="rId6272" Type="http://schemas.openxmlformats.org/officeDocument/2006/relationships/hyperlink" Target="http://hotelh.es" TargetMode="External"/><Relationship Id="rId6273" Type="http://schemas.openxmlformats.org/officeDocument/2006/relationships/hyperlink" Target="http://www.hotelbesora.com" TargetMode="External"/><Relationship Id="rId6278" Type="http://schemas.openxmlformats.org/officeDocument/2006/relationships/hyperlink" Target="http://santbernat.com" TargetMode="External"/><Relationship Id="rId6279" Type="http://schemas.openxmlformats.org/officeDocument/2006/relationships/hyperlink" Target="http://canbarrina.com" TargetMode="External"/><Relationship Id="rId6276" Type="http://schemas.openxmlformats.org/officeDocument/2006/relationships/hyperlink" Target="http://turodelhome.com" TargetMode="External"/><Relationship Id="rId6277" Type="http://schemas.openxmlformats.org/officeDocument/2006/relationships/hyperlink" Target="http://santafemontseny.cat" TargetMode="External"/><Relationship Id="rId1455" Type="http://schemas.openxmlformats.org/officeDocument/2006/relationships/hyperlink" Target="http://hotelvillagoma.es" TargetMode="External"/><Relationship Id="rId2786" Type="http://schemas.openxmlformats.org/officeDocument/2006/relationships/hyperlink" Target="http://d-hotels.es" TargetMode="External"/><Relationship Id="rId1456" Type="http://schemas.openxmlformats.org/officeDocument/2006/relationships/hyperlink" Target="http://alojamientoruralcasagrande.com" TargetMode="External"/><Relationship Id="rId2787" Type="http://schemas.openxmlformats.org/officeDocument/2006/relationships/hyperlink" Target="https://www.conforthoteles.com/" TargetMode="External"/><Relationship Id="rId1457" Type="http://schemas.openxmlformats.org/officeDocument/2006/relationships/hyperlink" Target="http://cienbalcones.com" TargetMode="External"/><Relationship Id="rId2788" Type="http://schemas.openxmlformats.org/officeDocument/2006/relationships/hyperlink" Target="http://mllbayhotels.com" TargetMode="External"/><Relationship Id="rId1458" Type="http://schemas.openxmlformats.org/officeDocument/2006/relationships/hyperlink" Target="http://hotel-bb.es" TargetMode="External"/><Relationship Id="rId2789" Type="http://schemas.openxmlformats.org/officeDocument/2006/relationships/hyperlink" Target="http://hotelipanemabeach.es" TargetMode="External"/><Relationship Id="rId1459" Type="http://schemas.openxmlformats.org/officeDocument/2006/relationships/hyperlink" Target="http://hotelcogullada.com" TargetMode="External"/><Relationship Id="rId629" Type="http://schemas.openxmlformats.org/officeDocument/2006/relationships/hyperlink" Target="http://casonadenueva.com" TargetMode="External"/><Relationship Id="rId624" Type="http://schemas.openxmlformats.org/officeDocument/2006/relationships/hyperlink" Target="http://quintadevillanueva.com" TargetMode="External"/><Relationship Id="rId623" Type="http://schemas.openxmlformats.org/officeDocument/2006/relationships/hyperlink" Target="http://lacasucadelesbardu.com" TargetMode="External"/><Relationship Id="rId622" Type="http://schemas.openxmlformats.org/officeDocument/2006/relationships/hyperlink" Target="http://hotelcovadonga.net" TargetMode="External"/><Relationship Id="rId621" Type="http://schemas.openxmlformats.org/officeDocument/2006/relationships/hyperlink" Target="http://lamolinuca.com" TargetMode="External"/><Relationship Id="rId628" Type="http://schemas.openxmlformats.org/officeDocument/2006/relationships/hyperlink" Target="http://puertadeloriente.com" TargetMode="External"/><Relationship Id="rId627" Type="http://schemas.openxmlformats.org/officeDocument/2006/relationships/hyperlink" Target="http://bufondearenillashotel.es" TargetMode="External"/><Relationship Id="rId626" Type="http://schemas.openxmlformats.org/officeDocument/2006/relationships/hyperlink" Target="http://hotelmirador.com" TargetMode="External"/><Relationship Id="rId625" Type="http://schemas.openxmlformats.org/officeDocument/2006/relationships/hyperlink" Target="http://llaneshotelcasajunco.com" TargetMode="External"/><Relationship Id="rId2780" Type="http://schemas.openxmlformats.org/officeDocument/2006/relationships/hyperlink" Target="http://hotelpalmamazas.com" TargetMode="External"/><Relationship Id="rId1450" Type="http://schemas.openxmlformats.org/officeDocument/2006/relationships/hyperlink" Target="http://hotelcarinena.com" TargetMode="External"/><Relationship Id="rId2781" Type="http://schemas.openxmlformats.org/officeDocument/2006/relationships/hyperlink" Target="http://mllbayhotels.com" TargetMode="External"/><Relationship Id="rId620" Type="http://schemas.openxmlformats.org/officeDocument/2006/relationships/hyperlink" Target="http://palaciodecimiano.com" TargetMode="External"/><Relationship Id="rId1451" Type="http://schemas.openxmlformats.org/officeDocument/2006/relationships/hyperlink" Target="http://castillobonavia.es" TargetMode="External"/><Relationship Id="rId2782" Type="http://schemas.openxmlformats.org/officeDocument/2006/relationships/hyperlink" Target="http://hoteltorreazul.com" TargetMode="External"/><Relationship Id="rId1452" Type="http://schemas.openxmlformats.org/officeDocument/2006/relationships/hyperlink" Target="http://hotelelpatio.es" TargetMode="External"/><Relationship Id="rId2783" Type="http://schemas.openxmlformats.org/officeDocument/2006/relationships/hyperlink" Target="http://hotel-kilimanjaro.com" TargetMode="External"/><Relationship Id="rId1453" Type="http://schemas.openxmlformats.org/officeDocument/2006/relationships/hyperlink" Target="http://280hotel.com" TargetMode="External"/><Relationship Id="rId2784" Type="http://schemas.openxmlformats.org/officeDocument/2006/relationships/hyperlink" Target="http://d-hotels.es" TargetMode="External"/><Relationship Id="rId1454" Type="http://schemas.openxmlformats.org/officeDocument/2006/relationships/hyperlink" Target="http://eurostarsboston.com" TargetMode="External"/><Relationship Id="rId2785" Type="http://schemas.openxmlformats.org/officeDocument/2006/relationships/hyperlink" Target="http://hotel-sandiego.com" TargetMode="External"/><Relationship Id="rId1444" Type="http://schemas.openxmlformats.org/officeDocument/2006/relationships/hyperlink" Target="http://hotelelaguila.com" TargetMode="External"/><Relationship Id="rId2775" Type="http://schemas.openxmlformats.org/officeDocument/2006/relationships/hyperlink" Target="http://mixhotels.com" TargetMode="External"/><Relationship Id="rId1445" Type="http://schemas.openxmlformats.org/officeDocument/2006/relationships/hyperlink" Target="http://exehotels.com" TargetMode="External"/><Relationship Id="rId2776" Type="http://schemas.openxmlformats.org/officeDocument/2006/relationships/hyperlink" Target="http://mixhotels.com" TargetMode="External"/><Relationship Id="rId1446" Type="http://schemas.openxmlformats.org/officeDocument/2006/relationships/hyperlink" Target="http://hoteles-silken.com" TargetMode="External"/><Relationship Id="rId2777" Type="http://schemas.openxmlformats.org/officeDocument/2006/relationships/hyperlink" Target="http://hmhotels.net" TargetMode="External"/><Relationship Id="rId1447" Type="http://schemas.openxmlformats.org/officeDocument/2006/relationships/hyperlink" Target="http://hospederiadesadaba.es" TargetMode="External"/><Relationship Id="rId2778" Type="http://schemas.openxmlformats.org/officeDocument/2006/relationships/hyperlink" Target="http://jshotels.com" TargetMode="External"/><Relationship Id="rId1448" Type="http://schemas.openxmlformats.org/officeDocument/2006/relationships/hyperlink" Target="http://elencantodelmoncayo.com" TargetMode="External"/><Relationship Id="rId2779" Type="http://schemas.openxmlformats.org/officeDocument/2006/relationships/hyperlink" Target="http://hotelgarau.com" TargetMode="External"/><Relationship Id="rId1449" Type="http://schemas.openxmlformats.org/officeDocument/2006/relationships/hyperlink" Target="http://visithotel.es" TargetMode="External"/><Relationship Id="rId619" Type="http://schemas.openxmlformats.org/officeDocument/2006/relationships/hyperlink" Target="http://casonadalevia.com" TargetMode="External"/><Relationship Id="rId618" Type="http://schemas.openxmlformats.org/officeDocument/2006/relationships/hyperlink" Target="http://torrescaron.com" TargetMode="External"/><Relationship Id="rId613" Type="http://schemas.openxmlformats.org/officeDocument/2006/relationships/hyperlink" Target="http://casamigio.es" TargetMode="External"/><Relationship Id="rId612" Type="http://schemas.openxmlformats.org/officeDocument/2006/relationships/hyperlink" Target="http://hotelmieres.com" TargetMode="External"/><Relationship Id="rId611" Type="http://schemas.openxmlformats.org/officeDocument/2006/relationships/hyperlink" Target="http://fincaportizuelo.com" TargetMode="External"/><Relationship Id="rId610" Type="http://schemas.openxmlformats.org/officeDocument/2006/relationships/hyperlink" Target="http://casonaelgurugu.com" TargetMode="External"/><Relationship Id="rId617" Type="http://schemas.openxmlformats.org/officeDocument/2006/relationships/hyperlink" Target="http://casajulian.com" TargetMode="External"/><Relationship Id="rId616" Type="http://schemas.openxmlformats.org/officeDocument/2006/relationships/hyperlink" Target="http://hotellaboriza.es" TargetMode="External"/><Relationship Id="rId615" Type="http://schemas.openxmlformats.org/officeDocument/2006/relationships/hyperlink" Target="http://apartamentosdelnorte.com" TargetMode="External"/><Relationship Id="rId614" Type="http://schemas.openxmlformats.org/officeDocument/2006/relationships/hyperlink" Target="http://valledecenera.com" TargetMode="External"/><Relationship Id="rId2770" Type="http://schemas.openxmlformats.org/officeDocument/2006/relationships/hyperlink" Target="http://grupoandria.com" TargetMode="External"/><Relationship Id="rId1440" Type="http://schemas.openxmlformats.org/officeDocument/2006/relationships/hyperlink" Target="http://hotelbodega.es" TargetMode="External"/><Relationship Id="rId2771" Type="http://schemas.openxmlformats.org/officeDocument/2006/relationships/hyperlink" Target="http://sethotels.com" TargetMode="External"/><Relationship Id="rId1441" Type="http://schemas.openxmlformats.org/officeDocument/2006/relationships/hyperlink" Target="http://posadadelalmudi.es" TargetMode="External"/><Relationship Id="rId2772" Type="http://schemas.openxmlformats.org/officeDocument/2006/relationships/hyperlink" Target="http://grupoandria.com" TargetMode="External"/><Relationship Id="rId1442" Type="http://schemas.openxmlformats.org/officeDocument/2006/relationships/hyperlink" Target="http://casalasaldeas.com" TargetMode="External"/><Relationship Id="rId2773" Type="http://schemas.openxmlformats.org/officeDocument/2006/relationships/hyperlink" Target="http://hotelsesparteriamenorca.com" TargetMode="External"/><Relationship Id="rId1443" Type="http://schemas.openxmlformats.org/officeDocument/2006/relationships/hyperlink" Target="http://srhoteles.es" TargetMode="External"/><Relationship Id="rId2774" Type="http://schemas.openxmlformats.org/officeDocument/2006/relationships/hyperlink" Target="http://aluahotels.com" TargetMode="External"/><Relationship Id="rId1477" Type="http://schemas.openxmlformats.org/officeDocument/2006/relationships/hyperlink" Target="http://nh-hotels.com" TargetMode="External"/><Relationship Id="rId1478" Type="http://schemas.openxmlformats.org/officeDocument/2006/relationships/hyperlink" Target="http://hotelcesaraugusta.com" TargetMode="External"/><Relationship Id="rId1479" Type="http://schemas.openxmlformats.org/officeDocument/2006/relationships/hyperlink" Target="http://palafoxhoteles.com" TargetMode="External"/><Relationship Id="rId646" Type="http://schemas.openxmlformats.org/officeDocument/2006/relationships/hyperlink" Target="http://hotelcanton.com" TargetMode="External"/><Relationship Id="rId645" Type="http://schemas.openxmlformats.org/officeDocument/2006/relationships/hyperlink" Target="http://hotelmiracielos.com" TargetMode="External"/><Relationship Id="rId644" Type="http://schemas.openxmlformats.org/officeDocument/2006/relationships/hyperlink" Target="http://hotellalluriga.com" TargetMode="External"/><Relationship Id="rId643" Type="http://schemas.openxmlformats.org/officeDocument/2006/relationships/hyperlink" Target="http://fincalamansion.net" TargetMode="External"/><Relationship Id="rId649" Type="http://schemas.openxmlformats.org/officeDocument/2006/relationships/hyperlink" Target="http://hotelasrocas.com" TargetMode="External"/><Relationship Id="rId648" Type="http://schemas.openxmlformats.org/officeDocument/2006/relationships/hyperlink" Target="http://laposadadebabel.com" TargetMode="External"/><Relationship Id="rId647" Type="http://schemas.openxmlformats.org/officeDocument/2006/relationships/hyperlink" Target="http://elhabana.net" TargetMode="External"/><Relationship Id="rId1470" Type="http://schemas.openxmlformats.org/officeDocument/2006/relationships/hyperlink" Target="http://ilunionromareda.com" TargetMode="External"/><Relationship Id="rId1471" Type="http://schemas.openxmlformats.org/officeDocument/2006/relationships/hyperlink" Target="http://eurostarshotels.com" TargetMode="External"/><Relationship Id="rId1472" Type="http://schemas.openxmlformats.org/officeDocument/2006/relationships/hyperlink" Target="http://hotelcisne.com" TargetMode="External"/><Relationship Id="rId642" Type="http://schemas.openxmlformats.org/officeDocument/2006/relationships/hyperlink" Target="http://arpadehierba.com" TargetMode="External"/><Relationship Id="rId1473" Type="http://schemas.openxmlformats.org/officeDocument/2006/relationships/hyperlink" Target="http://nh-hotels.com" TargetMode="External"/><Relationship Id="rId641" Type="http://schemas.openxmlformats.org/officeDocument/2006/relationships/hyperlink" Target="http://haciendadedonjuan.com" TargetMode="External"/><Relationship Id="rId1474" Type="http://schemas.openxmlformats.org/officeDocument/2006/relationships/hyperlink" Target="http://melia.com" TargetMode="External"/><Relationship Id="rId640" Type="http://schemas.openxmlformats.org/officeDocument/2006/relationships/hyperlink" Target="http://hotelruraleltexeu.com" TargetMode="External"/><Relationship Id="rId1475" Type="http://schemas.openxmlformats.org/officeDocument/2006/relationships/hyperlink" Target="http://eurostarszaragoza.com" TargetMode="External"/><Relationship Id="rId1476" Type="http://schemas.openxmlformats.org/officeDocument/2006/relationships/hyperlink" Target="http://hotelhispania.com" TargetMode="External"/><Relationship Id="rId1466" Type="http://schemas.openxmlformats.org/officeDocument/2006/relationships/hyperlink" Target="http://melia.com" TargetMode="External"/><Relationship Id="rId2797" Type="http://schemas.openxmlformats.org/officeDocument/2006/relationships/hyperlink" Target="http://seramarhotels.com" TargetMode="External"/><Relationship Id="rId1467" Type="http://schemas.openxmlformats.org/officeDocument/2006/relationships/hyperlink" Target="http://hotelrioarga.es" TargetMode="External"/><Relationship Id="rId2798" Type="http://schemas.openxmlformats.org/officeDocument/2006/relationships/hyperlink" Target="http://hotelmediodia.com" TargetMode="External"/><Relationship Id="rId1468" Type="http://schemas.openxmlformats.org/officeDocument/2006/relationships/hyperlink" Target="http://zaragoza-ciudad.com" TargetMode="External"/><Relationship Id="rId2799" Type="http://schemas.openxmlformats.org/officeDocument/2006/relationships/hyperlink" Target="http://alltours.de" TargetMode="External"/><Relationship Id="rId1469" Type="http://schemas.openxmlformats.org/officeDocument/2006/relationships/hyperlink" Target="http://hotelpilarplaza.es" TargetMode="External"/><Relationship Id="rId635" Type="http://schemas.openxmlformats.org/officeDocument/2006/relationships/hyperlink" Target="http://hotel-lafonte.es" TargetMode="External"/><Relationship Id="rId634" Type="http://schemas.openxmlformats.org/officeDocument/2006/relationships/hyperlink" Target="http://hotelovio.com" TargetMode="External"/><Relationship Id="rId633" Type="http://schemas.openxmlformats.org/officeDocument/2006/relationships/hyperlink" Target="http://hotelruralalloru.com" TargetMode="External"/><Relationship Id="rId632" Type="http://schemas.openxmlformats.org/officeDocument/2006/relationships/hyperlink" Target="http://cuevasdelmar.com" TargetMode="External"/><Relationship Id="rId639" Type="http://schemas.openxmlformats.org/officeDocument/2006/relationships/hyperlink" Target="http://hotelvilladellanes.com" TargetMode="External"/><Relationship Id="rId638" Type="http://schemas.openxmlformats.org/officeDocument/2006/relationships/hyperlink" Target="http://hotelbenzua.com" TargetMode="External"/><Relationship Id="rId637" Type="http://schemas.openxmlformats.org/officeDocument/2006/relationships/hyperlink" Target="http://hotelvillamarron.com" TargetMode="External"/><Relationship Id="rId636" Type="http://schemas.openxmlformats.org/officeDocument/2006/relationships/hyperlink" Target="http://hotel-lamontanesa.com" TargetMode="External"/><Relationship Id="rId2790" Type="http://schemas.openxmlformats.org/officeDocument/2006/relationships/hyperlink" Target="http://hoteles-catalonia.com" TargetMode="External"/><Relationship Id="rId1460" Type="http://schemas.openxmlformats.org/officeDocument/2006/relationships/hyperlink" Target="http://losgirasoles.info" TargetMode="External"/><Relationship Id="rId2791" Type="http://schemas.openxmlformats.org/officeDocument/2006/relationships/hyperlink" Target="http://saintmichel.net" TargetMode="External"/><Relationship Id="rId1461" Type="http://schemas.openxmlformats.org/officeDocument/2006/relationships/hyperlink" Target="http://astun.com" TargetMode="External"/><Relationship Id="rId2792" Type="http://schemas.openxmlformats.org/officeDocument/2006/relationships/hyperlink" Target="http://gardenhotels.com" TargetMode="External"/><Relationship Id="rId631" Type="http://schemas.openxmlformats.org/officeDocument/2006/relationships/hyperlink" Target="http://hotelruralalfoz.com" TargetMode="External"/><Relationship Id="rId1462" Type="http://schemas.openxmlformats.org/officeDocument/2006/relationships/hyperlink" Target="http://hotelreinodearagon.com" TargetMode="External"/><Relationship Id="rId2793" Type="http://schemas.openxmlformats.org/officeDocument/2006/relationships/hyperlink" Target="http://hotelmanaus.com" TargetMode="External"/><Relationship Id="rId630" Type="http://schemas.openxmlformats.org/officeDocument/2006/relationships/hyperlink" Target="http://www.facebook.com/el-bosque-de-cuevas-1204153762944775" TargetMode="External"/><Relationship Id="rId1463" Type="http://schemas.openxmlformats.org/officeDocument/2006/relationships/hyperlink" Target="http://hotelrcz.com" TargetMode="External"/><Relationship Id="rId2794" Type="http://schemas.openxmlformats.org/officeDocument/2006/relationships/hyperlink" Target="http://hotelmanaus.com" TargetMode="External"/><Relationship Id="rId1464" Type="http://schemas.openxmlformats.org/officeDocument/2006/relationships/hyperlink" Target="http://hotelavenida-zaragoza.com" TargetMode="External"/><Relationship Id="rId2795" Type="http://schemas.openxmlformats.org/officeDocument/2006/relationships/hyperlink" Target="http://hotelipanemapark.es" TargetMode="External"/><Relationship Id="rId1465" Type="http://schemas.openxmlformats.org/officeDocument/2006/relationships/hyperlink" Target="http://melia.com" TargetMode="External"/><Relationship Id="rId2796" Type="http://schemas.openxmlformats.org/officeDocument/2006/relationships/hyperlink" Target="http://summahoteles.com" TargetMode="External"/><Relationship Id="rId1411" Type="http://schemas.openxmlformats.org/officeDocument/2006/relationships/hyperlink" Target="http://solocomo.es" TargetMode="External"/><Relationship Id="rId2742" Type="http://schemas.openxmlformats.org/officeDocument/2006/relationships/hyperlink" Target="http://sonfoguero.com" TargetMode="External"/><Relationship Id="rId1412" Type="http://schemas.openxmlformats.org/officeDocument/2006/relationships/hyperlink" Target="http://secretspriorat.com" TargetMode="External"/><Relationship Id="rId2743" Type="http://schemas.openxmlformats.org/officeDocument/2006/relationships/hyperlink" Target="http://hotelsoncleda.com" TargetMode="External"/><Relationship Id="rId1413" Type="http://schemas.openxmlformats.org/officeDocument/2006/relationships/hyperlink" Target="http://hotelplazamiami.es" TargetMode="External"/><Relationship Id="rId2744" Type="http://schemas.openxmlformats.org/officeDocument/2006/relationships/hyperlink" Target="http://canbeiamallorca.com" TargetMode="External"/><Relationship Id="rId1414" Type="http://schemas.openxmlformats.org/officeDocument/2006/relationships/hyperlink" Target="http://donpelayohotel.com" TargetMode="External"/><Relationship Id="rId2745" Type="http://schemas.openxmlformats.org/officeDocument/2006/relationships/hyperlink" Target="http://soncolom.com" TargetMode="External"/><Relationship Id="rId1415" Type="http://schemas.openxmlformats.org/officeDocument/2006/relationships/hyperlink" Target="http://adiahotel.com" TargetMode="External"/><Relationship Id="rId2746" Type="http://schemas.openxmlformats.org/officeDocument/2006/relationships/hyperlink" Target="http://monnabervell.com" TargetMode="External"/><Relationship Id="rId1416" Type="http://schemas.openxmlformats.org/officeDocument/2006/relationships/hyperlink" Target="http://hotelcentrereus.com" TargetMode="External"/><Relationship Id="rId2747" Type="http://schemas.openxmlformats.org/officeDocument/2006/relationships/hyperlink" Target="http://can-furios.com" TargetMode="External"/><Relationship Id="rId1417" Type="http://schemas.openxmlformats.org/officeDocument/2006/relationships/hyperlink" Target="http://portaventura.es" TargetMode="External"/><Relationship Id="rId2748" Type="http://schemas.openxmlformats.org/officeDocument/2006/relationships/hyperlink" Target="http://hotelsonametler.com" TargetMode="External"/><Relationship Id="rId1418" Type="http://schemas.openxmlformats.org/officeDocument/2006/relationships/hyperlink" Target="http://figuerolaresort.com" TargetMode="External"/><Relationship Id="rId2749" Type="http://schemas.openxmlformats.org/officeDocument/2006/relationships/hyperlink" Target="http://alcudiapetithotel.com" TargetMode="External"/><Relationship Id="rId1419" Type="http://schemas.openxmlformats.org/officeDocument/2006/relationships/hyperlink" Target="http://nourocamar.com" TargetMode="External"/><Relationship Id="rId2740" Type="http://schemas.openxmlformats.org/officeDocument/2006/relationships/hyperlink" Target="http://hotelesglobales.com" TargetMode="External"/><Relationship Id="rId1410" Type="http://schemas.openxmlformats.org/officeDocument/2006/relationships/hyperlink" Target="http://hotelsantjordi.info" TargetMode="External"/><Relationship Id="rId2741" Type="http://schemas.openxmlformats.org/officeDocument/2006/relationships/hyperlink" Target="http://hotelcala.com" TargetMode="External"/><Relationship Id="rId1400" Type="http://schemas.openxmlformats.org/officeDocument/2006/relationships/hyperlink" Target="http://hotelcosmostarragona.com" TargetMode="External"/><Relationship Id="rId2731" Type="http://schemas.openxmlformats.org/officeDocument/2006/relationships/hyperlink" Target="http://melia.com" TargetMode="External"/><Relationship Id="rId1401" Type="http://schemas.openxmlformats.org/officeDocument/2006/relationships/hyperlink" Target="http://hotelurbiscentre.com" TargetMode="External"/><Relationship Id="rId2732" Type="http://schemas.openxmlformats.org/officeDocument/2006/relationships/hyperlink" Target="http://finca-son-serra.com" TargetMode="External"/><Relationship Id="rId1402" Type="http://schemas.openxmlformats.org/officeDocument/2006/relationships/hyperlink" Target="http://hotel-bb.com/es/hotel/tarragona-centro-urbis" TargetMode="External"/><Relationship Id="rId2733" Type="http://schemas.openxmlformats.org/officeDocument/2006/relationships/hyperlink" Target="http://zafirohotels.com" TargetMode="External"/><Relationship Id="rId1403" Type="http://schemas.openxmlformats.org/officeDocument/2006/relationships/hyperlink" Target="http://hotelurbiscentre.com" TargetMode="External"/><Relationship Id="rId2734" Type="http://schemas.openxmlformats.org/officeDocument/2006/relationships/hyperlink" Target="http://cabot-hotels.com" TargetMode="External"/><Relationship Id="rId1404" Type="http://schemas.openxmlformats.org/officeDocument/2006/relationships/hyperlink" Target="http://hotelastari.com" TargetMode="External"/><Relationship Id="rId2735" Type="http://schemas.openxmlformats.org/officeDocument/2006/relationships/hyperlink" Target="http://seaclub.com" TargetMode="External"/><Relationship Id="rId1405" Type="http://schemas.openxmlformats.org/officeDocument/2006/relationships/hyperlink" Target="http://hotel-lauria.com" TargetMode="External"/><Relationship Id="rId2736" Type="http://schemas.openxmlformats.org/officeDocument/2006/relationships/hyperlink" Target="http://pollensa.com" TargetMode="External"/><Relationship Id="rId1406" Type="http://schemas.openxmlformats.org/officeDocument/2006/relationships/hyperlink" Target="http://hotelnuria.com" TargetMode="External"/><Relationship Id="rId2737" Type="http://schemas.openxmlformats.org/officeDocument/2006/relationships/hyperlink" Target="http://hotelllenaire.com" TargetMode="External"/><Relationship Id="rId1407" Type="http://schemas.openxmlformats.org/officeDocument/2006/relationships/hyperlink" Target="http://sbhotels.es" TargetMode="External"/><Relationship Id="rId2738" Type="http://schemas.openxmlformats.org/officeDocument/2006/relationships/hyperlink" Target="http://hoteljuma.com" TargetMode="External"/><Relationship Id="rId1408" Type="http://schemas.openxmlformats.org/officeDocument/2006/relationships/hyperlink" Target="http://hcatalunyaexpress.com" TargetMode="External"/><Relationship Id="rId2739" Type="http://schemas.openxmlformats.org/officeDocument/2006/relationships/hyperlink" Target="http://hoteljuma.com" TargetMode="External"/><Relationship Id="rId1409" Type="http://schemas.openxmlformats.org/officeDocument/2006/relationships/hyperlink" Target="http://hostal977.com" TargetMode="External"/><Relationship Id="rId2730" Type="http://schemas.openxmlformats.org/officeDocument/2006/relationships/hyperlink" Target="http://prinsotel.es" TargetMode="External"/><Relationship Id="rId1433" Type="http://schemas.openxmlformats.org/officeDocument/2006/relationships/hyperlink" Target="http://hotelbalnearioalhamadearagon.com" TargetMode="External"/><Relationship Id="rId2764" Type="http://schemas.openxmlformats.org/officeDocument/2006/relationships/hyperlink" Target="http://q-xapala.com" TargetMode="External"/><Relationship Id="rId1434" Type="http://schemas.openxmlformats.org/officeDocument/2006/relationships/hyperlink" Target="http://elcolonogallur.com" TargetMode="External"/><Relationship Id="rId2765" Type="http://schemas.openxmlformats.org/officeDocument/2006/relationships/hyperlink" Target="http://hotel5fars.com" TargetMode="External"/><Relationship Id="rId1435" Type="http://schemas.openxmlformats.org/officeDocument/2006/relationships/hyperlink" Target="http://hotelriopiedra.com" TargetMode="External"/><Relationship Id="rId2766" Type="http://schemas.openxmlformats.org/officeDocument/2006/relationships/hyperlink" Target="http://smoix.com" TargetMode="External"/><Relationship Id="rId1436" Type="http://schemas.openxmlformats.org/officeDocument/2006/relationships/hyperlink" Target="http://balnearioseron.com" TargetMode="External"/><Relationship Id="rId2767" Type="http://schemas.openxmlformats.org/officeDocument/2006/relationships/hyperlink" Target="http://canfaustino.com" TargetMode="External"/><Relationship Id="rId1437" Type="http://schemas.openxmlformats.org/officeDocument/2006/relationships/hyperlink" Target="http://arcobriga.com" TargetMode="External"/><Relationship Id="rId2768" Type="http://schemas.openxmlformats.org/officeDocument/2006/relationships/hyperlink" Target="http://biniatram.com" TargetMode="External"/><Relationship Id="rId1438" Type="http://schemas.openxmlformats.org/officeDocument/2006/relationships/hyperlink" Target="http://turismoruralvillapachita.com" TargetMode="External"/><Relationship Id="rId2769" Type="http://schemas.openxmlformats.org/officeDocument/2006/relationships/hyperlink" Target="http://ferrerhotels.com" TargetMode="External"/><Relationship Id="rId1439" Type="http://schemas.openxmlformats.org/officeDocument/2006/relationships/hyperlink" Target="http://hotelcarrasco.es" TargetMode="External"/><Relationship Id="rId609" Type="http://schemas.openxmlformats.org/officeDocument/2006/relationships/hyperlink" Target="http://hotelvilladeluarca.com" TargetMode="External"/><Relationship Id="rId608" Type="http://schemas.openxmlformats.org/officeDocument/2006/relationships/hyperlink" Target="http://hotelluarcarural.com" TargetMode="External"/><Relationship Id="rId607" Type="http://schemas.openxmlformats.org/officeDocument/2006/relationships/hyperlink" Target="http://casaconsuelo.com" TargetMode="External"/><Relationship Id="rId602" Type="http://schemas.openxmlformats.org/officeDocument/2006/relationships/hyperlink" Target="http://haciendallamabua.es" TargetMode="External"/><Relationship Id="rId601" Type="http://schemas.openxmlformats.org/officeDocument/2006/relationships/hyperlink" Target="http://cabobusto.com" TargetMode="External"/><Relationship Id="rId600" Type="http://schemas.openxmlformats.org/officeDocument/2006/relationships/hyperlink" Target="http://casonatrabadelo.com" TargetMode="External"/><Relationship Id="rId606" Type="http://schemas.openxmlformats.org/officeDocument/2006/relationships/hyperlink" Target="http://hotelelpinar.com" TargetMode="External"/><Relationship Id="rId605" Type="http://schemas.openxmlformats.org/officeDocument/2006/relationships/hyperlink" Target="http://destinonavia.com" TargetMode="External"/><Relationship Id="rId604" Type="http://schemas.openxmlformats.org/officeDocument/2006/relationships/hyperlink" Target="http://palacioarias.es" TargetMode="External"/><Relationship Id="rId603" Type="http://schemas.openxmlformats.org/officeDocument/2006/relationships/hyperlink" Target="http://casonanaviega.com" TargetMode="External"/><Relationship Id="rId2760" Type="http://schemas.openxmlformats.org/officeDocument/2006/relationships/hyperlink" Target="http://q-royal.com" TargetMode="External"/><Relationship Id="rId1430" Type="http://schemas.openxmlformats.org/officeDocument/2006/relationships/hyperlink" Target="http://arcodesanmiguel.com" TargetMode="External"/><Relationship Id="rId2761" Type="http://schemas.openxmlformats.org/officeDocument/2006/relationships/hyperlink" Target="http://houmhotels.com" TargetMode="External"/><Relationship Id="rId1431" Type="http://schemas.openxmlformats.org/officeDocument/2006/relationships/hyperlink" Target="http://hotelpuertaterrer.es" TargetMode="External"/><Relationship Id="rId2762" Type="http://schemas.openxmlformats.org/officeDocument/2006/relationships/hyperlink" Target="http://hotelluxor.com" TargetMode="External"/><Relationship Id="rId1432" Type="http://schemas.openxmlformats.org/officeDocument/2006/relationships/hyperlink" Target="http://marivella.com" TargetMode="External"/><Relationship Id="rId2763" Type="http://schemas.openxmlformats.org/officeDocument/2006/relationships/hyperlink" Target="http://mllbayhotels.com" TargetMode="External"/><Relationship Id="rId1422" Type="http://schemas.openxmlformats.org/officeDocument/2006/relationships/hyperlink" Target="http://hotelpigal.com/" TargetMode="External"/><Relationship Id="rId2753" Type="http://schemas.openxmlformats.org/officeDocument/2006/relationships/hyperlink" Target="http://solivaret.com" TargetMode="External"/><Relationship Id="rId1423" Type="http://schemas.openxmlformats.org/officeDocument/2006/relationships/hyperlink" Target="https://hortdefortunyo.com/" TargetMode="External"/><Relationship Id="rId2754" Type="http://schemas.openxmlformats.org/officeDocument/2006/relationships/hyperlink" Target="http://hotelsantfrancesc.com" TargetMode="External"/><Relationship Id="rId1424" Type="http://schemas.openxmlformats.org/officeDocument/2006/relationships/hyperlink" Target="http://accorhotels.com" TargetMode="External"/><Relationship Id="rId2755" Type="http://schemas.openxmlformats.org/officeDocument/2006/relationships/hyperlink" Target="http://alltours.de" TargetMode="External"/><Relationship Id="rId1425" Type="http://schemas.openxmlformats.org/officeDocument/2006/relationships/hyperlink" Target="http://hotelelreyno.com" TargetMode="External"/><Relationship Id="rId2756" Type="http://schemas.openxmlformats.org/officeDocument/2006/relationships/hyperlink" Target="http://playasol-mallorca.com" TargetMode="External"/><Relationship Id="rId1426" Type="http://schemas.openxmlformats.org/officeDocument/2006/relationships/hyperlink" Target="http://balneariodeparacuellos.com" TargetMode="External"/><Relationship Id="rId2757" Type="http://schemas.openxmlformats.org/officeDocument/2006/relationships/hyperlink" Target="http://marina-hotel.com" TargetMode="External"/><Relationship Id="rId1427" Type="http://schemas.openxmlformats.org/officeDocument/2006/relationships/hyperlink" Target="http://hotelmonasteriobenedictino.com" TargetMode="External"/><Relationship Id="rId2758" Type="http://schemas.openxmlformats.org/officeDocument/2006/relationships/hyperlink" Target="http://aluahotels.com" TargetMode="External"/><Relationship Id="rId1428" Type="http://schemas.openxmlformats.org/officeDocument/2006/relationships/hyperlink" Target="http://hospederiaelpilar.com" TargetMode="External"/><Relationship Id="rId2759" Type="http://schemas.openxmlformats.org/officeDocument/2006/relationships/hyperlink" Target="http://iberostar.com" TargetMode="External"/><Relationship Id="rId1429" Type="http://schemas.openxmlformats.org/officeDocument/2006/relationships/hyperlink" Target="http://hotelfornoscalatayud.com" TargetMode="External"/><Relationship Id="rId2750" Type="http://schemas.openxmlformats.org/officeDocument/2006/relationships/hyperlink" Target="http://cancalcohotels.com" TargetMode="External"/><Relationship Id="rId1420" Type="http://schemas.openxmlformats.org/officeDocument/2006/relationships/hyperlink" Target="http://hotelperalta.com" TargetMode="External"/><Relationship Id="rId2751" Type="http://schemas.openxmlformats.org/officeDocument/2006/relationships/hyperlink" Target="http://cancalcohotels.com" TargetMode="External"/><Relationship Id="rId1421" Type="http://schemas.openxmlformats.org/officeDocument/2006/relationships/hyperlink" Target="http://melia.com" TargetMode="External"/><Relationship Id="rId2752" Type="http://schemas.openxmlformats.org/officeDocument/2006/relationships/hyperlink" Target="http://hotelsonarnau.com" TargetMode="External"/><Relationship Id="rId8927" Type="http://schemas.openxmlformats.org/officeDocument/2006/relationships/hyperlink" Target="http://facebook.com/casamarinopension" TargetMode="External"/><Relationship Id="rId8926" Type="http://schemas.openxmlformats.org/officeDocument/2006/relationships/hyperlink" Target="https://www.corazondelasarribes.com/" TargetMode="External"/><Relationship Id="rId8925" Type="http://schemas.openxmlformats.org/officeDocument/2006/relationships/hyperlink" Target="http://urbansuitesantander.com" TargetMode="External"/><Relationship Id="rId8924" Type="http://schemas.openxmlformats.org/officeDocument/2006/relationships/hyperlink" Target="http://curolla.co" TargetMode="External"/><Relationship Id="rId8929" Type="http://schemas.openxmlformats.org/officeDocument/2006/relationships/hyperlink" Target="http://gargantarural.es" TargetMode="External"/><Relationship Id="rId8928" Type="http://schemas.openxmlformats.org/officeDocument/2006/relationships/hyperlink" Target="http://latorredelsol.com/" TargetMode="External"/><Relationship Id="rId8923" Type="http://schemas.openxmlformats.org/officeDocument/2006/relationships/hyperlink" Target="http://lasrozuelas.com" TargetMode="External"/><Relationship Id="rId8922" Type="http://schemas.openxmlformats.org/officeDocument/2006/relationships/hyperlink" Target="http://haciendajuncal.com" TargetMode="External"/><Relationship Id="rId8921" Type="http://schemas.openxmlformats.org/officeDocument/2006/relationships/hyperlink" Target="http://eltiemporecobrado.com" TargetMode="External"/><Relationship Id="rId8920" Type="http://schemas.openxmlformats.org/officeDocument/2006/relationships/hyperlink" Target="http://casadelaveiga.com" TargetMode="External"/><Relationship Id="rId8916" Type="http://schemas.openxmlformats.org/officeDocument/2006/relationships/hyperlink" Target="http://www.facebook.com/lasmairas" TargetMode="External"/><Relationship Id="rId8915" Type="http://schemas.openxmlformats.org/officeDocument/2006/relationships/hyperlink" Target="http://lurraldeapartamentos.com" TargetMode="External"/><Relationship Id="rId8914" Type="http://schemas.openxmlformats.org/officeDocument/2006/relationships/hyperlink" Target="http://masfontanelles.com" TargetMode="External"/><Relationship Id="rId8913" Type="http://schemas.openxmlformats.org/officeDocument/2006/relationships/hyperlink" Target="http://hotelvilladeberlanga.com" TargetMode="External"/><Relationship Id="rId8919" Type="http://schemas.openxmlformats.org/officeDocument/2006/relationships/hyperlink" Target="http://garazar.com" TargetMode="External"/><Relationship Id="rId8918" Type="http://schemas.openxmlformats.org/officeDocument/2006/relationships/hyperlink" Target="http://lasbeatas.es" TargetMode="External"/><Relationship Id="rId8917" Type="http://schemas.openxmlformats.org/officeDocument/2006/relationships/hyperlink" Target="http://elmiradordegergal.blogspot.pe" TargetMode="External"/><Relationship Id="rId699" Type="http://schemas.openxmlformats.org/officeDocument/2006/relationships/hyperlink" Target="http://hotelalteza.com" TargetMode="External"/><Relationship Id="rId698" Type="http://schemas.openxmlformats.org/officeDocument/2006/relationships/hyperlink" Target="http://lagruta.com" TargetMode="External"/><Relationship Id="rId693" Type="http://schemas.openxmlformats.org/officeDocument/2006/relationships/hyperlink" Target="http://motellatino.com" TargetMode="External"/><Relationship Id="rId692" Type="http://schemas.openxmlformats.org/officeDocument/2006/relationships/hyperlink" Target="http://domus-hoteles.es" TargetMode="External"/><Relationship Id="rId691" Type="http://schemas.openxmlformats.org/officeDocument/2006/relationships/hyperlink" Target="http://santacruzoviedo.com" TargetMode="External"/><Relationship Id="rId690" Type="http://schemas.openxmlformats.org/officeDocument/2006/relationships/hyperlink" Target="http://ayrehoteles.com" TargetMode="External"/><Relationship Id="rId697" Type="http://schemas.openxmlformats.org/officeDocument/2006/relationships/hyperlink" Target="http://hotelfavila.es" TargetMode="External"/><Relationship Id="rId8912" Type="http://schemas.openxmlformats.org/officeDocument/2006/relationships/hyperlink" Target="http://sodiumhotel.com" TargetMode="External"/><Relationship Id="rId696" Type="http://schemas.openxmlformats.org/officeDocument/2006/relationships/hyperlink" Target="http://hotelmaruja.com" TargetMode="External"/><Relationship Id="rId8911" Type="http://schemas.openxmlformats.org/officeDocument/2006/relationships/hyperlink" Target="http://santacruz-apartments.com/" TargetMode="External"/><Relationship Id="rId695" Type="http://schemas.openxmlformats.org/officeDocument/2006/relationships/hyperlink" Target="http://hoteles2.com" TargetMode="External"/><Relationship Id="rId8910" Type="http://schemas.openxmlformats.org/officeDocument/2006/relationships/hyperlink" Target="https://www.google.com/search?q=HOTEL+RURAL+LA+GUAJA+CALLE+R%C3%9AA%2C+20+49300+PUEBLA+DE+SANABRIA+ZAMORA&amp;rlz=1C5CHFA_enES1188ES1188&amp;oq=HOTEL+RURAL+LA+GUAJA%09CALLE+R%C3%9AA%2C+20%0949300%09PUEBLA+DE+SANABRIA%09ZAMORA&amp;gs_lcrp=EgZjaHJvbWUyBggAEEUYOdIBBzQzMGowajSoAgCwAgE&amp;sourceid=chrome&amp;ie=UTF-8" TargetMode="External"/><Relationship Id="rId694" Type="http://schemas.openxmlformats.org/officeDocument/2006/relationships/hyperlink" Target="http://hotelsilvota.es" TargetMode="External"/><Relationship Id="rId7618" Type="http://schemas.openxmlformats.org/officeDocument/2006/relationships/hyperlink" Target="http://sercotel.com" TargetMode="External"/><Relationship Id="rId8949" Type="http://schemas.openxmlformats.org/officeDocument/2006/relationships/hyperlink" Target="https://www.grupolosmellizos.com/hostal-ayamonte-los-mellizos" TargetMode="External"/><Relationship Id="rId7617" Type="http://schemas.openxmlformats.org/officeDocument/2006/relationships/hyperlink" Target="http://cibersuite.com" TargetMode="External"/><Relationship Id="rId8948" Type="http://schemas.openxmlformats.org/officeDocument/2006/relationships/hyperlink" Target="http://vistabella.net" TargetMode="External"/><Relationship Id="rId7616" Type="http://schemas.openxmlformats.org/officeDocument/2006/relationships/hyperlink" Target="http://hoteldongregorio.com" TargetMode="External"/><Relationship Id="rId8947" Type="http://schemas.openxmlformats.org/officeDocument/2006/relationships/hyperlink" Target="http://sollerooms.com" TargetMode="External"/><Relationship Id="rId7615" Type="http://schemas.openxmlformats.org/officeDocument/2006/relationships/hyperlink" Target="http://hotelamefa.com" TargetMode="External"/><Relationship Id="rId8946" Type="http://schemas.openxmlformats.org/officeDocument/2006/relationships/hyperlink" Target="http://hotelmendigreen.com" TargetMode="External"/><Relationship Id="rId7619" Type="http://schemas.openxmlformats.org/officeDocument/2006/relationships/hyperlink" Target="http://hotelsercotellastorres.com" TargetMode="External"/><Relationship Id="rId7610" Type="http://schemas.openxmlformats.org/officeDocument/2006/relationships/hyperlink" Target="http://hcoronadecastilla.es" TargetMode="External"/><Relationship Id="rId8941" Type="http://schemas.openxmlformats.org/officeDocument/2006/relationships/hyperlink" Target="http://canmoio.com" TargetMode="External"/><Relationship Id="rId8940" Type="http://schemas.openxmlformats.org/officeDocument/2006/relationships/hyperlink" Target="http://elpilaret.com" TargetMode="External"/><Relationship Id="rId7614" Type="http://schemas.openxmlformats.org/officeDocument/2006/relationships/hyperlink" Target="http://algara.com/condal" TargetMode="External"/><Relationship Id="rId8945" Type="http://schemas.openxmlformats.org/officeDocument/2006/relationships/hyperlink" Target="https://hotelaltasegarra.com/web/" TargetMode="External"/><Relationship Id="rId7613" Type="http://schemas.openxmlformats.org/officeDocument/2006/relationships/hyperlink" Target="http://hotelhelmantico.com" TargetMode="External"/><Relationship Id="rId8944" Type="http://schemas.openxmlformats.org/officeDocument/2006/relationships/hyperlink" Target="http://hotel-can-carrio.com" TargetMode="External"/><Relationship Id="rId7612" Type="http://schemas.openxmlformats.org/officeDocument/2006/relationships/hyperlink" Target="http://hotelescastellano.com" TargetMode="External"/><Relationship Id="rId8943" Type="http://schemas.openxmlformats.org/officeDocument/2006/relationships/hyperlink" Target="http://casaindie.com" TargetMode="External"/><Relationship Id="rId7611" Type="http://schemas.openxmlformats.org/officeDocument/2006/relationships/hyperlink" Target="http://hotelreyescatolicossalamanca.com" TargetMode="External"/><Relationship Id="rId8942" Type="http://schemas.openxmlformats.org/officeDocument/2006/relationships/hyperlink" Target="http://lacasadelasmedicas.com" TargetMode="External"/><Relationship Id="rId7607" Type="http://schemas.openxmlformats.org/officeDocument/2006/relationships/hyperlink" Target="http://nh-hotels.com" TargetMode="External"/><Relationship Id="rId8938" Type="http://schemas.openxmlformats.org/officeDocument/2006/relationships/hyperlink" Target="https://www.casa-alodia.com/" TargetMode="External"/><Relationship Id="rId7606" Type="http://schemas.openxmlformats.org/officeDocument/2006/relationships/hyperlink" Target="http://hotelronadalba.com" TargetMode="External"/><Relationship Id="rId8937" Type="http://schemas.openxmlformats.org/officeDocument/2006/relationships/hyperlink" Target="http://lasabadias.com" TargetMode="External"/><Relationship Id="rId7605" Type="http://schemas.openxmlformats.org/officeDocument/2006/relationships/hyperlink" Target="http://sohohoteles.com" TargetMode="External"/><Relationship Id="rId8936" Type="http://schemas.openxmlformats.org/officeDocument/2006/relationships/hyperlink" Target="https://alojamiento-toledo.es/" TargetMode="External"/><Relationship Id="rId7604" Type="http://schemas.openxmlformats.org/officeDocument/2006/relationships/hyperlink" Target="http://hostalgoyasalamanca.com" TargetMode="External"/><Relationship Id="rId8935" Type="http://schemas.openxmlformats.org/officeDocument/2006/relationships/hyperlink" Target="http://ocallejonbelchite.es" TargetMode="External"/><Relationship Id="rId7609" Type="http://schemas.openxmlformats.org/officeDocument/2006/relationships/hyperlink" Target="http://exesalamanca.com" TargetMode="External"/><Relationship Id="rId7608" Type="http://schemas.openxmlformats.org/officeDocument/2006/relationships/hyperlink" Target="http://aldaplazamayor.es" TargetMode="External"/><Relationship Id="rId8939" Type="http://schemas.openxmlformats.org/officeDocument/2006/relationships/hyperlink" Target="http://hotelcilda.com" TargetMode="External"/><Relationship Id="rId8930" Type="http://schemas.openxmlformats.org/officeDocument/2006/relationships/hyperlink" Target="http://agaroturismo.com" TargetMode="External"/><Relationship Id="rId7603" Type="http://schemas.openxmlformats.org/officeDocument/2006/relationships/hyperlink" Target="http://hotelescastellano.com" TargetMode="External"/><Relationship Id="rId8934" Type="http://schemas.openxmlformats.org/officeDocument/2006/relationships/hyperlink" Target="https://grocrooms.com/" TargetMode="External"/><Relationship Id="rId7602" Type="http://schemas.openxmlformats.org/officeDocument/2006/relationships/hyperlink" Target="http://room-matehotels.com" TargetMode="External"/><Relationship Id="rId8933" Type="http://schemas.openxmlformats.org/officeDocument/2006/relationships/hyperlink" Target="http://casaentredosaguas.es" TargetMode="External"/><Relationship Id="rId7601" Type="http://schemas.openxmlformats.org/officeDocument/2006/relationships/hyperlink" Target="http://edificio-congreso.com" TargetMode="External"/><Relationship Id="rId8932" Type="http://schemas.openxmlformats.org/officeDocument/2006/relationships/hyperlink" Target="https://alojamientocalzadaromana.com/contacto.html" TargetMode="External"/><Relationship Id="rId7600" Type="http://schemas.openxmlformats.org/officeDocument/2006/relationships/hyperlink" Target="http://hotelrua.com" TargetMode="External"/><Relationship Id="rId8931" Type="http://schemas.openxmlformats.org/officeDocument/2006/relationships/hyperlink" Target="http://hotelarinaga.com" TargetMode="External"/><Relationship Id="rId1499" Type="http://schemas.openxmlformats.org/officeDocument/2006/relationships/hyperlink" Target="http://hostallasnieves.com" TargetMode="External"/><Relationship Id="rId668" Type="http://schemas.openxmlformats.org/officeDocument/2006/relationships/hyperlink" Target="http://hotelmontemarllanes.com" TargetMode="External"/><Relationship Id="rId667" Type="http://schemas.openxmlformats.org/officeDocument/2006/relationships/hyperlink" Target="http://hoteldonpacollanes.com" TargetMode="External"/><Relationship Id="rId666" Type="http://schemas.openxmlformats.org/officeDocument/2006/relationships/hyperlink" Target="http://ehotelesasturias.com/hotel_penablanca" TargetMode="External"/><Relationship Id="rId665" Type="http://schemas.openxmlformats.org/officeDocument/2006/relationships/hyperlink" Target="http://elrincondelcuera.es" TargetMode="External"/><Relationship Id="rId669" Type="http://schemas.openxmlformats.org/officeDocument/2006/relationships/hyperlink" Target="http://parador.es" TargetMode="External"/><Relationship Id="rId1490" Type="http://schemas.openxmlformats.org/officeDocument/2006/relationships/hyperlink" Target="http://nortehotel.es" TargetMode="External"/><Relationship Id="rId660" Type="http://schemas.openxmlformats.org/officeDocument/2006/relationships/hyperlink" Target="http://hotelkaype.com" TargetMode="External"/><Relationship Id="rId1491" Type="http://schemas.openxmlformats.org/officeDocument/2006/relationships/hyperlink" Target="http://hostallosmonegros.es" TargetMode="External"/><Relationship Id="rId1492" Type="http://schemas.openxmlformats.org/officeDocument/2006/relationships/hyperlink" Target="http://hotelnexh.com" TargetMode="External"/><Relationship Id="rId1493" Type="http://schemas.openxmlformats.org/officeDocument/2006/relationships/hyperlink" Target="http://hotelpepa.es" TargetMode="External"/><Relationship Id="rId1494" Type="http://schemas.openxmlformats.org/officeDocument/2006/relationships/hyperlink" Target="http://hotelrausan.com" TargetMode="External"/><Relationship Id="rId664" Type="http://schemas.openxmlformats.org/officeDocument/2006/relationships/hyperlink" Target="http://hotelpizzerialosmolinos.com" TargetMode="External"/><Relationship Id="rId1495" Type="http://schemas.openxmlformats.org/officeDocument/2006/relationships/hyperlink" Target="http://hotelvilladezaragoza.com" TargetMode="External"/><Relationship Id="rId663" Type="http://schemas.openxmlformats.org/officeDocument/2006/relationships/hyperlink" Target="http://facebook.com/hostaldelaplayabarro" TargetMode="External"/><Relationship Id="rId1496" Type="http://schemas.openxmlformats.org/officeDocument/2006/relationships/hyperlink" Target="mailto:hotelrioarga@hotelrioarga.es" TargetMode="External"/><Relationship Id="rId662" Type="http://schemas.openxmlformats.org/officeDocument/2006/relationships/hyperlink" Target="http://hotelsablon.com" TargetMode="External"/><Relationship Id="rId1497" Type="http://schemas.openxmlformats.org/officeDocument/2006/relationships/hyperlink" Target="https://www.hotelrioarga.es/" TargetMode="External"/><Relationship Id="rId661" Type="http://schemas.openxmlformats.org/officeDocument/2006/relationships/hyperlink" Target="http://hotelmiraolas.com" TargetMode="External"/><Relationship Id="rId1498" Type="http://schemas.openxmlformats.org/officeDocument/2006/relationships/hyperlink" Target="http://laposadadenumancia.com" TargetMode="External"/><Relationship Id="rId1488" Type="http://schemas.openxmlformats.org/officeDocument/2006/relationships/hyperlink" Target="http://lamerced.info" TargetMode="External"/><Relationship Id="rId1489" Type="http://schemas.openxmlformats.org/officeDocument/2006/relationships/hyperlink" Target="http://alojamientoslacorrala.es" TargetMode="External"/><Relationship Id="rId657" Type="http://schemas.openxmlformats.org/officeDocument/2006/relationships/hyperlink" Target="http://llaneshotelrocamar.com" TargetMode="External"/><Relationship Id="rId656" Type="http://schemas.openxmlformats.org/officeDocument/2006/relationships/hyperlink" Target="http://hotellafarolallanes.com" TargetMode="External"/><Relationship Id="rId655" Type="http://schemas.openxmlformats.org/officeDocument/2006/relationships/hyperlink" Target="http://lapalmadellanes.com" TargetMode="External"/><Relationship Id="rId654" Type="http://schemas.openxmlformats.org/officeDocument/2006/relationships/hyperlink" Target="http://hotelsablon.com" TargetMode="External"/><Relationship Id="rId659" Type="http://schemas.openxmlformats.org/officeDocument/2006/relationships/hyperlink" Target="http://www.facebook.com/moran-playa-539412389434177" TargetMode="External"/><Relationship Id="rId658" Type="http://schemas.openxmlformats.org/officeDocument/2006/relationships/hyperlink" Target="http://hotelmigal.com" TargetMode="External"/><Relationship Id="rId1480" Type="http://schemas.openxmlformats.org/officeDocument/2006/relationships/hyperlink" Target="http://palafoxhoteles.com" TargetMode="External"/><Relationship Id="rId1481" Type="http://schemas.openxmlformats.org/officeDocument/2006/relationships/hyperlink" Target="http://zenithoteles.com" TargetMode="External"/><Relationship Id="rId1482" Type="http://schemas.openxmlformats.org/officeDocument/2006/relationships/hyperlink" Target="http://granviahotel.com" TargetMode="External"/><Relationship Id="rId1483" Type="http://schemas.openxmlformats.org/officeDocument/2006/relationships/hyperlink" Target="http://aa-hoteles.com" TargetMode="External"/><Relationship Id="rId653" Type="http://schemas.openxmlformats.org/officeDocument/2006/relationships/hyperlink" Target="http://laquintallanes.com" TargetMode="External"/><Relationship Id="rId1484" Type="http://schemas.openxmlformats.org/officeDocument/2006/relationships/hyperlink" Target="http://hotellasventas.com" TargetMode="External"/><Relationship Id="rId652" Type="http://schemas.openxmlformats.org/officeDocument/2006/relationships/hyperlink" Target="http://elcamindellanes.es" TargetMode="External"/><Relationship Id="rId1485" Type="http://schemas.openxmlformats.org/officeDocument/2006/relationships/hyperlink" Target="http://hoteles-catalonia.es" TargetMode="External"/><Relationship Id="rId651" Type="http://schemas.openxmlformats.org/officeDocument/2006/relationships/hyperlink" Target="http://hotelparaiso.net" TargetMode="External"/><Relationship Id="rId1486" Type="http://schemas.openxmlformats.org/officeDocument/2006/relationships/hyperlink" Target="http://accorhotels.com" TargetMode="External"/><Relationship Id="rId650" Type="http://schemas.openxmlformats.org/officeDocument/2006/relationships/hyperlink" Target="http://hotelarquera.com" TargetMode="External"/><Relationship Id="rId1487" Type="http://schemas.openxmlformats.org/officeDocument/2006/relationships/hyperlink" Target="http://hotelsauce.com" TargetMode="External"/><Relationship Id="rId8905" Type="http://schemas.openxmlformats.org/officeDocument/2006/relationships/hyperlink" Target="http://www.facebook.com/cal-pollinari-423955324460409" TargetMode="External"/><Relationship Id="rId8904" Type="http://schemas.openxmlformats.org/officeDocument/2006/relationships/hyperlink" Target="https://www.luzhotelalmonaster.com/" TargetMode="External"/><Relationship Id="rId8903" Type="http://schemas.openxmlformats.org/officeDocument/2006/relationships/hyperlink" Target="http://topalojamientos.com" TargetMode="External"/><Relationship Id="rId8902" Type="http://schemas.openxmlformats.org/officeDocument/2006/relationships/hyperlink" Target="http://hotelflordeneu.com" TargetMode="External"/><Relationship Id="rId8909" Type="http://schemas.openxmlformats.org/officeDocument/2006/relationships/hyperlink" Target="http://casasolariegadecervantes.com" TargetMode="External"/><Relationship Id="rId8908" Type="http://schemas.openxmlformats.org/officeDocument/2006/relationships/hyperlink" Target="http://hotelcalmartri.com" TargetMode="External"/><Relationship Id="rId8907" Type="http://schemas.openxmlformats.org/officeDocument/2006/relationships/hyperlink" Target="http://sonpont.com" TargetMode="External"/><Relationship Id="rId8906" Type="http://schemas.openxmlformats.org/officeDocument/2006/relationships/hyperlink" Target="http://llucasaldentgranmenorca.com" TargetMode="External"/><Relationship Id="rId689" Type="http://schemas.openxmlformats.org/officeDocument/2006/relationships/hyperlink" Target="http://ayrehoteles.com" TargetMode="External"/><Relationship Id="rId688" Type="http://schemas.openxmlformats.org/officeDocument/2006/relationships/hyperlink" Target="http://hotelcarbayon.com" TargetMode="External"/><Relationship Id="rId687" Type="http://schemas.openxmlformats.org/officeDocument/2006/relationships/hyperlink" Target="http://celuisma.com" TargetMode="External"/><Relationship Id="rId682" Type="http://schemas.openxmlformats.org/officeDocument/2006/relationships/hyperlink" Target="http://laermitadeva.com" TargetMode="External"/><Relationship Id="rId681" Type="http://schemas.openxmlformats.org/officeDocument/2006/relationships/hyperlink" Target="http://hotelesbegona.com" TargetMode="External"/><Relationship Id="rId680" Type="http://schemas.openxmlformats.org/officeDocument/2006/relationships/hyperlink" Target="http://casonadecefontes.com" TargetMode="External"/><Relationship Id="rId686" Type="http://schemas.openxmlformats.org/officeDocument/2006/relationships/hyperlink" Target="http://hotelvaldes.com" TargetMode="External"/><Relationship Id="rId8901" Type="http://schemas.openxmlformats.org/officeDocument/2006/relationships/hyperlink" Target="https://www.hotellacolina.com/es/index.html" TargetMode="External"/><Relationship Id="rId685" Type="http://schemas.openxmlformats.org/officeDocument/2006/relationships/hyperlink" Target="http://hotel44.es" TargetMode="External"/><Relationship Id="rId8900" Type="http://schemas.openxmlformats.org/officeDocument/2006/relationships/hyperlink" Target="https://www.hotelesdirect.com/apartamentos-zalabar/" TargetMode="External"/><Relationship Id="rId684" Type="http://schemas.openxmlformats.org/officeDocument/2006/relationships/hyperlink" Target="http://hotelalbor.com" TargetMode="External"/><Relationship Id="rId683" Type="http://schemas.openxmlformats.org/officeDocument/2006/relationships/hyperlink" Target="http://hotelquintaduro.com" TargetMode="External"/><Relationship Id="rId679" Type="http://schemas.openxmlformats.org/officeDocument/2006/relationships/hyperlink" Target="http://hotelarena.es" TargetMode="External"/><Relationship Id="rId678" Type="http://schemas.openxmlformats.org/officeDocument/2006/relationships/hyperlink" Target="http://hsanmiguel.com" TargetMode="External"/><Relationship Id="rId677" Type="http://schemas.openxmlformats.org/officeDocument/2006/relationships/hyperlink" Target="http://lacasonadejovellanos.com" TargetMode="External"/><Relationship Id="rId676" Type="http://schemas.openxmlformats.org/officeDocument/2006/relationships/hyperlink" Target="http://hotelhernancortes.es" TargetMode="External"/><Relationship Id="rId671" Type="http://schemas.openxmlformats.org/officeDocument/2006/relationships/hyperlink" Target="http://losperalesgijon.com" TargetMode="External"/><Relationship Id="rId670" Type="http://schemas.openxmlformats.org/officeDocument/2006/relationships/hyperlink" Target="http://hotelprincipeasturias.com" TargetMode="External"/><Relationship Id="rId675" Type="http://schemas.openxmlformats.org/officeDocument/2006/relationships/hyperlink" Target="http://hotelcastillagijon.com" TargetMode="External"/><Relationship Id="rId674" Type="http://schemas.openxmlformats.org/officeDocument/2006/relationships/hyperlink" Target="http://hotelasturiasgijon.es" TargetMode="External"/><Relationship Id="rId673" Type="http://schemas.openxmlformats.org/officeDocument/2006/relationships/hyperlink" Target="http://hotelgijon.com" TargetMode="External"/><Relationship Id="rId672" Type="http://schemas.openxmlformats.org/officeDocument/2006/relationships/hyperlink" Target="http://www.hotelalcomar.com" TargetMode="External"/><Relationship Id="rId5019" Type="http://schemas.openxmlformats.org/officeDocument/2006/relationships/hyperlink" Target="http://crownresorts.com/es/resorts/club-la-riviera" TargetMode="External"/><Relationship Id="rId6340" Type="http://schemas.openxmlformats.org/officeDocument/2006/relationships/hyperlink" Target="http://hotelbarcelonagolf.com" TargetMode="External"/><Relationship Id="rId7672" Type="http://schemas.openxmlformats.org/officeDocument/2006/relationships/hyperlink" Target="http://hovima-hotels.com" TargetMode="External"/><Relationship Id="rId5010" Type="http://schemas.openxmlformats.org/officeDocument/2006/relationships/hyperlink" Target="http://hotelmainake.com" TargetMode="External"/><Relationship Id="rId6341" Type="http://schemas.openxmlformats.org/officeDocument/2006/relationships/hyperlink" Target="http://www.hotelmanel.net/" TargetMode="External"/><Relationship Id="rId7671" Type="http://schemas.openxmlformats.org/officeDocument/2006/relationships/hyperlink" Target="http://hovima-hotels.com" TargetMode="External"/><Relationship Id="rId7670" Type="http://schemas.openxmlformats.org/officeDocument/2006/relationships/hyperlink" Target="http://hovima-hotels.com" TargetMode="External"/><Relationship Id="rId5013" Type="http://schemas.openxmlformats.org/officeDocument/2006/relationships/hyperlink" Target="http://mac-hotels.com" TargetMode="External"/><Relationship Id="rId6344" Type="http://schemas.openxmlformats.org/officeDocument/2006/relationships/hyperlink" Target="http://canbonastre.com" TargetMode="External"/><Relationship Id="rId7676" Type="http://schemas.openxmlformats.org/officeDocument/2006/relationships/hyperlink" Target="http://kanali.es" TargetMode="External"/><Relationship Id="rId5014" Type="http://schemas.openxmlformats.org/officeDocument/2006/relationships/hyperlink" Target="http://riu.com" TargetMode="External"/><Relationship Id="rId6345" Type="http://schemas.openxmlformats.org/officeDocument/2006/relationships/hyperlink" Target="http://ashotelesportadebarcelona.com" TargetMode="External"/><Relationship Id="rId7675" Type="http://schemas.openxmlformats.org/officeDocument/2006/relationships/hyperlink" Target="http://apartamentosaguamar.com" TargetMode="External"/><Relationship Id="rId5011" Type="http://schemas.openxmlformats.org/officeDocument/2006/relationships/hyperlink" Target="http://benalmadenapalace.com" TargetMode="External"/><Relationship Id="rId6342" Type="http://schemas.openxmlformats.org/officeDocument/2006/relationships/hyperlink" Target="http://hotel-martorell.com" TargetMode="External"/><Relationship Id="rId7674" Type="http://schemas.openxmlformats.org/officeDocument/2006/relationships/hyperlink" Target="http://macaronesianhotels.com" TargetMode="External"/><Relationship Id="rId5012" Type="http://schemas.openxmlformats.org/officeDocument/2006/relationships/hyperlink" Target="http://benalmadenapalace.com" TargetMode="External"/><Relationship Id="rId6343" Type="http://schemas.openxmlformats.org/officeDocument/2006/relationships/hyperlink" Target="http://barcelo.com" TargetMode="External"/><Relationship Id="rId7673" Type="http://schemas.openxmlformats.org/officeDocument/2006/relationships/hyperlink" Target="http://parquelapaz.com" TargetMode="External"/><Relationship Id="rId5017" Type="http://schemas.openxmlformats.org/officeDocument/2006/relationships/hyperlink" Target="http://www.facebook.com/la-mecedora-hotel-restaurante-366591946826227" TargetMode="External"/><Relationship Id="rId6348" Type="http://schemas.openxmlformats.org/officeDocument/2006/relationships/hyperlink" Target="http://htophotels.com" TargetMode="External"/><Relationship Id="rId5018" Type="http://schemas.openxmlformats.org/officeDocument/2006/relationships/hyperlink" Target="http://onahoteles.com" TargetMode="External"/><Relationship Id="rId6349" Type="http://schemas.openxmlformats.org/officeDocument/2006/relationships/hyperlink" Target="http://grupflorida.com" TargetMode="External"/><Relationship Id="rId7679" Type="http://schemas.openxmlformats.org/officeDocument/2006/relationships/hyperlink" Target="http://kanali.es" TargetMode="External"/><Relationship Id="rId5015" Type="http://schemas.openxmlformats.org/officeDocument/2006/relationships/hyperlink" Target="http://fincacortesin.com" TargetMode="External"/><Relationship Id="rId6346" Type="http://schemas.openxmlformats.org/officeDocument/2006/relationships/hyperlink" Target="http://www.hotel-bruc.com" TargetMode="External"/><Relationship Id="rId7678" Type="http://schemas.openxmlformats.org/officeDocument/2006/relationships/hyperlink" Target="http://knhoteles.com" TargetMode="External"/><Relationship Id="rId5016" Type="http://schemas.openxmlformats.org/officeDocument/2006/relationships/hyperlink" Target="http://marbellaclub.com" TargetMode="External"/><Relationship Id="rId6347" Type="http://schemas.openxmlformats.org/officeDocument/2006/relationships/hyperlink" Target="http://htophotels.com" TargetMode="External"/><Relationship Id="rId7677" Type="http://schemas.openxmlformats.org/officeDocument/2006/relationships/hyperlink" Target="http://dreamplacehotels.com" TargetMode="External"/><Relationship Id="rId5008" Type="http://schemas.openxmlformats.org/officeDocument/2006/relationships/hyperlink" Target="https://esboutique.es/" TargetMode="External"/><Relationship Id="rId6339" Type="http://schemas.openxmlformats.org/officeDocument/2006/relationships/hyperlink" Target="http://htcmontserrat.com" TargetMode="External"/><Relationship Id="rId5009" Type="http://schemas.openxmlformats.org/officeDocument/2006/relationships/hyperlink" Target="http://hotelcalabahia.com" TargetMode="External"/><Relationship Id="rId7661" Type="http://schemas.openxmlformats.org/officeDocument/2006/relationships/hyperlink" Target="http://abamaterraces.com" TargetMode="External"/><Relationship Id="rId8992" Type="http://schemas.openxmlformats.org/officeDocument/2006/relationships/hyperlink" Target="http://canroses.com" TargetMode="External"/><Relationship Id="rId6330" Type="http://schemas.openxmlformats.org/officeDocument/2006/relationships/hyperlink" Target="http://hotelvilaarenys.com" TargetMode="External"/><Relationship Id="rId7660" Type="http://schemas.openxmlformats.org/officeDocument/2006/relationships/hyperlink" Target="http://lacasonadelpatio.com" TargetMode="External"/><Relationship Id="rId8991" Type="http://schemas.openxmlformats.org/officeDocument/2006/relationships/hyperlink" Target="http://lacasadelabuelo.com" TargetMode="External"/><Relationship Id="rId8990" Type="http://schemas.openxmlformats.org/officeDocument/2006/relationships/hyperlink" Target="https://www.hotelsuson.com/" TargetMode="External"/><Relationship Id="rId5002" Type="http://schemas.openxmlformats.org/officeDocument/2006/relationships/hyperlink" Target="http://lalambra.com" TargetMode="External"/><Relationship Id="rId6333" Type="http://schemas.openxmlformats.org/officeDocument/2006/relationships/hyperlink" Target="http://lanxaneta.com" TargetMode="External"/><Relationship Id="rId7665" Type="http://schemas.openxmlformats.org/officeDocument/2006/relationships/hyperlink" Target="http://hotelconcha.net" TargetMode="External"/><Relationship Id="rId8996" Type="http://schemas.openxmlformats.org/officeDocument/2006/relationships/hyperlink" Target="http://www.hospederiacasaemilia.es/" TargetMode="External"/><Relationship Id="rId5003" Type="http://schemas.openxmlformats.org/officeDocument/2006/relationships/hyperlink" Target="http://paraisodebujaraiza.com" TargetMode="External"/><Relationship Id="rId6334" Type="http://schemas.openxmlformats.org/officeDocument/2006/relationships/hyperlink" Target="http://bestwestern.es/hoteljet.html" TargetMode="External"/><Relationship Id="rId7664" Type="http://schemas.openxmlformats.org/officeDocument/2006/relationships/hyperlink" Target="http://hotelsanagustin.es" TargetMode="External"/><Relationship Id="rId8995" Type="http://schemas.openxmlformats.org/officeDocument/2006/relationships/hyperlink" Target="http://casa-marcial.com" TargetMode="External"/><Relationship Id="rId5000" Type="http://schemas.openxmlformats.org/officeDocument/2006/relationships/hyperlink" Target="http://lascanadillas.es" TargetMode="External"/><Relationship Id="rId6331" Type="http://schemas.openxmlformats.org/officeDocument/2006/relationships/hyperlink" Target="http://canrocosa.com" TargetMode="External"/><Relationship Id="rId7663" Type="http://schemas.openxmlformats.org/officeDocument/2006/relationships/hyperlink" Target="http://sanmarcos-hotel.es" TargetMode="External"/><Relationship Id="rId8994" Type="http://schemas.openxmlformats.org/officeDocument/2006/relationships/hyperlink" Target="http://mihltonbarcelona.com" TargetMode="External"/><Relationship Id="rId5001" Type="http://schemas.openxmlformats.org/officeDocument/2006/relationships/hyperlink" Target="http://lalambra.com" TargetMode="External"/><Relationship Id="rId6332" Type="http://schemas.openxmlformats.org/officeDocument/2006/relationships/hyperlink" Target="http://hotelrocatel-playacanetdemar.com" TargetMode="External"/><Relationship Id="rId7662" Type="http://schemas.openxmlformats.org/officeDocument/2006/relationships/hyperlink" Target="http://hotels-mc.com" TargetMode="External"/><Relationship Id="rId8993" Type="http://schemas.openxmlformats.org/officeDocument/2006/relationships/hyperlink" Target="http://lacasadelascamelias.com" TargetMode="External"/><Relationship Id="rId5006" Type="http://schemas.openxmlformats.org/officeDocument/2006/relationships/hyperlink" Target="http://elanadio.es" TargetMode="External"/><Relationship Id="rId6337" Type="http://schemas.openxmlformats.org/officeDocument/2006/relationships/hyperlink" Target="http://gavinamar.com" TargetMode="External"/><Relationship Id="rId7669" Type="http://schemas.openxmlformats.org/officeDocument/2006/relationships/hyperlink" Target="http://anaterve.com" TargetMode="External"/><Relationship Id="rId5007" Type="http://schemas.openxmlformats.org/officeDocument/2006/relationships/hyperlink" Target="http://hotelpalaciodelintendente.com" TargetMode="External"/><Relationship Id="rId6338" Type="http://schemas.openxmlformats.org/officeDocument/2006/relationships/hyperlink" Target="http://canmisse.com" TargetMode="External"/><Relationship Id="rId7668" Type="http://schemas.openxmlformats.org/officeDocument/2006/relationships/hyperlink" Target="http://chipude.es" TargetMode="External"/><Relationship Id="rId8999" Type="http://schemas.openxmlformats.org/officeDocument/2006/relationships/hyperlink" Target="http://villarocamar.com" TargetMode="External"/><Relationship Id="rId5004" Type="http://schemas.openxmlformats.org/officeDocument/2006/relationships/hyperlink" Target="http://crsantamaria.com" TargetMode="External"/><Relationship Id="rId6335" Type="http://schemas.openxmlformats.org/officeDocument/2006/relationships/hyperlink" Target="http://cansune.com" TargetMode="External"/><Relationship Id="rId7667" Type="http://schemas.openxmlformats.org/officeDocument/2006/relationships/hyperlink" Target="http://residencialelllano.com" TargetMode="External"/><Relationship Id="rId8998" Type="http://schemas.openxmlformats.org/officeDocument/2006/relationships/hyperlink" Target="https://www.canmoraguesdesoller.com/" TargetMode="External"/><Relationship Id="rId5005" Type="http://schemas.openxmlformats.org/officeDocument/2006/relationships/hyperlink" Target="http://hotelcotodelvalle.com" TargetMode="External"/><Relationship Id="rId6336" Type="http://schemas.openxmlformats.org/officeDocument/2006/relationships/hyperlink" Target="http://www.hotelcastelldemata.com" TargetMode="External"/><Relationship Id="rId7666" Type="http://schemas.openxmlformats.org/officeDocument/2006/relationships/hyperlink" Target="http://hotelgranrey.es" TargetMode="External"/><Relationship Id="rId8997" Type="http://schemas.openxmlformats.org/officeDocument/2006/relationships/hyperlink" Target="http://apartahotelbaldiri.com" TargetMode="External"/><Relationship Id="rId7690" Type="http://schemas.openxmlformats.org/officeDocument/2006/relationships/hyperlink" Target="http://hotelesreveron.com" TargetMode="External"/><Relationship Id="rId5031" Type="http://schemas.openxmlformats.org/officeDocument/2006/relationships/hyperlink" Target="http://granhotelguadalpin.com" TargetMode="External"/><Relationship Id="rId6362" Type="http://schemas.openxmlformats.org/officeDocument/2006/relationships/hyperlink" Target="http://bondiahotels.com/es/hotel-calella-park-la-esquina-verde" TargetMode="External"/><Relationship Id="rId7694" Type="http://schemas.openxmlformats.org/officeDocument/2006/relationships/hyperlink" Target="http://iberostar.com" TargetMode="External"/><Relationship Id="rId5032" Type="http://schemas.openxmlformats.org/officeDocument/2006/relationships/hyperlink" Target="http://granhotelguadalpin.com" TargetMode="External"/><Relationship Id="rId6363" Type="http://schemas.openxmlformats.org/officeDocument/2006/relationships/hyperlink" Target="http://www.lacasadeantonio.es" TargetMode="External"/><Relationship Id="rId7693" Type="http://schemas.openxmlformats.org/officeDocument/2006/relationships/hyperlink" Target="http://sunprimeoceanview.com" TargetMode="External"/><Relationship Id="rId6360" Type="http://schemas.openxmlformats.org/officeDocument/2006/relationships/hyperlink" Target="http://bondiahotels.com" TargetMode="External"/><Relationship Id="rId7692" Type="http://schemas.openxmlformats.org/officeDocument/2006/relationships/hyperlink" Target="http://coral-hotels.com" TargetMode="External"/><Relationship Id="rId5030" Type="http://schemas.openxmlformats.org/officeDocument/2006/relationships/hyperlink" Target="http://hotelcentralmarbella.com" TargetMode="External"/><Relationship Id="rId6361" Type="http://schemas.openxmlformats.org/officeDocument/2006/relationships/hyperlink" Target="http://hotelesplai.net" TargetMode="External"/><Relationship Id="rId7691" Type="http://schemas.openxmlformats.org/officeDocument/2006/relationships/hyperlink" Target="https://www.apartamentosparadero2.com/" TargetMode="External"/><Relationship Id="rId5035" Type="http://schemas.openxmlformats.org/officeDocument/2006/relationships/hyperlink" Target="http://villapadiernapalacehotel.com" TargetMode="External"/><Relationship Id="rId6366" Type="http://schemas.openxmlformats.org/officeDocument/2006/relationships/hyperlink" Target="http://www.aquahotel.com" TargetMode="External"/><Relationship Id="rId7698" Type="http://schemas.openxmlformats.org/officeDocument/2006/relationships/hyperlink" Target="http://marylanza.com" TargetMode="External"/><Relationship Id="rId5036" Type="http://schemas.openxmlformats.org/officeDocument/2006/relationships/hyperlink" Target="http://barcelomarbella.com" TargetMode="External"/><Relationship Id="rId6367" Type="http://schemas.openxmlformats.org/officeDocument/2006/relationships/hyperlink" Target="http://alegria-hotels.com" TargetMode="External"/><Relationship Id="rId7697" Type="http://schemas.openxmlformats.org/officeDocument/2006/relationships/hyperlink" Target="http://granoasisresort.com" TargetMode="External"/><Relationship Id="rId5033" Type="http://schemas.openxmlformats.org/officeDocument/2006/relationships/hyperlink" Target="http://nh-hoteles.es" TargetMode="External"/><Relationship Id="rId6364" Type="http://schemas.openxmlformats.org/officeDocument/2006/relationships/hyperlink" Target="http://odisseapark.com" TargetMode="External"/><Relationship Id="rId7696" Type="http://schemas.openxmlformats.org/officeDocument/2006/relationships/hyperlink" Target="http://royalriver.es" TargetMode="External"/><Relationship Id="rId5034" Type="http://schemas.openxmlformats.org/officeDocument/2006/relationships/hyperlink" Target="http://hotelcasares.es" TargetMode="External"/><Relationship Id="rId6365" Type="http://schemas.openxmlformats.org/officeDocument/2006/relationships/hyperlink" Target="http://santasusannaresort.info" TargetMode="External"/><Relationship Id="rId7695" Type="http://schemas.openxmlformats.org/officeDocument/2006/relationships/hyperlink" Target="http://hotel-andreas.com" TargetMode="External"/><Relationship Id="rId5039" Type="http://schemas.openxmlformats.org/officeDocument/2006/relationships/hyperlink" Target="http://marbellainnhoteles.com" TargetMode="External"/><Relationship Id="rId5037" Type="http://schemas.openxmlformats.org/officeDocument/2006/relationships/hyperlink" Target="http://atalaya-park.es" TargetMode="External"/><Relationship Id="rId6368" Type="http://schemas.openxmlformats.org/officeDocument/2006/relationships/hyperlink" Target="http://alegria-hotels.com/es" TargetMode="External"/><Relationship Id="rId5038" Type="http://schemas.openxmlformats.org/officeDocument/2006/relationships/hyperlink" Target="http://atalaya-park.es" TargetMode="External"/><Relationship Id="rId6369" Type="http://schemas.openxmlformats.org/officeDocument/2006/relationships/hyperlink" Target="http://indalopark.com" TargetMode="External"/><Relationship Id="rId7699" Type="http://schemas.openxmlformats.org/officeDocument/2006/relationships/hyperlink" Target="http://greengardenresort.com" TargetMode="External"/><Relationship Id="rId5020" Type="http://schemas.openxmlformats.org/officeDocument/2006/relationships/hyperlink" Target="http://al-anamarbella.com" TargetMode="External"/><Relationship Id="rId6351" Type="http://schemas.openxmlformats.org/officeDocument/2006/relationships/hyperlink" Target="http://hotelsummer.net" TargetMode="External"/><Relationship Id="rId7683" Type="http://schemas.openxmlformats.org/officeDocument/2006/relationships/hyperlink" Target="https://www.alexandrehotels.com/" TargetMode="External"/><Relationship Id="rId5021" Type="http://schemas.openxmlformats.org/officeDocument/2006/relationships/hyperlink" Target="http://hotel-florida.es" TargetMode="External"/><Relationship Id="rId6352" Type="http://schemas.openxmlformats.org/officeDocument/2006/relationships/hyperlink" Target="http://medplaya.com" TargetMode="External"/><Relationship Id="rId7682" Type="http://schemas.openxmlformats.org/officeDocument/2006/relationships/hyperlink" Target="http://virginia2.com" TargetMode="External"/><Relationship Id="rId7681" Type="http://schemas.openxmlformats.org/officeDocument/2006/relationships/hyperlink" Target="http://iberostar.com" TargetMode="External"/><Relationship Id="rId6350" Type="http://schemas.openxmlformats.org/officeDocument/2006/relationships/hyperlink" Target="http://hotelpresident.cat" TargetMode="External"/><Relationship Id="rId7680" Type="http://schemas.openxmlformats.org/officeDocument/2006/relationships/hyperlink" Target="http://royal-palm.tenerifehotel.net/es" TargetMode="External"/><Relationship Id="rId5024" Type="http://schemas.openxmlformats.org/officeDocument/2006/relationships/hyperlink" Target="http://ilunionhotels.com" TargetMode="External"/><Relationship Id="rId6355" Type="http://schemas.openxmlformats.org/officeDocument/2006/relationships/hyperlink" Target="http://checkingarbi.com" TargetMode="External"/><Relationship Id="rId7687" Type="http://schemas.openxmlformats.org/officeDocument/2006/relationships/hyperlink" Target="http://h10hotels.com" TargetMode="External"/><Relationship Id="rId5025" Type="http://schemas.openxmlformats.org/officeDocument/2006/relationships/hyperlink" Target="http://checkinconcordiaplaya.com" TargetMode="External"/><Relationship Id="rId6356" Type="http://schemas.openxmlformats.org/officeDocument/2006/relationships/hyperlink" Target="http://www.marisol-continental.com" TargetMode="External"/><Relationship Id="rId7686" Type="http://schemas.openxmlformats.org/officeDocument/2006/relationships/hyperlink" Target="http://hotelbitacora.com" TargetMode="External"/><Relationship Id="rId5022" Type="http://schemas.openxmlformats.org/officeDocument/2006/relationships/hyperlink" Target="http://hotelcuco.com" TargetMode="External"/><Relationship Id="rId6353" Type="http://schemas.openxmlformats.org/officeDocument/2006/relationships/hyperlink" Target="http://htophotels.es" TargetMode="External"/><Relationship Id="rId7685" Type="http://schemas.openxmlformats.org/officeDocument/2006/relationships/hyperlink" Target="http://hovima-hotels.com" TargetMode="External"/><Relationship Id="rId5023" Type="http://schemas.openxmlformats.org/officeDocument/2006/relationships/hyperlink" Target="http://hotelyaramar.es" TargetMode="External"/><Relationship Id="rId6354" Type="http://schemas.openxmlformats.org/officeDocument/2006/relationships/hyperlink" Target="http://expresshotel.net" TargetMode="External"/><Relationship Id="rId7684" Type="http://schemas.openxmlformats.org/officeDocument/2006/relationships/hyperlink" Target="http://castleharbourtenerife.com" TargetMode="External"/><Relationship Id="rId5028" Type="http://schemas.openxmlformats.org/officeDocument/2006/relationships/hyperlink" Target="http://www.grupovasari.com/" TargetMode="External"/><Relationship Id="rId6359" Type="http://schemas.openxmlformats.org/officeDocument/2006/relationships/hyperlink" Target="http://hotenco.com" TargetMode="External"/><Relationship Id="rId5029" Type="http://schemas.openxmlformats.org/officeDocument/2006/relationships/hyperlink" Target="http://vasariresort.com" TargetMode="External"/><Relationship Id="rId5026" Type="http://schemas.openxmlformats.org/officeDocument/2006/relationships/hyperlink" Target="http://parkplazasuiteshotel.com" TargetMode="External"/><Relationship Id="rId6357" Type="http://schemas.openxmlformats.org/officeDocument/2006/relationships/hyperlink" Target="http://haromar.com" TargetMode="External"/><Relationship Id="rId7689" Type="http://schemas.openxmlformats.org/officeDocument/2006/relationships/hyperlink" Target="http://hoteles-catalonia.com" TargetMode="External"/><Relationship Id="rId5027" Type="http://schemas.openxmlformats.org/officeDocument/2006/relationships/hyperlink" Target="http://parkplazasuiteshotel.com" TargetMode="External"/><Relationship Id="rId6358" Type="http://schemas.openxmlformats.org/officeDocument/2006/relationships/hyperlink" Target="http://hotelbonrepos.net" TargetMode="External"/><Relationship Id="rId7688" Type="http://schemas.openxmlformats.org/officeDocument/2006/relationships/hyperlink" Target="http://hotelh10laspalmeras.com" TargetMode="External"/><Relationship Id="rId6308" Type="http://schemas.openxmlformats.org/officeDocument/2006/relationships/hyperlink" Target="http://www.hotelceferino.com" TargetMode="External"/><Relationship Id="rId6309" Type="http://schemas.openxmlformats.org/officeDocument/2006/relationships/hyperlink" Target="http://hotelceferino.com" TargetMode="External"/><Relationship Id="rId7639" Type="http://schemas.openxmlformats.org/officeDocument/2006/relationships/hyperlink" Target="http://dreamplacehotels.com" TargetMode="External"/><Relationship Id="rId6306" Type="http://schemas.openxmlformats.org/officeDocument/2006/relationships/hyperlink" Target="http://sercotelhoteles.com" TargetMode="External"/><Relationship Id="rId7638" Type="http://schemas.openxmlformats.org/officeDocument/2006/relationships/hyperlink" Target="http://vanillagardenhotel.com" TargetMode="External"/><Relationship Id="rId8969" Type="http://schemas.openxmlformats.org/officeDocument/2006/relationships/hyperlink" Target="http://ruralmusical.es" TargetMode="External"/><Relationship Id="rId6307" Type="http://schemas.openxmlformats.org/officeDocument/2006/relationships/hyperlink" Target="http://www.hotelairpenedes.com" TargetMode="External"/><Relationship Id="rId7637" Type="http://schemas.openxmlformats.org/officeDocument/2006/relationships/hyperlink" Target="http://elrocal.net" TargetMode="External"/><Relationship Id="rId8968" Type="http://schemas.openxmlformats.org/officeDocument/2006/relationships/hyperlink" Target="https://www.alojamientosubeda.com/" TargetMode="External"/><Relationship Id="rId6300" Type="http://schemas.openxmlformats.org/officeDocument/2006/relationships/hyperlink" Target="http://hotelbergapark.com" TargetMode="External"/><Relationship Id="rId7632" Type="http://schemas.openxmlformats.org/officeDocument/2006/relationships/hyperlink" Target="http://www.haciendas-espana.com/" TargetMode="External"/><Relationship Id="rId8963" Type="http://schemas.openxmlformats.org/officeDocument/2006/relationships/hyperlink" Target="http://canpera.com" TargetMode="External"/><Relationship Id="rId6301" Type="http://schemas.openxmlformats.org/officeDocument/2006/relationships/hyperlink" Target="http://hotelestel.com" TargetMode="External"/><Relationship Id="rId7631" Type="http://schemas.openxmlformats.org/officeDocument/2006/relationships/hyperlink" Target="http://hotelregio.com" TargetMode="External"/><Relationship Id="rId8962" Type="http://schemas.openxmlformats.org/officeDocument/2006/relationships/hyperlink" Target="http://guadalupehotelboutique.com" TargetMode="External"/><Relationship Id="rId7630" Type="http://schemas.openxmlformats.org/officeDocument/2006/relationships/hyperlink" Target="http://balnearioledesma.com" TargetMode="External"/><Relationship Id="rId8961" Type="http://schemas.openxmlformats.org/officeDocument/2006/relationships/hyperlink" Target="http://elcuentoylaleyenda.com" TargetMode="External"/><Relationship Id="rId8960" Type="http://schemas.openxmlformats.org/officeDocument/2006/relationships/hyperlink" Target="http://posadadonjaime.es" TargetMode="External"/><Relationship Id="rId6304" Type="http://schemas.openxmlformats.org/officeDocument/2006/relationships/hyperlink" Target="http://sercotelhoteles.com" TargetMode="External"/><Relationship Id="rId7636" Type="http://schemas.openxmlformats.org/officeDocument/2006/relationships/hyperlink" Target="http://abbafonsecahotel.com" TargetMode="External"/><Relationship Id="rId8967" Type="http://schemas.openxmlformats.org/officeDocument/2006/relationships/hyperlink" Target="http://shoteletdesborn.com" TargetMode="External"/><Relationship Id="rId6305" Type="http://schemas.openxmlformats.org/officeDocument/2006/relationships/hyperlink" Target="http://domohotel.com" TargetMode="External"/><Relationship Id="rId7635" Type="http://schemas.openxmlformats.org/officeDocument/2006/relationships/hyperlink" Target="http://restaurantemiramar.es" TargetMode="External"/><Relationship Id="rId8966" Type="http://schemas.openxmlformats.org/officeDocument/2006/relationships/hyperlink" Target="http://huertosanantonio.com" TargetMode="External"/><Relationship Id="rId6302" Type="http://schemas.openxmlformats.org/officeDocument/2006/relationships/hyperlink" Target="http://casatorneriguell.com" TargetMode="External"/><Relationship Id="rId7634" Type="http://schemas.openxmlformats.org/officeDocument/2006/relationships/hyperlink" Target="http://salvatierrarural.es" TargetMode="External"/><Relationship Id="rId8965" Type="http://schemas.openxmlformats.org/officeDocument/2006/relationships/hyperlink" Target="http://laplantacion.com" TargetMode="External"/><Relationship Id="rId6303" Type="http://schemas.openxmlformats.org/officeDocument/2006/relationships/hyperlink" Target="http://basichotelpenedes.com" TargetMode="External"/><Relationship Id="rId7633" Type="http://schemas.openxmlformats.org/officeDocument/2006/relationships/hyperlink" Target="http://www.eurostarshotels.com/eurostars-las-claras.html" TargetMode="External"/><Relationship Id="rId8964" Type="http://schemas.openxmlformats.org/officeDocument/2006/relationships/hyperlink" Target="http://casamoline.com" TargetMode="External"/><Relationship Id="rId7629" Type="http://schemas.openxmlformats.org/officeDocument/2006/relationships/hyperlink" Target="http://hotelentredos.com" TargetMode="External"/><Relationship Id="rId7628" Type="http://schemas.openxmlformats.org/officeDocument/2006/relationships/hyperlink" Target="http://facebook.com/casasdelsevillano" TargetMode="External"/><Relationship Id="rId8959" Type="http://schemas.openxmlformats.org/officeDocument/2006/relationships/hyperlink" Target="http://hoteltiamargot.com" TargetMode="External"/><Relationship Id="rId7627" Type="http://schemas.openxmlformats.org/officeDocument/2006/relationships/hyperlink" Target="http://hotelruralportacoeli.es" TargetMode="External"/><Relationship Id="rId8958" Type="http://schemas.openxmlformats.org/officeDocument/2006/relationships/hyperlink" Target="https://www.nasilvana.com/" TargetMode="External"/><Relationship Id="rId7626" Type="http://schemas.openxmlformats.org/officeDocument/2006/relationships/hyperlink" Target="http://elcuartondeinesluna.com" TargetMode="External"/><Relationship Id="rId8957" Type="http://schemas.openxmlformats.org/officeDocument/2006/relationships/hyperlink" Target="http://caserontrastamara.es" TargetMode="External"/><Relationship Id="rId7621" Type="http://schemas.openxmlformats.org/officeDocument/2006/relationships/hyperlink" Target="http://hotelsanpolo.es" TargetMode="External"/><Relationship Id="rId8952" Type="http://schemas.openxmlformats.org/officeDocument/2006/relationships/hyperlink" Target="https://hotelmatalenas.es/" TargetMode="External"/><Relationship Id="rId7620" Type="http://schemas.openxmlformats.org/officeDocument/2006/relationships/hyperlink" Target="http://hotelrector.com" TargetMode="External"/><Relationship Id="rId8951" Type="http://schemas.openxmlformats.org/officeDocument/2006/relationships/hyperlink" Target="https://conilhome.com/es/contacto/" TargetMode="External"/><Relationship Id="rId8950" Type="http://schemas.openxmlformats.org/officeDocument/2006/relationships/hyperlink" Target="http://tesolaencina.es" TargetMode="External"/><Relationship Id="rId7625" Type="http://schemas.openxmlformats.org/officeDocument/2006/relationships/hyperlink" Target="http://vinccihoteles.com" TargetMode="External"/><Relationship Id="rId8956" Type="http://schemas.openxmlformats.org/officeDocument/2006/relationships/hyperlink" Target="http://lolivar.cat" TargetMode="External"/><Relationship Id="rId7624" Type="http://schemas.openxmlformats.org/officeDocument/2006/relationships/hyperlink" Target="http://parador.es" TargetMode="External"/><Relationship Id="rId8955" Type="http://schemas.openxmlformats.org/officeDocument/2006/relationships/hyperlink" Target="https://hotelrusticofinisterrae.com/" TargetMode="External"/><Relationship Id="rId7623" Type="http://schemas.openxmlformats.org/officeDocument/2006/relationships/hyperlink" Target="http://hoteleurowest.com" TargetMode="External"/><Relationship Id="rId8954" Type="http://schemas.openxmlformats.org/officeDocument/2006/relationships/hyperlink" Target="https://matxitxulofamilyrooms.top/" TargetMode="External"/><Relationship Id="rId7622" Type="http://schemas.openxmlformats.org/officeDocument/2006/relationships/hyperlink" Target="http://hotelmontalvo.es" TargetMode="External"/><Relationship Id="rId8953" Type="http://schemas.openxmlformats.org/officeDocument/2006/relationships/hyperlink" Target="http://hotelsorrosal.es" TargetMode="External"/><Relationship Id="rId6328" Type="http://schemas.openxmlformats.org/officeDocument/2006/relationships/hyperlink" Target="http://talldeconill.com" TargetMode="External"/><Relationship Id="rId6329" Type="http://schemas.openxmlformats.org/officeDocument/2006/relationships/hyperlink" Target="http://boutique1847.com" TargetMode="External"/><Relationship Id="rId7659" Type="http://schemas.openxmlformats.org/officeDocument/2006/relationships/hyperlink" Target="http://fincalahacienda.com" TargetMode="External"/><Relationship Id="rId7650" Type="http://schemas.openxmlformats.org/officeDocument/2006/relationships/hyperlink" Target="http://intercorpgrp.com" TargetMode="External"/><Relationship Id="rId8981" Type="http://schemas.openxmlformats.org/officeDocument/2006/relationships/hyperlink" Target="https://www.hotelsierraquesada.es/" TargetMode="External"/><Relationship Id="rId8980" Type="http://schemas.openxmlformats.org/officeDocument/2006/relationships/hyperlink" Target="https://xiarapina.com/" TargetMode="External"/><Relationship Id="rId6322" Type="http://schemas.openxmlformats.org/officeDocument/2006/relationships/hyperlink" Target="http://www.hotelcapri.es" TargetMode="External"/><Relationship Id="rId7654" Type="http://schemas.openxmlformats.org/officeDocument/2006/relationships/hyperlink" Target="http://royalsunresort.com" TargetMode="External"/><Relationship Id="rId8985" Type="http://schemas.openxmlformats.org/officeDocument/2006/relationships/hyperlink" Target="http://casaldomar.com" TargetMode="External"/><Relationship Id="rId6323" Type="http://schemas.openxmlformats.org/officeDocument/2006/relationships/hyperlink" Target="http://hotelcelimar.com" TargetMode="External"/><Relationship Id="rId7653" Type="http://schemas.openxmlformats.org/officeDocument/2006/relationships/hyperlink" Target="http://belivehotels.com" TargetMode="External"/><Relationship Id="rId8984" Type="http://schemas.openxmlformats.org/officeDocument/2006/relationships/hyperlink" Target="http://totanesrural.es" TargetMode="External"/><Relationship Id="rId6320" Type="http://schemas.openxmlformats.org/officeDocument/2006/relationships/hyperlink" Target="http://sunway.es" TargetMode="External"/><Relationship Id="rId7652" Type="http://schemas.openxmlformats.org/officeDocument/2006/relationships/hyperlink" Target="http://springhoteles.com" TargetMode="External"/><Relationship Id="rId8983" Type="http://schemas.openxmlformats.org/officeDocument/2006/relationships/hyperlink" Target="http://hotelcueva.com" TargetMode="External"/><Relationship Id="rId6321" Type="http://schemas.openxmlformats.org/officeDocument/2006/relationships/hyperlink" Target="http://melia.com" TargetMode="External"/><Relationship Id="rId7651" Type="http://schemas.openxmlformats.org/officeDocument/2006/relationships/hyperlink" Target="http://pensionalcala.com" TargetMode="External"/><Relationship Id="rId8982" Type="http://schemas.openxmlformats.org/officeDocument/2006/relationships/hyperlink" Target="http://hotelcresol.com" TargetMode="External"/><Relationship Id="rId6326" Type="http://schemas.openxmlformats.org/officeDocument/2006/relationships/hyperlink" Target="http://hotelnoucentista.com" TargetMode="External"/><Relationship Id="rId7658" Type="http://schemas.openxmlformats.org/officeDocument/2006/relationships/hyperlink" Target="http://vigiliapark.com" TargetMode="External"/><Relationship Id="rId8989" Type="http://schemas.openxmlformats.org/officeDocument/2006/relationships/hyperlink" Target="https://losanades.com/" TargetMode="External"/><Relationship Id="rId6327" Type="http://schemas.openxmlformats.org/officeDocument/2006/relationships/hyperlink" Target="http://moliblanchotel.cat" TargetMode="External"/><Relationship Id="rId7657" Type="http://schemas.openxmlformats.org/officeDocument/2006/relationships/hyperlink" Target="http://stilhotels.com" TargetMode="External"/><Relationship Id="rId8988" Type="http://schemas.openxmlformats.org/officeDocument/2006/relationships/hyperlink" Target="http://hoteltermes.com" TargetMode="External"/><Relationship Id="rId6324" Type="http://schemas.openxmlformats.org/officeDocument/2006/relationships/hyperlink" Target="http://elxalet.com" TargetMode="External"/><Relationship Id="rId7656" Type="http://schemas.openxmlformats.org/officeDocument/2006/relationships/hyperlink" Target="http://stilhotels.com" TargetMode="External"/><Relationship Id="rId8987" Type="http://schemas.openxmlformats.org/officeDocument/2006/relationships/hyperlink" Target="http://marakasa.com" TargetMode="External"/><Relationship Id="rId6325" Type="http://schemas.openxmlformats.org/officeDocument/2006/relationships/hyperlink" Target="http://www.sitges.dolce.com" TargetMode="External"/><Relationship Id="rId7655" Type="http://schemas.openxmlformats.org/officeDocument/2006/relationships/hyperlink" Target="http://hoteles-losdragos.com" TargetMode="External"/><Relationship Id="rId8986" Type="http://schemas.openxmlformats.org/officeDocument/2006/relationships/hyperlink" Target="http://amadacarlota.es" TargetMode="External"/><Relationship Id="rId6319" Type="http://schemas.openxmlformats.org/officeDocument/2006/relationships/hyperlink" Target="http://hotelmimsitges.com" TargetMode="External"/><Relationship Id="rId6317" Type="http://schemas.openxmlformats.org/officeDocument/2006/relationships/hyperlink" Target="http://hotelestela.com" TargetMode="External"/><Relationship Id="rId7649" Type="http://schemas.openxmlformats.org/officeDocument/2006/relationships/hyperlink" Target="http://apartamentospuntanegra.com" TargetMode="External"/><Relationship Id="rId6318" Type="http://schemas.openxmlformats.org/officeDocument/2006/relationships/hyperlink" Target="http://www.laninahotel.com" TargetMode="External"/><Relationship Id="rId7648" Type="http://schemas.openxmlformats.org/officeDocument/2006/relationships/hyperlink" Target="http://blueseahotels.com" TargetMode="External"/><Relationship Id="rId8979" Type="http://schemas.openxmlformats.org/officeDocument/2006/relationships/hyperlink" Target="https://hotelpalacios.top/" TargetMode="External"/><Relationship Id="rId8970" Type="http://schemas.openxmlformats.org/officeDocument/2006/relationships/hyperlink" Target="http://hotelvillaclara.com" TargetMode="External"/><Relationship Id="rId6311" Type="http://schemas.openxmlformats.org/officeDocument/2006/relationships/hyperlink" Target="http://hotelcesar.net" TargetMode="External"/><Relationship Id="rId7643" Type="http://schemas.openxmlformats.org/officeDocument/2006/relationships/hyperlink" Target="http://apartamentosorquidea.com" TargetMode="External"/><Relationship Id="rId8974" Type="http://schemas.openxmlformats.org/officeDocument/2006/relationships/hyperlink" Target="http://hotelelmirloblanco.com" TargetMode="External"/><Relationship Id="rId6312" Type="http://schemas.openxmlformats.org/officeDocument/2006/relationships/hyperlink" Target="http://hotelateneapark.com" TargetMode="External"/><Relationship Id="rId7642" Type="http://schemas.openxmlformats.org/officeDocument/2006/relationships/hyperlink" Target="http://hotel-gomera.com" TargetMode="External"/><Relationship Id="rId8973" Type="http://schemas.openxmlformats.org/officeDocument/2006/relationships/hyperlink" Target="http://hotelelhorreoaviles.com" TargetMode="External"/><Relationship Id="rId7641" Type="http://schemas.openxmlformats.org/officeDocument/2006/relationships/hyperlink" Target="http://hotel-gomera.com/es" TargetMode="External"/><Relationship Id="rId8972" Type="http://schemas.openxmlformats.org/officeDocument/2006/relationships/hyperlink" Target="http://hotelrurallatronera.com" TargetMode="External"/><Relationship Id="rId6310" Type="http://schemas.openxmlformats.org/officeDocument/2006/relationships/hyperlink" Target="http://solvihotel.com" TargetMode="External"/><Relationship Id="rId7640" Type="http://schemas.openxmlformats.org/officeDocument/2006/relationships/hyperlink" Target="http://hotelrural-villahermigua.com" TargetMode="External"/><Relationship Id="rId8971" Type="http://schemas.openxmlformats.org/officeDocument/2006/relationships/hyperlink" Target="http://alendaragon.com" TargetMode="External"/><Relationship Id="rId6315" Type="http://schemas.openxmlformats.org/officeDocument/2006/relationships/hyperlink" Target="http://hotelalenti.com" TargetMode="External"/><Relationship Id="rId7647" Type="http://schemas.openxmlformats.org/officeDocument/2006/relationships/hyperlink" Target="http://granmeliapalaciodeisora.com" TargetMode="External"/><Relationship Id="rId8978" Type="http://schemas.openxmlformats.org/officeDocument/2006/relationships/hyperlink" Target="http://hotelpuntagrande.com" TargetMode="External"/><Relationship Id="rId6316" Type="http://schemas.openxmlformats.org/officeDocument/2006/relationships/hyperlink" Target="http://hotelestela.com" TargetMode="External"/><Relationship Id="rId7646" Type="http://schemas.openxmlformats.org/officeDocument/2006/relationships/hyperlink" Target="http://hoteltorredelconde.com" TargetMode="External"/><Relationship Id="rId8977" Type="http://schemas.openxmlformats.org/officeDocument/2006/relationships/hyperlink" Target="http://hotelcasarader.com" TargetMode="External"/><Relationship Id="rId6313" Type="http://schemas.openxmlformats.org/officeDocument/2006/relationships/hyperlink" Target="http://masalbereda.com" TargetMode="External"/><Relationship Id="rId7645" Type="http://schemas.openxmlformats.org/officeDocument/2006/relationships/hyperlink" Target="http://hotellacolombina.com" TargetMode="External"/><Relationship Id="rId8976" Type="http://schemas.openxmlformats.org/officeDocument/2006/relationships/hyperlink" Target="https://www.canserrete.com/es/index.html" TargetMode="External"/><Relationship Id="rId6314" Type="http://schemas.openxmlformats.org/officeDocument/2006/relationships/hyperlink" Target="http://parador.es" TargetMode="External"/><Relationship Id="rId7644" Type="http://schemas.openxmlformats.org/officeDocument/2006/relationships/hyperlink" Target="http://parador.es" TargetMode="External"/><Relationship Id="rId8975" Type="http://schemas.openxmlformats.org/officeDocument/2006/relationships/hyperlink" Target="http://artgs.es" TargetMode="External"/><Relationship Id="rId2820" Type="http://schemas.openxmlformats.org/officeDocument/2006/relationships/hyperlink" Target="http://bqhoteles.com" TargetMode="External"/><Relationship Id="rId2821" Type="http://schemas.openxmlformats.org/officeDocument/2006/relationships/hyperlink" Target="http://bluebayresorts.com" TargetMode="External"/><Relationship Id="rId2822" Type="http://schemas.openxmlformats.org/officeDocument/2006/relationships/hyperlink" Target="http://hotelbonsol.es" TargetMode="External"/><Relationship Id="rId2823" Type="http://schemas.openxmlformats.org/officeDocument/2006/relationships/hyperlink" Target="http://hola-amic.com" TargetMode="External"/><Relationship Id="rId2824" Type="http://schemas.openxmlformats.org/officeDocument/2006/relationships/hyperlink" Target="http://gprovalparaiso.com" TargetMode="External"/><Relationship Id="rId2825" Type="http://schemas.openxmlformats.org/officeDocument/2006/relationships/hyperlink" Target="http://cataloniamajorica.com" TargetMode="External"/><Relationship Id="rId2826" Type="http://schemas.openxmlformats.org/officeDocument/2006/relationships/hyperlink" Target="http://belivehotels.com" TargetMode="External"/><Relationship Id="rId2827" Type="http://schemas.openxmlformats.org/officeDocument/2006/relationships/hyperlink" Target="http://eurostarsmarivent.com" TargetMode="External"/><Relationship Id="rId2828" Type="http://schemas.openxmlformats.org/officeDocument/2006/relationships/hyperlink" Target="http://belivehotels.com" TargetMode="External"/><Relationship Id="rId2829" Type="http://schemas.openxmlformats.org/officeDocument/2006/relationships/hyperlink" Target="http://fiestahotelgroup.com" TargetMode="External"/><Relationship Id="rId5093" Type="http://schemas.openxmlformats.org/officeDocument/2006/relationships/hyperlink" Target="http://fuertehoteles.com" TargetMode="External"/><Relationship Id="rId5094" Type="http://schemas.openxmlformats.org/officeDocument/2006/relationships/hyperlink" Target="http://casaresdelmarluxury.com" TargetMode="External"/><Relationship Id="rId5091" Type="http://schemas.openxmlformats.org/officeDocument/2006/relationships/hyperlink" Target="http://reaviles.com" TargetMode="External"/><Relationship Id="rId5092" Type="http://schemas.openxmlformats.org/officeDocument/2006/relationships/hyperlink" Target="http://costanatura.es" TargetMode="External"/><Relationship Id="rId5097" Type="http://schemas.openxmlformats.org/officeDocument/2006/relationships/hyperlink" Target="http://princess-hotels.com" TargetMode="External"/><Relationship Id="rId5098" Type="http://schemas.openxmlformats.org/officeDocument/2006/relationships/hyperlink" Target="http://h10hotels.com" TargetMode="External"/><Relationship Id="rId5095" Type="http://schemas.openxmlformats.org/officeDocument/2006/relationships/hyperlink" Target="http://hotelpiedrapaloma.com" TargetMode="External"/><Relationship Id="rId5096" Type="http://schemas.openxmlformats.org/officeDocument/2006/relationships/hyperlink" Target="http://mediterraneo-estepona.com" TargetMode="External"/><Relationship Id="rId5099" Type="http://schemas.openxmlformats.org/officeDocument/2006/relationships/hyperlink" Target="http://hotelesglobales.com" TargetMode="External"/><Relationship Id="rId2810" Type="http://schemas.openxmlformats.org/officeDocument/2006/relationships/hyperlink" Target="http://hotelesbonanza.com" TargetMode="External"/><Relationship Id="rId2811" Type="http://schemas.openxmlformats.org/officeDocument/2006/relationships/hyperlink" Target="http://hotelesbonanza.com" TargetMode="External"/><Relationship Id="rId2812" Type="http://schemas.openxmlformats.org/officeDocument/2006/relationships/hyperlink" Target="http://hoteljoanmiro.com" TargetMode="External"/><Relationship Id="rId2813" Type="http://schemas.openxmlformats.org/officeDocument/2006/relationships/hyperlink" Target="http://hotelnixepalace.es" TargetMode="External"/><Relationship Id="rId2814" Type="http://schemas.openxmlformats.org/officeDocument/2006/relationships/hyperlink" Target="http://europe-hotels.org" TargetMode="External"/><Relationship Id="rId2815" Type="http://schemas.openxmlformats.org/officeDocument/2006/relationships/hyperlink" Target="https://www.melia.com/en/hotels/spain/majorca/de-mar-gran-melia?utm_campaign=google&amp;utm_content=0718&amp;utm_medium=organic&amp;utm_source=directories" TargetMode="External"/><Relationship Id="rId2816" Type="http://schemas.openxmlformats.org/officeDocument/2006/relationships/hyperlink" Target="http://hotelbonsol.es" TargetMode="External"/><Relationship Id="rId2817" Type="http://schemas.openxmlformats.org/officeDocument/2006/relationships/hyperlink" Target="http://melia.com" TargetMode="External"/><Relationship Id="rId2818" Type="http://schemas.openxmlformats.org/officeDocument/2006/relationships/hyperlink" Target="http://hotelrocilletas.com" TargetMode="External"/><Relationship Id="rId2819" Type="http://schemas.openxmlformats.org/officeDocument/2006/relationships/hyperlink" Target="http://hotelbonsol.es" TargetMode="External"/><Relationship Id="rId5090" Type="http://schemas.openxmlformats.org/officeDocument/2006/relationships/hyperlink" Target="http://hoteleselba.com" TargetMode="External"/><Relationship Id="rId5082" Type="http://schemas.openxmlformats.org/officeDocument/2006/relationships/hyperlink" Target="http://puenteromano.com" TargetMode="External"/><Relationship Id="rId5083" Type="http://schemas.openxmlformats.org/officeDocument/2006/relationships/hyperlink" Target="http://hotelpyr.com" TargetMode="External"/><Relationship Id="rId5080" Type="http://schemas.openxmlformats.org/officeDocument/2006/relationships/hyperlink" Target="http://iberostar.com" TargetMode="External"/><Relationship Id="rId5081" Type="http://schemas.openxmlformats.org/officeDocument/2006/relationships/hyperlink" Target="http://princesaplaya.com" TargetMode="External"/><Relationship Id="rId5086" Type="http://schemas.openxmlformats.org/officeDocument/2006/relationships/hyperlink" Target="http://hotelrinconandaluz.com" TargetMode="External"/><Relationship Id="rId5087" Type="http://schemas.openxmlformats.org/officeDocument/2006/relationships/hyperlink" Target="http://h10hotels.com" TargetMode="External"/><Relationship Id="rId5084" Type="http://schemas.openxmlformats.org/officeDocument/2006/relationships/hyperlink" Target="http://benabola.com" TargetMode="External"/><Relationship Id="rId5085" Type="http://schemas.openxmlformats.org/officeDocument/2006/relationships/hyperlink" Target="http://benabola.com" TargetMode="External"/><Relationship Id="rId5088" Type="http://schemas.openxmlformats.org/officeDocument/2006/relationships/hyperlink" Target="http://melia.com" TargetMode="External"/><Relationship Id="rId5089" Type="http://schemas.openxmlformats.org/officeDocument/2006/relationships/hyperlink" Target="http://kempinski.com" TargetMode="External"/><Relationship Id="rId1510" Type="http://schemas.openxmlformats.org/officeDocument/2006/relationships/hyperlink" Target="http://virreypalafox.com/" TargetMode="External"/><Relationship Id="rId2841" Type="http://schemas.openxmlformats.org/officeDocument/2006/relationships/hyperlink" Target="http://hotelesglobales.com" TargetMode="External"/><Relationship Id="rId1511" Type="http://schemas.openxmlformats.org/officeDocument/2006/relationships/hyperlink" Target="http://hotelrioucero.com" TargetMode="External"/><Relationship Id="rId2842" Type="http://schemas.openxmlformats.org/officeDocument/2006/relationships/hyperlink" Target="http://hotelsviva.com" TargetMode="External"/><Relationship Id="rId1512" Type="http://schemas.openxmlformats.org/officeDocument/2006/relationships/hyperlink" Target="http://hotelmedinasalim.com" TargetMode="External"/><Relationship Id="rId2843" Type="http://schemas.openxmlformats.org/officeDocument/2006/relationships/hyperlink" Target="http://hotel-casaslago.com" TargetMode="External"/><Relationship Id="rId1513" Type="http://schemas.openxmlformats.org/officeDocument/2006/relationships/hyperlink" Target="http://bavieca.net" TargetMode="External"/><Relationship Id="rId2844" Type="http://schemas.openxmlformats.org/officeDocument/2006/relationships/hyperlink" Target="http://princesaplaya.net" TargetMode="External"/><Relationship Id="rId1514" Type="http://schemas.openxmlformats.org/officeDocument/2006/relationships/hyperlink" Target="http://estacionalma.com" TargetMode="External"/><Relationship Id="rId2845" Type="http://schemas.openxmlformats.org/officeDocument/2006/relationships/hyperlink" Target="http://princesaplaya.net" TargetMode="External"/><Relationship Id="rId1515" Type="http://schemas.openxmlformats.org/officeDocument/2006/relationships/hyperlink" Target="http://hotelantonio.net" TargetMode="External"/><Relationship Id="rId2846" Type="http://schemas.openxmlformats.org/officeDocument/2006/relationships/hyperlink" Target="http://grupoandria.com" TargetMode="External"/><Relationship Id="rId1516" Type="http://schemas.openxmlformats.org/officeDocument/2006/relationships/hyperlink" Target="http://hotelvilladealmazan.com" TargetMode="External"/><Relationship Id="rId2847" Type="http://schemas.openxmlformats.org/officeDocument/2006/relationships/hyperlink" Target="https://www.melia.com/en/hotels/spain/menorca/sol-falco-all-inclusive?utm_campaign=google&amp;utm_content=0713&amp;utm_medium=organic&amp;utm_source=directories" TargetMode="External"/><Relationship Id="rId1517" Type="http://schemas.openxmlformats.org/officeDocument/2006/relationships/hyperlink" Target="http://reinainmobiliaria.es" TargetMode="External"/><Relationship Id="rId2848" Type="http://schemas.openxmlformats.org/officeDocument/2006/relationships/hyperlink" Target="https://www.marsenses.com/hoteles-marsenses/marsenses-paradise-club-hotel?utm_source=GBP_PC&amp;utm_medium=BOTON_PC_GBP&amp;utm_campaign=GBP" TargetMode="External"/><Relationship Id="rId1518" Type="http://schemas.openxmlformats.org/officeDocument/2006/relationships/hyperlink" Target="http://enclavesoria.es" TargetMode="External"/><Relationship Id="rId2849" Type="http://schemas.openxmlformats.org/officeDocument/2006/relationships/hyperlink" Target="http://grupohotel.com" TargetMode="External"/><Relationship Id="rId1519" Type="http://schemas.openxmlformats.org/officeDocument/2006/relationships/hyperlink" Target="http://hoteldonapaula.com" TargetMode="External"/><Relationship Id="rId2840" Type="http://schemas.openxmlformats.org/officeDocument/2006/relationships/hyperlink" Target="http://facebook.com/hybseaclub" TargetMode="External"/><Relationship Id="rId2830" Type="http://schemas.openxmlformats.org/officeDocument/2006/relationships/hyperlink" Target="http://fiestahotelgroup.com" TargetMode="External"/><Relationship Id="rId1500" Type="http://schemas.openxmlformats.org/officeDocument/2006/relationships/hyperlink" Target="http://hotelmanriquedelara.com" TargetMode="External"/><Relationship Id="rId2831" Type="http://schemas.openxmlformats.org/officeDocument/2006/relationships/hyperlink" Target="http://fiestahotelgroup.com" TargetMode="External"/><Relationship Id="rId1501" Type="http://schemas.openxmlformats.org/officeDocument/2006/relationships/hyperlink" Target="http://hotellareserva.com" TargetMode="External"/><Relationship Id="rId2832" Type="http://schemas.openxmlformats.org/officeDocument/2006/relationships/hyperlink" Target="http://casamunich.com" TargetMode="External"/><Relationship Id="rId1502" Type="http://schemas.openxmlformats.org/officeDocument/2006/relationships/hyperlink" Target="http://hotelruraldepinares.com" TargetMode="External"/><Relationship Id="rId2833" Type="http://schemas.openxmlformats.org/officeDocument/2006/relationships/hyperlink" Target="http://cubanitoibiza.com" TargetMode="External"/><Relationship Id="rId1503" Type="http://schemas.openxmlformats.org/officeDocument/2006/relationships/hyperlink" Target="http://castroviejo.net" TargetMode="External"/><Relationship Id="rId2834" Type="http://schemas.openxmlformats.org/officeDocument/2006/relationships/hyperlink" Target="http://doradoibiza.com" TargetMode="External"/><Relationship Id="rId1504" Type="http://schemas.openxmlformats.org/officeDocument/2006/relationships/hyperlink" Target="http://hotelrioucero.com" TargetMode="External"/><Relationship Id="rId2835" Type="http://schemas.openxmlformats.org/officeDocument/2006/relationships/hyperlink" Target="http://paradisoibiza.com" TargetMode="External"/><Relationship Id="rId1505" Type="http://schemas.openxmlformats.org/officeDocument/2006/relationships/hyperlink" Target="http://casarurallaabuela.es" TargetMode="External"/><Relationship Id="rId2836" Type="http://schemas.openxmlformats.org/officeDocument/2006/relationships/hyperlink" Target="http://santosibiza.com" TargetMode="External"/><Relationship Id="rId1506" Type="http://schemas.openxmlformats.org/officeDocument/2006/relationships/hyperlink" Target="http://elalquerque.com" TargetMode="External"/><Relationship Id="rId2837" Type="http://schemas.openxmlformats.org/officeDocument/2006/relationships/hyperlink" Target="http://ibizasunapartments.com" TargetMode="External"/><Relationship Id="rId1507" Type="http://schemas.openxmlformats.org/officeDocument/2006/relationships/hyperlink" Target="http://sanbaudelio.com" TargetMode="External"/><Relationship Id="rId2838" Type="http://schemas.openxmlformats.org/officeDocument/2006/relationships/hyperlink" Target="http://laventanaibiza.com" TargetMode="External"/><Relationship Id="rId1508" Type="http://schemas.openxmlformats.org/officeDocument/2006/relationships/hyperlink" Target="http://castillatermal.com/hoteles/burgo-de-osma" TargetMode="External"/><Relationship Id="rId2839" Type="http://schemas.openxmlformats.org/officeDocument/2006/relationships/hyperlink" Target="http://hotelesglobales.com" TargetMode="External"/><Relationship Id="rId1509" Type="http://schemas.openxmlformats.org/officeDocument/2006/relationships/hyperlink" Target="http://castillatermal.com" TargetMode="External"/><Relationship Id="rId6380" Type="http://schemas.openxmlformats.org/officeDocument/2006/relationships/hyperlink" Target="http://www.hotelsabiote.com" TargetMode="External"/><Relationship Id="rId5050" Type="http://schemas.openxmlformats.org/officeDocument/2006/relationships/hyperlink" Target="http://hermanosmacias.com" TargetMode="External"/><Relationship Id="rId6381" Type="http://schemas.openxmlformats.org/officeDocument/2006/relationships/hyperlink" Target="http://checkinpineda.com" TargetMode="External"/><Relationship Id="rId5053" Type="http://schemas.openxmlformats.org/officeDocument/2006/relationships/hyperlink" Target="http://hotelmolino.es" TargetMode="External"/><Relationship Id="rId6384" Type="http://schemas.openxmlformats.org/officeDocument/2006/relationships/hyperlink" Target="http://hotel-merce.com" TargetMode="External"/><Relationship Id="rId5054" Type="http://schemas.openxmlformats.org/officeDocument/2006/relationships/hyperlink" Target="http://barakaronda.com" TargetMode="External"/><Relationship Id="rId6385" Type="http://schemas.openxmlformats.org/officeDocument/2006/relationships/hyperlink" Target="http://www.aquahotel.com" TargetMode="External"/><Relationship Id="rId5051" Type="http://schemas.openxmlformats.org/officeDocument/2006/relationships/hyperlink" Target="http://hoteleltajo.com" TargetMode="External"/><Relationship Id="rId6382" Type="http://schemas.openxmlformats.org/officeDocument/2006/relationships/hyperlink" Target="http://hotelsorrabona.com" TargetMode="External"/><Relationship Id="rId5052" Type="http://schemas.openxmlformats.org/officeDocument/2006/relationships/hyperlink" Target="http://hotelmontelirio.com" TargetMode="External"/><Relationship Id="rId6383" Type="http://schemas.openxmlformats.org/officeDocument/2006/relationships/hyperlink" Target="http://goldenhotels.com" TargetMode="External"/><Relationship Id="rId5057" Type="http://schemas.openxmlformats.org/officeDocument/2006/relationships/hyperlink" Target="http://hoteldonacarmen.com" TargetMode="External"/><Relationship Id="rId6388" Type="http://schemas.openxmlformats.org/officeDocument/2006/relationships/hyperlink" Target="http://hlespalmeres.com" TargetMode="External"/><Relationship Id="rId5058" Type="http://schemas.openxmlformats.org/officeDocument/2006/relationships/hyperlink" Target="http://hoteldonacarmen.com/" TargetMode="External"/><Relationship Id="rId6389" Type="http://schemas.openxmlformats.org/officeDocument/2006/relationships/hyperlink" Target="http://ghthotels.com" TargetMode="External"/><Relationship Id="rId5055" Type="http://schemas.openxmlformats.org/officeDocument/2006/relationships/hyperlink" Target="http://hotelesarunda.com" TargetMode="External"/><Relationship Id="rId6386" Type="http://schemas.openxmlformats.org/officeDocument/2006/relationships/hyperlink" Target="http://hotelbernat.com" TargetMode="External"/><Relationship Id="rId5056" Type="http://schemas.openxmlformats.org/officeDocument/2006/relationships/hyperlink" Target="http://hoteldonjavier.com" TargetMode="External"/><Relationship Id="rId6387" Type="http://schemas.openxmlformats.org/officeDocument/2006/relationships/hyperlink" Target="http://hotelfretasefed.wix.com/hotel-freta-calella" TargetMode="External"/><Relationship Id="rId5059" Type="http://schemas.openxmlformats.org/officeDocument/2006/relationships/hyperlink" Target="http://hoteles-catalonia.com" TargetMode="External"/><Relationship Id="rId6370" Type="http://schemas.openxmlformats.org/officeDocument/2006/relationships/hyperlink" Target="http://hotelriviera.com" TargetMode="External"/><Relationship Id="rId5042" Type="http://schemas.openxmlformats.org/officeDocument/2006/relationships/hyperlink" Target="http://hotelguadalmina.com" TargetMode="External"/><Relationship Id="rId6373" Type="http://schemas.openxmlformats.org/officeDocument/2006/relationships/hyperlink" Target="http://www.aquahotel.com/" TargetMode="External"/><Relationship Id="rId5043" Type="http://schemas.openxmlformats.org/officeDocument/2006/relationships/hyperlink" Target="http://hotelguadalmina.com" TargetMode="External"/><Relationship Id="rId6374" Type="http://schemas.openxmlformats.org/officeDocument/2006/relationships/hyperlink" Target="http://hoteldonangel.com" TargetMode="External"/><Relationship Id="rId5040" Type="http://schemas.openxmlformats.org/officeDocument/2006/relationships/hyperlink" Target="http://hotelesglobales.com" TargetMode="External"/><Relationship Id="rId6371" Type="http://schemas.openxmlformats.org/officeDocument/2006/relationships/hyperlink" Target="http://grupflorida.com" TargetMode="External"/><Relationship Id="rId5041" Type="http://schemas.openxmlformats.org/officeDocument/2006/relationships/hyperlink" Target="http://hoteltrhparaiso.com" TargetMode="External"/><Relationship Id="rId6372" Type="http://schemas.openxmlformats.org/officeDocument/2006/relationships/hyperlink" Target="http://hotelalhambra.net" TargetMode="External"/><Relationship Id="rId5046" Type="http://schemas.openxmlformats.org/officeDocument/2006/relationships/hyperlink" Target="http://elmolinodelpuente.com" TargetMode="External"/><Relationship Id="rId6377" Type="http://schemas.openxmlformats.org/officeDocument/2006/relationships/hyperlink" Target="http://checkinsirius.com" TargetMode="External"/><Relationship Id="rId5047" Type="http://schemas.openxmlformats.org/officeDocument/2006/relationships/hyperlink" Target="http://parador.es" TargetMode="External"/><Relationship Id="rId6378" Type="http://schemas.openxmlformats.org/officeDocument/2006/relationships/hyperlink" Target="http://goldenhotels.com" TargetMode="External"/><Relationship Id="rId5044" Type="http://schemas.openxmlformats.org/officeDocument/2006/relationships/hyperlink" Target="http://laposadadelangel.net" TargetMode="External"/><Relationship Id="rId6375" Type="http://schemas.openxmlformats.org/officeDocument/2006/relationships/hyperlink" Target="http://aquahotel.com" TargetMode="External"/><Relationship Id="rId5045" Type="http://schemas.openxmlformats.org/officeDocument/2006/relationships/hyperlink" Target="http://hermanosmacias.com" TargetMode="External"/><Relationship Id="rId6376" Type="http://schemas.openxmlformats.org/officeDocument/2006/relationships/hyperlink" Target="http://www.hotelcaprici.com" TargetMode="External"/><Relationship Id="rId5048" Type="http://schemas.openxmlformats.org/officeDocument/2006/relationships/hyperlink" Target="http://dmiguel.com" TargetMode="External"/><Relationship Id="rId6379" Type="http://schemas.openxmlformats.org/officeDocument/2006/relationships/hyperlink" Target="http://www.hotelstellapineda.com" TargetMode="External"/><Relationship Id="rId5049" Type="http://schemas.openxmlformats.org/officeDocument/2006/relationships/hyperlink" Target="http://hotelberlanga.com" TargetMode="External"/><Relationship Id="rId2800" Type="http://schemas.openxmlformats.org/officeDocument/2006/relationships/hyperlink" Target="https://www.melia.com/es" TargetMode="External"/><Relationship Id="rId2801" Type="http://schemas.openxmlformats.org/officeDocument/2006/relationships/hyperlink" Target="http://blueseahotels.com" TargetMode="External"/><Relationship Id="rId2802" Type="http://schemas.openxmlformats.org/officeDocument/2006/relationships/hyperlink" Target="http://blueseahotels.es" TargetMode="External"/><Relationship Id="rId2803" Type="http://schemas.openxmlformats.org/officeDocument/2006/relationships/hyperlink" Target="http://hoteltres.com" TargetMode="External"/><Relationship Id="rId2804" Type="http://schemas.openxmlformats.org/officeDocument/2006/relationships/hyperlink" Target="http://purohotel.com" TargetMode="External"/><Relationship Id="rId2805" Type="http://schemas.openxmlformats.org/officeDocument/2006/relationships/hyperlink" Target="http://purohotel.com" TargetMode="External"/><Relationship Id="rId2806" Type="http://schemas.openxmlformats.org/officeDocument/2006/relationships/hyperlink" Target="http://daltmurada.com" TargetMode="External"/><Relationship Id="rId2807" Type="http://schemas.openxmlformats.org/officeDocument/2006/relationships/hyperlink" Target="http://terrenostudios.com" TargetMode="External"/><Relationship Id="rId2808" Type="http://schemas.openxmlformats.org/officeDocument/2006/relationships/hyperlink" Target="http://somhotels.es/hotel-som-dona" TargetMode="External"/><Relationship Id="rId2809" Type="http://schemas.openxmlformats.org/officeDocument/2006/relationships/hyperlink" Target="http://ondinamarhotel.com" TargetMode="External"/><Relationship Id="rId5071" Type="http://schemas.openxmlformats.org/officeDocument/2006/relationships/hyperlink" Target="http://fincaeslava.com" TargetMode="External"/><Relationship Id="rId5072" Type="http://schemas.openxmlformats.org/officeDocument/2006/relationships/hyperlink" Target="http://hotellosdolmenes.com" TargetMode="External"/><Relationship Id="rId5070" Type="http://schemas.openxmlformats.org/officeDocument/2006/relationships/hyperlink" Target="http://diver.hotelsinmarbella.net" TargetMode="External"/><Relationship Id="rId5075" Type="http://schemas.openxmlformats.org/officeDocument/2006/relationships/hyperlink" Target="http://parador.es" TargetMode="External"/><Relationship Id="rId5076" Type="http://schemas.openxmlformats.org/officeDocument/2006/relationships/hyperlink" Target="http://sunnydom.com" TargetMode="External"/><Relationship Id="rId5073" Type="http://schemas.openxmlformats.org/officeDocument/2006/relationships/hyperlink" Target="http://hotellasierra.com" TargetMode="External"/><Relationship Id="rId5074" Type="http://schemas.openxmlformats.org/officeDocument/2006/relationships/hyperlink" Target="http://castillahotel.com" TargetMode="External"/><Relationship Id="rId5079" Type="http://schemas.openxmlformats.org/officeDocument/2006/relationships/hyperlink" Target="http://hotelartola.com" TargetMode="External"/><Relationship Id="rId5077" Type="http://schemas.openxmlformats.org/officeDocument/2006/relationships/hyperlink" Target="http://royaltennisclub.com" TargetMode="External"/><Relationship Id="rId5078" Type="http://schemas.openxmlformats.org/officeDocument/2006/relationships/hyperlink" Target="http://vimehotels.com" TargetMode="External"/><Relationship Id="rId5060" Type="http://schemas.openxmlformats.org/officeDocument/2006/relationships/hyperlink" Target="http://hotelvirgendelosreyes.com" TargetMode="External"/><Relationship Id="rId6391" Type="http://schemas.openxmlformats.org/officeDocument/2006/relationships/hyperlink" Target="http://hotelsantjordi.com" TargetMode="External"/><Relationship Id="rId5061" Type="http://schemas.openxmlformats.org/officeDocument/2006/relationships/hyperlink" Target="http://cataloniahotels.com" TargetMode="External"/><Relationship Id="rId6392" Type="http://schemas.openxmlformats.org/officeDocument/2006/relationships/hyperlink" Target="http://aparthotelmiamipark.com" TargetMode="External"/><Relationship Id="rId6390" Type="http://schemas.openxmlformats.org/officeDocument/2006/relationships/hyperlink" Target="http://racodenpepe.com" TargetMode="External"/><Relationship Id="rId5064" Type="http://schemas.openxmlformats.org/officeDocument/2006/relationships/hyperlink" Target="http://hotelelfaroinn.com" TargetMode="External"/><Relationship Id="rId6395" Type="http://schemas.openxmlformats.org/officeDocument/2006/relationships/hyperlink" Target="http://htophotels.com" TargetMode="External"/><Relationship Id="rId5065" Type="http://schemas.openxmlformats.org/officeDocument/2006/relationships/hyperlink" Target="http://shantisom.com" TargetMode="External"/><Relationship Id="rId6396" Type="http://schemas.openxmlformats.org/officeDocument/2006/relationships/hyperlink" Target="http://hotelreymarplaya.com" TargetMode="External"/><Relationship Id="rId5062" Type="http://schemas.openxmlformats.org/officeDocument/2006/relationships/hyperlink" Target="http://hcolon.es" TargetMode="External"/><Relationship Id="rId6393" Type="http://schemas.openxmlformats.org/officeDocument/2006/relationships/hyperlink" Target="http://grupflorida.com" TargetMode="External"/><Relationship Id="rId5063" Type="http://schemas.openxmlformats.org/officeDocument/2006/relationships/hyperlink" Target="http://hotelpoeta.es" TargetMode="External"/><Relationship Id="rId6394" Type="http://schemas.openxmlformats.org/officeDocument/2006/relationships/hyperlink" Target="http://ghthotels.com" TargetMode="External"/><Relationship Id="rId5068" Type="http://schemas.openxmlformats.org/officeDocument/2006/relationships/hyperlink" Target="http://nh-hoteles.com" TargetMode="External"/><Relationship Id="rId6399" Type="http://schemas.openxmlformats.org/officeDocument/2006/relationships/hyperlink" Target="http://hotelreymar.com" TargetMode="External"/><Relationship Id="rId5069" Type="http://schemas.openxmlformats.org/officeDocument/2006/relationships/hyperlink" Target="http://sagesaholidays.com" TargetMode="External"/><Relationship Id="rId5066" Type="http://schemas.openxmlformats.org/officeDocument/2006/relationships/hyperlink" Target="http://nh-hoteles.es" TargetMode="External"/><Relationship Id="rId6397" Type="http://schemas.openxmlformats.org/officeDocument/2006/relationships/hyperlink" Target="http://aparthoteliris.com" TargetMode="External"/><Relationship Id="rId5067" Type="http://schemas.openxmlformats.org/officeDocument/2006/relationships/hyperlink" Target="http://amanhavis.com" TargetMode="External"/><Relationship Id="rId6398" Type="http://schemas.openxmlformats.org/officeDocument/2006/relationships/hyperlink" Target="http://sorrador.com" TargetMode="External"/><Relationship Id="rId1576" Type="http://schemas.openxmlformats.org/officeDocument/2006/relationships/hyperlink" Target="http://hotelarnal.com" TargetMode="External"/><Relationship Id="rId1577" Type="http://schemas.openxmlformats.org/officeDocument/2006/relationships/hyperlink" Target="http://hotelarnal.com" TargetMode="External"/><Relationship Id="rId1578" Type="http://schemas.openxmlformats.org/officeDocument/2006/relationships/hyperlink" Target="http://hotelbadain.com" TargetMode="External"/><Relationship Id="rId1579" Type="http://schemas.openxmlformats.org/officeDocument/2006/relationships/hyperlink" Target="http://mesondesalinas.com" TargetMode="External"/><Relationship Id="rId987" Type="http://schemas.openxmlformats.org/officeDocument/2006/relationships/hyperlink" Target="http://hotelbrial.com" TargetMode="External"/><Relationship Id="rId986" Type="http://schemas.openxmlformats.org/officeDocument/2006/relationships/hyperlink" Target="http://hotelriasaltas.com" TargetMode="External"/><Relationship Id="rId985" Type="http://schemas.openxmlformats.org/officeDocument/2006/relationships/hyperlink" Target="http://pazodorio.com" TargetMode="External"/><Relationship Id="rId984" Type="http://schemas.openxmlformats.org/officeDocument/2006/relationships/hyperlink" Target="http://santacristinahotel.com" TargetMode="External"/><Relationship Id="rId989" Type="http://schemas.openxmlformats.org/officeDocument/2006/relationships/hyperlink" Target="http://motel-jardin.com" TargetMode="External"/><Relationship Id="rId988" Type="http://schemas.openxmlformats.org/officeDocument/2006/relationships/hyperlink" Target="http://hotelfloridaarteixo.com" TargetMode="External"/><Relationship Id="rId1570" Type="http://schemas.openxmlformats.org/officeDocument/2006/relationships/hyperlink" Target="http://hotelcasacarmen-mars.com" TargetMode="External"/><Relationship Id="rId1571" Type="http://schemas.openxmlformats.org/officeDocument/2006/relationships/hyperlink" Target="http://casadomenc.com" TargetMode="External"/><Relationship Id="rId983" Type="http://schemas.openxmlformats.org/officeDocument/2006/relationships/hyperlink" Target="http://hotelelpescador.net" TargetMode="External"/><Relationship Id="rId1572" Type="http://schemas.openxmlformats.org/officeDocument/2006/relationships/hyperlink" Target="http://bodegasdearnes.com" TargetMode="External"/><Relationship Id="rId982" Type="http://schemas.openxmlformats.org/officeDocument/2006/relationships/hyperlink" Target="http://hoteleuropaarteixo.com" TargetMode="External"/><Relationship Id="rId1573" Type="http://schemas.openxmlformats.org/officeDocument/2006/relationships/hyperlink" Target="http://hotelpenamontanesa.com" TargetMode="External"/><Relationship Id="rId981" Type="http://schemas.openxmlformats.org/officeDocument/2006/relationships/hyperlink" Target="http://hotelabc.es" TargetMode="External"/><Relationship Id="rId1574" Type="http://schemas.openxmlformats.org/officeDocument/2006/relationships/hyperlink" Target="http://hotelruralcasapuyuelo.com" TargetMode="External"/><Relationship Id="rId980" Type="http://schemas.openxmlformats.org/officeDocument/2006/relationships/hyperlink" Target="http://hotelcrunia.com" TargetMode="External"/><Relationship Id="rId1575" Type="http://schemas.openxmlformats.org/officeDocument/2006/relationships/hyperlink" Target="http://hotelcasaanita.com" TargetMode="External"/><Relationship Id="rId1565" Type="http://schemas.openxmlformats.org/officeDocument/2006/relationships/hyperlink" Target="http://hotelcotiella.com" TargetMode="External"/><Relationship Id="rId2896" Type="http://schemas.openxmlformats.org/officeDocument/2006/relationships/hyperlink" Target="http://morvedranou.es" TargetMode="External"/><Relationship Id="rId1566" Type="http://schemas.openxmlformats.org/officeDocument/2006/relationships/hyperlink" Target="http://balneariovilasdelturbon.com" TargetMode="External"/><Relationship Id="rId2897" Type="http://schemas.openxmlformats.org/officeDocument/2006/relationships/hyperlink" Target="http://diamondresortsandhotels.com" TargetMode="External"/><Relationship Id="rId1567" Type="http://schemas.openxmlformats.org/officeDocument/2006/relationships/hyperlink" Target="http://palaciodelobispograus.com" TargetMode="External"/><Relationship Id="rId2898" Type="http://schemas.openxmlformats.org/officeDocument/2006/relationships/hyperlink" Target="http://clubhotelaguamarina.com" TargetMode="External"/><Relationship Id="rId1568" Type="http://schemas.openxmlformats.org/officeDocument/2006/relationships/hyperlink" Target="http://casacustodio.com" TargetMode="External"/><Relationship Id="rId2899" Type="http://schemas.openxmlformats.org/officeDocument/2006/relationships/hyperlink" Target="https://sethotels.com/es/hotel/seth-isla-paraiso?partner=14138&amp;utm_sonessurce=google&amp;utm_medium=organic&amp;utm_campaign=MyBusiness" TargetMode="External"/><Relationship Id="rId1569" Type="http://schemas.openxmlformats.org/officeDocument/2006/relationships/hyperlink" Target="http://hotelcasacarmen-mars.com" TargetMode="External"/><Relationship Id="rId976" Type="http://schemas.openxmlformats.org/officeDocument/2006/relationships/hyperlink" Target="http://hotelsanvicente.com" TargetMode="External"/><Relationship Id="rId975" Type="http://schemas.openxmlformats.org/officeDocument/2006/relationships/hyperlink" Target="http://hotelmoncarsol.com" TargetMode="External"/><Relationship Id="rId974" Type="http://schemas.openxmlformats.org/officeDocument/2006/relationships/hyperlink" Target="http://balneariodecarballo.com" TargetMode="External"/><Relationship Id="rId973" Type="http://schemas.openxmlformats.org/officeDocument/2006/relationships/hyperlink" Target="http://hotelpuntadeleste.es" TargetMode="External"/><Relationship Id="rId979" Type="http://schemas.openxmlformats.org/officeDocument/2006/relationships/hyperlink" Target="http://abarquina.es" TargetMode="External"/><Relationship Id="rId978" Type="http://schemas.openxmlformats.org/officeDocument/2006/relationships/hyperlink" Target="http://lardamota.net" TargetMode="External"/><Relationship Id="rId977" Type="http://schemas.openxmlformats.org/officeDocument/2006/relationships/hyperlink" Target="http://santacruzhotel.es" TargetMode="External"/><Relationship Id="rId2890" Type="http://schemas.openxmlformats.org/officeDocument/2006/relationships/hyperlink" Target="http://hoteldelalmirante.com" TargetMode="External"/><Relationship Id="rId1560" Type="http://schemas.openxmlformats.org/officeDocument/2006/relationships/hyperlink" Target="http://hotelesvalero.com" TargetMode="External"/><Relationship Id="rId2891" Type="http://schemas.openxmlformats.org/officeDocument/2006/relationships/hyperlink" Target="http://sethotels.com" TargetMode="External"/><Relationship Id="rId972" Type="http://schemas.openxmlformats.org/officeDocument/2006/relationships/hyperlink" Target="http://oparranda.com" TargetMode="External"/><Relationship Id="rId1561" Type="http://schemas.openxmlformats.org/officeDocument/2006/relationships/hyperlink" Target="http://cerler-edelweiss.com" TargetMode="External"/><Relationship Id="rId2892" Type="http://schemas.openxmlformats.org/officeDocument/2006/relationships/hyperlink" Target="http://sethotels.com" TargetMode="External"/><Relationship Id="rId971" Type="http://schemas.openxmlformats.org/officeDocument/2006/relationships/hyperlink" Target="http://hotelplayalangosteira.com" TargetMode="External"/><Relationship Id="rId1562" Type="http://schemas.openxmlformats.org/officeDocument/2006/relationships/hyperlink" Target="http://casacornel.com" TargetMode="External"/><Relationship Id="rId2893" Type="http://schemas.openxmlformats.org/officeDocument/2006/relationships/hyperlink" Target="http://artiemhotels.com" TargetMode="External"/><Relationship Id="rId970" Type="http://schemas.openxmlformats.org/officeDocument/2006/relationships/hyperlink" Target="http://hoteldobancoazul.com" TargetMode="External"/><Relationship Id="rId1563" Type="http://schemas.openxmlformats.org/officeDocument/2006/relationships/hyperlink" Target="http://hotelesvalero.com" TargetMode="External"/><Relationship Id="rId2894" Type="http://schemas.openxmlformats.org/officeDocument/2006/relationships/hyperlink" Target="http://hoteles-catalonia.com" TargetMode="External"/><Relationship Id="rId1564" Type="http://schemas.openxmlformats.org/officeDocument/2006/relationships/hyperlink" Target="http://hotelesvalero.com" TargetMode="External"/><Relationship Id="rId2895" Type="http://schemas.openxmlformats.org/officeDocument/2006/relationships/hyperlink" Target="http://sindichotel.com" TargetMode="External"/><Relationship Id="rId1598" Type="http://schemas.openxmlformats.org/officeDocument/2006/relationships/hyperlink" Target="http://hotelelreyno.com" TargetMode="External"/><Relationship Id="rId1599" Type="http://schemas.openxmlformats.org/officeDocument/2006/relationships/hyperlink" Target="http://apartahotelsallent.com" TargetMode="External"/><Relationship Id="rId1590" Type="http://schemas.openxmlformats.org/officeDocument/2006/relationships/hyperlink" Target="http://pirineo.com/meson" TargetMode="External"/><Relationship Id="rId1591" Type="http://schemas.openxmlformats.org/officeDocument/2006/relationships/hyperlink" Target="http://pirineo.com" TargetMode="External"/><Relationship Id="rId1592" Type="http://schemas.openxmlformats.org/officeDocument/2006/relationships/hyperlink" Target="http://losjardines.info" TargetMode="External"/><Relationship Id="rId1593" Type="http://schemas.openxmlformats.org/officeDocument/2006/relationships/hyperlink" Target="http://hghoteles.com" TargetMode="External"/><Relationship Id="rId1594" Type="http://schemas.openxmlformats.org/officeDocument/2006/relationships/hyperlink" Target="http://tirolformigal.com" TargetMode="External"/><Relationship Id="rId1595" Type="http://schemas.openxmlformats.org/officeDocument/2006/relationships/hyperlink" Target="http://aragonhills.es" TargetMode="External"/><Relationship Id="rId1596" Type="http://schemas.openxmlformats.org/officeDocument/2006/relationships/hyperlink" Target="https://www.snovilladesallent.com/?utm_medium=organic&amp;utm_source=google&amp;utm_campaign=google-my-business&amp;utm_term=google-local" TargetMode="External"/><Relationship Id="rId1597" Type="http://schemas.openxmlformats.org/officeDocument/2006/relationships/hyperlink" Target="http://abbaformigalhotel.com" TargetMode="External"/><Relationship Id="rId1587" Type="http://schemas.openxmlformats.org/officeDocument/2006/relationships/hyperlink" Target="http://liguerredecinca.com" TargetMode="External"/><Relationship Id="rId1588" Type="http://schemas.openxmlformats.org/officeDocument/2006/relationships/hyperlink" Target="http://liguerredecinca.com" TargetMode="External"/><Relationship Id="rId1589" Type="http://schemas.openxmlformats.org/officeDocument/2006/relationships/hyperlink" Target="http://hotelvillaromanica.com" TargetMode="External"/><Relationship Id="rId998" Type="http://schemas.openxmlformats.org/officeDocument/2006/relationships/hyperlink" Target="http://pousadasdecompostela.com" TargetMode="External"/><Relationship Id="rId997" Type="http://schemas.openxmlformats.org/officeDocument/2006/relationships/hyperlink" Target="http://hotelconcheiros.com" TargetMode="External"/><Relationship Id="rId996" Type="http://schemas.openxmlformats.org/officeDocument/2006/relationships/hyperlink" Target="http://araguaney.com" TargetMode="External"/><Relationship Id="rId995" Type="http://schemas.openxmlformats.org/officeDocument/2006/relationships/hyperlink" Target="http://hotelwindsor.es" TargetMode="External"/><Relationship Id="rId999" Type="http://schemas.openxmlformats.org/officeDocument/2006/relationships/hyperlink" Target="http://hoteluniversalsantiago.com" TargetMode="External"/><Relationship Id="rId990" Type="http://schemas.openxmlformats.org/officeDocument/2006/relationships/hyperlink" Target="http://asrodas.es" TargetMode="External"/><Relationship Id="rId1580" Type="http://schemas.openxmlformats.org/officeDocument/2006/relationships/hyperlink" Target="http://laabadiadesieste.com" TargetMode="External"/><Relationship Id="rId1581" Type="http://schemas.openxmlformats.org/officeDocument/2006/relationships/hyperlink" Target="http://campingbielsa.com" TargetMode="External"/><Relationship Id="rId1582" Type="http://schemas.openxmlformats.org/officeDocument/2006/relationships/hyperlink" Target="http://hotelbielsa.com" TargetMode="External"/><Relationship Id="rId994" Type="http://schemas.openxmlformats.org/officeDocument/2006/relationships/hyperlink" Target="http://hotelreyfernando.com" TargetMode="External"/><Relationship Id="rId1583" Type="http://schemas.openxmlformats.org/officeDocument/2006/relationships/hyperlink" Target="http://posadareal.com" TargetMode="External"/><Relationship Id="rId993" Type="http://schemas.openxmlformats.org/officeDocument/2006/relationships/hyperlink" Target="http://hotelbnor.com" TargetMode="External"/><Relationship Id="rId1584" Type="http://schemas.openxmlformats.org/officeDocument/2006/relationships/hyperlink" Target="http://hoteldosrios.com" TargetMode="External"/><Relationship Id="rId992" Type="http://schemas.openxmlformats.org/officeDocument/2006/relationships/hyperlink" Target="http://hotelvinas.com" TargetMode="External"/><Relationship Id="rId1585" Type="http://schemas.openxmlformats.org/officeDocument/2006/relationships/hyperlink" Target="http://hotelapolo.com" TargetMode="External"/><Relationship Id="rId991" Type="http://schemas.openxmlformats.org/officeDocument/2006/relationships/hyperlink" Target="http://hoteleuropaarteixo.com" TargetMode="External"/><Relationship Id="rId1586" Type="http://schemas.openxmlformats.org/officeDocument/2006/relationships/hyperlink" Target="http://hotelturmo.com" TargetMode="External"/><Relationship Id="rId1532" Type="http://schemas.openxmlformats.org/officeDocument/2006/relationships/hyperlink" Target="http://lasabinactr.com" TargetMode="External"/><Relationship Id="rId2863" Type="http://schemas.openxmlformats.org/officeDocument/2006/relationships/hyperlink" Target="http://bahia-poseidon.de" TargetMode="External"/><Relationship Id="rId1533" Type="http://schemas.openxmlformats.org/officeDocument/2006/relationships/hyperlink" Target="http://fundacionvicentemarin.com" TargetMode="External"/><Relationship Id="rId2864" Type="http://schemas.openxmlformats.org/officeDocument/2006/relationships/hyperlink" Target="http://monrestaurantfonda.com" TargetMode="External"/><Relationship Id="rId1534" Type="http://schemas.openxmlformats.org/officeDocument/2006/relationships/hyperlink" Target="http://hotelvalonsadero.com" TargetMode="External"/><Relationship Id="rId2865" Type="http://schemas.openxmlformats.org/officeDocument/2006/relationships/hyperlink" Target="http://prinsotel.es" TargetMode="External"/><Relationship Id="rId1535" Type="http://schemas.openxmlformats.org/officeDocument/2006/relationships/hyperlink" Target="http://hotelciudaddesoria.com" TargetMode="External"/><Relationship Id="rId2866" Type="http://schemas.openxmlformats.org/officeDocument/2006/relationships/hyperlink" Target="http://homehotelmenorca.com" TargetMode="External"/><Relationship Id="rId1536" Type="http://schemas.openxmlformats.org/officeDocument/2006/relationships/hyperlink" Target="http://valdelinar.es" TargetMode="External"/><Relationship Id="rId2867" Type="http://schemas.openxmlformats.org/officeDocument/2006/relationships/hyperlink" Target="http://hoteleswebs.com" TargetMode="External"/><Relationship Id="rId1537" Type="http://schemas.openxmlformats.org/officeDocument/2006/relationships/hyperlink" Target="http://facebook.com/casona-de-la-mesta-429053077120935" TargetMode="External"/><Relationship Id="rId2868" Type="http://schemas.openxmlformats.org/officeDocument/2006/relationships/hyperlink" Target="http://hotelalfons.com" TargetMode="External"/><Relationship Id="rId1538" Type="http://schemas.openxmlformats.org/officeDocument/2006/relationships/hyperlink" Target="https://hotelenvinuesa.com/" TargetMode="External"/><Relationship Id="rId2869" Type="http://schemas.openxmlformats.org/officeDocument/2006/relationships/hyperlink" Target="http://calabona.net" TargetMode="External"/><Relationship Id="rId1539" Type="http://schemas.openxmlformats.org/officeDocument/2006/relationships/hyperlink" Target="http://hotelvinasdelarrede.es" TargetMode="External"/><Relationship Id="rId949" Type="http://schemas.openxmlformats.org/officeDocument/2006/relationships/hyperlink" Target="http://hotelodesvio.com" TargetMode="External"/><Relationship Id="rId948" Type="http://schemas.openxmlformats.org/officeDocument/2006/relationships/hyperlink" Target="http://hotelcongreso.com" TargetMode="External"/><Relationship Id="rId943" Type="http://schemas.openxmlformats.org/officeDocument/2006/relationships/hyperlink" Target="http://hotelcabio.com" TargetMode="External"/><Relationship Id="rId942" Type="http://schemas.openxmlformats.org/officeDocument/2006/relationships/hyperlink" Target="http://hotellombina.com" TargetMode="External"/><Relationship Id="rId941" Type="http://schemas.openxmlformats.org/officeDocument/2006/relationships/hyperlink" Target="http://hotelmsboiro.es" TargetMode="External"/><Relationship Id="rId940" Type="http://schemas.openxmlformats.org/officeDocument/2006/relationships/hyperlink" Target="http://casajurjo.com" TargetMode="External"/><Relationship Id="rId947" Type="http://schemas.openxmlformats.org/officeDocument/2006/relationships/hyperlink" Target="http://celuisma.com" TargetMode="External"/><Relationship Id="rId946" Type="http://schemas.openxmlformats.org/officeDocument/2006/relationships/hyperlink" Target="http://mardavila.com" TargetMode="External"/><Relationship Id="rId945" Type="http://schemas.openxmlformats.org/officeDocument/2006/relationships/hyperlink" Target="http://hotelnoia.com" TargetMode="External"/><Relationship Id="rId944" Type="http://schemas.openxmlformats.org/officeDocument/2006/relationships/hyperlink" Target="http://hotelpark.es" TargetMode="External"/><Relationship Id="rId2860" Type="http://schemas.openxmlformats.org/officeDocument/2006/relationships/hyperlink" Target="http://hotelpatricia.es" TargetMode="External"/><Relationship Id="rId1530" Type="http://schemas.openxmlformats.org/officeDocument/2006/relationships/hyperlink" Target="http://hotelcadosa.es" TargetMode="External"/><Relationship Id="rId2861" Type="http://schemas.openxmlformats.org/officeDocument/2006/relationships/hyperlink" Target="http://hotelnousantantoni.com" TargetMode="External"/><Relationship Id="rId1531" Type="http://schemas.openxmlformats.org/officeDocument/2006/relationships/hyperlink" Target="http://www.callereal.es" TargetMode="External"/><Relationship Id="rId2862" Type="http://schemas.openxmlformats.org/officeDocument/2006/relationships/hyperlink" Target="http://hotelsagitario.com" TargetMode="External"/><Relationship Id="rId1521" Type="http://schemas.openxmlformats.org/officeDocument/2006/relationships/hyperlink" Target="http://parador.es" TargetMode="External"/><Relationship Id="rId2852" Type="http://schemas.openxmlformats.org/officeDocument/2006/relationships/hyperlink" Target="https://www.melia.com/es/hoteles/espana/menorca/sol-falco-all-inclusive?esl-k=sem-google%7Cng%7Cc676052874382%7Cme%7Cksol%20melia%20falco%7Cp%7Ct%7Cdc%7Ca134023313252%7Cg14889597813&amp;gclsrc=aw.ds&amp;&amp;gad_source=1&amp;gad_campaignid=14889597813&amp;gbraid=0AAAAADjC5K1xVqOD47-8-2oFtjaTh5qYt&amp;gclid=Cj0KCQiA49XMBhDRARIsAOOKJHbefMshbSJnJkOWEKmq3JjScoL_x6qRFCf7blza_mk6vK6n7AvCtzwaAi89EALw_wcB" TargetMode="External"/><Relationship Id="rId1522" Type="http://schemas.openxmlformats.org/officeDocument/2006/relationships/hyperlink" Target="http://hostallazaro.com" TargetMode="External"/><Relationship Id="rId2853" Type="http://schemas.openxmlformats.org/officeDocument/2006/relationships/hyperlink" Target="http://gardenhotel.com" TargetMode="External"/><Relationship Id="rId1523" Type="http://schemas.openxmlformats.org/officeDocument/2006/relationships/hyperlink" Target="http://hotel-leonor.com" TargetMode="External"/><Relationship Id="rId2854" Type="http://schemas.openxmlformats.org/officeDocument/2006/relationships/hyperlink" Target="http://valentinhotels.com" TargetMode="External"/><Relationship Id="rId1524" Type="http://schemas.openxmlformats.org/officeDocument/2006/relationships/hyperlink" Target="http://hotelapoloniasoria.com" TargetMode="External"/><Relationship Id="rId2855" Type="http://schemas.openxmlformats.org/officeDocument/2006/relationships/hyperlink" Target="http://valentinhotels.com" TargetMode="External"/><Relationship Id="rId1525" Type="http://schemas.openxmlformats.org/officeDocument/2006/relationships/hyperlink" Target="http://soriadormir.com" TargetMode="External"/><Relationship Id="rId2856" Type="http://schemas.openxmlformats.org/officeDocument/2006/relationships/hyperlink" Target="http://hihotels.net" TargetMode="External"/><Relationship Id="rId1526" Type="http://schemas.openxmlformats.org/officeDocument/2006/relationships/hyperlink" Target="http://soriadormir.com" TargetMode="External"/><Relationship Id="rId2857" Type="http://schemas.openxmlformats.org/officeDocument/2006/relationships/hyperlink" Target="http://hotelcansastre.com" TargetMode="External"/><Relationship Id="rId1527" Type="http://schemas.openxmlformats.org/officeDocument/2006/relationships/hyperlink" Target="http://hotelalfonsosoria.com" TargetMode="External"/><Relationship Id="rId2858" Type="http://schemas.openxmlformats.org/officeDocument/2006/relationships/hyperlink" Target="http://prinsotel.es" TargetMode="External"/><Relationship Id="rId1528" Type="http://schemas.openxmlformats.org/officeDocument/2006/relationships/hyperlink" Target="http://hotelleonormiron.com" TargetMode="External"/><Relationship Id="rId2859" Type="http://schemas.openxmlformats.org/officeDocument/2006/relationships/hyperlink" Target="http://santignasi.com" TargetMode="External"/><Relationship Id="rId1529" Type="http://schemas.openxmlformats.org/officeDocument/2006/relationships/hyperlink" Target="http://hotel-leonor.com" TargetMode="External"/><Relationship Id="rId939" Type="http://schemas.openxmlformats.org/officeDocument/2006/relationships/hyperlink" Target="http://apartamentoscaminodefinisterre.com" TargetMode="External"/><Relationship Id="rId938" Type="http://schemas.openxmlformats.org/officeDocument/2006/relationships/hyperlink" Target="http://hotelvilladelson.es" TargetMode="External"/><Relationship Id="rId937" Type="http://schemas.openxmlformats.org/officeDocument/2006/relationships/hyperlink" Target="http://lacasonadelabuelo.com" TargetMode="External"/><Relationship Id="rId932" Type="http://schemas.openxmlformats.org/officeDocument/2006/relationships/hyperlink" Target="http://rjacobea.com" TargetMode="External"/><Relationship Id="rId931" Type="http://schemas.openxmlformats.org/officeDocument/2006/relationships/hyperlink" Target="http://garcashotel.com" TargetMode="External"/><Relationship Id="rId930" Type="http://schemas.openxmlformats.org/officeDocument/2006/relationships/hyperlink" Target="http://mooncoruna.com" TargetMode="External"/><Relationship Id="rId936" Type="http://schemas.openxmlformats.org/officeDocument/2006/relationships/hyperlink" Target="http://ruralneixon.com" TargetMode="External"/><Relationship Id="rId935" Type="http://schemas.openxmlformats.org/officeDocument/2006/relationships/hyperlink" Target="http://ofiusa.es" TargetMode="External"/><Relationship Id="rId934" Type="http://schemas.openxmlformats.org/officeDocument/2006/relationships/hyperlink" Target="http://hotelancora.org" TargetMode="External"/><Relationship Id="rId933" Type="http://schemas.openxmlformats.org/officeDocument/2006/relationships/hyperlink" Target="http://hotelxallas.net" TargetMode="External"/><Relationship Id="rId2850" Type="http://schemas.openxmlformats.org/officeDocument/2006/relationships/hyperlink" Target="https://www.clubciudadela.com/es/index.html" TargetMode="External"/><Relationship Id="rId1520" Type="http://schemas.openxmlformats.org/officeDocument/2006/relationships/hyperlink" Target="http://hotelsoriaplazamayor.com" TargetMode="External"/><Relationship Id="rId2851" Type="http://schemas.openxmlformats.org/officeDocument/2006/relationships/hyperlink" Target="http://pueblomenorquin.com" TargetMode="External"/><Relationship Id="rId1554" Type="http://schemas.openxmlformats.org/officeDocument/2006/relationships/hyperlink" Target="http://llanosdelhospital.es" TargetMode="External"/><Relationship Id="rId2885" Type="http://schemas.openxmlformats.org/officeDocument/2006/relationships/hyperlink" Target="http://sethotels.com" TargetMode="External"/><Relationship Id="rId1555" Type="http://schemas.openxmlformats.org/officeDocument/2006/relationships/hyperlink" Target="http://areulo.com" TargetMode="External"/><Relationship Id="rId2886" Type="http://schemas.openxmlformats.org/officeDocument/2006/relationships/hyperlink" Target="http://eurohotelmenorca.com" TargetMode="External"/><Relationship Id="rId1556" Type="http://schemas.openxmlformats.org/officeDocument/2006/relationships/hyperlink" Target="http://hotelaraguells.com" TargetMode="External"/><Relationship Id="rId2887" Type="http://schemas.openxmlformats.org/officeDocument/2006/relationships/hyperlink" Target="http://hotelsesbruixes.com" TargetMode="External"/><Relationship Id="rId1557" Type="http://schemas.openxmlformats.org/officeDocument/2006/relationships/hyperlink" Target="http://hotelciria.com" TargetMode="External"/><Relationship Id="rId2888" Type="http://schemas.openxmlformats.org/officeDocument/2006/relationships/hyperlink" Target="http://artiemhotels.com" TargetMode="External"/><Relationship Id="rId1558" Type="http://schemas.openxmlformats.org/officeDocument/2006/relationships/hyperlink" Target="http://sanmarcial.com" TargetMode="External"/><Relationship Id="rId2889" Type="http://schemas.openxmlformats.org/officeDocument/2006/relationships/hyperlink" Target="http://menorca.net/almirant" TargetMode="External"/><Relationship Id="rId1559" Type="http://schemas.openxmlformats.org/officeDocument/2006/relationships/hyperlink" Target="http://sanmarcial.com" TargetMode="External"/><Relationship Id="rId965" Type="http://schemas.openxmlformats.org/officeDocument/2006/relationships/hyperlink" Target="http://hotelalendomar.com" TargetMode="External"/><Relationship Id="rId964" Type="http://schemas.openxmlformats.org/officeDocument/2006/relationships/hyperlink" Target="http://dugium.com" TargetMode="External"/><Relationship Id="rId963" Type="http://schemas.openxmlformats.org/officeDocument/2006/relationships/hyperlink" Target="http://hoteladelolo.com" TargetMode="External"/><Relationship Id="rId962" Type="http://schemas.openxmlformats.org/officeDocument/2006/relationships/hyperlink" Target="http://hotellamarina.com" TargetMode="External"/><Relationship Id="rId969" Type="http://schemas.openxmlformats.org/officeDocument/2006/relationships/hyperlink" Target="http://hcasadovento.com" TargetMode="External"/><Relationship Id="rId968" Type="http://schemas.openxmlformats.org/officeDocument/2006/relationships/hyperlink" Target="http://aldeola.es" TargetMode="External"/><Relationship Id="rId967" Type="http://schemas.openxmlformats.org/officeDocument/2006/relationships/hyperlink" Target="http://playadelaxe.com" TargetMode="External"/><Relationship Id="rId966" Type="http://schemas.openxmlformats.org/officeDocument/2006/relationships/hyperlink" Target="http://finisterrae.com" TargetMode="External"/><Relationship Id="rId2880" Type="http://schemas.openxmlformats.org/officeDocument/2006/relationships/hyperlink" Target="http://sol-hotels.com" TargetMode="External"/><Relationship Id="rId961" Type="http://schemas.openxmlformats.org/officeDocument/2006/relationships/hyperlink" Target="http://hotelpizzerialosmolinos.com" TargetMode="External"/><Relationship Id="rId1550" Type="http://schemas.openxmlformats.org/officeDocument/2006/relationships/hyperlink" Target="http://hgcerler.com" TargetMode="External"/><Relationship Id="rId2881" Type="http://schemas.openxmlformats.org/officeDocument/2006/relationships/hyperlink" Target="http://stilhotels.com" TargetMode="External"/><Relationship Id="rId960" Type="http://schemas.openxmlformats.org/officeDocument/2006/relationships/hyperlink" Target="http://mardequeo.com" TargetMode="External"/><Relationship Id="rId1551" Type="http://schemas.openxmlformats.org/officeDocument/2006/relationships/hyperlink" Target="http://hoteles-valero.com" TargetMode="External"/><Relationship Id="rId2882" Type="http://schemas.openxmlformats.org/officeDocument/2006/relationships/hyperlink" Target="http://sethotels.com" TargetMode="External"/><Relationship Id="rId1552" Type="http://schemas.openxmlformats.org/officeDocument/2006/relationships/hyperlink" Target="http://laneuhotel.com" TargetMode="External"/><Relationship Id="rId2883" Type="http://schemas.openxmlformats.org/officeDocument/2006/relationships/hyperlink" Target="http://sol-hotels.com" TargetMode="External"/><Relationship Id="rId1553" Type="http://schemas.openxmlformats.org/officeDocument/2006/relationships/hyperlink" Target="http://hotelselbadansils.com" TargetMode="External"/><Relationship Id="rId2884" Type="http://schemas.openxmlformats.org/officeDocument/2006/relationships/hyperlink" Target="http://hotelesglobales.com" TargetMode="External"/><Relationship Id="rId1543" Type="http://schemas.openxmlformats.org/officeDocument/2006/relationships/hyperlink" Target="http://posadaalvent.com" TargetMode="External"/><Relationship Id="rId2874" Type="http://schemas.openxmlformats.org/officeDocument/2006/relationships/hyperlink" Target="http://hotelsabarrera.com" TargetMode="External"/><Relationship Id="rId1544" Type="http://schemas.openxmlformats.org/officeDocument/2006/relationships/hyperlink" Target="http://hotelsarinena.com" TargetMode="External"/><Relationship Id="rId2875" Type="http://schemas.openxmlformats.org/officeDocument/2006/relationships/hyperlink" Target="http://comitashotels.com" TargetMode="External"/><Relationship Id="rId1545" Type="http://schemas.openxmlformats.org/officeDocument/2006/relationships/hyperlink" Target="http://hoteldiamo.com" TargetMode="External"/><Relationship Id="rId2876" Type="http://schemas.openxmlformats.org/officeDocument/2006/relationships/hyperlink" Target="http://canaxini.com" TargetMode="External"/><Relationship Id="rId1546" Type="http://schemas.openxmlformats.org/officeDocument/2006/relationships/hyperlink" Target="http://apartahotelcastejondesos.com" TargetMode="External"/><Relationship Id="rId2877" Type="http://schemas.openxmlformats.org/officeDocument/2006/relationships/hyperlink" Target="http://hotelsessucreres.com" TargetMode="External"/><Relationship Id="rId1547" Type="http://schemas.openxmlformats.org/officeDocument/2006/relationships/hyperlink" Target="http://barrau.es" TargetMode="External"/><Relationship Id="rId2878" Type="http://schemas.openxmlformats.org/officeDocument/2006/relationships/hyperlink" Target="http://loarferreries.com" TargetMode="External"/><Relationship Id="rId1548" Type="http://schemas.openxmlformats.org/officeDocument/2006/relationships/hyperlink" Target="http://hotelpirineos.es" TargetMode="External"/><Relationship Id="rId2879" Type="http://schemas.openxmlformats.org/officeDocument/2006/relationships/hyperlink" Target="http://valentinhotels.com" TargetMode="External"/><Relationship Id="rId1549" Type="http://schemas.openxmlformats.org/officeDocument/2006/relationships/hyperlink" Target="http://hotelsahun.com" TargetMode="External"/><Relationship Id="rId959" Type="http://schemas.openxmlformats.org/officeDocument/2006/relationships/hyperlink" Target="http://hotel.moradadamoa.com" TargetMode="External"/><Relationship Id="rId954" Type="http://schemas.openxmlformats.org/officeDocument/2006/relationships/hyperlink" Target="http://chefrivera.com" TargetMode="External"/><Relationship Id="rId953" Type="http://schemas.openxmlformats.org/officeDocument/2006/relationships/hyperlink" Target="http://casadameixida.com" TargetMode="External"/><Relationship Id="rId952" Type="http://schemas.openxmlformats.org/officeDocument/2006/relationships/hyperlink" Target="http://hscala.com" TargetMode="External"/><Relationship Id="rId951" Type="http://schemas.openxmlformats.org/officeDocument/2006/relationships/hyperlink" Target="http://casaantiga.com" TargetMode="External"/><Relationship Id="rId958" Type="http://schemas.openxmlformats.org/officeDocument/2006/relationships/hyperlink" Target="http://hotelgarelos.com" TargetMode="External"/><Relationship Id="rId957" Type="http://schemas.openxmlformats.org/officeDocument/2006/relationships/hyperlink" Target="http://www.facebook.com/parrilladaterranova" TargetMode="External"/><Relationship Id="rId956" Type="http://schemas.openxmlformats.org/officeDocument/2006/relationships/hyperlink" Target="http://hotelosolivos.com" TargetMode="External"/><Relationship Id="rId955" Type="http://schemas.openxmlformats.org/officeDocument/2006/relationships/hyperlink" Target="http://motelesvenus.com" TargetMode="External"/><Relationship Id="rId950" Type="http://schemas.openxmlformats.org/officeDocument/2006/relationships/hyperlink" Target="http://hotelrosalia.es" TargetMode="External"/><Relationship Id="rId2870" Type="http://schemas.openxmlformats.org/officeDocument/2006/relationships/hyperlink" Target="http://hghoteles.com" TargetMode="External"/><Relationship Id="rId1540" Type="http://schemas.openxmlformats.org/officeDocument/2006/relationships/hyperlink" Target="http://piedrafitamountain.com" TargetMode="External"/><Relationship Id="rId2871" Type="http://schemas.openxmlformats.org/officeDocument/2006/relationships/hyperlink" Target="http://ibbhotels.com" TargetMode="External"/><Relationship Id="rId1541" Type="http://schemas.openxmlformats.org/officeDocument/2006/relationships/hyperlink" Target="http://hotelcastilloalquezar.com" TargetMode="External"/><Relationship Id="rId2872" Type="http://schemas.openxmlformats.org/officeDocument/2006/relationships/hyperlink" Target="http://sethotels.com" TargetMode="External"/><Relationship Id="rId1542" Type="http://schemas.openxmlformats.org/officeDocument/2006/relationships/hyperlink" Target="http://www.facebook.com/hoteltierrabuxo" TargetMode="External"/><Relationship Id="rId2873" Type="http://schemas.openxmlformats.org/officeDocument/2006/relationships/hyperlink" Target="http://torralbenc.com" TargetMode="External"/><Relationship Id="rId7717" Type="http://schemas.openxmlformats.org/officeDocument/2006/relationships/hyperlink" Target="http://h10hotels.com" TargetMode="External"/><Relationship Id="rId7716" Type="http://schemas.openxmlformats.org/officeDocument/2006/relationships/hyperlink" Target="http://melia.com" TargetMode="External"/><Relationship Id="rId7715" Type="http://schemas.openxmlformats.org/officeDocument/2006/relationships/hyperlink" Target="https://marenostrumresort.com/" TargetMode="External"/><Relationship Id="rId7714" Type="http://schemas.openxmlformats.org/officeDocument/2006/relationships/hyperlink" Target="http://hotelesreveron.com" TargetMode="External"/><Relationship Id="rId7719" Type="http://schemas.openxmlformats.org/officeDocument/2006/relationships/hyperlink" Target="http://sunprimecoralsuitesandspa.com" TargetMode="External"/><Relationship Id="rId7718" Type="http://schemas.openxmlformats.org/officeDocument/2006/relationships/hyperlink" Target="http://excelhotelsandresorts.es" TargetMode="External"/><Relationship Id="rId7713" Type="http://schemas.openxmlformats.org/officeDocument/2006/relationships/hyperlink" Target="http://europe-hotels.org" TargetMode="External"/><Relationship Id="rId7712" Type="http://schemas.openxmlformats.org/officeDocument/2006/relationships/hyperlink" Target="http://hotelparadisepark.com" TargetMode="External"/><Relationship Id="rId7711" Type="http://schemas.openxmlformats.org/officeDocument/2006/relationships/hyperlink" Target="http://h10hotels.com" TargetMode="External"/><Relationship Id="rId7710" Type="http://schemas.openxmlformats.org/officeDocument/2006/relationships/hyperlink" Target="http://marenostrumresort.com" TargetMode="External"/><Relationship Id="rId7706" Type="http://schemas.openxmlformats.org/officeDocument/2006/relationships/hyperlink" Target="http://europe-hotels.org" TargetMode="External"/><Relationship Id="rId7705" Type="http://schemas.openxmlformats.org/officeDocument/2006/relationships/hyperlink" Target="http://barcelo.com" TargetMode="External"/><Relationship Id="rId7704" Type="http://schemas.openxmlformats.org/officeDocument/2006/relationships/hyperlink" Target="http://hotellasmadrigueras.com" TargetMode="External"/><Relationship Id="rId7703" Type="http://schemas.openxmlformats.org/officeDocument/2006/relationships/hyperlink" Target="http://palia.es" TargetMode="External"/><Relationship Id="rId7709" Type="http://schemas.openxmlformats.org/officeDocument/2006/relationships/hyperlink" Target="http://marenostrumresort.com" TargetMode="External"/><Relationship Id="rId7708" Type="http://schemas.openxmlformats.org/officeDocument/2006/relationships/hyperlink" Target="http://senderosdeabona.es" TargetMode="External"/><Relationship Id="rId7707" Type="http://schemas.openxmlformats.org/officeDocument/2006/relationships/hyperlink" Target="http://europe-hotels.org" TargetMode="External"/><Relationship Id="rId7702" Type="http://schemas.openxmlformats.org/officeDocument/2006/relationships/hyperlink" Target="http://hotelzentralcenter.com" TargetMode="External"/><Relationship Id="rId7701" Type="http://schemas.openxmlformats.org/officeDocument/2006/relationships/hyperlink" Target="http://granadapark.es" TargetMode="External"/><Relationship Id="rId7700" Type="http://schemas.openxmlformats.org/officeDocument/2006/relationships/hyperlink" Target="http://springhoteles.com" TargetMode="External"/><Relationship Id="rId6407" Type="http://schemas.openxmlformats.org/officeDocument/2006/relationships/hyperlink" Target="http://hotelsorrabona.com" TargetMode="External"/><Relationship Id="rId7739" Type="http://schemas.openxmlformats.org/officeDocument/2006/relationships/hyperlink" Target="http://diamondresorts.com" TargetMode="External"/><Relationship Id="rId6408" Type="http://schemas.openxmlformats.org/officeDocument/2006/relationships/hyperlink" Target="http://hoteleuropasplash.net" TargetMode="External"/><Relationship Id="rId7738" Type="http://schemas.openxmlformats.org/officeDocument/2006/relationships/hyperlink" Target="http://muthuhotels.com" TargetMode="External"/><Relationship Id="rId6405" Type="http://schemas.openxmlformats.org/officeDocument/2006/relationships/hyperlink" Target="http://www.hotelmonteplaya.com" TargetMode="External"/><Relationship Id="rId7737" Type="http://schemas.openxmlformats.org/officeDocument/2006/relationships/hyperlink" Target="http://muthuhotels.com" TargetMode="External"/><Relationship Id="rId6406" Type="http://schemas.openxmlformats.org/officeDocument/2006/relationships/hyperlink" Target="http://htophotels.com" TargetMode="External"/><Relationship Id="rId7736" Type="http://schemas.openxmlformats.org/officeDocument/2006/relationships/hyperlink" Target="http://gemahoteles.com" TargetMode="External"/><Relationship Id="rId6409" Type="http://schemas.openxmlformats.org/officeDocument/2006/relationships/hyperlink" Target="http://urhciutatdemataro.com" TargetMode="External"/><Relationship Id="rId7731" Type="http://schemas.openxmlformats.org/officeDocument/2006/relationships/hyperlink" Target="http://fiestahotelgroup.com" TargetMode="External"/><Relationship Id="rId6400" Type="http://schemas.openxmlformats.org/officeDocument/2006/relationships/hyperlink" Target="http://ecohotelsgestio.net" TargetMode="External"/><Relationship Id="rId7730" Type="http://schemas.openxmlformats.org/officeDocument/2006/relationships/hyperlink" Target="http://hardrockhotels.com" TargetMode="External"/><Relationship Id="rId6403" Type="http://schemas.openxmlformats.org/officeDocument/2006/relationships/hyperlink" Target="http://alegria-hotels.com" TargetMode="External"/><Relationship Id="rId7735" Type="http://schemas.openxmlformats.org/officeDocument/2006/relationships/hyperlink" Target="http://atlantic-holiday.com" TargetMode="External"/><Relationship Id="rId6404" Type="http://schemas.openxmlformats.org/officeDocument/2006/relationships/hyperlink" Target="http://www.aquahotel.com" TargetMode="External"/><Relationship Id="rId7734" Type="http://schemas.openxmlformats.org/officeDocument/2006/relationships/hyperlink" Target="http://blueseahotels.com" TargetMode="External"/><Relationship Id="rId6401" Type="http://schemas.openxmlformats.org/officeDocument/2006/relationships/hyperlink" Target="http://htophotels.es" TargetMode="External"/><Relationship Id="rId7733" Type="http://schemas.openxmlformats.org/officeDocument/2006/relationships/hyperlink" Target="http://tropicalpark.com" TargetMode="External"/><Relationship Id="rId6402" Type="http://schemas.openxmlformats.org/officeDocument/2006/relationships/hyperlink" Target="http://www.hotelserhssorradaurada.com" TargetMode="External"/><Relationship Id="rId7732" Type="http://schemas.openxmlformats.org/officeDocument/2006/relationships/hyperlink" Target="http://fiesta-hotels.com" TargetMode="External"/><Relationship Id="rId7728" Type="http://schemas.openxmlformats.org/officeDocument/2006/relationships/hyperlink" Target="http://jardin-tropical.com" TargetMode="External"/><Relationship Id="rId7727" Type="http://schemas.openxmlformats.org/officeDocument/2006/relationships/hyperlink" Target="http://bahia-duque.com" TargetMode="External"/><Relationship Id="rId7726" Type="http://schemas.openxmlformats.org/officeDocument/2006/relationships/hyperlink" Target="http://gfhoteles.com" TargetMode="External"/><Relationship Id="rId7725" Type="http://schemas.openxmlformats.org/officeDocument/2006/relationships/hyperlink" Target="http://jardin-tropical.com" TargetMode="External"/><Relationship Id="rId7729" Type="http://schemas.openxmlformats.org/officeDocument/2006/relationships/hyperlink" Target="http://pearlygrey.com" TargetMode="External"/><Relationship Id="rId7720" Type="http://schemas.openxmlformats.org/officeDocument/2006/relationships/hyperlink" Target="http://coral-hotels.com" TargetMode="External"/><Relationship Id="rId7724" Type="http://schemas.openxmlformats.org/officeDocument/2006/relationships/hyperlink" Target="http://es.sandos.com" TargetMode="External"/><Relationship Id="rId7723" Type="http://schemas.openxmlformats.org/officeDocument/2006/relationships/hyperlink" Target="http://marysol.org" TargetMode="External"/><Relationship Id="rId7722" Type="http://schemas.openxmlformats.org/officeDocument/2006/relationships/hyperlink" Target="http://springhoteles.com" TargetMode="External"/><Relationship Id="rId7721" Type="http://schemas.openxmlformats.org/officeDocument/2006/relationships/hyperlink" Target="http://hotelandorratenerife.com" TargetMode="External"/><Relationship Id="rId5130" Type="http://schemas.openxmlformats.org/officeDocument/2006/relationships/hyperlink" Target="http://lasislas.info" TargetMode="External"/><Relationship Id="rId6461" Type="http://schemas.openxmlformats.org/officeDocument/2006/relationships/hyperlink" Target="http://hotelfrontaircongressbarcelona.com" TargetMode="External"/><Relationship Id="rId7793" Type="http://schemas.openxmlformats.org/officeDocument/2006/relationships/hyperlink" Target="http://grandhotelmencey.com" TargetMode="External"/><Relationship Id="rId5131" Type="http://schemas.openxmlformats.org/officeDocument/2006/relationships/hyperlink" Target="http://hotelesglobales.com" TargetMode="External"/><Relationship Id="rId6462" Type="http://schemas.openxmlformats.org/officeDocument/2006/relationships/hyperlink" Target="http://floraparc.com" TargetMode="External"/><Relationship Id="rId7792" Type="http://schemas.openxmlformats.org/officeDocument/2006/relationships/hyperlink" Target="http://costasalada.com" TargetMode="External"/><Relationship Id="rId7791" Type="http://schemas.openxmlformats.org/officeDocument/2006/relationships/hyperlink" Target="http://fairways-club.com" TargetMode="External"/><Relationship Id="rId6460" Type="http://schemas.openxmlformats.org/officeDocument/2006/relationships/hyperlink" Target="http://ibishotel.com" TargetMode="External"/><Relationship Id="rId7790" Type="http://schemas.openxmlformats.org/officeDocument/2006/relationships/hyperlink" Target="http://hotelelsombrerito.es" TargetMode="External"/><Relationship Id="rId5134" Type="http://schemas.openxmlformats.org/officeDocument/2006/relationships/hyperlink" Target="http://hoteltrebol.com" TargetMode="External"/><Relationship Id="rId6465" Type="http://schemas.openxmlformats.org/officeDocument/2006/relationships/hyperlink" Target="http://hotelcanalolimpic.com" TargetMode="External"/><Relationship Id="rId7797" Type="http://schemas.openxmlformats.org/officeDocument/2006/relationships/hyperlink" Target="http://hotelvallemar.com/" TargetMode="External"/><Relationship Id="rId5135" Type="http://schemas.openxmlformats.org/officeDocument/2006/relationships/hyperlink" Target="http://granhotelmiramarmalaga.com" TargetMode="External"/><Relationship Id="rId6466" Type="http://schemas.openxmlformats.org/officeDocument/2006/relationships/hyperlink" Target="http://www.sercotelofertas.com" TargetMode="External"/><Relationship Id="rId7796" Type="http://schemas.openxmlformats.org/officeDocument/2006/relationships/hyperlink" Target="http://hotel-boomerang.com" TargetMode="External"/><Relationship Id="rId5132" Type="http://schemas.openxmlformats.org/officeDocument/2006/relationships/hyperlink" Target="http://hotelmontevictoria.es" TargetMode="External"/><Relationship Id="rId6463" Type="http://schemas.openxmlformats.org/officeDocument/2006/relationships/hyperlink" Target="http://solifemar.com" TargetMode="External"/><Relationship Id="rId7795" Type="http://schemas.openxmlformats.org/officeDocument/2006/relationships/hyperlink" Target="http://parador.es" TargetMode="External"/><Relationship Id="rId5133" Type="http://schemas.openxmlformats.org/officeDocument/2006/relationships/hyperlink" Target="http://hotelmalagapremium.com" TargetMode="External"/><Relationship Id="rId6464" Type="http://schemas.openxmlformats.org/officeDocument/2006/relationships/hyperlink" Target="http://hotelcoronadecastilla.com" TargetMode="External"/><Relationship Id="rId7794" Type="http://schemas.openxmlformats.org/officeDocument/2006/relationships/hyperlink" Target="http://el-meridiano.com" TargetMode="External"/><Relationship Id="rId5138" Type="http://schemas.openxmlformats.org/officeDocument/2006/relationships/hyperlink" Target="http://el-escudo.com" TargetMode="External"/><Relationship Id="rId6469" Type="http://schemas.openxmlformats.org/officeDocument/2006/relationships/hyperlink" Target="http://coolrooms.com" TargetMode="External"/><Relationship Id="rId5139" Type="http://schemas.openxmlformats.org/officeDocument/2006/relationships/hyperlink" Target="http://hmgranhotel.com" TargetMode="External"/><Relationship Id="rId5136" Type="http://schemas.openxmlformats.org/officeDocument/2006/relationships/hyperlink" Target="http://urbanliving.es" TargetMode="External"/><Relationship Id="rId6467" Type="http://schemas.openxmlformats.org/officeDocument/2006/relationships/hyperlink" Target="http://nh-hotels.com" TargetMode="External"/><Relationship Id="rId7799" Type="http://schemas.openxmlformats.org/officeDocument/2006/relationships/hyperlink" Target="http://hotel-fincasalamanca.com" TargetMode="External"/><Relationship Id="rId5137" Type="http://schemas.openxmlformats.org/officeDocument/2006/relationships/hyperlink" Target="http://alhauringolf.com" TargetMode="External"/><Relationship Id="rId6468" Type="http://schemas.openxmlformats.org/officeDocument/2006/relationships/hyperlink" Target="http://motelpuntcatorze.com" TargetMode="External"/><Relationship Id="rId7798" Type="http://schemas.openxmlformats.org/officeDocument/2006/relationships/hyperlink" Target="http://nh-hotels.com" TargetMode="External"/><Relationship Id="rId5129" Type="http://schemas.openxmlformats.org/officeDocument/2006/relationships/hyperlink" Target="http://apartamentosnuriasol.com" TargetMode="External"/><Relationship Id="rId6450" Type="http://schemas.openxmlformats.org/officeDocument/2006/relationships/hyperlink" Target="http://hotel-bcnevents.com" TargetMode="External"/><Relationship Id="rId7782" Type="http://schemas.openxmlformats.org/officeDocument/2006/relationships/hyperlink" Target="http://iberostar.com" TargetMode="External"/><Relationship Id="rId5120" Type="http://schemas.openxmlformats.org/officeDocument/2006/relationships/hyperlink" Target="http://facebook.com/ventalasdelicias" TargetMode="External"/><Relationship Id="rId6451" Type="http://schemas.openxmlformats.org/officeDocument/2006/relationships/hyperlink" Target="http://hotel6bis.com" TargetMode="External"/><Relationship Id="rId7781" Type="http://schemas.openxmlformats.org/officeDocument/2006/relationships/hyperlink" Target="http://iberostar.com" TargetMode="External"/><Relationship Id="rId7780" Type="http://schemas.openxmlformats.org/officeDocument/2006/relationships/hyperlink" Target="http://aparthotelneptuno.com" TargetMode="External"/><Relationship Id="rId5123" Type="http://schemas.openxmlformats.org/officeDocument/2006/relationships/hyperlink" Target="http://hotelmesonloschopos.es" TargetMode="External"/><Relationship Id="rId6454" Type="http://schemas.openxmlformats.org/officeDocument/2006/relationships/hyperlink" Target="http://accorhotels.com" TargetMode="External"/><Relationship Id="rId7786" Type="http://schemas.openxmlformats.org/officeDocument/2006/relationships/hyperlink" Target="http://adrianhoteles.com" TargetMode="External"/><Relationship Id="rId5124" Type="http://schemas.openxmlformats.org/officeDocument/2006/relationships/hyperlink" Target="http://posadaeltempranillo.com" TargetMode="External"/><Relationship Id="rId6455" Type="http://schemas.openxmlformats.org/officeDocument/2006/relationships/hyperlink" Target="http://www.canrafel.net" TargetMode="External"/><Relationship Id="rId7785" Type="http://schemas.openxmlformats.org/officeDocument/2006/relationships/hyperlink" Target="http://melia.com" TargetMode="External"/><Relationship Id="rId5121" Type="http://schemas.openxmlformats.org/officeDocument/2006/relationships/hyperlink" Target="http://saydoparks.co.uk" TargetMode="External"/><Relationship Id="rId6452" Type="http://schemas.openxmlformats.org/officeDocument/2006/relationships/hyperlink" Target="http://lesclarisses.com" TargetMode="External"/><Relationship Id="rId7784" Type="http://schemas.openxmlformats.org/officeDocument/2006/relationships/hyperlink" Target="http://regencytorviscas.com" TargetMode="External"/><Relationship Id="rId5122" Type="http://schemas.openxmlformats.org/officeDocument/2006/relationships/hyperlink" Target="http://hotel-la-laguna.com" TargetMode="External"/><Relationship Id="rId6453" Type="http://schemas.openxmlformats.org/officeDocument/2006/relationships/hyperlink" Target="http://niuhotel.com" TargetMode="External"/><Relationship Id="rId7783" Type="http://schemas.openxmlformats.org/officeDocument/2006/relationships/hyperlink" Target="http://besthotels.es/es/hotel-tenerife/hotel-jacaranda/31" TargetMode="External"/><Relationship Id="rId5127" Type="http://schemas.openxmlformats.org/officeDocument/2006/relationships/hyperlink" Target="http://clublacosta.com" TargetMode="External"/><Relationship Id="rId6458" Type="http://schemas.openxmlformats.org/officeDocument/2006/relationships/hyperlink" Target="http://elcastell.com" TargetMode="External"/><Relationship Id="rId5128" Type="http://schemas.openxmlformats.org/officeDocument/2006/relationships/hyperlink" Target="http://lacala.com" TargetMode="External"/><Relationship Id="rId6459" Type="http://schemas.openxmlformats.org/officeDocument/2006/relationships/hyperlink" Target="http://mayramblas.com" TargetMode="External"/><Relationship Id="rId7789" Type="http://schemas.openxmlformats.org/officeDocument/2006/relationships/hyperlink" Target="http://hoteleltejar.com" TargetMode="External"/><Relationship Id="rId5125" Type="http://schemas.openxmlformats.org/officeDocument/2006/relationships/hyperlink" Target="http://hotelcosoviejo.es" TargetMode="External"/><Relationship Id="rId6456" Type="http://schemas.openxmlformats.org/officeDocument/2006/relationships/hyperlink" Target="http://hotelcanfisa.com" TargetMode="External"/><Relationship Id="rId7788" Type="http://schemas.openxmlformats.org/officeDocument/2006/relationships/hyperlink" Target="http://hotelesreveron.com" TargetMode="External"/><Relationship Id="rId5126" Type="http://schemas.openxmlformats.org/officeDocument/2006/relationships/hyperlink" Target="http://hotelrusadir.com" TargetMode="External"/><Relationship Id="rId6457" Type="http://schemas.openxmlformats.org/officeDocument/2006/relationships/hyperlink" Target="http://hostalportadeferro.com" TargetMode="External"/><Relationship Id="rId7787" Type="http://schemas.openxmlformats.org/officeDocument/2006/relationships/hyperlink" Target="http://grandholidaysclub.com" TargetMode="External"/><Relationship Id="rId6480" Type="http://schemas.openxmlformats.org/officeDocument/2006/relationships/hyperlink" Target="http://www.torrecatalunya.com" TargetMode="External"/><Relationship Id="rId5152" Type="http://schemas.openxmlformats.org/officeDocument/2006/relationships/hyperlink" Target="http://hoteltorremar.com" TargetMode="External"/><Relationship Id="rId6483" Type="http://schemas.openxmlformats.org/officeDocument/2006/relationships/hyperlink" Target="http://hotelbestpricediagonal.com" TargetMode="External"/><Relationship Id="rId5153" Type="http://schemas.openxmlformats.org/officeDocument/2006/relationships/hyperlink" Target="http://hotelmiraya.com" TargetMode="External"/><Relationship Id="rId6484" Type="http://schemas.openxmlformats.org/officeDocument/2006/relationships/hyperlink" Target="http://room-matehotels.com" TargetMode="External"/><Relationship Id="rId5150" Type="http://schemas.openxmlformats.org/officeDocument/2006/relationships/hyperlink" Target="http://hotel-competa.com" TargetMode="External"/><Relationship Id="rId6481" Type="http://schemas.openxmlformats.org/officeDocument/2006/relationships/hyperlink" Target="http://abbasantshotelbarcelona.com" TargetMode="External"/><Relationship Id="rId5151" Type="http://schemas.openxmlformats.org/officeDocument/2006/relationships/hyperlink" Target="http://bqhoteles.com" TargetMode="External"/><Relationship Id="rId6482" Type="http://schemas.openxmlformats.org/officeDocument/2006/relationships/hyperlink" Target="http://abbasantshotelbarcelona.com" TargetMode="External"/><Relationship Id="rId5156" Type="http://schemas.openxmlformats.org/officeDocument/2006/relationships/hyperlink" Target="http://cortijoamaya.com" TargetMode="External"/><Relationship Id="rId6487" Type="http://schemas.openxmlformats.org/officeDocument/2006/relationships/hyperlink" Target="http://hoteles2.com" TargetMode="External"/><Relationship Id="rId5157" Type="http://schemas.openxmlformats.org/officeDocument/2006/relationships/hyperlink" Target="http://hotelplayamaro.com" TargetMode="External"/><Relationship Id="rId6488" Type="http://schemas.openxmlformats.org/officeDocument/2006/relationships/hyperlink" Target="http://hotelsantpere2.com" TargetMode="External"/><Relationship Id="rId5154" Type="http://schemas.openxmlformats.org/officeDocument/2006/relationships/hyperlink" Target="http://hotelvillafrigiliana.com" TargetMode="External"/><Relationship Id="rId6485" Type="http://schemas.openxmlformats.org/officeDocument/2006/relationships/hyperlink" Target="http://hotelvoraport.com" TargetMode="External"/><Relationship Id="rId5155" Type="http://schemas.openxmlformats.org/officeDocument/2006/relationships/hyperlink" Target="http://hoteles-santarosa.com" TargetMode="External"/><Relationship Id="rId6486" Type="http://schemas.openxmlformats.org/officeDocument/2006/relationships/hyperlink" Target="http://www.marriott.com" TargetMode="External"/><Relationship Id="rId5158" Type="http://schemas.openxmlformats.org/officeDocument/2006/relationships/hyperlink" Target="http://hoteles-santarosa.com" TargetMode="External"/><Relationship Id="rId6489" Type="http://schemas.openxmlformats.org/officeDocument/2006/relationships/hyperlink" Target="http://www.torrevermella.es/" TargetMode="External"/><Relationship Id="rId5159" Type="http://schemas.openxmlformats.org/officeDocument/2006/relationships/hyperlink" Target="http://tobosoaparthotel.com" TargetMode="External"/><Relationship Id="rId5141" Type="http://schemas.openxmlformats.org/officeDocument/2006/relationships/hyperlink" Target="http://hoteltamisagolf.com" TargetMode="External"/><Relationship Id="rId6472" Type="http://schemas.openxmlformats.org/officeDocument/2006/relationships/hyperlink" Target="http://motel-one.com" TargetMode="External"/><Relationship Id="rId5142" Type="http://schemas.openxmlformats.org/officeDocument/2006/relationships/hyperlink" Target="http://holidayhydros.es" TargetMode="External"/><Relationship Id="rId6473" Type="http://schemas.openxmlformats.org/officeDocument/2006/relationships/hyperlink" Target="http://travelodge.es" TargetMode="External"/><Relationship Id="rId6470" Type="http://schemas.openxmlformats.org/officeDocument/2006/relationships/hyperlink" Target="http://onahotels-terra.com" TargetMode="External"/><Relationship Id="rId5140" Type="http://schemas.openxmlformats.org/officeDocument/2006/relationships/hyperlink" Target="http://oceanohotel.com" TargetMode="External"/><Relationship Id="rId6471" Type="http://schemas.openxmlformats.org/officeDocument/2006/relationships/hyperlink" Target="http://espanol.marriott.com" TargetMode="External"/><Relationship Id="rId5145" Type="http://schemas.openxmlformats.org/officeDocument/2006/relationships/hyperlink" Target="http://sunsetbeachclub.com" TargetMode="External"/><Relationship Id="rId6476" Type="http://schemas.openxmlformats.org/officeDocument/2006/relationships/hyperlink" Target="http://www.indigobarcelona.com" TargetMode="External"/><Relationship Id="rId5146" Type="http://schemas.openxmlformats.org/officeDocument/2006/relationships/hyperlink" Target="http://mariposahm.es" TargetMode="External"/><Relationship Id="rId6477" Type="http://schemas.openxmlformats.org/officeDocument/2006/relationships/hyperlink" Target="http://ihg.com" TargetMode="External"/><Relationship Id="rId5143" Type="http://schemas.openxmlformats.org/officeDocument/2006/relationships/hyperlink" Target="http://holidayworld.es" TargetMode="External"/><Relationship Id="rId6474" Type="http://schemas.openxmlformats.org/officeDocument/2006/relationships/hyperlink" Target="http://grup-soteras.com" TargetMode="External"/><Relationship Id="rId5144" Type="http://schemas.openxmlformats.org/officeDocument/2006/relationships/hyperlink" Target="http://sunsetbeachclub.com" TargetMode="External"/><Relationship Id="rId6475" Type="http://schemas.openxmlformats.org/officeDocument/2006/relationships/hyperlink" Target="http://grandmarinahotel.com" TargetMode="External"/><Relationship Id="rId5149" Type="http://schemas.openxmlformats.org/officeDocument/2006/relationships/hyperlink" Target="http://symbolhoteles.com" TargetMode="External"/><Relationship Id="rId5147" Type="http://schemas.openxmlformats.org/officeDocument/2006/relationships/hyperlink" Target="http://holidayworld.es" TargetMode="External"/><Relationship Id="rId6478" Type="http://schemas.openxmlformats.org/officeDocument/2006/relationships/hyperlink" Target="http://ayrehoteles.com" TargetMode="External"/><Relationship Id="rId5148" Type="http://schemas.openxmlformats.org/officeDocument/2006/relationships/hyperlink" Target="http://lafondabenalmadena.es" TargetMode="External"/><Relationship Id="rId6479" Type="http://schemas.openxmlformats.org/officeDocument/2006/relationships/hyperlink" Target="http://torrecatalunya.com" TargetMode="External"/><Relationship Id="rId6429" Type="http://schemas.openxmlformats.org/officeDocument/2006/relationships/hyperlink" Target="http://www.tahitiplaya.com" TargetMode="External"/><Relationship Id="rId6427" Type="http://schemas.openxmlformats.org/officeDocument/2006/relationships/hyperlink" Target="http://arrahonahotel.com" TargetMode="External"/><Relationship Id="rId7759" Type="http://schemas.openxmlformats.org/officeDocument/2006/relationships/hyperlink" Target="http://vinccihoteles.com" TargetMode="External"/><Relationship Id="rId6428" Type="http://schemas.openxmlformats.org/officeDocument/2006/relationships/hyperlink" Target="http://eurostarshotels.com" TargetMode="External"/><Relationship Id="rId7758" Type="http://schemas.openxmlformats.org/officeDocument/2006/relationships/hyperlink" Target="http://vinccihoteles.com" TargetMode="External"/><Relationship Id="rId6421" Type="http://schemas.openxmlformats.org/officeDocument/2006/relationships/hyperlink" Target="http://royalpasseigdegraciahotel.com" TargetMode="External"/><Relationship Id="rId7753" Type="http://schemas.openxmlformats.org/officeDocument/2006/relationships/hyperlink" Target="http://princess-hotels.com" TargetMode="External"/><Relationship Id="rId6422" Type="http://schemas.openxmlformats.org/officeDocument/2006/relationships/hyperlink" Target="http://hoteldoncandido.com" TargetMode="External"/><Relationship Id="rId7752" Type="http://schemas.openxmlformats.org/officeDocument/2006/relationships/hyperlink" Target="http://gfhoteles.com" TargetMode="External"/><Relationship Id="rId7751" Type="http://schemas.openxmlformats.org/officeDocument/2006/relationships/hyperlink" Target="http://pueblotorviscas.com" TargetMode="External"/><Relationship Id="rId6420" Type="http://schemas.openxmlformats.org/officeDocument/2006/relationships/hyperlink" Target="http://ohlaeixample.com" TargetMode="External"/><Relationship Id="rId7750" Type="http://schemas.openxmlformats.org/officeDocument/2006/relationships/hyperlink" Target="http://kanali.es" TargetMode="External"/><Relationship Id="rId6425" Type="http://schemas.openxmlformats.org/officeDocument/2006/relationships/hyperlink" Target="http://hoteles-catalonia.com" TargetMode="External"/><Relationship Id="rId7757" Type="http://schemas.openxmlformats.org/officeDocument/2006/relationships/hyperlink" Target="http://sandandsea.es" TargetMode="External"/><Relationship Id="rId6426" Type="http://schemas.openxmlformats.org/officeDocument/2006/relationships/hyperlink" Target="http://mercerhoteles.com" TargetMode="External"/><Relationship Id="rId7756" Type="http://schemas.openxmlformats.org/officeDocument/2006/relationships/hyperlink" Target="http://knhoteles.com/apart-hotel-panoramica-en-islas-canarias" TargetMode="External"/><Relationship Id="rId6423" Type="http://schemas.openxmlformats.org/officeDocument/2006/relationships/hyperlink" Target="http://cataloniahotels.com" TargetMode="External"/><Relationship Id="rId7755" Type="http://schemas.openxmlformats.org/officeDocument/2006/relationships/hyperlink" Target="http://el-duque.com" TargetMode="External"/><Relationship Id="rId6424" Type="http://schemas.openxmlformats.org/officeDocument/2006/relationships/hyperlink" Target="http://sergiprietoamils.es" TargetMode="External"/><Relationship Id="rId7754" Type="http://schemas.openxmlformats.org/officeDocument/2006/relationships/hyperlink" Target="http://hovimaaltamira.com" TargetMode="External"/><Relationship Id="rId6418" Type="http://schemas.openxmlformats.org/officeDocument/2006/relationships/hyperlink" Target="http://www.hotelarreyalella.com" TargetMode="External"/><Relationship Id="rId6419" Type="http://schemas.openxmlformats.org/officeDocument/2006/relationships/hyperlink" Target="http://hotelduquesasuitesbarcelona.com" TargetMode="External"/><Relationship Id="rId7749" Type="http://schemas.openxmlformats.org/officeDocument/2006/relationships/hyperlink" Target="http://bahia-principe.com/" TargetMode="External"/><Relationship Id="rId6416" Type="http://schemas.openxmlformats.org/officeDocument/2006/relationships/hyperlink" Target="http://apartamentsatzavara.com" TargetMode="External"/><Relationship Id="rId7748" Type="http://schemas.openxmlformats.org/officeDocument/2006/relationships/hyperlink" Target="http://bahia-principe.com/" TargetMode="External"/><Relationship Id="rId6417" Type="http://schemas.openxmlformats.org/officeDocument/2006/relationships/hyperlink" Target="http://canribaltahotel.com" TargetMode="External"/><Relationship Id="rId7747" Type="http://schemas.openxmlformats.org/officeDocument/2006/relationships/hyperlink" Target="http://rocanivaria.com" TargetMode="External"/><Relationship Id="rId6410" Type="http://schemas.openxmlformats.org/officeDocument/2006/relationships/hyperlink" Target="http://www.hotelvilassar.com" TargetMode="External"/><Relationship Id="rId7742" Type="http://schemas.openxmlformats.org/officeDocument/2006/relationships/hyperlink" Target="http://westhavenbay.com/" TargetMode="External"/><Relationship Id="rId6411" Type="http://schemas.openxmlformats.org/officeDocument/2006/relationships/hyperlink" Target="http://hotelsorliemocions.cat" TargetMode="External"/><Relationship Id="rId7741" Type="http://schemas.openxmlformats.org/officeDocument/2006/relationships/hyperlink" Target="http://clubmarina-tenerife.com" TargetMode="External"/><Relationship Id="rId7740" Type="http://schemas.openxmlformats.org/officeDocument/2006/relationships/hyperlink" Target="http://adelfas.com" TargetMode="External"/><Relationship Id="rId6414" Type="http://schemas.openxmlformats.org/officeDocument/2006/relationships/hyperlink" Target="http://www.eurostarsexecutive.com" TargetMode="External"/><Relationship Id="rId7746" Type="http://schemas.openxmlformats.org/officeDocument/2006/relationships/hyperlink" Target="http://rural-vacaciones.com" TargetMode="External"/><Relationship Id="rId6415" Type="http://schemas.openxmlformats.org/officeDocument/2006/relationships/hyperlink" Target="http://www.racodelsangels.com" TargetMode="External"/><Relationship Id="rId7745" Type="http://schemas.openxmlformats.org/officeDocument/2006/relationships/hyperlink" Target="http://fiesta-hotels.com" TargetMode="External"/><Relationship Id="rId6412" Type="http://schemas.openxmlformats.org/officeDocument/2006/relationships/hyperlink" Target="http://hotelviladepremia.com" TargetMode="External"/><Relationship Id="rId7744" Type="http://schemas.openxmlformats.org/officeDocument/2006/relationships/hyperlink" Target="http://hotelnogal.com" TargetMode="External"/><Relationship Id="rId6413" Type="http://schemas.openxmlformats.org/officeDocument/2006/relationships/hyperlink" Target="http://www.attica21hotels.com" TargetMode="External"/><Relationship Id="rId7743" Type="http://schemas.openxmlformats.org/officeDocument/2006/relationships/hyperlink" Target="http://hotelnogal.com" TargetMode="External"/><Relationship Id="rId5118" Type="http://schemas.openxmlformats.org/officeDocument/2006/relationships/hyperlink" Target="http://pierreetvacances.com" TargetMode="External"/><Relationship Id="rId6449" Type="http://schemas.openxmlformats.org/officeDocument/2006/relationships/hyperlink" Target="http://masdmediterraneo.com" TargetMode="External"/><Relationship Id="rId5119" Type="http://schemas.openxmlformats.org/officeDocument/2006/relationships/hyperlink" Target="http://hotelrurallapaloma.com" TargetMode="External"/><Relationship Id="rId7771" Type="http://schemas.openxmlformats.org/officeDocument/2006/relationships/hyperlink" Target="http://hotelh10costaadejepalace.com" TargetMode="External"/><Relationship Id="rId6440" Type="http://schemas.openxmlformats.org/officeDocument/2006/relationships/hyperlink" Target="http://zenithoteles.com" TargetMode="External"/><Relationship Id="rId7770" Type="http://schemas.openxmlformats.org/officeDocument/2006/relationships/hyperlink" Target="http://riu.com" TargetMode="External"/><Relationship Id="rId5112" Type="http://schemas.openxmlformats.org/officeDocument/2006/relationships/hyperlink" Target="http://hoteldoncarlos.com" TargetMode="External"/><Relationship Id="rId6443" Type="http://schemas.openxmlformats.org/officeDocument/2006/relationships/hyperlink" Target="http://hotelcalasanz.com" TargetMode="External"/><Relationship Id="rId7775" Type="http://schemas.openxmlformats.org/officeDocument/2006/relationships/hyperlink" Target="http://fanabecostasur.com" TargetMode="External"/><Relationship Id="rId5113" Type="http://schemas.openxmlformats.org/officeDocument/2006/relationships/hyperlink" Target="http://rioreal.com" TargetMode="External"/><Relationship Id="rId6444" Type="http://schemas.openxmlformats.org/officeDocument/2006/relationships/hyperlink" Target="http://casabellagracia.com" TargetMode="External"/><Relationship Id="rId7774" Type="http://schemas.openxmlformats.org/officeDocument/2006/relationships/hyperlink" Target="http://adonisresorts.com" TargetMode="External"/><Relationship Id="rId5110" Type="http://schemas.openxmlformats.org/officeDocument/2006/relationships/hyperlink" Target="http://hotelsancristobal.com" TargetMode="External"/><Relationship Id="rId6441" Type="http://schemas.openxmlformats.org/officeDocument/2006/relationships/hyperlink" Target="http://www.alcaufarvell.com" TargetMode="External"/><Relationship Id="rId7773" Type="http://schemas.openxmlformats.org/officeDocument/2006/relationships/hyperlink" Target="http://princess-hotels.com" TargetMode="External"/><Relationship Id="rId5111" Type="http://schemas.openxmlformats.org/officeDocument/2006/relationships/hyperlink" Target="http://hotellimamarbella.com" TargetMode="External"/><Relationship Id="rId6442" Type="http://schemas.openxmlformats.org/officeDocument/2006/relationships/hyperlink" Target="http://aparthoteldelgolf.com" TargetMode="External"/><Relationship Id="rId7772" Type="http://schemas.openxmlformats.org/officeDocument/2006/relationships/hyperlink" Target="http://puertocolon.com/" TargetMode="External"/><Relationship Id="rId5116" Type="http://schemas.openxmlformats.org/officeDocument/2006/relationships/hyperlink" Target="http://nh-hotels.com" TargetMode="External"/><Relationship Id="rId6447" Type="http://schemas.openxmlformats.org/officeDocument/2006/relationships/hyperlink" Target="http://grup-soteras.com" TargetMode="External"/><Relationship Id="rId7779" Type="http://schemas.openxmlformats.org/officeDocument/2006/relationships/hyperlink" Target="http://adonisresorts.com" TargetMode="External"/><Relationship Id="rId5117" Type="http://schemas.openxmlformats.org/officeDocument/2006/relationships/hyperlink" Target="http://laquintagolf.com" TargetMode="External"/><Relationship Id="rId6448" Type="http://schemas.openxmlformats.org/officeDocument/2006/relationships/hyperlink" Target="http://grup-soteras.com" TargetMode="External"/><Relationship Id="rId7778" Type="http://schemas.openxmlformats.org/officeDocument/2006/relationships/hyperlink" Target="http://princess-hotels.com/web/es/fpw/81_homepage.asp" TargetMode="External"/><Relationship Id="rId5114" Type="http://schemas.openxmlformats.org/officeDocument/2006/relationships/hyperlink" Target="http://lavillamarbella.com" TargetMode="External"/><Relationship Id="rId6445" Type="http://schemas.openxmlformats.org/officeDocument/2006/relationships/hyperlink" Target="http://bypillow.com" TargetMode="External"/><Relationship Id="rId7777" Type="http://schemas.openxmlformats.org/officeDocument/2006/relationships/hyperlink" Target="http://parquedelsol.net" TargetMode="External"/><Relationship Id="rId5115" Type="http://schemas.openxmlformats.org/officeDocument/2006/relationships/hyperlink" Target="http://puertoazul.net" TargetMode="External"/><Relationship Id="rId6446" Type="http://schemas.openxmlformats.org/officeDocument/2006/relationships/hyperlink" Target="http://hmediterraneo.com" TargetMode="External"/><Relationship Id="rId7776" Type="http://schemas.openxmlformats.org/officeDocument/2006/relationships/hyperlink" Target="http://clublacosta.com" TargetMode="External"/><Relationship Id="rId5109" Type="http://schemas.openxmlformats.org/officeDocument/2006/relationships/hyperlink" Target="http://monarquehoteles.es" TargetMode="External"/><Relationship Id="rId5107" Type="http://schemas.openxmlformats.org/officeDocument/2006/relationships/hyperlink" Target="http://monteros.com" TargetMode="External"/><Relationship Id="rId6438" Type="http://schemas.openxmlformats.org/officeDocument/2006/relationships/hyperlink" Target="http://www.cataloniahotels.com/" TargetMode="External"/><Relationship Id="rId5108" Type="http://schemas.openxmlformats.org/officeDocument/2006/relationships/hyperlink" Target="http://monarquehotels.com" TargetMode="External"/><Relationship Id="rId6439" Type="http://schemas.openxmlformats.org/officeDocument/2006/relationships/hyperlink" Target="http://hotel-upperdiagonal.com" TargetMode="External"/><Relationship Id="rId7769" Type="http://schemas.openxmlformats.org/officeDocument/2006/relationships/hyperlink" Target="http://islandvillagetenerife.com" TargetMode="External"/><Relationship Id="rId7760" Type="http://schemas.openxmlformats.org/officeDocument/2006/relationships/hyperlink" Target="http://dreamplacehotels.com" TargetMode="External"/><Relationship Id="rId5101" Type="http://schemas.openxmlformats.org/officeDocument/2006/relationships/hyperlink" Target="https://www.nobuhotels.com/marbella/?utm_source=google-gbp&amp;utm_medium=organic&amp;utm_campaign=gbp" TargetMode="External"/><Relationship Id="rId6432" Type="http://schemas.openxmlformats.org/officeDocument/2006/relationships/hyperlink" Target="http://hotelterrassapark.com" TargetMode="External"/><Relationship Id="rId7764" Type="http://schemas.openxmlformats.org/officeDocument/2006/relationships/hyperlink" Target="http://hovimaatlantis.com" TargetMode="External"/><Relationship Id="rId5102" Type="http://schemas.openxmlformats.org/officeDocument/2006/relationships/hyperlink" Target="http://www.nobuhotels.com/marbella/" TargetMode="External"/><Relationship Id="rId6433" Type="http://schemas.openxmlformats.org/officeDocument/2006/relationships/hyperlink" Target="http://www.eurostarshotels.com" TargetMode="External"/><Relationship Id="rId7763" Type="http://schemas.openxmlformats.org/officeDocument/2006/relationships/hyperlink" Target="http://h10hotels.com/" TargetMode="External"/><Relationship Id="rId6430" Type="http://schemas.openxmlformats.org/officeDocument/2006/relationships/hyperlink" Target="http://www.hiexpress.com/himontmelo" TargetMode="External"/><Relationship Id="rId7762" Type="http://schemas.openxmlformats.org/officeDocument/2006/relationships/hyperlink" Target="http://elmiradorgranhotel.com" TargetMode="External"/><Relationship Id="rId5100" Type="http://schemas.openxmlformats.org/officeDocument/2006/relationships/hyperlink" Target="http://hostalcolonia.es" TargetMode="External"/><Relationship Id="rId6431" Type="http://schemas.openxmlformats.org/officeDocument/2006/relationships/hyperlink" Target="http://iberostar.com" TargetMode="External"/><Relationship Id="rId7761" Type="http://schemas.openxmlformats.org/officeDocument/2006/relationships/hyperlink" Target="http://melia.com" TargetMode="External"/><Relationship Id="rId5105" Type="http://schemas.openxmlformats.org/officeDocument/2006/relationships/hyperlink" Target="http://hotelelfaroinn.com" TargetMode="External"/><Relationship Id="rId6436" Type="http://schemas.openxmlformats.org/officeDocument/2006/relationships/hyperlink" Target="http://www.exeparcdelvalles.com" TargetMode="External"/><Relationship Id="rId7768" Type="http://schemas.openxmlformats.org/officeDocument/2006/relationships/hyperlink" Target="http://hovima-hotels.com" TargetMode="External"/><Relationship Id="rId5106" Type="http://schemas.openxmlformats.org/officeDocument/2006/relationships/hyperlink" Target="http://hotelbaviera.es" TargetMode="External"/><Relationship Id="rId6437" Type="http://schemas.openxmlformats.org/officeDocument/2006/relationships/hyperlink" Target="http://urbansabadell.com" TargetMode="External"/><Relationship Id="rId7767" Type="http://schemas.openxmlformats.org/officeDocument/2006/relationships/hyperlink" Target="http://riu.com" TargetMode="External"/><Relationship Id="rId5103" Type="http://schemas.openxmlformats.org/officeDocument/2006/relationships/hyperlink" Target="https://www.marbellaclub.com/" TargetMode="External"/><Relationship Id="rId6434" Type="http://schemas.openxmlformats.org/officeDocument/2006/relationships/hyperlink" Target="http://goldenhotels.com" TargetMode="External"/><Relationship Id="rId7766" Type="http://schemas.openxmlformats.org/officeDocument/2006/relationships/hyperlink" Target="http://princess-hotels.com" TargetMode="External"/><Relationship Id="rId5104" Type="http://schemas.openxmlformats.org/officeDocument/2006/relationships/hyperlink" Target="http://coralbeach-marbella.com" TargetMode="External"/><Relationship Id="rId6435" Type="http://schemas.openxmlformats.org/officeDocument/2006/relationships/hyperlink" Target="http://hoteles2.com" TargetMode="External"/><Relationship Id="rId7765" Type="http://schemas.openxmlformats.org/officeDocument/2006/relationships/hyperlink" Target="http://www.facebook.com/paradisecourtaparthotel" TargetMode="External"/><Relationship Id="rId2940" Type="http://schemas.openxmlformats.org/officeDocument/2006/relationships/hyperlink" Target="http://apartamentosmestret.com" TargetMode="External"/><Relationship Id="rId1610" Type="http://schemas.openxmlformats.org/officeDocument/2006/relationships/hyperlink" Target="http://cartaymenu.es/hotelrestaurantesarao" TargetMode="External"/><Relationship Id="rId2941" Type="http://schemas.openxmlformats.org/officeDocument/2006/relationships/hyperlink" Target="http://hotelabrat.com" TargetMode="External"/><Relationship Id="rId1611" Type="http://schemas.openxmlformats.org/officeDocument/2006/relationships/hyperlink" Target="http://casamorlans.com" TargetMode="External"/><Relationship Id="rId2942" Type="http://schemas.openxmlformats.org/officeDocument/2006/relationships/hyperlink" Target="http://tagomagohotel.com" TargetMode="External"/><Relationship Id="rId1612" Type="http://schemas.openxmlformats.org/officeDocument/2006/relationships/hyperlink" Target="http://hotelarruebo.net" TargetMode="External"/><Relationship Id="rId2943" Type="http://schemas.openxmlformats.org/officeDocument/2006/relationships/hyperlink" Target="http://hotelgalfi.com" TargetMode="External"/><Relationship Id="rId1613" Type="http://schemas.openxmlformats.org/officeDocument/2006/relationships/hyperlink" Target="http://pirineo.com/hotel.bujaruelo" TargetMode="External"/><Relationship Id="rId2944" Type="http://schemas.openxmlformats.org/officeDocument/2006/relationships/hyperlink" Target="http://hotelcasavictoriasuites.com" TargetMode="External"/><Relationship Id="rId1614" Type="http://schemas.openxmlformats.org/officeDocument/2006/relationships/hyperlink" Target="http://www.campingviu.com/" TargetMode="External"/><Relationship Id="rId2945" Type="http://schemas.openxmlformats.org/officeDocument/2006/relationships/hyperlink" Target="http://orosolhotel.com" TargetMode="External"/><Relationship Id="rId1615" Type="http://schemas.openxmlformats.org/officeDocument/2006/relationships/hyperlink" Target="http://miradorhotel.es" TargetMode="External"/><Relationship Id="rId2946" Type="http://schemas.openxmlformats.org/officeDocument/2006/relationships/hyperlink" Target="http://hotelsanfora.com" TargetMode="External"/><Relationship Id="rId1616" Type="http://schemas.openxmlformats.org/officeDocument/2006/relationships/hyperlink" Target="https://www.hotelbellavistaordesa.com/?fbclid=IwY2xjawP74wdleHRuA2FlbQIxMABzcnRjBmFwcF9pZBAyMjIwMzkxNzg4MjAwODkyAAEenMoxRejZp579LHMD02nUdsCXdBc4H2b9YTp01VfqT9-lC4ax13zaoDQ_Y-Y_aem_UTXtmVgmEwBG3uWuG6se2g" TargetMode="External"/><Relationship Id="rId2947" Type="http://schemas.openxmlformats.org/officeDocument/2006/relationships/hyperlink" Target="http://clubstellamaris.com" TargetMode="External"/><Relationship Id="rId907" Type="http://schemas.openxmlformats.org/officeDocument/2006/relationships/hyperlink" Target="http://balnearioriopambre.com" TargetMode="External"/><Relationship Id="rId1617" Type="http://schemas.openxmlformats.org/officeDocument/2006/relationships/hyperlink" Target="http://espana-hoteles.es" TargetMode="External"/><Relationship Id="rId2948" Type="http://schemas.openxmlformats.org/officeDocument/2006/relationships/hyperlink" Target="http://interturhotels.com" TargetMode="External"/><Relationship Id="rId906" Type="http://schemas.openxmlformats.org/officeDocument/2006/relationships/hyperlink" Target="http://hotelpiornedo.com" TargetMode="External"/><Relationship Id="rId1618" Type="http://schemas.openxmlformats.org/officeDocument/2006/relationships/hyperlink" Target="http://hotelpradasordesa.com" TargetMode="External"/><Relationship Id="rId2949" Type="http://schemas.openxmlformats.org/officeDocument/2006/relationships/hyperlink" Target="http://hotelhawaiiibiza.com" TargetMode="External"/><Relationship Id="rId905" Type="http://schemas.openxmlformats.org/officeDocument/2006/relationships/hyperlink" Target="http://biterra.es" TargetMode="External"/><Relationship Id="rId1619" Type="http://schemas.openxmlformats.org/officeDocument/2006/relationships/hyperlink" Target="http://hoteltierradebiescas.com" TargetMode="External"/><Relationship Id="rId904" Type="http://schemas.openxmlformats.org/officeDocument/2006/relationships/hyperlink" Target="http://turismoruralenlugo.es" TargetMode="External"/><Relationship Id="rId909" Type="http://schemas.openxmlformats.org/officeDocument/2006/relationships/hyperlink" Target="http://hotelleyton.es" TargetMode="External"/><Relationship Id="rId908" Type="http://schemas.openxmlformats.org/officeDocument/2006/relationships/hyperlink" Target="http://hosteleriarego.com" TargetMode="External"/><Relationship Id="rId903" Type="http://schemas.openxmlformats.org/officeDocument/2006/relationships/hyperlink" Target="http://hotellosolmos.com" TargetMode="External"/><Relationship Id="rId902" Type="http://schemas.openxmlformats.org/officeDocument/2006/relationships/hyperlink" Target="http://motelbambu.es" TargetMode="External"/><Relationship Id="rId901" Type="http://schemas.openxmlformats.org/officeDocument/2006/relationships/hyperlink" Target="http://motelmontecarlo.es" TargetMode="External"/><Relationship Id="rId900" Type="http://schemas.openxmlformats.org/officeDocument/2006/relationships/hyperlink" Target="http://hotelceao.es" TargetMode="External"/><Relationship Id="rId2930" Type="http://schemas.openxmlformats.org/officeDocument/2006/relationships/hyperlink" Target="http://hotelvedra.com" TargetMode="External"/><Relationship Id="rId1600" Type="http://schemas.openxmlformats.org/officeDocument/2006/relationships/hyperlink" Target="http://sarrato.es" TargetMode="External"/><Relationship Id="rId2931" Type="http://schemas.openxmlformats.org/officeDocument/2006/relationships/hyperlink" Target="http://ibiza-feeling.com" TargetMode="External"/><Relationship Id="rId1601" Type="http://schemas.openxmlformats.org/officeDocument/2006/relationships/hyperlink" Target="http://hotelvalledeizas.com" TargetMode="External"/><Relationship Id="rId2932" Type="http://schemas.openxmlformats.org/officeDocument/2006/relationships/hyperlink" Target="http://fiestahotelgroup.com" TargetMode="External"/><Relationship Id="rId1602" Type="http://schemas.openxmlformats.org/officeDocument/2006/relationships/hyperlink" Target="http://valledetena.com" TargetMode="External"/><Relationship Id="rId2933" Type="http://schemas.openxmlformats.org/officeDocument/2006/relationships/hyperlink" Target="http://apartamentosbluestar-ibiza.com" TargetMode="External"/><Relationship Id="rId1603" Type="http://schemas.openxmlformats.org/officeDocument/2006/relationships/hyperlink" Target="http://hotelelreyno.com" TargetMode="External"/><Relationship Id="rId2934" Type="http://schemas.openxmlformats.org/officeDocument/2006/relationships/hyperlink" Target="http://palladiumhotelgroup.com" TargetMode="External"/><Relationship Id="rId1604" Type="http://schemas.openxmlformats.org/officeDocument/2006/relationships/hyperlink" Target="http://maximinasallent.com" TargetMode="External"/><Relationship Id="rId2935" Type="http://schemas.openxmlformats.org/officeDocument/2006/relationships/hyperlink" Target="http://www.palladiumhotelgroup.com/es/hoteles/espana/ibiza/ibiza-sanantonio/fiesta-hotel-tanit" TargetMode="External"/><Relationship Id="rId1605" Type="http://schemas.openxmlformats.org/officeDocument/2006/relationships/hyperlink" Target="http://aparthotelbubal.com" TargetMode="External"/><Relationship Id="rId2936" Type="http://schemas.openxmlformats.org/officeDocument/2006/relationships/hyperlink" Target="http://hotelmarfil.com" TargetMode="External"/><Relationship Id="rId1606" Type="http://schemas.openxmlformats.org/officeDocument/2006/relationships/hyperlink" Target="http://hotelmariana.com" TargetMode="External"/><Relationship Id="rId2937" Type="http://schemas.openxmlformats.org/officeDocument/2006/relationships/hyperlink" Target="http://brisahotel.com" TargetMode="External"/><Relationship Id="rId1607" Type="http://schemas.openxmlformats.org/officeDocument/2006/relationships/hyperlink" Target="http://hotelvicente.com" TargetMode="External"/><Relationship Id="rId2938" Type="http://schemas.openxmlformats.org/officeDocument/2006/relationships/hyperlink" Target="http://azulinehotels.com" TargetMode="External"/><Relationship Id="rId1608" Type="http://schemas.openxmlformats.org/officeDocument/2006/relationships/hyperlink" Target="http://teleraresort.com" TargetMode="External"/><Relationship Id="rId2939" Type="http://schemas.openxmlformats.org/officeDocument/2006/relationships/hyperlink" Target="http://www.hotelgransol.net/" TargetMode="External"/><Relationship Id="rId1609" Type="http://schemas.openxmlformats.org/officeDocument/2006/relationships/hyperlink" Target="http://hotelescalar.com" TargetMode="External"/><Relationship Id="rId1631" Type="http://schemas.openxmlformats.org/officeDocument/2006/relationships/hyperlink" Target="http://hotelmasmonzon.com" TargetMode="External"/><Relationship Id="rId2962" Type="http://schemas.openxmlformats.org/officeDocument/2006/relationships/hyperlink" Target="http://grandhotelpalladium.com" TargetMode="External"/><Relationship Id="rId1632" Type="http://schemas.openxmlformats.org/officeDocument/2006/relationships/hyperlink" Target="http://hconencanto.com" TargetMode="External"/><Relationship Id="rId2963" Type="http://schemas.openxmlformats.org/officeDocument/2006/relationships/hyperlink" Target="http://canfuster.com" TargetMode="External"/><Relationship Id="rId1633" Type="http://schemas.openxmlformats.org/officeDocument/2006/relationships/hyperlink" Target="http://hotel4hermanos.com" TargetMode="External"/><Relationship Id="rId2964" Type="http://schemas.openxmlformats.org/officeDocument/2006/relationships/hyperlink" Target="http://escanyer.com" TargetMode="External"/><Relationship Id="rId1634" Type="http://schemas.openxmlformats.org/officeDocument/2006/relationships/hyperlink" Target="http://realposadadeliena.com" TargetMode="External"/><Relationship Id="rId2965" Type="http://schemas.openxmlformats.org/officeDocument/2006/relationships/hyperlink" Target="http://hotelcantalaias.com" TargetMode="External"/><Relationship Id="rId1635" Type="http://schemas.openxmlformats.org/officeDocument/2006/relationships/hyperlink" Target="http://hotelaguasdelosmallos.com" TargetMode="External"/><Relationship Id="rId2966" Type="http://schemas.openxmlformats.org/officeDocument/2006/relationships/hyperlink" Target="http://cancurreu.com" TargetMode="External"/><Relationship Id="rId1636" Type="http://schemas.openxmlformats.org/officeDocument/2006/relationships/hyperlink" Target="http://laposadadevillalangua.com" TargetMode="External"/><Relationship Id="rId2967" Type="http://schemas.openxmlformats.org/officeDocument/2006/relationships/hyperlink" Target="http://canplanells.com" TargetMode="External"/><Relationship Id="rId1637" Type="http://schemas.openxmlformats.org/officeDocument/2006/relationships/hyperlink" Target="http://ruralium.com" TargetMode="External"/><Relationship Id="rId2968" Type="http://schemas.openxmlformats.org/officeDocument/2006/relationships/hyperlink" Target="http://vinyadenpalerm.com" TargetMode="External"/><Relationship Id="rId1638" Type="http://schemas.openxmlformats.org/officeDocument/2006/relationships/hyperlink" Target="http://hotelayerbe.com" TargetMode="External"/><Relationship Id="rId2969" Type="http://schemas.openxmlformats.org/officeDocument/2006/relationships/hyperlink" Target="http://caspla-ibiza.com" TargetMode="External"/><Relationship Id="rId929" Type="http://schemas.openxmlformats.org/officeDocument/2006/relationships/hyperlink" Target="http://hoteltorques.com" TargetMode="External"/><Relationship Id="rId1639" Type="http://schemas.openxmlformats.org/officeDocument/2006/relationships/hyperlink" Target="http://hotelanaya.com" TargetMode="External"/><Relationship Id="rId928" Type="http://schemas.openxmlformats.org/officeDocument/2006/relationships/hyperlink" Target="http://toctocrooms.com" TargetMode="External"/><Relationship Id="rId927" Type="http://schemas.openxmlformats.org/officeDocument/2006/relationships/hyperlink" Target="https://hrjaviermontero.es/" TargetMode="External"/><Relationship Id="rId926" Type="http://schemas.openxmlformats.org/officeDocument/2006/relationships/hyperlink" Target="http://hotelsantiago-sl.es" TargetMode="External"/><Relationship Id="rId921" Type="http://schemas.openxmlformats.org/officeDocument/2006/relationships/hyperlink" Target="http://portoderinlo.es" TargetMode="External"/><Relationship Id="rId920" Type="http://schemas.openxmlformats.org/officeDocument/2006/relationships/hyperlink" Target="http://hotelbalcondesanbartolo.com" TargetMode="External"/><Relationship Id="rId925" Type="http://schemas.openxmlformats.org/officeDocument/2006/relationships/hyperlink" Target="http://hotelcardenal.es" TargetMode="External"/><Relationship Id="rId924" Type="http://schemas.openxmlformats.org/officeDocument/2006/relationships/hyperlink" Target="http://hotelcasona.com" TargetMode="External"/><Relationship Id="rId923" Type="http://schemas.openxmlformats.org/officeDocument/2006/relationships/hyperlink" Target="http://hotelrolle.com" TargetMode="External"/><Relationship Id="rId922" Type="http://schemas.openxmlformats.org/officeDocument/2006/relationships/hyperlink" Target="http://hotelminorte.com" TargetMode="External"/><Relationship Id="rId2960" Type="http://schemas.openxmlformats.org/officeDocument/2006/relationships/hyperlink" Target="http://atzaro.com" TargetMode="External"/><Relationship Id="rId1630" Type="http://schemas.openxmlformats.org/officeDocument/2006/relationships/hyperlink" Target="http://hotelciudaddebinefar.com" TargetMode="External"/><Relationship Id="rId2961" Type="http://schemas.openxmlformats.org/officeDocument/2006/relationships/hyperlink" Target="http://gardenhoteles.com" TargetMode="External"/><Relationship Id="rId1620" Type="http://schemas.openxmlformats.org/officeDocument/2006/relationships/hyperlink" Target="http://hotelgiral.es" TargetMode="External"/><Relationship Id="rId2951" Type="http://schemas.openxmlformats.org/officeDocument/2006/relationships/hyperlink" Target="http://elspinsresort.com" TargetMode="External"/><Relationship Id="rId1621" Type="http://schemas.openxmlformats.org/officeDocument/2006/relationships/hyperlink" Target="mailto:info@hotelvillavirginia.com" TargetMode="External"/><Relationship Id="rId2952" Type="http://schemas.openxmlformats.org/officeDocument/2006/relationships/hyperlink" Target="http://neptunotel.com" TargetMode="External"/><Relationship Id="rId1622" Type="http://schemas.openxmlformats.org/officeDocument/2006/relationships/hyperlink" Target="http://hotelvillavirginia.com" TargetMode="External"/><Relationship Id="rId2953" Type="http://schemas.openxmlformats.org/officeDocument/2006/relationships/hyperlink" Target="https://www.apartamentosexcelsior-ibiza.com/" TargetMode="External"/><Relationship Id="rId1623" Type="http://schemas.openxmlformats.org/officeDocument/2006/relationships/hyperlink" Target="mailto:hotelmicasa@hotelmicasa.info" TargetMode="External"/><Relationship Id="rId2954" Type="http://schemas.openxmlformats.org/officeDocument/2006/relationships/hyperlink" Target="http://hotelarenal-ibiza.com" TargetMode="External"/><Relationship Id="rId1624" Type="http://schemas.openxmlformats.org/officeDocument/2006/relationships/hyperlink" Target="http://hotelmicasa.info" TargetMode="External"/><Relationship Id="rId2955" Type="http://schemas.openxmlformats.org/officeDocument/2006/relationships/hyperlink" Target="http://bellamarhotel.com" TargetMode="External"/><Relationship Id="rId1625" Type="http://schemas.openxmlformats.org/officeDocument/2006/relationships/hyperlink" Target="http://lapardina.es" TargetMode="External"/><Relationship Id="rId2956" Type="http://schemas.openxmlformats.org/officeDocument/2006/relationships/hyperlink" Target="http://azulinehotels.com" TargetMode="External"/><Relationship Id="rId1626" Type="http://schemas.openxmlformats.org/officeDocument/2006/relationships/hyperlink" Target="http://gargallo-hotels.com" TargetMode="External"/><Relationship Id="rId2957" Type="http://schemas.openxmlformats.org/officeDocument/2006/relationships/hyperlink" Target="http://hotelsessavines-ibiza.com" TargetMode="External"/><Relationship Id="rId1627" Type="http://schemas.openxmlformats.org/officeDocument/2006/relationships/hyperlink" Target="http://hotelcasanovahuesca.com" TargetMode="External"/><Relationship Id="rId2958" Type="http://schemas.openxmlformats.org/officeDocument/2006/relationships/hyperlink" Target="http://hoteltropicalibiza.com" TargetMode="External"/><Relationship Id="rId918" Type="http://schemas.openxmlformats.org/officeDocument/2006/relationships/hyperlink" Target="http://hoteleo.es" TargetMode="External"/><Relationship Id="rId1628" Type="http://schemas.openxmlformats.org/officeDocument/2006/relationships/hyperlink" Target="http://siskets.com" TargetMode="External"/><Relationship Id="rId2959" Type="http://schemas.openxmlformats.org/officeDocument/2006/relationships/hyperlink" Target="http://balboahoteles.com" TargetMode="External"/><Relationship Id="rId917" Type="http://schemas.openxmlformats.org/officeDocument/2006/relationships/hyperlink" Target="http://parador.es" TargetMode="External"/><Relationship Id="rId1629" Type="http://schemas.openxmlformats.org/officeDocument/2006/relationships/hyperlink" Target="http://hotelapaz.com" TargetMode="External"/><Relationship Id="rId916" Type="http://schemas.openxmlformats.org/officeDocument/2006/relationships/hyperlink" Target="http://parador.es" TargetMode="External"/><Relationship Id="rId915" Type="http://schemas.openxmlformats.org/officeDocument/2006/relationships/hyperlink" Target="http://apartamentosescuder.com" TargetMode="External"/><Relationship Id="rId919" Type="http://schemas.openxmlformats.org/officeDocument/2006/relationships/hyperlink" Target="http://hotelrestauranteocabazo.com" TargetMode="External"/><Relationship Id="rId910" Type="http://schemas.openxmlformats.org/officeDocument/2006/relationships/hyperlink" Target="http://hotelamadora.com" TargetMode="External"/><Relationship Id="rId914" Type="http://schemas.openxmlformats.org/officeDocument/2006/relationships/hyperlink" Target="http://hotelbouza.com" TargetMode="External"/><Relationship Id="rId913" Type="http://schemas.openxmlformats.org/officeDocument/2006/relationships/hyperlink" Target="http://santacruzribadeo.com" TargetMode="External"/><Relationship Id="rId912" Type="http://schemas.openxmlformats.org/officeDocument/2006/relationships/hyperlink" Target="http://hotelvoar.com" TargetMode="External"/><Relationship Id="rId911" Type="http://schemas.openxmlformats.org/officeDocument/2006/relationships/hyperlink" Target="http://hotelvilladeribadeo.com" TargetMode="External"/><Relationship Id="rId2950" Type="http://schemas.openxmlformats.org/officeDocument/2006/relationships/hyperlink" Target="http://barcelo.com" TargetMode="External"/><Relationship Id="rId2900" Type="http://schemas.openxmlformats.org/officeDocument/2006/relationships/hyperlink" Target="http://sethotels.com" TargetMode="External"/><Relationship Id="rId2901" Type="http://schemas.openxmlformats.org/officeDocument/2006/relationships/hyperlink" Target="http://santjoan.binissaida.com" TargetMode="External"/><Relationship Id="rId2902" Type="http://schemas.openxmlformats.org/officeDocument/2006/relationships/hyperlink" Target="http://songranot.com" TargetMode="External"/><Relationship Id="rId2903" Type="http://schemas.openxmlformats.org/officeDocument/2006/relationships/hyperlink" Target="http://grupohg.com" TargetMode="External"/><Relationship Id="rId2904" Type="http://schemas.openxmlformats.org/officeDocument/2006/relationships/hyperlink" Target="http://arenalplaya.com" TargetMode="External"/><Relationship Id="rId2905" Type="http://schemas.openxmlformats.org/officeDocument/2006/relationships/hyperlink" Target="http://axelhotels.com" TargetMode="External"/><Relationship Id="rId2906" Type="http://schemas.openxmlformats.org/officeDocument/2006/relationships/hyperlink" Target="http://sundownibiza.com" TargetMode="External"/><Relationship Id="rId2907" Type="http://schemas.openxmlformats.org/officeDocument/2006/relationships/hyperlink" Target="http://azulinehotels.com" TargetMode="External"/><Relationship Id="rId2908" Type="http://schemas.openxmlformats.org/officeDocument/2006/relationships/hyperlink" Target="http://thbhotels.com" TargetMode="External"/><Relationship Id="rId2909" Type="http://schemas.openxmlformats.org/officeDocument/2006/relationships/hyperlink" Target="http://hotelosiris.com" TargetMode="External"/><Relationship Id="rId5170" Type="http://schemas.openxmlformats.org/officeDocument/2006/relationships/hyperlink" Target="http://hotelparaisodelmar.es" TargetMode="External"/><Relationship Id="rId5171" Type="http://schemas.openxmlformats.org/officeDocument/2006/relationships/hyperlink" Target="http://www.riu.com" TargetMode="External"/><Relationship Id="rId5174" Type="http://schemas.openxmlformats.org/officeDocument/2006/relationships/hyperlink" Target="http://parador.es" TargetMode="External"/><Relationship Id="rId5175" Type="http://schemas.openxmlformats.org/officeDocument/2006/relationships/hyperlink" Target="http://hotelvinuela.com" TargetMode="External"/><Relationship Id="rId5172" Type="http://schemas.openxmlformats.org/officeDocument/2006/relationships/hyperlink" Target="http://www.hotelbalconeuropa.com" TargetMode="External"/><Relationship Id="rId5173" Type="http://schemas.openxmlformats.org/officeDocument/2006/relationships/hyperlink" Target="http://nerjaclub.com" TargetMode="External"/><Relationship Id="rId5178" Type="http://schemas.openxmlformats.org/officeDocument/2006/relationships/hyperlink" Target="http://www.benamocarra.es" TargetMode="External"/><Relationship Id="rId5179" Type="http://schemas.openxmlformats.org/officeDocument/2006/relationships/hyperlink" Target="http://hoteldila.com" TargetMode="External"/><Relationship Id="rId5176" Type="http://schemas.openxmlformats.org/officeDocument/2006/relationships/hyperlink" Target="http://alberdini.com" TargetMode="External"/><Relationship Id="rId5177" Type="http://schemas.openxmlformats.org/officeDocument/2006/relationships/hyperlink" Target="http://hotelelparaiso.es" TargetMode="External"/><Relationship Id="rId6490" Type="http://schemas.openxmlformats.org/officeDocument/2006/relationships/hyperlink" Target="http://parksedo.com" TargetMode="External"/><Relationship Id="rId5160" Type="http://schemas.openxmlformats.org/officeDocument/2006/relationships/hyperlink" Target="http://hoteljosecruz.com" TargetMode="External"/><Relationship Id="rId6491" Type="http://schemas.openxmlformats.org/officeDocument/2006/relationships/hyperlink" Target="http://hotelcampusuab.com" TargetMode="External"/><Relationship Id="rId5163" Type="http://schemas.openxmlformats.org/officeDocument/2006/relationships/hyperlink" Target="http://hoteljimesol.com" TargetMode="External"/><Relationship Id="rId6494" Type="http://schemas.openxmlformats.org/officeDocument/2006/relationships/hyperlink" Target="http://cangalvany.com" TargetMode="External"/><Relationship Id="rId5164" Type="http://schemas.openxmlformats.org/officeDocument/2006/relationships/hyperlink" Target="http://hotelcarabeo.com" TargetMode="External"/><Relationship Id="rId6495" Type="http://schemas.openxmlformats.org/officeDocument/2006/relationships/hyperlink" Target="http://hotelmontmelo.com" TargetMode="External"/><Relationship Id="rId5161" Type="http://schemas.openxmlformats.org/officeDocument/2006/relationships/hyperlink" Target="http://hotelosarcos.com" TargetMode="External"/><Relationship Id="rId6492" Type="http://schemas.openxmlformats.org/officeDocument/2006/relationships/hyperlink" Target="http://sidorme.com" TargetMode="External"/><Relationship Id="rId5162" Type="http://schemas.openxmlformats.org/officeDocument/2006/relationships/hyperlink" Target="http://elhotelcalifornia.com" TargetMode="External"/><Relationship Id="rId6493" Type="http://schemas.openxmlformats.org/officeDocument/2006/relationships/hyperlink" Target="http://hotelportadegallecs.com" TargetMode="External"/><Relationship Id="rId5167" Type="http://schemas.openxmlformats.org/officeDocument/2006/relationships/hyperlink" Target="http://hotelperlamarina.com/" TargetMode="External"/><Relationship Id="rId6498" Type="http://schemas.openxmlformats.org/officeDocument/2006/relationships/hyperlink" Target="http://hotelciutatdemontcada.com" TargetMode="External"/><Relationship Id="rId5168" Type="http://schemas.openxmlformats.org/officeDocument/2006/relationships/hyperlink" Target="http://hotelbajamar.com" TargetMode="External"/><Relationship Id="rId6499" Type="http://schemas.openxmlformats.org/officeDocument/2006/relationships/hyperlink" Target="http://ihg.com" TargetMode="External"/><Relationship Id="rId5165" Type="http://schemas.openxmlformats.org/officeDocument/2006/relationships/hyperlink" Target="http://welcomeinnnerja.com" TargetMode="External"/><Relationship Id="rId6496" Type="http://schemas.openxmlformats.org/officeDocument/2006/relationships/hyperlink" Target="http://www.hotelcatalan.com" TargetMode="External"/><Relationship Id="rId5166" Type="http://schemas.openxmlformats.org/officeDocument/2006/relationships/hyperlink" Target="http://hotelplazacavana.com" TargetMode="External"/><Relationship Id="rId6497" Type="http://schemas.openxmlformats.org/officeDocument/2006/relationships/hyperlink" Target="http://massalagros.com" TargetMode="External"/><Relationship Id="rId5169" Type="http://schemas.openxmlformats.org/officeDocument/2006/relationships/hyperlink" Target="http://marinasdenerja.com" TargetMode="External"/><Relationship Id="rId2920" Type="http://schemas.openxmlformats.org/officeDocument/2006/relationships/hyperlink" Target="http://savinesarenal.com" TargetMode="External"/><Relationship Id="rId2921" Type="http://schemas.openxmlformats.org/officeDocument/2006/relationships/hyperlink" Target="http://intercorpgrp.com" TargetMode="External"/><Relationship Id="rId2922" Type="http://schemas.openxmlformats.org/officeDocument/2006/relationships/hyperlink" Target="http://hotelpuchet.com" TargetMode="External"/><Relationship Id="rId2923" Type="http://schemas.openxmlformats.org/officeDocument/2006/relationships/hyperlink" Target="http://azulinehotels.com" TargetMode="External"/><Relationship Id="rId2924" Type="http://schemas.openxmlformats.org/officeDocument/2006/relationships/hyperlink" Target="https://www.marvellclub.com/" TargetMode="External"/><Relationship Id="rId2925" Type="http://schemas.openxmlformats.org/officeDocument/2006/relationships/hyperlink" Target="http://thbhotels.com" TargetMode="External"/><Relationship Id="rId2926" Type="http://schemas.openxmlformats.org/officeDocument/2006/relationships/hyperlink" Target="http://ibizafeeling.com" TargetMode="External"/><Relationship Id="rId2927" Type="http://schemas.openxmlformats.org/officeDocument/2006/relationships/hyperlink" Target="http://ibizotels.com" TargetMode="External"/><Relationship Id="rId2928" Type="http://schemas.openxmlformats.org/officeDocument/2006/relationships/hyperlink" Target="http://aparthotelnereida-ibiza.com" TargetMode="External"/><Relationship Id="rId2929" Type="http://schemas.openxmlformats.org/officeDocument/2006/relationships/hyperlink" Target="http://bahiaplaya.com" TargetMode="External"/><Relationship Id="rId5192" Type="http://schemas.openxmlformats.org/officeDocument/2006/relationships/hyperlink" Target="http://jabega.com" TargetMode="External"/><Relationship Id="rId5193" Type="http://schemas.openxmlformats.org/officeDocument/2006/relationships/hyperlink" Target="http://hotel-angela.com" TargetMode="External"/><Relationship Id="rId5190" Type="http://schemas.openxmlformats.org/officeDocument/2006/relationships/hyperlink" Target="http://cortijodelarte.com" TargetMode="External"/><Relationship Id="rId5191" Type="http://schemas.openxmlformats.org/officeDocument/2006/relationships/hyperlink" Target="http://mediterraneoreal.com" TargetMode="External"/><Relationship Id="rId5196" Type="http://schemas.openxmlformats.org/officeDocument/2006/relationships/hyperlink" Target="http://hotelpyr.es" TargetMode="External"/><Relationship Id="rId5197" Type="http://schemas.openxmlformats.org/officeDocument/2006/relationships/hyperlink" Target="http://hotel-elpuerto.com" TargetMode="External"/><Relationship Id="rId5194" Type="http://schemas.openxmlformats.org/officeDocument/2006/relationships/hyperlink" Target="http://hotelvilladelaredo.es" TargetMode="External"/><Relationship Id="rId5195" Type="http://schemas.openxmlformats.org/officeDocument/2006/relationships/hyperlink" Target="http://hotelcasaconsistorial.com" TargetMode="External"/><Relationship Id="rId5198" Type="http://schemas.openxmlformats.org/officeDocument/2006/relationships/hyperlink" Target="http://hotel-elpuerto.com" TargetMode="External"/><Relationship Id="rId5199" Type="http://schemas.openxmlformats.org/officeDocument/2006/relationships/hyperlink" Target="http://monarquehoteles.es" TargetMode="External"/><Relationship Id="rId2910" Type="http://schemas.openxmlformats.org/officeDocument/2006/relationships/hyperlink" Target="http://blauparchotels.com" TargetMode="External"/><Relationship Id="rId2911" Type="http://schemas.openxmlformats.org/officeDocument/2006/relationships/hyperlink" Target="http://blauparchotels.com" TargetMode="External"/><Relationship Id="rId2912" Type="http://schemas.openxmlformats.org/officeDocument/2006/relationships/hyperlink" Target="http://ibizarocks.com" TargetMode="External"/><Relationship Id="rId2913" Type="http://schemas.openxmlformats.org/officeDocument/2006/relationships/hyperlink" Target="http://rosamar.net" TargetMode="External"/><Relationship Id="rId2914" Type="http://schemas.openxmlformats.org/officeDocument/2006/relationships/hyperlink" Target="http://azulinehotels.com" TargetMode="External"/><Relationship Id="rId2915" Type="http://schemas.openxmlformats.org/officeDocument/2006/relationships/hyperlink" Target="https://www.rincondepepe.online/" TargetMode="External"/><Relationship Id="rId2916" Type="http://schemas.openxmlformats.org/officeDocument/2006/relationships/hyperlink" Target="http://intercorpgrp.com" TargetMode="External"/><Relationship Id="rId2917" Type="http://schemas.openxmlformats.org/officeDocument/2006/relationships/hyperlink" Target="http://intercorpgrp.com" TargetMode="External"/><Relationship Id="rId2918" Type="http://schemas.openxmlformats.org/officeDocument/2006/relationships/hyperlink" Target="https://www.sirenishotels.com/hoteles-ibiza/sirenis-seaview-country-club-hotel-ibiza/?utm_source=google&amp;utm_medium=organic&amp;utm_campaign=GoogleMyBusiness&amp;partner=9093" TargetMode="External"/><Relationship Id="rId2919" Type="http://schemas.openxmlformats.org/officeDocument/2006/relationships/hyperlink" Target="http://sirenishotels.com" TargetMode="External"/><Relationship Id="rId5181" Type="http://schemas.openxmlformats.org/officeDocument/2006/relationships/hyperlink" Target="http://lapalmera.es" TargetMode="External"/><Relationship Id="rId5182" Type="http://schemas.openxmlformats.org/officeDocument/2006/relationships/hyperlink" Target="http://www.fincalamota.com" TargetMode="External"/><Relationship Id="rId5180" Type="http://schemas.openxmlformats.org/officeDocument/2006/relationships/hyperlink" Target="http://lagarganta.com" TargetMode="External"/><Relationship Id="rId5185" Type="http://schemas.openxmlformats.org/officeDocument/2006/relationships/hyperlink" Target="http://thermasdecarratraca.com" TargetMode="External"/><Relationship Id="rId5186" Type="http://schemas.openxmlformats.org/officeDocument/2006/relationships/hyperlink" Target="http://refugioalamut.com" TargetMode="External"/><Relationship Id="rId5183" Type="http://schemas.openxmlformats.org/officeDocument/2006/relationships/hyperlink" Target="http://hotelelmirador.net" TargetMode="External"/><Relationship Id="rId5184" Type="http://schemas.openxmlformats.org/officeDocument/2006/relationships/hyperlink" Target="http://thermasdecarratraca.com" TargetMode="External"/><Relationship Id="rId5189" Type="http://schemas.openxmlformats.org/officeDocument/2006/relationships/hyperlink" Target="http://trhhoteles.com" TargetMode="External"/><Relationship Id="rId5187" Type="http://schemas.openxmlformats.org/officeDocument/2006/relationships/hyperlink" Target="http://www.balneariodetolox.com" TargetMode="External"/><Relationship Id="rId5188" Type="http://schemas.openxmlformats.org/officeDocument/2006/relationships/hyperlink" Target="http://hotellasflores.es/" TargetMode="External"/><Relationship Id="rId1697" Type="http://schemas.openxmlformats.org/officeDocument/2006/relationships/hyperlink" Target="http://lafaiada.com" TargetMode="External"/><Relationship Id="rId1698" Type="http://schemas.openxmlformats.org/officeDocument/2006/relationships/hyperlink" Target="http://hotelsole.es" TargetMode="External"/><Relationship Id="rId1699" Type="http://schemas.openxmlformats.org/officeDocument/2006/relationships/hyperlink" Target="http://hotelsole.es" TargetMode="External"/><Relationship Id="rId866" Type="http://schemas.openxmlformats.org/officeDocument/2006/relationships/hyperlink" Target="http://hotelvillamartin.com" TargetMode="External"/><Relationship Id="rId865" Type="http://schemas.openxmlformats.org/officeDocument/2006/relationships/hyperlink" Target="http://attica21hotels.com" TargetMode="External"/><Relationship Id="rId864" Type="http://schemas.openxmlformats.org/officeDocument/2006/relationships/hyperlink" Target="http://hrmontero.com" TargetMode="External"/><Relationship Id="rId863" Type="http://schemas.openxmlformats.org/officeDocument/2006/relationships/hyperlink" Target="http://alfonsoix.com" TargetMode="External"/><Relationship Id="rId869" Type="http://schemas.openxmlformats.org/officeDocument/2006/relationships/hyperlink" Target="http://www.facebook.com/hotel-rio-bubal-204046456442787" TargetMode="External"/><Relationship Id="rId868" Type="http://schemas.openxmlformats.org/officeDocument/2006/relationships/hyperlink" Target="http://parador.es" TargetMode="External"/><Relationship Id="rId867" Type="http://schemas.openxmlformats.org/officeDocument/2006/relationships/hyperlink" Target="http://viladoalba.com" TargetMode="External"/><Relationship Id="rId1690" Type="http://schemas.openxmlformats.org/officeDocument/2006/relationships/hyperlink" Target="http://residencialbubal.com" TargetMode="External"/><Relationship Id="rId1691" Type="http://schemas.openxmlformats.org/officeDocument/2006/relationships/hyperlink" Target="http://hotelmiquel.com" TargetMode="External"/><Relationship Id="rId1692" Type="http://schemas.openxmlformats.org/officeDocument/2006/relationships/hyperlink" Target="http://hotelmontsant.com" TargetMode="External"/><Relationship Id="rId862" Type="http://schemas.openxmlformats.org/officeDocument/2006/relationships/hyperlink" Target="http://hotelmardeplata.com" TargetMode="External"/><Relationship Id="rId1693" Type="http://schemas.openxmlformats.org/officeDocument/2006/relationships/hyperlink" Target="http://caldesdeboi.com" TargetMode="External"/><Relationship Id="rId861" Type="http://schemas.openxmlformats.org/officeDocument/2006/relationships/hyperlink" Target="http://hotelroma1930.es" TargetMode="External"/><Relationship Id="rId1694" Type="http://schemas.openxmlformats.org/officeDocument/2006/relationships/hyperlink" Target="http://elbouquet.com" TargetMode="External"/><Relationship Id="rId860" Type="http://schemas.openxmlformats.org/officeDocument/2006/relationships/hyperlink" Target="http://ocahotels.com" TargetMode="External"/><Relationship Id="rId1695" Type="http://schemas.openxmlformats.org/officeDocument/2006/relationships/hyperlink" Target="http://caldesdeboi.com" TargetMode="External"/><Relationship Id="rId1696" Type="http://schemas.openxmlformats.org/officeDocument/2006/relationships/hyperlink" Target="http://hotelelrantiner.com" TargetMode="External"/><Relationship Id="rId1686" Type="http://schemas.openxmlformats.org/officeDocument/2006/relationships/hyperlink" Target="http://lacasadelrio.com" TargetMode="External"/><Relationship Id="rId1687" Type="http://schemas.openxmlformats.org/officeDocument/2006/relationships/hyperlink" Target="http://hotelsesue.com" TargetMode="External"/><Relationship Id="rId1688" Type="http://schemas.openxmlformats.org/officeDocument/2006/relationships/hyperlink" Target="http://casarafeleta.com" TargetMode="External"/><Relationship Id="rId1689" Type="http://schemas.openxmlformats.org/officeDocument/2006/relationships/hyperlink" Target="http://hotelcasbas.es" TargetMode="External"/><Relationship Id="rId855" Type="http://schemas.openxmlformats.org/officeDocument/2006/relationships/hyperlink" Target="http://hotelaveiga.com" TargetMode="External"/><Relationship Id="rId854" Type="http://schemas.openxmlformats.org/officeDocument/2006/relationships/hyperlink" Target="http://complexoalameda.com" TargetMode="External"/><Relationship Id="rId853" Type="http://schemas.openxmlformats.org/officeDocument/2006/relationships/hyperlink" Target="http://thalassocantabricolassirenas.com" TargetMode="External"/><Relationship Id="rId852" Type="http://schemas.openxmlformats.org/officeDocument/2006/relationships/hyperlink" Target="http://dolusahotel.com" TargetMode="External"/><Relationship Id="rId859" Type="http://schemas.openxmlformats.org/officeDocument/2006/relationships/hyperlink" Target="http://mesondoloyo.com" TargetMode="External"/><Relationship Id="rId858" Type="http://schemas.openxmlformats.org/officeDocument/2006/relationships/hyperlink" Target="http://hotelvillajardin.com" TargetMode="External"/><Relationship Id="rId857" Type="http://schemas.openxmlformats.org/officeDocument/2006/relationships/hyperlink" Target="http://pazodeberbetoros.com" TargetMode="External"/><Relationship Id="rId856" Type="http://schemas.openxmlformats.org/officeDocument/2006/relationships/hyperlink" Target="http://hotelferramenteiro.com/" TargetMode="External"/><Relationship Id="rId1680" Type="http://schemas.openxmlformats.org/officeDocument/2006/relationships/hyperlink" Target="http://www.facebook.com/hotel-el-capricho-de-arguis-366017153914008" TargetMode="External"/><Relationship Id="rId1681" Type="http://schemas.openxmlformats.org/officeDocument/2006/relationships/hyperlink" Target="http://hotelfetra.com" TargetMode="External"/><Relationship Id="rId851" Type="http://schemas.openxmlformats.org/officeDocument/2006/relationships/hyperlink" Target="http://hotellouzao.com" TargetMode="External"/><Relationship Id="rId1682" Type="http://schemas.openxmlformats.org/officeDocument/2006/relationships/hyperlink" Target="http://posadadelaluna.com" TargetMode="External"/><Relationship Id="rId850" Type="http://schemas.openxmlformats.org/officeDocument/2006/relationships/hyperlink" Target="http://hotelego.es" TargetMode="External"/><Relationship Id="rId1683" Type="http://schemas.openxmlformats.org/officeDocument/2006/relationships/hyperlink" Target="http://posadadelaluna.com" TargetMode="External"/><Relationship Id="rId1684" Type="http://schemas.openxmlformats.org/officeDocument/2006/relationships/hyperlink" Target="http://aparthotelhuesca.com" TargetMode="External"/><Relationship Id="rId1685" Type="http://schemas.openxmlformats.org/officeDocument/2006/relationships/hyperlink" Target="http://hotelsanchoabarca.com" TargetMode="External"/><Relationship Id="rId888" Type="http://schemas.openxmlformats.org/officeDocument/2006/relationships/hyperlink" Target="http://hotelmoneda.com" TargetMode="External"/><Relationship Id="rId887" Type="http://schemas.openxmlformats.org/officeDocument/2006/relationships/hyperlink" Target="http://casasuarna.com" TargetMode="External"/><Relationship Id="rId886" Type="http://schemas.openxmlformats.org/officeDocument/2006/relationships/hyperlink" Target="http://hrumonterroso.com" TargetMode="External"/><Relationship Id="rId885" Type="http://schemas.openxmlformats.org/officeDocument/2006/relationships/hyperlink" Target="http://casaruralrestaurantearrebol.com" TargetMode="External"/><Relationship Id="rId889" Type="http://schemas.openxmlformats.org/officeDocument/2006/relationships/hyperlink" Target="http://hotelsanbriz.com" TargetMode="External"/><Relationship Id="rId880" Type="http://schemas.openxmlformats.org/officeDocument/2006/relationships/hyperlink" Target="http://hotelcondesdelemos.com" TargetMode="External"/><Relationship Id="rId884" Type="http://schemas.openxmlformats.org/officeDocument/2006/relationships/hyperlink" Target="http://hotelcasabenilde.com" TargetMode="External"/><Relationship Id="rId883" Type="http://schemas.openxmlformats.org/officeDocument/2006/relationships/hyperlink" Target="http://complejolacabana.com" TargetMode="External"/><Relationship Id="rId882" Type="http://schemas.openxmlformats.org/officeDocument/2006/relationships/hyperlink" Target="http://cotoreal.com" TargetMode="External"/><Relationship Id="rId881" Type="http://schemas.openxmlformats.org/officeDocument/2006/relationships/hyperlink" Target="http://motelparaiso.es" TargetMode="External"/><Relationship Id="rId877" Type="http://schemas.openxmlformats.org/officeDocument/2006/relationships/hyperlink" Target="http://hpuenteromano.com" TargetMode="External"/><Relationship Id="rId876" Type="http://schemas.openxmlformats.org/officeDocument/2006/relationships/hyperlink" Target="http://hotelribeirasacra.es/" TargetMode="External"/><Relationship Id="rId875" Type="http://schemas.openxmlformats.org/officeDocument/2006/relationships/hyperlink" Target="http://parador.es" TargetMode="External"/><Relationship Id="rId874" Type="http://schemas.openxmlformats.org/officeDocument/2006/relationships/hyperlink" Target="http://hermidarural.com" TargetMode="External"/><Relationship Id="rId879" Type="http://schemas.openxmlformats.org/officeDocument/2006/relationships/hyperlink" Target="http://casareboiro.com" TargetMode="External"/><Relationship Id="rId878" Type="http://schemas.openxmlformats.org/officeDocument/2006/relationships/hyperlink" Target="http://hotelterragalega.com" TargetMode="External"/><Relationship Id="rId873" Type="http://schemas.openxmlformats.org/officeDocument/2006/relationships/hyperlink" Target="http://hotel-arume.com" TargetMode="External"/><Relationship Id="rId872" Type="http://schemas.openxmlformats.org/officeDocument/2006/relationships/hyperlink" Target="http://facebook.com/c.b.lasvegas" TargetMode="External"/><Relationship Id="rId871" Type="http://schemas.openxmlformats.org/officeDocument/2006/relationships/hyperlink" Target="http://hotelmogay.com" TargetMode="External"/><Relationship Id="rId870" Type="http://schemas.openxmlformats.org/officeDocument/2006/relationships/hyperlink" Target="http://rectoraldecastillon.com" TargetMode="External"/><Relationship Id="rId1653" Type="http://schemas.openxmlformats.org/officeDocument/2006/relationships/hyperlink" Target="http://inturmark.es" TargetMode="External"/><Relationship Id="rId2984" Type="http://schemas.openxmlformats.org/officeDocument/2006/relationships/hyperlink" Target="http://hotelcaribeibiza.com" TargetMode="External"/><Relationship Id="rId1654" Type="http://schemas.openxmlformats.org/officeDocument/2006/relationships/hyperlink" Target="http://hotel-anieu.com" TargetMode="External"/><Relationship Id="rId2985" Type="http://schemas.openxmlformats.org/officeDocument/2006/relationships/hyperlink" Target="http://intertur.es" TargetMode="External"/><Relationship Id="rId1655" Type="http://schemas.openxmlformats.org/officeDocument/2006/relationships/hyperlink" Target="http://joliojaca.com" TargetMode="External"/><Relationship Id="rId2986" Type="http://schemas.openxmlformats.org/officeDocument/2006/relationships/hyperlink" Target="http://hoteles-catalonia.com" TargetMode="External"/><Relationship Id="rId1656" Type="http://schemas.openxmlformats.org/officeDocument/2006/relationships/hyperlink" Target="http://condeaznar.com" TargetMode="External"/><Relationship Id="rId2987" Type="http://schemas.openxmlformats.org/officeDocument/2006/relationships/hyperlink" Target="http://azulinehotels.com" TargetMode="External"/><Relationship Id="rId1657" Type="http://schemas.openxmlformats.org/officeDocument/2006/relationships/hyperlink" Target="http://barosse.com" TargetMode="External"/><Relationship Id="rId2988" Type="http://schemas.openxmlformats.org/officeDocument/2006/relationships/hyperlink" Target="http://anforaibiza.com" TargetMode="External"/><Relationship Id="rId1658" Type="http://schemas.openxmlformats.org/officeDocument/2006/relationships/hyperlink" Target="http://hotelchaletpuigdefabregas.com" TargetMode="External"/><Relationship Id="rId2989" Type="http://schemas.openxmlformats.org/officeDocument/2006/relationships/hyperlink" Target="http://azulinehotels.com" TargetMode="External"/><Relationship Id="rId1659" Type="http://schemas.openxmlformats.org/officeDocument/2006/relationships/hyperlink" Target="http://hotelchaletpuigdefabregas.com" TargetMode="External"/><Relationship Id="rId829" Type="http://schemas.openxmlformats.org/officeDocument/2006/relationships/hyperlink" Target="http://hotelriohortega.org" TargetMode="External"/><Relationship Id="rId828" Type="http://schemas.openxmlformats.org/officeDocument/2006/relationships/hyperlink" Target="http://nexusvalladolid.es" TargetMode="External"/><Relationship Id="rId827" Type="http://schemas.openxmlformats.org/officeDocument/2006/relationships/hyperlink" Target="http://hotelgareus.com" TargetMode="External"/><Relationship Id="rId822" Type="http://schemas.openxmlformats.org/officeDocument/2006/relationships/hyperlink" Target="http://vinccihoteles.com" TargetMode="External"/><Relationship Id="rId821" Type="http://schemas.openxmlformats.org/officeDocument/2006/relationships/hyperlink" Target="http://apartamentosrecondo.es" TargetMode="External"/><Relationship Id="rId820" Type="http://schemas.openxmlformats.org/officeDocument/2006/relationships/hyperlink" Target="http://hotelmozart.net" TargetMode="External"/><Relationship Id="rId826" Type="http://schemas.openxmlformats.org/officeDocument/2006/relationships/hyperlink" Target="http://hotelamadeus.net" TargetMode="External"/><Relationship Id="rId825" Type="http://schemas.openxmlformats.org/officeDocument/2006/relationships/hyperlink" Target="mailto:%20hotelamadeus@hotelamadeus.net" TargetMode="External"/><Relationship Id="rId824" Type="http://schemas.openxmlformats.org/officeDocument/2006/relationships/hyperlink" Target="http://hotelzentralparque.com" TargetMode="External"/><Relationship Id="rId823" Type="http://schemas.openxmlformats.org/officeDocument/2006/relationships/hyperlink" Target="http://lasasporthotel.com/" TargetMode="External"/><Relationship Id="rId2980" Type="http://schemas.openxmlformats.org/officeDocument/2006/relationships/hyperlink" Target="http://iberostar.com" TargetMode="External"/><Relationship Id="rId1650" Type="http://schemas.openxmlformats.org/officeDocument/2006/relationships/hyperlink" Target="http://elacebo.net" TargetMode="External"/><Relationship Id="rId2981" Type="http://schemas.openxmlformats.org/officeDocument/2006/relationships/hyperlink" Target="http://sirenishotels.com" TargetMode="External"/><Relationship Id="rId1651" Type="http://schemas.openxmlformats.org/officeDocument/2006/relationships/hyperlink" Target="http://hotelrealjaca.com" TargetMode="External"/><Relationship Id="rId2982" Type="http://schemas.openxmlformats.org/officeDocument/2006/relationships/hyperlink" Target="http://sargamassa-palace.com" TargetMode="External"/><Relationship Id="rId1652" Type="http://schemas.openxmlformats.org/officeDocument/2006/relationships/hyperlink" Target="http://apartamentosolynieve.com" TargetMode="External"/><Relationship Id="rId2983" Type="http://schemas.openxmlformats.org/officeDocument/2006/relationships/hyperlink" Target="http://sargamassa-palace.com" TargetMode="External"/><Relationship Id="rId1642" Type="http://schemas.openxmlformats.org/officeDocument/2006/relationships/hyperlink" Target="http://hotelcandanchu.com" TargetMode="External"/><Relationship Id="rId2973" Type="http://schemas.openxmlformats.org/officeDocument/2006/relationships/hyperlink" Target="http://canaxica.com" TargetMode="External"/><Relationship Id="rId1643" Type="http://schemas.openxmlformats.org/officeDocument/2006/relationships/hyperlink" Target="http://astun.com" TargetMode="External"/><Relationship Id="rId2974" Type="http://schemas.openxmlformats.org/officeDocument/2006/relationships/hyperlink" Target="http://canescandell.com" TargetMode="External"/><Relationship Id="rId1644" Type="http://schemas.openxmlformats.org/officeDocument/2006/relationships/hyperlink" Target="http://santacristina.es" TargetMode="External"/><Relationship Id="rId2975" Type="http://schemas.openxmlformats.org/officeDocument/2006/relationships/hyperlink" Target="http://casavildamarge.com" TargetMode="External"/><Relationship Id="rId1645" Type="http://schemas.openxmlformats.org/officeDocument/2006/relationships/hyperlink" Target="http://edelweisscandanchu.com" TargetMode="External"/><Relationship Id="rId2976" Type="http://schemas.openxmlformats.org/officeDocument/2006/relationships/hyperlink" Target="http://marina-hotel.com" TargetMode="External"/><Relationship Id="rId1646" Type="http://schemas.openxmlformats.org/officeDocument/2006/relationships/hyperlink" Target="http://villadecanfranc.com" TargetMode="External"/><Relationship Id="rId2977" Type="http://schemas.openxmlformats.org/officeDocument/2006/relationships/hyperlink" Target="http://hotelorquideaibiza.com" TargetMode="External"/><Relationship Id="rId1647" Type="http://schemas.openxmlformats.org/officeDocument/2006/relationships/hyperlink" Target="http://apartahotelspajacetania.es" TargetMode="External"/><Relationship Id="rId2978" Type="http://schemas.openxmlformats.org/officeDocument/2006/relationships/hyperlink" Target="http://hoteles-catalonia.com" TargetMode="External"/><Relationship Id="rId1648" Type="http://schemas.openxmlformats.org/officeDocument/2006/relationships/hyperlink" Target="http://eurostarsreinafelicia.com" TargetMode="External"/><Relationship Id="rId2979" Type="http://schemas.openxmlformats.org/officeDocument/2006/relationships/hyperlink" Target="http://nordotel.com" TargetMode="External"/><Relationship Id="rId1649" Type="http://schemas.openxmlformats.org/officeDocument/2006/relationships/hyperlink" Target="http://hotelciudaddejaca.com" TargetMode="External"/><Relationship Id="rId819" Type="http://schemas.openxmlformats.org/officeDocument/2006/relationships/hyperlink" Target="http://hotelesvalladolid.com" TargetMode="External"/><Relationship Id="rId818" Type="http://schemas.openxmlformats.org/officeDocument/2006/relationships/hyperlink" Target="http://hotelesvalladolid.com" TargetMode="External"/><Relationship Id="rId817" Type="http://schemas.openxmlformats.org/officeDocument/2006/relationships/hyperlink" Target="http://enarahotel.es" TargetMode="External"/><Relationship Id="rId816" Type="http://schemas.openxmlformats.org/officeDocument/2006/relationships/hyperlink" Target="http://athenaraboutiquehotel.com" TargetMode="External"/><Relationship Id="rId811" Type="http://schemas.openxmlformats.org/officeDocument/2006/relationships/hyperlink" Target="http://hotelelnogal.com" TargetMode="External"/><Relationship Id="rId810" Type="http://schemas.openxmlformats.org/officeDocument/2006/relationships/hyperlink" Target="http://nh-hoteles.es" TargetMode="External"/><Relationship Id="rId815" Type="http://schemas.openxmlformats.org/officeDocument/2006/relationships/hyperlink" Target="http://enarahotel.es" TargetMode="External"/><Relationship Id="rId814" Type="http://schemas.openxmlformats.org/officeDocument/2006/relationships/hyperlink" Target="http://hfelipeiv.com" TargetMode="External"/><Relationship Id="rId813" Type="http://schemas.openxmlformats.org/officeDocument/2006/relationships/hyperlink" Target="http://himperial.com" TargetMode="External"/><Relationship Id="rId812" Type="http://schemas.openxmlformats.org/officeDocument/2006/relationships/hyperlink" Target="http://hotelelnogal.com" TargetMode="External"/><Relationship Id="rId2970" Type="http://schemas.openxmlformats.org/officeDocument/2006/relationships/hyperlink" Target="http://sanmiguelresort.com" TargetMode="External"/><Relationship Id="rId1640" Type="http://schemas.openxmlformats.org/officeDocument/2006/relationships/hyperlink" Target="http://laportadadelmedievo.es" TargetMode="External"/><Relationship Id="rId2971" Type="http://schemas.openxmlformats.org/officeDocument/2006/relationships/hyperlink" Target="http://sanmiguelresort.com" TargetMode="External"/><Relationship Id="rId1641" Type="http://schemas.openxmlformats.org/officeDocument/2006/relationships/hyperlink" Target="http://castillodacher.com" TargetMode="External"/><Relationship Id="rId2972" Type="http://schemas.openxmlformats.org/officeDocument/2006/relationships/hyperlink" Target="http://haciendanaxamena-ibiza.com" TargetMode="External"/><Relationship Id="rId1675" Type="http://schemas.openxmlformats.org/officeDocument/2006/relationships/hyperlink" Target="http://hotelreysanchoramirez.com" TargetMode="External"/><Relationship Id="rId1676" Type="http://schemas.openxmlformats.org/officeDocument/2006/relationships/hyperlink" Target="http://trescaminos.com" TargetMode="External"/><Relationship Id="rId1677" Type="http://schemas.openxmlformats.org/officeDocument/2006/relationships/hyperlink" Target="http://lasacacias.com" TargetMode="External"/><Relationship Id="rId1678" Type="http://schemas.openxmlformats.org/officeDocument/2006/relationships/hyperlink" Target="http://casaarnal.com" TargetMode="External"/><Relationship Id="rId1679" Type="http://schemas.openxmlformats.org/officeDocument/2006/relationships/hyperlink" Target="http://abbahuescahotel.com" TargetMode="External"/><Relationship Id="rId849" Type="http://schemas.openxmlformats.org/officeDocument/2006/relationships/hyperlink" Target="http://boavistahotel.com" TargetMode="External"/><Relationship Id="rId844" Type="http://schemas.openxmlformats.org/officeDocument/2006/relationships/hyperlink" Target="http://hotelpalaciodecristal.es" TargetMode="External"/><Relationship Id="rId843" Type="http://schemas.openxmlformats.org/officeDocument/2006/relationships/hyperlink" Target="http://hotelvilaseco.es" TargetMode="External"/><Relationship Id="rId842" Type="http://schemas.openxmlformats.org/officeDocument/2006/relationships/hyperlink" Target="https://www.hotelvilaseco.es/" TargetMode="External"/><Relationship Id="rId841" Type="http://schemas.openxmlformats.org/officeDocument/2006/relationships/hyperlink" Target="http://hotelocastelo.com" TargetMode="External"/><Relationship Id="rId848" Type="http://schemas.openxmlformats.org/officeDocument/2006/relationships/hyperlink" Target="http://facebook.com/hotelqviveiro" TargetMode="External"/><Relationship Id="rId847" Type="http://schemas.openxmlformats.org/officeDocument/2006/relationships/hyperlink" Target="http://hotelviladoval.com" TargetMode="External"/><Relationship Id="rId846" Type="http://schemas.openxmlformats.org/officeDocument/2006/relationships/hyperlink" Target="http://hotelnordes.com" TargetMode="External"/><Relationship Id="rId845" Type="http://schemas.openxmlformats.org/officeDocument/2006/relationships/hyperlink" Target="http://hotelgalateaburela.com" TargetMode="External"/><Relationship Id="rId1670" Type="http://schemas.openxmlformats.org/officeDocument/2006/relationships/hyperlink" Target="http://hotel-santamaria.com" TargetMode="External"/><Relationship Id="rId840" Type="http://schemas.openxmlformats.org/officeDocument/2006/relationships/hyperlink" Target="http://apartamentosvaldonaseiro.com" TargetMode="External"/><Relationship Id="rId1671" Type="http://schemas.openxmlformats.org/officeDocument/2006/relationships/hyperlink" Target="http://villadealquezar.com" TargetMode="External"/><Relationship Id="rId1672" Type="http://schemas.openxmlformats.org/officeDocument/2006/relationships/hyperlink" Target="http://hosteriadeguara.com" TargetMode="External"/><Relationship Id="rId1673" Type="http://schemas.openxmlformats.org/officeDocument/2006/relationships/hyperlink" Target="http://hotelsanramonsomontano.com" TargetMode="External"/><Relationship Id="rId1674" Type="http://schemas.openxmlformats.org/officeDocument/2006/relationships/hyperlink" Target="http://hotelmicasaenbarbastro.com" TargetMode="External"/><Relationship Id="rId1664" Type="http://schemas.openxmlformats.org/officeDocument/2006/relationships/hyperlink" Target="http://turpi.net" TargetMode="External"/><Relationship Id="rId2995" Type="http://schemas.openxmlformats.org/officeDocument/2006/relationships/hyperlink" Target="http://aluahotels.com" TargetMode="External"/><Relationship Id="rId1665" Type="http://schemas.openxmlformats.org/officeDocument/2006/relationships/hyperlink" Target="http://hotelsomontano.com" TargetMode="External"/><Relationship Id="rId2996" Type="http://schemas.openxmlformats.org/officeDocument/2006/relationships/hyperlink" Target="http://insotelhotelgroup.com" TargetMode="External"/><Relationship Id="rId1666" Type="http://schemas.openxmlformats.org/officeDocument/2006/relationships/hyperlink" Target="http://hotelcampingsabinanigo.com" TargetMode="External"/><Relationship Id="rId2997" Type="http://schemas.openxmlformats.org/officeDocument/2006/relationships/hyperlink" Target="http://zulmarhotels.com" TargetMode="External"/><Relationship Id="rId1667" Type="http://schemas.openxmlformats.org/officeDocument/2006/relationships/hyperlink" Target="http://piedrafitalodge.com" TargetMode="External"/><Relationship Id="rId2998" Type="http://schemas.openxmlformats.org/officeDocument/2006/relationships/hyperlink" Target="http://blancohotelformentera.com" TargetMode="External"/><Relationship Id="rId1668" Type="http://schemas.openxmlformats.org/officeDocument/2006/relationships/hyperlink" Target="http://hotelmaribel.es" TargetMode="External"/><Relationship Id="rId2999" Type="http://schemas.openxmlformats.org/officeDocument/2006/relationships/hyperlink" Target="http://rocaplana.es" TargetMode="External"/><Relationship Id="rId1669" Type="http://schemas.openxmlformats.org/officeDocument/2006/relationships/hyperlink" Target="http://vallederodellar.com" TargetMode="External"/><Relationship Id="rId839" Type="http://schemas.openxmlformats.org/officeDocument/2006/relationships/hyperlink" Target="http://valdonaseiro.com" TargetMode="External"/><Relationship Id="rId838" Type="http://schemas.openxmlformats.org/officeDocument/2006/relationships/hyperlink" Target="http://ocahotels.com" TargetMode="External"/><Relationship Id="rId833" Type="http://schemas.openxmlformats.org/officeDocument/2006/relationships/hyperlink" Target="http://hotelelcoloquio.es" TargetMode="External"/><Relationship Id="rId832" Type="http://schemas.openxmlformats.org/officeDocument/2006/relationships/hyperlink" Target="http://hotelesvalladolid.com" TargetMode="External"/><Relationship Id="rId831" Type="http://schemas.openxmlformats.org/officeDocument/2006/relationships/hyperlink" Target="http://hotelesvalladolid.com" TargetMode="External"/><Relationship Id="rId830" Type="http://schemas.openxmlformats.org/officeDocument/2006/relationships/hyperlink" Target="http://thebookfactoryhostel.com" TargetMode="External"/><Relationship Id="rId837" Type="http://schemas.openxmlformats.org/officeDocument/2006/relationships/hyperlink" Target="http://ocahotels.com" TargetMode="External"/><Relationship Id="rId836" Type="http://schemas.openxmlformats.org/officeDocument/2006/relationships/hyperlink" Target="http://palacetereal.es" TargetMode="External"/><Relationship Id="rId835" Type="http://schemas.openxmlformats.org/officeDocument/2006/relationships/hyperlink" Target="http://hotelespanalugo.com" TargetMode="External"/><Relationship Id="rId834" Type="http://schemas.openxmlformats.org/officeDocument/2006/relationships/hyperlink" Target="http://pozolico.com" TargetMode="External"/><Relationship Id="rId2990" Type="http://schemas.openxmlformats.org/officeDocument/2006/relationships/hyperlink" Target="http://palladiumhotelgroup.com" TargetMode="External"/><Relationship Id="rId1660" Type="http://schemas.openxmlformats.org/officeDocument/2006/relationships/hyperlink" Target="http://hotelrealjacabadaguas.com" TargetMode="External"/><Relationship Id="rId2991" Type="http://schemas.openxmlformats.org/officeDocument/2006/relationships/hyperlink" Target="http://invisahoteles.com" TargetMode="External"/><Relationship Id="rId1661" Type="http://schemas.openxmlformats.org/officeDocument/2006/relationships/hyperlink" Target="http://hoteljaques.com" TargetMode="External"/><Relationship Id="rId2992" Type="http://schemas.openxmlformats.org/officeDocument/2006/relationships/hyperlink" Target="http://melia.com" TargetMode="External"/><Relationship Id="rId1662" Type="http://schemas.openxmlformats.org/officeDocument/2006/relationships/hyperlink" Target="http://elmiradordelospirineos.com" TargetMode="External"/><Relationship Id="rId2993" Type="http://schemas.openxmlformats.org/officeDocument/2006/relationships/hyperlink" Target="http://ibizazen.com" TargetMode="External"/><Relationship Id="rId1663" Type="http://schemas.openxmlformats.org/officeDocument/2006/relationships/hyperlink" Target="http://hotelcampingbellavista.com" TargetMode="External"/><Relationship Id="rId2994" Type="http://schemas.openxmlformats.org/officeDocument/2006/relationships/hyperlink" Target="http://ibizabuenavista.com" TargetMode="External"/><Relationship Id="rId6506" Type="http://schemas.openxmlformats.org/officeDocument/2006/relationships/hyperlink" Target="http://hoteljazz.com" TargetMode="External"/><Relationship Id="rId7838" Type="http://schemas.openxmlformats.org/officeDocument/2006/relationships/hyperlink" Target="http://4dreamshotel.com" TargetMode="External"/><Relationship Id="rId6507" Type="http://schemas.openxmlformats.org/officeDocument/2006/relationships/hyperlink" Target="http://hotelsohobarcelona.com" TargetMode="External"/><Relationship Id="rId7837" Type="http://schemas.openxmlformats.org/officeDocument/2006/relationships/hyperlink" Target="http://hotel-chimisay.com" TargetMode="External"/><Relationship Id="rId6504" Type="http://schemas.openxmlformats.org/officeDocument/2006/relationships/hyperlink" Target="http://www.resa.es" TargetMode="External"/><Relationship Id="rId7836" Type="http://schemas.openxmlformats.org/officeDocument/2006/relationships/hyperlink" Target="http://h10hotels.com" TargetMode="External"/><Relationship Id="rId6505" Type="http://schemas.openxmlformats.org/officeDocument/2006/relationships/hyperlink" Target="http://thecornerhotel-barcelona.com" TargetMode="External"/><Relationship Id="rId7835" Type="http://schemas.openxmlformats.org/officeDocument/2006/relationships/hyperlink" Target="http://hrmaga.com" TargetMode="External"/><Relationship Id="rId6508" Type="http://schemas.openxmlformats.org/officeDocument/2006/relationships/hyperlink" Target="http://hotel1898.com" TargetMode="External"/><Relationship Id="rId6509" Type="http://schemas.openxmlformats.org/officeDocument/2006/relationships/hyperlink" Target="http://hotelactual.com" TargetMode="External"/><Relationship Id="rId7839" Type="http://schemas.openxmlformats.org/officeDocument/2006/relationships/hyperlink" Target="http://tigaiga.com" TargetMode="External"/><Relationship Id="rId7830" Type="http://schemas.openxmlformats.org/officeDocument/2006/relationships/hyperlink" Target="http://tenerifeving.com" TargetMode="External"/><Relationship Id="rId6502" Type="http://schemas.openxmlformats.org/officeDocument/2006/relationships/hyperlink" Target="http://hcchotels.com" TargetMode="External"/><Relationship Id="rId7834" Type="http://schemas.openxmlformats.org/officeDocument/2006/relationships/hyperlink" Target="http://hoteles-catalonia.es" TargetMode="External"/><Relationship Id="rId6503" Type="http://schemas.openxmlformats.org/officeDocument/2006/relationships/hyperlink" Target="http://hotelrecbarcelona.com" TargetMode="External"/><Relationship Id="rId7833" Type="http://schemas.openxmlformats.org/officeDocument/2006/relationships/hyperlink" Target="http://www.tropicaltenerife.com" TargetMode="External"/><Relationship Id="rId6500" Type="http://schemas.openxmlformats.org/officeDocument/2006/relationships/hyperlink" Target="http://ihg.com" TargetMode="External"/><Relationship Id="rId7832" Type="http://schemas.openxmlformats.org/officeDocument/2006/relationships/hyperlink" Target="http://noeliaplaya.com" TargetMode="External"/><Relationship Id="rId6501" Type="http://schemas.openxmlformats.org/officeDocument/2006/relationships/hyperlink" Target="http://llagotel.com" TargetMode="External"/><Relationship Id="rId7831" Type="http://schemas.openxmlformats.org/officeDocument/2006/relationships/hyperlink" Target="http://hotel-marte.com" TargetMode="External"/><Relationship Id="rId7827" Type="http://schemas.openxmlformats.org/officeDocument/2006/relationships/hyperlink" Target="http://hotellasaguilas.com" TargetMode="External"/><Relationship Id="rId7826" Type="http://schemas.openxmlformats.org/officeDocument/2006/relationships/hyperlink" Target="http://hotelbeds.com" TargetMode="External"/><Relationship Id="rId7825" Type="http://schemas.openxmlformats.org/officeDocument/2006/relationships/hyperlink" Target="http://hotelvallemar.com" TargetMode="External"/><Relationship Id="rId7824" Type="http://schemas.openxmlformats.org/officeDocument/2006/relationships/hyperlink" Target="http://altalay7.com" TargetMode="External"/><Relationship Id="rId7829" Type="http://schemas.openxmlformats.org/officeDocument/2006/relationships/hyperlink" Target="http://monopoltf.com" TargetMode="External"/><Relationship Id="rId7828" Type="http://schemas.openxmlformats.org/officeDocument/2006/relationships/hyperlink" Target="http://hotelperlatenerife.com" TargetMode="External"/><Relationship Id="rId7823" Type="http://schemas.openxmlformats.org/officeDocument/2006/relationships/hyperlink" Target="http://donmanolito.com" TargetMode="External"/><Relationship Id="rId7822" Type="http://schemas.openxmlformats.org/officeDocument/2006/relationships/hyperlink" Target="http://eltope.es" TargetMode="External"/><Relationship Id="rId7821" Type="http://schemas.openxmlformats.org/officeDocument/2006/relationships/hyperlink" Target="http://blueseahotels.com" TargetMode="External"/><Relationship Id="rId7820" Type="http://schemas.openxmlformats.org/officeDocument/2006/relationships/hyperlink" Target="http://grupopezazul.es" TargetMode="External"/><Relationship Id="rId6528" Type="http://schemas.openxmlformats.org/officeDocument/2006/relationships/hyperlink" Target="http://circa1905.com" TargetMode="External"/><Relationship Id="rId6529" Type="http://schemas.openxmlformats.org/officeDocument/2006/relationships/hyperlink" Target="http://abbaramblahotel.com" TargetMode="External"/><Relationship Id="rId7859" Type="http://schemas.openxmlformats.org/officeDocument/2006/relationships/hyperlink" Target="http://blueseahotels.com" TargetMode="External"/><Relationship Id="rId6526" Type="http://schemas.openxmlformats.org/officeDocument/2006/relationships/hyperlink" Target="http://hoteldiagonalzero.com" TargetMode="External"/><Relationship Id="rId7858" Type="http://schemas.openxmlformats.org/officeDocument/2006/relationships/hyperlink" Target="http://beatrizhoteles.com" TargetMode="External"/><Relationship Id="rId6527" Type="http://schemas.openxmlformats.org/officeDocument/2006/relationships/hyperlink" Target="http://hiltonhotels.com" TargetMode="External"/><Relationship Id="rId7857" Type="http://schemas.openxmlformats.org/officeDocument/2006/relationships/hyperlink" Target="http://taorogarden.com" TargetMode="External"/><Relationship Id="rId6520" Type="http://schemas.openxmlformats.org/officeDocument/2006/relationships/hyperlink" Target="http://coolrooms.com" TargetMode="External"/><Relationship Id="rId7852" Type="http://schemas.openxmlformats.org/officeDocument/2006/relationships/hyperlink" Target="http://hotelesglobales.com" TargetMode="External"/><Relationship Id="rId6521" Type="http://schemas.openxmlformats.org/officeDocument/2006/relationships/hyperlink" Target="http://casagrand.com" TargetMode="External"/><Relationship Id="rId7851" Type="http://schemas.openxmlformats.org/officeDocument/2006/relationships/hyperlink" Target="http://hotelmarquesa.com" TargetMode="External"/><Relationship Id="rId7850" Type="http://schemas.openxmlformats.org/officeDocument/2006/relationships/hyperlink" Target="http://grupopezazul.es" TargetMode="External"/><Relationship Id="rId6524" Type="http://schemas.openxmlformats.org/officeDocument/2006/relationships/hyperlink" Target="http://hotelpalacebarcelona.com" TargetMode="External"/><Relationship Id="rId7856" Type="http://schemas.openxmlformats.org/officeDocument/2006/relationships/hyperlink" Target="http://lti.de" TargetMode="External"/><Relationship Id="rId6525" Type="http://schemas.openxmlformats.org/officeDocument/2006/relationships/hyperlink" Target="http://sofiabarcelona.com" TargetMode="External"/><Relationship Id="rId7855" Type="http://schemas.openxmlformats.org/officeDocument/2006/relationships/hyperlink" Target="http://hotelmaritimtenerife.com" TargetMode="External"/><Relationship Id="rId6522" Type="http://schemas.openxmlformats.org/officeDocument/2006/relationships/hyperlink" Target="http://onahotels-mosaic.com" TargetMode="External"/><Relationship Id="rId7854" Type="http://schemas.openxmlformats.org/officeDocument/2006/relationships/hyperlink" Target="http://maritim.es" TargetMode="External"/><Relationship Id="rId6523" Type="http://schemas.openxmlformats.org/officeDocument/2006/relationships/hyperlink" Target="http://hotelsbglow.com" TargetMode="External"/><Relationship Id="rId7853" Type="http://schemas.openxmlformats.org/officeDocument/2006/relationships/hyperlink" Target="http://hotelsunholidays.com" TargetMode="External"/><Relationship Id="rId6517" Type="http://schemas.openxmlformats.org/officeDocument/2006/relationships/hyperlink" Target="http://qgathotel.com" TargetMode="External"/><Relationship Id="rId7849" Type="http://schemas.openxmlformats.org/officeDocument/2006/relationships/hyperlink" Target="http://apartamentosteneguia.com" TargetMode="External"/><Relationship Id="rId6518" Type="http://schemas.openxmlformats.org/officeDocument/2006/relationships/hyperlink" Target="http://axelhotels.com" TargetMode="External"/><Relationship Id="rId7848" Type="http://schemas.openxmlformats.org/officeDocument/2006/relationships/hyperlink" Target="http://blueseahotels.com" TargetMode="External"/><Relationship Id="rId6515" Type="http://schemas.openxmlformats.org/officeDocument/2006/relationships/hyperlink" Target="http://denit.com" TargetMode="External"/><Relationship Id="rId7847" Type="http://schemas.openxmlformats.org/officeDocument/2006/relationships/hyperlink" Target="http://hotasa.es" TargetMode="External"/><Relationship Id="rId6516" Type="http://schemas.openxmlformats.org/officeDocument/2006/relationships/hyperlink" Target="http://qgat.net" TargetMode="External"/><Relationship Id="rId7846" Type="http://schemas.openxmlformats.org/officeDocument/2006/relationships/hyperlink" Target="http://hotelbotanico.com" TargetMode="External"/><Relationship Id="rId6519" Type="http://schemas.openxmlformats.org/officeDocument/2006/relationships/hyperlink" Target="http://hotelcasavilella.com" TargetMode="External"/><Relationship Id="rId7841" Type="http://schemas.openxmlformats.org/officeDocument/2006/relationships/hyperlink" Target="http://puerto-azul.com" TargetMode="External"/><Relationship Id="rId6510" Type="http://schemas.openxmlformats.org/officeDocument/2006/relationships/hyperlink" Target="http://hotelglories.com" TargetMode="External"/><Relationship Id="rId7840" Type="http://schemas.openxmlformats.org/officeDocument/2006/relationships/hyperlink" Target="http://hotelsanborondon.com" TargetMode="External"/><Relationship Id="rId6513" Type="http://schemas.openxmlformats.org/officeDocument/2006/relationships/hyperlink" Target="http://www.hotelespanya.com" TargetMode="External"/><Relationship Id="rId7845" Type="http://schemas.openxmlformats.org/officeDocument/2006/relationships/hyperlink" Target="http://hotasa.es" TargetMode="External"/><Relationship Id="rId6514" Type="http://schemas.openxmlformats.org/officeDocument/2006/relationships/hyperlink" Target="http://www.kkhotels.com" TargetMode="External"/><Relationship Id="rId7844" Type="http://schemas.openxmlformats.org/officeDocument/2006/relationships/hyperlink" Target="http://aptosambassador.com" TargetMode="External"/><Relationship Id="rId6511" Type="http://schemas.openxmlformats.org/officeDocument/2006/relationships/hyperlink" Target="http://thewittmore.com" TargetMode="External"/><Relationship Id="rId7843" Type="http://schemas.openxmlformats.org/officeDocument/2006/relationships/hyperlink" Target="http://riu.com" TargetMode="External"/><Relationship Id="rId6512" Type="http://schemas.openxmlformats.org/officeDocument/2006/relationships/hyperlink" Target="http://murmuri.com" TargetMode="External"/><Relationship Id="rId7842" Type="http://schemas.openxmlformats.org/officeDocument/2006/relationships/hyperlink" Target="http://grupopezazul.es" TargetMode="External"/><Relationship Id="rId899" Type="http://schemas.openxmlformats.org/officeDocument/2006/relationships/hyperlink" Target="http://gasoleosceao.es" TargetMode="External"/><Relationship Id="rId898" Type="http://schemas.openxmlformats.org/officeDocument/2006/relationships/hyperlink" Target="http://balneariodelugo.com" TargetMode="External"/><Relationship Id="rId897" Type="http://schemas.openxmlformats.org/officeDocument/2006/relationships/hyperlink" Target="http://exepuertadesanpedro.com" TargetMode="External"/><Relationship Id="rId896" Type="http://schemas.openxmlformats.org/officeDocument/2006/relationships/hyperlink" Target="http://hotelmendeznunez.com" TargetMode="External"/><Relationship Id="rId891" Type="http://schemas.openxmlformats.org/officeDocument/2006/relationships/hyperlink" Target="http://nadela.es" TargetMode="External"/><Relationship Id="rId890" Type="http://schemas.openxmlformats.org/officeDocument/2006/relationships/hyperlink" Target="http://hotelmiradordebarcia.es" TargetMode="External"/><Relationship Id="rId895" Type="http://schemas.openxmlformats.org/officeDocument/2006/relationships/hyperlink" Target="http://pazodeorban.es" TargetMode="External"/><Relationship Id="rId894" Type="http://schemas.openxmlformats.org/officeDocument/2006/relationships/hyperlink" Target="http://hotelmuralla.es" TargetMode="External"/><Relationship Id="rId893" Type="http://schemas.openxmlformats.org/officeDocument/2006/relationships/hyperlink" Target="http://facebook.com/hotelapartamentos-ciudad-de-lugo-108950745834439" TargetMode="External"/><Relationship Id="rId892" Type="http://schemas.openxmlformats.org/officeDocument/2006/relationships/hyperlink" Target="http://eurostarshotels.com" TargetMode="External"/><Relationship Id="rId7816" Type="http://schemas.openxmlformats.org/officeDocument/2006/relationships/hyperlink" Target="http://coral-hotels.com" TargetMode="External"/><Relationship Id="rId7815" Type="http://schemas.openxmlformats.org/officeDocument/2006/relationships/hyperlink" Target="http://hotelucanca.es" TargetMode="External"/><Relationship Id="rId7814" Type="http://schemas.openxmlformats.org/officeDocument/2006/relationships/hyperlink" Target="http://adjovimar.com" TargetMode="External"/><Relationship Id="rId7813" Type="http://schemas.openxmlformats.org/officeDocument/2006/relationships/hyperlink" Target="http://elgaleon.info" TargetMode="External"/><Relationship Id="rId7819" Type="http://schemas.openxmlformats.org/officeDocument/2006/relationships/hyperlink" Target="http://parador.es" TargetMode="External"/><Relationship Id="rId7818" Type="http://schemas.openxmlformats.org/officeDocument/2006/relationships/hyperlink" Target="http://hoteles-losdragos.com" TargetMode="External"/><Relationship Id="rId7817" Type="http://schemas.openxmlformats.org/officeDocument/2006/relationships/hyperlink" Target="http://hotelnivaria.com" TargetMode="External"/><Relationship Id="rId7812" Type="http://schemas.openxmlformats.org/officeDocument/2006/relationships/hyperlink" Target="http://melini.es" TargetMode="External"/><Relationship Id="rId7811" Type="http://schemas.openxmlformats.org/officeDocument/2006/relationships/hyperlink" Target="http://hotel-santelmo.es" TargetMode="External"/><Relationship Id="rId7810" Type="http://schemas.openxmlformats.org/officeDocument/2006/relationships/hyperlink" Target="http://hotelcastillete.com" TargetMode="External"/><Relationship Id="rId7805" Type="http://schemas.openxmlformats.org/officeDocument/2006/relationships/hyperlink" Target="http://parador.es" TargetMode="External"/><Relationship Id="rId7804" Type="http://schemas.openxmlformats.org/officeDocument/2006/relationships/hyperlink" Target="https://www.princess-hotels.com/" TargetMode="External"/><Relationship Id="rId7803" Type="http://schemas.openxmlformats.org/officeDocument/2006/relationships/hyperlink" Target="http://hotelvallearidane.com" TargetMode="External"/><Relationship Id="rId7802" Type="http://schemas.openxmlformats.org/officeDocument/2006/relationships/hyperlink" Target="http://hoteles-catalonia.com" TargetMode="External"/><Relationship Id="rId7809" Type="http://schemas.openxmlformats.org/officeDocument/2006/relationships/hyperlink" Target="http://princess-hotels.com/web/es/fpw/81_homepage.asp" TargetMode="External"/><Relationship Id="rId7808" Type="http://schemas.openxmlformats.org/officeDocument/2006/relationships/hyperlink" Target="http://princess-hotels.com/web/es/fpw/81_homepage.asp" TargetMode="External"/><Relationship Id="rId7807" Type="http://schemas.openxmlformats.org/officeDocument/2006/relationships/hyperlink" Target="http://h10hotels.com" TargetMode="External"/><Relationship Id="rId7806" Type="http://schemas.openxmlformats.org/officeDocument/2006/relationships/hyperlink" Target="http://h10hotels.com" TargetMode="External"/><Relationship Id="rId7801" Type="http://schemas.openxmlformats.org/officeDocument/2006/relationships/hyperlink" Target="http://casonasantodomingo.com" TargetMode="External"/><Relationship Id="rId7800" Type="http://schemas.openxmlformats.org/officeDocument/2006/relationships/hyperlink" Target="http://casalahoyita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://www.hotelcoronadeatarfe.com" TargetMode="External"/><Relationship Id="rId194" Type="http://schemas.openxmlformats.org/officeDocument/2006/relationships/hyperlink" Target="http://www.hocafersan.com" TargetMode="External"/><Relationship Id="rId193" Type="http://schemas.openxmlformats.org/officeDocument/2006/relationships/hyperlink" Target="http://kenianevada.com" TargetMode="External"/><Relationship Id="rId192" Type="http://schemas.openxmlformats.org/officeDocument/2006/relationships/hyperlink" Target="http://www.restaurantemontserrat.com" TargetMode="External"/><Relationship Id="rId191" Type="http://schemas.openxmlformats.org/officeDocument/2006/relationships/hyperlink" Target="http://www.amalurragranada.com" TargetMode="External"/><Relationship Id="rId187" Type="http://schemas.openxmlformats.org/officeDocument/2006/relationships/hyperlink" Target="http://www.complejo402.com" TargetMode="External"/><Relationship Id="rId186" Type="http://schemas.openxmlformats.org/officeDocument/2006/relationships/hyperlink" Target="http://www.llanopina.com" TargetMode="External"/><Relationship Id="rId185" Type="http://schemas.openxmlformats.org/officeDocument/2006/relationships/hyperlink" Target="http://www.almazarahotel.com" TargetMode="External"/><Relationship Id="rId184" Type="http://schemas.openxmlformats.org/officeDocument/2006/relationships/hyperlink" Target="http://www.almazarahotel.com" TargetMode="External"/><Relationship Id="rId189" Type="http://schemas.openxmlformats.org/officeDocument/2006/relationships/hyperlink" Target="http://www.hotelcoronadeatarfe.com" TargetMode="External"/><Relationship Id="rId188" Type="http://schemas.openxmlformats.org/officeDocument/2006/relationships/hyperlink" Target="http://www.hotelreyesziries.com" TargetMode="External"/><Relationship Id="rId183" Type="http://schemas.openxmlformats.org/officeDocument/2006/relationships/hyperlink" Target="http://www.ahhotels.com" TargetMode="External"/><Relationship Id="rId182" Type="http://schemas.openxmlformats.org/officeDocument/2006/relationships/hyperlink" Target="http://hotelsantaisabellareal.com" TargetMode="External"/><Relationship Id="rId181" Type="http://schemas.openxmlformats.org/officeDocument/2006/relationships/hyperlink" Target="http://www.hotelcamino.net" TargetMode="External"/><Relationship Id="rId180" Type="http://schemas.openxmlformats.org/officeDocument/2006/relationships/hyperlink" Target="http://www.hoteldonjuan.com" TargetMode="External"/><Relationship Id="rId176" Type="http://schemas.openxmlformats.org/officeDocument/2006/relationships/hyperlink" Target="http://www.hotelsacromonte.es" TargetMode="External"/><Relationship Id="rId175" Type="http://schemas.openxmlformats.org/officeDocument/2006/relationships/hyperlink" Target="http://www.githoteles.com" TargetMode="External"/><Relationship Id="rId174" Type="http://schemas.openxmlformats.org/officeDocument/2006/relationships/hyperlink" Target="http://www.hotelamericagranada.com" TargetMode="External"/><Relationship Id="rId173" Type="http://schemas.openxmlformats.org/officeDocument/2006/relationships/hyperlink" Target="http://www.hotelalbero.com" TargetMode="External"/><Relationship Id="rId179" Type="http://schemas.openxmlformats.org/officeDocument/2006/relationships/hyperlink" Target="http://www.hoteltriunfogranada.com" TargetMode="External"/><Relationship Id="rId178" Type="http://schemas.openxmlformats.org/officeDocument/2006/relationships/hyperlink" Target="http://www.hotelelenamaria.com" TargetMode="External"/><Relationship Id="rId177" Type="http://schemas.openxmlformats.org/officeDocument/2006/relationships/hyperlink" Target="http://www.hotellostilos.com/" TargetMode="External"/><Relationship Id="rId198" Type="http://schemas.openxmlformats.org/officeDocument/2006/relationships/hyperlink" Target="http://www.lazubia.com" TargetMode="External"/><Relationship Id="rId197" Type="http://schemas.openxmlformats.org/officeDocument/2006/relationships/hyperlink" Target="http://www.leo.room-matehotels.com" TargetMode="External"/><Relationship Id="rId196" Type="http://schemas.openxmlformats.org/officeDocument/2006/relationships/hyperlink" Target="http://www.hoteljuanmiguel.com" TargetMode="External"/><Relationship Id="rId195" Type="http://schemas.openxmlformats.org/officeDocument/2006/relationships/hyperlink" Target="http://hotelreinamora.com" TargetMode="External"/><Relationship Id="rId199" Type="http://schemas.openxmlformats.org/officeDocument/2006/relationships/hyperlink" Target="http://www.robinson-ep.com" TargetMode="External"/><Relationship Id="rId150" Type="http://schemas.openxmlformats.org/officeDocument/2006/relationships/hyperlink" Target="http://www.eurostarslasadelfas.com" TargetMode="External"/><Relationship Id="rId149" Type="http://schemas.openxmlformats.org/officeDocument/2006/relationships/hyperlink" Target="http://www.eurostarspatiosdecordoba.com" TargetMode="External"/><Relationship Id="rId148" Type="http://schemas.openxmlformats.org/officeDocument/2006/relationships/hyperlink" Target="http://www.eurostarshotels.com" TargetMode="External"/><Relationship Id="rId143" Type="http://schemas.openxmlformats.org/officeDocument/2006/relationships/hyperlink" Target="http://www.eurostarsciudaddecordoba.com" TargetMode="External"/><Relationship Id="rId142" Type="http://schemas.openxmlformats.org/officeDocument/2006/relationships/hyperlink" Target="http://www.hotelespadana.com" TargetMode="External"/><Relationship Id="rId141" Type="http://schemas.openxmlformats.org/officeDocument/2006/relationships/hyperlink" Target="http://www.hotellaparrita.com" TargetMode="External"/><Relationship Id="rId140" Type="http://schemas.openxmlformats.org/officeDocument/2006/relationships/hyperlink" Target="http://www.catalanhotel.com" TargetMode="External"/><Relationship Id="rId147" Type="http://schemas.openxmlformats.org/officeDocument/2006/relationships/hyperlink" Target="http://www.hotelconencantolola.com" TargetMode="External"/><Relationship Id="rId146" Type="http://schemas.openxmlformats.org/officeDocument/2006/relationships/hyperlink" Target="http://www.hotelmiradordemontoro.es" TargetMode="External"/><Relationship Id="rId145" Type="http://schemas.openxmlformats.org/officeDocument/2006/relationships/hyperlink" Target="http://hotellacasadelmedico.com" TargetMode="External"/><Relationship Id="rId144" Type="http://schemas.openxmlformats.org/officeDocument/2006/relationships/hyperlink" Target="http://www.egaruhoteles.com" TargetMode="External"/><Relationship Id="rId139" Type="http://schemas.openxmlformats.org/officeDocument/2006/relationships/hyperlink" Target="http://www.granhotelciudaddelsur.es" TargetMode="External"/><Relationship Id="rId138" Type="http://schemas.openxmlformats.org/officeDocument/2006/relationships/hyperlink" Target="http://www.hotelespadana.com" TargetMode="External"/><Relationship Id="rId137" Type="http://schemas.openxmlformats.org/officeDocument/2006/relationships/hyperlink" Target="http://www.clubmaritimodesotogrande.com" TargetMode="External"/><Relationship Id="rId132" Type="http://schemas.openxmlformats.org/officeDocument/2006/relationships/hyperlink" Target="http://www.hoteltarifa.com" TargetMode="External"/><Relationship Id="rId131" Type="http://schemas.openxmlformats.org/officeDocument/2006/relationships/hyperlink" Target="http://www.silos19.com" TargetMode="External"/><Relationship Id="rId130" Type="http://schemas.openxmlformats.org/officeDocument/2006/relationships/hyperlink" Target="http://www.lacasaamarilla.net" TargetMode="External"/><Relationship Id="rId136" Type="http://schemas.openxmlformats.org/officeDocument/2006/relationships/hyperlink" Target="http://www.hotelplayadelaplata.com" TargetMode="External"/><Relationship Id="rId135" Type="http://schemas.openxmlformats.org/officeDocument/2006/relationships/hyperlink" Target="http://www.iberostar.com" TargetMode="External"/><Relationship Id="rId134" Type="http://schemas.openxmlformats.org/officeDocument/2006/relationships/hyperlink" Target="http://www.hotelesdearcos.com" TargetMode="External"/><Relationship Id="rId133" Type="http://schemas.openxmlformats.org/officeDocument/2006/relationships/hyperlink" Target="http://www.cghs.com" TargetMode="External"/><Relationship Id="rId172" Type="http://schemas.openxmlformats.org/officeDocument/2006/relationships/hyperlink" Target="http://hotelnavas.com" TargetMode="External"/><Relationship Id="rId171" Type="http://schemas.openxmlformats.org/officeDocument/2006/relationships/hyperlink" Target="http://www.hotelkhu.com" TargetMode="External"/><Relationship Id="rId170" Type="http://schemas.openxmlformats.org/officeDocument/2006/relationships/hyperlink" Target="http://www.palaciosantaines.es" TargetMode="External"/><Relationship Id="rId165" Type="http://schemas.openxmlformats.org/officeDocument/2006/relationships/hyperlink" Target="http://www.campingsierranevada.com" TargetMode="External"/><Relationship Id="rId164" Type="http://schemas.openxmlformats.org/officeDocument/2006/relationships/hyperlink" Target="http://www.hotelsenatorgranada.com" TargetMode="External"/><Relationship Id="rId163" Type="http://schemas.openxmlformats.org/officeDocument/2006/relationships/hyperlink" Target="http://www.carmenteresa.com" TargetMode="External"/><Relationship Id="rId162" Type="http://schemas.openxmlformats.org/officeDocument/2006/relationships/hyperlink" Target="http://www.hospederiadelcarmen.es" TargetMode="External"/><Relationship Id="rId169" Type="http://schemas.openxmlformats.org/officeDocument/2006/relationships/hyperlink" Target="http://www.hotelcasamorisca.com" TargetMode="External"/><Relationship Id="rId168" Type="http://schemas.openxmlformats.org/officeDocument/2006/relationships/hyperlink" Target="http://www.hotelpuertadelasgranadas.com" TargetMode="External"/><Relationship Id="rId167" Type="http://schemas.openxmlformats.org/officeDocument/2006/relationships/hyperlink" Target="http://www.hotelcasacapitel.com" TargetMode="External"/><Relationship Id="rId166" Type="http://schemas.openxmlformats.org/officeDocument/2006/relationships/hyperlink" Target="http://www.quintarealgranada.com" TargetMode="External"/><Relationship Id="rId161" Type="http://schemas.openxmlformats.org/officeDocument/2006/relationships/hyperlink" Target="http://www.eurostarspalace.com" TargetMode="External"/><Relationship Id="rId160" Type="http://schemas.openxmlformats.org/officeDocument/2006/relationships/hyperlink" Target="http://www.menciahoteles.com" TargetMode="External"/><Relationship Id="rId159" Type="http://schemas.openxmlformats.org/officeDocument/2006/relationships/hyperlink" Target="http://www.grupohchoteles.com" TargetMode="External"/><Relationship Id="rId154" Type="http://schemas.openxmlformats.org/officeDocument/2006/relationships/hyperlink" Target="http://www.hotelaverroes.es" TargetMode="External"/><Relationship Id="rId153" Type="http://schemas.openxmlformats.org/officeDocument/2006/relationships/hyperlink" Target="http://www.hotelmadinat.com" TargetMode="External"/><Relationship Id="rId152" Type="http://schemas.openxmlformats.org/officeDocument/2006/relationships/hyperlink" Target="http://www.hotelcastillodemontemayor.com" TargetMode="External"/><Relationship Id="rId151" Type="http://schemas.openxmlformats.org/officeDocument/2006/relationships/hyperlink" Target="http://www.maximiano-herculeo.com" TargetMode="External"/><Relationship Id="rId158" Type="http://schemas.openxmlformats.org/officeDocument/2006/relationships/hyperlink" Target="http://www.hoteldongonzalo.com" TargetMode="External"/><Relationship Id="rId157" Type="http://schemas.openxmlformats.org/officeDocument/2006/relationships/hyperlink" Target="http://www.hotelmarialuisa.es" TargetMode="External"/><Relationship Id="rId156" Type="http://schemas.openxmlformats.org/officeDocument/2006/relationships/hyperlink" Target="http://www.hoteliznajar.com" TargetMode="External"/><Relationship Id="rId155" Type="http://schemas.openxmlformats.org/officeDocument/2006/relationships/hyperlink" Target="http://www.execonquistador.com" TargetMode="External"/><Relationship Id="rId107" Type="http://schemas.openxmlformats.org/officeDocument/2006/relationships/hyperlink" Target="http://www.hotelalsur.com" TargetMode="External"/><Relationship Id="rId106" Type="http://schemas.openxmlformats.org/officeDocument/2006/relationships/hyperlink" Target="http://www.elcolosohotel.com" TargetMode="External"/><Relationship Id="rId105" Type="http://schemas.openxmlformats.org/officeDocument/2006/relationships/hyperlink" Target="http://www.hotelregio2.es" TargetMode="External"/><Relationship Id="rId104" Type="http://schemas.openxmlformats.org/officeDocument/2006/relationships/hyperlink" Target="http://www.cortijobarranco.com" TargetMode="External"/><Relationship Id="rId109" Type="http://schemas.openxmlformats.org/officeDocument/2006/relationships/hyperlink" Target="http://www.farinas11.com" TargetMode="External"/><Relationship Id="rId108" Type="http://schemas.openxmlformats.org/officeDocument/2006/relationships/hyperlink" Target="http://hotelpozorey.com" TargetMode="External"/><Relationship Id="rId103" Type="http://schemas.openxmlformats.org/officeDocument/2006/relationships/hyperlink" Target="http://www.hotellascortes.com" TargetMode="External"/><Relationship Id="rId102" Type="http://schemas.openxmlformats.org/officeDocument/2006/relationships/hyperlink" Target="http://palafoxhoteles.com" TargetMode="External"/><Relationship Id="rId101" Type="http://schemas.openxmlformats.org/officeDocument/2006/relationships/hyperlink" Target="http://www.hotelguadalete.com" TargetMode="External"/><Relationship Id="rId100" Type="http://schemas.openxmlformats.org/officeDocument/2006/relationships/hyperlink" Target="http://www.hotelmariantonia.com" TargetMode="External"/><Relationship Id="rId129" Type="http://schemas.openxmlformats.org/officeDocument/2006/relationships/hyperlink" Target="http://www.hotelconventotarifa.es" TargetMode="External"/><Relationship Id="rId128" Type="http://schemas.openxmlformats.org/officeDocument/2006/relationships/hyperlink" Target="http://www.lajoyitadetarifa.es" TargetMode="External"/><Relationship Id="rId127" Type="http://schemas.openxmlformats.org/officeDocument/2006/relationships/hyperlink" Target="http://www.hotelalmar.com" TargetMode="External"/><Relationship Id="rId126" Type="http://schemas.openxmlformats.org/officeDocument/2006/relationships/hyperlink" Target="http://www.aurahotel.es" TargetMode="External"/><Relationship Id="rId121" Type="http://schemas.openxmlformats.org/officeDocument/2006/relationships/hyperlink" Target="http://www.hoteldiufain.com" TargetMode="External"/><Relationship Id="rId120" Type="http://schemas.openxmlformats.org/officeDocument/2006/relationships/hyperlink" Target="http://www.hotelesalmadraba.es" TargetMode="External"/><Relationship Id="rId125" Type="http://schemas.openxmlformats.org/officeDocument/2006/relationships/hyperlink" Target="http://www.hotellascanteras.es" TargetMode="External"/><Relationship Id="rId124" Type="http://schemas.openxmlformats.org/officeDocument/2006/relationships/hyperlink" Target="http://www.hotelsurutopia.com" TargetMode="External"/><Relationship Id="rId123" Type="http://schemas.openxmlformats.org/officeDocument/2006/relationships/hyperlink" Target="https://facebook.com/hotelloscantaros" TargetMode="External"/><Relationship Id="rId122" Type="http://schemas.openxmlformats.org/officeDocument/2006/relationships/hyperlink" Target="http://www.hotelpradilloconil.com" TargetMode="External"/><Relationship Id="rId118" Type="http://schemas.openxmlformats.org/officeDocument/2006/relationships/hyperlink" Target="https://facebook.com/hotelnuro" TargetMode="External"/><Relationship Id="rId117" Type="http://schemas.openxmlformats.org/officeDocument/2006/relationships/hyperlink" Target="http://www.hotelnuro.com" TargetMode="External"/><Relationship Id="rId116" Type="http://schemas.openxmlformats.org/officeDocument/2006/relationships/hyperlink" Target="https://www.fairplayresort.es" TargetMode="External"/><Relationship Id="rId115" Type="http://schemas.openxmlformats.org/officeDocument/2006/relationships/hyperlink" Target="http://www.asurhoteles.com" TargetMode="External"/><Relationship Id="rId119" Type="http://schemas.openxmlformats.org/officeDocument/2006/relationships/hyperlink" Target="http://www.hotelesgarbi.com" TargetMode="External"/><Relationship Id="rId110" Type="http://schemas.openxmlformats.org/officeDocument/2006/relationships/hyperlink" Target="http://www.abbapalacioarizonhotel.com" TargetMode="External"/><Relationship Id="rId114" Type="http://schemas.openxmlformats.org/officeDocument/2006/relationships/hyperlink" Target="http://www.hotelutopia.net" TargetMode="External"/><Relationship Id="rId113" Type="http://schemas.openxmlformats.org/officeDocument/2006/relationships/hyperlink" Target="http://www.restauranteloscorzos.com" TargetMode="External"/><Relationship Id="rId112" Type="http://schemas.openxmlformats.org/officeDocument/2006/relationships/hyperlink" Target="http://www.elduquedemedina.es" TargetMode="External"/><Relationship Id="rId111" Type="http://schemas.openxmlformats.org/officeDocument/2006/relationships/hyperlink" Target="http://cadizenred.com" TargetMode="External"/><Relationship Id="rId40" Type="http://schemas.openxmlformats.org/officeDocument/2006/relationships/hyperlink" Target="https://hotelcondestableiranzo.com/" TargetMode="External"/><Relationship Id="rId42" Type="http://schemas.openxmlformats.org/officeDocument/2006/relationships/hyperlink" Target="http://www.palaciodemengibar.com" TargetMode="External"/><Relationship Id="rId41" Type="http://schemas.openxmlformats.org/officeDocument/2006/relationships/hyperlink" Target="https://grupoolivencia.com" TargetMode="External"/><Relationship Id="rId44" Type="http://schemas.openxmlformats.org/officeDocument/2006/relationships/hyperlink" Target="http://www.logasasanti.com" TargetMode="External"/><Relationship Id="rId43" Type="http://schemas.openxmlformats.org/officeDocument/2006/relationships/hyperlink" Target="http://www.hotelsanfrancisco.com" TargetMode="External"/><Relationship Id="rId46" Type="http://schemas.openxmlformats.org/officeDocument/2006/relationships/hyperlink" Target="http://www.hospederiazacatin.com" TargetMode="External"/><Relationship Id="rId45" Type="http://schemas.openxmlformats.org/officeDocument/2006/relationships/hyperlink" Target="http://www.logasasanti.com" TargetMode="External"/><Relationship Id="rId48" Type="http://schemas.openxmlformats.org/officeDocument/2006/relationships/hyperlink" Target="http://www.elmesondespenaperros.es" TargetMode="External"/><Relationship Id="rId47" Type="http://schemas.openxmlformats.org/officeDocument/2006/relationships/hyperlink" Target="http://www.areas.es" TargetMode="External"/><Relationship Id="rId49" Type="http://schemas.openxmlformats.org/officeDocument/2006/relationships/hyperlink" Target="http://www.hotelzodiaco.es" TargetMode="External"/><Relationship Id="rId31" Type="http://schemas.openxmlformats.org/officeDocument/2006/relationships/hyperlink" Target="http://www.grupovasari.com" TargetMode="External"/><Relationship Id="rId30" Type="http://schemas.openxmlformats.org/officeDocument/2006/relationships/hyperlink" Target="http://www.granhotelguadalpin.com" TargetMode="External"/><Relationship Id="rId33" Type="http://schemas.openxmlformats.org/officeDocument/2006/relationships/hyperlink" Target="http://www.riu.com" TargetMode="External"/><Relationship Id="rId32" Type="http://schemas.openxmlformats.org/officeDocument/2006/relationships/hyperlink" Target="http://www.fincacortesin.com" TargetMode="External"/><Relationship Id="rId35" Type="http://schemas.openxmlformats.org/officeDocument/2006/relationships/hyperlink" Target="https://www.palaciodeubeda.com/" TargetMode="External"/><Relationship Id="rId34" Type="http://schemas.openxmlformats.org/officeDocument/2006/relationships/hyperlink" Target="http://www.hotelcalabahia.com" TargetMode="External"/><Relationship Id="rId37" Type="http://schemas.openxmlformats.org/officeDocument/2006/relationships/hyperlink" Target="http://paraisodebujaraiza.com" TargetMode="External"/><Relationship Id="rId36" Type="http://schemas.openxmlformats.org/officeDocument/2006/relationships/hyperlink" Target="http://hotelcotodelvalle.com" TargetMode="External"/><Relationship Id="rId39" Type="http://schemas.openxmlformats.org/officeDocument/2006/relationships/hyperlink" Target="http://www.lalambra.com" TargetMode="External"/><Relationship Id="rId38" Type="http://schemas.openxmlformats.org/officeDocument/2006/relationships/hyperlink" Target="http://www.lalambra.com" TargetMode="External"/><Relationship Id="rId20" Type="http://schemas.openxmlformats.org/officeDocument/2006/relationships/hyperlink" Target="http://www.diver.hotelsinmarbella.net" TargetMode="External"/><Relationship Id="rId22" Type="http://schemas.openxmlformats.org/officeDocument/2006/relationships/hyperlink" Target="http://hotelvirgendelosreyes.com" TargetMode="External"/><Relationship Id="rId21" Type="http://schemas.openxmlformats.org/officeDocument/2006/relationships/hyperlink" Target="http://www.hotelpoeta.es" TargetMode="External"/><Relationship Id="rId24" Type="http://schemas.openxmlformats.org/officeDocument/2006/relationships/hyperlink" Target="http://www.hoteldonacarmen.com" TargetMode="External"/><Relationship Id="rId23" Type="http://schemas.openxmlformats.org/officeDocument/2006/relationships/hyperlink" Target="http://www.hoteles-catalonia.com" TargetMode="External"/><Relationship Id="rId26" Type="http://schemas.openxmlformats.org/officeDocument/2006/relationships/hyperlink" Target="http://hotelmolino.es" TargetMode="External"/><Relationship Id="rId25" Type="http://schemas.openxmlformats.org/officeDocument/2006/relationships/hyperlink" Target="http://www.hotelesarunda.com" TargetMode="External"/><Relationship Id="rId28" Type="http://schemas.openxmlformats.org/officeDocument/2006/relationships/hyperlink" Target="http://www.marbellainnhoteles.com" TargetMode="External"/><Relationship Id="rId27" Type="http://schemas.openxmlformats.org/officeDocument/2006/relationships/hyperlink" Target="http://www.elmolinodelpuente.com" TargetMode="External"/><Relationship Id="rId29" Type="http://schemas.openxmlformats.org/officeDocument/2006/relationships/hyperlink" Target="http://www.atalaya-park.es" TargetMode="External"/><Relationship Id="rId11" Type="http://schemas.openxmlformats.org/officeDocument/2006/relationships/hyperlink" Target="https://marbella.nobuhotels.com/" TargetMode="External"/><Relationship Id="rId10" Type="http://schemas.openxmlformats.org/officeDocument/2006/relationships/hyperlink" Target="https://www.marbellaclub.com" TargetMode="External"/><Relationship Id="rId13" Type="http://schemas.openxmlformats.org/officeDocument/2006/relationships/hyperlink" Target="http://www.casaresdelmarluxury.com" TargetMode="External"/><Relationship Id="rId12" Type="http://schemas.openxmlformats.org/officeDocument/2006/relationships/hyperlink" Target="http://www.hotelpiedrapaloma.com" TargetMode="External"/><Relationship Id="rId15" Type="http://schemas.openxmlformats.org/officeDocument/2006/relationships/hyperlink" Target="https://www.bluebayhotels.com" TargetMode="External"/><Relationship Id="rId14" Type="http://schemas.openxmlformats.org/officeDocument/2006/relationships/hyperlink" Target="http://www.reaviles.com" TargetMode="External"/><Relationship Id="rId17" Type="http://schemas.openxmlformats.org/officeDocument/2006/relationships/hyperlink" Target="http://www.princesaplaya.com" TargetMode="External"/><Relationship Id="rId16" Type="http://schemas.openxmlformats.org/officeDocument/2006/relationships/hyperlink" Target="http://www.hotelrinconandaluz.com" TargetMode="External"/><Relationship Id="rId19" Type="http://schemas.openxmlformats.org/officeDocument/2006/relationships/hyperlink" Target="http://www.sunnydom.com" TargetMode="External"/><Relationship Id="rId18" Type="http://schemas.openxmlformats.org/officeDocument/2006/relationships/hyperlink" Target="http://www.hotelartola.com" TargetMode="External"/><Relationship Id="rId84" Type="http://schemas.openxmlformats.org/officeDocument/2006/relationships/hyperlink" Target="http://www.eurostarsregina.com" TargetMode="External"/><Relationship Id="rId83" Type="http://schemas.openxmlformats.org/officeDocument/2006/relationships/hyperlink" Target="http://www.eurostarsregina.com" TargetMode="External"/><Relationship Id="rId86" Type="http://schemas.openxmlformats.org/officeDocument/2006/relationships/hyperlink" Target="http://www.eurostarshotels.com" TargetMode="External"/><Relationship Id="rId85" Type="http://schemas.openxmlformats.org/officeDocument/2006/relationships/hyperlink" Target="http://www.hotel-alfonsoxiii-sevilla.com" TargetMode="External"/><Relationship Id="rId88" Type="http://schemas.openxmlformats.org/officeDocument/2006/relationships/hyperlink" Target="http://www.exesevillapalmera.com" TargetMode="External"/><Relationship Id="rId87" Type="http://schemas.openxmlformats.org/officeDocument/2006/relationships/hyperlink" Target="http://www.inturjoven.com" TargetMode="External"/><Relationship Id="rId89" Type="http://schemas.openxmlformats.org/officeDocument/2006/relationships/hyperlink" Target="http://www.hoteloromana.com" TargetMode="External"/><Relationship Id="rId80" Type="http://schemas.openxmlformats.org/officeDocument/2006/relationships/hyperlink" Target="http://www.hotelruralelolivo.com" TargetMode="External"/><Relationship Id="rId82" Type="http://schemas.openxmlformats.org/officeDocument/2006/relationships/hyperlink" Target="http://www.hotelinfantaleonor.com" TargetMode="External"/><Relationship Id="rId81" Type="http://schemas.openxmlformats.org/officeDocument/2006/relationships/hyperlink" Target="http://www.hotelrioseco.com" TargetMode="External"/><Relationship Id="rId73" Type="http://schemas.openxmlformats.org/officeDocument/2006/relationships/hyperlink" Target="http://www.logitravel.com" TargetMode="External"/><Relationship Id="rId72" Type="http://schemas.openxmlformats.org/officeDocument/2006/relationships/hyperlink" Target="http://www.hotelsanpablosevilla.es" TargetMode="External"/><Relationship Id="rId75" Type="http://schemas.openxmlformats.org/officeDocument/2006/relationships/hyperlink" Target="http://www.hotellar.com" TargetMode="External"/><Relationship Id="rId74" Type="http://schemas.openxmlformats.org/officeDocument/2006/relationships/hyperlink" Target="http://www.hotelalminar.com" TargetMode="External"/><Relationship Id="rId77" Type="http://schemas.openxmlformats.org/officeDocument/2006/relationships/hyperlink" Target="http://www.tabernadelalabardero.com" TargetMode="External"/><Relationship Id="rId76" Type="http://schemas.openxmlformats.org/officeDocument/2006/relationships/hyperlink" Target="http://www.enfasishotel.com" TargetMode="External"/><Relationship Id="rId79" Type="http://schemas.openxmlformats.org/officeDocument/2006/relationships/hyperlink" Target="http://www.hoteleljuncal.com" TargetMode="External"/><Relationship Id="rId78" Type="http://schemas.openxmlformats.org/officeDocument/2006/relationships/hyperlink" Target="http://www.reydonpedro.com" TargetMode="External"/><Relationship Id="rId71" Type="http://schemas.openxmlformats.org/officeDocument/2006/relationships/hyperlink" Target="http://www.villadelapalmera.com" TargetMode="External"/><Relationship Id="rId70" Type="http://schemas.openxmlformats.org/officeDocument/2006/relationships/hyperlink" Target="http://hotelpatiodelascruces.com" TargetMode="External"/><Relationship Id="rId62" Type="http://schemas.openxmlformats.org/officeDocument/2006/relationships/hyperlink" Target="http://www.hotelrosaledadonpedro.com" TargetMode="External"/><Relationship Id="rId61" Type="http://schemas.openxmlformats.org/officeDocument/2006/relationships/hyperlink" Target="http://www.lascasasdelconsul.es" TargetMode="External"/><Relationship Id="rId64" Type="http://schemas.openxmlformats.org/officeDocument/2006/relationships/hyperlink" Target="http://www.pierrevacances.com" TargetMode="External"/><Relationship Id="rId63" Type="http://schemas.openxmlformats.org/officeDocument/2006/relationships/hyperlink" Target="http://www.alojamientosvillaolivar.es" TargetMode="External"/><Relationship Id="rId66" Type="http://schemas.openxmlformats.org/officeDocument/2006/relationships/hyperlink" Target="http://www.ventadelalto.com" TargetMode="External"/><Relationship Id="rId65" Type="http://schemas.openxmlformats.org/officeDocument/2006/relationships/hyperlink" Target="http://www.exeislacartuja.com" TargetMode="External"/><Relationship Id="rId68" Type="http://schemas.openxmlformats.org/officeDocument/2006/relationships/hyperlink" Target="http://www.altur.com" TargetMode="External"/><Relationship Id="rId67" Type="http://schemas.openxmlformats.org/officeDocument/2006/relationships/hyperlink" Target="http://posadasanfernando.com" TargetMode="External"/><Relationship Id="rId60" Type="http://schemas.openxmlformats.org/officeDocument/2006/relationships/hyperlink" Target="http://www.hotelciudaddeubeda.com" TargetMode="External"/><Relationship Id="rId69" Type="http://schemas.openxmlformats.org/officeDocument/2006/relationships/hyperlink" Target="http://www.hosteriadellaurel.com" TargetMode="External"/><Relationship Id="rId51" Type="http://schemas.openxmlformats.org/officeDocument/2006/relationships/hyperlink" Target="http://www.hotelrurallosnogales.com" TargetMode="External"/><Relationship Id="rId50" Type="http://schemas.openxmlformats.org/officeDocument/2006/relationships/hyperlink" Target="http://www.hotelsanfernando.info" TargetMode="External"/><Relationship Id="rId53" Type="http://schemas.openxmlformats.org/officeDocument/2006/relationships/hyperlink" Target="http://cazorlapueblo.com/" TargetMode="External"/><Relationship Id="rId52" Type="http://schemas.openxmlformats.org/officeDocument/2006/relationships/hyperlink" Target="http://www.hotelbalcondecazorla.com" TargetMode="External"/><Relationship Id="rId55" Type="http://schemas.openxmlformats.org/officeDocument/2006/relationships/hyperlink" Target="http://www.hotelciudaddecazorla.com" TargetMode="External"/><Relationship Id="rId54" Type="http://schemas.openxmlformats.org/officeDocument/2006/relationships/hyperlink" Target="http://www.hotel-limas.com" TargetMode="External"/><Relationship Id="rId57" Type="http://schemas.openxmlformats.org/officeDocument/2006/relationships/hyperlink" Target="http://www.fuentenueva.com" TargetMode="External"/><Relationship Id="rId56" Type="http://schemas.openxmlformats.org/officeDocument/2006/relationships/hyperlink" Target="http://www.hmontana.com" TargetMode="External"/><Relationship Id="rId59" Type="http://schemas.openxmlformats.org/officeDocument/2006/relationships/hyperlink" Target="http://www.ehlaguna.com" TargetMode="External"/><Relationship Id="rId58" Type="http://schemas.openxmlformats.org/officeDocument/2006/relationships/hyperlink" Target="http://www.hotelpuertadelaluna.com" TargetMode="External"/><Relationship Id="rId95" Type="http://schemas.openxmlformats.org/officeDocument/2006/relationships/hyperlink" Target="http://www.balcondeandalucia.com" TargetMode="External"/><Relationship Id="rId94" Type="http://schemas.openxmlformats.org/officeDocument/2006/relationships/hyperlink" Target="http://www.hotelventaelpan.com" TargetMode="External"/><Relationship Id="rId97" Type="http://schemas.openxmlformats.org/officeDocument/2006/relationships/hyperlink" Target="http://www.las-palomas.com" TargetMode="External"/><Relationship Id="rId96" Type="http://schemas.openxmlformats.org/officeDocument/2006/relationships/hyperlink" Target="http://www.hotel-losmolinos.es" TargetMode="External"/><Relationship Id="rId99" Type="http://schemas.openxmlformats.org/officeDocument/2006/relationships/hyperlink" Target="http://www.hotelcadizplaza.com" TargetMode="External"/><Relationship Id="rId98" Type="http://schemas.openxmlformats.org/officeDocument/2006/relationships/hyperlink" Target="http://www.rosariouno.com" TargetMode="External"/><Relationship Id="rId91" Type="http://schemas.openxmlformats.org/officeDocument/2006/relationships/hyperlink" Target="http://www.hotelmairena.com" TargetMode="External"/><Relationship Id="rId90" Type="http://schemas.openxmlformats.org/officeDocument/2006/relationships/hyperlink" Target="http://www.granhotelsolucar.com" TargetMode="External"/><Relationship Id="rId93" Type="http://schemas.openxmlformats.org/officeDocument/2006/relationships/hyperlink" Target="http://www.hotelcortijosotoreal.com" TargetMode="External"/><Relationship Id="rId92" Type="http://schemas.openxmlformats.org/officeDocument/2006/relationships/hyperlink" Target="http://www.aguilareal.com" TargetMode="External"/><Relationship Id="rId228" Type="http://schemas.openxmlformats.org/officeDocument/2006/relationships/hyperlink" Target="http://oneshothotels.com" TargetMode="External"/><Relationship Id="rId227" Type="http://schemas.openxmlformats.org/officeDocument/2006/relationships/hyperlink" Target="http://www.hoteldonbaco.com" TargetMode="External"/><Relationship Id="rId226" Type="http://schemas.openxmlformats.org/officeDocument/2006/relationships/hyperlink" Target="http://www.elsiglohotel.com" TargetMode="External"/><Relationship Id="rId225" Type="http://schemas.openxmlformats.org/officeDocument/2006/relationships/hyperlink" Target="http://www.sweetalqueriadevilches.com" TargetMode="External"/><Relationship Id="rId229" Type="http://schemas.openxmlformats.org/officeDocument/2006/relationships/hyperlink" Target="http://www.hotelelglobo.com" TargetMode="External"/><Relationship Id="rId220" Type="http://schemas.openxmlformats.org/officeDocument/2006/relationships/hyperlink" Target="http://www.hotelplazaescribano.com" TargetMode="External"/><Relationship Id="rId224" Type="http://schemas.openxmlformats.org/officeDocument/2006/relationships/hyperlink" Target="http://www.hotellestacio.com" TargetMode="External"/><Relationship Id="rId223" Type="http://schemas.openxmlformats.org/officeDocument/2006/relationships/hyperlink" Target="http://www.hotelayamontecenter.com" TargetMode="External"/><Relationship Id="rId222" Type="http://schemas.openxmlformats.org/officeDocument/2006/relationships/hyperlink" Target="http://www.hosteriadellaurel.com" TargetMode="External"/><Relationship Id="rId221" Type="http://schemas.openxmlformats.org/officeDocument/2006/relationships/hyperlink" Target="http://www.hotellamalvasia.com" TargetMode="External"/><Relationship Id="rId217" Type="http://schemas.openxmlformats.org/officeDocument/2006/relationships/hyperlink" Target="http://hotelemilio.com" TargetMode="External"/><Relationship Id="rId216" Type="http://schemas.openxmlformats.org/officeDocument/2006/relationships/hyperlink" Target="http://www.hotelayamontino.com" TargetMode="External"/><Relationship Id="rId215" Type="http://schemas.openxmlformats.org/officeDocument/2006/relationships/hyperlink" Target="http://www.eurostarstartessos.com" TargetMode="External"/><Relationship Id="rId214" Type="http://schemas.openxmlformats.org/officeDocument/2006/relationships/hyperlink" Target="http://www.posadasalajar.com" TargetMode="External"/><Relationship Id="rId219" Type="http://schemas.openxmlformats.org/officeDocument/2006/relationships/hyperlink" Target="http://www.hotellapinta.com" TargetMode="External"/><Relationship Id="rId218" Type="http://schemas.openxmlformats.org/officeDocument/2006/relationships/hyperlink" Target="http://www.islacristinapalace.com" TargetMode="External"/><Relationship Id="rId213" Type="http://schemas.openxmlformats.org/officeDocument/2006/relationships/hyperlink" Target="http://www.onhotels.es" TargetMode="External"/><Relationship Id="rId212" Type="http://schemas.openxmlformats.org/officeDocument/2006/relationships/hyperlink" Target="http://www.adhislacristina.com" TargetMode="External"/><Relationship Id="rId211" Type="http://schemas.openxmlformats.org/officeDocument/2006/relationships/hyperlink" Target="http://www.lasmalvasias.com" TargetMode="External"/><Relationship Id="rId210" Type="http://schemas.openxmlformats.org/officeDocument/2006/relationships/hyperlink" Target="http://www.hotelesalpujarra.com" TargetMode="External"/><Relationship Id="rId239" Type="http://schemas.openxmlformats.org/officeDocument/2006/relationships/drawing" Target="../drawings/drawing4.xml"/><Relationship Id="rId238" Type="http://schemas.openxmlformats.org/officeDocument/2006/relationships/hyperlink" Target="http://www.adhochoteles.com" TargetMode="External"/><Relationship Id="rId237" Type="http://schemas.openxmlformats.org/officeDocument/2006/relationships/hyperlink" Target="http://www.melia.com" TargetMode="External"/><Relationship Id="rId236" Type="http://schemas.openxmlformats.org/officeDocument/2006/relationships/hyperlink" Target="http://www.accor.com" TargetMode="External"/><Relationship Id="rId231" Type="http://schemas.openxmlformats.org/officeDocument/2006/relationships/hyperlink" Target="http://www.masiadelacy.es" TargetMode="External"/><Relationship Id="rId230" Type="http://schemas.openxmlformats.org/officeDocument/2006/relationships/hyperlink" Target="http://www.masiadelacy.com" TargetMode="External"/><Relationship Id="rId235" Type="http://schemas.openxmlformats.org/officeDocument/2006/relationships/hyperlink" Target="http://www.ibishotel.com" TargetMode="External"/><Relationship Id="rId234" Type="http://schemas.openxmlformats.org/officeDocument/2006/relationships/hyperlink" Target="http://www.hotelalaquas.com" TargetMode="External"/><Relationship Id="rId233" Type="http://schemas.openxmlformats.org/officeDocument/2006/relationships/hyperlink" Target="http://www.hotelconencanto.es" TargetMode="External"/><Relationship Id="rId232" Type="http://schemas.openxmlformats.org/officeDocument/2006/relationships/hyperlink" Target="http://www.restaurantemoli.com" TargetMode="External"/><Relationship Id="rId206" Type="http://schemas.openxmlformats.org/officeDocument/2006/relationships/hyperlink" Target="http://www.cuevaspedroantonio.es" TargetMode="External"/><Relationship Id="rId205" Type="http://schemas.openxmlformats.org/officeDocument/2006/relationships/hyperlink" Target="http://www.hotelbahiatropical.com" TargetMode="External"/><Relationship Id="rId204" Type="http://schemas.openxmlformats.org/officeDocument/2006/relationships/hyperlink" Target="http://www.hotelcarmenalmunecar.com" TargetMode="External"/><Relationship Id="rId203" Type="http://schemas.openxmlformats.org/officeDocument/2006/relationships/hyperlink" Target="http://hotelnajarra.com" TargetMode="External"/><Relationship Id="rId209" Type="http://schemas.openxmlformats.org/officeDocument/2006/relationships/hyperlink" Target="http://www.hotelcentral.jimdo.com" TargetMode="External"/><Relationship Id="rId208" Type="http://schemas.openxmlformats.org/officeDocument/2006/relationships/hyperlink" Target="http://www.hotelruralmontual.com" TargetMode="External"/><Relationship Id="rId207" Type="http://schemas.openxmlformats.org/officeDocument/2006/relationships/hyperlink" Target="http://www.hotelabentofail.com" TargetMode="External"/><Relationship Id="rId202" Type="http://schemas.openxmlformats.org/officeDocument/2006/relationships/hyperlink" Target="http://www.embarcaderodecalahonda.com" TargetMode="External"/><Relationship Id="rId201" Type="http://schemas.openxmlformats.org/officeDocument/2006/relationships/hyperlink" Target="http://www.hotelavenidatropical.com" TargetMode="External"/><Relationship Id="rId200" Type="http://schemas.openxmlformats.org/officeDocument/2006/relationships/hyperlink" Target="http://www.hotelsalambina.com" TargetMode="External"/><Relationship Id="rId1" Type="http://schemas.openxmlformats.org/officeDocument/2006/relationships/hyperlink" Target="http://www.hoteltamisagolf.com" TargetMode="External"/><Relationship Id="rId2" Type="http://schemas.openxmlformats.org/officeDocument/2006/relationships/hyperlink" Target="http://www.el-escudo.com" TargetMode="External"/><Relationship Id="rId3" Type="http://schemas.openxmlformats.org/officeDocument/2006/relationships/hyperlink" Target="http://www.urbanliving.es" TargetMode="External"/><Relationship Id="rId4" Type="http://schemas.openxmlformats.org/officeDocument/2006/relationships/hyperlink" Target="https://room-matehotels.com" TargetMode="External"/><Relationship Id="rId9" Type="http://schemas.openxmlformats.org/officeDocument/2006/relationships/hyperlink" Target="https://facebook.com/ventalasdelicias" TargetMode="External"/><Relationship Id="rId5" Type="http://schemas.openxmlformats.org/officeDocument/2006/relationships/hyperlink" Target="https://www.melia.com" TargetMode="External"/><Relationship Id="rId6" Type="http://schemas.openxmlformats.org/officeDocument/2006/relationships/hyperlink" Target="https://www.melia.com" TargetMode="External"/><Relationship Id="rId7" Type="http://schemas.openxmlformats.org/officeDocument/2006/relationships/hyperlink" Target="http://www.hotellasvillas.com" TargetMode="External"/><Relationship Id="rId8" Type="http://schemas.openxmlformats.org/officeDocument/2006/relationships/hyperlink" Target="http://www.hotelescua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38"/>
    <col customWidth="1" min="2" max="2" width="27.63"/>
    <col customWidth="1" min="3" max="3" width="21.13"/>
    <col customWidth="1" min="4" max="4" width="8.0"/>
    <col customWidth="1" min="6" max="6" width="23.0"/>
    <col customWidth="1" min="8" max="8" width="34.75"/>
    <col customWidth="1" min="9" max="9" width="28.0"/>
    <col customWidth="1" min="10" max="10" width="19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1" t="s">
        <v>9</v>
      </c>
      <c r="K1" s="2" t="s">
        <v>10</v>
      </c>
    </row>
    <row r="2">
      <c r="A2" s="4">
        <v>11045.0</v>
      </c>
      <c r="B2" s="5" t="s">
        <v>11</v>
      </c>
      <c r="C2" s="5" t="s">
        <v>12</v>
      </c>
      <c r="D2" s="6" t="s">
        <v>13</v>
      </c>
      <c r="E2" s="5" t="s">
        <v>14</v>
      </c>
      <c r="F2" s="5" t="s">
        <v>14</v>
      </c>
      <c r="G2" s="6" t="s">
        <v>15</v>
      </c>
      <c r="H2" s="7" t="s">
        <v>16</v>
      </c>
      <c r="I2" s="8" t="s">
        <v>17</v>
      </c>
      <c r="J2" s="5" t="s">
        <v>18</v>
      </c>
      <c r="K2" s="5" t="s">
        <v>19</v>
      </c>
    </row>
    <row r="3">
      <c r="A3" s="4">
        <v>11044.0</v>
      </c>
      <c r="B3" s="5" t="s">
        <v>20</v>
      </c>
      <c r="C3" s="5" t="s">
        <v>21</v>
      </c>
      <c r="D3" s="6" t="s">
        <v>22</v>
      </c>
      <c r="E3" s="5" t="s">
        <v>23</v>
      </c>
      <c r="F3" s="5" t="s">
        <v>14</v>
      </c>
      <c r="G3" s="6" t="s">
        <v>24</v>
      </c>
      <c r="H3" s="5" t="s">
        <v>25</v>
      </c>
      <c r="I3" s="8" t="s">
        <v>26</v>
      </c>
      <c r="J3" s="5" t="s">
        <v>18</v>
      </c>
      <c r="K3" s="5" t="s">
        <v>27</v>
      </c>
    </row>
    <row r="4">
      <c r="A4" s="4">
        <v>11043.0</v>
      </c>
      <c r="B4" s="5" t="s">
        <v>28</v>
      </c>
      <c r="C4" s="5" t="s">
        <v>29</v>
      </c>
      <c r="D4" s="6" t="s">
        <v>30</v>
      </c>
      <c r="E4" s="5" t="s">
        <v>31</v>
      </c>
      <c r="F4" s="5" t="s">
        <v>14</v>
      </c>
      <c r="G4" s="6" t="s">
        <v>32</v>
      </c>
      <c r="H4" s="4" t="s">
        <v>33</v>
      </c>
      <c r="I4" s="8" t="s">
        <v>34</v>
      </c>
      <c r="J4" s="5" t="s">
        <v>18</v>
      </c>
      <c r="K4" s="5" t="s">
        <v>35</v>
      </c>
    </row>
    <row r="5">
      <c r="A5" s="4">
        <v>11042.0</v>
      </c>
      <c r="B5" s="5" t="s">
        <v>36</v>
      </c>
      <c r="C5" s="5" t="s">
        <v>37</v>
      </c>
      <c r="D5" s="6" t="s">
        <v>38</v>
      </c>
      <c r="E5" s="5" t="s">
        <v>14</v>
      </c>
      <c r="F5" s="5" t="s">
        <v>14</v>
      </c>
      <c r="G5" s="6" t="s">
        <v>39</v>
      </c>
      <c r="H5" s="5" t="s">
        <v>40</v>
      </c>
      <c r="I5" s="8" t="s">
        <v>41</v>
      </c>
      <c r="J5" s="5" t="s">
        <v>42</v>
      </c>
      <c r="K5" s="5" t="s">
        <v>43</v>
      </c>
    </row>
    <row r="6">
      <c r="A6" s="4">
        <v>11041.0</v>
      </c>
      <c r="B6" s="5" t="s">
        <v>44</v>
      </c>
      <c r="C6" s="5" t="s">
        <v>45</v>
      </c>
      <c r="D6" s="6" t="s">
        <v>46</v>
      </c>
      <c r="E6" s="5" t="s">
        <v>47</v>
      </c>
      <c r="F6" s="5" t="s">
        <v>14</v>
      </c>
      <c r="G6" s="6" t="s">
        <v>48</v>
      </c>
      <c r="H6" s="5" t="s">
        <v>49</v>
      </c>
      <c r="I6" s="8" t="s">
        <v>50</v>
      </c>
      <c r="J6" s="5" t="s">
        <v>51</v>
      </c>
      <c r="K6" s="5" t="s">
        <v>52</v>
      </c>
    </row>
    <row r="7">
      <c r="A7" s="4">
        <v>11040.0</v>
      </c>
      <c r="B7" s="5" t="s">
        <v>53</v>
      </c>
      <c r="C7" s="5" t="s">
        <v>54</v>
      </c>
      <c r="D7" s="6" t="s">
        <v>55</v>
      </c>
      <c r="E7" s="5" t="s">
        <v>56</v>
      </c>
      <c r="F7" s="5" t="s">
        <v>14</v>
      </c>
      <c r="G7" s="6" t="s">
        <v>57</v>
      </c>
      <c r="H7" s="4" t="str">
        <f>IFERROR(__xludf.DUMMYFUNCTION("""info@""&amp;LOWER(REGEXREPLACE(B7,""[^A-Za-z0-9]"",""""))&amp;"".com"""),"info@hotelrestauranteelrelojero.com")</f>
        <v>info@hotelrestauranteelrelojero.com</v>
      </c>
      <c r="I7" s="9" t="s">
        <v>58</v>
      </c>
      <c r="J7" s="5" t="s">
        <v>18</v>
      </c>
      <c r="K7" s="5" t="s">
        <v>52</v>
      </c>
    </row>
    <row r="8">
      <c r="A8" s="4">
        <v>11039.0</v>
      </c>
      <c r="B8" s="5" t="s">
        <v>59</v>
      </c>
      <c r="C8" s="5" t="s">
        <v>60</v>
      </c>
      <c r="D8" s="6" t="s">
        <v>61</v>
      </c>
      <c r="E8" s="5" t="s">
        <v>62</v>
      </c>
      <c r="F8" s="5" t="s">
        <v>14</v>
      </c>
      <c r="G8" s="6" t="s">
        <v>63</v>
      </c>
      <c r="H8" s="5" t="s">
        <v>64</v>
      </c>
      <c r="I8" s="8" t="s">
        <v>65</v>
      </c>
      <c r="J8" s="5" t="s">
        <v>51</v>
      </c>
      <c r="K8" s="5" t="s">
        <v>66</v>
      </c>
    </row>
    <row r="9">
      <c r="A9" s="4">
        <v>11038.0</v>
      </c>
      <c r="B9" s="5" t="s">
        <v>67</v>
      </c>
      <c r="C9" s="5" t="s">
        <v>68</v>
      </c>
      <c r="D9" s="6" t="s">
        <v>69</v>
      </c>
      <c r="E9" s="5" t="s">
        <v>70</v>
      </c>
      <c r="F9" s="5" t="s">
        <v>14</v>
      </c>
      <c r="G9" s="6" t="s">
        <v>71</v>
      </c>
      <c r="H9" s="5" t="s">
        <v>72</v>
      </c>
      <c r="I9" s="9" t="s">
        <v>73</v>
      </c>
      <c r="J9" s="5" t="s">
        <v>42</v>
      </c>
      <c r="K9" s="5" t="s">
        <v>74</v>
      </c>
    </row>
    <row r="10">
      <c r="A10" s="4">
        <v>11037.0</v>
      </c>
      <c r="B10" s="5" t="s">
        <v>75</v>
      </c>
      <c r="C10" s="5" t="s">
        <v>76</v>
      </c>
      <c r="D10" s="6" t="s">
        <v>69</v>
      </c>
      <c r="E10" s="5" t="s">
        <v>70</v>
      </c>
      <c r="F10" s="5" t="s">
        <v>14</v>
      </c>
      <c r="G10" s="6" t="s">
        <v>77</v>
      </c>
      <c r="H10" s="5" t="s">
        <v>78</v>
      </c>
      <c r="I10" s="9" t="s">
        <v>79</v>
      </c>
      <c r="J10" s="5" t="s">
        <v>18</v>
      </c>
      <c r="K10" s="5" t="s">
        <v>35</v>
      </c>
    </row>
    <row r="11">
      <c r="A11" s="4">
        <v>11036.0</v>
      </c>
      <c r="B11" s="5" t="s">
        <v>80</v>
      </c>
      <c r="C11" s="5" t="s">
        <v>81</v>
      </c>
      <c r="D11" s="6" t="s">
        <v>69</v>
      </c>
      <c r="E11" s="5" t="s">
        <v>70</v>
      </c>
      <c r="F11" s="5" t="s">
        <v>14</v>
      </c>
      <c r="G11" s="6" t="s">
        <v>82</v>
      </c>
      <c r="H11" s="5" t="s">
        <v>83</v>
      </c>
      <c r="I11" s="8" t="s">
        <v>84</v>
      </c>
      <c r="J11" s="5" t="s">
        <v>42</v>
      </c>
      <c r="K11" s="5" t="s">
        <v>85</v>
      </c>
    </row>
    <row r="12">
      <c r="A12" s="4">
        <v>11035.0</v>
      </c>
      <c r="B12" s="5" t="s">
        <v>86</v>
      </c>
      <c r="C12" s="5" t="s">
        <v>87</v>
      </c>
      <c r="D12" s="6" t="s">
        <v>88</v>
      </c>
      <c r="E12" s="5" t="s">
        <v>89</v>
      </c>
      <c r="F12" s="5" t="s">
        <v>14</v>
      </c>
      <c r="G12" s="6" t="s">
        <v>90</v>
      </c>
      <c r="H12" s="10" t="s">
        <v>91</v>
      </c>
      <c r="I12" s="8" t="s">
        <v>92</v>
      </c>
      <c r="J12" s="5" t="s">
        <v>93</v>
      </c>
      <c r="K12" s="5" t="s">
        <v>27</v>
      </c>
    </row>
    <row r="13">
      <c r="A13" s="4">
        <v>11034.0</v>
      </c>
      <c r="B13" s="5" t="s">
        <v>94</v>
      </c>
      <c r="C13" s="5" t="s">
        <v>95</v>
      </c>
      <c r="D13" s="6" t="s">
        <v>96</v>
      </c>
      <c r="E13" s="5" t="s">
        <v>97</v>
      </c>
      <c r="F13" s="5" t="s">
        <v>14</v>
      </c>
      <c r="G13" s="6" t="s">
        <v>98</v>
      </c>
      <c r="H13" s="5" t="s">
        <v>99</v>
      </c>
      <c r="I13" s="8" t="s">
        <v>100</v>
      </c>
      <c r="J13" s="5" t="s">
        <v>42</v>
      </c>
      <c r="K13" s="5" t="s">
        <v>66</v>
      </c>
    </row>
    <row r="14">
      <c r="A14" s="4">
        <v>11033.0</v>
      </c>
      <c r="B14" s="5" t="s">
        <v>101</v>
      </c>
      <c r="C14" s="5" t="s">
        <v>102</v>
      </c>
      <c r="D14" s="6" t="s">
        <v>103</v>
      </c>
      <c r="E14" s="5" t="s">
        <v>104</v>
      </c>
      <c r="F14" s="5" t="s">
        <v>14</v>
      </c>
      <c r="G14" s="6" t="s">
        <v>105</v>
      </c>
      <c r="H14" s="7" t="s">
        <v>106</v>
      </c>
      <c r="I14" s="8" t="s">
        <v>107</v>
      </c>
      <c r="J14" s="5" t="s">
        <v>108</v>
      </c>
      <c r="K14" s="5" t="s">
        <v>109</v>
      </c>
    </row>
    <row r="15">
      <c r="A15" s="4">
        <v>11032.0</v>
      </c>
      <c r="B15" s="5" t="s">
        <v>110</v>
      </c>
      <c r="C15" s="5" t="s">
        <v>111</v>
      </c>
      <c r="D15" s="6" t="s">
        <v>103</v>
      </c>
      <c r="E15" s="5" t="s">
        <v>104</v>
      </c>
      <c r="F15" s="5" t="s">
        <v>14</v>
      </c>
      <c r="G15" s="6" t="s">
        <v>112</v>
      </c>
      <c r="H15" s="5" t="s">
        <v>113</v>
      </c>
      <c r="I15" s="9" t="s">
        <v>114</v>
      </c>
      <c r="J15" s="5" t="s">
        <v>108</v>
      </c>
      <c r="K15" s="5" t="s">
        <v>115</v>
      </c>
    </row>
    <row r="16">
      <c r="A16" s="4">
        <v>11031.0</v>
      </c>
      <c r="B16" s="5" t="s">
        <v>116</v>
      </c>
      <c r="C16" s="5" t="s">
        <v>117</v>
      </c>
      <c r="D16" s="6" t="s">
        <v>103</v>
      </c>
      <c r="E16" s="5" t="s">
        <v>104</v>
      </c>
      <c r="F16" s="5" t="s">
        <v>14</v>
      </c>
      <c r="G16" s="6" t="s">
        <v>118</v>
      </c>
      <c r="H16" s="4" t="str">
        <f>IFERROR(__xludf.DUMMYFUNCTION("""info@""&amp;LOWER(REGEXREPLACE(B16,""[^A-Za-z0-9]"",""""))&amp;"".com"""),"info@orly.com")</f>
        <v>info@orly.com</v>
      </c>
      <c r="I16" s="9" t="s">
        <v>119</v>
      </c>
      <c r="J16" s="5" t="s">
        <v>18</v>
      </c>
      <c r="K16" s="5" t="s">
        <v>74</v>
      </c>
    </row>
    <row r="17">
      <c r="A17" s="4">
        <v>11030.0</v>
      </c>
      <c r="B17" s="5" t="s">
        <v>120</v>
      </c>
      <c r="C17" s="5" t="s">
        <v>121</v>
      </c>
      <c r="D17" s="6" t="s">
        <v>122</v>
      </c>
      <c r="E17" s="5" t="s">
        <v>123</v>
      </c>
      <c r="F17" s="5" t="s">
        <v>14</v>
      </c>
      <c r="G17" s="6" t="s">
        <v>124</v>
      </c>
      <c r="H17" s="4" t="str">
        <f>IFERROR(__xludf.DUMMYFUNCTION("""info@""&amp;LOWER(REGEXREPLACE(B17,""[^A-Za-z0-9]"",""""))&amp;"".com"""),"info@betanzossl.com")</f>
        <v>info@betanzossl.com</v>
      </c>
      <c r="I17" s="9" t="s">
        <v>125</v>
      </c>
      <c r="J17" s="5" t="s">
        <v>18</v>
      </c>
      <c r="K17" s="5" t="s">
        <v>126</v>
      </c>
    </row>
    <row r="18">
      <c r="A18" s="4">
        <v>11029.0</v>
      </c>
      <c r="B18" s="5" t="s">
        <v>127</v>
      </c>
      <c r="C18" s="5" t="s">
        <v>128</v>
      </c>
      <c r="D18" s="6" t="s">
        <v>129</v>
      </c>
      <c r="E18" s="5" t="s">
        <v>130</v>
      </c>
      <c r="F18" s="5" t="s">
        <v>14</v>
      </c>
      <c r="G18" s="6" t="s">
        <v>131</v>
      </c>
      <c r="H18" s="5" t="s">
        <v>132</v>
      </c>
      <c r="I18" s="8" t="s">
        <v>133</v>
      </c>
      <c r="J18" s="5" t="s">
        <v>42</v>
      </c>
      <c r="K18" s="5" t="s">
        <v>134</v>
      </c>
    </row>
    <row r="19">
      <c r="A19" s="4">
        <v>11028.0</v>
      </c>
      <c r="B19" s="5" t="s">
        <v>135</v>
      </c>
      <c r="C19" s="5" t="s">
        <v>136</v>
      </c>
      <c r="D19" s="6" t="s">
        <v>137</v>
      </c>
      <c r="E19" s="5" t="s">
        <v>130</v>
      </c>
      <c r="F19" s="5" t="s">
        <v>14</v>
      </c>
      <c r="G19" s="6" t="s">
        <v>138</v>
      </c>
      <c r="H19" s="5" t="s">
        <v>139</v>
      </c>
      <c r="I19" s="8" t="s">
        <v>140</v>
      </c>
      <c r="J19" s="5" t="s">
        <v>42</v>
      </c>
      <c r="K19" s="5" t="s">
        <v>74</v>
      </c>
    </row>
    <row r="20">
      <c r="A20" s="4">
        <v>11027.0</v>
      </c>
      <c r="B20" s="5" t="s">
        <v>141</v>
      </c>
      <c r="C20" s="5" t="s">
        <v>142</v>
      </c>
      <c r="D20" s="6" t="s">
        <v>143</v>
      </c>
      <c r="E20" s="5" t="s">
        <v>62</v>
      </c>
      <c r="F20" s="5" t="s">
        <v>14</v>
      </c>
      <c r="G20" s="6" t="s">
        <v>144</v>
      </c>
      <c r="H20" s="5" t="s">
        <v>145</v>
      </c>
      <c r="I20" s="8" t="s">
        <v>146</v>
      </c>
      <c r="J20" s="5" t="s">
        <v>18</v>
      </c>
      <c r="K20" s="5" t="s">
        <v>74</v>
      </c>
    </row>
    <row r="21">
      <c r="A21" s="4">
        <v>11026.0</v>
      </c>
      <c r="B21" s="5" t="s">
        <v>147</v>
      </c>
      <c r="C21" s="5" t="s">
        <v>148</v>
      </c>
      <c r="D21" s="6" t="s">
        <v>61</v>
      </c>
      <c r="E21" s="5" t="s">
        <v>62</v>
      </c>
      <c r="F21" s="5" t="s">
        <v>14</v>
      </c>
      <c r="G21" s="6" t="s">
        <v>149</v>
      </c>
      <c r="H21" s="5" t="s">
        <v>150</v>
      </c>
      <c r="I21" s="8" t="s">
        <v>151</v>
      </c>
      <c r="J21" s="5" t="s">
        <v>108</v>
      </c>
      <c r="K21" s="5" t="s">
        <v>152</v>
      </c>
    </row>
    <row r="22">
      <c r="A22" s="4">
        <v>11025.0</v>
      </c>
      <c r="B22" s="5" t="s">
        <v>153</v>
      </c>
      <c r="C22" s="5" t="s">
        <v>154</v>
      </c>
      <c r="D22" s="6" t="s">
        <v>155</v>
      </c>
      <c r="E22" s="5" t="s">
        <v>156</v>
      </c>
      <c r="F22" s="5" t="s">
        <v>14</v>
      </c>
      <c r="G22" s="6" t="s">
        <v>157</v>
      </c>
      <c r="H22" s="5" t="s">
        <v>158</v>
      </c>
      <c r="I22" s="9" t="s">
        <v>159</v>
      </c>
      <c r="J22" s="5" t="s">
        <v>93</v>
      </c>
      <c r="K22" s="5" t="s">
        <v>160</v>
      </c>
    </row>
    <row r="23">
      <c r="A23" s="4">
        <v>11024.0</v>
      </c>
      <c r="B23" s="5" t="s">
        <v>161</v>
      </c>
      <c r="C23" s="5" t="s">
        <v>162</v>
      </c>
      <c r="D23" s="6" t="s">
        <v>155</v>
      </c>
      <c r="E23" s="5" t="s">
        <v>156</v>
      </c>
      <c r="F23" s="5" t="s">
        <v>14</v>
      </c>
      <c r="G23" s="6" t="s">
        <v>163</v>
      </c>
      <c r="H23" s="4" t="str">
        <f>IFERROR(__xludf.DUMMYFUNCTION("""info@""&amp;LOWER(REGEXREPLACE(B23,""[^A-Za-z0-9]"",""""))&amp;"".com"""),"info@motelmarnos.com")</f>
        <v>info@motelmarnos.com</v>
      </c>
      <c r="I23" s="9" t="s">
        <v>164</v>
      </c>
      <c r="J23" s="5" t="s">
        <v>18</v>
      </c>
      <c r="K23" s="5" t="s">
        <v>19</v>
      </c>
    </row>
    <row r="24">
      <c r="A24" s="4">
        <v>11023.0</v>
      </c>
      <c r="B24" s="5" t="s">
        <v>165</v>
      </c>
      <c r="C24" s="5" t="s">
        <v>166</v>
      </c>
      <c r="D24" s="6" t="s">
        <v>155</v>
      </c>
      <c r="E24" s="5" t="s">
        <v>156</v>
      </c>
      <c r="F24" s="5" t="s">
        <v>14</v>
      </c>
      <c r="G24" s="6" t="s">
        <v>167</v>
      </c>
      <c r="H24" s="5" t="s">
        <v>168</v>
      </c>
      <c r="I24" s="8" t="s">
        <v>169</v>
      </c>
      <c r="J24" s="5" t="s">
        <v>42</v>
      </c>
      <c r="K24" s="5" t="s">
        <v>170</v>
      </c>
    </row>
    <row r="25">
      <c r="A25" s="4">
        <v>11022.0</v>
      </c>
      <c r="B25" s="5" t="s">
        <v>171</v>
      </c>
      <c r="C25" s="5" t="s">
        <v>172</v>
      </c>
      <c r="D25" s="6" t="s">
        <v>155</v>
      </c>
      <c r="E25" s="5" t="s">
        <v>156</v>
      </c>
      <c r="F25" s="5" t="s">
        <v>14</v>
      </c>
      <c r="G25" s="6" t="s">
        <v>173</v>
      </c>
      <c r="H25" s="4" t="s">
        <v>174</v>
      </c>
      <c r="I25" s="8" t="s">
        <v>175</v>
      </c>
      <c r="J25" s="5" t="s">
        <v>93</v>
      </c>
      <c r="K25" s="5" t="s">
        <v>176</v>
      </c>
    </row>
    <row r="26">
      <c r="A26" s="4">
        <v>11021.0</v>
      </c>
      <c r="B26" s="5" t="s">
        <v>177</v>
      </c>
      <c r="C26" s="5" t="s">
        <v>178</v>
      </c>
      <c r="D26" s="6" t="s">
        <v>179</v>
      </c>
      <c r="E26" s="5" t="s">
        <v>180</v>
      </c>
      <c r="F26" s="5" t="s">
        <v>14</v>
      </c>
      <c r="G26" s="6" t="s">
        <v>181</v>
      </c>
      <c r="H26" s="5" t="s">
        <v>182</v>
      </c>
      <c r="I26" s="9" t="s">
        <v>183</v>
      </c>
      <c r="J26" s="5" t="s">
        <v>93</v>
      </c>
      <c r="K26" s="5" t="s">
        <v>184</v>
      </c>
    </row>
    <row r="27">
      <c r="A27" s="4">
        <v>11020.0</v>
      </c>
      <c r="B27" s="5" t="s">
        <v>185</v>
      </c>
      <c r="C27" s="5" t="s">
        <v>186</v>
      </c>
      <c r="D27" s="6" t="s">
        <v>179</v>
      </c>
      <c r="E27" s="5" t="s">
        <v>180</v>
      </c>
      <c r="F27" s="5" t="s">
        <v>14</v>
      </c>
      <c r="G27" s="6" t="s">
        <v>187</v>
      </c>
      <c r="H27" s="5" t="s">
        <v>188</v>
      </c>
      <c r="I27" s="9" t="s">
        <v>189</v>
      </c>
      <c r="J27" s="5" t="s">
        <v>42</v>
      </c>
      <c r="K27" s="5" t="s">
        <v>85</v>
      </c>
    </row>
    <row r="28">
      <c r="A28" s="4">
        <v>11019.0</v>
      </c>
      <c r="B28" s="5" t="s">
        <v>123</v>
      </c>
      <c r="C28" s="5" t="s">
        <v>190</v>
      </c>
      <c r="D28" s="6" t="s">
        <v>122</v>
      </c>
      <c r="E28" s="5" t="s">
        <v>123</v>
      </c>
      <c r="F28" s="5" t="s">
        <v>14</v>
      </c>
      <c r="G28" s="6" t="s">
        <v>191</v>
      </c>
      <c r="H28" s="5" t="s">
        <v>192</v>
      </c>
      <c r="I28" s="8" t="s">
        <v>193</v>
      </c>
      <c r="J28" s="5" t="s">
        <v>108</v>
      </c>
      <c r="K28" s="4" t="s">
        <v>42</v>
      </c>
    </row>
    <row r="29">
      <c r="A29" s="4">
        <v>11018.0</v>
      </c>
      <c r="B29" s="5" t="s">
        <v>194</v>
      </c>
      <c r="C29" s="5" t="s">
        <v>195</v>
      </c>
      <c r="D29" s="6" t="s">
        <v>196</v>
      </c>
      <c r="E29" s="5" t="s">
        <v>197</v>
      </c>
      <c r="F29" s="5" t="s">
        <v>14</v>
      </c>
      <c r="G29" s="6" t="s">
        <v>198</v>
      </c>
      <c r="H29" s="5" t="s">
        <v>199</v>
      </c>
      <c r="I29" s="9" t="s">
        <v>200</v>
      </c>
      <c r="J29" s="5" t="s">
        <v>42</v>
      </c>
      <c r="K29" s="5" t="s">
        <v>201</v>
      </c>
    </row>
    <row r="30">
      <c r="A30" s="4">
        <v>11017.0</v>
      </c>
      <c r="B30" s="5" t="s">
        <v>202</v>
      </c>
      <c r="C30" s="5" t="s">
        <v>203</v>
      </c>
      <c r="D30" s="6" t="s">
        <v>204</v>
      </c>
      <c r="E30" s="5" t="s">
        <v>56</v>
      </c>
      <c r="F30" s="5" t="s">
        <v>14</v>
      </c>
      <c r="G30" s="6" t="s">
        <v>205</v>
      </c>
      <c r="H30" s="5" t="s">
        <v>206</v>
      </c>
      <c r="I30" s="8" t="s">
        <v>207</v>
      </c>
      <c r="J30" s="5" t="s">
        <v>108</v>
      </c>
      <c r="K30" s="5" t="s">
        <v>74</v>
      </c>
    </row>
    <row r="31">
      <c r="A31" s="4">
        <v>11016.0</v>
      </c>
      <c r="B31" s="5" t="s">
        <v>208</v>
      </c>
      <c r="C31" s="5" t="s">
        <v>209</v>
      </c>
      <c r="D31" s="6" t="s">
        <v>55</v>
      </c>
      <c r="E31" s="5" t="s">
        <v>56</v>
      </c>
      <c r="F31" s="5" t="s">
        <v>14</v>
      </c>
      <c r="G31" s="6" t="s">
        <v>210</v>
      </c>
      <c r="H31" s="4" t="str">
        <f>IFERROR(__xludf.DUMMYFUNCTION("""info@""&amp;LOWER(REGEXREPLACE(B31,""[^A-Za-z0-9]"",""""))&amp;"".com"""),"info@suizo2.com")</f>
        <v>info@suizo2.com</v>
      </c>
      <c r="I31" s="9" t="s">
        <v>211</v>
      </c>
      <c r="J31" s="5" t="s">
        <v>93</v>
      </c>
      <c r="K31" s="5" t="s">
        <v>212</v>
      </c>
    </row>
    <row r="32">
      <c r="A32" s="4">
        <v>11015.0</v>
      </c>
      <c r="B32" s="5" t="s">
        <v>213</v>
      </c>
      <c r="C32" s="5" t="s">
        <v>214</v>
      </c>
      <c r="D32" s="6" t="s">
        <v>22</v>
      </c>
      <c r="E32" s="5" t="s">
        <v>23</v>
      </c>
      <c r="F32" s="5" t="s">
        <v>14</v>
      </c>
      <c r="G32" s="6" t="s">
        <v>215</v>
      </c>
      <c r="H32" s="5" t="s">
        <v>216</v>
      </c>
      <c r="I32" s="8" t="s">
        <v>217</v>
      </c>
      <c r="J32" s="5" t="s">
        <v>42</v>
      </c>
      <c r="K32" s="5" t="s">
        <v>218</v>
      </c>
    </row>
    <row r="33">
      <c r="A33" s="4">
        <v>11014.0</v>
      </c>
      <c r="B33" s="5" t="s">
        <v>219</v>
      </c>
      <c r="C33" s="5" t="s">
        <v>220</v>
      </c>
      <c r="D33" s="6" t="s">
        <v>221</v>
      </c>
      <c r="E33" s="5" t="s">
        <v>222</v>
      </c>
      <c r="F33" s="5" t="s">
        <v>14</v>
      </c>
      <c r="G33" s="6" t="s">
        <v>223</v>
      </c>
      <c r="H33" s="5" t="s">
        <v>224</v>
      </c>
      <c r="I33" s="8" t="s">
        <v>225</v>
      </c>
      <c r="J33" s="5" t="s">
        <v>42</v>
      </c>
      <c r="K33" s="5" t="s">
        <v>212</v>
      </c>
    </row>
    <row r="34">
      <c r="A34" s="4">
        <v>11013.0</v>
      </c>
      <c r="B34" s="5" t="s">
        <v>226</v>
      </c>
      <c r="C34" s="5" t="s">
        <v>227</v>
      </c>
      <c r="D34" s="6" t="s">
        <v>228</v>
      </c>
      <c r="E34" s="5" t="s">
        <v>229</v>
      </c>
      <c r="F34" s="5" t="s">
        <v>14</v>
      </c>
      <c r="G34" s="6" t="s">
        <v>230</v>
      </c>
      <c r="H34" s="4" t="str">
        <f>IFERROR(__xludf.DUMMYFUNCTION("""info@""&amp;LOWER(REGEXREPLACE(B34,""[^A-Za-z0-9]"",""""))&amp;"".com"""),"info@vilamourehoteldenaturaleza.com")</f>
        <v>info@vilamourehoteldenaturaleza.com</v>
      </c>
      <c r="I34" s="9" t="s">
        <v>231</v>
      </c>
      <c r="J34" s="5" t="s">
        <v>232</v>
      </c>
      <c r="K34" s="5" t="s">
        <v>233</v>
      </c>
    </row>
    <row r="35">
      <c r="A35" s="4">
        <v>11012.0</v>
      </c>
      <c r="B35" s="5" t="s">
        <v>234</v>
      </c>
      <c r="C35" s="5" t="s">
        <v>235</v>
      </c>
      <c r="D35" s="6" t="s">
        <v>228</v>
      </c>
      <c r="E35" s="5" t="s">
        <v>229</v>
      </c>
      <c r="F35" s="5" t="s">
        <v>14</v>
      </c>
      <c r="G35" s="6" t="s">
        <v>236</v>
      </c>
      <c r="H35" s="4" t="str">
        <f>IFERROR(__xludf.DUMMYFUNCTION("""info@""&amp;LOWER(REGEXREPLACE(B35,""[^A-Za-z0-9]"",""""))&amp;"".com"""),"info@motelcaribesl.com")</f>
        <v>info@motelcaribesl.com</v>
      </c>
      <c r="I35" s="9" t="s">
        <v>237</v>
      </c>
      <c r="J35" s="5" t="s">
        <v>93</v>
      </c>
      <c r="K35" s="5" t="s">
        <v>212</v>
      </c>
    </row>
    <row r="36">
      <c r="A36" s="4">
        <v>11011.0</v>
      </c>
      <c r="B36" s="5" t="s">
        <v>238</v>
      </c>
      <c r="C36" s="5" t="s">
        <v>239</v>
      </c>
      <c r="D36" s="6" t="s">
        <v>240</v>
      </c>
      <c r="E36" s="5" t="s">
        <v>31</v>
      </c>
      <c r="F36" s="5" t="s">
        <v>14</v>
      </c>
      <c r="G36" s="6" t="s">
        <v>241</v>
      </c>
      <c r="H36" s="5" t="s">
        <v>242</v>
      </c>
      <c r="I36" s="8" t="s">
        <v>243</v>
      </c>
      <c r="J36" s="5" t="s">
        <v>51</v>
      </c>
      <c r="K36" s="4" t="s">
        <v>42</v>
      </c>
    </row>
    <row r="37">
      <c r="A37" s="4">
        <v>11010.0</v>
      </c>
      <c r="B37" s="5" t="s">
        <v>244</v>
      </c>
      <c r="C37" s="5" t="s">
        <v>245</v>
      </c>
      <c r="D37" s="6" t="s">
        <v>221</v>
      </c>
      <c r="E37" s="5" t="s">
        <v>222</v>
      </c>
      <c r="F37" s="5" t="s">
        <v>14</v>
      </c>
      <c r="G37" s="6" t="s">
        <v>246</v>
      </c>
      <c r="H37" s="4" t="s">
        <v>247</v>
      </c>
      <c r="I37" s="8" t="s">
        <v>248</v>
      </c>
      <c r="J37" s="5" t="s">
        <v>51</v>
      </c>
      <c r="K37" s="5" t="s">
        <v>170</v>
      </c>
    </row>
    <row r="38">
      <c r="A38" s="4">
        <v>11009.0</v>
      </c>
      <c r="B38" s="5" t="s">
        <v>249</v>
      </c>
      <c r="C38" s="5" t="s">
        <v>250</v>
      </c>
      <c r="D38" s="6" t="s">
        <v>38</v>
      </c>
      <c r="E38" s="5" t="s">
        <v>14</v>
      </c>
      <c r="F38" s="5" t="s">
        <v>14</v>
      </c>
      <c r="G38" s="6" t="s">
        <v>251</v>
      </c>
      <c r="H38" s="5" t="s">
        <v>252</v>
      </c>
      <c r="I38" s="8" t="s">
        <v>253</v>
      </c>
      <c r="J38" s="5" t="s">
        <v>18</v>
      </c>
      <c r="K38" s="5" t="s">
        <v>254</v>
      </c>
    </row>
    <row r="39">
      <c r="A39" s="4">
        <v>11008.0</v>
      </c>
      <c r="B39" s="5" t="s">
        <v>255</v>
      </c>
      <c r="C39" s="5" t="s">
        <v>256</v>
      </c>
      <c r="D39" s="6" t="s">
        <v>257</v>
      </c>
      <c r="E39" s="5" t="s">
        <v>14</v>
      </c>
      <c r="F39" s="5" t="s">
        <v>14</v>
      </c>
      <c r="G39" s="6" t="s">
        <v>258</v>
      </c>
      <c r="H39" s="4" t="str">
        <f>IFERROR(__xludf.DUMMYFUNCTION("""info@""&amp;LOWER(REGEXREPLACE(B39,""[^A-Za-z0-9]"",""""))&amp;"".com"""),"info@sanmarcos.com")</f>
        <v>info@sanmarcos.com</v>
      </c>
      <c r="I39" s="9" t="s">
        <v>259</v>
      </c>
      <c r="J39" s="5" t="s">
        <v>18</v>
      </c>
      <c r="K39" s="5" t="s">
        <v>260</v>
      </c>
    </row>
    <row r="40">
      <c r="A40" s="4">
        <v>11007.0</v>
      </c>
      <c r="B40" s="5" t="s">
        <v>261</v>
      </c>
      <c r="C40" s="5" t="s">
        <v>262</v>
      </c>
      <c r="D40" s="6" t="s">
        <v>263</v>
      </c>
      <c r="E40" s="5" t="s">
        <v>14</v>
      </c>
      <c r="F40" s="5" t="s">
        <v>14</v>
      </c>
      <c r="G40" s="6" t="s">
        <v>264</v>
      </c>
      <c r="H40" s="5" t="s">
        <v>265</v>
      </c>
      <c r="I40" s="8" t="s">
        <v>266</v>
      </c>
      <c r="J40" s="5" t="s">
        <v>93</v>
      </c>
      <c r="K40" s="5" t="s">
        <v>126</v>
      </c>
    </row>
    <row r="41">
      <c r="A41" s="4">
        <v>11006.0</v>
      </c>
      <c r="B41" s="5" t="s">
        <v>267</v>
      </c>
      <c r="C41" s="5" t="s">
        <v>268</v>
      </c>
      <c r="D41" s="6" t="s">
        <v>269</v>
      </c>
      <c r="E41" s="5" t="s">
        <v>270</v>
      </c>
      <c r="F41" s="5" t="s">
        <v>14</v>
      </c>
      <c r="G41" s="6" t="s">
        <v>271</v>
      </c>
      <c r="H41" s="4" t="str">
        <f>IFERROR(__xludf.DUMMYFUNCTION("""info@""&amp;LOWER(REGEXREPLACE(B41,""[^A-Za-z0-9]"",""""))&amp;"".com"""),"info@motelcancunsl.com")</f>
        <v>info@motelcancunsl.com</v>
      </c>
      <c r="I41" s="9" t="s">
        <v>272</v>
      </c>
      <c r="J41" s="5" t="s">
        <v>108</v>
      </c>
      <c r="K41" s="5" t="s">
        <v>85</v>
      </c>
    </row>
    <row r="42">
      <c r="A42" s="4">
        <v>11005.0</v>
      </c>
      <c r="B42" s="5" t="s">
        <v>273</v>
      </c>
      <c r="C42" s="5" t="s">
        <v>274</v>
      </c>
      <c r="D42" s="6" t="s">
        <v>275</v>
      </c>
      <c r="E42" s="5" t="s">
        <v>276</v>
      </c>
      <c r="F42" s="5" t="s">
        <v>14</v>
      </c>
      <c r="G42" s="6" t="s">
        <v>277</v>
      </c>
      <c r="H42" s="7" t="s">
        <v>278</v>
      </c>
      <c r="I42" s="8" t="s">
        <v>279</v>
      </c>
      <c r="J42" s="5" t="s">
        <v>108</v>
      </c>
      <c r="K42" s="5" t="s">
        <v>280</v>
      </c>
    </row>
    <row r="43">
      <c r="A43" s="4">
        <v>11004.0</v>
      </c>
      <c r="B43" s="5" t="s">
        <v>281</v>
      </c>
      <c r="C43" s="5" t="s">
        <v>282</v>
      </c>
      <c r="D43" s="6" t="s">
        <v>283</v>
      </c>
      <c r="E43" s="5" t="s">
        <v>276</v>
      </c>
      <c r="F43" s="5" t="s">
        <v>14</v>
      </c>
      <c r="G43" s="6" t="s">
        <v>284</v>
      </c>
      <c r="H43" s="5" t="s">
        <v>285</v>
      </c>
      <c r="I43" s="11" t="s">
        <v>286</v>
      </c>
      <c r="J43" s="5" t="s">
        <v>42</v>
      </c>
      <c r="K43" s="5" t="s">
        <v>218</v>
      </c>
    </row>
    <row r="44">
      <c r="A44" s="4">
        <v>11003.0</v>
      </c>
      <c r="B44" s="5" t="s">
        <v>287</v>
      </c>
      <c r="C44" s="5" t="s">
        <v>288</v>
      </c>
      <c r="D44" s="6" t="s">
        <v>289</v>
      </c>
      <c r="E44" s="5" t="s">
        <v>290</v>
      </c>
      <c r="F44" s="5" t="s">
        <v>14</v>
      </c>
      <c r="G44" s="6" t="s">
        <v>291</v>
      </c>
      <c r="H44" s="4" t="s">
        <v>292</v>
      </c>
      <c r="I44" s="8" t="s">
        <v>293</v>
      </c>
      <c r="J44" s="5" t="s">
        <v>51</v>
      </c>
      <c r="K44" s="5" t="s">
        <v>294</v>
      </c>
    </row>
    <row r="45">
      <c r="A45" s="4">
        <v>11002.0</v>
      </c>
      <c r="B45" s="5" t="s">
        <v>295</v>
      </c>
      <c r="C45" s="5" t="s">
        <v>296</v>
      </c>
      <c r="D45" s="6" t="s">
        <v>297</v>
      </c>
      <c r="E45" s="5" t="s">
        <v>298</v>
      </c>
      <c r="F45" s="5" t="s">
        <v>14</v>
      </c>
      <c r="G45" s="6" t="s">
        <v>299</v>
      </c>
      <c r="H45" s="4" t="str">
        <f>IFERROR(__xludf.DUMMYFUNCTION("""info@""&amp;LOWER(REGEXREPLACE(B45,""[^A-Za-z0-9]"",""""))&amp;"".com"""),"info@hotelpaladium.com")</f>
        <v>info@hotelpaladium.com</v>
      </c>
      <c r="I45" s="9" t="s">
        <v>300</v>
      </c>
      <c r="J45" s="5" t="s">
        <v>93</v>
      </c>
      <c r="K45" s="5" t="s">
        <v>184</v>
      </c>
    </row>
    <row r="46">
      <c r="A46" s="4">
        <v>11001.0</v>
      </c>
      <c r="B46" s="5" t="s">
        <v>301</v>
      </c>
      <c r="C46" s="5" t="s">
        <v>302</v>
      </c>
      <c r="D46" s="6" t="s">
        <v>303</v>
      </c>
      <c r="E46" s="5" t="s">
        <v>304</v>
      </c>
      <c r="F46" s="5" t="s">
        <v>14</v>
      </c>
      <c r="G46" s="6" t="s">
        <v>305</v>
      </c>
      <c r="H46" s="4" t="s">
        <v>306</v>
      </c>
      <c r="I46" s="8" t="s">
        <v>307</v>
      </c>
      <c r="J46" s="5" t="s">
        <v>108</v>
      </c>
      <c r="K46" s="5" t="s">
        <v>308</v>
      </c>
    </row>
    <row r="47">
      <c r="A47" s="4">
        <v>11000.0</v>
      </c>
      <c r="B47" s="5" t="s">
        <v>309</v>
      </c>
      <c r="C47" s="5" t="s">
        <v>310</v>
      </c>
      <c r="D47" s="6" t="s">
        <v>311</v>
      </c>
      <c r="E47" s="5" t="s">
        <v>304</v>
      </c>
      <c r="F47" s="5" t="s">
        <v>14</v>
      </c>
      <c r="G47" s="6" t="s">
        <v>312</v>
      </c>
      <c r="H47" s="5" t="s">
        <v>313</v>
      </c>
      <c r="I47" s="8" t="s">
        <v>314</v>
      </c>
      <c r="J47" s="5" t="s">
        <v>108</v>
      </c>
      <c r="K47" s="5" t="s">
        <v>27</v>
      </c>
    </row>
    <row r="48">
      <c r="A48" s="4">
        <v>10999.0</v>
      </c>
      <c r="B48" s="5" t="s">
        <v>315</v>
      </c>
      <c r="C48" s="5" t="s">
        <v>316</v>
      </c>
      <c r="D48" s="6" t="s">
        <v>317</v>
      </c>
      <c r="E48" s="5" t="s">
        <v>318</v>
      </c>
      <c r="F48" s="5" t="s">
        <v>14</v>
      </c>
      <c r="G48" s="6" t="s">
        <v>319</v>
      </c>
      <c r="H48" s="4" t="str">
        <f>IFERROR(__xludf.DUMMYFUNCTION("""info@""&amp;LOWER(REGEXREPLACE(B48,""[^A-Za-z0-9]"",""""))&amp;"".com"""),"info@anosacasahotel.com")</f>
        <v>info@anosacasahotel.com</v>
      </c>
      <c r="I48" s="9" t="s">
        <v>320</v>
      </c>
      <c r="J48" s="5" t="s">
        <v>42</v>
      </c>
      <c r="K48" s="5" t="s">
        <v>308</v>
      </c>
    </row>
    <row r="49">
      <c r="A49" s="4">
        <v>10998.0</v>
      </c>
      <c r="B49" s="5" t="s">
        <v>321</v>
      </c>
      <c r="C49" s="5" t="s">
        <v>322</v>
      </c>
      <c r="D49" s="6" t="s">
        <v>323</v>
      </c>
      <c r="E49" s="5" t="s">
        <v>324</v>
      </c>
      <c r="F49" s="5" t="s">
        <v>14</v>
      </c>
      <c r="G49" s="6" t="s">
        <v>325</v>
      </c>
      <c r="H49" s="7" t="s">
        <v>326</v>
      </c>
      <c r="I49" s="8" t="s">
        <v>327</v>
      </c>
      <c r="J49" s="5" t="s">
        <v>93</v>
      </c>
      <c r="K49" s="5" t="s">
        <v>260</v>
      </c>
    </row>
    <row r="50">
      <c r="A50" s="4">
        <v>10997.0</v>
      </c>
      <c r="B50" s="5" t="s">
        <v>328</v>
      </c>
      <c r="C50" s="5" t="s">
        <v>329</v>
      </c>
      <c r="D50" s="6" t="s">
        <v>330</v>
      </c>
      <c r="E50" s="5" t="s">
        <v>290</v>
      </c>
      <c r="F50" s="5" t="s">
        <v>14</v>
      </c>
      <c r="G50" s="6" t="s">
        <v>331</v>
      </c>
      <c r="H50" s="4" t="str">
        <f>IFERROR(__xludf.DUMMYFUNCTION("""info@""&amp;LOWER(REGEXREPLACE(B50,""[^A-Za-z0-9]"",""""))&amp;"".com"""),"info@osiri.com")</f>
        <v>info@osiri.com</v>
      </c>
      <c r="I50" s="9" t="s">
        <v>332</v>
      </c>
      <c r="J50" s="5" t="s">
        <v>93</v>
      </c>
      <c r="K50" s="4" t="s">
        <v>42</v>
      </c>
    </row>
    <row r="51">
      <c r="A51" s="4">
        <v>10996.0</v>
      </c>
      <c r="B51" s="5" t="s">
        <v>333</v>
      </c>
      <c r="C51" s="5" t="s">
        <v>334</v>
      </c>
      <c r="D51" s="6" t="s">
        <v>330</v>
      </c>
      <c r="E51" s="5" t="s">
        <v>290</v>
      </c>
      <c r="F51" s="5" t="s">
        <v>14</v>
      </c>
      <c r="G51" s="6" t="s">
        <v>335</v>
      </c>
      <c r="H51" s="5" t="s">
        <v>336</v>
      </c>
      <c r="I51" s="9" t="s">
        <v>337</v>
      </c>
      <c r="J51" s="5" t="s">
        <v>93</v>
      </c>
      <c r="K51" s="5" t="s">
        <v>254</v>
      </c>
    </row>
    <row r="52">
      <c r="A52" s="4">
        <v>10995.0</v>
      </c>
      <c r="B52" s="5" t="s">
        <v>338</v>
      </c>
      <c r="C52" s="5" t="s">
        <v>339</v>
      </c>
      <c r="D52" s="6" t="s">
        <v>340</v>
      </c>
      <c r="E52" s="5" t="s">
        <v>341</v>
      </c>
      <c r="F52" s="5" t="s">
        <v>14</v>
      </c>
      <c r="G52" s="6" t="s">
        <v>342</v>
      </c>
      <c r="H52" s="4" t="str">
        <f>IFERROR(__xludf.DUMMYFUNCTION("""info@""&amp;LOWER(REGEXREPLACE(B52,""[^A-Za-z0-9]"",""""))&amp;"".com"""),"info@hotelberna.com")</f>
        <v>info@hotelberna.com</v>
      </c>
      <c r="I52" s="9" t="s">
        <v>343</v>
      </c>
      <c r="J52" s="5" t="s">
        <v>93</v>
      </c>
      <c r="K52" s="5" t="s">
        <v>184</v>
      </c>
    </row>
    <row r="53">
      <c r="A53" s="4">
        <v>10994.0</v>
      </c>
      <c r="B53" s="5" t="s">
        <v>344</v>
      </c>
      <c r="C53" s="5" t="s">
        <v>345</v>
      </c>
      <c r="D53" s="6" t="s">
        <v>340</v>
      </c>
      <c r="E53" s="5" t="s">
        <v>341</v>
      </c>
      <c r="F53" s="5" t="s">
        <v>14</v>
      </c>
      <c r="G53" s="6" t="s">
        <v>346</v>
      </c>
      <c r="H53" s="5" t="s">
        <v>347</v>
      </c>
      <c r="I53" s="9" t="s">
        <v>348</v>
      </c>
      <c r="J53" s="5" t="s">
        <v>93</v>
      </c>
      <c r="K53" s="5" t="s">
        <v>109</v>
      </c>
    </row>
    <row r="54">
      <c r="A54" s="4">
        <v>10993.0</v>
      </c>
      <c r="B54" s="5" t="s">
        <v>349</v>
      </c>
      <c r="C54" s="5" t="s">
        <v>350</v>
      </c>
      <c r="D54" s="6" t="s">
        <v>351</v>
      </c>
      <c r="E54" s="5" t="s">
        <v>298</v>
      </c>
      <c r="F54" s="5" t="s">
        <v>14</v>
      </c>
      <c r="G54" s="6" t="s">
        <v>352</v>
      </c>
      <c r="H54" s="7" t="s">
        <v>353</v>
      </c>
      <c r="I54" s="8" t="s">
        <v>354</v>
      </c>
      <c r="J54" s="5" t="s">
        <v>42</v>
      </c>
      <c r="K54" s="5" t="s">
        <v>233</v>
      </c>
    </row>
    <row r="55">
      <c r="A55" s="4">
        <v>10992.0</v>
      </c>
      <c r="B55" s="5" t="s">
        <v>355</v>
      </c>
      <c r="C55" s="5" t="s">
        <v>356</v>
      </c>
      <c r="D55" s="6" t="s">
        <v>357</v>
      </c>
      <c r="E55" s="5" t="s">
        <v>358</v>
      </c>
      <c r="F55" s="5" t="s">
        <v>14</v>
      </c>
      <c r="G55" s="6" t="s">
        <v>359</v>
      </c>
      <c r="H55" s="4" t="str">
        <f>IFERROR(__xludf.DUMMYFUNCTION("""info@""&amp;LOWER(REGEXREPLACE(B55,""[^A-Za-z0-9]"",""""))&amp;"".com"""),"info@lacasagrande.com")</f>
        <v>info@lacasagrande.com</v>
      </c>
      <c r="I55" s="9" t="s">
        <v>360</v>
      </c>
      <c r="J55" s="5" t="s">
        <v>42</v>
      </c>
      <c r="K55" s="5" t="s">
        <v>115</v>
      </c>
    </row>
    <row r="56">
      <c r="A56" s="4">
        <v>10991.0</v>
      </c>
      <c r="B56" s="5" t="s">
        <v>361</v>
      </c>
      <c r="C56" s="5" t="s">
        <v>362</v>
      </c>
      <c r="D56" s="6" t="s">
        <v>363</v>
      </c>
      <c r="E56" s="5" t="s">
        <v>364</v>
      </c>
      <c r="F56" s="5" t="s">
        <v>14</v>
      </c>
      <c r="G56" s="6" t="s">
        <v>365</v>
      </c>
      <c r="H56" s="5" t="s">
        <v>132</v>
      </c>
      <c r="I56" s="8" t="s">
        <v>366</v>
      </c>
      <c r="J56" s="5" t="s">
        <v>367</v>
      </c>
      <c r="K56" s="5" t="s">
        <v>368</v>
      </c>
    </row>
    <row r="57">
      <c r="A57" s="4">
        <v>10990.0</v>
      </c>
      <c r="B57" s="5" t="s">
        <v>369</v>
      </c>
      <c r="C57" s="5" t="s">
        <v>370</v>
      </c>
      <c r="D57" s="6" t="s">
        <v>371</v>
      </c>
      <c r="E57" s="5" t="s">
        <v>372</v>
      </c>
      <c r="F57" s="5" t="s">
        <v>14</v>
      </c>
      <c r="G57" s="6" t="s">
        <v>373</v>
      </c>
      <c r="H57" s="5" t="s">
        <v>374</v>
      </c>
      <c r="I57" s="8" t="s">
        <v>133</v>
      </c>
      <c r="J57" s="5" t="s">
        <v>42</v>
      </c>
      <c r="K57" s="5" t="s">
        <v>375</v>
      </c>
    </row>
    <row r="58">
      <c r="A58" s="4">
        <v>10989.0</v>
      </c>
      <c r="B58" s="5" t="s">
        <v>376</v>
      </c>
      <c r="C58" s="5" t="s">
        <v>377</v>
      </c>
      <c r="D58" s="6" t="s">
        <v>69</v>
      </c>
      <c r="E58" s="5" t="s">
        <v>70</v>
      </c>
      <c r="F58" s="5" t="s">
        <v>14</v>
      </c>
      <c r="G58" s="6" t="s">
        <v>378</v>
      </c>
      <c r="H58" s="5" t="s">
        <v>379</v>
      </c>
      <c r="I58" s="9" t="s">
        <v>380</v>
      </c>
      <c r="J58" s="5" t="s">
        <v>42</v>
      </c>
      <c r="K58" s="5" t="s">
        <v>381</v>
      </c>
    </row>
    <row r="59">
      <c r="A59" s="4">
        <v>10988.0</v>
      </c>
      <c r="B59" s="5" t="s">
        <v>382</v>
      </c>
      <c r="C59" s="5" t="s">
        <v>383</v>
      </c>
      <c r="D59" s="6" t="s">
        <v>69</v>
      </c>
      <c r="E59" s="5" t="s">
        <v>70</v>
      </c>
      <c r="F59" s="5" t="s">
        <v>14</v>
      </c>
      <c r="G59" s="6" t="s">
        <v>384</v>
      </c>
      <c r="H59" s="5" t="s">
        <v>385</v>
      </c>
      <c r="I59" s="8" t="s">
        <v>386</v>
      </c>
      <c r="J59" s="5" t="s">
        <v>108</v>
      </c>
      <c r="K59" s="5" t="s">
        <v>184</v>
      </c>
    </row>
    <row r="60">
      <c r="A60" s="4">
        <v>10987.0</v>
      </c>
      <c r="B60" s="5" t="s">
        <v>387</v>
      </c>
      <c r="C60" s="5" t="s">
        <v>388</v>
      </c>
      <c r="D60" s="6" t="s">
        <v>263</v>
      </c>
      <c r="E60" s="5" t="s">
        <v>14</v>
      </c>
      <c r="F60" s="5" t="s">
        <v>14</v>
      </c>
      <c r="G60" s="6" t="s">
        <v>389</v>
      </c>
      <c r="H60" s="5" t="s">
        <v>390</v>
      </c>
      <c r="I60" s="8" t="s">
        <v>391</v>
      </c>
      <c r="J60" s="5" t="s">
        <v>108</v>
      </c>
      <c r="K60" s="5" t="s">
        <v>109</v>
      </c>
    </row>
    <row r="61">
      <c r="A61" s="4">
        <v>10986.0</v>
      </c>
      <c r="B61" s="5" t="s">
        <v>392</v>
      </c>
      <c r="C61" s="5" t="s">
        <v>393</v>
      </c>
      <c r="D61" s="6" t="s">
        <v>394</v>
      </c>
      <c r="E61" s="5" t="s">
        <v>395</v>
      </c>
      <c r="F61" s="5" t="s">
        <v>14</v>
      </c>
      <c r="G61" s="6" t="s">
        <v>396</v>
      </c>
      <c r="H61" s="4" t="str">
        <f>IFERROR(__xludf.DUMMYFUNCTION("""info@""&amp;LOWER(REGEXREPLACE(B61,""[^A-Za-z0-9]"",""""))&amp;"".com"""),"info@hostalrestaurantecasaconde.com")</f>
        <v>info@hostalrestaurantecasaconde.com</v>
      </c>
      <c r="I61" s="9" t="s">
        <v>397</v>
      </c>
      <c r="J61" s="5" t="s">
        <v>93</v>
      </c>
      <c r="K61" s="5" t="s">
        <v>115</v>
      </c>
    </row>
    <row r="62">
      <c r="A62" s="4">
        <v>10985.0</v>
      </c>
      <c r="B62" s="5" t="s">
        <v>398</v>
      </c>
      <c r="C62" s="5" t="s">
        <v>399</v>
      </c>
      <c r="D62" s="6" t="s">
        <v>400</v>
      </c>
      <c r="E62" s="5" t="s">
        <v>222</v>
      </c>
      <c r="F62" s="5" t="s">
        <v>14</v>
      </c>
      <c r="G62" s="6" t="s">
        <v>401</v>
      </c>
      <c r="H62" s="5" t="s">
        <v>402</v>
      </c>
      <c r="I62" s="9" t="s">
        <v>403</v>
      </c>
      <c r="J62" s="5" t="s">
        <v>93</v>
      </c>
      <c r="K62" s="5" t="s">
        <v>66</v>
      </c>
    </row>
    <row r="63">
      <c r="A63" s="4">
        <v>10984.0</v>
      </c>
      <c r="B63" s="5" t="s">
        <v>404</v>
      </c>
      <c r="C63" s="5" t="s">
        <v>405</v>
      </c>
      <c r="D63" s="6" t="s">
        <v>406</v>
      </c>
      <c r="E63" s="5" t="s">
        <v>14</v>
      </c>
      <c r="F63" s="5" t="s">
        <v>14</v>
      </c>
      <c r="G63" s="6" t="s">
        <v>407</v>
      </c>
      <c r="H63" s="5" t="s">
        <v>408</v>
      </c>
      <c r="I63" s="9" t="s">
        <v>409</v>
      </c>
      <c r="J63" s="5" t="s">
        <v>108</v>
      </c>
      <c r="K63" s="5" t="s">
        <v>294</v>
      </c>
    </row>
    <row r="64">
      <c r="A64" s="4">
        <v>10983.0</v>
      </c>
      <c r="B64" s="5" t="s">
        <v>410</v>
      </c>
      <c r="C64" s="5" t="s">
        <v>411</v>
      </c>
      <c r="D64" s="6" t="s">
        <v>38</v>
      </c>
      <c r="E64" s="5" t="s">
        <v>14</v>
      </c>
      <c r="F64" s="5" t="s">
        <v>14</v>
      </c>
      <c r="G64" s="6" t="s">
        <v>412</v>
      </c>
      <c r="H64" s="7" t="s">
        <v>413</v>
      </c>
      <c r="I64" s="8" t="s">
        <v>414</v>
      </c>
      <c r="J64" s="5" t="s">
        <v>108</v>
      </c>
      <c r="K64" s="5" t="s">
        <v>280</v>
      </c>
    </row>
    <row r="65">
      <c r="A65" s="4">
        <v>10982.0</v>
      </c>
      <c r="B65" s="5" t="s">
        <v>415</v>
      </c>
      <c r="C65" s="5" t="s">
        <v>416</v>
      </c>
      <c r="D65" s="6" t="s">
        <v>257</v>
      </c>
      <c r="E65" s="5" t="s">
        <v>14</v>
      </c>
      <c r="F65" s="5" t="s">
        <v>14</v>
      </c>
      <c r="G65" s="6" t="s">
        <v>417</v>
      </c>
      <c r="H65" s="5" t="s">
        <v>418</v>
      </c>
      <c r="I65" s="8" t="s">
        <v>419</v>
      </c>
      <c r="J65" s="5" t="s">
        <v>18</v>
      </c>
      <c r="K65" s="5" t="s">
        <v>420</v>
      </c>
    </row>
    <row r="66">
      <c r="A66" s="4">
        <v>10981.0</v>
      </c>
      <c r="B66" s="5" t="s">
        <v>421</v>
      </c>
      <c r="C66" s="5" t="s">
        <v>422</v>
      </c>
      <c r="D66" s="6" t="s">
        <v>38</v>
      </c>
      <c r="E66" s="5" t="s">
        <v>14</v>
      </c>
      <c r="F66" s="5" t="s">
        <v>14</v>
      </c>
      <c r="G66" s="6" t="s">
        <v>423</v>
      </c>
      <c r="H66" s="5" t="s">
        <v>424</v>
      </c>
      <c r="I66" s="8" t="s">
        <v>425</v>
      </c>
      <c r="J66" s="5" t="s">
        <v>367</v>
      </c>
      <c r="K66" s="5" t="s">
        <v>426</v>
      </c>
    </row>
    <row r="67">
      <c r="A67" s="4">
        <v>10980.0</v>
      </c>
      <c r="B67" s="5" t="s">
        <v>427</v>
      </c>
      <c r="C67" s="5" t="s">
        <v>428</v>
      </c>
      <c r="D67" s="6" t="s">
        <v>429</v>
      </c>
      <c r="E67" s="5" t="s">
        <v>14</v>
      </c>
      <c r="F67" s="5" t="s">
        <v>14</v>
      </c>
      <c r="G67" s="6" t="s">
        <v>430</v>
      </c>
      <c r="H67" s="7" t="s">
        <v>431</v>
      </c>
      <c r="I67" s="8" t="s">
        <v>432</v>
      </c>
      <c r="J67" s="5" t="s">
        <v>18</v>
      </c>
      <c r="K67" s="5" t="s">
        <v>433</v>
      </c>
    </row>
    <row r="68">
      <c r="A68" s="4">
        <v>10979.0</v>
      </c>
      <c r="B68" s="5" t="s">
        <v>434</v>
      </c>
      <c r="C68" s="5" t="s">
        <v>435</v>
      </c>
      <c r="D68" s="6" t="s">
        <v>436</v>
      </c>
      <c r="E68" s="5" t="s">
        <v>437</v>
      </c>
      <c r="F68" s="5" t="s">
        <v>437</v>
      </c>
      <c r="G68" s="6" t="s">
        <v>430</v>
      </c>
      <c r="H68" s="7" t="s">
        <v>438</v>
      </c>
      <c r="I68" s="8" t="s">
        <v>439</v>
      </c>
      <c r="J68" s="5" t="s">
        <v>93</v>
      </c>
      <c r="K68" s="4" t="s">
        <v>42</v>
      </c>
    </row>
    <row r="69">
      <c r="A69" s="4">
        <v>10978.0</v>
      </c>
      <c r="B69" s="5" t="s">
        <v>440</v>
      </c>
      <c r="C69" s="5" t="s">
        <v>441</v>
      </c>
      <c r="D69" s="6" t="s">
        <v>13</v>
      </c>
      <c r="E69" s="5" t="s">
        <v>14</v>
      </c>
      <c r="F69" s="5" t="s">
        <v>14</v>
      </c>
      <c r="G69" s="6" t="s">
        <v>442</v>
      </c>
      <c r="H69" s="5" t="s">
        <v>443</v>
      </c>
      <c r="I69" s="8" t="s">
        <v>444</v>
      </c>
      <c r="J69" s="5" t="s">
        <v>93</v>
      </c>
      <c r="K69" s="5" t="s">
        <v>184</v>
      </c>
    </row>
    <row r="70">
      <c r="A70" s="4">
        <v>10976.0</v>
      </c>
      <c r="B70" s="5" t="s">
        <v>445</v>
      </c>
      <c r="C70" s="5" t="s">
        <v>446</v>
      </c>
      <c r="D70" s="6" t="s">
        <v>13</v>
      </c>
      <c r="E70" s="5" t="s">
        <v>14</v>
      </c>
      <c r="F70" s="5" t="s">
        <v>14</v>
      </c>
      <c r="G70" s="6" t="s">
        <v>447</v>
      </c>
      <c r="H70" s="7" t="s">
        <v>448</v>
      </c>
      <c r="I70" s="8" t="s">
        <v>449</v>
      </c>
      <c r="J70" s="5" t="s">
        <v>108</v>
      </c>
      <c r="K70" s="5" t="s">
        <v>170</v>
      </c>
    </row>
    <row r="71">
      <c r="A71" s="4">
        <v>10977.0</v>
      </c>
      <c r="B71" s="5" t="s">
        <v>450</v>
      </c>
      <c r="C71" s="5" t="s">
        <v>451</v>
      </c>
      <c r="D71" s="6" t="s">
        <v>13</v>
      </c>
      <c r="E71" s="5" t="s">
        <v>14</v>
      </c>
      <c r="F71" s="5" t="s">
        <v>14</v>
      </c>
      <c r="G71" s="6" t="s">
        <v>447</v>
      </c>
      <c r="H71" s="7" t="s">
        <v>448</v>
      </c>
      <c r="I71" s="8" t="s">
        <v>449</v>
      </c>
      <c r="J71" s="5" t="s">
        <v>18</v>
      </c>
      <c r="K71" s="5" t="s">
        <v>74</v>
      </c>
    </row>
    <row r="72">
      <c r="A72" s="4">
        <v>10975.0</v>
      </c>
      <c r="B72" s="5" t="s">
        <v>452</v>
      </c>
      <c r="C72" s="5" t="s">
        <v>453</v>
      </c>
      <c r="D72" s="6" t="s">
        <v>454</v>
      </c>
      <c r="E72" s="5" t="s">
        <v>14</v>
      </c>
      <c r="F72" s="5" t="s">
        <v>14</v>
      </c>
      <c r="G72" s="6" t="s">
        <v>455</v>
      </c>
      <c r="H72" s="5" t="s">
        <v>456</v>
      </c>
      <c r="I72" s="9" t="s">
        <v>457</v>
      </c>
      <c r="J72" s="5" t="s">
        <v>93</v>
      </c>
      <c r="K72" s="5" t="s">
        <v>35</v>
      </c>
    </row>
    <row r="73">
      <c r="A73" s="4">
        <v>10974.0</v>
      </c>
      <c r="B73" s="5" t="s">
        <v>458</v>
      </c>
      <c r="C73" s="5" t="s">
        <v>459</v>
      </c>
      <c r="D73" s="6" t="s">
        <v>263</v>
      </c>
      <c r="E73" s="5" t="s">
        <v>14</v>
      </c>
      <c r="F73" s="5" t="s">
        <v>14</v>
      </c>
      <c r="G73" s="6" t="s">
        <v>460</v>
      </c>
      <c r="H73" s="5" t="s">
        <v>461</v>
      </c>
      <c r="I73" s="8" t="s">
        <v>462</v>
      </c>
      <c r="J73" s="5" t="s">
        <v>463</v>
      </c>
      <c r="K73" s="5" t="s">
        <v>464</v>
      </c>
    </row>
    <row r="74">
      <c r="A74" s="4">
        <v>10973.0</v>
      </c>
      <c r="B74" s="5" t="s">
        <v>465</v>
      </c>
      <c r="C74" s="5" t="s">
        <v>466</v>
      </c>
      <c r="D74" s="6" t="s">
        <v>467</v>
      </c>
      <c r="E74" s="5" t="s">
        <v>468</v>
      </c>
      <c r="F74" s="5" t="s">
        <v>14</v>
      </c>
      <c r="G74" s="6" t="s">
        <v>469</v>
      </c>
      <c r="H74" s="4" t="str">
        <f>IFERROR(__xludf.DUMMYFUNCTION("""info@""&amp;LOWER(REGEXREPLACE(B74,""[^A-Za-z0-9]"",""""))&amp;"".com"""),"info@hotelocasinodarasa.com")</f>
        <v>info@hotelocasinodarasa.com</v>
      </c>
      <c r="I74" s="9" t="s">
        <v>470</v>
      </c>
      <c r="J74" s="5" t="s">
        <v>108</v>
      </c>
      <c r="K74" s="5" t="s">
        <v>152</v>
      </c>
    </row>
    <row r="75">
      <c r="A75" s="4">
        <v>10972.0</v>
      </c>
      <c r="B75" s="5" t="s">
        <v>471</v>
      </c>
      <c r="C75" s="5" t="s">
        <v>472</v>
      </c>
      <c r="D75" s="6" t="s">
        <v>263</v>
      </c>
      <c r="E75" s="5" t="s">
        <v>14</v>
      </c>
      <c r="F75" s="5" t="s">
        <v>14</v>
      </c>
      <c r="G75" s="6" t="s">
        <v>473</v>
      </c>
      <c r="H75" s="4" t="str">
        <f>IFERROR(__xludf.DUMMYFUNCTION("""info@""&amp;LOWER(REGEXREPLACE(B75,""[^A-Za-z0-9]"",""""))&amp;"".com"""),"info@propiedadesrodrguezmendezsl.com")</f>
        <v>info@propiedadesrodrguezmendezsl.com</v>
      </c>
      <c r="I75" s="9" t="s">
        <v>474</v>
      </c>
      <c r="J75" s="5" t="s">
        <v>42</v>
      </c>
      <c r="K75" s="4" t="s">
        <v>42</v>
      </c>
    </row>
    <row r="76">
      <c r="A76" s="4">
        <v>10971.0</v>
      </c>
      <c r="B76" s="5" t="s">
        <v>475</v>
      </c>
      <c r="C76" s="5" t="s">
        <v>476</v>
      </c>
      <c r="D76" s="6" t="s">
        <v>454</v>
      </c>
      <c r="E76" s="5" t="s">
        <v>14</v>
      </c>
      <c r="F76" s="5" t="s">
        <v>14</v>
      </c>
      <c r="G76" s="6" t="s">
        <v>477</v>
      </c>
      <c r="H76" s="5" t="s">
        <v>478</v>
      </c>
      <c r="I76" s="8" t="s">
        <v>479</v>
      </c>
      <c r="J76" s="5" t="s">
        <v>18</v>
      </c>
      <c r="K76" s="5" t="s">
        <v>66</v>
      </c>
    </row>
    <row r="77">
      <c r="A77" s="4">
        <v>10970.0</v>
      </c>
      <c r="B77" s="5" t="s">
        <v>480</v>
      </c>
      <c r="C77" s="5" t="s">
        <v>481</v>
      </c>
      <c r="D77" s="6" t="s">
        <v>482</v>
      </c>
      <c r="E77" s="5" t="s">
        <v>483</v>
      </c>
      <c r="F77" s="5" t="s">
        <v>14</v>
      </c>
      <c r="G77" s="6" t="s">
        <v>484</v>
      </c>
      <c r="H77" s="5" t="s">
        <v>485</v>
      </c>
      <c r="I77" s="8" t="s">
        <v>486</v>
      </c>
      <c r="J77" s="5" t="s">
        <v>18</v>
      </c>
      <c r="K77" s="5" t="s">
        <v>308</v>
      </c>
    </row>
    <row r="78">
      <c r="A78" s="4">
        <v>10969.0</v>
      </c>
      <c r="B78" s="5" t="s">
        <v>487</v>
      </c>
      <c r="C78" s="5" t="s">
        <v>488</v>
      </c>
      <c r="D78" s="6" t="s">
        <v>489</v>
      </c>
      <c r="E78" s="5" t="s">
        <v>490</v>
      </c>
      <c r="F78" s="5" t="s">
        <v>14</v>
      </c>
      <c r="G78" s="6" t="s">
        <v>491</v>
      </c>
      <c r="H78" s="5" t="s">
        <v>492</v>
      </c>
      <c r="I78" s="8" t="s">
        <v>493</v>
      </c>
      <c r="J78" s="5" t="s">
        <v>108</v>
      </c>
      <c r="K78" s="5" t="s">
        <v>19</v>
      </c>
    </row>
    <row r="79">
      <c r="A79" s="4">
        <v>10968.0</v>
      </c>
      <c r="B79" s="5" t="s">
        <v>494</v>
      </c>
      <c r="C79" s="5" t="s">
        <v>495</v>
      </c>
      <c r="D79" s="6" t="s">
        <v>467</v>
      </c>
      <c r="E79" s="5" t="s">
        <v>468</v>
      </c>
      <c r="F79" s="5" t="s">
        <v>14</v>
      </c>
      <c r="G79" s="6" t="s">
        <v>496</v>
      </c>
      <c r="H79" s="5" t="s">
        <v>497</v>
      </c>
      <c r="I79" s="8" t="s">
        <v>493</v>
      </c>
      <c r="J79" s="5" t="s">
        <v>93</v>
      </c>
      <c r="K79" s="5" t="s">
        <v>498</v>
      </c>
    </row>
    <row r="80">
      <c r="A80" s="4">
        <v>12129.0</v>
      </c>
      <c r="B80" s="5" t="s">
        <v>499</v>
      </c>
      <c r="C80" s="5" t="s">
        <v>500</v>
      </c>
      <c r="D80" s="6" t="s">
        <v>38</v>
      </c>
      <c r="E80" s="5" t="s">
        <v>14</v>
      </c>
      <c r="F80" s="5" t="s">
        <v>14</v>
      </c>
      <c r="G80" s="12" t="s">
        <v>501</v>
      </c>
      <c r="H80" s="5" t="s">
        <v>502</v>
      </c>
      <c r="I80" s="11" t="s">
        <v>503</v>
      </c>
      <c r="J80" s="5" t="s">
        <v>108</v>
      </c>
      <c r="K80" s="5" t="s">
        <v>212</v>
      </c>
    </row>
    <row r="81">
      <c r="A81" s="4">
        <v>12131.0</v>
      </c>
      <c r="B81" s="5" t="s">
        <v>504</v>
      </c>
      <c r="C81" s="5" t="s">
        <v>505</v>
      </c>
      <c r="D81" s="6" t="s">
        <v>506</v>
      </c>
      <c r="E81" s="5" t="s">
        <v>507</v>
      </c>
      <c r="F81" s="5" t="s">
        <v>14</v>
      </c>
      <c r="G81" s="12" t="s">
        <v>508</v>
      </c>
      <c r="H81" s="5" t="s">
        <v>509</v>
      </c>
      <c r="I81" s="8" t="s">
        <v>510</v>
      </c>
      <c r="J81" s="5" t="s">
        <v>42</v>
      </c>
      <c r="K81" s="5" t="s">
        <v>152</v>
      </c>
    </row>
    <row r="82">
      <c r="A82" s="4">
        <v>10967.0</v>
      </c>
      <c r="B82" s="5" t="s">
        <v>511</v>
      </c>
      <c r="C82" s="5" t="s">
        <v>512</v>
      </c>
      <c r="D82" s="6" t="s">
        <v>513</v>
      </c>
      <c r="E82" s="5" t="s">
        <v>514</v>
      </c>
      <c r="F82" s="5" t="s">
        <v>514</v>
      </c>
      <c r="G82" s="6" t="s">
        <v>515</v>
      </c>
      <c r="H82" s="5" t="s">
        <v>516</v>
      </c>
      <c r="I82" s="8" t="s">
        <v>41</v>
      </c>
      <c r="J82" s="5" t="s">
        <v>42</v>
      </c>
      <c r="K82" s="5" t="s">
        <v>517</v>
      </c>
    </row>
    <row r="83">
      <c r="A83" s="4">
        <v>10966.0</v>
      </c>
      <c r="B83" s="5" t="s">
        <v>518</v>
      </c>
      <c r="C83" s="5" t="s">
        <v>519</v>
      </c>
      <c r="D83" s="6" t="s">
        <v>520</v>
      </c>
      <c r="E83" s="5" t="s">
        <v>514</v>
      </c>
      <c r="F83" s="5" t="s">
        <v>514</v>
      </c>
      <c r="G83" s="6" t="s">
        <v>521</v>
      </c>
      <c r="H83" s="4" t="str">
        <f>IFERROR(__xludf.DUMMYFUNCTION("""info@""&amp;LOWER(REGEXREPLACE(B83,""[^A-Za-z0-9]"",""""))&amp;"".com"""),"info@trypleon.com")</f>
        <v>info@trypleon.com</v>
      </c>
      <c r="I83" s="9" t="s">
        <v>522</v>
      </c>
      <c r="J83" s="5" t="s">
        <v>42</v>
      </c>
      <c r="K83" s="5" t="s">
        <v>523</v>
      </c>
    </row>
    <row r="84">
      <c r="A84" s="4">
        <v>10965.0</v>
      </c>
      <c r="B84" s="5" t="s">
        <v>524</v>
      </c>
      <c r="C84" s="5" t="s">
        <v>525</v>
      </c>
      <c r="D84" s="6" t="s">
        <v>520</v>
      </c>
      <c r="E84" s="5" t="s">
        <v>514</v>
      </c>
      <c r="F84" s="5" t="s">
        <v>514</v>
      </c>
      <c r="G84" s="6" t="s">
        <v>526</v>
      </c>
      <c r="H84" s="5" t="s">
        <v>527</v>
      </c>
      <c r="I84" s="8" t="s">
        <v>528</v>
      </c>
      <c r="J84" s="5" t="s">
        <v>42</v>
      </c>
      <c r="K84" s="5" t="s">
        <v>529</v>
      </c>
    </row>
    <row r="85">
      <c r="A85" s="4">
        <v>10964.0</v>
      </c>
      <c r="B85" s="5" t="s">
        <v>530</v>
      </c>
      <c r="C85" s="5" t="s">
        <v>531</v>
      </c>
      <c r="D85" s="6" t="s">
        <v>513</v>
      </c>
      <c r="E85" s="5" t="s">
        <v>514</v>
      </c>
      <c r="F85" s="5" t="s">
        <v>514</v>
      </c>
      <c r="G85" s="6" t="s">
        <v>532</v>
      </c>
      <c r="H85" s="7" t="s">
        <v>533</v>
      </c>
      <c r="I85" s="8" t="s">
        <v>534</v>
      </c>
      <c r="J85" s="5" t="s">
        <v>108</v>
      </c>
      <c r="K85" s="5" t="s">
        <v>43</v>
      </c>
    </row>
    <row r="86">
      <c r="A86" s="4">
        <v>10963.0</v>
      </c>
      <c r="B86" s="5" t="s">
        <v>535</v>
      </c>
      <c r="C86" s="5" t="s">
        <v>536</v>
      </c>
      <c r="D86" s="6" t="s">
        <v>537</v>
      </c>
      <c r="E86" s="5" t="s">
        <v>514</v>
      </c>
      <c r="F86" s="5" t="s">
        <v>514</v>
      </c>
      <c r="G86" s="6" t="s">
        <v>538</v>
      </c>
      <c r="H86" s="5" t="s">
        <v>539</v>
      </c>
      <c r="I86" s="8" t="s">
        <v>540</v>
      </c>
      <c r="J86" s="5" t="s">
        <v>42</v>
      </c>
      <c r="K86" s="5" t="s">
        <v>115</v>
      </c>
    </row>
    <row r="87">
      <c r="A87" s="4">
        <v>10962.0</v>
      </c>
      <c r="B87" s="5" t="s">
        <v>541</v>
      </c>
      <c r="C87" s="5" t="s">
        <v>542</v>
      </c>
      <c r="D87" s="6" t="s">
        <v>513</v>
      </c>
      <c r="E87" s="5" t="s">
        <v>514</v>
      </c>
      <c r="F87" s="5" t="s">
        <v>514</v>
      </c>
      <c r="G87" s="6" t="s">
        <v>543</v>
      </c>
      <c r="H87" s="5" t="s">
        <v>544</v>
      </c>
      <c r="I87" s="8" t="s">
        <v>545</v>
      </c>
      <c r="J87" s="5" t="s">
        <v>42</v>
      </c>
      <c r="K87" s="4" t="s">
        <v>42</v>
      </c>
    </row>
    <row r="88">
      <c r="A88" s="4">
        <v>10961.0</v>
      </c>
      <c r="B88" s="5" t="s">
        <v>546</v>
      </c>
      <c r="C88" s="5" t="s">
        <v>547</v>
      </c>
      <c r="D88" s="6" t="s">
        <v>548</v>
      </c>
      <c r="E88" s="5" t="s">
        <v>549</v>
      </c>
      <c r="F88" s="5" t="s">
        <v>514</v>
      </c>
      <c r="G88" s="6" t="s">
        <v>550</v>
      </c>
      <c r="H88" s="5" t="s">
        <v>551</v>
      </c>
      <c r="I88" s="8" t="s">
        <v>552</v>
      </c>
      <c r="J88" s="5" t="s">
        <v>42</v>
      </c>
      <c r="K88" s="5" t="s">
        <v>553</v>
      </c>
    </row>
    <row r="89">
      <c r="A89" s="4">
        <v>10960.0</v>
      </c>
      <c r="B89" s="5" t="s">
        <v>554</v>
      </c>
      <c r="C89" s="5" t="s">
        <v>555</v>
      </c>
      <c r="D89" s="6" t="s">
        <v>556</v>
      </c>
      <c r="E89" s="5" t="s">
        <v>557</v>
      </c>
      <c r="F89" s="5" t="s">
        <v>514</v>
      </c>
      <c r="G89" s="6" t="s">
        <v>558</v>
      </c>
      <c r="H89" s="4" t="str">
        <f>IFERROR(__xludf.DUMMYFUNCTION("""info@""&amp;LOWER(REGEXREPLACE(B89,""[^A-Za-z0-9]"",""""))&amp;"".com"""),"info@hotelsanagustin.com")</f>
        <v>info@hotelsanagustin.com</v>
      </c>
      <c r="I89" s="9" t="s">
        <v>559</v>
      </c>
      <c r="J89" s="5" t="s">
        <v>42</v>
      </c>
      <c r="K89" s="5" t="s">
        <v>218</v>
      </c>
    </row>
    <row r="90">
      <c r="A90" s="4">
        <v>10959.0</v>
      </c>
      <c r="B90" s="5" t="s">
        <v>560</v>
      </c>
      <c r="C90" s="5" t="s">
        <v>561</v>
      </c>
      <c r="D90" s="6" t="s">
        <v>562</v>
      </c>
      <c r="E90" s="5" t="s">
        <v>563</v>
      </c>
      <c r="F90" s="5" t="s">
        <v>514</v>
      </c>
      <c r="G90" s="6" t="s">
        <v>564</v>
      </c>
      <c r="H90" s="5" t="s">
        <v>565</v>
      </c>
      <c r="I90" s="8" t="s">
        <v>566</v>
      </c>
      <c r="J90" s="5" t="s">
        <v>18</v>
      </c>
      <c r="K90" s="5" t="s">
        <v>375</v>
      </c>
    </row>
    <row r="91">
      <c r="A91" s="4">
        <v>10958.0</v>
      </c>
      <c r="B91" s="5" t="s">
        <v>567</v>
      </c>
      <c r="C91" s="5" t="s">
        <v>568</v>
      </c>
      <c r="D91" s="6" t="s">
        <v>562</v>
      </c>
      <c r="E91" s="5" t="s">
        <v>563</v>
      </c>
      <c r="F91" s="5" t="s">
        <v>514</v>
      </c>
      <c r="G91" s="6" t="s">
        <v>569</v>
      </c>
      <c r="H91" s="4" t="str">
        <f>IFERROR(__xludf.DUMMYFUNCTION("""info@""&amp;LOWER(REGEXREPLACE(B91,""[^A-Za-z0-9]"",""""))&amp;"".com"""),"info@hotelresidenciavillegassl.com")</f>
        <v>info@hotelresidenciavillegassl.com</v>
      </c>
      <c r="I91" s="9" t="s">
        <v>570</v>
      </c>
      <c r="J91" s="5" t="s">
        <v>18</v>
      </c>
      <c r="K91" s="5" t="s">
        <v>294</v>
      </c>
    </row>
    <row r="92">
      <c r="A92" s="4">
        <v>10957.0</v>
      </c>
      <c r="B92" s="5" t="s">
        <v>571</v>
      </c>
      <c r="C92" s="5" t="s">
        <v>572</v>
      </c>
      <c r="D92" s="6" t="s">
        <v>573</v>
      </c>
      <c r="E92" s="5" t="s">
        <v>574</v>
      </c>
      <c r="F92" s="5" t="s">
        <v>514</v>
      </c>
      <c r="G92" s="6" t="s">
        <v>575</v>
      </c>
      <c r="H92" s="5" t="s">
        <v>576</v>
      </c>
      <c r="I92" s="8" t="s">
        <v>577</v>
      </c>
      <c r="J92" s="5" t="s">
        <v>42</v>
      </c>
      <c r="K92" s="5" t="s">
        <v>578</v>
      </c>
    </row>
    <row r="93">
      <c r="A93" s="4">
        <v>10956.0</v>
      </c>
      <c r="B93" s="5" t="s">
        <v>579</v>
      </c>
      <c r="C93" s="5" t="s">
        <v>580</v>
      </c>
      <c r="D93" s="6" t="s">
        <v>581</v>
      </c>
      <c r="E93" s="5" t="s">
        <v>582</v>
      </c>
      <c r="F93" s="5" t="s">
        <v>514</v>
      </c>
      <c r="G93" s="6" t="s">
        <v>583</v>
      </c>
      <c r="H93" s="5" t="s">
        <v>584</v>
      </c>
      <c r="I93" s="9" t="s">
        <v>585</v>
      </c>
      <c r="J93" s="5" t="s">
        <v>93</v>
      </c>
      <c r="K93" s="5" t="s">
        <v>66</v>
      </c>
    </row>
    <row r="94">
      <c r="A94" s="4">
        <v>10955.0</v>
      </c>
      <c r="B94" s="5" t="s">
        <v>586</v>
      </c>
      <c r="C94" s="5" t="s">
        <v>587</v>
      </c>
      <c r="D94" s="6" t="s">
        <v>513</v>
      </c>
      <c r="E94" s="5" t="s">
        <v>514</v>
      </c>
      <c r="F94" s="5" t="s">
        <v>514</v>
      </c>
      <c r="G94" s="6" t="s">
        <v>588</v>
      </c>
      <c r="H94" s="4" t="s">
        <v>589</v>
      </c>
      <c r="I94" s="8" t="s">
        <v>590</v>
      </c>
      <c r="J94" s="5" t="s">
        <v>42</v>
      </c>
      <c r="K94" s="5" t="s">
        <v>43</v>
      </c>
    </row>
    <row r="95">
      <c r="A95" s="4">
        <v>10954.0</v>
      </c>
      <c r="B95" s="5" t="s">
        <v>591</v>
      </c>
      <c r="C95" s="5" t="s">
        <v>592</v>
      </c>
      <c r="D95" s="6" t="s">
        <v>573</v>
      </c>
      <c r="E95" s="5" t="s">
        <v>574</v>
      </c>
      <c r="F95" s="5" t="s">
        <v>514</v>
      </c>
      <c r="G95" s="6" t="s">
        <v>593</v>
      </c>
      <c r="H95" s="5" t="s">
        <v>594</v>
      </c>
      <c r="I95" s="8" t="s">
        <v>595</v>
      </c>
      <c r="J95" s="5" t="s">
        <v>93</v>
      </c>
      <c r="K95" s="5" t="s">
        <v>152</v>
      </c>
    </row>
    <row r="96">
      <c r="A96" s="4">
        <v>10953.0</v>
      </c>
      <c r="B96" s="5" t="s">
        <v>596</v>
      </c>
      <c r="C96" s="5" t="s">
        <v>597</v>
      </c>
      <c r="D96" s="6" t="s">
        <v>598</v>
      </c>
      <c r="E96" s="5" t="s">
        <v>599</v>
      </c>
      <c r="F96" s="5" t="s">
        <v>514</v>
      </c>
      <c r="G96" s="6" t="s">
        <v>600</v>
      </c>
      <c r="H96" s="5" t="s">
        <v>601</v>
      </c>
      <c r="I96" s="8" t="s">
        <v>602</v>
      </c>
      <c r="J96" s="5" t="s">
        <v>18</v>
      </c>
      <c r="K96" s="5" t="s">
        <v>201</v>
      </c>
    </row>
    <row r="97">
      <c r="A97" s="4">
        <v>10952.0</v>
      </c>
      <c r="B97" s="5" t="s">
        <v>603</v>
      </c>
      <c r="C97" s="5" t="s">
        <v>604</v>
      </c>
      <c r="D97" s="6" t="s">
        <v>605</v>
      </c>
      <c r="E97" s="5" t="s">
        <v>606</v>
      </c>
      <c r="F97" s="5" t="s">
        <v>514</v>
      </c>
      <c r="G97" s="6" t="s">
        <v>607</v>
      </c>
      <c r="H97" s="4" t="str">
        <f>IFERROR(__xludf.DUMMYFUNCTION("""info@""&amp;LOWER(REGEXREPLACE(B97,""[^A-Za-z0-9]"",""""))&amp;"".com"""),"info@tiacelestinasl.com")</f>
        <v>info@tiacelestinasl.com</v>
      </c>
      <c r="I97" s="9" t="s">
        <v>608</v>
      </c>
      <c r="J97" s="5" t="s">
        <v>42</v>
      </c>
      <c r="K97" s="4" t="s">
        <v>42</v>
      </c>
    </row>
    <row r="98">
      <c r="A98" s="4">
        <v>10951.0</v>
      </c>
      <c r="B98" s="5" t="s">
        <v>609</v>
      </c>
      <c r="C98" s="5" t="s">
        <v>610</v>
      </c>
      <c r="D98" s="6" t="s">
        <v>605</v>
      </c>
      <c r="E98" s="5" t="s">
        <v>606</v>
      </c>
      <c r="F98" s="5" t="s">
        <v>514</v>
      </c>
      <c r="G98" s="6" t="s">
        <v>611</v>
      </c>
      <c r="H98" s="4" t="str">
        <f>IFERROR(__xludf.DUMMYFUNCTION("""info@""&amp;LOWER(REGEXREPLACE(B98,""[^A-Za-z0-9]"",""""))&amp;"".com"""),"info@lamina.com")</f>
        <v>info@lamina.com</v>
      </c>
      <c r="I98" s="9" t="s">
        <v>612</v>
      </c>
      <c r="J98" s="5" t="s">
        <v>18</v>
      </c>
      <c r="K98" s="4" t="s">
        <v>42</v>
      </c>
    </row>
    <row r="99">
      <c r="A99" s="4">
        <v>10950.0</v>
      </c>
      <c r="B99" s="5" t="s">
        <v>613</v>
      </c>
      <c r="C99" s="5" t="s">
        <v>614</v>
      </c>
      <c r="D99" s="6" t="s">
        <v>615</v>
      </c>
      <c r="E99" s="5" t="s">
        <v>616</v>
      </c>
      <c r="F99" s="5" t="s">
        <v>514</v>
      </c>
      <c r="G99" s="6" t="s">
        <v>617</v>
      </c>
      <c r="H99" s="4" t="str">
        <f>IFERROR(__xludf.DUMMYFUNCTION("""info@""&amp;LOWER(REGEXREPLACE(B99,""[^A-Za-z0-9]"",""""))&amp;"".com"""),"info@huelde.com")</f>
        <v>info@huelde.com</v>
      </c>
      <c r="I99" s="9" t="s">
        <v>618</v>
      </c>
      <c r="J99" s="5" t="s">
        <v>18</v>
      </c>
      <c r="K99" s="5" t="s">
        <v>74</v>
      </c>
    </row>
    <row r="100">
      <c r="A100" s="4">
        <v>10949.0</v>
      </c>
      <c r="B100" s="5" t="s">
        <v>619</v>
      </c>
      <c r="C100" s="5" t="s">
        <v>620</v>
      </c>
      <c r="D100" s="6" t="s">
        <v>621</v>
      </c>
      <c r="E100" s="5" t="s">
        <v>622</v>
      </c>
      <c r="F100" s="5" t="s">
        <v>514</v>
      </c>
      <c r="G100" s="6" t="s">
        <v>623</v>
      </c>
      <c r="H100" s="7" t="s">
        <v>624</v>
      </c>
      <c r="I100" s="8" t="s">
        <v>625</v>
      </c>
      <c r="J100" s="5" t="s">
        <v>42</v>
      </c>
      <c r="K100" s="4" t="s">
        <v>42</v>
      </c>
    </row>
    <row r="101">
      <c r="A101" s="4">
        <v>10948.0</v>
      </c>
      <c r="B101" s="5" t="s">
        <v>626</v>
      </c>
      <c r="C101" s="5" t="s">
        <v>627</v>
      </c>
      <c r="D101" s="6" t="s">
        <v>628</v>
      </c>
      <c r="E101" s="5" t="s">
        <v>629</v>
      </c>
      <c r="F101" s="5" t="s">
        <v>514</v>
      </c>
      <c r="G101" s="6" t="s">
        <v>630</v>
      </c>
      <c r="H101" s="4" t="s">
        <v>631</v>
      </c>
      <c r="I101" s="8" t="s">
        <v>632</v>
      </c>
      <c r="J101" s="5" t="s">
        <v>42</v>
      </c>
      <c r="K101" s="5" t="s">
        <v>66</v>
      </c>
    </row>
    <row r="102">
      <c r="A102" s="4">
        <v>10947.0</v>
      </c>
      <c r="B102" s="5" t="s">
        <v>633</v>
      </c>
      <c r="C102" s="5" t="s">
        <v>634</v>
      </c>
      <c r="D102" s="6" t="s">
        <v>635</v>
      </c>
      <c r="E102" s="5" t="s">
        <v>636</v>
      </c>
      <c r="F102" s="5" t="s">
        <v>514</v>
      </c>
      <c r="G102" s="6" t="s">
        <v>637</v>
      </c>
      <c r="H102" s="5" t="s">
        <v>638</v>
      </c>
      <c r="I102" s="8" t="s">
        <v>639</v>
      </c>
      <c r="J102" s="5" t="s">
        <v>108</v>
      </c>
      <c r="K102" s="4" t="s">
        <v>42</v>
      </c>
    </row>
    <row r="103">
      <c r="A103" s="4">
        <v>10946.0</v>
      </c>
      <c r="B103" s="5" t="s">
        <v>640</v>
      </c>
      <c r="C103" s="5" t="s">
        <v>641</v>
      </c>
      <c r="D103" s="6" t="s">
        <v>635</v>
      </c>
      <c r="E103" s="5" t="s">
        <v>636</v>
      </c>
      <c r="F103" s="5" t="s">
        <v>514</v>
      </c>
      <c r="G103" s="6" t="s">
        <v>642</v>
      </c>
      <c r="H103" s="5" t="s">
        <v>643</v>
      </c>
      <c r="I103" s="8" t="s">
        <v>644</v>
      </c>
      <c r="J103" s="5" t="s">
        <v>42</v>
      </c>
      <c r="K103" s="5" t="s">
        <v>152</v>
      </c>
    </row>
    <row r="104">
      <c r="A104" s="4">
        <v>10945.0</v>
      </c>
      <c r="B104" s="5" t="s">
        <v>645</v>
      </c>
      <c r="C104" s="5" t="s">
        <v>646</v>
      </c>
      <c r="D104" s="6" t="s">
        <v>647</v>
      </c>
      <c r="E104" s="5" t="s">
        <v>648</v>
      </c>
      <c r="F104" s="5" t="s">
        <v>514</v>
      </c>
      <c r="G104" s="6" t="s">
        <v>649</v>
      </c>
      <c r="H104" s="4" t="str">
        <f>IFERROR(__xludf.DUMMYFUNCTION("""info@""&amp;LOWER(REGEXREPLACE(B104,""[^A-Za-z0-9]"",""""))&amp;"".com"""),"info@lamora.com")</f>
        <v>info@lamora.com</v>
      </c>
      <c r="I104" s="9" t="s">
        <v>650</v>
      </c>
      <c r="J104" s="5" t="s">
        <v>51</v>
      </c>
      <c r="K104" s="5" t="s">
        <v>19</v>
      </c>
    </row>
    <row r="105">
      <c r="A105" s="4">
        <v>10944.0</v>
      </c>
      <c r="B105" s="5" t="s">
        <v>651</v>
      </c>
      <c r="C105" s="5" t="s">
        <v>652</v>
      </c>
      <c r="D105" s="6" t="s">
        <v>653</v>
      </c>
      <c r="E105" s="5" t="s">
        <v>654</v>
      </c>
      <c r="F105" s="5" t="s">
        <v>514</v>
      </c>
      <c r="G105" s="6" t="s">
        <v>655</v>
      </c>
      <c r="H105" s="5" t="s">
        <v>656</v>
      </c>
      <c r="I105" s="8" t="s">
        <v>657</v>
      </c>
      <c r="J105" s="5" t="s">
        <v>108</v>
      </c>
      <c r="K105" s="5" t="s">
        <v>152</v>
      </c>
    </row>
    <row r="106">
      <c r="A106" s="4">
        <v>10943.0</v>
      </c>
      <c r="B106" s="5" t="s">
        <v>658</v>
      </c>
      <c r="C106" s="5" t="s">
        <v>659</v>
      </c>
      <c r="D106" s="6" t="s">
        <v>660</v>
      </c>
      <c r="E106" s="5" t="s">
        <v>661</v>
      </c>
      <c r="F106" s="5" t="s">
        <v>514</v>
      </c>
      <c r="G106" s="6" t="s">
        <v>662</v>
      </c>
      <c r="H106" s="5" t="s">
        <v>663</v>
      </c>
      <c r="I106" s="8" t="s">
        <v>664</v>
      </c>
      <c r="J106" s="5" t="s">
        <v>18</v>
      </c>
      <c r="K106" s="5" t="s">
        <v>233</v>
      </c>
    </row>
    <row r="107">
      <c r="A107" s="4">
        <v>10942.0</v>
      </c>
      <c r="B107" s="5" t="s">
        <v>665</v>
      </c>
      <c r="C107" s="5" t="s">
        <v>666</v>
      </c>
      <c r="D107" s="6" t="s">
        <v>667</v>
      </c>
      <c r="E107" s="5" t="s">
        <v>668</v>
      </c>
      <c r="F107" s="5" t="s">
        <v>514</v>
      </c>
      <c r="G107" s="6" t="s">
        <v>669</v>
      </c>
      <c r="H107" s="7" t="s">
        <v>670</v>
      </c>
      <c r="I107" s="8" t="s">
        <v>671</v>
      </c>
      <c r="J107" s="5" t="s">
        <v>93</v>
      </c>
      <c r="K107" s="5" t="s">
        <v>553</v>
      </c>
    </row>
    <row r="108">
      <c r="A108" s="4">
        <v>10941.0</v>
      </c>
      <c r="B108" s="5" t="s">
        <v>672</v>
      </c>
      <c r="C108" s="5" t="s">
        <v>673</v>
      </c>
      <c r="D108" s="6" t="s">
        <v>674</v>
      </c>
      <c r="E108" s="5" t="s">
        <v>675</v>
      </c>
      <c r="F108" s="5" t="s">
        <v>514</v>
      </c>
      <c r="G108" s="6" t="s">
        <v>676</v>
      </c>
      <c r="H108" s="5" t="s">
        <v>677</v>
      </c>
      <c r="I108" s="8" t="s">
        <v>678</v>
      </c>
      <c r="J108" s="5" t="s">
        <v>18</v>
      </c>
      <c r="K108" s="5" t="s">
        <v>679</v>
      </c>
    </row>
    <row r="109">
      <c r="A109" s="4">
        <v>10940.0</v>
      </c>
      <c r="B109" s="5" t="s">
        <v>680</v>
      </c>
      <c r="C109" s="5" t="s">
        <v>681</v>
      </c>
      <c r="D109" s="6" t="s">
        <v>682</v>
      </c>
      <c r="E109" s="5" t="s">
        <v>683</v>
      </c>
      <c r="F109" s="5" t="s">
        <v>514</v>
      </c>
      <c r="G109" s="6" t="s">
        <v>684</v>
      </c>
      <c r="H109" s="4" t="str">
        <f>IFERROR(__xludf.DUMMYFUNCTION("""info@""&amp;LOWER(REGEXREPLACE(B109,""[^A-Za-z0-9]"",""""))&amp;"".com"""),"info@forna.com")</f>
        <v>info@forna.com</v>
      </c>
      <c r="I109" s="9" t="s">
        <v>685</v>
      </c>
      <c r="J109" s="5" t="s">
        <v>42</v>
      </c>
      <c r="K109" s="5" t="s">
        <v>553</v>
      </c>
    </row>
    <row r="110">
      <c r="A110" s="4">
        <v>10939.0</v>
      </c>
      <c r="B110" s="5" t="s">
        <v>686</v>
      </c>
      <c r="C110" s="5" t="s">
        <v>687</v>
      </c>
      <c r="D110" s="6" t="s">
        <v>688</v>
      </c>
      <c r="E110" s="5" t="s">
        <v>689</v>
      </c>
      <c r="F110" s="5" t="s">
        <v>514</v>
      </c>
      <c r="G110" s="6" t="s">
        <v>690</v>
      </c>
      <c r="H110" s="5" t="s">
        <v>691</v>
      </c>
      <c r="I110" s="8" t="s">
        <v>692</v>
      </c>
      <c r="J110" s="5" t="s">
        <v>18</v>
      </c>
      <c r="K110" s="5" t="s">
        <v>553</v>
      </c>
    </row>
    <row r="111">
      <c r="A111" s="4">
        <v>10938.0</v>
      </c>
      <c r="B111" s="5" t="s">
        <v>693</v>
      </c>
      <c r="C111" s="5" t="s">
        <v>694</v>
      </c>
      <c r="D111" s="6" t="s">
        <v>695</v>
      </c>
      <c r="E111" s="5" t="s">
        <v>696</v>
      </c>
      <c r="F111" s="5" t="s">
        <v>514</v>
      </c>
      <c r="G111" s="6" t="s">
        <v>697</v>
      </c>
      <c r="H111" s="5" t="s">
        <v>698</v>
      </c>
      <c r="I111" s="8" t="s">
        <v>699</v>
      </c>
      <c r="J111" s="5" t="s">
        <v>18</v>
      </c>
      <c r="K111" s="5" t="s">
        <v>308</v>
      </c>
    </row>
    <row r="112">
      <c r="A112" s="4">
        <v>10937.0</v>
      </c>
      <c r="B112" s="5" t="s">
        <v>700</v>
      </c>
      <c r="C112" s="5" t="s">
        <v>701</v>
      </c>
      <c r="D112" s="6" t="s">
        <v>702</v>
      </c>
      <c r="E112" s="5" t="s">
        <v>703</v>
      </c>
      <c r="F112" s="5" t="s">
        <v>514</v>
      </c>
      <c r="G112" s="6" t="s">
        <v>704</v>
      </c>
      <c r="H112" s="5" t="s">
        <v>705</v>
      </c>
      <c r="I112" s="8" t="s">
        <v>706</v>
      </c>
      <c r="J112" s="5" t="s">
        <v>42</v>
      </c>
      <c r="K112" s="5" t="s">
        <v>35</v>
      </c>
    </row>
    <row r="113">
      <c r="A113" s="4">
        <v>10936.0</v>
      </c>
      <c r="B113" s="5" t="s">
        <v>707</v>
      </c>
      <c r="C113" s="5" t="s">
        <v>708</v>
      </c>
      <c r="D113" s="6" t="s">
        <v>702</v>
      </c>
      <c r="E113" s="5" t="s">
        <v>703</v>
      </c>
      <c r="F113" s="5" t="s">
        <v>514</v>
      </c>
      <c r="G113" s="6" t="s">
        <v>709</v>
      </c>
      <c r="H113" s="4" t="str">
        <f>IFERROR(__xludf.DUMMYFUNCTION("""info@""&amp;LOWER(REGEXREPLACE(B113,""[^A-Za-z0-9]"",""""))&amp;"".com"""),"info@infantamercedessl.com")</f>
        <v>info@infantamercedessl.com</v>
      </c>
      <c r="I113" s="9" t="s">
        <v>710</v>
      </c>
      <c r="J113" s="5" t="s">
        <v>18</v>
      </c>
      <c r="K113" s="5" t="s">
        <v>711</v>
      </c>
    </row>
    <row r="114">
      <c r="A114" s="4">
        <v>10935.0</v>
      </c>
      <c r="B114" s="5" t="s">
        <v>712</v>
      </c>
      <c r="C114" s="5" t="s">
        <v>713</v>
      </c>
      <c r="D114" s="6" t="s">
        <v>702</v>
      </c>
      <c r="E114" s="5" t="s">
        <v>703</v>
      </c>
      <c r="F114" s="5" t="s">
        <v>514</v>
      </c>
      <c r="G114" s="6" t="s">
        <v>714</v>
      </c>
      <c r="H114" s="4" t="str">
        <f>IFERROR(__xludf.DUMMYFUNCTION("""info@""&amp;LOWER(REGEXREPLACE(B114,""[^A-Za-z0-9]"",""""))&amp;"".com"""),"info@miradordelermitagesl.com")</f>
        <v>info@miradordelermitagesl.com</v>
      </c>
      <c r="I114" s="9" t="s">
        <v>715</v>
      </c>
      <c r="J114" s="5" t="s">
        <v>42</v>
      </c>
      <c r="K114" s="4" t="s">
        <v>42</v>
      </c>
    </row>
    <row r="115">
      <c r="A115" s="4">
        <v>10934.0</v>
      </c>
      <c r="B115" s="5" t="s">
        <v>716</v>
      </c>
      <c r="C115" s="5" t="s">
        <v>717</v>
      </c>
      <c r="D115" s="6" t="s">
        <v>702</v>
      </c>
      <c r="E115" s="5" t="s">
        <v>703</v>
      </c>
      <c r="F115" s="5" t="s">
        <v>514</v>
      </c>
      <c r="G115" s="6" t="s">
        <v>718</v>
      </c>
      <c r="H115" s="5" t="s">
        <v>719</v>
      </c>
      <c r="I115" s="8" t="s">
        <v>720</v>
      </c>
      <c r="J115" s="5" t="s">
        <v>108</v>
      </c>
      <c r="K115" s="5" t="s">
        <v>721</v>
      </c>
    </row>
    <row r="116">
      <c r="A116" s="4">
        <v>10933.0</v>
      </c>
      <c r="B116" s="5" t="s">
        <v>722</v>
      </c>
      <c r="C116" s="5" t="s">
        <v>723</v>
      </c>
      <c r="D116" s="6" t="s">
        <v>724</v>
      </c>
      <c r="E116" s="5" t="s">
        <v>725</v>
      </c>
      <c r="F116" s="5" t="s">
        <v>514</v>
      </c>
      <c r="G116" s="6" t="s">
        <v>726</v>
      </c>
      <c r="H116" s="5" t="s">
        <v>727</v>
      </c>
      <c r="I116" s="8" t="s">
        <v>728</v>
      </c>
      <c r="J116" s="5" t="s">
        <v>42</v>
      </c>
      <c r="K116" s="5" t="s">
        <v>260</v>
      </c>
    </row>
    <row r="117">
      <c r="A117" s="4">
        <v>10932.0</v>
      </c>
      <c r="B117" s="5" t="s">
        <v>729</v>
      </c>
      <c r="C117" s="5" t="s">
        <v>730</v>
      </c>
      <c r="D117" s="6" t="s">
        <v>513</v>
      </c>
      <c r="E117" s="5" t="s">
        <v>514</v>
      </c>
      <c r="F117" s="5" t="s">
        <v>514</v>
      </c>
      <c r="G117" s="6" t="s">
        <v>731</v>
      </c>
      <c r="H117" s="5" t="s">
        <v>732</v>
      </c>
      <c r="I117" s="8" t="s">
        <v>733</v>
      </c>
      <c r="J117" s="5" t="s">
        <v>108</v>
      </c>
      <c r="K117" s="5" t="s">
        <v>74</v>
      </c>
    </row>
    <row r="118">
      <c r="A118" s="4">
        <v>10931.0</v>
      </c>
      <c r="B118" s="5" t="s">
        <v>734</v>
      </c>
      <c r="C118" s="5" t="s">
        <v>735</v>
      </c>
      <c r="D118" s="6" t="s">
        <v>736</v>
      </c>
      <c r="E118" s="5" t="s">
        <v>636</v>
      </c>
      <c r="F118" s="5" t="s">
        <v>514</v>
      </c>
      <c r="G118" s="6" t="s">
        <v>737</v>
      </c>
      <c r="H118" s="5" t="s">
        <v>738</v>
      </c>
      <c r="I118" s="8" t="s">
        <v>739</v>
      </c>
      <c r="J118" s="5" t="s">
        <v>51</v>
      </c>
      <c r="K118" s="5" t="s">
        <v>254</v>
      </c>
    </row>
    <row r="119">
      <c r="A119" s="4">
        <v>10930.0</v>
      </c>
      <c r="B119" s="5" t="s">
        <v>740</v>
      </c>
      <c r="C119" s="5" t="s">
        <v>741</v>
      </c>
      <c r="D119" s="6" t="s">
        <v>736</v>
      </c>
      <c r="E119" s="5" t="s">
        <v>636</v>
      </c>
      <c r="F119" s="5" t="s">
        <v>514</v>
      </c>
      <c r="G119" s="6" t="s">
        <v>742</v>
      </c>
      <c r="H119" s="5" t="s">
        <v>738</v>
      </c>
      <c r="I119" s="8" t="s">
        <v>739</v>
      </c>
      <c r="J119" s="5" t="s">
        <v>42</v>
      </c>
      <c r="K119" s="5" t="s">
        <v>126</v>
      </c>
    </row>
    <row r="120">
      <c r="A120" s="4">
        <v>10929.0</v>
      </c>
      <c r="B120" s="5" t="s">
        <v>743</v>
      </c>
      <c r="C120" s="5" t="s">
        <v>744</v>
      </c>
      <c r="D120" s="6" t="s">
        <v>736</v>
      </c>
      <c r="E120" s="5" t="s">
        <v>636</v>
      </c>
      <c r="F120" s="5" t="s">
        <v>514</v>
      </c>
      <c r="G120" s="6" t="s">
        <v>745</v>
      </c>
      <c r="H120" s="5" t="s">
        <v>746</v>
      </c>
      <c r="I120" s="8" t="s">
        <v>747</v>
      </c>
      <c r="J120" s="5" t="s">
        <v>42</v>
      </c>
      <c r="K120" s="5" t="s">
        <v>43</v>
      </c>
    </row>
    <row r="121">
      <c r="A121" s="4">
        <v>10928.0</v>
      </c>
      <c r="B121" s="5" t="s">
        <v>748</v>
      </c>
      <c r="C121" s="5" t="s">
        <v>749</v>
      </c>
      <c r="D121" s="6" t="s">
        <v>736</v>
      </c>
      <c r="E121" s="5" t="s">
        <v>636</v>
      </c>
      <c r="F121" s="5" t="s">
        <v>514</v>
      </c>
      <c r="G121" s="6" t="s">
        <v>750</v>
      </c>
      <c r="H121" s="5" t="s">
        <v>751</v>
      </c>
      <c r="I121" s="8" t="s">
        <v>752</v>
      </c>
      <c r="J121" s="5" t="s">
        <v>753</v>
      </c>
      <c r="K121" s="5" t="s">
        <v>754</v>
      </c>
    </row>
    <row r="122">
      <c r="A122" s="4">
        <v>10927.0</v>
      </c>
      <c r="B122" s="5" t="s">
        <v>636</v>
      </c>
      <c r="C122" s="5" t="s">
        <v>755</v>
      </c>
      <c r="D122" s="6" t="s">
        <v>736</v>
      </c>
      <c r="E122" s="5" t="s">
        <v>636</v>
      </c>
      <c r="F122" s="5" t="s">
        <v>514</v>
      </c>
      <c r="G122" s="6" t="s">
        <v>756</v>
      </c>
      <c r="H122" s="5" t="s">
        <v>757</v>
      </c>
      <c r="I122" s="8" t="s">
        <v>758</v>
      </c>
      <c r="J122" s="5" t="s">
        <v>108</v>
      </c>
      <c r="K122" s="5" t="s">
        <v>160</v>
      </c>
    </row>
    <row r="123">
      <c r="A123" s="4">
        <v>10926.0</v>
      </c>
      <c r="B123" s="5" t="s">
        <v>759</v>
      </c>
      <c r="C123" s="5" t="s">
        <v>760</v>
      </c>
      <c r="D123" s="6" t="s">
        <v>736</v>
      </c>
      <c r="E123" s="5" t="s">
        <v>636</v>
      </c>
      <c r="F123" s="5" t="s">
        <v>514</v>
      </c>
      <c r="G123" s="6" t="s">
        <v>761</v>
      </c>
      <c r="H123" s="5" t="s">
        <v>762</v>
      </c>
      <c r="I123" s="8" t="s">
        <v>763</v>
      </c>
      <c r="J123" s="5" t="s">
        <v>42</v>
      </c>
      <c r="K123" s="5" t="s">
        <v>764</v>
      </c>
    </row>
    <row r="124">
      <c r="A124" s="4">
        <v>10925.0</v>
      </c>
      <c r="B124" s="5" t="s">
        <v>765</v>
      </c>
      <c r="C124" s="5" t="s">
        <v>766</v>
      </c>
      <c r="D124" s="6" t="s">
        <v>736</v>
      </c>
      <c r="E124" s="5" t="s">
        <v>636</v>
      </c>
      <c r="F124" s="5" t="s">
        <v>514</v>
      </c>
      <c r="G124" s="6" t="s">
        <v>767</v>
      </c>
      <c r="H124" s="5" t="s">
        <v>768</v>
      </c>
      <c r="I124" s="8" t="s">
        <v>769</v>
      </c>
      <c r="J124" s="5" t="s">
        <v>42</v>
      </c>
      <c r="K124" s="5" t="s">
        <v>43</v>
      </c>
    </row>
    <row r="125">
      <c r="A125" s="4">
        <v>10922.0</v>
      </c>
      <c r="B125" s="5" t="s">
        <v>770</v>
      </c>
      <c r="C125" s="5" t="s">
        <v>771</v>
      </c>
      <c r="D125" s="6" t="s">
        <v>736</v>
      </c>
      <c r="E125" s="5" t="s">
        <v>636</v>
      </c>
      <c r="F125" s="5" t="s">
        <v>514</v>
      </c>
      <c r="G125" s="6" t="s">
        <v>772</v>
      </c>
      <c r="H125" s="4" t="str">
        <f>IFERROR(__xludf.DUMMYFUNCTION("""info@""&amp;LOWER(REGEXREPLACE(B125,""[^A-Za-z0-9]"",""""))&amp;"".com"""),"info@alvaromartinezmartinez.com")</f>
        <v>info@alvaromartinezmartinez.com</v>
      </c>
      <c r="I125" s="9" t="s">
        <v>773</v>
      </c>
      <c r="J125" s="5" t="s">
        <v>108</v>
      </c>
      <c r="K125" s="4" t="s">
        <v>42</v>
      </c>
    </row>
    <row r="126">
      <c r="A126" s="4">
        <v>10924.0</v>
      </c>
      <c r="B126" s="5" t="s">
        <v>774</v>
      </c>
      <c r="C126" s="5" t="s">
        <v>775</v>
      </c>
      <c r="D126" s="6" t="s">
        <v>776</v>
      </c>
      <c r="E126" s="5" t="s">
        <v>777</v>
      </c>
      <c r="F126" s="5" t="s">
        <v>514</v>
      </c>
      <c r="G126" s="6" t="s">
        <v>772</v>
      </c>
      <c r="H126" s="4" t="str">
        <f>IFERROR(__xludf.DUMMYFUNCTION("""info@""&amp;LOWER(REGEXREPLACE(B126,""[^A-Za-z0-9]"",""""))&amp;"".com"""),"info@alvaromartnezmartnez.com")</f>
        <v>info@alvaromartnezmartnez.com</v>
      </c>
      <c r="I126" s="9" t="s">
        <v>778</v>
      </c>
      <c r="J126" s="5" t="s">
        <v>42</v>
      </c>
      <c r="K126" s="4" t="s">
        <v>42</v>
      </c>
    </row>
    <row r="127">
      <c r="A127" s="4">
        <v>10923.0</v>
      </c>
      <c r="B127" s="5" t="s">
        <v>779</v>
      </c>
      <c r="C127" s="5" t="s">
        <v>771</v>
      </c>
      <c r="D127" s="6" t="s">
        <v>736</v>
      </c>
      <c r="E127" s="5" t="s">
        <v>636</v>
      </c>
      <c r="F127" s="5" t="s">
        <v>514</v>
      </c>
      <c r="G127" s="6" t="s">
        <v>772</v>
      </c>
      <c r="H127" s="7" t="s">
        <v>780</v>
      </c>
      <c r="I127" s="8" t="s">
        <v>781</v>
      </c>
      <c r="J127" s="5" t="s">
        <v>42</v>
      </c>
      <c r="K127" s="5" t="s">
        <v>782</v>
      </c>
    </row>
    <row r="128">
      <c r="A128" s="4">
        <v>10921.0</v>
      </c>
      <c r="B128" s="5" t="s">
        <v>783</v>
      </c>
      <c r="C128" s="5" t="s">
        <v>784</v>
      </c>
      <c r="D128" s="6" t="s">
        <v>785</v>
      </c>
      <c r="E128" s="5" t="s">
        <v>786</v>
      </c>
      <c r="F128" s="5" t="s">
        <v>514</v>
      </c>
      <c r="G128" s="6" t="s">
        <v>787</v>
      </c>
      <c r="H128" s="4" t="str">
        <f>IFERROR(__xludf.DUMMYFUNCTION("""info@""&amp;LOWER(REGEXREPLACE(B128,""[^A-Za-z0-9]"",""""))&amp;"".com"""),"info@conservasnaturalesdeleonsl.com")</f>
        <v>info@conservasnaturalesdeleonsl.com</v>
      </c>
      <c r="I128" s="9" t="s">
        <v>788</v>
      </c>
      <c r="J128" s="5" t="s">
        <v>42</v>
      </c>
      <c r="K128" s="4" t="s">
        <v>42</v>
      </c>
    </row>
    <row r="129">
      <c r="A129" s="4">
        <v>10920.0</v>
      </c>
      <c r="B129" s="5" t="s">
        <v>789</v>
      </c>
      <c r="C129" s="5" t="s">
        <v>790</v>
      </c>
      <c r="D129" s="6" t="s">
        <v>785</v>
      </c>
      <c r="E129" s="5" t="s">
        <v>786</v>
      </c>
      <c r="F129" s="5" t="s">
        <v>514</v>
      </c>
      <c r="G129" s="6" t="s">
        <v>791</v>
      </c>
      <c r="H129" s="4" t="str">
        <f>IFERROR(__xludf.DUMMYFUNCTION("""info@""&amp;LOWER(REGEXREPLACE(B129,""[^A-Za-z0-9]"",""""))&amp;"".com"""),"info@larutagallega.com")</f>
        <v>info@larutagallega.com</v>
      </c>
      <c r="I129" s="9" t="s">
        <v>792</v>
      </c>
      <c r="J129" s="5" t="s">
        <v>42</v>
      </c>
      <c r="K129" s="4" t="s">
        <v>42</v>
      </c>
    </row>
    <row r="130">
      <c r="A130" s="4">
        <v>10919.0</v>
      </c>
      <c r="B130" s="5" t="s">
        <v>793</v>
      </c>
      <c r="C130" s="5" t="s">
        <v>794</v>
      </c>
      <c r="D130" s="6" t="s">
        <v>736</v>
      </c>
      <c r="E130" s="5" t="s">
        <v>636</v>
      </c>
      <c r="F130" s="5" t="s">
        <v>514</v>
      </c>
      <c r="G130" s="6" t="s">
        <v>795</v>
      </c>
      <c r="H130" s="4" t="str">
        <f>IFERROR(__xludf.DUMMYFUNCTION("""info@""&amp;LOWER(REGEXREPLACE(B130,""[^A-Za-z0-9]"",""""))&amp;"".com"""),"info@casadetepa.com")</f>
        <v>info@casadetepa.com</v>
      </c>
      <c r="I130" s="9" t="s">
        <v>796</v>
      </c>
      <c r="J130" s="5" t="s">
        <v>42</v>
      </c>
      <c r="K130" s="5" t="s">
        <v>152</v>
      </c>
    </row>
    <row r="131">
      <c r="A131" s="4">
        <v>10918.0</v>
      </c>
      <c r="B131" s="5" t="s">
        <v>797</v>
      </c>
      <c r="C131" s="5" t="s">
        <v>798</v>
      </c>
      <c r="D131" s="6" t="s">
        <v>799</v>
      </c>
      <c r="E131" s="5" t="s">
        <v>800</v>
      </c>
      <c r="F131" s="5" t="s">
        <v>514</v>
      </c>
      <c r="G131" s="6" t="s">
        <v>801</v>
      </c>
      <c r="H131" s="5" t="s">
        <v>802</v>
      </c>
      <c r="I131" s="11" t="s">
        <v>803</v>
      </c>
      <c r="J131" s="5" t="s">
        <v>51</v>
      </c>
      <c r="K131" s="5" t="s">
        <v>212</v>
      </c>
    </row>
    <row r="132">
      <c r="A132" s="4">
        <v>10917.0</v>
      </c>
      <c r="B132" s="5" t="s">
        <v>804</v>
      </c>
      <c r="C132" s="5" t="s">
        <v>805</v>
      </c>
      <c r="D132" s="6" t="s">
        <v>806</v>
      </c>
      <c r="E132" s="5" t="s">
        <v>807</v>
      </c>
      <c r="F132" s="5" t="s">
        <v>514</v>
      </c>
      <c r="G132" s="6" t="s">
        <v>808</v>
      </c>
      <c r="H132" s="5" t="s">
        <v>809</v>
      </c>
      <c r="I132" s="8" t="s">
        <v>810</v>
      </c>
      <c r="J132" s="5" t="s">
        <v>42</v>
      </c>
      <c r="K132" s="4" t="s">
        <v>42</v>
      </c>
    </row>
    <row r="133">
      <c r="A133" s="4">
        <v>10916.0</v>
      </c>
      <c r="B133" s="5" t="s">
        <v>811</v>
      </c>
      <c r="C133" s="5" t="s">
        <v>812</v>
      </c>
      <c r="D133" s="6" t="s">
        <v>813</v>
      </c>
      <c r="E133" s="5" t="s">
        <v>814</v>
      </c>
      <c r="F133" s="5" t="s">
        <v>514</v>
      </c>
      <c r="G133" s="6" t="s">
        <v>815</v>
      </c>
      <c r="H133" s="7" t="s">
        <v>816</v>
      </c>
      <c r="I133" s="8" t="s">
        <v>817</v>
      </c>
      <c r="J133" s="5" t="s">
        <v>42</v>
      </c>
      <c r="K133" s="5" t="s">
        <v>74</v>
      </c>
    </row>
    <row r="134">
      <c r="A134" s="4">
        <v>10915.0</v>
      </c>
      <c r="B134" s="5" t="s">
        <v>818</v>
      </c>
      <c r="C134" s="5" t="s">
        <v>819</v>
      </c>
      <c r="D134" s="6" t="s">
        <v>820</v>
      </c>
      <c r="E134" s="5" t="s">
        <v>821</v>
      </c>
      <c r="F134" s="5" t="s">
        <v>514</v>
      </c>
      <c r="G134" s="6" t="s">
        <v>822</v>
      </c>
      <c r="H134" s="5" t="s">
        <v>823</v>
      </c>
      <c r="I134" s="9" t="s">
        <v>824</v>
      </c>
      <c r="J134" s="5" t="s">
        <v>42</v>
      </c>
      <c r="K134" s="5" t="s">
        <v>74</v>
      </c>
    </row>
    <row r="135">
      <c r="A135" s="4">
        <v>10914.0</v>
      </c>
      <c r="B135" s="5" t="s">
        <v>825</v>
      </c>
      <c r="C135" s="5" t="s">
        <v>826</v>
      </c>
      <c r="D135" s="6" t="s">
        <v>827</v>
      </c>
      <c r="E135" s="5" t="s">
        <v>828</v>
      </c>
      <c r="F135" s="5" t="s">
        <v>514</v>
      </c>
      <c r="G135" s="6" t="s">
        <v>829</v>
      </c>
      <c r="H135" s="5" t="s">
        <v>830</v>
      </c>
      <c r="I135" s="8" t="s">
        <v>831</v>
      </c>
      <c r="J135" s="5" t="s">
        <v>108</v>
      </c>
      <c r="K135" s="5" t="s">
        <v>553</v>
      </c>
    </row>
    <row r="136">
      <c r="A136" s="4">
        <v>10913.0</v>
      </c>
      <c r="B136" s="5" t="s">
        <v>832</v>
      </c>
      <c r="C136" s="5" t="s">
        <v>833</v>
      </c>
      <c r="D136" s="6" t="s">
        <v>834</v>
      </c>
      <c r="E136" s="5" t="s">
        <v>835</v>
      </c>
      <c r="F136" s="5" t="s">
        <v>514</v>
      </c>
      <c r="G136" s="6" t="s">
        <v>836</v>
      </c>
      <c r="H136" s="5" t="s">
        <v>837</v>
      </c>
      <c r="I136" s="9" t="s">
        <v>838</v>
      </c>
      <c r="J136" s="5" t="s">
        <v>42</v>
      </c>
      <c r="K136" s="5" t="s">
        <v>839</v>
      </c>
    </row>
    <row r="137">
      <c r="A137" s="4">
        <v>10912.0</v>
      </c>
      <c r="B137" s="5" t="s">
        <v>840</v>
      </c>
      <c r="C137" s="5" t="s">
        <v>841</v>
      </c>
      <c r="D137" s="6" t="s">
        <v>842</v>
      </c>
      <c r="E137" s="5" t="s">
        <v>843</v>
      </c>
      <c r="F137" s="5" t="s">
        <v>514</v>
      </c>
      <c r="G137" s="6" t="s">
        <v>844</v>
      </c>
      <c r="H137" s="5" t="s">
        <v>845</v>
      </c>
      <c r="I137" s="9" t="s">
        <v>846</v>
      </c>
      <c r="J137" s="5" t="s">
        <v>93</v>
      </c>
      <c r="K137" s="5" t="s">
        <v>679</v>
      </c>
    </row>
    <row r="138">
      <c r="A138" s="4">
        <v>10911.0</v>
      </c>
      <c r="B138" s="5" t="s">
        <v>847</v>
      </c>
      <c r="C138" s="5" t="s">
        <v>848</v>
      </c>
      <c r="D138" s="6" t="s">
        <v>674</v>
      </c>
      <c r="E138" s="5" t="s">
        <v>675</v>
      </c>
      <c r="F138" s="5" t="s">
        <v>514</v>
      </c>
      <c r="G138" s="6" t="s">
        <v>849</v>
      </c>
      <c r="H138" s="5" t="s">
        <v>850</v>
      </c>
      <c r="I138" s="8" t="s">
        <v>851</v>
      </c>
      <c r="J138" s="5" t="s">
        <v>42</v>
      </c>
      <c r="K138" s="5" t="s">
        <v>152</v>
      </c>
    </row>
    <row r="139">
      <c r="A139" s="4">
        <v>10910.0</v>
      </c>
      <c r="B139" s="5" t="s">
        <v>852</v>
      </c>
      <c r="C139" s="5" t="s">
        <v>853</v>
      </c>
      <c r="D139" s="6" t="s">
        <v>854</v>
      </c>
      <c r="E139" s="5" t="s">
        <v>855</v>
      </c>
      <c r="F139" s="5" t="s">
        <v>514</v>
      </c>
      <c r="G139" s="6" t="s">
        <v>856</v>
      </c>
      <c r="H139" s="7" t="s">
        <v>857</v>
      </c>
      <c r="I139" s="8" t="s">
        <v>858</v>
      </c>
      <c r="J139" s="5" t="s">
        <v>108</v>
      </c>
      <c r="K139" s="4" t="s">
        <v>42</v>
      </c>
    </row>
    <row r="140">
      <c r="A140" s="4">
        <v>10909.0</v>
      </c>
      <c r="B140" s="5" t="s">
        <v>859</v>
      </c>
      <c r="C140" s="5" t="s">
        <v>860</v>
      </c>
      <c r="D140" s="6" t="s">
        <v>861</v>
      </c>
      <c r="E140" s="5" t="s">
        <v>862</v>
      </c>
      <c r="F140" s="5" t="s">
        <v>514</v>
      </c>
      <c r="G140" s="6" t="s">
        <v>863</v>
      </c>
      <c r="H140" s="5" t="s">
        <v>864</v>
      </c>
      <c r="I140" s="8" t="s">
        <v>865</v>
      </c>
      <c r="J140" s="5" t="s">
        <v>93</v>
      </c>
      <c r="K140" s="5" t="s">
        <v>74</v>
      </c>
    </row>
    <row r="141">
      <c r="A141" s="4">
        <v>10908.0</v>
      </c>
      <c r="B141" s="5" t="s">
        <v>866</v>
      </c>
      <c r="C141" s="5" t="s">
        <v>867</v>
      </c>
      <c r="D141" s="6" t="s">
        <v>868</v>
      </c>
      <c r="E141" s="5" t="s">
        <v>869</v>
      </c>
      <c r="F141" s="5" t="s">
        <v>514</v>
      </c>
      <c r="G141" s="6" t="s">
        <v>870</v>
      </c>
      <c r="H141" s="4" t="str">
        <f>IFERROR(__xludf.DUMMYFUNCTION("""info@""&amp;LOWER(REGEXREPLACE(B141,""[^A-Za-z0-9]"",""""))&amp;"".com"""),"info@hotelvillamartin.com")</f>
        <v>info@hotelvillamartin.com</v>
      </c>
      <c r="I141" s="9" t="s">
        <v>871</v>
      </c>
      <c r="J141" s="5" t="s">
        <v>18</v>
      </c>
      <c r="K141" s="4" t="s">
        <v>42</v>
      </c>
    </row>
    <row r="142">
      <c r="A142" s="4">
        <v>10907.0</v>
      </c>
      <c r="B142" s="5" t="s">
        <v>872</v>
      </c>
      <c r="C142" s="5" t="s">
        <v>873</v>
      </c>
      <c r="D142" s="6" t="s">
        <v>874</v>
      </c>
      <c r="E142" s="5" t="s">
        <v>668</v>
      </c>
      <c r="F142" s="5" t="s">
        <v>514</v>
      </c>
      <c r="G142" s="6" t="s">
        <v>875</v>
      </c>
      <c r="H142" s="5" t="s">
        <v>876</v>
      </c>
      <c r="I142" s="8" t="s">
        <v>877</v>
      </c>
      <c r="J142" s="5" t="s">
        <v>18</v>
      </c>
      <c r="K142" s="5" t="s">
        <v>375</v>
      </c>
    </row>
    <row r="143">
      <c r="A143" s="4">
        <v>10906.0</v>
      </c>
      <c r="B143" s="5" t="s">
        <v>878</v>
      </c>
      <c r="C143" s="5" t="s">
        <v>879</v>
      </c>
      <c r="D143" s="6" t="s">
        <v>880</v>
      </c>
      <c r="E143" s="5" t="s">
        <v>881</v>
      </c>
      <c r="F143" s="5" t="s">
        <v>514</v>
      </c>
      <c r="G143" s="6" t="s">
        <v>882</v>
      </c>
      <c r="H143" s="7" t="s">
        <v>883</v>
      </c>
      <c r="I143" s="8" t="s">
        <v>884</v>
      </c>
      <c r="J143" s="5" t="s">
        <v>18</v>
      </c>
      <c r="K143" s="5" t="s">
        <v>43</v>
      </c>
    </row>
    <row r="144">
      <c r="A144" s="4">
        <v>10905.0</v>
      </c>
      <c r="B144" s="5" t="s">
        <v>885</v>
      </c>
      <c r="C144" s="5" t="s">
        <v>886</v>
      </c>
      <c r="D144" s="6" t="s">
        <v>880</v>
      </c>
      <c r="E144" s="5" t="s">
        <v>881</v>
      </c>
      <c r="F144" s="5" t="s">
        <v>514</v>
      </c>
      <c r="G144" s="6" t="s">
        <v>887</v>
      </c>
      <c r="H144" s="5" t="s">
        <v>888</v>
      </c>
      <c r="I144" s="8" t="s">
        <v>889</v>
      </c>
      <c r="J144" s="5" t="s">
        <v>42</v>
      </c>
      <c r="K144" s="5" t="s">
        <v>66</v>
      </c>
    </row>
    <row r="145">
      <c r="A145" s="4">
        <v>10904.0</v>
      </c>
      <c r="B145" s="5" t="s">
        <v>890</v>
      </c>
      <c r="C145" s="5" t="s">
        <v>891</v>
      </c>
      <c r="D145" s="6" t="s">
        <v>892</v>
      </c>
      <c r="E145" s="5" t="s">
        <v>893</v>
      </c>
      <c r="F145" s="5" t="s">
        <v>514</v>
      </c>
      <c r="G145" s="6" t="s">
        <v>894</v>
      </c>
      <c r="H145" s="5" t="s">
        <v>895</v>
      </c>
      <c r="I145" s="8" t="s">
        <v>896</v>
      </c>
      <c r="J145" s="5" t="s">
        <v>42</v>
      </c>
      <c r="K145" s="5" t="s">
        <v>578</v>
      </c>
    </row>
    <row r="146">
      <c r="A146" s="4">
        <v>10903.0</v>
      </c>
      <c r="B146" s="5" t="s">
        <v>897</v>
      </c>
      <c r="C146" s="5" t="s">
        <v>898</v>
      </c>
      <c r="D146" s="6" t="s">
        <v>892</v>
      </c>
      <c r="E146" s="5" t="s">
        <v>893</v>
      </c>
      <c r="F146" s="5" t="s">
        <v>514</v>
      </c>
      <c r="G146" s="6" t="s">
        <v>899</v>
      </c>
      <c r="H146" s="5" t="s">
        <v>900</v>
      </c>
      <c r="I146" s="8" t="s">
        <v>901</v>
      </c>
      <c r="J146" s="5" t="s">
        <v>108</v>
      </c>
      <c r="K146" s="5" t="s">
        <v>294</v>
      </c>
    </row>
    <row r="147">
      <c r="A147" s="4">
        <v>10902.0</v>
      </c>
      <c r="B147" s="5" t="s">
        <v>902</v>
      </c>
      <c r="C147" s="5" t="s">
        <v>903</v>
      </c>
      <c r="D147" s="6" t="s">
        <v>892</v>
      </c>
      <c r="E147" s="5" t="s">
        <v>893</v>
      </c>
      <c r="F147" s="5" t="s">
        <v>514</v>
      </c>
      <c r="G147" s="6" t="s">
        <v>904</v>
      </c>
      <c r="H147" s="5" t="s">
        <v>905</v>
      </c>
      <c r="I147" s="8" t="s">
        <v>493</v>
      </c>
      <c r="J147" s="5" t="s">
        <v>18</v>
      </c>
      <c r="K147" s="5" t="s">
        <v>906</v>
      </c>
    </row>
    <row r="148">
      <c r="A148" s="4">
        <v>10901.0</v>
      </c>
      <c r="B148" s="5" t="s">
        <v>907</v>
      </c>
      <c r="C148" s="5" t="s">
        <v>908</v>
      </c>
      <c r="D148" s="6" t="s">
        <v>909</v>
      </c>
      <c r="E148" s="5" t="s">
        <v>910</v>
      </c>
      <c r="F148" s="5" t="s">
        <v>514</v>
      </c>
      <c r="G148" s="6" t="s">
        <v>911</v>
      </c>
      <c r="H148" s="5" t="s">
        <v>912</v>
      </c>
      <c r="I148" s="8" t="s">
        <v>913</v>
      </c>
      <c r="J148" s="5" t="s">
        <v>42</v>
      </c>
      <c r="K148" s="5" t="s">
        <v>308</v>
      </c>
    </row>
    <row r="149">
      <c r="A149" s="4">
        <v>10900.0</v>
      </c>
      <c r="B149" s="5" t="s">
        <v>914</v>
      </c>
      <c r="C149" s="5" t="s">
        <v>915</v>
      </c>
      <c r="D149" s="6" t="s">
        <v>916</v>
      </c>
      <c r="E149" s="5" t="s">
        <v>917</v>
      </c>
      <c r="F149" s="5" t="s">
        <v>514</v>
      </c>
      <c r="G149" s="6" t="s">
        <v>918</v>
      </c>
      <c r="H149" s="5" t="s">
        <v>919</v>
      </c>
      <c r="I149" s="8" t="s">
        <v>920</v>
      </c>
      <c r="J149" s="5" t="s">
        <v>42</v>
      </c>
      <c r="K149" s="5" t="s">
        <v>921</v>
      </c>
    </row>
    <row r="150">
      <c r="A150" s="4">
        <v>10899.0</v>
      </c>
      <c r="B150" s="5" t="s">
        <v>922</v>
      </c>
      <c r="C150" s="5" t="s">
        <v>923</v>
      </c>
      <c r="D150" s="6" t="s">
        <v>924</v>
      </c>
      <c r="E150" s="5" t="s">
        <v>917</v>
      </c>
      <c r="F150" s="5" t="s">
        <v>514</v>
      </c>
      <c r="G150" s="6" t="s">
        <v>925</v>
      </c>
      <c r="H150" s="5" t="s">
        <v>926</v>
      </c>
      <c r="I150" s="9" t="s">
        <v>927</v>
      </c>
      <c r="J150" s="5" t="s">
        <v>42</v>
      </c>
      <c r="K150" s="5" t="s">
        <v>27</v>
      </c>
    </row>
    <row r="151">
      <c r="A151" s="4">
        <v>10898.0</v>
      </c>
      <c r="B151" s="5" t="s">
        <v>928</v>
      </c>
      <c r="C151" s="5" t="s">
        <v>929</v>
      </c>
      <c r="D151" s="6" t="s">
        <v>930</v>
      </c>
      <c r="E151" s="5" t="s">
        <v>514</v>
      </c>
      <c r="F151" s="5" t="s">
        <v>514</v>
      </c>
      <c r="G151" s="6" t="s">
        <v>931</v>
      </c>
      <c r="H151" s="5" t="s">
        <v>932</v>
      </c>
      <c r="I151" s="8" t="s">
        <v>933</v>
      </c>
      <c r="J151" s="5" t="s">
        <v>42</v>
      </c>
      <c r="K151" s="4" t="s">
        <v>42</v>
      </c>
    </row>
    <row r="152">
      <c r="A152" s="4">
        <v>10897.0</v>
      </c>
      <c r="B152" s="5" t="s">
        <v>934</v>
      </c>
      <c r="C152" s="5" t="s">
        <v>935</v>
      </c>
      <c r="D152" s="6" t="s">
        <v>936</v>
      </c>
      <c r="E152" s="5" t="s">
        <v>648</v>
      </c>
      <c r="F152" s="5" t="s">
        <v>514</v>
      </c>
      <c r="G152" s="6" t="s">
        <v>937</v>
      </c>
      <c r="H152" s="7" t="s">
        <v>938</v>
      </c>
      <c r="I152" s="8" t="s">
        <v>939</v>
      </c>
      <c r="J152" s="5" t="s">
        <v>18</v>
      </c>
      <c r="K152" s="4" t="s">
        <v>42</v>
      </c>
    </row>
    <row r="153">
      <c r="A153" s="4">
        <v>10896.0</v>
      </c>
      <c r="B153" s="5" t="s">
        <v>940</v>
      </c>
      <c r="C153" s="5" t="s">
        <v>941</v>
      </c>
      <c r="D153" s="6" t="s">
        <v>647</v>
      </c>
      <c r="E153" s="5" t="s">
        <v>648</v>
      </c>
      <c r="F153" s="5" t="s">
        <v>514</v>
      </c>
      <c r="G153" s="6" t="s">
        <v>942</v>
      </c>
      <c r="H153" s="5" t="s">
        <v>943</v>
      </c>
      <c r="I153" s="8" t="s">
        <v>944</v>
      </c>
      <c r="J153" s="5" t="s">
        <v>108</v>
      </c>
      <c r="K153" s="5" t="s">
        <v>19</v>
      </c>
    </row>
    <row r="154">
      <c r="A154" s="4">
        <v>10895.0</v>
      </c>
      <c r="B154" s="5" t="s">
        <v>945</v>
      </c>
      <c r="C154" s="5" t="s">
        <v>946</v>
      </c>
      <c r="D154" s="6" t="s">
        <v>647</v>
      </c>
      <c r="E154" s="5" t="s">
        <v>648</v>
      </c>
      <c r="F154" s="5" t="s">
        <v>514</v>
      </c>
      <c r="G154" s="6" t="s">
        <v>947</v>
      </c>
      <c r="H154" s="5" t="s">
        <v>948</v>
      </c>
      <c r="I154" s="9" t="s">
        <v>949</v>
      </c>
      <c r="J154" s="5" t="s">
        <v>42</v>
      </c>
      <c r="K154" s="5" t="s">
        <v>950</v>
      </c>
    </row>
    <row r="155">
      <c r="A155" s="4">
        <v>10894.0</v>
      </c>
      <c r="B155" s="5" t="s">
        <v>951</v>
      </c>
      <c r="C155" s="5" t="s">
        <v>952</v>
      </c>
      <c r="D155" s="6" t="s">
        <v>647</v>
      </c>
      <c r="E155" s="5" t="s">
        <v>648</v>
      </c>
      <c r="F155" s="5" t="s">
        <v>514</v>
      </c>
      <c r="G155" s="6" t="s">
        <v>953</v>
      </c>
      <c r="H155" s="5" t="s">
        <v>954</v>
      </c>
      <c r="I155" s="8" t="s">
        <v>955</v>
      </c>
      <c r="J155" s="5" t="s">
        <v>42</v>
      </c>
      <c r="K155" s="5" t="s">
        <v>212</v>
      </c>
    </row>
    <row r="156">
      <c r="A156" s="4">
        <v>10893.0</v>
      </c>
      <c r="B156" s="5" t="s">
        <v>956</v>
      </c>
      <c r="C156" s="5" t="s">
        <v>957</v>
      </c>
      <c r="D156" s="6" t="s">
        <v>958</v>
      </c>
      <c r="E156" s="5" t="s">
        <v>959</v>
      </c>
      <c r="F156" s="5" t="s">
        <v>514</v>
      </c>
      <c r="G156" s="6" t="s">
        <v>960</v>
      </c>
      <c r="H156" s="4" t="str">
        <f>IFERROR(__xludf.DUMMYFUNCTION("""info@""&amp;LOWER(REGEXREPLACE(B156,""[^A-Za-z0-9]"",""""))&amp;"".com"""),"info@lapeahotel.com")</f>
        <v>info@lapeahotel.com</v>
      </c>
      <c r="I156" s="9" t="s">
        <v>961</v>
      </c>
      <c r="J156" s="5" t="s">
        <v>18</v>
      </c>
      <c r="K156" s="4" t="s">
        <v>42</v>
      </c>
    </row>
    <row r="157">
      <c r="A157" s="4">
        <v>10892.0</v>
      </c>
      <c r="B157" s="5" t="s">
        <v>962</v>
      </c>
      <c r="C157" s="5" t="s">
        <v>963</v>
      </c>
      <c r="D157" s="6" t="s">
        <v>964</v>
      </c>
      <c r="E157" s="5" t="s">
        <v>965</v>
      </c>
      <c r="F157" s="5" t="s">
        <v>514</v>
      </c>
      <c r="G157" s="6" t="s">
        <v>966</v>
      </c>
      <c r="H157" s="5" t="s">
        <v>967</v>
      </c>
      <c r="I157" s="8" t="s">
        <v>968</v>
      </c>
      <c r="J157" s="5" t="s">
        <v>93</v>
      </c>
      <c r="K157" s="5" t="s">
        <v>201</v>
      </c>
    </row>
    <row r="158">
      <c r="A158" s="4">
        <v>10891.0</v>
      </c>
      <c r="B158" s="5" t="s">
        <v>969</v>
      </c>
      <c r="C158" s="5" t="s">
        <v>970</v>
      </c>
      <c r="D158" s="6" t="s">
        <v>971</v>
      </c>
      <c r="E158" s="5" t="s">
        <v>629</v>
      </c>
      <c r="F158" s="5" t="s">
        <v>514</v>
      </c>
      <c r="G158" s="6" t="s">
        <v>972</v>
      </c>
      <c r="H158" s="5" t="s">
        <v>973</v>
      </c>
      <c r="I158" s="8" t="s">
        <v>974</v>
      </c>
      <c r="J158" s="5" t="s">
        <v>42</v>
      </c>
      <c r="K158" s="5" t="s">
        <v>975</v>
      </c>
    </row>
    <row r="159">
      <c r="A159" s="4">
        <v>10890.0</v>
      </c>
      <c r="B159" s="5" t="s">
        <v>976</v>
      </c>
      <c r="C159" s="5" t="s">
        <v>977</v>
      </c>
      <c r="D159" s="6" t="s">
        <v>978</v>
      </c>
      <c r="E159" s="5" t="s">
        <v>979</v>
      </c>
      <c r="F159" s="5" t="s">
        <v>514</v>
      </c>
      <c r="G159" s="6" t="s">
        <v>980</v>
      </c>
      <c r="H159" s="4" t="str">
        <f>IFERROR(__xludf.DUMMYFUNCTION("""info@""&amp;LOWER(REGEXREPLACE(B159,""[^A-Za-z0-9]"",""""))&amp;"".com"""),"info@elcaprichodejosanasl.com")</f>
        <v>info@elcaprichodejosanasl.com</v>
      </c>
      <c r="I159" s="9" t="s">
        <v>981</v>
      </c>
      <c r="J159" s="5" t="s">
        <v>42</v>
      </c>
      <c r="K159" s="5" t="s">
        <v>553</v>
      </c>
    </row>
    <row r="160">
      <c r="A160" s="4">
        <v>10889.0</v>
      </c>
      <c r="B160" s="5" t="s">
        <v>982</v>
      </c>
      <c r="C160" s="5" t="s">
        <v>983</v>
      </c>
      <c r="D160" s="6" t="s">
        <v>978</v>
      </c>
      <c r="E160" s="5" t="s">
        <v>979</v>
      </c>
      <c r="F160" s="5" t="s">
        <v>514</v>
      </c>
      <c r="G160" s="6" t="s">
        <v>984</v>
      </c>
      <c r="H160" s="7" t="s">
        <v>985</v>
      </c>
      <c r="I160" s="8" t="s">
        <v>986</v>
      </c>
      <c r="J160" s="5" t="s">
        <v>93</v>
      </c>
      <c r="K160" s="5" t="s">
        <v>160</v>
      </c>
    </row>
    <row r="161">
      <c r="A161" s="4">
        <v>10888.0</v>
      </c>
      <c r="B161" s="5" t="s">
        <v>987</v>
      </c>
      <c r="C161" s="5" t="s">
        <v>988</v>
      </c>
      <c r="D161" s="6" t="s">
        <v>978</v>
      </c>
      <c r="E161" s="5" t="s">
        <v>979</v>
      </c>
      <c r="F161" s="5" t="s">
        <v>514</v>
      </c>
      <c r="G161" s="6" t="s">
        <v>989</v>
      </c>
      <c r="H161" s="4" t="s">
        <v>990</v>
      </c>
      <c r="I161" s="8" t="s">
        <v>991</v>
      </c>
      <c r="J161" s="5" t="s">
        <v>42</v>
      </c>
      <c r="K161" s="5" t="s">
        <v>308</v>
      </c>
    </row>
    <row r="162">
      <c r="A162" s="4">
        <v>10887.0</v>
      </c>
      <c r="B162" s="5" t="s">
        <v>992</v>
      </c>
      <c r="C162" s="5" t="s">
        <v>993</v>
      </c>
      <c r="D162" s="6" t="s">
        <v>994</v>
      </c>
      <c r="E162" s="5" t="s">
        <v>629</v>
      </c>
      <c r="F162" s="5" t="s">
        <v>514</v>
      </c>
      <c r="G162" s="6" t="s">
        <v>995</v>
      </c>
      <c r="H162" s="4" t="str">
        <f>IFERROR(__xludf.DUMMYFUNCTION("""info@""&amp;LOWER(REGEXREPLACE(B162,""[^A-Za-z0-9]"",""""))&amp;"".com"""),"info@valledelsilencio.com")</f>
        <v>info@valledelsilencio.com</v>
      </c>
      <c r="I162" s="9" t="s">
        <v>996</v>
      </c>
      <c r="J162" s="5" t="s">
        <v>93</v>
      </c>
      <c r="K162" s="5" t="s">
        <v>152</v>
      </c>
    </row>
    <row r="163">
      <c r="A163" s="4">
        <v>10886.0</v>
      </c>
      <c r="B163" s="5" t="s">
        <v>997</v>
      </c>
      <c r="C163" s="5" t="s">
        <v>998</v>
      </c>
      <c r="D163" s="6" t="s">
        <v>999</v>
      </c>
      <c r="E163" s="5" t="s">
        <v>1000</v>
      </c>
      <c r="F163" s="5" t="s">
        <v>514</v>
      </c>
      <c r="G163" s="6" t="s">
        <v>1001</v>
      </c>
      <c r="H163" s="4" t="str">
        <f>IFERROR(__xludf.DUMMYFUNCTION("""info@""&amp;LOWER(REGEXREPLACE(B163,""[^A-Za-z0-9]"",""""))&amp;"".com"""),"info@hotelruralthegardenhouse1975lacasadelapraderasl.com")</f>
        <v>info@hotelruralthegardenhouse1975lacasadelapraderasl.com</v>
      </c>
      <c r="I163" s="9" t="s">
        <v>1002</v>
      </c>
      <c r="J163" s="5" t="s">
        <v>93</v>
      </c>
      <c r="K163" s="4" t="s">
        <v>42</v>
      </c>
    </row>
    <row r="164">
      <c r="A164" s="4">
        <v>10885.0</v>
      </c>
      <c r="B164" s="5" t="s">
        <v>1003</v>
      </c>
      <c r="C164" s="5" t="s">
        <v>1004</v>
      </c>
      <c r="D164" s="6" t="s">
        <v>1005</v>
      </c>
      <c r="E164" s="5" t="s">
        <v>629</v>
      </c>
      <c r="F164" s="5" t="s">
        <v>514</v>
      </c>
      <c r="G164" s="6" t="s">
        <v>1006</v>
      </c>
      <c r="H164" s="4" t="s">
        <v>1007</v>
      </c>
      <c r="I164" s="8" t="s">
        <v>1008</v>
      </c>
      <c r="J164" s="5" t="s">
        <v>108</v>
      </c>
      <c r="K164" s="5" t="s">
        <v>184</v>
      </c>
    </row>
    <row r="165">
      <c r="A165" s="4">
        <v>10884.0</v>
      </c>
      <c r="B165" s="5" t="s">
        <v>1009</v>
      </c>
      <c r="C165" s="5" t="s">
        <v>1010</v>
      </c>
      <c r="D165" s="6" t="s">
        <v>1011</v>
      </c>
      <c r="E165" s="5" t="s">
        <v>629</v>
      </c>
      <c r="F165" s="5" t="s">
        <v>514</v>
      </c>
      <c r="G165" s="6" t="s">
        <v>1012</v>
      </c>
      <c r="H165" s="4" t="str">
        <f>IFERROR(__xludf.DUMMYFUNCTION("""info@""&amp;LOWER(REGEXREPLACE(B165,""[^A-Za-z0-9]"",""""))&amp;"".com"""),"info@novo.com")</f>
        <v>info@novo.com</v>
      </c>
      <c r="I165" s="9" t="s">
        <v>1013</v>
      </c>
      <c r="J165" s="5" t="s">
        <v>108</v>
      </c>
      <c r="K165" s="5" t="s">
        <v>1014</v>
      </c>
    </row>
    <row r="166">
      <c r="A166" s="4">
        <v>10883.0</v>
      </c>
      <c r="B166" s="5" t="s">
        <v>1015</v>
      </c>
      <c r="C166" s="5" t="s">
        <v>1016</v>
      </c>
      <c r="D166" s="6" t="s">
        <v>1017</v>
      </c>
      <c r="E166" s="5" t="s">
        <v>1018</v>
      </c>
      <c r="F166" s="5" t="s">
        <v>514</v>
      </c>
      <c r="G166" s="6" t="s">
        <v>1019</v>
      </c>
      <c r="H166" s="5" t="s">
        <v>1020</v>
      </c>
      <c r="I166" s="8" t="s">
        <v>1021</v>
      </c>
      <c r="J166" s="5" t="s">
        <v>93</v>
      </c>
      <c r="K166" s="5" t="s">
        <v>782</v>
      </c>
    </row>
    <row r="167">
      <c r="A167" s="4">
        <v>10882.0</v>
      </c>
      <c r="B167" s="5" t="s">
        <v>1022</v>
      </c>
      <c r="C167" s="5" t="s">
        <v>1023</v>
      </c>
      <c r="D167" s="6" t="s">
        <v>1011</v>
      </c>
      <c r="E167" s="5" t="s">
        <v>629</v>
      </c>
      <c r="F167" s="5" t="s">
        <v>514</v>
      </c>
      <c r="G167" s="6" t="s">
        <v>1024</v>
      </c>
      <c r="H167" s="5" t="s">
        <v>1025</v>
      </c>
      <c r="I167" s="9" t="s">
        <v>1026</v>
      </c>
      <c r="J167" s="5" t="s">
        <v>42</v>
      </c>
      <c r="K167" s="5" t="s">
        <v>1027</v>
      </c>
    </row>
    <row r="168">
      <c r="A168" s="4">
        <v>10881.0</v>
      </c>
      <c r="B168" s="5" t="s">
        <v>1028</v>
      </c>
      <c r="C168" s="5" t="s">
        <v>1029</v>
      </c>
      <c r="D168" s="6" t="s">
        <v>1030</v>
      </c>
      <c r="E168" s="5" t="s">
        <v>629</v>
      </c>
      <c r="F168" s="5" t="s">
        <v>514</v>
      </c>
      <c r="G168" s="6" t="s">
        <v>1031</v>
      </c>
      <c r="H168" s="5" t="s">
        <v>1032</v>
      </c>
      <c r="I168" s="8" t="s">
        <v>1033</v>
      </c>
      <c r="J168" s="5" t="s">
        <v>93</v>
      </c>
      <c r="K168" s="5" t="s">
        <v>294</v>
      </c>
    </row>
    <row r="169">
      <c r="A169" s="4">
        <v>10880.0</v>
      </c>
      <c r="B169" s="5" t="s">
        <v>1034</v>
      </c>
      <c r="C169" s="5" t="s">
        <v>1035</v>
      </c>
      <c r="D169" s="6" t="s">
        <v>1036</v>
      </c>
      <c r="E169" s="5" t="s">
        <v>629</v>
      </c>
      <c r="F169" s="5" t="s">
        <v>514</v>
      </c>
      <c r="G169" s="6" t="s">
        <v>1037</v>
      </c>
      <c r="H169" s="7" t="s">
        <v>1038</v>
      </c>
      <c r="I169" s="8" t="s">
        <v>1039</v>
      </c>
      <c r="J169" s="5" t="s">
        <v>42</v>
      </c>
      <c r="K169" s="5" t="s">
        <v>109</v>
      </c>
    </row>
    <row r="170">
      <c r="A170" s="4">
        <v>10879.0</v>
      </c>
      <c r="B170" s="5" t="s">
        <v>1040</v>
      </c>
      <c r="C170" s="5" t="s">
        <v>1041</v>
      </c>
      <c r="D170" s="6" t="s">
        <v>1036</v>
      </c>
      <c r="E170" s="5" t="s">
        <v>629</v>
      </c>
      <c r="F170" s="5" t="s">
        <v>514</v>
      </c>
      <c r="G170" s="6" t="s">
        <v>1042</v>
      </c>
      <c r="H170" s="5" t="s">
        <v>1043</v>
      </c>
      <c r="I170" s="8" t="s">
        <v>1044</v>
      </c>
      <c r="J170" s="5" t="s">
        <v>463</v>
      </c>
      <c r="K170" s="4" t="s">
        <v>42</v>
      </c>
    </row>
    <row r="171">
      <c r="A171" s="4">
        <v>10878.0</v>
      </c>
      <c r="B171" s="5" t="s">
        <v>1045</v>
      </c>
      <c r="C171" s="5" t="s">
        <v>1046</v>
      </c>
      <c r="D171" s="6" t="s">
        <v>1005</v>
      </c>
      <c r="E171" s="5" t="s">
        <v>629</v>
      </c>
      <c r="F171" s="5" t="s">
        <v>514</v>
      </c>
      <c r="G171" s="6" t="s">
        <v>1047</v>
      </c>
      <c r="H171" s="7" t="s">
        <v>1048</v>
      </c>
      <c r="I171" s="8" t="s">
        <v>1049</v>
      </c>
      <c r="J171" s="5" t="s">
        <v>93</v>
      </c>
      <c r="K171" s="5" t="s">
        <v>1050</v>
      </c>
    </row>
    <row r="172">
      <c r="A172" s="4">
        <v>10877.0</v>
      </c>
      <c r="B172" s="5" t="s">
        <v>1051</v>
      </c>
      <c r="C172" s="5" t="s">
        <v>1052</v>
      </c>
      <c r="D172" s="6" t="s">
        <v>971</v>
      </c>
      <c r="E172" s="5" t="s">
        <v>629</v>
      </c>
      <c r="F172" s="5" t="s">
        <v>514</v>
      </c>
      <c r="G172" s="6" t="s">
        <v>1053</v>
      </c>
      <c r="H172" s="5" t="s">
        <v>1054</v>
      </c>
      <c r="I172" s="9" t="s">
        <v>1055</v>
      </c>
      <c r="J172" s="5" t="s">
        <v>18</v>
      </c>
      <c r="K172" s="4" t="s">
        <v>42</v>
      </c>
    </row>
    <row r="173">
      <c r="A173" s="4">
        <v>10876.0</v>
      </c>
      <c r="B173" s="5" t="s">
        <v>1056</v>
      </c>
      <c r="C173" s="5" t="s">
        <v>1057</v>
      </c>
      <c r="D173" s="6" t="s">
        <v>1036</v>
      </c>
      <c r="E173" s="5" t="s">
        <v>629</v>
      </c>
      <c r="F173" s="5" t="s">
        <v>514</v>
      </c>
      <c r="G173" s="6" t="s">
        <v>1058</v>
      </c>
      <c r="H173" s="5" t="s">
        <v>1059</v>
      </c>
      <c r="I173" s="8" t="s">
        <v>1060</v>
      </c>
      <c r="J173" s="5" t="s">
        <v>108</v>
      </c>
      <c r="K173" s="5" t="s">
        <v>950</v>
      </c>
    </row>
    <row r="174">
      <c r="A174" s="4">
        <v>10875.0</v>
      </c>
      <c r="B174" s="5" t="s">
        <v>1061</v>
      </c>
      <c r="C174" s="5" t="s">
        <v>1062</v>
      </c>
      <c r="D174" s="6" t="s">
        <v>1011</v>
      </c>
      <c r="E174" s="5" t="s">
        <v>629</v>
      </c>
      <c r="F174" s="5" t="s">
        <v>514</v>
      </c>
      <c r="G174" s="6" t="s">
        <v>1063</v>
      </c>
      <c r="H174" s="5" t="s">
        <v>1064</v>
      </c>
      <c r="I174" s="8" t="s">
        <v>1065</v>
      </c>
      <c r="J174" s="5" t="s">
        <v>93</v>
      </c>
      <c r="K174" s="5" t="s">
        <v>1050</v>
      </c>
    </row>
    <row r="175">
      <c r="A175" s="4">
        <v>10874.0</v>
      </c>
      <c r="B175" s="5" t="s">
        <v>1066</v>
      </c>
      <c r="C175" s="5" t="s">
        <v>1067</v>
      </c>
      <c r="D175" s="6" t="s">
        <v>1011</v>
      </c>
      <c r="E175" s="5" t="s">
        <v>629</v>
      </c>
      <c r="F175" s="5" t="s">
        <v>514</v>
      </c>
      <c r="G175" s="6" t="s">
        <v>1068</v>
      </c>
      <c r="H175" s="4" t="s">
        <v>1069</v>
      </c>
      <c r="I175" s="11" t="s">
        <v>1070</v>
      </c>
      <c r="J175" s="5" t="s">
        <v>42</v>
      </c>
      <c r="K175" s="5" t="s">
        <v>254</v>
      </c>
    </row>
    <row r="176">
      <c r="A176" s="4">
        <v>10873.0</v>
      </c>
      <c r="B176" s="5" t="s">
        <v>1071</v>
      </c>
      <c r="C176" s="5" t="s">
        <v>1072</v>
      </c>
      <c r="D176" s="6" t="s">
        <v>1011</v>
      </c>
      <c r="E176" s="5" t="s">
        <v>629</v>
      </c>
      <c r="F176" s="5" t="s">
        <v>514</v>
      </c>
      <c r="G176" s="6" t="s">
        <v>1073</v>
      </c>
      <c r="H176" s="4" t="str">
        <f>IFERROR(__xludf.DUMMYFUNCTION("""info@""&amp;LOWER(REGEXREPLACE(B176,""[^A-Za-z0-9]"",""""))&amp;"".com"""),"info@reyjofrasl.com")</f>
        <v>info@reyjofrasl.com</v>
      </c>
      <c r="I176" s="9" t="s">
        <v>1074</v>
      </c>
      <c r="J176" s="5" t="s">
        <v>108</v>
      </c>
      <c r="K176" s="5" t="s">
        <v>152</v>
      </c>
    </row>
    <row r="177">
      <c r="A177" s="4">
        <v>10872.0</v>
      </c>
      <c r="B177" s="5" t="s">
        <v>1075</v>
      </c>
      <c r="C177" s="5" t="s">
        <v>1076</v>
      </c>
      <c r="D177" s="6" t="s">
        <v>971</v>
      </c>
      <c r="E177" s="5" t="s">
        <v>629</v>
      </c>
      <c r="F177" s="5" t="s">
        <v>514</v>
      </c>
      <c r="G177" s="6" t="s">
        <v>1077</v>
      </c>
      <c r="H177" s="4" t="str">
        <f>IFERROR(__xludf.DUMMYFUNCTION("""info@""&amp;LOWER(REGEXREPLACE(B177,""[^A-Za-z0-9]"",""""))&amp;"".com"""),"info@jessmartnezblanco.com")</f>
        <v>info@jessmartnezblanco.com</v>
      </c>
      <c r="I177" s="9" t="s">
        <v>1078</v>
      </c>
      <c r="J177" s="5" t="s">
        <v>18</v>
      </c>
      <c r="K177" s="4" t="s">
        <v>42</v>
      </c>
    </row>
    <row r="178">
      <c r="A178" s="4">
        <v>10871.0</v>
      </c>
      <c r="B178" s="5" t="s">
        <v>1079</v>
      </c>
      <c r="C178" s="5" t="s">
        <v>1080</v>
      </c>
      <c r="D178" s="6" t="s">
        <v>1081</v>
      </c>
      <c r="E178" s="5" t="s">
        <v>1082</v>
      </c>
      <c r="F178" s="5" t="s">
        <v>514</v>
      </c>
      <c r="G178" s="6" t="s">
        <v>1083</v>
      </c>
      <c r="H178" s="5" t="s">
        <v>1084</v>
      </c>
      <c r="I178" s="8" t="s">
        <v>1085</v>
      </c>
      <c r="J178" s="5" t="s">
        <v>108</v>
      </c>
      <c r="K178" s="5" t="s">
        <v>1086</v>
      </c>
    </row>
    <row r="179">
      <c r="A179" s="4">
        <v>10870.0</v>
      </c>
      <c r="B179" s="5" t="s">
        <v>1087</v>
      </c>
      <c r="C179" s="5" t="s">
        <v>1088</v>
      </c>
      <c r="D179" s="6" t="s">
        <v>1089</v>
      </c>
      <c r="E179" s="5" t="s">
        <v>1090</v>
      </c>
      <c r="F179" s="5" t="s">
        <v>514</v>
      </c>
      <c r="G179" s="6" t="s">
        <v>1091</v>
      </c>
      <c r="H179" s="5" t="s">
        <v>1092</v>
      </c>
      <c r="I179" s="8" t="s">
        <v>1093</v>
      </c>
      <c r="J179" s="5" t="s">
        <v>18</v>
      </c>
      <c r="K179" s="5" t="s">
        <v>66</v>
      </c>
    </row>
    <row r="180">
      <c r="A180" s="4">
        <v>10869.0</v>
      </c>
      <c r="B180" s="5" t="s">
        <v>1094</v>
      </c>
      <c r="C180" s="5" t="s">
        <v>1095</v>
      </c>
      <c r="D180" s="6" t="s">
        <v>1089</v>
      </c>
      <c r="E180" s="5" t="s">
        <v>1090</v>
      </c>
      <c r="F180" s="5" t="s">
        <v>514</v>
      </c>
      <c r="G180" s="6" t="s">
        <v>1096</v>
      </c>
      <c r="H180" s="5" t="s">
        <v>1097</v>
      </c>
      <c r="I180" s="8" t="s">
        <v>1098</v>
      </c>
      <c r="J180" s="5" t="s">
        <v>463</v>
      </c>
      <c r="K180" s="5" t="s">
        <v>308</v>
      </c>
    </row>
    <row r="181">
      <c r="A181" s="4">
        <v>10867.0</v>
      </c>
      <c r="B181" s="5" t="s">
        <v>1099</v>
      </c>
      <c r="C181" s="5" t="s">
        <v>1100</v>
      </c>
      <c r="D181" s="6" t="s">
        <v>1089</v>
      </c>
      <c r="E181" s="5" t="s">
        <v>1090</v>
      </c>
      <c r="F181" s="5" t="s">
        <v>514</v>
      </c>
      <c r="G181" s="6" t="s">
        <v>1101</v>
      </c>
      <c r="H181" s="5" t="s">
        <v>1102</v>
      </c>
      <c r="I181" s="8" t="s">
        <v>1103</v>
      </c>
      <c r="J181" s="5" t="s">
        <v>18</v>
      </c>
      <c r="K181" s="5" t="s">
        <v>754</v>
      </c>
    </row>
    <row r="182">
      <c r="A182" s="4">
        <v>10868.0</v>
      </c>
      <c r="B182" s="5" t="s">
        <v>1104</v>
      </c>
      <c r="C182" s="5" t="s">
        <v>1105</v>
      </c>
      <c r="D182" s="6" t="s">
        <v>1089</v>
      </c>
      <c r="E182" s="5" t="s">
        <v>1090</v>
      </c>
      <c r="F182" s="5" t="s">
        <v>514</v>
      </c>
      <c r="G182" s="6" t="s">
        <v>1101</v>
      </c>
      <c r="H182" s="5" t="s">
        <v>1102</v>
      </c>
      <c r="I182" s="8" t="s">
        <v>1103</v>
      </c>
      <c r="J182" s="5" t="s">
        <v>42</v>
      </c>
      <c r="K182" s="5" t="s">
        <v>754</v>
      </c>
    </row>
    <row r="183">
      <c r="A183" s="4">
        <v>10866.0</v>
      </c>
      <c r="B183" s="5" t="s">
        <v>1106</v>
      </c>
      <c r="C183" s="5" t="s">
        <v>1107</v>
      </c>
      <c r="D183" s="6" t="s">
        <v>1108</v>
      </c>
      <c r="E183" s="5" t="s">
        <v>1109</v>
      </c>
      <c r="F183" s="5" t="s">
        <v>514</v>
      </c>
      <c r="G183" s="6" t="s">
        <v>1110</v>
      </c>
      <c r="H183" s="5" t="s">
        <v>1111</v>
      </c>
      <c r="I183" s="8" t="s">
        <v>1112</v>
      </c>
      <c r="J183" s="5" t="s">
        <v>93</v>
      </c>
      <c r="K183" s="5" t="s">
        <v>294</v>
      </c>
    </row>
    <row r="184">
      <c r="A184" s="4">
        <v>10865.0</v>
      </c>
      <c r="B184" s="5" t="s">
        <v>1113</v>
      </c>
      <c r="C184" s="5" t="s">
        <v>1114</v>
      </c>
      <c r="D184" s="6" t="s">
        <v>1115</v>
      </c>
      <c r="E184" s="5" t="s">
        <v>1116</v>
      </c>
      <c r="F184" s="5" t="s">
        <v>514</v>
      </c>
      <c r="G184" s="6" t="s">
        <v>1117</v>
      </c>
      <c r="H184" s="5" t="s">
        <v>1118</v>
      </c>
      <c r="I184" s="8" t="s">
        <v>877</v>
      </c>
      <c r="J184" s="5" t="s">
        <v>51</v>
      </c>
      <c r="K184" s="5" t="s">
        <v>294</v>
      </c>
    </row>
    <row r="185">
      <c r="A185" s="4">
        <v>10864.0</v>
      </c>
      <c r="B185" s="5" t="s">
        <v>1119</v>
      </c>
      <c r="C185" s="5" t="s">
        <v>1120</v>
      </c>
      <c r="D185" s="6" t="s">
        <v>1121</v>
      </c>
      <c r="E185" s="5" t="s">
        <v>1122</v>
      </c>
      <c r="F185" s="5" t="s">
        <v>514</v>
      </c>
      <c r="G185" s="6" t="s">
        <v>1123</v>
      </c>
      <c r="H185" s="5" t="s">
        <v>1124</v>
      </c>
      <c r="I185" s="9" t="s">
        <v>1125</v>
      </c>
      <c r="J185" s="5" t="s">
        <v>42</v>
      </c>
      <c r="K185" s="5" t="s">
        <v>152</v>
      </c>
    </row>
    <row r="186">
      <c r="A186" s="4">
        <v>10863.0</v>
      </c>
      <c r="B186" s="5" t="s">
        <v>1126</v>
      </c>
      <c r="C186" s="5" t="s">
        <v>1127</v>
      </c>
      <c r="D186" s="6" t="s">
        <v>1121</v>
      </c>
      <c r="E186" s="5" t="s">
        <v>1122</v>
      </c>
      <c r="F186" s="5" t="s">
        <v>514</v>
      </c>
      <c r="G186" s="6" t="s">
        <v>1128</v>
      </c>
      <c r="H186" s="4" t="s">
        <v>1129</v>
      </c>
      <c r="I186" s="8" t="s">
        <v>1130</v>
      </c>
      <c r="J186" s="5" t="s">
        <v>18</v>
      </c>
      <c r="K186" s="5" t="s">
        <v>679</v>
      </c>
    </row>
    <row r="187">
      <c r="A187" s="4">
        <v>10862.0</v>
      </c>
      <c r="B187" s="5" t="s">
        <v>1131</v>
      </c>
      <c r="C187" s="5" t="s">
        <v>1132</v>
      </c>
      <c r="D187" s="6" t="s">
        <v>1133</v>
      </c>
      <c r="E187" s="5" t="s">
        <v>1134</v>
      </c>
      <c r="F187" s="5" t="s">
        <v>514</v>
      </c>
      <c r="G187" s="6" t="s">
        <v>1135</v>
      </c>
      <c r="H187" s="7" t="s">
        <v>1136</v>
      </c>
      <c r="I187" s="8" t="s">
        <v>1137</v>
      </c>
      <c r="J187" s="5" t="s">
        <v>51</v>
      </c>
      <c r="K187" s="5" t="s">
        <v>375</v>
      </c>
    </row>
    <row r="188">
      <c r="A188" s="4">
        <v>10861.0</v>
      </c>
      <c r="B188" s="5" t="s">
        <v>1138</v>
      </c>
      <c r="C188" s="5" t="s">
        <v>1139</v>
      </c>
      <c r="D188" s="6" t="s">
        <v>1140</v>
      </c>
      <c r="E188" s="5" t="s">
        <v>1141</v>
      </c>
      <c r="F188" s="5" t="s">
        <v>514</v>
      </c>
      <c r="G188" s="6" t="s">
        <v>1142</v>
      </c>
      <c r="H188" s="4" t="str">
        <f>IFERROR(__xludf.DUMMYFUNCTION("""info@""&amp;LOWER(REGEXREPLACE(B188,""[^A-Za-z0-9]"",""""))&amp;"".com"""),"info@hotelvillapalomasl.com")</f>
        <v>info@hotelvillapalomasl.com</v>
      </c>
      <c r="I188" s="9" t="s">
        <v>1143</v>
      </c>
      <c r="J188" s="5" t="s">
        <v>42</v>
      </c>
      <c r="K188" s="5" t="s">
        <v>1144</v>
      </c>
    </row>
    <row r="189">
      <c r="A189" s="4">
        <v>10860.0</v>
      </c>
      <c r="B189" s="5" t="s">
        <v>1145</v>
      </c>
      <c r="C189" s="5" t="s">
        <v>1146</v>
      </c>
      <c r="D189" s="6" t="s">
        <v>1115</v>
      </c>
      <c r="E189" s="5" t="s">
        <v>1116</v>
      </c>
      <c r="F189" s="5" t="s">
        <v>514</v>
      </c>
      <c r="G189" s="6" t="s">
        <v>1147</v>
      </c>
      <c r="H189" s="7" t="s">
        <v>1148</v>
      </c>
      <c r="I189" s="8" t="s">
        <v>1149</v>
      </c>
      <c r="J189" s="5" t="s">
        <v>108</v>
      </c>
      <c r="K189" s="5" t="s">
        <v>35</v>
      </c>
    </row>
    <row r="190">
      <c r="A190" s="4">
        <v>10859.0</v>
      </c>
      <c r="B190" s="5" t="s">
        <v>1150</v>
      </c>
      <c r="C190" s="5" t="s">
        <v>1151</v>
      </c>
      <c r="D190" s="6" t="s">
        <v>1152</v>
      </c>
      <c r="E190" s="5" t="s">
        <v>1153</v>
      </c>
      <c r="F190" s="5" t="s">
        <v>514</v>
      </c>
      <c r="G190" s="6" t="s">
        <v>1154</v>
      </c>
      <c r="H190" s="7" t="s">
        <v>1155</v>
      </c>
      <c r="I190" s="8" t="s">
        <v>1156</v>
      </c>
      <c r="J190" s="5" t="s">
        <v>18</v>
      </c>
      <c r="K190" s="5" t="s">
        <v>420</v>
      </c>
    </row>
    <row r="191">
      <c r="A191" s="4">
        <v>10858.0</v>
      </c>
      <c r="B191" s="5" t="s">
        <v>1157</v>
      </c>
      <c r="C191" s="5" t="s">
        <v>1158</v>
      </c>
      <c r="D191" s="6" t="s">
        <v>537</v>
      </c>
      <c r="E191" s="5" t="s">
        <v>514</v>
      </c>
      <c r="F191" s="5" t="s">
        <v>514</v>
      </c>
      <c r="G191" s="6" t="s">
        <v>1159</v>
      </c>
      <c r="H191" s="5" t="s">
        <v>1160</v>
      </c>
      <c r="I191" s="8" t="s">
        <v>1161</v>
      </c>
      <c r="J191" s="5" t="s">
        <v>42</v>
      </c>
      <c r="K191" s="5" t="s">
        <v>1162</v>
      </c>
    </row>
    <row r="192">
      <c r="A192" s="4">
        <v>10857.0</v>
      </c>
      <c r="B192" s="5" t="s">
        <v>1163</v>
      </c>
      <c r="C192" s="5" t="s">
        <v>1164</v>
      </c>
      <c r="D192" s="6" t="s">
        <v>1165</v>
      </c>
      <c r="E192" s="5" t="s">
        <v>1166</v>
      </c>
      <c r="F192" s="5" t="s">
        <v>514</v>
      </c>
      <c r="G192" s="6" t="s">
        <v>1167</v>
      </c>
      <c r="H192" s="5" t="s">
        <v>1168</v>
      </c>
      <c r="I192" s="8" t="s">
        <v>1169</v>
      </c>
      <c r="J192" s="5" t="s">
        <v>108</v>
      </c>
      <c r="K192" s="4" t="s">
        <v>42</v>
      </c>
    </row>
    <row r="193">
      <c r="A193" s="4">
        <v>10856.0</v>
      </c>
      <c r="B193" s="5" t="s">
        <v>1170</v>
      </c>
      <c r="C193" s="5" t="s">
        <v>1171</v>
      </c>
      <c r="D193" s="6" t="s">
        <v>537</v>
      </c>
      <c r="E193" s="5" t="s">
        <v>514</v>
      </c>
      <c r="F193" s="5" t="s">
        <v>514</v>
      </c>
      <c r="G193" s="6" t="s">
        <v>1172</v>
      </c>
      <c r="H193" s="4" t="str">
        <f>IFERROR(__xludf.DUMMYFUNCTION("""info@""&amp;LOWER(REGEXREPLACE(B193,""[^A-Za-z0-9]"",""""))&amp;"".com"""),"info@qhhoteles.com")</f>
        <v>info@qhhoteles.com</v>
      </c>
      <c r="I193" s="9" t="s">
        <v>1173</v>
      </c>
      <c r="J193" s="5" t="s">
        <v>42</v>
      </c>
      <c r="K193" s="5" t="s">
        <v>160</v>
      </c>
    </row>
    <row r="194">
      <c r="A194" s="4">
        <v>10855.0</v>
      </c>
      <c r="B194" s="5" t="s">
        <v>1174</v>
      </c>
      <c r="C194" s="5" t="s">
        <v>1175</v>
      </c>
      <c r="D194" s="6" t="s">
        <v>1176</v>
      </c>
      <c r="E194" s="5" t="s">
        <v>514</v>
      </c>
      <c r="F194" s="5" t="s">
        <v>514</v>
      </c>
      <c r="G194" s="6" t="s">
        <v>1177</v>
      </c>
      <c r="H194" s="5" t="s">
        <v>1178</v>
      </c>
      <c r="I194" s="9" t="s">
        <v>1179</v>
      </c>
      <c r="J194" s="5" t="s">
        <v>42</v>
      </c>
      <c r="K194" s="4" t="s">
        <v>42</v>
      </c>
    </row>
    <row r="195">
      <c r="A195" s="4">
        <v>10853.0</v>
      </c>
      <c r="B195" s="5" t="s">
        <v>1180</v>
      </c>
      <c r="C195" s="5" t="s">
        <v>1181</v>
      </c>
      <c r="D195" s="6" t="s">
        <v>1182</v>
      </c>
      <c r="E195" s="5" t="s">
        <v>1183</v>
      </c>
      <c r="F195" s="5" t="s">
        <v>514</v>
      </c>
      <c r="G195" s="6" t="s">
        <v>1184</v>
      </c>
      <c r="H195" s="5" t="s">
        <v>1185</v>
      </c>
      <c r="I195" s="8" t="s">
        <v>528</v>
      </c>
      <c r="J195" s="5" t="s">
        <v>42</v>
      </c>
      <c r="K195" s="5" t="s">
        <v>1186</v>
      </c>
    </row>
    <row r="196">
      <c r="A196" s="4">
        <v>10854.0</v>
      </c>
      <c r="B196" s="5" t="s">
        <v>1187</v>
      </c>
      <c r="C196" s="5" t="s">
        <v>1188</v>
      </c>
      <c r="D196" s="6" t="s">
        <v>1182</v>
      </c>
      <c r="E196" s="5" t="s">
        <v>1183</v>
      </c>
      <c r="F196" s="5" t="s">
        <v>514</v>
      </c>
      <c r="G196" s="6" t="s">
        <v>1184</v>
      </c>
      <c r="H196" s="5" t="s">
        <v>1189</v>
      </c>
      <c r="I196" s="8" t="s">
        <v>1190</v>
      </c>
      <c r="J196" s="5" t="s">
        <v>42</v>
      </c>
      <c r="K196" s="5" t="s">
        <v>1186</v>
      </c>
    </row>
    <row r="197">
      <c r="A197" s="4">
        <v>10852.0</v>
      </c>
      <c r="B197" s="5" t="s">
        <v>1191</v>
      </c>
      <c r="C197" s="5" t="s">
        <v>1192</v>
      </c>
      <c r="D197" s="6" t="s">
        <v>513</v>
      </c>
      <c r="E197" s="5" t="s">
        <v>514</v>
      </c>
      <c r="F197" s="5" t="s">
        <v>514</v>
      </c>
      <c r="G197" s="6" t="s">
        <v>1193</v>
      </c>
      <c r="H197" s="5" t="s">
        <v>1194</v>
      </c>
      <c r="I197" s="8" t="s">
        <v>1195</v>
      </c>
      <c r="J197" s="5" t="s">
        <v>42</v>
      </c>
      <c r="K197" s="5" t="s">
        <v>426</v>
      </c>
    </row>
    <row r="198">
      <c r="A198" s="4">
        <v>10851.0</v>
      </c>
      <c r="B198" s="5" t="s">
        <v>1196</v>
      </c>
      <c r="C198" s="5" t="s">
        <v>1192</v>
      </c>
      <c r="D198" s="6" t="s">
        <v>513</v>
      </c>
      <c r="E198" s="5" t="s">
        <v>514</v>
      </c>
      <c r="F198" s="5" t="s">
        <v>514</v>
      </c>
      <c r="G198" s="6" t="s">
        <v>1197</v>
      </c>
      <c r="H198" s="5" t="s">
        <v>1194</v>
      </c>
      <c r="I198" s="11" t="s">
        <v>528</v>
      </c>
      <c r="J198" s="5" t="s">
        <v>42</v>
      </c>
      <c r="K198" s="5" t="s">
        <v>1198</v>
      </c>
    </row>
    <row r="199">
      <c r="A199" s="4">
        <v>10850.0</v>
      </c>
      <c r="B199" s="5" t="s">
        <v>1199</v>
      </c>
      <c r="C199" s="5" t="s">
        <v>1200</v>
      </c>
      <c r="D199" s="6" t="s">
        <v>930</v>
      </c>
      <c r="E199" s="5" t="s">
        <v>514</v>
      </c>
      <c r="F199" s="5" t="s">
        <v>514</v>
      </c>
      <c r="G199" s="6" t="s">
        <v>1201</v>
      </c>
      <c r="H199" s="5" t="s">
        <v>1202</v>
      </c>
      <c r="I199" s="8" t="s">
        <v>493</v>
      </c>
      <c r="J199" s="5" t="s">
        <v>42</v>
      </c>
      <c r="K199" s="5" t="s">
        <v>1203</v>
      </c>
    </row>
    <row r="200">
      <c r="A200" s="4">
        <v>10849.0</v>
      </c>
      <c r="B200" s="5" t="s">
        <v>1204</v>
      </c>
      <c r="C200" s="5" t="s">
        <v>1205</v>
      </c>
      <c r="D200" s="6" t="s">
        <v>1206</v>
      </c>
      <c r="E200" s="5" t="s">
        <v>514</v>
      </c>
      <c r="F200" s="5" t="s">
        <v>514</v>
      </c>
      <c r="G200" s="6" t="s">
        <v>1207</v>
      </c>
      <c r="H200" s="7" t="s">
        <v>1208</v>
      </c>
      <c r="I200" s="8" t="s">
        <v>1209</v>
      </c>
      <c r="J200" s="5" t="s">
        <v>108</v>
      </c>
      <c r="K200" s="5" t="s">
        <v>1210</v>
      </c>
    </row>
    <row r="201">
      <c r="A201" s="4">
        <v>10848.0</v>
      </c>
      <c r="B201" s="5" t="s">
        <v>1211</v>
      </c>
      <c r="C201" s="5" t="s">
        <v>1212</v>
      </c>
      <c r="D201" s="6" t="s">
        <v>1206</v>
      </c>
      <c r="E201" s="5" t="s">
        <v>514</v>
      </c>
      <c r="F201" s="5" t="s">
        <v>514</v>
      </c>
      <c r="G201" s="6" t="s">
        <v>1213</v>
      </c>
      <c r="H201" s="7" t="s">
        <v>1214</v>
      </c>
      <c r="I201" s="8" t="s">
        <v>1215</v>
      </c>
      <c r="J201" s="5" t="s">
        <v>108</v>
      </c>
      <c r="K201" s="5" t="s">
        <v>1216</v>
      </c>
    </row>
    <row r="202">
      <c r="A202" s="4">
        <v>10847.0</v>
      </c>
      <c r="B202" s="5" t="s">
        <v>1217</v>
      </c>
      <c r="C202" s="5" t="s">
        <v>1218</v>
      </c>
      <c r="D202" s="6" t="s">
        <v>537</v>
      </c>
      <c r="E202" s="5" t="s">
        <v>514</v>
      </c>
      <c r="F202" s="5" t="s">
        <v>514</v>
      </c>
      <c r="G202" s="6" t="s">
        <v>1219</v>
      </c>
      <c r="H202" s="7" t="s">
        <v>1220</v>
      </c>
      <c r="I202" s="8" t="s">
        <v>1221</v>
      </c>
      <c r="J202" s="5" t="s">
        <v>42</v>
      </c>
      <c r="K202" s="5" t="s">
        <v>721</v>
      </c>
    </row>
    <row r="203">
      <c r="A203" s="4">
        <v>10846.0</v>
      </c>
      <c r="B203" s="5" t="s">
        <v>1222</v>
      </c>
      <c r="C203" s="5" t="s">
        <v>1223</v>
      </c>
      <c r="D203" s="6" t="s">
        <v>1176</v>
      </c>
      <c r="E203" s="5" t="s">
        <v>514</v>
      </c>
      <c r="F203" s="5" t="s">
        <v>514</v>
      </c>
      <c r="G203" s="6" t="s">
        <v>1224</v>
      </c>
      <c r="H203" s="5" t="s">
        <v>1225</v>
      </c>
      <c r="I203" s="9" t="s">
        <v>1226</v>
      </c>
      <c r="J203" s="5" t="s">
        <v>18</v>
      </c>
      <c r="K203" s="5" t="s">
        <v>152</v>
      </c>
    </row>
    <row r="204">
      <c r="A204" s="4">
        <v>10845.0</v>
      </c>
      <c r="B204" s="5" t="s">
        <v>1227</v>
      </c>
      <c r="C204" s="5" t="s">
        <v>1228</v>
      </c>
      <c r="D204" s="6" t="s">
        <v>1229</v>
      </c>
      <c r="E204" s="5" t="s">
        <v>514</v>
      </c>
      <c r="F204" s="5" t="s">
        <v>514</v>
      </c>
      <c r="G204" s="6" t="s">
        <v>1230</v>
      </c>
      <c r="H204" s="5" t="s">
        <v>1231</v>
      </c>
      <c r="I204" s="8" t="s">
        <v>1232</v>
      </c>
      <c r="J204" s="5" t="s">
        <v>42</v>
      </c>
      <c r="K204" s="5" t="s">
        <v>1233</v>
      </c>
    </row>
    <row r="205">
      <c r="A205" s="4">
        <v>10844.0</v>
      </c>
      <c r="B205" s="5" t="s">
        <v>1234</v>
      </c>
      <c r="C205" s="5" t="s">
        <v>1235</v>
      </c>
      <c r="D205" s="6" t="s">
        <v>1229</v>
      </c>
      <c r="E205" s="5" t="s">
        <v>514</v>
      </c>
      <c r="F205" s="5" t="s">
        <v>514</v>
      </c>
      <c r="G205" s="6" t="s">
        <v>1236</v>
      </c>
      <c r="H205" s="5" t="s">
        <v>1237</v>
      </c>
      <c r="I205" s="9" t="s">
        <v>1238</v>
      </c>
      <c r="J205" s="5" t="s">
        <v>93</v>
      </c>
      <c r="K205" s="5" t="s">
        <v>1239</v>
      </c>
    </row>
    <row r="206">
      <c r="A206" s="4">
        <v>10843.0</v>
      </c>
      <c r="B206" s="5" t="s">
        <v>1240</v>
      </c>
      <c r="C206" s="5" t="s">
        <v>1241</v>
      </c>
      <c r="D206" s="6" t="s">
        <v>1165</v>
      </c>
      <c r="E206" s="5" t="s">
        <v>1166</v>
      </c>
      <c r="F206" s="5" t="s">
        <v>514</v>
      </c>
      <c r="G206" s="6" t="s">
        <v>1242</v>
      </c>
      <c r="H206" s="7" t="s">
        <v>1243</v>
      </c>
      <c r="I206" s="8" t="s">
        <v>1244</v>
      </c>
      <c r="J206" s="5" t="s">
        <v>18</v>
      </c>
      <c r="K206" s="4" t="s">
        <v>42</v>
      </c>
    </row>
    <row r="207">
      <c r="A207" s="4">
        <v>10842.0</v>
      </c>
      <c r="B207" s="5" t="s">
        <v>1245</v>
      </c>
      <c r="C207" s="5" t="s">
        <v>1246</v>
      </c>
      <c r="D207" s="6" t="s">
        <v>1247</v>
      </c>
      <c r="E207" s="5" t="s">
        <v>514</v>
      </c>
      <c r="F207" s="5" t="s">
        <v>514</v>
      </c>
      <c r="G207" s="6" t="s">
        <v>1248</v>
      </c>
      <c r="H207" s="5" t="s">
        <v>1249</v>
      </c>
      <c r="I207" s="8" t="s">
        <v>1049</v>
      </c>
      <c r="J207" s="5" t="s">
        <v>42</v>
      </c>
      <c r="K207" s="5" t="s">
        <v>1250</v>
      </c>
    </row>
    <row r="208">
      <c r="A208" s="4">
        <v>10841.0</v>
      </c>
      <c r="B208" s="5" t="s">
        <v>1251</v>
      </c>
      <c r="C208" s="5" t="s">
        <v>1252</v>
      </c>
      <c r="D208" s="6" t="s">
        <v>513</v>
      </c>
      <c r="E208" s="5" t="s">
        <v>514</v>
      </c>
      <c r="F208" s="5" t="s">
        <v>514</v>
      </c>
      <c r="G208" s="6" t="s">
        <v>1253</v>
      </c>
      <c r="H208" s="5" t="s">
        <v>1254</v>
      </c>
      <c r="I208" s="8" t="s">
        <v>1255</v>
      </c>
      <c r="J208" s="5" t="s">
        <v>93</v>
      </c>
      <c r="K208" s="5" t="s">
        <v>212</v>
      </c>
    </row>
    <row r="209">
      <c r="A209" s="4">
        <v>10840.0</v>
      </c>
      <c r="B209" s="5" t="s">
        <v>1256</v>
      </c>
      <c r="C209" s="5" t="s">
        <v>1257</v>
      </c>
      <c r="D209" s="6" t="s">
        <v>1229</v>
      </c>
      <c r="E209" s="5" t="s">
        <v>514</v>
      </c>
      <c r="F209" s="5" t="s">
        <v>514</v>
      </c>
      <c r="G209" s="6" t="s">
        <v>1258</v>
      </c>
      <c r="H209" s="7" t="s">
        <v>1259</v>
      </c>
      <c r="I209" s="8" t="s">
        <v>1260</v>
      </c>
      <c r="J209" s="5" t="s">
        <v>42</v>
      </c>
      <c r="K209" s="5" t="s">
        <v>1261</v>
      </c>
    </row>
    <row r="210">
      <c r="A210" s="4">
        <v>10839.0</v>
      </c>
      <c r="B210" s="5" t="s">
        <v>1262</v>
      </c>
      <c r="C210" s="5" t="s">
        <v>1263</v>
      </c>
      <c r="D210" s="6" t="s">
        <v>667</v>
      </c>
      <c r="E210" s="5" t="s">
        <v>668</v>
      </c>
      <c r="F210" s="5" t="s">
        <v>514</v>
      </c>
      <c r="G210" s="6" t="s">
        <v>1264</v>
      </c>
      <c r="H210" s="4" t="str">
        <f>IFERROR(__xludf.DUMMYFUNCTION("""info@""&amp;LOWER(REGEXREPLACE(B210,""[^A-Za-z0-9]"",""""))&amp;"".com"""),"info@elcaprichodejosana.com")</f>
        <v>info@elcaprichodejosana.com</v>
      </c>
      <c r="I210" s="9" t="s">
        <v>1265</v>
      </c>
      <c r="J210" s="5" t="s">
        <v>42</v>
      </c>
      <c r="K210" s="5" t="s">
        <v>115</v>
      </c>
    </row>
    <row r="211">
      <c r="A211" s="4">
        <v>10838.0</v>
      </c>
      <c r="B211" s="5" t="s">
        <v>1266</v>
      </c>
      <c r="C211" s="5" t="s">
        <v>1267</v>
      </c>
      <c r="D211" s="6" t="s">
        <v>1268</v>
      </c>
      <c r="E211" s="5" t="s">
        <v>1269</v>
      </c>
      <c r="F211" s="5" t="s">
        <v>514</v>
      </c>
      <c r="G211" s="6" t="s">
        <v>1270</v>
      </c>
      <c r="H211" s="5" t="s">
        <v>1271</v>
      </c>
      <c r="I211" s="8" t="s">
        <v>1272</v>
      </c>
      <c r="J211" s="5" t="s">
        <v>463</v>
      </c>
      <c r="K211" s="4" t="s">
        <v>42</v>
      </c>
    </row>
    <row r="212">
      <c r="A212" s="4">
        <v>10837.0</v>
      </c>
      <c r="B212" s="5" t="s">
        <v>1273</v>
      </c>
      <c r="C212" s="5" t="s">
        <v>1274</v>
      </c>
      <c r="D212" s="6" t="s">
        <v>513</v>
      </c>
      <c r="E212" s="5" t="s">
        <v>514</v>
      </c>
      <c r="F212" s="5" t="s">
        <v>514</v>
      </c>
      <c r="G212" s="6" t="s">
        <v>1275</v>
      </c>
      <c r="H212" s="4" t="str">
        <f>IFERROR(__xludf.DUMMYFUNCTION("""info@""&amp;LOWER(REGEXREPLACE(B212,""[^A-Za-z0-9]"",""""))&amp;"".com"""),"info@lepetit.com")</f>
        <v>info@lepetit.com</v>
      </c>
      <c r="I212" s="9" t="s">
        <v>1276</v>
      </c>
      <c r="J212" s="5" t="s">
        <v>42</v>
      </c>
      <c r="K212" s="5" t="s">
        <v>170</v>
      </c>
    </row>
    <row r="213">
      <c r="A213" s="4">
        <v>10836.0</v>
      </c>
      <c r="B213" s="5" t="s">
        <v>1277</v>
      </c>
      <c r="C213" s="5" t="s">
        <v>1278</v>
      </c>
      <c r="D213" s="6" t="s">
        <v>1229</v>
      </c>
      <c r="E213" s="5" t="s">
        <v>514</v>
      </c>
      <c r="F213" s="5" t="s">
        <v>514</v>
      </c>
      <c r="G213" s="6" t="s">
        <v>1279</v>
      </c>
      <c r="H213" s="5" t="s">
        <v>1280</v>
      </c>
      <c r="I213" s="8" t="s">
        <v>1281</v>
      </c>
      <c r="J213" s="5" t="s">
        <v>232</v>
      </c>
      <c r="K213" s="5" t="s">
        <v>152</v>
      </c>
    </row>
    <row r="214">
      <c r="A214" s="4">
        <v>10835.0</v>
      </c>
      <c r="B214" s="5" t="s">
        <v>1282</v>
      </c>
      <c r="C214" s="5" t="s">
        <v>1283</v>
      </c>
      <c r="D214" s="6" t="s">
        <v>628</v>
      </c>
      <c r="E214" s="5" t="s">
        <v>629</v>
      </c>
      <c r="F214" s="5" t="s">
        <v>514</v>
      </c>
      <c r="G214" s="6" t="s">
        <v>1284</v>
      </c>
      <c r="H214" s="4" t="str">
        <f>IFERROR(__xludf.DUMMYFUNCTION("""info@""&amp;LOWER(REGEXREPLACE(B214,""[^A-Za-z0-9]"",""""))&amp;"".com"""),"info@ctrcavadas.com")</f>
        <v>info@ctrcavadas.com</v>
      </c>
      <c r="I214" s="9" t="s">
        <v>1285</v>
      </c>
      <c r="J214" s="5" t="s">
        <v>753</v>
      </c>
      <c r="K214" s="4" t="s">
        <v>42</v>
      </c>
    </row>
    <row r="215">
      <c r="A215" s="4">
        <v>10834.0</v>
      </c>
      <c r="B215" s="5" t="s">
        <v>1286</v>
      </c>
      <c r="C215" s="5" t="s">
        <v>1287</v>
      </c>
      <c r="D215" s="6" t="s">
        <v>1288</v>
      </c>
      <c r="E215" s="5" t="s">
        <v>629</v>
      </c>
      <c r="F215" s="5" t="s">
        <v>514</v>
      </c>
      <c r="G215" s="6" t="s">
        <v>1289</v>
      </c>
      <c r="H215" s="5" t="s">
        <v>1290</v>
      </c>
      <c r="I215" s="9" t="s">
        <v>1291</v>
      </c>
      <c r="J215" s="5" t="s">
        <v>42</v>
      </c>
      <c r="K215" s="5" t="s">
        <v>233</v>
      </c>
    </row>
    <row r="216">
      <c r="A216" s="4">
        <v>10833.0</v>
      </c>
      <c r="B216" s="5" t="s">
        <v>1292</v>
      </c>
      <c r="C216" s="5" t="s">
        <v>1293</v>
      </c>
      <c r="D216" s="6" t="s">
        <v>736</v>
      </c>
      <c r="E216" s="5" t="s">
        <v>636</v>
      </c>
      <c r="F216" s="5" t="s">
        <v>514</v>
      </c>
      <c r="G216" s="6" t="s">
        <v>1294</v>
      </c>
      <c r="H216" s="5" t="s">
        <v>1295</v>
      </c>
      <c r="I216" s="8" t="s">
        <v>1296</v>
      </c>
      <c r="J216" s="5" t="s">
        <v>42</v>
      </c>
      <c r="K216" s="5" t="s">
        <v>184</v>
      </c>
    </row>
    <row r="217">
      <c r="A217" s="4">
        <v>10832.0</v>
      </c>
      <c r="B217" s="5" t="s">
        <v>1297</v>
      </c>
      <c r="C217" s="5" t="s">
        <v>1298</v>
      </c>
      <c r="D217" s="6" t="s">
        <v>1299</v>
      </c>
      <c r="E217" s="5" t="s">
        <v>1300</v>
      </c>
      <c r="F217" s="5" t="s">
        <v>514</v>
      </c>
      <c r="G217" s="6" t="s">
        <v>1301</v>
      </c>
      <c r="H217" s="4" t="s">
        <v>1302</v>
      </c>
      <c r="I217" s="8" t="s">
        <v>1303</v>
      </c>
      <c r="J217" s="5" t="s">
        <v>42</v>
      </c>
      <c r="K217" s="5" t="s">
        <v>66</v>
      </c>
    </row>
    <row r="218">
      <c r="A218" s="4">
        <v>10831.0</v>
      </c>
      <c r="B218" s="5" t="s">
        <v>1304</v>
      </c>
      <c r="C218" s="5" t="s">
        <v>1305</v>
      </c>
      <c r="D218" s="6" t="s">
        <v>513</v>
      </c>
      <c r="E218" s="5" t="s">
        <v>514</v>
      </c>
      <c r="F218" s="5" t="s">
        <v>514</v>
      </c>
      <c r="G218" s="6" t="s">
        <v>1306</v>
      </c>
      <c r="H218" s="5" t="s">
        <v>1307</v>
      </c>
      <c r="I218" s="8" t="s">
        <v>1308</v>
      </c>
      <c r="J218" s="5" t="s">
        <v>42</v>
      </c>
      <c r="K218" s="5" t="s">
        <v>280</v>
      </c>
    </row>
    <row r="219">
      <c r="A219" s="4">
        <v>11899.0</v>
      </c>
      <c r="B219" s="5" t="s">
        <v>1309</v>
      </c>
      <c r="C219" s="5" t="s">
        <v>1310</v>
      </c>
      <c r="D219" s="6" t="s">
        <v>1311</v>
      </c>
      <c r="E219" s="5" t="s">
        <v>1269</v>
      </c>
      <c r="F219" s="5" t="s">
        <v>514</v>
      </c>
      <c r="G219" s="12" t="s">
        <v>1312</v>
      </c>
      <c r="H219" s="7" t="s">
        <v>1313</v>
      </c>
      <c r="I219" s="4" t="str">
        <f>LOWER(SUBSTITUTE(SUBSTITUTE(SUBSTITUTE(SUBSTITUTE(SUBSTITUTE(SUBSTITUTE(SUBSTITUTE(B219,"S.L.",""),"SL",""),"S.A.",""),"SA","")," ",""),".",""),",",""))&amp;".com"</f>
        <v>casonadeboñar.com</v>
      </c>
      <c r="J219" s="5" t="s">
        <v>108</v>
      </c>
      <c r="K219" s="4" t="s">
        <v>42</v>
      </c>
    </row>
    <row r="220">
      <c r="A220" s="4">
        <v>11917.0</v>
      </c>
      <c r="B220" s="5" t="s">
        <v>1314</v>
      </c>
      <c r="C220" s="5" t="s">
        <v>1315</v>
      </c>
      <c r="D220" s="6" t="s">
        <v>1316</v>
      </c>
      <c r="E220" s="5" t="s">
        <v>1317</v>
      </c>
      <c r="F220" s="5" t="s">
        <v>514</v>
      </c>
      <c r="G220" s="12" t="s">
        <v>1318</v>
      </c>
      <c r="H220" s="5" t="s">
        <v>1319</v>
      </c>
      <c r="I220" s="8" t="s">
        <v>1320</v>
      </c>
      <c r="J220" s="5" t="s">
        <v>108</v>
      </c>
      <c r="K220" s="5" t="s">
        <v>74</v>
      </c>
    </row>
    <row r="221">
      <c r="A221" s="4">
        <v>11898.0</v>
      </c>
      <c r="B221" s="5" t="s">
        <v>1321</v>
      </c>
      <c r="C221" s="5" t="s">
        <v>1322</v>
      </c>
      <c r="D221" s="6" t="s">
        <v>736</v>
      </c>
      <c r="E221" s="5" t="s">
        <v>636</v>
      </c>
      <c r="F221" s="5" t="s">
        <v>514</v>
      </c>
      <c r="G221" s="12" t="s">
        <v>1323</v>
      </c>
      <c r="H221" s="5" t="s">
        <v>1324</v>
      </c>
      <c r="I221" s="8" t="s">
        <v>1325</v>
      </c>
      <c r="J221" s="5" t="s">
        <v>108</v>
      </c>
      <c r="K221" s="5" t="s">
        <v>152</v>
      </c>
    </row>
    <row r="222">
      <c r="A222" s="4">
        <v>11915.0</v>
      </c>
      <c r="B222" s="5" t="s">
        <v>1326</v>
      </c>
      <c r="C222" s="5" t="s">
        <v>1327</v>
      </c>
      <c r="D222" s="6" t="s">
        <v>1328</v>
      </c>
      <c r="E222" s="5" t="s">
        <v>1329</v>
      </c>
      <c r="F222" s="5" t="s">
        <v>514</v>
      </c>
      <c r="G222" s="12" t="s">
        <v>1330</v>
      </c>
      <c r="H222" s="5" t="s">
        <v>1331</v>
      </c>
      <c r="I222" s="8" t="s">
        <v>1332</v>
      </c>
      <c r="J222" s="5" t="s">
        <v>108</v>
      </c>
      <c r="K222" s="5" t="s">
        <v>152</v>
      </c>
    </row>
    <row r="223">
      <c r="A223" s="4">
        <v>11918.0</v>
      </c>
      <c r="B223" s="5" t="s">
        <v>1333</v>
      </c>
      <c r="C223" s="5" t="s">
        <v>1334</v>
      </c>
      <c r="D223" s="6" t="s">
        <v>1335</v>
      </c>
      <c r="E223" s="5" t="s">
        <v>668</v>
      </c>
      <c r="F223" s="5" t="s">
        <v>514</v>
      </c>
      <c r="G223" s="12" t="s">
        <v>1336</v>
      </c>
      <c r="H223" s="5" t="s">
        <v>1337</v>
      </c>
      <c r="I223" s="8" t="s">
        <v>1338</v>
      </c>
      <c r="J223" s="5" t="s">
        <v>108</v>
      </c>
      <c r="K223" s="5" t="s">
        <v>218</v>
      </c>
    </row>
    <row r="224">
      <c r="A224" s="4">
        <v>11906.0</v>
      </c>
      <c r="B224" s="5" t="s">
        <v>1339</v>
      </c>
      <c r="C224" s="5" t="s">
        <v>1340</v>
      </c>
      <c r="D224" s="6" t="s">
        <v>1341</v>
      </c>
      <c r="E224" s="5" t="s">
        <v>1342</v>
      </c>
      <c r="F224" s="5" t="s">
        <v>514</v>
      </c>
      <c r="G224" s="12" t="s">
        <v>1343</v>
      </c>
      <c r="H224" s="5" t="s">
        <v>1344</v>
      </c>
      <c r="I224" s="8" t="s">
        <v>1345</v>
      </c>
      <c r="J224" s="5" t="s">
        <v>42</v>
      </c>
      <c r="K224" s="4" t="s">
        <v>42</v>
      </c>
    </row>
    <row r="225">
      <c r="A225" s="4">
        <v>10830.0</v>
      </c>
      <c r="B225" s="5" t="s">
        <v>1346</v>
      </c>
      <c r="C225" s="5" t="s">
        <v>1347</v>
      </c>
      <c r="D225" s="6" t="s">
        <v>1348</v>
      </c>
      <c r="E225" s="5" t="s">
        <v>1349</v>
      </c>
      <c r="F225" s="5" t="s">
        <v>1350</v>
      </c>
      <c r="G225" s="6" t="s">
        <v>1351</v>
      </c>
      <c r="H225" s="5" t="s">
        <v>1352</v>
      </c>
      <c r="I225" s="8" t="s">
        <v>1353</v>
      </c>
      <c r="J225" s="5" t="s">
        <v>42</v>
      </c>
      <c r="K225" s="4" t="s">
        <v>42</v>
      </c>
    </row>
    <row r="226">
      <c r="A226" s="4">
        <v>10829.0</v>
      </c>
      <c r="B226" s="5" t="s">
        <v>1354</v>
      </c>
      <c r="C226" s="5" t="s">
        <v>1355</v>
      </c>
      <c r="D226" s="6" t="s">
        <v>1356</v>
      </c>
      <c r="E226" s="5" t="s">
        <v>1357</v>
      </c>
      <c r="F226" s="5" t="s">
        <v>1350</v>
      </c>
      <c r="G226" s="6" t="s">
        <v>1358</v>
      </c>
      <c r="H226" s="4" t="str">
        <f>IFERROR(__xludf.DUMMYFUNCTION("""info@""&amp;LOWER(REGEXREPLACE(B226,""[^A-Za-z0-9]"",""""))&amp;"".com"""),"info@libertad.com")</f>
        <v>info@libertad.com</v>
      </c>
      <c r="I226" s="9" t="s">
        <v>1359</v>
      </c>
      <c r="J226" s="5" t="s">
        <v>93</v>
      </c>
      <c r="K226" s="4" t="s">
        <v>42</v>
      </c>
    </row>
    <row r="227">
      <c r="A227" s="4">
        <v>10828.0</v>
      </c>
      <c r="B227" s="5" t="s">
        <v>1360</v>
      </c>
      <c r="C227" s="5" t="s">
        <v>1361</v>
      </c>
      <c r="D227" s="6" t="s">
        <v>1356</v>
      </c>
      <c r="E227" s="5" t="s">
        <v>1357</v>
      </c>
      <c r="F227" s="5" t="s">
        <v>1350</v>
      </c>
      <c r="G227" s="6" t="s">
        <v>1362</v>
      </c>
      <c r="H227" s="5" t="s">
        <v>1363</v>
      </c>
      <c r="I227" s="8" t="s">
        <v>1364</v>
      </c>
      <c r="J227" s="5" t="s">
        <v>42</v>
      </c>
      <c r="K227" s="5" t="s">
        <v>782</v>
      </c>
    </row>
    <row r="228">
      <c r="A228" s="4">
        <v>10827.0</v>
      </c>
      <c r="B228" s="5" t="s">
        <v>1365</v>
      </c>
      <c r="C228" s="5" t="s">
        <v>1366</v>
      </c>
      <c r="D228" s="6" t="s">
        <v>1367</v>
      </c>
      <c r="E228" s="5" t="s">
        <v>1368</v>
      </c>
      <c r="F228" s="5" t="s">
        <v>1350</v>
      </c>
      <c r="G228" s="6" t="s">
        <v>1369</v>
      </c>
      <c r="H228" s="4" t="str">
        <f>IFERROR(__xludf.DUMMYFUNCTION("""info@""&amp;LOWER(REGEXREPLACE(B228,""[^A-Za-z0-9]"",""""))&amp;"".com"""),"info@hotelalejandrina.com")</f>
        <v>info@hotelalejandrina.com</v>
      </c>
      <c r="I228" s="9" t="s">
        <v>1370</v>
      </c>
      <c r="J228" s="5" t="s">
        <v>93</v>
      </c>
      <c r="K228" s="5" t="s">
        <v>308</v>
      </c>
    </row>
    <row r="229">
      <c r="A229" s="4">
        <v>10826.0</v>
      </c>
      <c r="B229" s="5" t="s">
        <v>1371</v>
      </c>
      <c r="C229" s="5" t="s">
        <v>1372</v>
      </c>
      <c r="D229" s="6" t="s">
        <v>1367</v>
      </c>
      <c r="E229" s="5" t="s">
        <v>1368</v>
      </c>
      <c r="F229" s="5" t="s">
        <v>1350</v>
      </c>
      <c r="G229" s="6" t="s">
        <v>1373</v>
      </c>
      <c r="H229" s="4" t="str">
        <f>IFERROR(__xludf.DUMMYFUNCTION("""info@""&amp;LOWER(REGEXREPLACE(B229,""[^A-Za-z0-9]"",""""))&amp;"".com"""),"info@paris.com")</f>
        <v>info@paris.com</v>
      </c>
      <c r="I229" s="9" t="s">
        <v>1374</v>
      </c>
      <c r="J229" s="5" t="s">
        <v>93</v>
      </c>
      <c r="K229" s="5" t="s">
        <v>1375</v>
      </c>
    </row>
    <row r="230">
      <c r="A230" s="4">
        <v>10825.0</v>
      </c>
      <c r="B230" s="5" t="s">
        <v>1376</v>
      </c>
      <c r="C230" s="5" t="s">
        <v>1377</v>
      </c>
      <c r="D230" s="6" t="s">
        <v>1378</v>
      </c>
      <c r="E230" s="5" t="s">
        <v>1368</v>
      </c>
      <c r="F230" s="5" t="s">
        <v>1350</v>
      </c>
      <c r="G230" s="6" t="s">
        <v>1379</v>
      </c>
      <c r="H230" s="5" t="s">
        <v>1380</v>
      </c>
      <c r="I230" s="8" t="s">
        <v>1381</v>
      </c>
      <c r="J230" s="5" t="s">
        <v>42</v>
      </c>
      <c r="K230" s="5" t="s">
        <v>782</v>
      </c>
    </row>
    <row r="231">
      <c r="A231" s="4">
        <v>10824.0</v>
      </c>
      <c r="B231" s="5" t="s">
        <v>1382</v>
      </c>
      <c r="C231" s="5" t="s">
        <v>1383</v>
      </c>
      <c r="D231" s="6" t="s">
        <v>1378</v>
      </c>
      <c r="E231" s="5" t="s">
        <v>1368</v>
      </c>
      <c r="F231" s="5" t="s">
        <v>1350</v>
      </c>
      <c r="G231" s="6" t="s">
        <v>1384</v>
      </c>
      <c r="H231" s="5" t="s">
        <v>1385</v>
      </c>
      <c r="I231" s="8" t="s">
        <v>1386</v>
      </c>
      <c r="J231" s="5" t="s">
        <v>93</v>
      </c>
      <c r="K231" s="5" t="s">
        <v>152</v>
      </c>
    </row>
    <row r="232">
      <c r="A232" s="4">
        <v>10823.0</v>
      </c>
      <c r="B232" s="5" t="s">
        <v>1387</v>
      </c>
      <c r="C232" s="5" t="s">
        <v>1388</v>
      </c>
      <c r="D232" s="6" t="s">
        <v>1389</v>
      </c>
      <c r="E232" s="5" t="s">
        <v>1350</v>
      </c>
      <c r="F232" s="5" t="s">
        <v>1350</v>
      </c>
      <c r="G232" s="6" t="s">
        <v>1390</v>
      </c>
      <c r="H232" s="4" t="str">
        <f>IFERROR(__xludf.DUMMYFUNCTION("""info@""&amp;LOWER(REGEXREPLACE(B232,""[^A-Za-z0-9]"",""""))&amp;"".com"""),"info@hotelmadridsl.com")</f>
        <v>info@hotelmadridsl.com</v>
      </c>
      <c r="I232" s="9" t="s">
        <v>1391</v>
      </c>
      <c r="J232" s="5" t="s">
        <v>51</v>
      </c>
      <c r="K232" s="5" t="s">
        <v>201</v>
      </c>
    </row>
    <row r="233">
      <c r="A233" s="4">
        <v>10822.0</v>
      </c>
      <c r="B233" s="5" t="s">
        <v>1392</v>
      </c>
      <c r="C233" s="5" t="s">
        <v>1393</v>
      </c>
      <c r="D233" s="6" t="s">
        <v>1394</v>
      </c>
      <c r="E233" s="5" t="s">
        <v>1350</v>
      </c>
      <c r="F233" s="5" t="s">
        <v>1350</v>
      </c>
      <c r="G233" s="6" t="s">
        <v>1395</v>
      </c>
      <c r="H233" s="5" t="s">
        <v>1396</v>
      </c>
      <c r="I233" s="9" t="s">
        <v>1397</v>
      </c>
      <c r="J233" s="5" t="s">
        <v>753</v>
      </c>
      <c r="K233" s="5" t="s">
        <v>1398</v>
      </c>
    </row>
    <row r="234">
      <c r="A234" s="4">
        <v>10821.0</v>
      </c>
      <c r="B234" s="5" t="s">
        <v>1399</v>
      </c>
      <c r="C234" s="5" t="s">
        <v>1400</v>
      </c>
      <c r="D234" s="6" t="s">
        <v>1401</v>
      </c>
      <c r="E234" s="5" t="s">
        <v>1350</v>
      </c>
      <c r="F234" s="5" t="s">
        <v>1350</v>
      </c>
      <c r="G234" s="6" t="s">
        <v>1402</v>
      </c>
      <c r="H234" s="5" t="s">
        <v>1403</v>
      </c>
      <c r="I234" s="9" t="s">
        <v>1404</v>
      </c>
      <c r="J234" s="5" t="s">
        <v>93</v>
      </c>
      <c r="K234" s="5" t="s">
        <v>280</v>
      </c>
    </row>
    <row r="235">
      <c r="A235" s="4">
        <v>10820.0</v>
      </c>
      <c r="B235" s="5" t="s">
        <v>1405</v>
      </c>
      <c r="C235" s="5" t="s">
        <v>1406</v>
      </c>
      <c r="D235" s="6" t="s">
        <v>1394</v>
      </c>
      <c r="E235" s="5" t="s">
        <v>1350</v>
      </c>
      <c r="F235" s="5" t="s">
        <v>1350</v>
      </c>
      <c r="G235" s="6" t="s">
        <v>1407</v>
      </c>
      <c r="H235" s="4" t="s">
        <v>1408</v>
      </c>
      <c r="I235" s="8" t="s">
        <v>1409</v>
      </c>
      <c r="J235" s="5" t="s">
        <v>42</v>
      </c>
      <c r="K235" s="5" t="s">
        <v>1410</v>
      </c>
    </row>
    <row r="236">
      <c r="A236" s="4">
        <v>10819.0</v>
      </c>
      <c r="B236" s="5" t="s">
        <v>1411</v>
      </c>
      <c r="C236" s="5" t="s">
        <v>1412</v>
      </c>
      <c r="D236" s="6" t="s">
        <v>1401</v>
      </c>
      <c r="E236" s="5" t="s">
        <v>1350</v>
      </c>
      <c r="F236" s="5" t="s">
        <v>1350</v>
      </c>
      <c r="G236" s="6" t="s">
        <v>1413</v>
      </c>
      <c r="H236" s="5" t="s">
        <v>1414</v>
      </c>
      <c r="I236" s="8" t="s">
        <v>493</v>
      </c>
      <c r="J236" s="5" t="s">
        <v>42</v>
      </c>
      <c r="K236" s="5" t="s">
        <v>1415</v>
      </c>
    </row>
    <row r="237">
      <c r="A237" s="4">
        <v>10818.0</v>
      </c>
      <c r="B237" s="5" t="s">
        <v>1416</v>
      </c>
      <c r="C237" s="5" t="s">
        <v>1417</v>
      </c>
      <c r="D237" s="6" t="s">
        <v>1389</v>
      </c>
      <c r="E237" s="5" t="s">
        <v>1350</v>
      </c>
      <c r="F237" s="5" t="s">
        <v>1350</v>
      </c>
      <c r="G237" s="6" t="s">
        <v>1418</v>
      </c>
      <c r="H237" s="5" t="s">
        <v>1419</v>
      </c>
      <c r="I237" s="8" t="s">
        <v>1420</v>
      </c>
      <c r="J237" s="5" t="s">
        <v>108</v>
      </c>
      <c r="K237" s="5" t="s">
        <v>1421</v>
      </c>
    </row>
    <row r="238">
      <c r="A238" s="4">
        <v>10817.0</v>
      </c>
      <c r="B238" s="5" t="s">
        <v>1422</v>
      </c>
      <c r="C238" s="5" t="s">
        <v>1423</v>
      </c>
      <c r="D238" s="6" t="s">
        <v>1389</v>
      </c>
      <c r="E238" s="5" t="s">
        <v>1350</v>
      </c>
      <c r="F238" s="5" t="s">
        <v>1350</v>
      </c>
      <c r="G238" s="6" t="s">
        <v>1424</v>
      </c>
      <c r="H238" s="5" t="s">
        <v>1425</v>
      </c>
      <c r="I238" s="8" t="s">
        <v>1426</v>
      </c>
      <c r="J238" s="5" t="s">
        <v>93</v>
      </c>
      <c r="K238" s="5" t="s">
        <v>1427</v>
      </c>
    </row>
    <row r="239">
      <c r="A239" s="4">
        <v>10816.0</v>
      </c>
      <c r="B239" s="5" t="s">
        <v>1428</v>
      </c>
      <c r="C239" s="5" t="s">
        <v>1429</v>
      </c>
      <c r="D239" s="6" t="s">
        <v>1389</v>
      </c>
      <c r="E239" s="5" t="s">
        <v>1350</v>
      </c>
      <c r="F239" s="5" t="s">
        <v>1350</v>
      </c>
      <c r="G239" s="6" t="s">
        <v>1430</v>
      </c>
      <c r="H239" s="5" t="s">
        <v>1431</v>
      </c>
      <c r="I239" s="8" t="s">
        <v>1432</v>
      </c>
      <c r="J239" s="5" t="s">
        <v>93</v>
      </c>
      <c r="K239" s="5" t="s">
        <v>1375</v>
      </c>
    </row>
    <row r="240">
      <c r="A240" s="4">
        <v>10815.0</v>
      </c>
      <c r="B240" s="5" t="s">
        <v>1433</v>
      </c>
      <c r="C240" s="5" t="s">
        <v>1434</v>
      </c>
      <c r="D240" s="6" t="s">
        <v>1435</v>
      </c>
      <c r="E240" s="5" t="s">
        <v>1350</v>
      </c>
      <c r="F240" s="5" t="s">
        <v>1350</v>
      </c>
      <c r="G240" s="6" t="s">
        <v>1436</v>
      </c>
      <c r="H240" s="5" t="s">
        <v>1437</v>
      </c>
      <c r="I240" s="8" t="s">
        <v>1438</v>
      </c>
      <c r="J240" s="5" t="s">
        <v>93</v>
      </c>
      <c r="K240" s="5" t="s">
        <v>294</v>
      </c>
    </row>
    <row r="241">
      <c r="A241" s="4">
        <v>10814.0</v>
      </c>
      <c r="B241" s="5" t="s">
        <v>1439</v>
      </c>
      <c r="C241" s="5" t="s">
        <v>1440</v>
      </c>
      <c r="D241" s="6" t="s">
        <v>1441</v>
      </c>
      <c r="E241" s="5" t="s">
        <v>1442</v>
      </c>
      <c r="F241" s="5" t="s">
        <v>1350</v>
      </c>
      <c r="G241" s="6" t="s">
        <v>1443</v>
      </c>
      <c r="H241" s="5" t="s">
        <v>1444</v>
      </c>
      <c r="I241" s="8" t="s">
        <v>1445</v>
      </c>
      <c r="J241" s="5" t="s">
        <v>108</v>
      </c>
      <c r="K241" s="5" t="s">
        <v>1446</v>
      </c>
    </row>
    <row r="242">
      <c r="A242" s="4">
        <v>10813.0</v>
      </c>
      <c r="B242" s="5" t="s">
        <v>1447</v>
      </c>
      <c r="C242" s="5" t="s">
        <v>1448</v>
      </c>
      <c r="D242" s="6" t="s">
        <v>1449</v>
      </c>
      <c r="E242" s="5" t="s">
        <v>1450</v>
      </c>
      <c r="F242" s="5" t="s">
        <v>1350</v>
      </c>
      <c r="G242" s="6" t="s">
        <v>1451</v>
      </c>
      <c r="H242" s="4" t="str">
        <f>IFERROR(__xludf.DUMMYFUNCTION("""info@""&amp;LOWER(REGEXREPLACE(B242,""[^A-Za-z0-9]"",""""))&amp;"".com"""),"info@pontias.com")</f>
        <v>info@pontias.com</v>
      </c>
      <c r="I242" s="9" t="s">
        <v>1452</v>
      </c>
      <c r="J242" s="5" t="s">
        <v>42</v>
      </c>
      <c r="K242" s="5" t="s">
        <v>212</v>
      </c>
    </row>
    <row r="243">
      <c r="A243" s="4">
        <v>10812.0</v>
      </c>
      <c r="B243" s="5" t="s">
        <v>1453</v>
      </c>
      <c r="C243" s="5" t="s">
        <v>1454</v>
      </c>
      <c r="D243" s="6" t="s">
        <v>1449</v>
      </c>
      <c r="E243" s="5" t="s">
        <v>1450</v>
      </c>
      <c r="F243" s="5" t="s">
        <v>1350</v>
      </c>
      <c r="G243" s="6" t="s">
        <v>1455</v>
      </c>
      <c r="H243" s="7" t="s">
        <v>1456</v>
      </c>
      <c r="I243" s="8" t="s">
        <v>1457</v>
      </c>
      <c r="J243" s="5" t="s">
        <v>42</v>
      </c>
      <c r="K243" s="5" t="s">
        <v>35</v>
      </c>
    </row>
    <row r="244">
      <c r="A244" s="4">
        <v>10811.0</v>
      </c>
      <c r="B244" s="5" t="s">
        <v>1458</v>
      </c>
      <c r="C244" s="5" t="s">
        <v>1459</v>
      </c>
      <c r="D244" s="6" t="s">
        <v>1449</v>
      </c>
      <c r="E244" s="5" t="s">
        <v>1450</v>
      </c>
      <c r="F244" s="5" t="s">
        <v>1350</v>
      </c>
      <c r="G244" s="6" t="s">
        <v>1460</v>
      </c>
      <c r="H244" s="5" t="s">
        <v>1461</v>
      </c>
      <c r="I244" s="9" t="s">
        <v>1462</v>
      </c>
      <c r="J244" s="5" t="s">
        <v>93</v>
      </c>
      <c r="K244" s="5" t="s">
        <v>43</v>
      </c>
    </row>
    <row r="245">
      <c r="A245" s="4">
        <v>10810.0</v>
      </c>
      <c r="B245" s="5" t="s">
        <v>1463</v>
      </c>
      <c r="C245" s="5" t="s">
        <v>1464</v>
      </c>
      <c r="D245" s="6" t="s">
        <v>1367</v>
      </c>
      <c r="E245" s="5" t="s">
        <v>1368</v>
      </c>
      <c r="F245" s="5" t="s">
        <v>1350</v>
      </c>
      <c r="G245" s="6" t="s">
        <v>1465</v>
      </c>
      <c r="H245" s="5" t="s">
        <v>1466</v>
      </c>
      <c r="I245" s="9" t="s">
        <v>1467</v>
      </c>
      <c r="J245" s="5" t="s">
        <v>367</v>
      </c>
      <c r="K245" s="5" t="s">
        <v>201</v>
      </c>
    </row>
    <row r="246">
      <c r="A246" s="4">
        <v>10809.0</v>
      </c>
      <c r="B246" s="5" t="s">
        <v>1468</v>
      </c>
      <c r="C246" s="5" t="s">
        <v>1469</v>
      </c>
      <c r="D246" s="6" t="s">
        <v>1367</v>
      </c>
      <c r="E246" s="5" t="s">
        <v>1368</v>
      </c>
      <c r="F246" s="5" t="s">
        <v>1350</v>
      </c>
      <c r="G246" s="6" t="s">
        <v>1470</v>
      </c>
      <c r="H246" s="5" t="s">
        <v>1471</v>
      </c>
      <c r="I246" s="8" t="s">
        <v>1472</v>
      </c>
      <c r="J246" s="5" t="s">
        <v>51</v>
      </c>
      <c r="K246" s="5" t="s">
        <v>679</v>
      </c>
    </row>
    <row r="247">
      <c r="A247" s="4">
        <v>10808.0</v>
      </c>
      <c r="B247" s="5" t="s">
        <v>1473</v>
      </c>
      <c r="C247" s="5" t="s">
        <v>1474</v>
      </c>
      <c r="D247" s="6" t="s">
        <v>1475</v>
      </c>
      <c r="E247" s="5" t="s">
        <v>1368</v>
      </c>
      <c r="F247" s="5" t="s">
        <v>1350</v>
      </c>
      <c r="G247" s="6" t="s">
        <v>1476</v>
      </c>
      <c r="H247" s="5" t="s">
        <v>1477</v>
      </c>
      <c r="I247" s="9" t="s">
        <v>1478</v>
      </c>
      <c r="J247" s="5" t="s">
        <v>93</v>
      </c>
      <c r="K247" s="5" t="s">
        <v>721</v>
      </c>
    </row>
    <row r="248">
      <c r="A248" s="4">
        <v>10807.0</v>
      </c>
      <c r="B248" s="5" t="s">
        <v>1479</v>
      </c>
      <c r="C248" s="5" t="s">
        <v>1480</v>
      </c>
      <c r="D248" s="6" t="s">
        <v>1367</v>
      </c>
      <c r="E248" s="5" t="s">
        <v>1368</v>
      </c>
      <c r="F248" s="5" t="s">
        <v>1350</v>
      </c>
      <c r="G248" s="6" t="s">
        <v>1481</v>
      </c>
      <c r="H248" s="5" t="s">
        <v>1482</v>
      </c>
      <c r="I248" s="11" t="s">
        <v>1483</v>
      </c>
      <c r="J248" s="5" t="s">
        <v>93</v>
      </c>
      <c r="K248" s="5" t="s">
        <v>754</v>
      </c>
    </row>
    <row r="249">
      <c r="A249" s="4">
        <v>10806.0</v>
      </c>
      <c r="B249" s="5" t="s">
        <v>1484</v>
      </c>
      <c r="C249" s="5" t="s">
        <v>1485</v>
      </c>
      <c r="D249" s="6" t="s">
        <v>1367</v>
      </c>
      <c r="E249" s="5" t="s">
        <v>1368</v>
      </c>
      <c r="F249" s="5" t="s">
        <v>1350</v>
      </c>
      <c r="G249" s="6" t="s">
        <v>1486</v>
      </c>
      <c r="H249" s="5" t="s">
        <v>1482</v>
      </c>
      <c r="I249" s="8" t="s">
        <v>1483</v>
      </c>
      <c r="J249" s="5" t="s">
        <v>463</v>
      </c>
      <c r="K249" s="4" t="s">
        <v>42</v>
      </c>
    </row>
    <row r="250">
      <c r="A250" s="4">
        <v>10805.0</v>
      </c>
      <c r="B250" s="5" t="s">
        <v>1484</v>
      </c>
      <c r="C250" s="5" t="s">
        <v>1487</v>
      </c>
      <c r="D250" s="6" t="s">
        <v>1367</v>
      </c>
      <c r="E250" s="5" t="s">
        <v>1368</v>
      </c>
      <c r="F250" s="5" t="s">
        <v>1350</v>
      </c>
      <c r="G250" s="6" t="s">
        <v>1486</v>
      </c>
      <c r="H250" s="5" t="s">
        <v>1482</v>
      </c>
      <c r="I250" s="8" t="s">
        <v>1483</v>
      </c>
      <c r="J250" s="5" t="s">
        <v>93</v>
      </c>
      <c r="K250" s="4" t="s">
        <v>42</v>
      </c>
    </row>
    <row r="251">
      <c r="A251" s="4">
        <v>10804.0</v>
      </c>
      <c r="B251" s="5" t="s">
        <v>1488</v>
      </c>
      <c r="C251" s="5" t="s">
        <v>1489</v>
      </c>
      <c r="D251" s="6" t="s">
        <v>1490</v>
      </c>
      <c r="E251" s="5" t="s">
        <v>1491</v>
      </c>
      <c r="F251" s="5" t="s">
        <v>1350</v>
      </c>
      <c r="G251" s="6" t="s">
        <v>1492</v>
      </c>
      <c r="H251" s="5" t="s">
        <v>1493</v>
      </c>
      <c r="I251" s="9" t="s">
        <v>1494</v>
      </c>
      <c r="J251" s="5" t="s">
        <v>93</v>
      </c>
      <c r="K251" s="5" t="s">
        <v>1495</v>
      </c>
    </row>
    <row r="252">
      <c r="A252" s="4">
        <v>10803.0</v>
      </c>
      <c r="B252" s="5" t="s">
        <v>1496</v>
      </c>
      <c r="C252" s="5" t="s">
        <v>1497</v>
      </c>
      <c r="D252" s="6" t="s">
        <v>1498</v>
      </c>
      <c r="E252" s="5" t="s">
        <v>1491</v>
      </c>
      <c r="F252" s="5" t="s">
        <v>1350</v>
      </c>
      <c r="G252" s="6" t="s">
        <v>1499</v>
      </c>
      <c r="H252" s="5" t="s">
        <v>1500</v>
      </c>
      <c r="I252" s="8" t="s">
        <v>1501</v>
      </c>
      <c r="J252" s="5" t="s">
        <v>93</v>
      </c>
      <c r="K252" s="4" t="s">
        <v>42</v>
      </c>
    </row>
    <row r="253">
      <c r="A253" s="4">
        <v>10802.0</v>
      </c>
      <c r="B253" s="5" t="s">
        <v>1502</v>
      </c>
      <c r="C253" s="5" t="s">
        <v>1503</v>
      </c>
      <c r="D253" s="6" t="s">
        <v>1504</v>
      </c>
      <c r="E253" s="5" t="s">
        <v>1505</v>
      </c>
      <c r="F253" s="5" t="s">
        <v>1350</v>
      </c>
      <c r="G253" s="6" t="s">
        <v>1506</v>
      </c>
      <c r="H253" s="5" t="s">
        <v>1507</v>
      </c>
      <c r="I253" s="9" t="s">
        <v>1508</v>
      </c>
      <c r="J253" s="5" t="s">
        <v>93</v>
      </c>
      <c r="K253" s="5" t="s">
        <v>19</v>
      </c>
    </row>
    <row r="254">
      <c r="A254" s="4">
        <v>10801.0</v>
      </c>
      <c r="B254" s="5" t="s">
        <v>1509</v>
      </c>
      <c r="C254" s="5" t="s">
        <v>1510</v>
      </c>
      <c r="D254" s="6" t="s">
        <v>1511</v>
      </c>
      <c r="E254" s="5" t="s">
        <v>1512</v>
      </c>
      <c r="F254" s="5" t="s">
        <v>1350</v>
      </c>
      <c r="G254" s="6" t="s">
        <v>1513</v>
      </c>
      <c r="H254" s="5" t="s">
        <v>1514</v>
      </c>
      <c r="I254" s="8" t="s">
        <v>1515</v>
      </c>
      <c r="J254" s="5" t="s">
        <v>18</v>
      </c>
      <c r="K254" s="5" t="s">
        <v>74</v>
      </c>
    </row>
    <row r="255">
      <c r="A255" s="4">
        <v>10800.0</v>
      </c>
      <c r="B255" s="5" t="s">
        <v>1516</v>
      </c>
      <c r="C255" s="5" t="s">
        <v>1517</v>
      </c>
      <c r="D255" s="6" t="s">
        <v>1518</v>
      </c>
      <c r="E255" s="5" t="s">
        <v>1512</v>
      </c>
      <c r="F255" s="5" t="s">
        <v>1350</v>
      </c>
      <c r="G255" s="6" t="s">
        <v>1519</v>
      </c>
      <c r="H255" s="5" t="s">
        <v>1520</v>
      </c>
      <c r="I255" s="8" t="s">
        <v>1521</v>
      </c>
      <c r="J255" s="5" t="s">
        <v>232</v>
      </c>
      <c r="K255" s="5" t="s">
        <v>1421</v>
      </c>
    </row>
    <row r="256">
      <c r="A256" s="4">
        <v>10799.0</v>
      </c>
      <c r="B256" s="5" t="s">
        <v>1522</v>
      </c>
      <c r="C256" s="5" t="s">
        <v>1523</v>
      </c>
      <c r="D256" s="6" t="s">
        <v>1524</v>
      </c>
      <c r="E256" s="5" t="s">
        <v>1525</v>
      </c>
      <c r="F256" s="5" t="s">
        <v>1350</v>
      </c>
      <c r="G256" s="6" t="s">
        <v>1526</v>
      </c>
      <c r="H256" s="5" t="s">
        <v>1527</v>
      </c>
      <c r="I256" s="8" t="s">
        <v>1528</v>
      </c>
      <c r="J256" s="5" t="s">
        <v>108</v>
      </c>
      <c r="K256" s="5" t="s">
        <v>184</v>
      </c>
    </row>
    <row r="257">
      <c r="A257" s="4">
        <v>10798.0</v>
      </c>
      <c r="B257" s="5" t="s">
        <v>1529</v>
      </c>
      <c r="C257" s="5" t="s">
        <v>1530</v>
      </c>
      <c r="D257" s="6" t="s">
        <v>1524</v>
      </c>
      <c r="E257" s="5" t="s">
        <v>1525</v>
      </c>
      <c r="F257" s="5" t="s">
        <v>1350</v>
      </c>
      <c r="G257" s="6" t="s">
        <v>1531</v>
      </c>
      <c r="H257" s="5" t="s">
        <v>1532</v>
      </c>
      <c r="I257" s="8" t="s">
        <v>1533</v>
      </c>
      <c r="J257" s="5" t="s">
        <v>42</v>
      </c>
      <c r="K257" s="5" t="s">
        <v>782</v>
      </c>
    </row>
    <row r="258">
      <c r="A258" s="4">
        <v>10797.0</v>
      </c>
      <c r="B258" s="5" t="s">
        <v>1534</v>
      </c>
      <c r="C258" s="5" t="s">
        <v>1535</v>
      </c>
      <c r="D258" s="6" t="s">
        <v>1524</v>
      </c>
      <c r="E258" s="5" t="s">
        <v>1525</v>
      </c>
      <c r="F258" s="5" t="s">
        <v>1350</v>
      </c>
      <c r="G258" s="6" t="s">
        <v>1536</v>
      </c>
      <c r="H258" s="5" t="s">
        <v>1537</v>
      </c>
      <c r="I258" s="8" t="s">
        <v>1538</v>
      </c>
      <c r="J258" s="5" t="s">
        <v>108</v>
      </c>
      <c r="K258" s="5" t="s">
        <v>19</v>
      </c>
    </row>
    <row r="259">
      <c r="A259" s="4">
        <v>10796.0</v>
      </c>
      <c r="B259" s="5" t="s">
        <v>1539</v>
      </c>
      <c r="C259" s="5" t="s">
        <v>1540</v>
      </c>
      <c r="D259" s="6" t="s">
        <v>1524</v>
      </c>
      <c r="E259" s="5" t="s">
        <v>1525</v>
      </c>
      <c r="F259" s="5" t="s">
        <v>1350</v>
      </c>
      <c r="G259" s="6" t="s">
        <v>1541</v>
      </c>
      <c r="H259" s="7" t="s">
        <v>1542</v>
      </c>
      <c r="I259" s="8" t="s">
        <v>1543</v>
      </c>
      <c r="J259" s="5" t="s">
        <v>108</v>
      </c>
      <c r="K259" s="5" t="s">
        <v>19</v>
      </c>
    </row>
    <row r="260">
      <c r="A260" s="4">
        <v>10795.0</v>
      </c>
      <c r="B260" s="5" t="s">
        <v>1544</v>
      </c>
      <c r="C260" s="5" t="s">
        <v>1545</v>
      </c>
      <c r="D260" s="6" t="s">
        <v>1524</v>
      </c>
      <c r="E260" s="5" t="s">
        <v>1525</v>
      </c>
      <c r="F260" s="5" t="s">
        <v>1350</v>
      </c>
      <c r="G260" s="6" t="s">
        <v>1546</v>
      </c>
      <c r="H260" s="4" t="str">
        <f>IFERROR(__xludf.DUMMYFUNCTION("""info@""&amp;LOWER(REGEXREPLACE(B260,""[^A-Za-z0-9]"",""""))&amp;"".com"""),"info@hoteljr.com")</f>
        <v>info@hoteljr.com</v>
      </c>
      <c r="I260" s="9" t="s">
        <v>1547</v>
      </c>
      <c r="J260" s="5" t="s">
        <v>108</v>
      </c>
      <c r="K260" s="5" t="s">
        <v>115</v>
      </c>
    </row>
    <row r="261">
      <c r="A261" s="4">
        <v>10794.0</v>
      </c>
      <c r="B261" s="5" t="s">
        <v>1548</v>
      </c>
      <c r="C261" s="5" t="s">
        <v>1549</v>
      </c>
      <c r="D261" s="6" t="s">
        <v>1524</v>
      </c>
      <c r="E261" s="5" t="s">
        <v>1525</v>
      </c>
      <c r="F261" s="5" t="s">
        <v>1350</v>
      </c>
      <c r="G261" s="6" t="s">
        <v>1550</v>
      </c>
      <c r="H261" s="4" t="str">
        <f>IFERROR(__xludf.DUMMYFUNCTION("""info@""&amp;LOWER(REGEXREPLACE(B261,""[^A-Za-z0-9]"",""""))&amp;"".com"""),"info@laasturiana.com")</f>
        <v>info@laasturiana.com</v>
      </c>
      <c r="I261" s="9" t="s">
        <v>1551</v>
      </c>
      <c r="J261" s="5" t="s">
        <v>42</v>
      </c>
      <c r="K261" s="5" t="s">
        <v>74</v>
      </c>
    </row>
    <row r="262">
      <c r="A262" s="4">
        <v>10793.0</v>
      </c>
      <c r="B262" s="5" t="s">
        <v>1552</v>
      </c>
      <c r="C262" s="5" t="s">
        <v>1553</v>
      </c>
      <c r="D262" s="6" t="s">
        <v>1524</v>
      </c>
      <c r="E262" s="5" t="s">
        <v>1525</v>
      </c>
      <c r="F262" s="5" t="s">
        <v>1350</v>
      </c>
      <c r="G262" s="6" t="s">
        <v>1554</v>
      </c>
      <c r="H262" s="4" t="str">
        <f>IFERROR(__xludf.DUMMYFUNCTION("""info@""&amp;LOWER(REGEXREPLACE(B262,""[^A-Za-z0-9]"",""""))&amp;"".com"""),"info@riatoxa.com")</f>
        <v>info@riatoxa.com</v>
      </c>
      <c r="I262" s="9" t="s">
        <v>1555</v>
      </c>
      <c r="J262" s="5" t="s">
        <v>232</v>
      </c>
      <c r="K262" s="4" t="s">
        <v>42</v>
      </c>
    </row>
    <row r="263">
      <c r="A263" s="4">
        <v>10791.0</v>
      </c>
      <c r="B263" s="5" t="s">
        <v>1556</v>
      </c>
      <c r="C263" s="5" t="s">
        <v>1557</v>
      </c>
      <c r="D263" s="6" t="s">
        <v>1524</v>
      </c>
      <c r="E263" s="5" t="s">
        <v>1525</v>
      </c>
      <c r="F263" s="5" t="s">
        <v>1350</v>
      </c>
      <c r="G263" s="6" t="s">
        <v>1558</v>
      </c>
      <c r="H263" s="5" t="s">
        <v>1559</v>
      </c>
      <c r="I263" s="8" t="s">
        <v>1560</v>
      </c>
      <c r="J263" s="5" t="s">
        <v>42</v>
      </c>
      <c r="K263" s="4" t="s">
        <v>42</v>
      </c>
    </row>
    <row r="264">
      <c r="A264" s="4">
        <v>10792.0</v>
      </c>
      <c r="B264" s="5" t="s">
        <v>1561</v>
      </c>
      <c r="C264" s="5" t="s">
        <v>1562</v>
      </c>
      <c r="D264" s="6" t="s">
        <v>1524</v>
      </c>
      <c r="E264" s="5" t="s">
        <v>1525</v>
      </c>
      <c r="F264" s="5" t="s">
        <v>1350</v>
      </c>
      <c r="G264" s="6" t="s">
        <v>1558</v>
      </c>
      <c r="H264" s="5" t="s">
        <v>1559</v>
      </c>
      <c r="I264" s="8" t="s">
        <v>1560</v>
      </c>
      <c r="J264" s="5" t="s">
        <v>51</v>
      </c>
      <c r="K264" s="5" t="s">
        <v>1427</v>
      </c>
    </row>
    <row r="265">
      <c r="A265" s="4">
        <v>10790.0</v>
      </c>
      <c r="B265" s="5" t="s">
        <v>1563</v>
      </c>
      <c r="C265" s="5" t="s">
        <v>1564</v>
      </c>
      <c r="D265" s="6" t="s">
        <v>1524</v>
      </c>
      <c r="E265" s="5" t="s">
        <v>1525</v>
      </c>
      <c r="F265" s="5" t="s">
        <v>1350</v>
      </c>
      <c r="G265" s="6" t="s">
        <v>1565</v>
      </c>
      <c r="H265" s="5" t="s">
        <v>1566</v>
      </c>
      <c r="I265" s="8" t="s">
        <v>1567</v>
      </c>
      <c r="J265" s="5" t="s">
        <v>93</v>
      </c>
      <c r="K265" s="5" t="s">
        <v>1568</v>
      </c>
    </row>
    <row r="266">
      <c r="A266" s="4">
        <v>10788.0</v>
      </c>
      <c r="B266" s="5" t="s">
        <v>1569</v>
      </c>
      <c r="C266" s="5" t="s">
        <v>1570</v>
      </c>
      <c r="D266" s="6" t="s">
        <v>1524</v>
      </c>
      <c r="E266" s="5" t="s">
        <v>1525</v>
      </c>
      <c r="F266" s="5" t="s">
        <v>1350</v>
      </c>
      <c r="G266" s="6" t="s">
        <v>1571</v>
      </c>
      <c r="H266" s="5" t="s">
        <v>1572</v>
      </c>
      <c r="I266" s="9" t="s">
        <v>1573</v>
      </c>
      <c r="J266" s="5" t="s">
        <v>42</v>
      </c>
      <c r="K266" s="5" t="s">
        <v>1574</v>
      </c>
    </row>
    <row r="267">
      <c r="A267" s="4">
        <v>10789.0</v>
      </c>
      <c r="B267" s="5" t="s">
        <v>1575</v>
      </c>
      <c r="C267" s="5" t="s">
        <v>1576</v>
      </c>
      <c r="D267" s="6" t="s">
        <v>1524</v>
      </c>
      <c r="E267" s="5" t="s">
        <v>1525</v>
      </c>
      <c r="F267" s="5" t="s">
        <v>1350</v>
      </c>
      <c r="G267" s="6" t="s">
        <v>1571</v>
      </c>
      <c r="H267" s="5" t="s">
        <v>1572</v>
      </c>
      <c r="I267" s="9" t="s">
        <v>1577</v>
      </c>
      <c r="J267" s="5" t="s">
        <v>232</v>
      </c>
      <c r="K267" s="4" t="s">
        <v>42</v>
      </c>
    </row>
    <row r="268">
      <c r="A268" s="4">
        <v>10787.0</v>
      </c>
      <c r="B268" s="5" t="s">
        <v>1578</v>
      </c>
      <c r="C268" s="5" t="s">
        <v>1579</v>
      </c>
      <c r="D268" s="6" t="s">
        <v>1580</v>
      </c>
      <c r="E268" s="5" t="s">
        <v>1525</v>
      </c>
      <c r="F268" s="5" t="s">
        <v>1350</v>
      </c>
      <c r="G268" s="6" t="s">
        <v>1581</v>
      </c>
      <c r="H268" s="5" t="s">
        <v>1582</v>
      </c>
      <c r="I268" s="8" t="s">
        <v>1583</v>
      </c>
      <c r="J268" s="5" t="s">
        <v>232</v>
      </c>
      <c r="K268" s="5" t="s">
        <v>52</v>
      </c>
    </row>
    <row r="269">
      <c r="A269" s="4">
        <v>10786.0</v>
      </c>
      <c r="B269" s="5" t="s">
        <v>1584</v>
      </c>
      <c r="C269" s="5" t="s">
        <v>1585</v>
      </c>
      <c r="D269" s="6" t="s">
        <v>1524</v>
      </c>
      <c r="E269" s="5" t="s">
        <v>1525</v>
      </c>
      <c r="F269" s="5" t="s">
        <v>1350</v>
      </c>
      <c r="G269" s="6" t="s">
        <v>1586</v>
      </c>
      <c r="H269" s="5" t="s">
        <v>1587</v>
      </c>
      <c r="I269" s="8" t="s">
        <v>1588</v>
      </c>
      <c r="J269" s="5" t="s">
        <v>93</v>
      </c>
      <c r="K269" s="5" t="s">
        <v>170</v>
      </c>
    </row>
    <row r="270">
      <c r="A270" s="4">
        <v>10785.0</v>
      </c>
      <c r="B270" s="5" t="s">
        <v>1589</v>
      </c>
      <c r="C270" s="5" t="s">
        <v>1590</v>
      </c>
      <c r="D270" s="6" t="s">
        <v>1524</v>
      </c>
      <c r="E270" s="5" t="s">
        <v>1525</v>
      </c>
      <c r="F270" s="5" t="s">
        <v>1350</v>
      </c>
      <c r="G270" s="6" t="s">
        <v>1591</v>
      </c>
      <c r="H270" s="5" t="s">
        <v>1592</v>
      </c>
      <c r="I270" s="8" t="s">
        <v>1593</v>
      </c>
      <c r="J270" s="5" t="s">
        <v>93</v>
      </c>
      <c r="K270" s="4" t="s">
        <v>42</v>
      </c>
    </row>
    <row r="271">
      <c r="A271" s="4">
        <v>10784.0</v>
      </c>
      <c r="B271" s="5" t="s">
        <v>1594</v>
      </c>
      <c r="C271" s="5" t="s">
        <v>1595</v>
      </c>
      <c r="D271" s="6" t="s">
        <v>1524</v>
      </c>
      <c r="E271" s="5" t="s">
        <v>1525</v>
      </c>
      <c r="F271" s="5" t="s">
        <v>1350</v>
      </c>
      <c r="G271" s="6" t="s">
        <v>1596</v>
      </c>
      <c r="H271" s="7" t="s">
        <v>1597</v>
      </c>
      <c r="I271" s="8" t="s">
        <v>1598</v>
      </c>
      <c r="J271" s="5" t="s">
        <v>42</v>
      </c>
      <c r="K271" s="5" t="s">
        <v>975</v>
      </c>
    </row>
    <row r="272">
      <c r="A272" s="4">
        <v>10783.0</v>
      </c>
      <c r="B272" s="5" t="s">
        <v>1599</v>
      </c>
      <c r="C272" s="5" t="s">
        <v>1600</v>
      </c>
      <c r="D272" s="6" t="s">
        <v>1580</v>
      </c>
      <c r="E272" s="5" t="s">
        <v>1525</v>
      </c>
      <c r="F272" s="5" t="s">
        <v>1350</v>
      </c>
      <c r="G272" s="6" t="s">
        <v>1601</v>
      </c>
      <c r="H272" s="5" t="s">
        <v>1602</v>
      </c>
      <c r="I272" s="9" t="s">
        <v>1603</v>
      </c>
      <c r="J272" s="5" t="s">
        <v>42</v>
      </c>
      <c r="K272" s="5" t="s">
        <v>152</v>
      </c>
    </row>
    <row r="273">
      <c r="A273" s="4">
        <v>10782.0</v>
      </c>
      <c r="B273" s="5" t="s">
        <v>1604</v>
      </c>
      <c r="C273" s="5" t="s">
        <v>1605</v>
      </c>
      <c r="D273" s="6" t="s">
        <v>1524</v>
      </c>
      <c r="E273" s="5" t="s">
        <v>1525</v>
      </c>
      <c r="F273" s="5" t="s">
        <v>1350</v>
      </c>
      <c r="G273" s="6" t="s">
        <v>1606</v>
      </c>
      <c r="H273" s="5" t="s">
        <v>1607</v>
      </c>
      <c r="I273" s="8" t="s">
        <v>1608</v>
      </c>
      <c r="J273" s="5" t="s">
        <v>42</v>
      </c>
      <c r="K273" s="5" t="s">
        <v>1216</v>
      </c>
    </row>
    <row r="274">
      <c r="A274" s="4">
        <v>10781.0</v>
      </c>
      <c r="B274" s="5" t="s">
        <v>1609</v>
      </c>
      <c r="C274" s="5" t="s">
        <v>1610</v>
      </c>
      <c r="D274" s="6" t="s">
        <v>1524</v>
      </c>
      <c r="E274" s="5" t="s">
        <v>1525</v>
      </c>
      <c r="F274" s="5" t="s">
        <v>1350</v>
      </c>
      <c r="G274" s="6" t="s">
        <v>1611</v>
      </c>
      <c r="H274" s="5" t="s">
        <v>1612</v>
      </c>
      <c r="I274" s="8" t="s">
        <v>1613</v>
      </c>
      <c r="J274" s="5" t="s">
        <v>108</v>
      </c>
      <c r="K274" s="5" t="s">
        <v>679</v>
      </c>
    </row>
    <row r="275">
      <c r="A275" s="4">
        <v>10780.0</v>
      </c>
      <c r="B275" s="5" t="s">
        <v>1614</v>
      </c>
      <c r="C275" s="5" t="s">
        <v>1615</v>
      </c>
      <c r="D275" s="6" t="s">
        <v>1524</v>
      </c>
      <c r="E275" s="5" t="s">
        <v>1525</v>
      </c>
      <c r="F275" s="5" t="s">
        <v>1350</v>
      </c>
      <c r="G275" s="6" t="s">
        <v>1616</v>
      </c>
      <c r="H275" s="5" t="s">
        <v>1617</v>
      </c>
      <c r="I275" s="9" t="s">
        <v>1618</v>
      </c>
      <c r="J275" s="5" t="s">
        <v>108</v>
      </c>
      <c r="K275" s="5" t="s">
        <v>260</v>
      </c>
    </row>
    <row r="276">
      <c r="A276" s="4">
        <v>10779.0</v>
      </c>
      <c r="B276" s="5" t="s">
        <v>1619</v>
      </c>
      <c r="C276" s="5" t="s">
        <v>1620</v>
      </c>
      <c r="D276" s="6" t="s">
        <v>1524</v>
      </c>
      <c r="E276" s="5" t="s">
        <v>1525</v>
      </c>
      <c r="F276" s="5" t="s">
        <v>1350</v>
      </c>
      <c r="G276" s="6" t="s">
        <v>1621</v>
      </c>
      <c r="H276" s="5" t="s">
        <v>1622</v>
      </c>
      <c r="I276" s="8" t="s">
        <v>1623</v>
      </c>
      <c r="J276" s="5" t="s">
        <v>93</v>
      </c>
      <c r="K276" s="5" t="s">
        <v>43</v>
      </c>
    </row>
    <row r="277">
      <c r="A277" s="4">
        <v>10778.0</v>
      </c>
      <c r="B277" s="5" t="s">
        <v>1624</v>
      </c>
      <c r="C277" s="5" t="s">
        <v>1625</v>
      </c>
      <c r="D277" s="6" t="s">
        <v>1524</v>
      </c>
      <c r="E277" s="5" t="s">
        <v>1525</v>
      </c>
      <c r="F277" s="5" t="s">
        <v>1350</v>
      </c>
      <c r="G277" s="6" t="s">
        <v>1626</v>
      </c>
      <c r="H277" s="5" t="s">
        <v>1627</v>
      </c>
      <c r="I277" s="8" t="s">
        <v>1628</v>
      </c>
      <c r="J277" s="5" t="s">
        <v>108</v>
      </c>
      <c r="K277" s="5" t="s">
        <v>1629</v>
      </c>
    </row>
    <row r="278">
      <c r="A278" s="4">
        <v>10777.0</v>
      </c>
      <c r="B278" s="5" t="s">
        <v>1630</v>
      </c>
      <c r="C278" s="5" t="s">
        <v>1631</v>
      </c>
      <c r="D278" s="6" t="s">
        <v>1524</v>
      </c>
      <c r="E278" s="5" t="s">
        <v>1525</v>
      </c>
      <c r="F278" s="5" t="s">
        <v>1350</v>
      </c>
      <c r="G278" s="6" t="s">
        <v>1632</v>
      </c>
      <c r="H278" s="5" t="s">
        <v>1633</v>
      </c>
      <c r="I278" s="8" t="s">
        <v>1634</v>
      </c>
      <c r="J278" s="5" t="s">
        <v>42</v>
      </c>
      <c r="K278" s="5" t="s">
        <v>201</v>
      </c>
    </row>
    <row r="279">
      <c r="A279" s="4">
        <v>10776.0</v>
      </c>
      <c r="B279" s="5" t="s">
        <v>1635</v>
      </c>
      <c r="C279" s="5" t="s">
        <v>1636</v>
      </c>
      <c r="D279" s="6" t="s">
        <v>1524</v>
      </c>
      <c r="E279" s="5" t="s">
        <v>1525</v>
      </c>
      <c r="F279" s="5" t="s">
        <v>1350</v>
      </c>
      <c r="G279" s="6" t="s">
        <v>1637</v>
      </c>
      <c r="H279" s="4" t="str">
        <f>IFERROR(__xludf.DUMMYFUNCTION("""info@""&amp;LOWER(REGEXREPLACE(B279,""[^A-Za-z0-9]"",""""))&amp;"".com"""),"info@ribago.com")</f>
        <v>info@ribago.com</v>
      </c>
      <c r="I279" s="9" t="s">
        <v>1638</v>
      </c>
      <c r="J279" s="5" t="s">
        <v>93</v>
      </c>
      <c r="K279" s="4" t="s">
        <v>42</v>
      </c>
    </row>
    <row r="280">
      <c r="A280" s="4">
        <v>10775.0</v>
      </c>
      <c r="B280" s="5" t="s">
        <v>1639</v>
      </c>
      <c r="C280" s="5" t="s">
        <v>1640</v>
      </c>
      <c r="D280" s="6" t="s">
        <v>1518</v>
      </c>
      <c r="E280" s="5" t="s">
        <v>1512</v>
      </c>
      <c r="F280" s="5" t="s">
        <v>1350</v>
      </c>
      <c r="G280" s="6" t="s">
        <v>1641</v>
      </c>
      <c r="H280" s="4" t="s">
        <v>1642</v>
      </c>
      <c r="I280" s="8" t="s">
        <v>1643</v>
      </c>
      <c r="J280" s="5" t="s">
        <v>108</v>
      </c>
      <c r="K280" s="5" t="s">
        <v>35</v>
      </c>
    </row>
    <row r="281">
      <c r="A281" s="4">
        <v>10774.0</v>
      </c>
      <c r="B281" s="5" t="s">
        <v>1644</v>
      </c>
      <c r="C281" s="5" t="s">
        <v>1645</v>
      </c>
      <c r="D281" s="6" t="s">
        <v>1524</v>
      </c>
      <c r="E281" s="5" t="s">
        <v>1525</v>
      </c>
      <c r="F281" s="5" t="s">
        <v>1350</v>
      </c>
      <c r="G281" s="6" t="s">
        <v>1646</v>
      </c>
      <c r="H281" s="5" t="s">
        <v>1647</v>
      </c>
      <c r="I281" s="9" t="s">
        <v>1648</v>
      </c>
      <c r="J281" s="5" t="s">
        <v>108</v>
      </c>
      <c r="K281" s="5" t="s">
        <v>1649</v>
      </c>
    </row>
    <row r="282">
      <c r="A282" s="4">
        <v>10773.0</v>
      </c>
      <c r="B282" s="5" t="s">
        <v>1650</v>
      </c>
      <c r="C282" s="5" t="s">
        <v>1651</v>
      </c>
      <c r="D282" s="6" t="s">
        <v>1524</v>
      </c>
      <c r="E282" s="5" t="s">
        <v>1525</v>
      </c>
      <c r="F282" s="5" t="s">
        <v>1350</v>
      </c>
      <c r="G282" s="6" t="s">
        <v>1652</v>
      </c>
      <c r="H282" s="5" t="s">
        <v>1653</v>
      </c>
      <c r="I282" s="8" t="s">
        <v>1654</v>
      </c>
      <c r="J282" s="5" t="s">
        <v>108</v>
      </c>
      <c r="K282" s="4" t="s">
        <v>42</v>
      </c>
    </row>
    <row r="283">
      <c r="A283" s="4">
        <v>10772.0</v>
      </c>
      <c r="B283" s="5" t="s">
        <v>1655</v>
      </c>
      <c r="C283" s="5" t="s">
        <v>1656</v>
      </c>
      <c r="D283" s="6" t="s">
        <v>1524</v>
      </c>
      <c r="E283" s="5" t="s">
        <v>1525</v>
      </c>
      <c r="F283" s="5" t="s">
        <v>1350</v>
      </c>
      <c r="G283" s="6" t="s">
        <v>1657</v>
      </c>
      <c r="H283" s="5" t="s">
        <v>1532</v>
      </c>
      <c r="I283" s="9" t="s">
        <v>1533</v>
      </c>
      <c r="J283" s="5" t="s">
        <v>108</v>
      </c>
      <c r="K283" s="4" t="s">
        <v>42</v>
      </c>
    </row>
    <row r="284">
      <c r="A284" s="4">
        <v>10771.0</v>
      </c>
      <c r="B284" s="5" t="s">
        <v>1658</v>
      </c>
      <c r="C284" s="5" t="s">
        <v>1659</v>
      </c>
      <c r="D284" s="6" t="s">
        <v>1524</v>
      </c>
      <c r="E284" s="5" t="s">
        <v>1525</v>
      </c>
      <c r="F284" s="5" t="s">
        <v>1350</v>
      </c>
      <c r="G284" s="6" t="s">
        <v>1660</v>
      </c>
      <c r="H284" s="5" t="s">
        <v>1661</v>
      </c>
      <c r="I284" s="8" t="s">
        <v>1662</v>
      </c>
      <c r="J284" s="5" t="s">
        <v>51</v>
      </c>
      <c r="K284" s="5" t="s">
        <v>1663</v>
      </c>
    </row>
    <row r="285">
      <c r="A285" s="4">
        <v>10770.0</v>
      </c>
      <c r="B285" s="5" t="s">
        <v>1664</v>
      </c>
      <c r="C285" s="5" t="s">
        <v>1665</v>
      </c>
      <c r="D285" s="6" t="s">
        <v>1524</v>
      </c>
      <c r="E285" s="5" t="s">
        <v>1525</v>
      </c>
      <c r="F285" s="5" t="s">
        <v>1350</v>
      </c>
      <c r="G285" s="6" t="s">
        <v>1666</v>
      </c>
      <c r="H285" s="5" t="s">
        <v>1667</v>
      </c>
      <c r="I285" s="9" t="s">
        <v>1668</v>
      </c>
      <c r="J285" s="5" t="s">
        <v>93</v>
      </c>
      <c r="K285" s="5" t="s">
        <v>1669</v>
      </c>
    </row>
    <row r="286">
      <c r="A286" s="4">
        <v>10769.0</v>
      </c>
      <c r="B286" s="5" t="s">
        <v>1670</v>
      </c>
      <c r="C286" s="5" t="s">
        <v>1671</v>
      </c>
      <c r="D286" s="6" t="s">
        <v>1524</v>
      </c>
      <c r="E286" s="5" t="s">
        <v>1525</v>
      </c>
      <c r="F286" s="5" t="s">
        <v>1350</v>
      </c>
      <c r="G286" s="6" t="s">
        <v>1672</v>
      </c>
      <c r="H286" s="4" t="str">
        <f>IFERROR(__xludf.DUMMYFUNCTION("""info@""&amp;LOWER(REGEXREPLACE(B286,""[^A-Za-z0-9]"",""""))&amp;"".com"""),"info@ostramarina.com")</f>
        <v>info@ostramarina.com</v>
      </c>
      <c r="I286" s="9" t="s">
        <v>1673</v>
      </c>
      <c r="J286" s="5" t="s">
        <v>108</v>
      </c>
      <c r="K286" s="5" t="s">
        <v>218</v>
      </c>
    </row>
    <row r="287">
      <c r="A287" s="4">
        <v>10768.0</v>
      </c>
      <c r="B287" s="5" t="s">
        <v>1674</v>
      </c>
      <c r="C287" s="5" t="s">
        <v>1675</v>
      </c>
      <c r="D287" s="6" t="s">
        <v>1580</v>
      </c>
      <c r="E287" s="5" t="s">
        <v>1525</v>
      </c>
      <c r="F287" s="5" t="s">
        <v>1350</v>
      </c>
      <c r="G287" s="6" t="s">
        <v>1676</v>
      </c>
      <c r="H287" s="7" t="s">
        <v>1677</v>
      </c>
      <c r="I287" s="8" t="s">
        <v>1678</v>
      </c>
      <c r="J287" s="5" t="s">
        <v>463</v>
      </c>
      <c r="K287" s="5" t="s">
        <v>184</v>
      </c>
    </row>
    <row r="288">
      <c r="A288" s="4">
        <v>10767.0</v>
      </c>
      <c r="B288" s="5" t="s">
        <v>1679</v>
      </c>
      <c r="C288" s="5" t="s">
        <v>1680</v>
      </c>
      <c r="D288" s="6" t="s">
        <v>1681</v>
      </c>
      <c r="E288" s="5" t="s">
        <v>1525</v>
      </c>
      <c r="F288" s="5" t="s">
        <v>1350</v>
      </c>
      <c r="G288" s="6" t="s">
        <v>1682</v>
      </c>
      <c r="H288" s="5" t="s">
        <v>1683</v>
      </c>
      <c r="I288" s="8" t="s">
        <v>1684</v>
      </c>
      <c r="J288" s="5" t="s">
        <v>93</v>
      </c>
      <c r="K288" s="5" t="s">
        <v>1685</v>
      </c>
    </row>
    <row r="289">
      <c r="A289" s="4">
        <v>10766.0</v>
      </c>
      <c r="B289" s="5" t="s">
        <v>1686</v>
      </c>
      <c r="C289" s="5" t="s">
        <v>1687</v>
      </c>
      <c r="D289" s="6" t="s">
        <v>1681</v>
      </c>
      <c r="E289" s="5" t="s">
        <v>1525</v>
      </c>
      <c r="F289" s="5" t="s">
        <v>1350</v>
      </c>
      <c r="G289" s="6" t="s">
        <v>1688</v>
      </c>
      <c r="H289" s="5" t="s">
        <v>1689</v>
      </c>
      <c r="I289" s="8" t="s">
        <v>1690</v>
      </c>
      <c r="J289" s="5" t="s">
        <v>18</v>
      </c>
      <c r="K289" s="5" t="s">
        <v>721</v>
      </c>
    </row>
    <row r="290">
      <c r="A290" s="4">
        <v>10764.0</v>
      </c>
      <c r="B290" s="5" t="s">
        <v>1691</v>
      </c>
      <c r="C290" s="5" t="s">
        <v>1692</v>
      </c>
      <c r="D290" s="6" t="s">
        <v>1693</v>
      </c>
      <c r="E290" s="5" t="s">
        <v>1368</v>
      </c>
      <c r="F290" s="5" t="s">
        <v>1350</v>
      </c>
      <c r="G290" s="6" t="s">
        <v>1694</v>
      </c>
      <c r="H290" s="5" t="s">
        <v>1695</v>
      </c>
      <c r="I290" s="8" t="s">
        <v>1696</v>
      </c>
      <c r="J290" s="5" t="s">
        <v>93</v>
      </c>
      <c r="K290" s="5" t="s">
        <v>375</v>
      </c>
    </row>
    <row r="291">
      <c r="A291" s="4">
        <v>10765.0</v>
      </c>
      <c r="B291" s="5" t="s">
        <v>1691</v>
      </c>
      <c r="C291" s="5" t="s">
        <v>1697</v>
      </c>
      <c r="D291" s="6" t="s">
        <v>1698</v>
      </c>
      <c r="E291" s="5" t="s">
        <v>1699</v>
      </c>
      <c r="F291" s="5" t="s">
        <v>1350</v>
      </c>
      <c r="G291" s="6" t="s">
        <v>1694</v>
      </c>
      <c r="H291" s="5" t="s">
        <v>1695</v>
      </c>
      <c r="I291" s="8" t="s">
        <v>1696</v>
      </c>
      <c r="J291" s="5" t="s">
        <v>93</v>
      </c>
      <c r="K291" s="5" t="s">
        <v>375</v>
      </c>
    </row>
    <row r="292">
      <c r="A292" s="4">
        <v>10763.0</v>
      </c>
      <c r="B292" s="5" t="s">
        <v>1700</v>
      </c>
      <c r="C292" s="5" t="s">
        <v>1701</v>
      </c>
      <c r="D292" s="6" t="s">
        <v>1681</v>
      </c>
      <c r="E292" s="5" t="s">
        <v>1525</v>
      </c>
      <c r="F292" s="5" t="s">
        <v>1350</v>
      </c>
      <c r="G292" s="6" t="s">
        <v>1702</v>
      </c>
      <c r="H292" s="5" t="s">
        <v>1703</v>
      </c>
      <c r="I292" s="9" t="s">
        <v>1704</v>
      </c>
      <c r="J292" s="5" t="s">
        <v>108</v>
      </c>
      <c r="K292" s="5" t="s">
        <v>35</v>
      </c>
    </row>
    <row r="293">
      <c r="A293" s="4">
        <v>10762.0</v>
      </c>
      <c r="B293" s="5" t="s">
        <v>1705</v>
      </c>
      <c r="C293" s="5" t="s">
        <v>1706</v>
      </c>
      <c r="D293" s="6" t="s">
        <v>1693</v>
      </c>
      <c r="E293" s="5" t="s">
        <v>1368</v>
      </c>
      <c r="F293" s="5" t="s">
        <v>1350</v>
      </c>
      <c r="G293" s="6" t="s">
        <v>1707</v>
      </c>
      <c r="H293" s="4" t="s">
        <v>1708</v>
      </c>
      <c r="I293" s="8" t="s">
        <v>1709</v>
      </c>
      <c r="J293" s="5" t="s">
        <v>232</v>
      </c>
      <c r="K293" s="5" t="s">
        <v>109</v>
      </c>
    </row>
    <row r="294">
      <c r="A294" s="4">
        <v>10761.0</v>
      </c>
      <c r="B294" s="5" t="s">
        <v>1710</v>
      </c>
      <c r="C294" s="5" t="s">
        <v>1711</v>
      </c>
      <c r="D294" s="6" t="s">
        <v>1681</v>
      </c>
      <c r="E294" s="5" t="s">
        <v>1525</v>
      </c>
      <c r="F294" s="5" t="s">
        <v>1350</v>
      </c>
      <c r="G294" s="6" t="s">
        <v>1712</v>
      </c>
      <c r="H294" s="5" t="s">
        <v>1713</v>
      </c>
      <c r="I294" s="8" t="s">
        <v>1714</v>
      </c>
      <c r="J294" s="5" t="s">
        <v>42</v>
      </c>
      <c r="K294" s="4" t="s">
        <v>42</v>
      </c>
    </row>
    <row r="295">
      <c r="A295" s="4">
        <v>10760.0</v>
      </c>
      <c r="B295" s="5" t="s">
        <v>1715</v>
      </c>
      <c r="C295" s="5" t="s">
        <v>1716</v>
      </c>
      <c r="D295" s="6" t="s">
        <v>1693</v>
      </c>
      <c r="E295" s="5" t="s">
        <v>1368</v>
      </c>
      <c r="F295" s="5" t="s">
        <v>1350</v>
      </c>
      <c r="G295" s="6" t="s">
        <v>1717</v>
      </c>
      <c r="H295" s="5" t="s">
        <v>1718</v>
      </c>
      <c r="I295" s="9" t="s">
        <v>1719</v>
      </c>
      <c r="J295" s="5" t="s">
        <v>108</v>
      </c>
      <c r="K295" s="5" t="s">
        <v>1427</v>
      </c>
    </row>
    <row r="296">
      <c r="A296" s="4">
        <v>10759.0</v>
      </c>
      <c r="B296" s="5" t="s">
        <v>1720</v>
      </c>
      <c r="C296" s="5" t="s">
        <v>1721</v>
      </c>
      <c r="D296" s="6" t="s">
        <v>1722</v>
      </c>
      <c r="E296" s="5" t="s">
        <v>1723</v>
      </c>
      <c r="F296" s="5" t="s">
        <v>1350</v>
      </c>
      <c r="G296" s="6" t="s">
        <v>1724</v>
      </c>
      <c r="H296" s="5" t="s">
        <v>1725</v>
      </c>
      <c r="I296" s="8" t="s">
        <v>1726</v>
      </c>
      <c r="J296" s="5" t="s">
        <v>93</v>
      </c>
      <c r="K296" s="5" t="s">
        <v>27</v>
      </c>
    </row>
    <row r="297">
      <c r="A297" s="4">
        <v>10758.0</v>
      </c>
      <c r="B297" s="5" t="s">
        <v>1727</v>
      </c>
      <c r="C297" s="5" t="s">
        <v>1728</v>
      </c>
      <c r="D297" s="6" t="s">
        <v>1722</v>
      </c>
      <c r="E297" s="5" t="s">
        <v>1723</v>
      </c>
      <c r="F297" s="5" t="s">
        <v>1350</v>
      </c>
      <c r="G297" s="6" t="s">
        <v>1729</v>
      </c>
      <c r="H297" s="5" t="s">
        <v>1730</v>
      </c>
      <c r="I297" s="8" t="s">
        <v>1731</v>
      </c>
      <c r="J297" s="5" t="s">
        <v>108</v>
      </c>
      <c r="K297" s="5" t="s">
        <v>74</v>
      </c>
    </row>
    <row r="298">
      <c r="A298" s="4">
        <v>10757.0</v>
      </c>
      <c r="B298" s="5" t="s">
        <v>1732</v>
      </c>
      <c r="C298" s="5" t="s">
        <v>1733</v>
      </c>
      <c r="D298" s="6" t="s">
        <v>1722</v>
      </c>
      <c r="E298" s="5" t="s">
        <v>1723</v>
      </c>
      <c r="F298" s="5" t="s">
        <v>1350</v>
      </c>
      <c r="G298" s="6" t="s">
        <v>1734</v>
      </c>
      <c r="H298" s="5" t="s">
        <v>1735</v>
      </c>
      <c r="I298" s="8" t="s">
        <v>1736</v>
      </c>
      <c r="J298" s="5" t="s">
        <v>42</v>
      </c>
      <c r="K298" s="4" t="s">
        <v>42</v>
      </c>
    </row>
    <row r="299">
      <c r="A299" s="4">
        <v>10756.0</v>
      </c>
      <c r="B299" s="5" t="s">
        <v>1737</v>
      </c>
      <c r="C299" s="5" t="s">
        <v>1738</v>
      </c>
      <c r="D299" s="6" t="s">
        <v>1722</v>
      </c>
      <c r="E299" s="5" t="s">
        <v>1723</v>
      </c>
      <c r="F299" s="5" t="s">
        <v>1350</v>
      </c>
      <c r="G299" s="6" t="s">
        <v>1739</v>
      </c>
      <c r="H299" s="4" t="str">
        <f>IFERROR(__xludf.DUMMYFUNCTION("""info@""&amp;LOWER(REGEXREPLACE(B299,""[^A-Za-z0-9]"",""""))&amp;"".com"""),"info@mardelnorte.com")</f>
        <v>info@mardelnorte.com</v>
      </c>
      <c r="I299" s="9" t="s">
        <v>1740</v>
      </c>
      <c r="J299" s="5" t="s">
        <v>42</v>
      </c>
      <c r="K299" s="5" t="s">
        <v>176</v>
      </c>
    </row>
    <row r="300">
      <c r="A300" s="4">
        <v>10755.0</v>
      </c>
      <c r="B300" s="5" t="s">
        <v>1741</v>
      </c>
      <c r="C300" s="5" t="s">
        <v>1742</v>
      </c>
      <c r="D300" s="6" t="s">
        <v>1722</v>
      </c>
      <c r="E300" s="5" t="s">
        <v>1723</v>
      </c>
      <c r="F300" s="5" t="s">
        <v>1350</v>
      </c>
      <c r="G300" s="6" t="s">
        <v>1743</v>
      </c>
      <c r="H300" s="5" t="s">
        <v>1744</v>
      </c>
      <c r="I300" s="8" t="s">
        <v>1745</v>
      </c>
      <c r="J300" s="5" t="s">
        <v>93</v>
      </c>
      <c r="K300" s="5" t="s">
        <v>294</v>
      </c>
    </row>
    <row r="301">
      <c r="A301" s="4">
        <v>10754.0</v>
      </c>
      <c r="B301" s="5" t="s">
        <v>1746</v>
      </c>
      <c r="C301" s="5" t="s">
        <v>1747</v>
      </c>
      <c r="D301" s="6" t="s">
        <v>1748</v>
      </c>
      <c r="E301" s="5" t="s">
        <v>1723</v>
      </c>
      <c r="F301" s="5" t="s">
        <v>1350</v>
      </c>
      <c r="G301" s="6" t="s">
        <v>1749</v>
      </c>
      <c r="H301" s="5" t="s">
        <v>1750</v>
      </c>
      <c r="I301" s="8" t="s">
        <v>1751</v>
      </c>
      <c r="J301" s="5" t="s">
        <v>93</v>
      </c>
      <c r="K301" s="5" t="s">
        <v>1086</v>
      </c>
    </row>
    <row r="302">
      <c r="A302" s="4">
        <v>10753.0</v>
      </c>
      <c r="B302" s="5" t="s">
        <v>1752</v>
      </c>
      <c r="C302" s="5" t="s">
        <v>1753</v>
      </c>
      <c r="D302" s="6" t="s">
        <v>1748</v>
      </c>
      <c r="E302" s="5" t="s">
        <v>1723</v>
      </c>
      <c r="F302" s="5" t="s">
        <v>1350</v>
      </c>
      <c r="G302" s="6" t="s">
        <v>1754</v>
      </c>
      <c r="H302" s="7" t="s">
        <v>1755</v>
      </c>
      <c r="I302" s="8" t="s">
        <v>1756</v>
      </c>
      <c r="J302" s="5" t="s">
        <v>93</v>
      </c>
      <c r="K302" s="5" t="s">
        <v>464</v>
      </c>
    </row>
    <row r="303">
      <c r="A303" s="4">
        <v>10752.0</v>
      </c>
      <c r="B303" s="5" t="s">
        <v>1757</v>
      </c>
      <c r="C303" s="5" t="s">
        <v>1758</v>
      </c>
      <c r="D303" s="6" t="s">
        <v>1759</v>
      </c>
      <c r="E303" s="5" t="s">
        <v>1723</v>
      </c>
      <c r="F303" s="5" t="s">
        <v>1350</v>
      </c>
      <c r="G303" s="6" t="s">
        <v>1760</v>
      </c>
      <c r="H303" s="4" t="str">
        <f>IFERROR(__xludf.DUMMYFUNCTION("""info@""&amp;LOWER(REGEXREPLACE(B303,""[^A-Za-z0-9]"",""""))&amp;"".com"""),"info@bahia.com")</f>
        <v>info@bahia.com</v>
      </c>
      <c r="I303" s="9" t="s">
        <v>1761</v>
      </c>
      <c r="J303" s="5" t="s">
        <v>93</v>
      </c>
      <c r="K303" s="5" t="s">
        <v>1685</v>
      </c>
    </row>
    <row r="304">
      <c r="A304" s="4">
        <v>10751.0</v>
      </c>
      <c r="B304" s="5" t="s">
        <v>1762</v>
      </c>
      <c r="C304" s="5" t="s">
        <v>1763</v>
      </c>
      <c r="D304" s="6" t="s">
        <v>1748</v>
      </c>
      <c r="E304" s="5" t="s">
        <v>1723</v>
      </c>
      <c r="F304" s="5" t="s">
        <v>1350</v>
      </c>
      <c r="G304" s="6" t="s">
        <v>1764</v>
      </c>
      <c r="H304" s="5" t="s">
        <v>1765</v>
      </c>
      <c r="I304" s="8" t="s">
        <v>1766</v>
      </c>
      <c r="J304" s="5" t="s">
        <v>42</v>
      </c>
      <c r="K304" s="5" t="s">
        <v>1216</v>
      </c>
    </row>
    <row r="305">
      <c r="A305" s="4">
        <v>10750.0</v>
      </c>
      <c r="B305" s="5" t="s">
        <v>1767</v>
      </c>
      <c r="C305" s="5" t="s">
        <v>1768</v>
      </c>
      <c r="D305" s="6" t="s">
        <v>1748</v>
      </c>
      <c r="E305" s="5" t="s">
        <v>1723</v>
      </c>
      <c r="F305" s="5" t="s">
        <v>1350</v>
      </c>
      <c r="G305" s="6" t="s">
        <v>1769</v>
      </c>
      <c r="H305" s="4" t="str">
        <f>IFERROR(__xludf.DUMMYFUNCTION("""info@""&amp;LOWER(REGEXREPLACE(B305,""[^A-Za-z0-9]"",""""))&amp;"".com"""),"info@casacampaa.com")</f>
        <v>info@casacampaa.com</v>
      </c>
      <c r="I305" s="9" t="s">
        <v>1770</v>
      </c>
      <c r="J305" s="5" t="s">
        <v>232</v>
      </c>
      <c r="K305" s="5" t="s">
        <v>160</v>
      </c>
    </row>
    <row r="306">
      <c r="A306" s="4">
        <v>10749.0</v>
      </c>
      <c r="B306" s="5" t="s">
        <v>1771</v>
      </c>
      <c r="C306" s="5" t="s">
        <v>1772</v>
      </c>
      <c r="D306" s="6" t="s">
        <v>1748</v>
      </c>
      <c r="E306" s="5" t="s">
        <v>1723</v>
      </c>
      <c r="F306" s="5" t="s">
        <v>1350</v>
      </c>
      <c r="G306" s="6" t="s">
        <v>1773</v>
      </c>
      <c r="H306" s="4" t="str">
        <f>IFERROR(__xludf.DUMMYFUNCTION("""info@""&amp;LOWER(REGEXREPLACE(B306,""[^A-Za-z0-9]"",""""))&amp;"".com"""),"info@hotelpabellon.com")</f>
        <v>info@hotelpabellon.com</v>
      </c>
      <c r="I306" s="9" t="s">
        <v>1774</v>
      </c>
      <c r="J306" s="5" t="s">
        <v>42</v>
      </c>
      <c r="K306" s="4" t="s">
        <v>42</v>
      </c>
    </row>
    <row r="307">
      <c r="A307" s="4">
        <v>10748.0</v>
      </c>
      <c r="B307" s="5" t="s">
        <v>1775</v>
      </c>
      <c r="C307" s="5" t="s">
        <v>1776</v>
      </c>
      <c r="D307" s="6" t="s">
        <v>1748</v>
      </c>
      <c r="E307" s="5" t="s">
        <v>1723</v>
      </c>
      <c r="F307" s="5" t="s">
        <v>1350</v>
      </c>
      <c r="G307" s="6" t="s">
        <v>1777</v>
      </c>
      <c r="H307" s="4" t="s">
        <v>1778</v>
      </c>
      <c r="I307" s="8" t="s">
        <v>1779</v>
      </c>
      <c r="J307" s="5" t="s">
        <v>108</v>
      </c>
      <c r="K307" s="5" t="s">
        <v>126</v>
      </c>
    </row>
    <row r="308">
      <c r="A308" s="4">
        <v>10747.0</v>
      </c>
      <c r="B308" s="5" t="s">
        <v>1780</v>
      </c>
      <c r="C308" s="5" t="s">
        <v>1781</v>
      </c>
      <c r="D308" s="6" t="s">
        <v>1748</v>
      </c>
      <c r="E308" s="5" t="s">
        <v>1723</v>
      </c>
      <c r="F308" s="5" t="s">
        <v>1350</v>
      </c>
      <c r="G308" s="6" t="s">
        <v>1782</v>
      </c>
      <c r="H308" s="5" t="s">
        <v>1783</v>
      </c>
      <c r="I308" s="9" t="s">
        <v>1784</v>
      </c>
      <c r="J308" s="5" t="s">
        <v>108</v>
      </c>
      <c r="K308" s="5" t="s">
        <v>35</v>
      </c>
    </row>
    <row r="309">
      <c r="A309" s="4">
        <v>10746.0</v>
      </c>
      <c r="B309" s="5" t="s">
        <v>1785</v>
      </c>
      <c r="C309" s="5" t="s">
        <v>1786</v>
      </c>
      <c r="D309" s="6" t="s">
        <v>1748</v>
      </c>
      <c r="E309" s="5" t="s">
        <v>1723</v>
      </c>
      <c r="F309" s="5" t="s">
        <v>1350</v>
      </c>
      <c r="G309" s="6" t="s">
        <v>1787</v>
      </c>
      <c r="H309" s="5" t="s">
        <v>1788</v>
      </c>
      <c r="I309" s="8" t="s">
        <v>1789</v>
      </c>
      <c r="J309" s="5" t="s">
        <v>367</v>
      </c>
      <c r="K309" s="5" t="s">
        <v>35</v>
      </c>
    </row>
    <row r="310">
      <c r="A310" s="4">
        <v>10745.0</v>
      </c>
      <c r="B310" s="5" t="s">
        <v>1790</v>
      </c>
      <c r="C310" s="5" t="s">
        <v>1791</v>
      </c>
      <c r="D310" s="6" t="s">
        <v>1722</v>
      </c>
      <c r="E310" s="5" t="s">
        <v>1723</v>
      </c>
      <c r="F310" s="5" t="s">
        <v>1350</v>
      </c>
      <c r="G310" s="6" t="s">
        <v>1792</v>
      </c>
      <c r="H310" s="7" t="s">
        <v>1793</v>
      </c>
      <c r="I310" s="8" t="s">
        <v>1794</v>
      </c>
      <c r="J310" s="5" t="s">
        <v>42</v>
      </c>
      <c r="K310" s="5" t="s">
        <v>1685</v>
      </c>
    </row>
    <row r="311">
      <c r="A311" s="4">
        <v>10744.0</v>
      </c>
      <c r="B311" s="5" t="s">
        <v>1795</v>
      </c>
      <c r="C311" s="5" t="s">
        <v>1796</v>
      </c>
      <c r="D311" s="6" t="s">
        <v>1748</v>
      </c>
      <c r="E311" s="5" t="s">
        <v>1723</v>
      </c>
      <c r="F311" s="5" t="s">
        <v>1350</v>
      </c>
      <c r="G311" s="6" t="s">
        <v>1797</v>
      </c>
      <c r="H311" s="4" t="str">
        <f>IFERROR(__xludf.DUMMYFUNCTION("""info@""&amp;LOWER(REGEXREPLACE(B311,""[^A-Za-z0-9]"",""""))&amp;"".com"""),"info@goday.com")</f>
        <v>info@goday.com</v>
      </c>
      <c r="I311" s="9" t="s">
        <v>1798</v>
      </c>
      <c r="J311" s="5" t="s">
        <v>232</v>
      </c>
      <c r="K311" s="5" t="s">
        <v>260</v>
      </c>
    </row>
    <row r="312">
      <c r="A312" s="4">
        <v>10743.0</v>
      </c>
      <c r="B312" s="5" t="s">
        <v>1799</v>
      </c>
      <c r="C312" s="5" t="s">
        <v>1800</v>
      </c>
      <c r="D312" s="6" t="s">
        <v>1722</v>
      </c>
      <c r="E312" s="5" t="s">
        <v>1723</v>
      </c>
      <c r="F312" s="5" t="s">
        <v>1350</v>
      </c>
      <c r="G312" s="6" t="s">
        <v>1801</v>
      </c>
      <c r="H312" s="4" t="s">
        <v>1802</v>
      </c>
      <c r="I312" s="8" t="s">
        <v>1803</v>
      </c>
      <c r="J312" s="5" t="s">
        <v>93</v>
      </c>
      <c r="K312" s="5" t="s">
        <v>176</v>
      </c>
    </row>
    <row r="313">
      <c r="A313" s="4">
        <v>10742.0</v>
      </c>
      <c r="B313" s="5" t="s">
        <v>1804</v>
      </c>
      <c r="C313" s="5" t="s">
        <v>1805</v>
      </c>
      <c r="D313" s="6" t="s">
        <v>1748</v>
      </c>
      <c r="E313" s="5" t="s">
        <v>1723</v>
      </c>
      <c r="F313" s="5" t="s">
        <v>1350</v>
      </c>
      <c r="G313" s="6" t="s">
        <v>1806</v>
      </c>
      <c r="H313" s="5" t="s">
        <v>1807</v>
      </c>
      <c r="I313" s="8" t="s">
        <v>1808</v>
      </c>
      <c r="J313" s="5" t="s">
        <v>42</v>
      </c>
      <c r="K313" s="5" t="s">
        <v>1495</v>
      </c>
    </row>
    <row r="314">
      <c r="A314" s="4">
        <v>10741.0</v>
      </c>
      <c r="B314" s="5" t="s">
        <v>1809</v>
      </c>
      <c r="C314" s="5" t="s">
        <v>1810</v>
      </c>
      <c r="D314" s="6" t="s">
        <v>1748</v>
      </c>
      <c r="E314" s="5" t="s">
        <v>1723</v>
      </c>
      <c r="F314" s="5" t="s">
        <v>1350</v>
      </c>
      <c r="G314" s="6" t="s">
        <v>1811</v>
      </c>
      <c r="H314" s="5" t="s">
        <v>1812</v>
      </c>
      <c r="I314" s="9" t="s">
        <v>1813</v>
      </c>
      <c r="J314" s="5" t="s">
        <v>108</v>
      </c>
      <c r="K314" s="5" t="s">
        <v>160</v>
      </c>
    </row>
    <row r="315">
      <c r="A315" s="4">
        <v>10740.0</v>
      </c>
      <c r="B315" s="5" t="s">
        <v>1814</v>
      </c>
      <c r="C315" s="5" t="s">
        <v>1815</v>
      </c>
      <c r="D315" s="6" t="s">
        <v>1748</v>
      </c>
      <c r="E315" s="5" t="s">
        <v>1723</v>
      </c>
      <c r="F315" s="5" t="s">
        <v>1350</v>
      </c>
      <c r="G315" s="6" t="s">
        <v>1816</v>
      </c>
      <c r="H315" s="5" t="s">
        <v>1817</v>
      </c>
      <c r="I315" s="8" t="s">
        <v>1818</v>
      </c>
      <c r="J315" s="5" t="s">
        <v>42</v>
      </c>
      <c r="K315" s="5" t="s">
        <v>754</v>
      </c>
    </row>
    <row r="316">
      <c r="A316" s="4">
        <v>10739.0</v>
      </c>
      <c r="B316" s="5" t="s">
        <v>1819</v>
      </c>
      <c r="C316" s="5" t="s">
        <v>1820</v>
      </c>
      <c r="D316" s="6" t="s">
        <v>1748</v>
      </c>
      <c r="E316" s="5" t="s">
        <v>1723</v>
      </c>
      <c r="F316" s="5" t="s">
        <v>1350</v>
      </c>
      <c r="G316" s="6" t="s">
        <v>1821</v>
      </c>
      <c r="H316" s="4" t="str">
        <f>IFERROR(__xludf.DUMMYFUNCTION("""info@""&amp;LOWER(REGEXREPLACE(B316,""[^A-Za-z0-9]"",""""))&amp;"".com"""),"info@puentedelatojasl.com")</f>
        <v>info@puentedelatojasl.com</v>
      </c>
      <c r="I316" s="9" t="s">
        <v>1822</v>
      </c>
      <c r="J316" s="5" t="s">
        <v>93</v>
      </c>
      <c r="K316" s="5" t="s">
        <v>711</v>
      </c>
    </row>
    <row r="317">
      <c r="A317" s="4">
        <v>10738.0</v>
      </c>
      <c r="B317" s="5" t="s">
        <v>1823</v>
      </c>
      <c r="C317" s="5" t="s">
        <v>1824</v>
      </c>
      <c r="D317" s="6" t="s">
        <v>1748</v>
      </c>
      <c r="E317" s="5" t="s">
        <v>1723</v>
      </c>
      <c r="F317" s="5" t="s">
        <v>1350</v>
      </c>
      <c r="G317" s="6" t="s">
        <v>1825</v>
      </c>
      <c r="H317" s="5" t="s">
        <v>1826</v>
      </c>
      <c r="I317" s="8" t="s">
        <v>1827</v>
      </c>
      <c r="J317" s="5" t="s">
        <v>42</v>
      </c>
      <c r="K317" s="5" t="s">
        <v>184</v>
      </c>
    </row>
    <row r="318">
      <c r="A318" s="4">
        <v>10737.0</v>
      </c>
      <c r="B318" s="5" t="s">
        <v>1828</v>
      </c>
      <c r="C318" s="5" t="s">
        <v>1829</v>
      </c>
      <c r="D318" s="6" t="s">
        <v>1748</v>
      </c>
      <c r="E318" s="5" t="s">
        <v>1723</v>
      </c>
      <c r="F318" s="5" t="s">
        <v>1350</v>
      </c>
      <c r="G318" s="6" t="s">
        <v>1830</v>
      </c>
      <c r="H318" s="4" t="str">
        <f>IFERROR(__xludf.DUMMYFUNCTION("""info@""&amp;LOWER(REGEXREPLACE(B318,""[^A-Za-z0-9]"",""""))&amp;"".com"""),"info@tamanacosl.com")</f>
        <v>info@tamanacosl.com</v>
      </c>
      <c r="I318" s="9" t="s">
        <v>1831</v>
      </c>
      <c r="J318" s="5" t="s">
        <v>42</v>
      </c>
      <c r="K318" s="5" t="s">
        <v>711</v>
      </c>
    </row>
    <row r="319">
      <c r="A319" s="4">
        <v>10736.0</v>
      </c>
      <c r="B319" s="5" t="s">
        <v>1832</v>
      </c>
      <c r="C319" s="5" t="s">
        <v>1833</v>
      </c>
      <c r="D319" s="6" t="s">
        <v>1759</v>
      </c>
      <c r="E319" s="5" t="s">
        <v>1723</v>
      </c>
      <c r="F319" s="5" t="s">
        <v>1350</v>
      </c>
      <c r="G319" s="6" t="s">
        <v>1834</v>
      </c>
      <c r="H319" s="5" t="s">
        <v>1835</v>
      </c>
      <c r="I319" s="9" t="s">
        <v>1836</v>
      </c>
      <c r="J319" s="5" t="s">
        <v>108</v>
      </c>
      <c r="K319" s="5" t="s">
        <v>975</v>
      </c>
    </row>
    <row r="320">
      <c r="A320" s="4">
        <v>10735.0</v>
      </c>
      <c r="B320" s="5" t="s">
        <v>1837</v>
      </c>
      <c r="C320" s="5" t="s">
        <v>1838</v>
      </c>
      <c r="D320" s="6" t="s">
        <v>1748</v>
      </c>
      <c r="E320" s="5" t="s">
        <v>1723</v>
      </c>
      <c r="F320" s="5" t="s">
        <v>1350</v>
      </c>
      <c r="G320" s="6" t="s">
        <v>1839</v>
      </c>
      <c r="H320" s="5" t="s">
        <v>1840</v>
      </c>
      <c r="I320" s="8" t="s">
        <v>1841</v>
      </c>
      <c r="J320" s="5" t="s">
        <v>232</v>
      </c>
      <c r="K320" s="4" t="s">
        <v>42</v>
      </c>
    </row>
    <row r="321">
      <c r="A321" s="4">
        <v>10734.0</v>
      </c>
      <c r="B321" s="5" t="s">
        <v>1842</v>
      </c>
      <c r="C321" s="5" t="s">
        <v>1843</v>
      </c>
      <c r="D321" s="6" t="s">
        <v>1748</v>
      </c>
      <c r="E321" s="5" t="s">
        <v>1723</v>
      </c>
      <c r="F321" s="5" t="s">
        <v>1350</v>
      </c>
      <c r="G321" s="6" t="s">
        <v>1844</v>
      </c>
      <c r="H321" s="7" t="s">
        <v>1845</v>
      </c>
      <c r="I321" s="8" t="s">
        <v>1756</v>
      </c>
      <c r="J321" s="5" t="s">
        <v>108</v>
      </c>
      <c r="K321" s="5" t="s">
        <v>43</v>
      </c>
    </row>
    <row r="322">
      <c r="A322" s="4">
        <v>10733.0</v>
      </c>
      <c r="B322" s="5" t="s">
        <v>1846</v>
      </c>
      <c r="C322" s="5" t="s">
        <v>1847</v>
      </c>
      <c r="D322" s="6" t="s">
        <v>1848</v>
      </c>
      <c r="E322" s="5" t="s">
        <v>1723</v>
      </c>
      <c r="F322" s="5" t="s">
        <v>1350</v>
      </c>
      <c r="G322" s="6" t="s">
        <v>1849</v>
      </c>
      <c r="H322" s="5" t="s">
        <v>1850</v>
      </c>
      <c r="I322" s="8" t="s">
        <v>1851</v>
      </c>
      <c r="J322" s="5" t="s">
        <v>93</v>
      </c>
      <c r="K322" s="5" t="s">
        <v>1233</v>
      </c>
    </row>
    <row r="323">
      <c r="A323" s="4">
        <v>10732.0</v>
      </c>
      <c r="B323" s="5" t="s">
        <v>1852</v>
      </c>
      <c r="C323" s="5" t="s">
        <v>1853</v>
      </c>
      <c r="D323" s="6" t="s">
        <v>1848</v>
      </c>
      <c r="E323" s="5" t="s">
        <v>1723</v>
      </c>
      <c r="F323" s="5" t="s">
        <v>1350</v>
      </c>
      <c r="G323" s="6" t="s">
        <v>1854</v>
      </c>
      <c r="H323" s="7" t="s">
        <v>1855</v>
      </c>
      <c r="I323" s="8" t="s">
        <v>1856</v>
      </c>
      <c r="J323" s="5" t="s">
        <v>93</v>
      </c>
      <c r="K323" s="5" t="s">
        <v>1857</v>
      </c>
    </row>
    <row r="324">
      <c r="A324" s="4">
        <v>10731.0</v>
      </c>
      <c r="B324" s="5" t="s">
        <v>1858</v>
      </c>
      <c r="C324" s="5" t="s">
        <v>1859</v>
      </c>
      <c r="D324" s="6" t="s">
        <v>1860</v>
      </c>
      <c r="E324" s="5" t="s">
        <v>1525</v>
      </c>
      <c r="F324" s="5" t="s">
        <v>1350</v>
      </c>
      <c r="G324" s="6" t="s">
        <v>1861</v>
      </c>
      <c r="H324" s="5" t="s">
        <v>1862</v>
      </c>
      <c r="I324" s="8" t="s">
        <v>1863</v>
      </c>
      <c r="J324" s="5" t="s">
        <v>18</v>
      </c>
      <c r="K324" s="5" t="s">
        <v>721</v>
      </c>
    </row>
    <row r="325">
      <c r="A325" s="4">
        <v>10730.0</v>
      </c>
      <c r="B325" s="5" t="s">
        <v>1864</v>
      </c>
      <c r="C325" s="5" t="s">
        <v>1865</v>
      </c>
      <c r="D325" s="6" t="s">
        <v>1524</v>
      </c>
      <c r="E325" s="5" t="s">
        <v>1525</v>
      </c>
      <c r="F325" s="5" t="s">
        <v>1350</v>
      </c>
      <c r="G325" s="6" t="s">
        <v>1866</v>
      </c>
      <c r="H325" s="5" t="s">
        <v>1867</v>
      </c>
      <c r="I325" s="8" t="s">
        <v>1868</v>
      </c>
      <c r="J325" s="5" t="s">
        <v>93</v>
      </c>
      <c r="K325" s="5" t="s">
        <v>921</v>
      </c>
    </row>
    <row r="326">
      <c r="A326" s="4">
        <v>10729.0</v>
      </c>
      <c r="B326" s="5" t="s">
        <v>1869</v>
      </c>
      <c r="C326" s="5" t="s">
        <v>1870</v>
      </c>
      <c r="D326" s="6" t="s">
        <v>1860</v>
      </c>
      <c r="E326" s="5" t="s">
        <v>1525</v>
      </c>
      <c r="F326" s="5" t="s">
        <v>1350</v>
      </c>
      <c r="G326" s="6" t="s">
        <v>1871</v>
      </c>
      <c r="H326" s="5" t="s">
        <v>1872</v>
      </c>
      <c r="I326" s="8" t="s">
        <v>1873</v>
      </c>
      <c r="J326" s="5" t="s">
        <v>42</v>
      </c>
      <c r="K326" s="5" t="s">
        <v>85</v>
      </c>
    </row>
    <row r="327">
      <c r="A327" s="4">
        <v>10728.0</v>
      </c>
      <c r="B327" s="5" t="s">
        <v>1874</v>
      </c>
      <c r="C327" s="5" t="s">
        <v>1875</v>
      </c>
      <c r="D327" s="6" t="s">
        <v>1876</v>
      </c>
      <c r="E327" s="5" t="s">
        <v>1525</v>
      </c>
      <c r="F327" s="5" t="s">
        <v>1350</v>
      </c>
      <c r="G327" s="6" t="s">
        <v>1877</v>
      </c>
      <c r="H327" s="4" t="s">
        <v>1878</v>
      </c>
      <c r="I327" s="8" t="s">
        <v>1879</v>
      </c>
      <c r="J327" s="5" t="s">
        <v>108</v>
      </c>
      <c r="K327" s="5" t="s">
        <v>975</v>
      </c>
    </row>
    <row r="328">
      <c r="A328" s="4">
        <v>10727.0</v>
      </c>
      <c r="B328" s="5" t="s">
        <v>1880</v>
      </c>
      <c r="C328" s="5" t="s">
        <v>1881</v>
      </c>
      <c r="D328" s="6" t="s">
        <v>1580</v>
      </c>
      <c r="E328" s="5" t="s">
        <v>1525</v>
      </c>
      <c r="F328" s="5" t="s">
        <v>1350</v>
      </c>
      <c r="G328" s="6" t="s">
        <v>1882</v>
      </c>
      <c r="H328" s="5" t="s">
        <v>1883</v>
      </c>
      <c r="I328" s="8" t="s">
        <v>1884</v>
      </c>
      <c r="J328" s="5" t="s">
        <v>753</v>
      </c>
      <c r="K328" s="5" t="s">
        <v>1885</v>
      </c>
    </row>
    <row r="329">
      <c r="A329" s="4">
        <v>10726.0</v>
      </c>
      <c r="B329" s="5" t="s">
        <v>1886</v>
      </c>
      <c r="C329" s="5" t="s">
        <v>1887</v>
      </c>
      <c r="D329" s="6" t="s">
        <v>1524</v>
      </c>
      <c r="E329" s="5" t="s">
        <v>1525</v>
      </c>
      <c r="F329" s="5" t="s">
        <v>1350</v>
      </c>
      <c r="G329" s="6" t="s">
        <v>1888</v>
      </c>
      <c r="H329" s="5" t="s">
        <v>1889</v>
      </c>
      <c r="I329" s="8" t="s">
        <v>1890</v>
      </c>
      <c r="J329" s="5" t="s">
        <v>18</v>
      </c>
      <c r="K329" s="5" t="s">
        <v>464</v>
      </c>
    </row>
    <row r="330">
      <c r="A330" s="4">
        <v>10725.0</v>
      </c>
      <c r="B330" s="5" t="s">
        <v>1891</v>
      </c>
      <c r="C330" s="5" t="s">
        <v>1892</v>
      </c>
      <c r="D330" s="6" t="s">
        <v>1860</v>
      </c>
      <c r="E330" s="5" t="s">
        <v>1525</v>
      </c>
      <c r="F330" s="5" t="s">
        <v>1350</v>
      </c>
      <c r="G330" s="6" t="s">
        <v>1893</v>
      </c>
      <c r="H330" s="5" t="s">
        <v>1894</v>
      </c>
      <c r="I330" s="9" t="s">
        <v>1895</v>
      </c>
      <c r="J330" s="5" t="s">
        <v>42</v>
      </c>
      <c r="K330" s="5" t="s">
        <v>1398</v>
      </c>
    </row>
    <row r="331">
      <c r="A331" s="4">
        <v>10724.0</v>
      </c>
      <c r="B331" s="5" t="s">
        <v>1896</v>
      </c>
      <c r="C331" s="5" t="s">
        <v>1897</v>
      </c>
      <c r="D331" s="6" t="s">
        <v>1898</v>
      </c>
      <c r="E331" s="5" t="s">
        <v>1525</v>
      </c>
      <c r="F331" s="5" t="s">
        <v>1350</v>
      </c>
      <c r="G331" s="6" t="s">
        <v>1899</v>
      </c>
      <c r="H331" s="5" t="s">
        <v>1900</v>
      </c>
      <c r="I331" s="9" t="s">
        <v>1901</v>
      </c>
      <c r="J331" s="5" t="s">
        <v>108</v>
      </c>
      <c r="K331" s="4" t="s">
        <v>42</v>
      </c>
    </row>
    <row r="332">
      <c r="A332" s="4">
        <v>10723.0</v>
      </c>
      <c r="B332" s="5" t="s">
        <v>1902</v>
      </c>
      <c r="C332" s="5" t="s">
        <v>1903</v>
      </c>
      <c r="D332" s="6" t="s">
        <v>1580</v>
      </c>
      <c r="E332" s="5" t="s">
        <v>1525</v>
      </c>
      <c r="F332" s="5" t="s">
        <v>1350</v>
      </c>
      <c r="G332" s="6" t="s">
        <v>1904</v>
      </c>
      <c r="H332" s="4" t="str">
        <f>IFERROR(__xludf.DUMMYFUNCTION("""info@""&amp;LOWER(REGEXREPLACE(B332,""[^A-Za-z0-9]"",""""))&amp;"".com"""),"info@veiganova.com")</f>
        <v>info@veiganova.com</v>
      </c>
      <c r="I332" s="9" t="s">
        <v>1905</v>
      </c>
      <c r="J332" s="5" t="s">
        <v>42</v>
      </c>
      <c r="K332" s="5" t="s">
        <v>294</v>
      </c>
    </row>
    <row r="333">
      <c r="A333" s="4">
        <v>10722.0</v>
      </c>
      <c r="B333" s="5" t="s">
        <v>1906</v>
      </c>
      <c r="C333" s="5" t="s">
        <v>1907</v>
      </c>
      <c r="D333" s="6" t="s">
        <v>1580</v>
      </c>
      <c r="E333" s="5" t="s">
        <v>1525</v>
      </c>
      <c r="F333" s="5" t="s">
        <v>1350</v>
      </c>
      <c r="G333" s="6" t="s">
        <v>1908</v>
      </c>
      <c r="H333" s="5" t="s">
        <v>1909</v>
      </c>
      <c r="I333" s="8" t="s">
        <v>1910</v>
      </c>
      <c r="J333" s="5" t="s">
        <v>108</v>
      </c>
      <c r="K333" s="5" t="s">
        <v>517</v>
      </c>
    </row>
    <row r="334">
      <c r="A334" s="4">
        <v>10721.0</v>
      </c>
      <c r="B334" s="5" t="s">
        <v>1911</v>
      </c>
      <c r="C334" s="5" t="s">
        <v>1912</v>
      </c>
      <c r="D334" s="6" t="s">
        <v>1580</v>
      </c>
      <c r="E334" s="5" t="s">
        <v>1525</v>
      </c>
      <c r="F334" s="5" t="s">
        <v>1350</v>
      </c>
      <c r="G334" s="6" t="s">
        <v>1913</v>
      </c>
      <c r="H334" s="5" t="s">
        <v>1914</v>
      </c>
      <c r="I334" s="8" t="s">
        <v>1915</v>
      </c>
      <c r="J334" s="5" t="s">
        <v>42</v>
      </c>
      <c r="K334" s="5" t="s">
        <v>950</v>
      </c>
    </row>
    <row r="335">
      <c r="A335" s="4">
        <v>10720.0</v>
      </c>
      <c r="B335" s="5" t="s">
        <v>1916</v>
      </c>
      <c r="C335" s="5" t="s">
        <v>1917</v>
      </c>
      <c r="D335" s="6" t="s">
        <v>1524</v>
      </c>
      <c r="E335" s="5" t="s">
        <v>1525</v>
      </c>
      <c r="F335" s="5" t="s">
        <v>1350</v>
      </c>
      <c r="G335" s="6" t="s">
        <v>1918</v>
      </c>
      <c r="H335" s="5" t="s">
        <v>1919</v>
      </c>
      <c r="I335" s="8" t="s">
        <v>1920</v>
      </c>
      <c r="J335" s="5" t="s">
        <v>42</v>
      </c>
      <c r="K335" s="5" t="s">
        <v>578</v>
      </c>
    </row>
    <row r="336">
      <c r="A336" s="4">
        <v>10718.0</v>
      </c>
      <c r="B336" s="5" t="s">
        <v>1921</v>
      </c>
      <c r="C336" s="5" t="s">
        <v>1922</v>
      </c>
      <c r="D336" s="6" t="s">
        <v>1860</v>
      </c>
      <c r="E336" s="5" t="s">
        <v>1525</v>
      </c>
      <c r="F336" s="5" t="s">
        <v>1350</v>
      </c>
      <c r="G336" s="6" t="s">
        <v>1923</v>
      </c>
      <c r="H336" s="5" t="s">
        <v>1924</v>
      </c>
      <c r="I336" s="9" t="s">
        <v>1925</v>
      </c>
      <c r="J336" s="5" t="s">
        <v>42</v>
      </c>
      <c r="K336" s="5" t="s">
        <v>679</v>
      </c>
    </row>
    <row r="337">
      <c r="A337" s="4">
        <v>10719.0</v>
      </c>
      <c r="B337" s="5" t="s">
        <v>1926</v>
      </c>
      <c r="C337" s="5" t="s">
        <v>1927</v>
      </c>
      <c r="D337" s="6" t="s">
        <v>1860</v>
      </c>
      <c r="E337" s="5" t="s">
        <v>1525</v>
      </c>
      <c r="F337" s="5" t="s">
        <v>1350</v>
      </c>
      <c r="G337" s="6" t="s">
        <v>1923</v>
      </c>
      <c r="H337" s="7" t="s">
        <v>1928</v>
      </c>
      <c r="I337" s="8" t="s">
        <v>1929</v>
      </c>
      <c r="J337" s="5" t="s">
        <v>108</v>
      </c>
      <c r="K337" s="5" t="s">
        <v>679</v>
      </c>
    </row>
    <row r="338">
      <c r="A338" s="4">
        <v>10717.0</v>
      </c>
      <c r="B338" s="5" t="s">
        <v>1930</v>
      </c>
      <c r="C338" s="5" t="s">
        <v>1931</v>
      </c>
      <c r="D338" s="6" t="s">
        <v>1898</v>
      </c>
      <c r="E338" s="5" t="s">
        <v>1525</v>
      </c>
      <c r="F338" s="5" t="s">
        <v>1350</v>
      </c>
      <c r="G338" s="6" t="s">
        <v>1932</v>
      </c>
      <c r="H338" s="7" t="s">
        <v>1933</v>
      </c>
      <c r="I338" s="8" t="s">
        <v>1934</v>
      </c>
      <c r="J338" s="5" t="s">
        <v>42</v>
      </c>
      <c r="K338" s="5" t="s">
        <v>184</v>
      </c>
    </row>
    <row r="339">
      <c r="A339" s="4">
        <v>10716.0</v>
      </c>
      <c r="B339" s="5" t="s">
        <v>1935</v>
      </c>
      <c r="C339" s="5" t="s">
        <v>1936</v>
      </c>
      <c r="D339" s="6" t="s">
        <v>1898</v>
      </c>
      <c r="E339" s="5" t="s">
        <v>1525</v>
      </c>
      <c r="F339" s="5" t="s">
        <v>1350</v>
      </c>
      <c r="G339" s="6" t="s">
        <v>1937</v>
      </c>
      <c r="H339" s="5" t="s">
        <v>1938</v>
      </c>
      <c r="I339" s="8" t="s">
        <v>1939</v>
      </c>
      <c r="J339" s="5" t="s">
        <v>42</v>
      </c>
      <c r="K339" s="5" t="s">
        <v>35</v>
      </c>
    </row>
    <row r="340">
      <c r="A340" s="4">
        <v>10715.0</v>
      </c>
      <c r="B340" s="5" t="s">
        <v>1940</v>
      </c>
      <c r="C340" s="5" t="s">
        <v>1941</v>
      </c>
      <c r="D340" s="6" t="s">
        <v>1580</v>
      </c>
      <c r="E340" s="5" t="s">
        <v>1525</v>
      </c>
      <c r="F340" s="5" t="s">
        <v>1350</v>
      </c>
      <c r="G340" s="6" t="s">
        <v>1942</v>
      </c>
      <c r="H340" s="5" t="s">
        <v>1943</v>
      </c>
      <c r="I340" s="8" t="s">
        <v>1944</v>
      </c>
      <c r="J340" s="5" t="s">
        <v>42</v>
      </c>
      <c r="K340" s="5" t="s">
        <v>1086</v>
      </c>
    </row>
    <row r="341">
      <c r="A341" s="4">
        <v>10714.0</v>
      </c>
      <c r="B341" s="5" t="s">
        <v>1945</v>
      </c>
      <c r="C341" s="5" t="s">
        <v>1946</v>
      </c>
      <c r="D341" s="6" t="s">
        <v>1524</v>
      </c>
      <c r="E341" s="5" t="s">
        <v>1525</v>
      </c>
      <c r="F341" s="5" t="s">
        <v>1350</v>
      </c>
      <c r="G341" s="6" t="s">
        <v>1947</v>
      </c>
      <c r="H341" s="7" t="s">
        <v>1948</v>
      </c>
      <c r="I341" s="8" t="s">
        <v>1949</v>
      </c>
      <c r="J341" s="5" t="s">
        <v>18</v>
      </c>
      <c r="K341" s="5" t="s">
        <v>109</v>
      </c>
    </row>
    <row r="342">
      <c r="A342" s="4">
        <v>10713.0</v>
      </c>
      <c r="B342" s="5" t="s">
        <v>1950</v>
      </c>
      <c r="C342" s="5" t="s">
        <v>1951</v>
      </c>
      <c r="D342" s="6" t="s">
        <v>1580</v>
      </c>
      <c r="E342" s="5" t="s">
        <v>1525</v>
      </c>
      <c r="F342" s="5" t="s">
        <v>1350</v>
      </c>
      <c r="G342" s="6" t="s">
        <v>1952</v>
      </c>
      <c r="H342" s="5" t="s">
        <v>1953</v>
      </c>
      <c r="I342" s="8" t="s">
        <v>1954</v>
      </c>
      <c r="J342" s="5" t="s">
        <v>108</v>
      </c>
      <c r="K342" s="5" t="s">
        <v>1885</v>
      </c>
    </row>
    <row r="343">
      <c r="A343" s="4">
        <v>10712.0</v>
      </c>
      <c r="B343" s="5" t="s">
        <v>1955</v>
      </c>
      <c r="C343" s="5" t="s">
        <v>1956</v>
      </c>
      <c r="D343" s="6" t="s">
        <v>1860</v>
      </c>
      <c r="E343" s="5" t="s">
        <v>1525</v>
      </c>
      <c r="F343" s="5" t="s">
        <v>1350</v>
      </c>
      <c r="G343" s="6" t="s">
        <v>1957</v>
      </c>
      <c r="H343" s="5" t="s">
        <v>1958</v>
      </c>
      <c r="I343" s="8" t="s">
        <v>1959</v>
      </c>
      <c r="J343" s="5" t="s">
        <v>108</v>
      </c>
      <c r="K343" s="5" t="s">
        <v>27</v>
      </c>
    </row>
    <row r="344">
      <c r="A344" s="4">
        <v>10711.0</v>
      </c>
      <c r="B344" s="5" t="s">
        <v>1960</v>
      </c>
      <c r="C344" s="5" t="s">
        <v>1961</v>
      </c>
      <c r="D344" s="6" t="s">
        <v>1860</v>
      </c>
      <c r="E344" s="5" t="s">
        <v>1525</v>
      </c>
      <c r="F344" s="5" t="s">
        <v>1350</v>
      </c>
      <c r="G344" s="6" t="s">
        <v>1962</v>
      </c>
      <c r="H344" s="5" t="s">
        <v>1963</v>
      </c>
      <c r="I344" s="8" t="s">
        <v>1964</v>
      </c>
      <c r="J344" s="5" t="s">
        <v>42</v>
      </c>
      <c r="K344" s="5" t="s">
        <v>280</v>
      </c>
    </row>
    <row r="345">
      <c r="A345" s="4">
        <v>10710.0</v>
      </c>
      <c r="B345" s="5" t="s">
        <v>1965</v>
      </c>
      <c r="C345" s="5" t="s">
        <v>1966</v>
      </c>
      <c r="D345" s="6" t="s">
        <v>1580</v>
      </c>
      <c r="E345" s="5" t="s">
        <v>1525</v>
      </c>
      <c r="F345" s="5" t="s">
        <v>1350</v>
      </c>
      <c r="G345" s="6" t="s">
        <v>1967</v>
      </c>
      <c r="H345" s="5" t="s">
        <v>1968</v>
      </c>
      <c r="I345" s="8" t="s">
        <v>1969</v>
      </c>
      <c r="J345" s="5" t="s">
        <v>463</v>
      </c>
      <c r="K345" s="5" t="s">
        <v>782</v>
      </c>
    </row>
    <row r="346">
      <c r="A346" s="4">
        <v>10709.0</v>
      </c>
      <c r="B346" s="5" t="s">
        <v>1970</v>
      </c>
      <c r="C346" s="5" t="s">
        <v>1971</v>
      </c>
      <c r="D346" s="6" t="s">
        <v>1898</v>
      </c>
      <c r="E346" s="5" t="s">
        <v>1525</v>
      </c>
      <c r="F346" s="5" t="s">
        <v>1350</v>
      </c>
      <c r="G346" s="6" t="s">
        <v>1972</v>
      </c>
      <c r="H346" s="4" t="s">
        <v>1973</v>
      </c>
      <c r="I346" s="8" t="s">
        <v>1974</v>
      </c>
      <c r="J346" s="5" t="s">
        <v>108</v>
      </c>
      <c r="K346" s="5" t="s">
        <v>711</v>
      </c>
    </row>
    <row r="347">
      <c r="A347" s="4">
        <v>10708.0</v>
      </c>
      <c r="B347" s="5" t="s">
        <v>1975</v>
      </c>
      <c r="C347" s="5" t="s">
        <v>1976</v>
      </c>
      <c r="D347" s="6" t="s">
        <v>1898</v>
      </c>
      <c r="E347" s="5" t="s">
        <v>1525</v>
      </c>
      <c r="F347" s="5" t="s">
        <v>1350</v>
      </c>
      <c r="G347" s="6" t="s">
        <v>1977</v>
      </c>
      <c r="H347" s="5" t="s">
        <v>1978</v>
      </c>
      <c r="I347" s="8" t="s">
        <v>1979</v>
      </c>
      <c r="J347" s="5" t="s">
        <v>463</v>
      </c>
      <c r="K347" s="5" t="s">
        <v>218</v>
      </c>
    </row>
    <row r="348">
      <c r="A348" s="4">
        <v>10706.0</v>
      </c>
      <c r="B348" s="5" t="s">
        <v>1980</v>
      </c>
      <c r="C348" s="5" t="s">
        <v>1981</v>
      </c>
      <c r="D348" s="6" t="s">
        <v>1898</v>
      </c>
      <c r="E348" s="5" t="s">
        <v>1525</v>
      </c>
      <c r="F348" s="5" t="s">
        <v>1350</v>
      </c>
      <c r="G348" s="6" t="s">
        <v>1982</v>
      </c>
      <c r="H348" s="5" t="s">
        <v>1983</v>
      </c>
      <c r="I348" s="8" t="s">
        <v>1984</v>
      </c>
      <c r="J348" s="5" t="s">
        <v>42</v>
      </c>
      <c r="K348" s="5" t="s">
        <v>1985</v>
      </c>
    </row>
    <row r="349">
      <c r="A349" s="4">
        <v>10707.0</v>
      </c>
      <c r="B349" s="5" t="s">
        <v>1986</v>
      </c>
      <c r="C349" s="5" t="s">
        <v>1981</v>
      </c>
      <c r="D349" s="6" t="s">
        <v>1898</v>
      </c>
      <c r="E349" s="5" t="s">
        <v>1525</v>
      </c>
      <c r="F349" s="5" t="s">
        <v>1350</v>
      </c>
      <c r="G349" s="6" t="s">
        <v>1982</v>
      </c>
      <c r="H349" s="5" t="s">
        <v>1983</v>
      </c>
      <c r="I349" s="8" t="s">
        <v>1984</v>
      </c>
      <c r="J349" s="5" t="s">
        <v>108</v>
      </c>
      <c r="K349" s="5" t="s">
        <v>1985</v>
      </c>
    </row>
    <row r="350">
      <c r="A350" s="4">
        <v>10705.0</v>
      </c>
      <c r="B350" s="5" t="s">
        <v>1987</v>
      </c>
      <c r="C350" s="5" t="s">
        <v>1988</v>
      </c>
      <c r="D350" s="6" t="s">
        <v>1898</v>
      </c>
      <c r="E350" s="5" t="s">
        <v>1525</v>
      </c>
      <c r="F350" s="5" t="s">
        <v>1350</v>
      </c>
      <c r="G350" s="6" t="s">
        <v>1989</v>
      </c>
      <c r="H350" s="5" t="s">
        <v>1990</v>
      </c>
      <c r="I350" s="8" t="s">
        <v>1991</v>
      </c>
      <c r="J350" s="5" t="s">
        <v>42</v>
      </c>
      <c r="K350" s="4" t="s">
        <v>42</v>
      </c>
    </row>
    <row r="351">
      <c r="A351" s="4">
        <v>10704.0</v>
      </c>
      <c r="B351" s="5" t="s">
        <v>1992</v>
      </c>
      <c r="C351" s="5" t="s">
        <v>1993</v>
      </c>
      <c r="D351" s="6" t="s">
        <v>1876</v>
      </c>
      <c r="E351" s="5" t="s">
        <v>1525</v>
      </c>
      <c r="F351" s="5" t="s">
        <v>1350</v>
      </c>
      <c r="G351" s="6" t="s">
        <v>1994</v>
      </c>
      <c r="H351" s="4" t="str">
        <f>IFERROR(__xludf.DUMMYFUNCTION("""info@""&amp;LOWER(REGEXREPLACE(B351,""[^A-Za-z0-9]"",""""))&amp;"".com"""),"info@hotelgalaico.com")</f>
        <v>info@hotelgalaico.com</v>
      </c>
      <c r="I351" s="9" t="s">
        <v>1995</v>
      </c>
      <c r="J351" s="5" t="s">
        <v>42</v>
      </c>
      <c r="K351" s="5" t="s">
        <v>43</v>
      </c>
    </row>
    <row r="352">
      <c r="A352" s="4">
        <v>10703.0</v>
      </c>
      <c r="B352" s="5" t="s">
        <v>1996</v>
      </c>
      <c r="C352" s="5" t="s">
        <v>1997</v>
      </c>
      <c r="D352" s="6" t="s">
        <v>1580</v>
      </c>
      <c r="E352" s="5" t="s">
        <v>1525</v>
      </c>
      <c r="F352" s="5" t="s">
        <v>1350</v>
      </c>
      <c r="G352" s="6" t="s">
        <v>1998</v>
      </c>
      <c r="H352" s="5" t="s">
        <v>1999</v>
      </c>
      <c r="I352" s="8" t="s">
        <v>2000</v>
      </c>
      <c r="J352" s="5" t="s">
        <v>42</v>
      </c>
      <c r="K352" s="5" t="s">
        <v>921</v>
      </c>
    </row>
    <row r="353">
      <c r="A353" s="4">
        <v>10702.0</v>
      </c>
      <c r="B353" s="5" t="s">
        <v>2001</v>
      </c>
      <c r="C353" s="5" t="s">
        <v>2002</v>
      </c>
      <c r="D353" s="6" t="s">
        <v>1898</v>
      </c>
      <c r="E353" s="5" t="s">
        <v>1525</v>
      </c>
      <c r="F353" s="5" t="s">
        <v>1350</v>
      </c>
      <c r="G353" s="6" t="s">
        <v>2003</v>
      </c>
      <c r="H353" s="5" t="s">
        <v>2004</v>
      </c>
      <c r="I353" s="9" t="s">
        <v>2005</v>
      </c>
      <c r="J353" s="5" t="s">
        <v>93</v>
      </c>
      <c r="K353" s="5" t="s">
        <v>280</v>
      </c>
    </row>
    <row r="354">
      <c r="A354" s="4">
        <v>10701.0</v>
      </c>
      <c r="B354" s="5" t="s">
        <v>2006</v>
      </c>
      <c r="C354" s="5" t="s">
        <v>2007</v>
      </c>
      <c r="D354" s="6" t="s">
        <v>1898</v>
      </c>
      <c r="E354" s="5" t="s">
        <v>1525</v>
      </c>
      <c r="F354" s="5" t="s">
        <v>1350</v>
      </c>
      <c r="G354" s="6" t="s">
        <v>2008</v>
      </c>
      <c r="H354" s="5" t="s">
        <v>2009</v>
      </c>
      <c r="I354" s="8" t="s">
        <v>2010</v>
      </c>
      <c r="J354" s="5" t="s">
        <v>42</v>
      </c>
      <c r="K354" s="5" t="s">
        <v>294</v>
      </c>
    </row>
    <row r="355">
      <c r="A355" s="4">
        <v>10700.0</v>
      </c>
      <c r="B355" s="5" t="s">
        <v>2011</v>
      </c>
      <c r="C355" s="5" t="s">
        <v>2012</v>
      </c>
      <c r="D355" s="6" t="s">
        <v>1580</v>
      </c>
      <c r="E355" s="5" t="s">
        <v>1525</v>
      </c>
      <c r="F355" s="5" t="s">
        <v>1350</v>
      </c>
      <c r="G355" s="6" t="s">
        <v>2013</v>
      </c>
      <c r="H355" s="5" t="s">
        <v>2014</v>
      </c>
      <c r="I355" s="8" t="s">
        <v>2015</v>
      </c>
      <c r="J355" s="5" t="s">
        <v>18</v>
      </c>
      <c r="K355" s="5" t="s">
        <v>754</v>
      </c>
    </row>
    <row r="356">
      <c r="A356" s="4">
        <v>10699.0</v>
      </c>
      <c r="B356" s="5" t="s">
        <v>2016</v>
      </c>
      <c r="C356" s="5" t="s">
        <v>2017</v>
      </c>
      <c r="D356" s="6" t="s">
        <v>1898</v>
      </c>
      <c r="E356" s="5" t="s">
        <v>1525</v>
      </c>
      <c r="F356" s="5" t="s">
        <v>1350</v>
      </c>
      <c r="G356" s="6" t="s">
        <v>2018</v>
      </c>
      <c r="H356" s="5" t="s">
        <v>1900</v>
      </c>
      <c r="I356" s="9" t="s">
        <v>2019</v>
      </c>
      <c r="J356" s="5" t="s">
        <v>108</v>
      </c>
      <c r="K356" s="5" t="s">
        <v>27</v>
      </c>
    </row>
    <row r="357">
      <c r="A357" s="4">
        <v>10698.0</v>
      </c>
      <c r="B357" s="5" t="s">
        <v>2020</v>
      </c>
      <c r="C357" s="5" t="s">
        <v>2021</v>
      </c>
      <c r="D357" s="6" t="s">
        <v>1580</v>
      </c>
      <c r="E357" s="5" t="s">
        <v>1525</v>
      </c>
      <c r="F357" s="5" t="s">
        <v>1350</v>
      </c>
      <c r="G357" s="6" t="s">
        <v>2022</v>
      </c>
      <c r="H357" s="5" t="s">
        <v>2023</v>
      </c>
      <c r="I357" s="8" t="s">
        <v>2024</v>
      </c>
      <c r="J357" s="5" t="s">
        <v>42</v>
      </c>
      <c r="K357" s="5" t="s">
        <v>420</v>
      </c>
    </row>
    <row r="358">
      <c r="A358" s="4">
        <v>10697.0</v>
      </c>
      <c r="B358" s="5" t="s">
        <v>2025</v>
      </c>
      <c r="C358" s="5" t="s">
        <v>2026</v>
      </c>
      <c r="D358" s="6" t="s">
        <v>1580</v>
      </c>
      <c r="E358" s="5" t="s">
        <v>1525</v>
      </c>
      <c r="F358" s="5" t="s">
        <v>1350</v>
      </c>
      <c r="G358" s="6" t="s">
        <v>2027</v>
      </c>
      <c r="H358" s="5" t="s">
        <v>2028</v>
      </c>
      <c r="I358" s="8" t="s">
        <v>2029</v>
      </c>
      <c r="J358" s="5" t="s">
        <v>108</v>
      </c>
      <c r="K358" s="5" t="s">
        <v>1144</v>
      </c>
    </row>
    <row r="359">
      <c r="A359" s="4">
        <v>10696.0</v>
      </c>
      <c r="B359" s="5" t="s">
        <v>2030</v>
      </c>
      <c r="C359" s="5" t="s">
        <v>2031</v>
      </c>
      <c r="D359" s="6" t="s">
        <v>1580</v>
      </c>
      <c r="E359" s="5" t="s">
        <v>1525</v>
      </c>
      <c r="F359" s="5" t="s">
        <v>1350</v>
      </c>
      <c r="G359" s="6" t="s">
        <v>2032</v>
      </c>
      <c r="H359" s="4" t="s">
        <v>2033</v>
      </c>
      <c r="I359" s="8" t="s">
        <v>2034</v>
      </c>
      <c r="J359" s="5" t="s">
        <v>42</v>
      </c>
      <c r="K359" s="5" t="s">
        <v>74</v>
      </c>
    </row>
    <row r="360">
      <c r="A360" s="4">
        <v>10695.0</v>
      </c>
      <c r="B360" s="5" t="s">
        <v>2035</v>
      </c>
      <c r="C360" s="5" t="s">
        <v>2036</v>
      </c>
      <c r="D360" s="6" t="s">
        <v>1580</v>
      </c>
      <c r="E360" s="5" t="s">
        <v>1525</v>
      </c>
      <c r="F360" s="5" t="s">
        <v>1350</v>
      </c>
      <c r="G360" s="6" t="s">
        <v>2037</v>
      </c>
      <c r="H360" s="5" t="s">
        <v>2038</v>
      </c>
      <c r="I360" s="8" t="s">
        <v>2039</v>
      </c>
      <c r="J360" s="5" t="s">
        <v>108</v>
      </c>
      <c r="K360" s="5" t="s">
        <v>721</v>
      </c>
    </row>
    <row r="361">
      <c r="A361" s="4">
        <v>10694.0</v>
      </c>
      <c r="B361" s="5" t="s">
        <v>2040</v>
      </c>
      <c r="C361" s="5" t="s">
        <v>2041</v>
      </c>
      <c r="D361" s="6" t="s">
        <v>1580</v>
      </c>
      <c r="E361" s="5" t="s">
        <v>1525</v>
      </c>
      <c r="F361" s="5" t="s">
        <v>1350</v>
      </c>
      <c r="G361" s="6" t="s">
        <v>2042</v>
      </c>
      <c r="H361" s="5" t="s">
        <v>2043</v>
      </c>
      <c r="I361" s="8" t="s">
        <v>2044</v>
      </c>
      <c r="J361" s="5" t="s">
        <v>93</v>
      </c>
      <c r="K361" s="5" t="s">
        <v>201</v>
      </c>
    </row>
    <row r="362">
      <c r="A362" s="4">
        <v>10693.0</v>
      </c>
      <c r="B362" s="5" t="s">
        <v>2045</v>
      </c>
      <c r="C362" s="5" t="s">
        <v>2046</v>
      </c>
      <c r="D362" s="6" t="s">
        <v>1580</v>
      </c>
      <c r="E362" s="5" t="s">
        <v>1525</v>
      </c>
      <c r="F362" s="5" t="s">
        <v>1350</v>
      </c>
      <c r="G362" s="6" t="s">
        <v>2047</v>
      </c>
      <c r="H362" s="5" t="s">
        <v>2048</v>
      </c>
      <c r="I362" s="8" t="s">
        <v>2049</v>
      </c>
      <c r="J362" s="5" t="s">
        <v>42</v>
      </c>
      <c r="K362" s="5" t="s">
        <v>517</v>
      </c>
    </row>
    <row r="363">
      <c r="A363" s="4">
        <v>10692.0</v>
      </c>
      <c r="B363" s="5" t="s">
        <v>2050</v>
      </c>
      <c r="C363" s="5" t="s">
        <v>2051</v>
      </c>
      <c r="D363" s="6" t="s">
        <v>2052</v>
      </c>
      <c r="E363" s="5" t="s">
        <v>2053</v>
      </c>
      <c r="F363" s="5" t="s">
        <v>1350</v>
      </c>
      <c r="G363" s="6" t="s">
        <v>2054</v>
      </c>
      <c r="H363" s="4" t="s">
        <v>2055</v>
      </c>
      <c r="I363" s="8" t="s">
        <v>2056</v>
      </c>
      <c r="J363" s="5" t="s">
        <v>93</v>
      </c>
      <c r="K363" s="5" t="s">
        <v>1014</v>
      </c>
    </row>
    <row r="364">
      <c r="A364" s="4">
        <v>10691.0</v>
      </c>
      <c r="B364" s="5" t="s">
        <v>2057</v>
      </c>
      <c r="C364" s="5" t="s">
        <v>2058</v>
      </c>
      <c r="D364" s="6" t="s">
        <v>2059</v>
      </c>
      <c r="E364" s="5" t="s">
        <v>2060</v>
      </c>
      <c r="F364" s="5" t="s">
        <v>1350</v>
      </c>
      <c r="G364" s="6" t="s">
        <v>2061</v>
      </c>
      <c r="H364" s="5" t="s">
        <v>2062</v>
      </c>
      <c r="I364" s="9" t="s">
        <v>2063</v>
      </c>
      <c r="J364" s="5" t="s">
        <v>93</v>
      </c>
      <c r="K364" s="5" t="s">
        <v>35</v>
      </c>
    </row>
    <row r="365">
      <c r="A365" s="4">
        <v>10690.0</v>
      </c>
      <c r="B365" s="5" t="s">
        <v>2064</v>
      </c>
      <c r="C365" s="5" t="s">
        <v>2065</v>
      </c>
      <c r="D365" s="6" t="s">
        <v>2066</v>
      </c>
      <c r="E365" s="5" t="s">
        <v>2060</v>
      </c>
      <c r="F365" s="5" t="s">
        <v>1350</v>
      </c>
      <c r="G365" s="6" t="s">
        <v>2067</v>
      </c>
      <c r="H365" s="7" t="s">
        <v>2068</v>
      </c>
      <c r="I365" s="8" t="s">
        <v>2069</v>
      </c>
      <c r="J365" s="5" t="s">
        <v>93</v>
      </c>
      <c r="K365" s="5" t="s">
        <v>375</v>
      </c>
    </row>
    <row r="366">
      <c r="A366" s="4">
        <v>10689.0</v>
      </c>
      <c r="B366" s="5" t="s">
        <v>2070</v>
      </c>
      <c r="C366" s="5" t="s">
        <v>2071</v>
      </c>
      <c r="D366" s="6" t="s">
        <v>2072</v>
      </c>
      <c r="E366" s="5" t="s">
        <v>2073</v>
      </c>
      <c r="F366" s="5" t="s">
        <v>1350</v>
      </c>
      <c r="G366" s="6" t="s">
        <v>2074</v>
      </c>
      <c r="H366" s="4" t="str">
        <f>IFERROR(__xludf.DUMMYFUNCTION("""info@""&amp;LOWER(REGEXREPLACE(B366,""[^A-Za-z0-9]"",""""))&amp;"".com"""),"info@inversionescomodinsl.com")</f>
        <v>info@inversionescomodinsl.com</v>
      </c>
      <c r="I366" s="9" t="s">
        <v>2075</v>
      </c>
      <c r="J366" s="5" t="s">
        <v>93</v>
      </c>
      <c r="K366" s="4" t="s">
        <v>42</v>
      </c>
    </row>
    <row r="367">
      <c r="A367" s="4">
        <v>10688.0</v>
      </c>
      <c r="B367" s="5" t="s">
        <v>2076</v>
      </c>
      <c r="C367" s="5" t="s">
        <v>2077</v>
      </c>
      <c r="D367" s="6" t="s">
        <v>2078</v>
      </c>
      <c r="E367" s="5" t="s">
        <v>2073</v>
      </c>
      <c r="F367" s="5" t="s">
        <v>1350</v>
      </c>
      <c r="G367" s="6" t="s">
        <v>2079</v>
      </c>
      <c r="H367" s="7" t="s">
        <v>2080</v>
      </c>
      <c r="I367" s="8" t="s">
        <v>2081</v>
      </c>
      <c r="J367" s="5" t="s">
        <v>18</v>
      </c>
      <c r="K367" s="5" t="s">
        <v>201</v>
      </c>
    </row>
    <row r="368">
      <c r="A368" s="4">
        <v>10687.0</v>
      </c>
      <c r="B368" s="5" t="s">
        <v>2082</v>
      </c>
      <c r="C368" s="5" t="s">
        <v>2083</v>
      </c>
      <c r="D368" s="6" t="s">
        <v>2078</v>
      </c>
      <c r="E368" s="5" t="s">
        <v>2073</v>
      </c>
      <c r="F368" s="5" t="s">
        <v>1350</v>
      </c>
      <c r="G368" s="6" t="s">
        <v>2084</v>
      </c>
      <c r="H368" s="5" t="s">
        <v>2085</v>
      </c>
      <c r="I368" s="8" t="s">
        <v>2086</v>
      </c>
      <c r="J368" s="5" t="s">
        <v>42</v>
      </c>
      <c r="K368" s="5" t="s">
        <v>184</v>
      </c>
    </row>
    <row r="369">
      <c r="A369" s="4">
        <v>10686.0</v>
      </c>
      <c r="B369" s="5" t="s">
        <v>2087</v>
      </c>
      <c r="C369" s="5" t="s">
        <v>2088</v>
      </c>
      <c r="D369" s="6" t="s">
        <v>2089</v>
      </c>
      <c r="E369" s="5" t="s">
        <v>2090</v>
      </c>
      <c r="F369" s="5" t="s">
        <v>1350</v>
      </c>
      <c r="G369" s="6" t="s">
        <v>2091</v>
      </c>
      <c r="H369" s="5" t="s">
        <v>2092</v>
      </c>
      <c r="I369" s="8" t="s">
        <v>2093</v>
      </c>
      <c r="J369" s="5" t="s">
        <v>108</v>
      </c>
      <c r="K369" s="5" t="s">
        <v>35</v>
      </c>
    </row>
    <row r="370">
      <c r="A370" s="4">
        <v>10685.0</v>
      </c>
      <c r="B370" s="5" t="s">
        <v>2094</v>
      </c>
      <c r="C370" s="5" t="s">
        <v>2095</v>
      </c>
      <c r="D370" s="6" t="s">
        <v>1860</v>
      </c>
      <c r="E370" s="5" t="s">
        <v>1525</v>
      </c>
      <c r="F370" s="5" t="s">
        <v>1350</v>
      </c>
      <c r="G370" s="6" t="s">
        <v>2096</v>
      </c>
      <c r="H370" s="5" t="s">
        <v>2097</v>
      </c>
      <c r="I370" s="8" t="s">
        <v>2098</v>
      </c>
      <c r="J370" s="5" t="s">
        <v>42</v>
      </c>
      <c r="K370" s="5" t="s">
        <v>115</v>
      </c>
    </row>
    <row r="371">
      <c r="A371" s="4">
        <v>10684.0</v>
      </c>
      <c r="B371" s="5" t="s">
        <v>2099</v>
      </c>
      <c r="C371" s="5" t="s">
        <v>2100</v>
      </c>
      <c r="D371" s="6" t="s">
        <v>1860</v>
      </c>
      <c r="E371" s="5" t="s">
        <v>1525</v>
      </c>
      <c r="F371" s="5" t="s">
        <v>1350</v>
      </c>
      <c r="G371" s="6" t="s">
        <v>2101</v>
      </c>
      <c r="H371" s="5" t="s">
        <v>2102</v>
      </c>
      <c r="I371" s="8" t="s">
        <v>2103</v>
      </c>
      <c r="J371" s="5" t="s">
        <v>42</v>
      </c>
      <c r="K371" s="4" t="s">
        <v>42</v>
      </c>
    </row>
    <row r="372">
      <c r="A372" s="4">
        <v>10683.0</v>
      </c>
      <c r="B372" s="5" t="s">
        <v>2104</v>
      </c>
      <c r="C372" s="5" t="s">
        <v>2105</v>
      </c>
      <c r="D372" s="6" t="s">
        <v>1860</v>
      </c>
      <c r="E372" s="5" t="s">
        <v>1525</v>
      </c>
      <c r="F372" s="5" t="s">
        <v>1350</v>
      </c>
      <c r="G372" s="6" t="s">
        <v>2106</v>
      </c>
      <c r="H372" s="5" t="s">
        <v>2107</v>
      </c>
      <c r="I372" s="9" t="s">
        <v>2108</v>
      </c>
      <c r="J372" s="5" t="s">
        <v>42</v>
      </c>
      <c r="K372" s="5" t="s">
        <v>233</v>
      </c>
    </row>
    <row r="373">
      <c r="A373" s="4">
        <v>10682.0</v>
      </c>
      <c r="B373" s="5" t="s">
        <v>2109</v>
      </c>
      <c r="C373" s="5" t="s">
        <v>2110</v>
      </c>
      <c r="D373" s="6" t="s">
        <v>1681</v>
      </c>
      <c r="E373" s="5" t="s">
        <v>1525</v>
      </c>
      <c r="F373" s="5" t="s">
        <v>1350</v>
      </c>
      <c r="G373" s="6" t="s">
        <v>2111</v>
      </c>
      <c r="H373" s="5" t="s">
        <v>2112</v>
      </c>
      <c r="I373" s="8" t="s">
        <v>2113</v>
      </c>
      <c r="J373" s="5" t="s">
        <v>18</v>
      </c>
      <c r="K373" s="5" t="s">
        <v>184</v>
      </c>
    </row>
    <row r="374">
      <c r="A374" s="4">
        <v>10680.0</v>
      </c>
      <c r="B374" s="5" t="s">
        <v>2114</v>
      </c>
      <c r="C374" s="5" t="s">
        <v>2115</v>
      </c>
      <c r="D374" s="6" t="s">
        <v>1898</v>
      </c>
      <c r="E374" s="5" t="s">
        <v>1525</v>
      </c>
      <c r="F374" s="5" t="s">
        <v>1350</v>
      </c>
      <c r="G374" s="6" t="s">
        <v>2116</v>
      </c>
      <c r="H374" s="5" t="s">
        <v>2117</v>
      </c>
      <c r="I374" s="8" t="s">
        <v>2118</v>
      </c>
      <c r="J374" s="5" t="s">
        <v>108</v>
      </c>
      <c r="K374" s="5" t="s">
        <v>2119</v>
      </c>
    </row>
    <row r="375">
      <c r="A375" s="4">
        <v>10681.0</v>
      </c>
      <c r="B375" s="5" t="s">
        <v>2114</v>
      </c>
      <c r="C375" s="5" t="s">
        <v>2120</v>
      </c>
      <c r="D375" s="6" t="s">
        <v>1860</v>
      </c>
      <c r="E375" s="5" t="s">
        <v>1525</v>
      </c>
      <c r="F375" s="5" t="s">
        <v>1350</v>
      </c>
      <c r="G375" s="6" t="s">
        <v>2116</v>
      </c>
      <c r="H375" s="5" t="s">
        <v>2121</v>
      </c>
      <c r="I375" s="9" t="s">
        <v>2122</v>
      </c>
      <c r="J375" s="5" t="s">
        <v>42</v>
      </c>
      <c r="K375" s="4" t="s">
        <v>42</v>
      </c>
    </row>
    <row r="376">
      <c r="A376" s="4">
        <v>10679.0</v>
      </c>
      <c r="B376" s="5" t="s">
        <v>2123</v>
      </c>
      <c r="C376" s="5" t="s">
        <v>2124</v>
      </c>
      <c r="D376" s="6" t="s">
        <v>1580</v>
      </c>
      <c r="E376" s="5" t="s">
        <v>1525</v>
      </c>
      <c r="F376" s="5" t="s">
        <v>1350</v>
      </c>
      <c r="G376" s="6" t="s">
        <v>2125</v>
      </c>
      <c r="H376" s="4" t="str">
        <f>IFERROR(__xludf.DUMMYFUNCTION("""info@""&amp;LOWER(REGEXREPLACE(B376,""[^A-Za-z0-9]"",""""))&amp;"".com"""),"info@gruposanxenxo2000sl.com")</f>
        <v>info@gruposanxenxo2000sl.com</v>
      </c>
      <c r="I376" s="9" t="s">
        <v>2126</v>
      </c>
      <c r="J376" s="5" t="s">
        <v>93</v>
      </c>
      <c r="K376" s="4" t="s">
        <v>42</v>
      </c>
    </row>
    <row r="377">
      <c r="A377" s="4">
        <v>10677.0</v>
      </c>
      <c r="B377" s="5" t="s">
        <v>2127</v>
      </c>
      <c r="C377" s="5" t="s">
        <v>2128</v>
      </c>
      <c r="D377" s="6" t="s">
        <v>1580</v>
      </c>
      <c r="E377" s="5" t="s">
        <v>1525</v>
      </c>
      <c r="F377" s="5" t="s">
        <v>1350</v>
      </c>
      <c r="G377" s="6" t="s">
        <v>2129</v>
      </c>
      <c r="H377" s="5" t="s">
        <v>2130</v>
      </c>
      <c r="I377" s="9" t="s">
        <v>2131</v>
      </c>
      <c r="J377" s="5" t="s">
        <v>42</v>
      </c>
      <c r="K377" s="5" t="s">
        <v>2132</v>
      </c>
    </row>
    <row r="378">
      <c r="A378" s="4">
        <v>10678.0</v>
      </c>
      <c r="B378" s="5" t="s">
        <v>2133</v>
      </c>
      <c r="C378" s="5" t="s">
        <v>2134</v>
      </c>
      <c r="D378" s="6" t="s">
        <v>1580</v>
      </c>
      <c r="E378" s="5" t="s">
        <v>1525</v>
      </c>
      <c r="F378" s="5" t="s">
        <v>1350</v>
      </c>
      <c r="G378" s="6" t="s">
        <v>2129</v>
      </c>
      <c r="H378" s="5" t="s">
        <v>2130</v>
      </c>
      <c r="I378" s="9" t="s">
        <v>2135</v>
      </c>
      <c r="J378" s="5" t="s">
        <v>42</v>
      </c>
      <c r="K378" s="5" t="s">
        <v>2132</v>
      </c>
    </row>
    <row r="379">
      <c r="A379" s="4">
        <v>10676.0</v>
      </c>
      <c r="B379" s="5" t="s">
        <v>2136</v>
      </c>
      <c r="C379" s="5" t="s">
        <v>2137</v>
      </c>
      <c r="D379" s="6" t="s">
        <v>1580</v>
      </c>
      <c r="E379" s="5" t="s">
        <v>1525</v>
      </c>
      <c r="F379" s="5" t="s">
        <v>1350</v>
      </c>
      <c r="G379" s="6" t="s">
        <v>2138</v>
      </c>
      <c r="H379" s="5" t="s">
        <v>2139</v>
      </c>
      <c r="I379" s="9" t="s">
        <v>2140</v>
      </c>
      <c r="J379" s="5" t="s">
        <v>93</v>
      </c>
      <c r="K379" s="5" t="s">
        <v>420</v>
      </c>
    </row>
    <row r="380">
      <c r="A380" s="4">
        <v>10675.0</v>
      </c>
      <c r="B380" s="5" t="s">
        <v>2141</v>
      </c>
      <c r="C380" s="5" t="s">
        <v>1859</v>
      </c>
      <c r="D380" s="6" t="s">
        <v>1860</v>
      </c>
      <c r="E380" s="5" t="s">
        <v>1525</v>
      </c>
      <c r="F380" s="5" t="s">
        <v>1350</v>
      </c>
      <c r="G380" s="6" t="s">
        <v>2142</v>
      </c>
      <c r="H380" s="5" t="s">
        <v>2143</v>
      </c>
      <c r="I380" s="9" t="s">
        <v>2144</v>
      </c>
      <c r="J380" s="5" t="s">
        <v>42</v>
      </c>
      <c r="K380" s="5" t="s">
        <v>2145</v>
      </c>
    </row>
    <row r="381">
      <c r="A381" s="4">
        <v>10674.0</v>
      </c>
      <c r="B381" s="5" t="s">
        <v>2146</v>
      </c>
      <c r="C381" s="5" t="s">
        <v>2100</v>
      </c>
      <c r="D381" s="6" t="s">
        <v>1860</v>
      </c>
      <c r="E381" s="5" t="s">
        <v>1525</v>
      </c>
      <c r="F381" s="5" t="s">
        <v>1350</v>
      </c>
      <c r="G381" s="6" t="s">
        <v>2147</v>
      </c>
      <c r="H381" s="5" t="s">
        <v>2148</v>
      </c>
      <c r="I381" s="8" t="s">
        <v>2103</v>
      </c>
      <c r="J381" s="5" t="s">
        <v>93</v>
      </c>
      <c r="K381" s="5" t="s">
        <v>294</v>
      </c>
    </row>
    <row r="382">
      <c r="A382" s="4">
        <v>10673.0</v>
      </c>
      <c r="B382" s="5" t="s">
        <v>2149</v>
      </c>
      <c r="C382" s="5" t="s">
        <v>2150</v>
      </c>
      <c r="D382" s="6" t="s">
        <v>1580</v>
      </c>
      <c r="E382" s="5" t="s">
        <v>1525</v>
      </c>
      <c r="F382" s="5" t="s">
        <v>1350</v>
      </c>
      <c r="G382" s="6" t="s">
        <v>2151</v>
      </c>
      <c r="H382" s="5" t="s">
        <v>2152</v>
      </c>
      <c r="I382" s="8" t="s">
        <v>2153</v>
      </c>
      <c r="J382" s="5" t="s">
        <v>108</v>
      </c>
      <c r="K382" s="5" t="s">
        <v>35</v>
      </c>
    </row>
    <row r="383">
      <c r="A383" s="4">
        <v>10672.0</v>
      </c>
      <c r="B383" s="5" t="s">
        <v>2154</v>
      </c>
      <c r="C383" s="5" t="s">
        <v>2155</v>
      </c>
      <c r="D383" s="6" t="s">
        <v>1898</v>
      </c>
      <c r="E383" s="5" t="s">
        <v>1525</v>
      </c>
      <c r="F383" s="5" t="s">
        <v>1350</v>
      </c>
      <c r="G383" s="6" t="s">
        <v>2156</v>
      </c>
      <c r="H383" s="5" t="s">
        <v>2157</v>
      </c>
      <c r="I383" s="8" t="s">
        <v>2158</v>
      </c>
      <c r="J383" s="5" t="s">
        <v>42</v>
      </c>
      <c r="K383" s="5" t="s">
        <v>921</v>
      </c>
    </row>
    <row r="384">
      <c r="A384" s="4">
        <v>10671.0</v>
      </c>
      <c r="B384" s="5" t="s">
        <v>2159</v>
      </c>
      <c r="C384" s="5" t="s">
        <v>2160</v>
      </c>
      <c r="D384" s="6" t="s">
        <v>1876</v>
      </c>
      <c r="E384" s="5" t="s">
        <v>1525</v>
      </c>
      <c r="F384" s="5" t="s">
        <v>1350</v>
      </c>
      <c r="G384" s="6" t="s">
        <v>2161</v>
      </c>
      <c r="H384" s="5" t="s">
        <v>2162</v>
      </c>
      <c r="I384" s="8" t="s">
        <v>2163</v>
      </c>
      <c r="J384" s="5" t="s">
        <v>232</v>
      </c>
      <c r="K384" s="5" t="s">
        <v>52</v>
      </c>
    </row>
    <row r="385">
      <c r="A385" s="4">
        <v>10670.0</v>
      </c>
      <c r="B385" s="5" t="s">
        <v>2164</v>
      </c>
      <c r="C385" s="5" t="s">
        <v>2165</v>
      </c>
      <c r="D385" s="6" t="s">
        <v>1524</v>
      </c>
      <c r="E385" s="5" t="s">
        <v>1525</v>
      </c>
      <c r="F385" s="5" t="s">
        <v>1350</v>
      </c>
      <c r="G385" s="6" t="s">
        <v>2166</v>
      </c>
      <c r="H385" s="5" t="s">
        <v>2167</v>
      </c>
      <c r="I385" s="8" t="s">
        <v>2168</v>
      </c>
      <c r="J385" s="5" t="s">
        <v>232</v>
      </c>
      <c r="K385" s="5" t="s">
        <v>35</v>
      </c>
    </row>
    <row r="386">
      <c r="A386" s="4">
        <v>10669.0</v>
      </c>
      <c r="B386" s="5" t="s">
        <v>2169</v>
      </c>
      <c r="C386" s="5" t="s">
        <v>2170</v>
      </c>
      <c r="D386" s="6" t="s">
        <v>1580</v>
      </c>
      <c r="E386" s="5" t="s">
        <v>1525</v>
      </c>
      <c r="F386" s="5" t="s">
        <v>1350</v>
      </c>
      <c r="G386" s="6" t="s">
        <v>2171</v>
      </c>
      <c r="H386" s="5" t="s">
        <v>2172</v>
      </c>
      <c r="I386" s="8" t="s">
        <v>2173</v>
      </c>
      <c r="J386" s="5" t="s">
        <v>93</v>
      </c>
      <c r="K386" s="4" t="s">
        <v>42</v>
      </c>
    </row>
    <row r="387">
      <c r="A387" s="4">
        <v>10668.0</v>
      </c>
      <c r="B387" s="5" t="s">
        <v>2174</v>
      </c>
      <c r="C387" s="5" t="s">
        <v>2175</v>
      </c>
      <c r="D387" s="6" t="s">
        <v>1524</v>
      </c>
      <c r="E387" s="5" t="s">
        <v>1525</v>
      </c>
      <c r="F387" s="5" t="s">
        <v>1350</v>
      </c>
      <c r="G387" s="6" t="s">
        <v>2176</v>
      </c>
      <c r="H387" s="5" t="s">
        <v>2177</v>
      </c>
      <c r="I387" s="9" t="s">
        <v>2178</v>
      </c>
      <c r="J387" s="5" t="s">
        <v>42</v>
      </c>
      <c r="K387" s="5" t="s">
        <v>233</v>
      </c>
    </row>
    <row r="388">
      <c r="A388" s="4">
        <v>10667.0</v>
      </c>
      <c r="B388" s="5" t="s">
        <v>2179</v>
      </c>
      <c r="C388" s="5" t="s">
        <v>2180</v>
      </c>
      <c r="D388" s="6" t="s">
        <v>1898</v>
      </c>
      <c r="E388" s="5" t="s">
        <v>1525</v>
      </c>
      <c r="F388" s="5" t="s">
        <v>1350</v>
      </c>
      <c r="G388" s="6" t="s">
        <v>2181</v>
      </c>
      <c r="H388" s="5" t="s">
        <v>2182</v>
      </c>
      <c r="I388" s="8" t="s">
        <v>2183</v>
      </c>
      <c r="J388" s="5" t="s">
        <v>108</v>
      </c>
      <c r="K388" s="5" t="s">
        <v>1985</v>
      </c>
    </row>
    <row r="389">
      <c r="A389" s="4">
        <v>10666.0</v>
      </c>
      <c r="B389" s="5" t="s">
        <v>2184</v>
      </c>
      <c r="C389" s="5" t="s">
        <v>2185</v>
      </c>
      <c r="D389" s="6" t="s">
        <v>1898</v>
      </c>
      <c r="E389" s="5" t="s">
        <v>1525</v>
      </c>
      <c r="F389" s="5" t="s">
        <v>1350</v>
      </c>
      <c r="G389" s="6" t="s">
        <v>2186</v>
      </c>
      <c r="H389" s="5" t="s">
        <v>2187</v>
      </c>
      <c r="I389" s="8" t="s">
        <v>2188</v>
      </c>
      <c r="J389" s="5" t="s">
        <v>367</v>
      </c>
      <c r="K389" s="5" t="s">
        <v>74</v>
      </c>
    </row>
    <row r="390">
      <c r="A390" s="4">
        <v>10665.0</v>
      </c>
      <c r="B390" s="5" t="s">
        <v>2189</v>
      </c>
      <c r="C390" s="5" t="s">
        <v>2190</v>
      </c>
      <c r="D390" s="6" t="s">
        <v>2078</v>
      </c>
      <c r="E390" s="5" t="s">
        <v>2073</v>
      </c>
      <c r="F390" s="5" t="s">
        <v>1350</v>
      </c>
      <c r="G390" s="6" t="s">
        <v>2191</v>
      </c>
      <c r="H390" s="5" t="s">
        <v>2192</v>
      </c>
      <c r="I390" s="9" t="s">
        <v>2193</v>
      </c>
      <c r="J390" s="5" t="s">
        <v>42</v>
      </c>
      <c r="K390" s="5" t="s">
        <v>553</v>
      </c>
    </row>
    <row r="391">
      <c r="A391" s="4">
        <v>10664.0</v>
      </c>
      <c r="B391" s="5" t="s">
        <v>2194</v>
      </c>
      <c r="C391" s="5" t="s">
        <v>2195</v>
      </c>
      <c r="D391" s="6" t="s">
        <v>2196</v>
      </c>
      <c r="E391" s="5" t="s">
        <v>2197</v>
      </c>
      <c r="F391" s="5" t="s">
        <v>1350</v>
      </c>
      <c r="G391" s="6" t="s">
        <v>2198</v>
      </c>
      <c r="H391" s="7" t="s">
        <v>2199</v>
      </c>
      <c r="I391" s="8" t="s">
        <v>2200</v>
      </c>
      <c r="J391" s="5" t="s">
        <v>42</v>
      </c>
      <c r="K391" s="5" t="s">
        <v>2201</v>
      </c>
    </row>
    <row r="392">
      <c r="A392" s="4">
        <v>10663.0</v>
      </c>
      <c r="B392" s="5" t="s">
        <v>2202</v>
      </c>
      <c r="C392" s="5" t="s">
        <v>2203</v>
      </c>
      <c r="D392" s="6" t="s">
        <v>2204</v>
      </c>
      <c r="E392" s="5" t="s">
        <v>2205</v>
      </c>
      <c r="F392" s="5" t="s">
        <v>1350</v>
      </c>
      <c r="G392" s="6" t="s">
        <v>2206</v>
      </c>
      <c r="H392" s="5" t="s">
        <v>2207</v>
      </c>
      <c r="I392" s="8" t="s">
        <v>2208</v>
      </c>
      <c r="J392" s="5" t="s">
        <v>93</v>
      </c>
      <c r="K392" s="5" t="s">
        <v>679</v>
      </c>
    </row>
    <row r="393">
      <c r="A393" s="4">
        <v>10662.0</v>
      </c>
      <c r="B393" s="5" t="s">
        <v>2209</v>
      </c>
      <c r="C393" s="5" t="s">
        <v>2210</v>
      </c>
      <c r="D393" s="6" t="s">
        <v>2196</v>
      </c>
      <c r="E393" s="5" t="s">
        <v>2197</v>
      </c>
      <c r="F393" s="5" t="s">
        <v>1350</v>
      </c>
      <c r="G393" s="6" t="s">
        <v>2211</v>
      </c>
      <c r="H393" s="4" t="s">
        <v>2212</v>
      </c>
      <c r="I393" s="8" t="s">
        <v>2213</v>
      </c>
      <c r="J393" s="5" t="s">
        <v>108</v>
      </c>
      <c r="K393" s="5" t="s">
        <v>2214</v>
      </c>
    </row>
    <row r="394">
      <c r="A394" s="4">
        <v>10661.0</v>
      </c>
      <c r="B394" s="5" t="s">
        <v>2215</v>
      </c>
      <c r="C394" s="5" t="s">
        <v>2216</v>
      </c>
      <c r="D394" s="6" t="s">
        <v>2217</v>
      </c>
      <c r="E394" s="5" t="s">
        <v>2218</v>
      </c>
      <c r="F394" s="5" t="s">
        <v>1350</v>
      </c>
      <c r="G394" s="6" t="s">
        <v>2219</v>
      </c>
      <c r="H394" s="4" t="str">
        <f>IFERROR(__xludf.DUMMYFUNCTION("""info@""&amp;LOWER(REGEXREPLACE(B394,""[^A-Za-z0-9]"",""""))&amp;"".com"""),"info@hotellacaiza.com")</f>
        <v>info@hotellacaiza.com</v>
      </c>
      <c r="I394" s="9" t="s">
        <v>2220</v>
      </c>
      <c r="J394" s="5" t="s">
        <v>42</v>
      </c>
      <c r="K394" s="5" t="s">
        <v>212</v>
      </c>
    </row>
    <row r="395">
      <c r="A395" s="4">
        <v>10660.0</v>
      </c>
      <c r="B395" s="5" t="s">
        <v>2221</v>
      </c>
      <c r="C395" s="5" t="s">
        <v>2222</v>
      </c>
      <c r="D395" s="6" t="s">
        <v>2223</v>
      </c>
      <c r="E395" s="5" t="s">
        <v>2218</v>
      </c>
      <c r="F395" s="5" t="s">
        <v>1350</v>
      </c>
      <c r="G395" s="6" t="s">
        <v>2224</v>
      </c>
      <c r="H395" s="4" t="str">
        <f>IFERROR(__xludf.DUMMYFUNCTION("""info@""&amp;LOWER(REGEXREPLACE(B395,""[^A-Za-z0-9]"",""""))&amp;"".com"""),"info@opozo.com")</f>
        <v>info@opozo.com</v>
      </c>
      <c r="I395" s="9" t="s">
        <v>2225</v>
      </c>
      <c r="J395" s="5" t="s">
        <v>93</v>
      </c>
      <c r="K395" s="5" t="s">
        <v>294</v>
      </c>
    </row>
    <row r="396">
      <c r="A396" s="4">
        <v>10659.0</v>
      </c>
      <c r="B396" s="5" t="s">
        <v>2226</v>
      </c>
      <c r="C396" s="5" t="s">
        <v>2227</v>
      </c>
      <c r="D396" s="6" t="s">
        <v>2217</v>
      </c>
      <c r="E396" s="5" t="s">
        <v>2218</v>
      </c>
      <c r="F396" s="5" t="s">
        <v>1350</v>
      </c>
      <c r="G396" s="6" t="s">
        <v>2228</v>
      </c>
      <c r="H396" s="7" t="s">
        <v>2229</v>
      </c>
      <c r="I396" s="8" t="s">
        <v>2230</v>
      </c>
      <c r="J396" s="5" t="s">
        <v>232</v>
      </c>
      <c r="K396" s="5" t="s">
        <v>294</v>
      </c>
    </row>
    <row r="397">
      <c r="A397" s="4">
        <v>10658.0</v>
      </c>
      <c r="B397" s="5" t="s">
        <v>2231</v>
      </c>
      <c r="C397" s="5" t="s">
        <v>2232</v>
      </c>
      <c r="D397" s="6" t="s">
        <v>2233</v>
      </c>
      <c r="E397" s="5" t="s">
        <v>2234</v>
      </c>
      <c r="F397" s="5" t="s">
        <v>1350</v>
      </c>
      <c r="G397" s="6" t="s">
        <v>2235</v>
      </c>
      <c r="H397" s="5" t="s">
        <v>2236</v>
      </c>
      <c r="I397" s="8" t="s">
        <v>2237</v>
      </c>
      <c r="J397" s="5" t="s">
        <v>232</v>
      </c>
      <c r="K397" s="5" t="s">
        <v>464</v>
      </c>
    </row>
    <row r="398">
      <c r="A398" s="4">
        <v>10657.0</v>
      </c>
      <c r="B398" s="5" t="s">
        <v>2238</v>
      </c>
      <c r="C398" s="5" t="s">
        <v>2239</v>
      </c>
      <c r="D398" s="6" t="s">
        <v>2240</v>
      </c>
      <c r="E398" s="5" t="s">
        <v>2241</v>
      </c>
      <c r="F398" s="5" t="s">
        <v>1350</v>
      </c>
      <c r="G398" s="6" t="s">
        <v>2242</v>
      </c>
      <c r="H398" s="5" t="s">
        <v>2243</v>
      </c>
      <c r="I398" s="8" t="s">
        <v>2244</v>
      </c>
      <c r="J398" s="5" t="s">
        <v>93</v>
      </c>
      <c r="K398" s="5" t="s">
        <v>721</v>
      </c>
    </row>
    <row r="399">
      <c r="A399" s="4">
        <v>10656.0</v>
      </c>
      <c r="B399" s="5" t="s">
        <v>2245</v>
      </c>
      <c r="C399" s="5" t="s">
        <v>2246</v>
      </c>
      <c r="D399" s="6" t="s">
        <v>2247</v>
      </c>
      <c r="E399" s="5" t="s">
        <v>2248</v>
      </c>
      <c r="F399" s="5" t="s">
        <v>1350</v>
      </c>
      <c r="G399" s="6" t="s">
        <v>2249</v>
      </c>
      <c r="H399" s="5" t="s">
        <v>2250</v>
      </c>
      <c r="I399" s="8" t="s">
        <v>2251</v>
      </c>
      <c r="J399" s="5" t="s">
        <v>93</v>
      </c>
      <c r="K399" s="5" t="s">
        <v>375</v>
      </c>
    </row>
    <row r="400">
      <c r="A400" s="4">
        <v>10655.0</v>
      </c>
      <c r="B400" s="5" t="s">
        <v>2245</v>
      </c>
      <c r="C400" s="5" t="s">
        <v>2252</v>
      </c>
      <c r="D400" s="6" t="s">
        <v>2247</v>
      </c>
      <c r="E400" s="5" t="s">
        <v>2248</v>
      </c>
      <c r="F400" s="5" t="s">
        <v>1350</v>
      </c>
      <c r="G400" s="6" t="s">
        <v>2253</v>
      </c>
      <c r="H400" s="5" t="s">
        <v>2250</v>
      </c>
      <c r="I400" s="8" t="s">
        <v>2251</v>
      </c>
      <c r="J400" s="5" t="s">
        <v>93</v>
      </c>
      <c r="K400" s="5" t="s">
        <v>375</v>
      </c>
    </row>
    <row r="401">
      <c r="A401" s="4">
        <v>10654.0</v>
      </c>
      <c r="B401" s="5" t="s">
        <v>2254</v>
      </c>
      <c r="C401" s="5" t="s">
        <v>2255</v>
      </c>
      <c r="D401" s="6" t="s">
        <v>2256</v>
      </c>
      <c r="E401" s="5" t="s">
        <v>2257</v>
      </c>
      <c r="F401" s="5" t="s">
        <v>1350</v>
      </c>
      <c r="G401" s="6" t="s">
        <v>2258</v>
      </c>
      <c r="H401" s="5" t="s">
        <v>2259</v>
      </c>
      <c r="I401" s="8" t="s">
        <v>2260</v>
      </c>
      <c r="J401" s="5" t="s">
        <v>93</v>
      </c>
      <c r="K401" s="5" t="s">
        <v>52</v>
      </c>
    </row>
    <row r="402">
      <c r="A402" s="4">
        <v>10653.0</v>
      </c>
      <c r="B402" s="5" t="s">
        <v>2261</v>
      </c>
      <c r="C402" s="5" t="s">
        <v>2262</v>
      </c>
      <c r="D402" s="6" t="s">
        <v>2263</v>
      </c>
      <c r="E402" s="5" t="s">
        <v>2248</v>
      </c>
      <c r="F402" s="5" t="s">
        <v>1350</v>
      </c>
      <c r="G402" s="6" t="s">
        <v>2264</v>
      </c>
      <c r="H402" s="5" t="s">
        <v>2265</v>
      </c>
      <c r="I402" s="9" t="s">
        <v>2266</v>
      </c>
      <c r="J402" s="5" t="s">
        <v>108</v>
      </c>
      <c r="K402" s="5" t="s">
        <v>921</v>
      </c>
    </row>
    <row r="403">
      <c r="A403" s="4">
        <v>10652.0</v>
      </c>
      <c r="B403" s="5" t="s">
        <v>2267</v>
      </c>
      <c r="C403" s="5" t="s">
        <v>2268</v>
      </c>
      <c r="D403" s="6" t="s">
        <v>2263</v>
      </c>
      <c r="E403" s="5" t="s">
        <v>2248</v>
      </c>
      <c r="F403" s="5" t="s">
        <v>1350</v>
      </c>
      <c r="G403" s="6" t="s">
        <v>2269</v>
      </c>
      <c r="H403" s="4" t="str">
        <f>IFERROR(__xludf.DUMMYFUNCTION("""info@""&amp;LOWER(REGEXREPLACE(B403,""[^A-Za-z0-9]"",""""))&amp;"".com"""),"info@brisamar.com")</f>
        <v>info@brisamar.com</v>
      </c>
      <c r="I403" s="9" t="s">
        <v>2270</v>
      </c>
      <c r="J403" s="5" t="s">
        <v>463</v>
      </c>
      <c r="K403" s="5" t="s">
        <v>35</v>
      </c>
    </row>
    <row r="404">
      <c r="A404" s="4">
        <v>10651.0</v>
      </c>
      <c r="B404" s="5" t="s">
        <v>2271</v>
      </c>
      <c r="C404" s="5" t="s">
        <v>2272</v>
      </c>
      <c r="D404" s="6" t="s">
        <v>2263</v>
      </c>
      <c r="E404" s="5" t="s">
        <v>2248</v>
      </c>
      <c r="F404" s="5" t="s">
        <v>1350</v>
      </c>
      <c r="G404" s="6" t="s">
        <v>2273</v>
      </c>
      <c r="H404" s="5" t="s">
        <v>2274</v>
      </c>
      <c r="I404" s="8" t="s">
        <v>2275</v>
      </c>
      <c r="J404" s="5" t="s">
        <v>42</v>
      </c>
      <c r="K404" s="5" t="s">
        <v>218</v>
      </c>
    </row>
    <row r="405">
      <c r="A405" s="4">
        <v>10650.0</v>
      </c>
      <c r="B405" s="5" t="s">
        <v>2276</v>
      </c>
      <c r="C405" s="5" t="s">
        <v>2277</v>
      </c>
      <c r="D405" s="6" t="s">
        <v>2263</v>
      </c>
      <c r="E405" s="5" t="s">
        <v>2248</v>
      </c>
      <c r="F405" s="5" t="s">
        <v>1350</v>
      </c>
      <c r="G405" s="6" t="s">
        <v>2278</v>
      </c>
      <c r="H405" s="5" t="s">
        <v>2279</v>
      </c>
      <c r="I405" s="8" t="s">
        <v>2280</v>
      </c>
      <c r="J405" s="5" t="s">
        <v>42</v>
      </c>
      <c r="K405" s="5" t="s">
        <v>201</v>
      </c>
    </row>
    <row r="406">
      <c r="A406" s="4">
        <v>10649.0</v>
      </c>
      <c r="B406" s="5" t="s">
        <v>2281</v>
      </c>
      <c r="C406" s="5" t="s">
        <v>2282</v>
      </c>
      <c r="D406" s="6" t="s">
        <v>2283</v>
      </c>
      <c r="E406" s="5" t="s">
        <v>2248</v>
      </c>
      <c r="F406" s="5" t="s">
        <v>1350</v>
      </c>
      <c r="G406" s="6" t="s">
        <v>2284</v>
      </c>
      <c r="H406" s="5" t="s">
        <v>2285</v>
      </c>
      <c r="I406" s="8" t="s">
        <v>2286</v>
      </c>
      <c r="J406" s="5" t="s">
        <v>93</v>
      </c>
      <c r="K406" s="5" t="s">
        <v>294</v>
      </c>
    </row>
    <row r="407">
      <c r="A407" s="4">
        <v>10648.0</v>
      </c>
      <c r="B407" s="5" t="s">
        <v>2287</v>
      </c>
      <c r="C407" s="5" t="s">
        <v>2288</v>
      </c>
      <c r="D407" s="6" t="s">
        <v>2263</v>
      </c>
      <c r="E407" s="5" t="s">
        <v>2248</v>
      </c>
      <c r="F407" s="5" t="s">
        <v>1350</v>
      </c>
      <c r="G407" s="6" t="s">
        <v>2289</v>
      </c>
      <c r="H407" s="7" t="s">
        <v>2290</v>
      </c>
      <c r="I407" s="8" t="s">
        <v>2291</v>
      </c>
      <c r="J407" s="5" t="s">
        <v>42</v>
      </c>
      <c r="K407" s="5" t="s">
        <v>721</v>
      </c>
    </row>
    <row r="408">
      <c r="A408" s="4">
        <v>10647.0</v>
      </c>
      <c r="B408" s="5" t="s">
        <v>2292</v>
      </c>
      <c r="C408" s="5" t="s">
        <v>2293</v>
      </c>
      <c r="D408" s="6" t="s">
        <v>2283</v>
      </c>
      <c r="E408" s="5" t="s">
        <v>2248</v>
      </c>
      <c r="F408" s="5" t="s">
        <v>1350</v>
      </c>
      <c r="G408" s="6" t="s">
        <v>2294</v>
      </c>
      <c r="H408" s="5" t="s">
        <v>2295</v>
      </c>
      <c r="I408" s="8" t="s">
        <v>2296</v>
      </c>
      <c r="J408" s="5" t="s">
        <v>108</v>
      </c>
      <c r="K408" s="4" t="s">
        <v>42</v>
      </c>
    </row>
    <row r="409">
      <c r="A409" s="4">
        <v>10646.0</v>
      </c>
      <c r="B409" s="5" t="s">
        <v>2297</v>
      </c>
      <c r="C409" s="5" t="s">
        <v>2298</v>
      </c>
      <c r="D409" s="6" t="s">
        <v>2299</v>
      </c>
      <c r="E409" s="5" t="s">
        <v>2241</v>
      </c>
      <c r="F409" s="5" t="s">
        <v>1350</v>
      </c>
      <c r="G409" s="6" t="s">
        <v>2300</v>
      </c>
      <c r="H409" s="5" t="s">
        <v>2301</v>
      </c>
      <c r="I409" s="8" t="s">
        <v>2302</v>
      </c>
      <c r="J409" s="5" t="s">
        <v>108</v>
      </c>
      <c r="K409" s="5" t="s">
        <v>35</v>
      </c>
    </row>
    <row r="410">
      <c r="A410" s="4">
        <v>10645.0</v>
      </c>
      <c r="B410" s="5" t="s">
        <v>2303</v>
      </c>
      <c r="C410" s="5" t="s">
        <v>2304</v>
      </c>
      <c r="D410" s="6" t="s">
        <v>2299</v>
      </c>
      <c r="E410" s="5" t="s">
        <v>2241</v>
      </c>
      <c r="F410" s="5" t="s">
        <v>1350</v>
      </c>
      <c r="G410" s="6" t="s">
        <v>2305</v>
      </c>
      <c r="H410" s="5" t="s">
        <v>2306</v>
      </c>
      <c r="I410" s="11" t="s">
        <v>2307</v>
      </c>
      <c r="J410" s="5" t="s">
        <v>93</v>
      </c>
      <c r="K410" s="5" t="s">
        <v>764</v>
      </c>
    </row>
    <row r="411">
      <c r="A411" s="4">
        <v>10644.0</v>
      </c>
      <c r="B411" s="5" t="s">
        <v>2308</v>
      </c>
      <c r="C411" s="5" t="s">
        <v>2309</v>
      </c>
      <c r="D411" s="6" t="s">
        <v>2310</v>
      </c>
      <c r="E411" s="5" t="s">
        <v>2241</v>
      </c>
      <c r="F411" s="5" t="s">
        <v>1350</v>
      </c>
      <c r="G411" s="6" t="s">
        <v>2311</v>
      </c>
      <c r="H411" s="5" t="s">
        <v>2312</v>
      </c>
      <c r="I411" s="8" t="s">
        <v>2313</v>
      </c>
      <c r="J411" s="5" t="s">
        <v>18</v>
      </c>
      <c r="K411" s="5" t="s">
        <v>260</v>
      </c>
    </row>
    <row r="412">
      <c r="A412" s="4">
        <v>10643.0</v>
      </c>
      <c r="B412" s="5" t="s">
        <v>2314</v>
      </c>
      <c r="C412" s="5" t="s">
        <v>2315</v>
      </c>
      <c r="D412" s="6" t="s">
        <v>2310</v>
      </c>
      <c r="E412" s="5" t="s">
        <v>2241</v>
      </c>
      <c r="F412" s="5" t="s">
        <v>1350</v>
      </c>
      <c r="G412" s="6" t="s">
        <v>2316</v>
      </c>
      <c r="H412" s="5" t="s">
        <v>2317</v>
      </c>
      <c r="I412" s="8" t="s">
        <v>493</v>
      </c>
      <c r="J412" s="5" t="s">
        <v>108</v>
      </c>
      <c r="K412" s="5" t="s">
        <v>126</v>
      </c>
    </row>
    <row r="413">
      <c r="A413" s="4">
        <v>10642.0</v>
      </c>
      <c r="B413" s="5" t="s">
        <v>2318</v>
      </c>
      <c r="C413" s="5" t="s">
        <v>2319</v>
      </c>
      <c r="D413" s="6" t="s">
        <v>2310</v>
      </c>
      <c r="E413" s="5" t="s">
        <v>2241</v>
      </c>
      <c r="F413" s="5" t="s">
        <v>1350</v>
      </c>
      <c r="G413" s="6" t="s">
        <v>2320</v>
      </c>
      <c r="H413" s="5" t="s">
        <v>2321</v>
      </c>
      <c r="I413" s="9" t="s">
        <v>2322</v>
      </c>
      <c r="J413" s="5" t="s">
        <v>42</v>
      </c>
      <c r="K413" s="5" t="s">
        <v>109</v>
      </c>
    </row>
    <row r="414">
      <c r="A414" s="4">
        <v>10641.0</v>
      </c>
      <c r="B414" s="5" t="s">
        <v>2323</v>
      </c>
      <c r="C414" s="5" t="s">
        <v>2324</v>
      </c>
      <c r="D414" s="6" t="s">
        <v>2325</v>
      </c>
      <c r="E414" s="5" t="s">
        <v>2326</v>
      </c>
      <c r="F414" s="5" t="s">
        <v>1350</v>
      </c>
      <c r="G414" s="6" t="s">
        <v>2327</v>
      </c>
      <c r="H414" s="4" t="s">
        <v>2328</v>
      </c>
      <c r="I414" s="8" t="s">
        <v>2329</v>
      </c>
      <c r="J414" s="5" t="s">
        <v>463</v>
      </c>
      <c r="K414" s="5" t="s">
        <v>212</v>
      </c>
    </row>
    <row r="415">
      <c r="A415" s="4">
        <v>10640.0</v>
      </c>
      <c r="B415" s="5" t="s">
        <v>2330</v>
      </c>
      <c r="C415" s="5" t="s">
        <v>2331</v>
      </c>
      <c r="D415" s="6" t="s">
        <v>2332</v>
      </c>
      <c r="E415" s="5" t="s">
        <v>2333</v>
      </c>
      <c r="F415" s="5" t="s">
        <v>1350</v>
      </c>
      <c r="G415" s="6" t="s">
        <v>2334</v>
      </c>
      <c r="H415" s="5" t="s">
        <v>2335</v>
      </c>
      <c r="I415" s="8" t="s">
        <v>2336</v>
      </c>
      <c r="J415" s="5" t="s">
        <v>93</v>
      </c>
      <c r="K415" s="5" t="s">
        <v>19</v>
      </c>
    </row>
    <row r="416">
      <c r="A416" s="4">
        <v>10639.0</v>
      </c>
      <c r="B416" s="5" t="s">
        <v>2337</v>
      </c>
      <c r="C416" s="5" t="s">
        <v>2338</v>
      </c>
      <c r="D416" s="6" t="s">
        <v>2339</v>
      </c>
      <c r="E416" s="5" t="s">
        <v>2340</v>
      </c>
      <c r="F416" s="5" t="s">
        <v>1350</v>
      </c>
      <c r="G416" s="6" t="s">
        <v>2341</v>
      </c>
      <c r="H416" s="5" t="s">
        <v>2342</v>
      </c>
      <c r="I416" s="8" t="s">
        <v>2343</v>
      </c>
      <c r="J416" s="5" t="s">
        <v>42</v>
      </c>
      <c r="K416" s="5" t="s">
        <v>464</v>
      </c>
    </row>
    <row r="417">
      <c r="A417" s="4">
        <v>10638.0</v>
      </c>
      <c r="B417" s="5" t="s">
        <v>2344</v>
      </c>
      <c r="C417" s="5" t="s">
        <v>2345</v>
      </c>
      <c r="D417" s="6" t="s">
        <v>2346</v>
      </c>
      <c r="E417" s="5" t="s">
        <v>2333</v>
      </c>
      <c r="F417" s="5" t="s">
        <v>1350</v>
      </c>
      <c r="G417" s="6" t="s">
        <v>2347</v>
      </c>
      <c r="H417" s="4" t="str">
        <f>IFERROR(__xludf.DUMMYFUNCTION("""info@""&amp;LOWER(REGEXREPLACE(B417,""[^A-Za-z0-9]"",""""))&amp;"".com"""),"info@nos.com")</f>
        <v>info@nos.com</v>
      </c>
      <c r="I417" s="9" t="s">
        <v>2348</v>
      </c>
      <c r="J417" s="5" t="s">
        <v>463</v>
      </c>
      <c r="K417" s="4" t="s">
        <v>42</v>
      </c>
    </row>
    <row r="418">
      <c r="A418" s="4">
        <v>10636.0</v>
      </c>
      <c r="B418" s="5" t="s">
        <v>2349</v>
      </c>
      <c r="C418" s="5" t="s">
        <v>2350</v>
      </c>
      <c r="D418" s="6" t="s">
        <v>2351</v>
      </c>
      <c r="E418" s="5" t="s">
        <v>2333</v>
      </c>
      <c r="F418" s="5" t="s">
        <v>1350</v>
      </c>
      <c r="G418" s="6" t="s">
        <v>2352</v>
      </c>
      <c r="H418" s="5" t="s">
        <v>2353</v>
      </c>
      <c r="I418" s="8" t="s">
        <v>2354</v>
      </c>
      <c r="J418" s="5" t="s">
        <v>463</v>
      </c>
      <c r="K418" s="5" t="s">
        <v>464</v>
      </c>
    </row>
    <row r="419">
      <c r="A419" s="4">
        <v>10637.0</v>
      </c>
      <c r="B419" s="5" t="s">
        <v>2355</v>
      </c>
      <c r="C419" s="5" t="s">
        <v>2356</v>
      </c>
      <c r="D419" s="6" t="s">
        <v>2351</v>
      </c>
      <c r="E419" s="5" t="s">
        <v>2333</v>
      </c>
      <c r="F419" s="5" t="s">
        <v>1350</v>
      </c>
      <c r="G419" s="6" t="s">
        <v>2352</v>
      </c>
      <c r="H419" s="5" t="s">
        <v>2353</v>
      </c>
      <c r="I419" s="8" t="s">
        <v>2354</v>
      </c>
      <c r="J419" s="5" t="s">
        <v>108</v>
      </c>
      <c r="K419" s="5" t="s">
        <v>35</v>
      </c>
    </row>
    <row r="420">
      <c r="A420" s="4">
        <v>10635.0</v>
      </c>
      <c r="B420" s="5" t="s">
        <v>2357</v>
      </c>
      <c r="C420" s="5" t="s">
        <v>2358</v>
      </c>
      <c r="D420" s="6" t="s">
        <v>2325</v>
      </c>
      <c r="E420" s="5" t="s">
        <v>2326</v>
      </c>
      <c r="F420" s="5" t="s">
        <v>1350</v>
      </c>
      <c r="G420" s="6" t="s">
        <v>2359</v>
      </c>
      <c r="H420" s="5" t="s">
        <v>2360</v>
      </c>
      <c r="I420" s="9" t="s">
        <v>2361</v>
      </c>
      <c r="J420" s="5" t="s">
        <v>42</v>
      </c>
      <c r="K420" s="5" t="s">
        <v>308</v>
      </c>
    </row>
    <row r="421">
      <c r="A421" s="4">
        <v>10634.0</v>
      </c>
      <c r="B421" s="5" t="s">
        <v>2362</v>
      </c>
      <c r="C421" s="5" t="s">
        <v>2363</v>
      </c>
      <c r="D421" s="6" t="s">
        <v>2325</v>
      </c>
      <c r="E421" s="5" t="s">
        <v>2326</v>
      </c>
      <c r="F421" s="5" t="s">
        <v>1350</v>
      </c>
      <c r="G421" s="6" t="s">
        <v>2364</v>
      </c>
      <c r="H421" s="7" t="s">
        <v>2365</v>
      </c>
      <c r="I421" s="8" t="s">
        <v>2366</v>
      </c>
      <c r="J421" s="5" t="s">
        <v>42</v>
      </c>
      <c r="K421" s="5" t="s">
        <v>464</v>
      </c>
    </row>
    <row r="422">
      <c r="A422" s="4">
        <v>10633.0</v>
      </c>
      <c r="B422" s="5" t="s">
        <v>2367</v>
      </c>
      <c r="C422" s="5" t="s">
        <v>2368</v>
      </c>
      <c r="D422" s="6" t="s">
        <v>2369</v>
      </c>
      <c r="E422" s="5" t="s">
        <v>2370</v>
      </c>
      <c r="F422" s="5" t="s">
        <v>1350</v>
      </c>
      <c r="G422" s="6" t="s">
        <v>2371</v>
      </c>
      <c r="H422" s="5" t="s">
        <v>2372</v>
      </c>
      <c r="I422" s="8" t="s">
        <v>2373</v>
      </c>
      <c r="J422" s="5" t="s">
        <v>42</v>
      </c>
      <c r="K422" s="5" t="s">
        <v>212</v>
      </c>
    </row>
    <row r="423">
      <c r="A423" s="4">
        <v>10632.0</v>
      </c>
      <c r="B423" s="5" t="s">
        <v>2374</v>
      </c>
      <c r="C423" s="5" t="s">
        <v>2375</v>
      </c>
      <c r="D423" s="6" t="s">
        <v>2376</v>
      </c>
      <c r="E423" s="5" t="s">
        <v>2370</v>
      </c>
      <c r="F423" s="5" t="s">
        <v>1350</v>
      </c>
      <c r="G423" s="6" t="s">
        <v>2377</v>
      </c>
      <c r="H423" s="5" t="s">
        <v>2378</v>
      </c>
      <c r="I423" s="8" t="s">
        <v>2379</v>
      </c>
      <c r="J423" s="5" t="s">
        <v>42</v>
      </c>
      <c r="K423" s="5" t="s">
        <v>906</v>
      </c>
    </row>
    <row r="424">
      <c r="A424" s="4">
        <v>10631.0</v>
      </c>
      <c r="B424" s="5" t="s">
        <v>2380</v>
      </c>
      <c r="C424" s="5" t="s">
        <v>2381</v>
      </c>
      <c r="D424" s="6" t="s">
        <v>2382</v>
      </c>
      <c r="E424" s="5" t="s">
        <v>2383</v>
      </c>
      <c r="F424" s="5" t="s">
        <v>1350</v>
      </c>
      <c r="G424" s="6" t="s">
        <v>2384</v>
      </c>
      <c r="H424" s="4" t="str">
        <f>IFERROR(__xludf.DUMMYFUNCTION("""info@""&amp;LOWER(REGEXREPLACE(B424,""[^A-Za-z0-9]"",""""))&amp;"".com"""),"info@hotelmosteiro.com")</f>
        <v>info@hotelmosteiro.com</v>
      </c>
      <c r="I424" s="9" t="s">
        <v>2385</v>
      </c>
      <c r="J424" s="5" t="s">
        <v>93</v>
      </c>
      <c r="K424" s="5" t="s">
        <v>280</v>
      </c>
    </row>
    <row r="425">
      <c r="A425" s="4">
        <v>10629.0</v>
      </c>
      <c r="B425" s="5" t="s">
        <v>2386</v>
      </c>
      <c r="C425" s="5" t="s">
        <v>2387</v>
      </c>
      <c r="D425" s="6" t="s">
        <v>2388</v>
      </c>
      <c r="E425" s="5" t="s">
        <v>2389</v>
      </c>
      <c r="F425" s="5" t="s">
        <v>1350</v>
      </c>
      <c r="G425" s="6" t="s">
        <v>2390</v>
      </c>
      <c r="H425" s="5" t="s">
        <v>2391</v>
      </c>
      <c r="I425" s="8" t="s">
        <v>2392</v>
      </c>
      <c r="J425" s="5" t="s">
        <v>93</v>
      </c>
      <c r="K425" s="5" t="s">
        <v>115</v>
      </c>
    </row>
    <row r="426">
      <c r="A426" s="4">
        <v>10630.0</v>
      </c>
      <c r="B426" s="5" t="s">
        <v>2393</v>
      </c>
      <c r="C426" s="5" t="s">
        <v>2394</v>
      </c>
      <c r="D426" s="6" t="s">
        <v>2395</v>
      </c>
      <c r="E426" s="5" t="s">
        <v>2383</v>
      </c>
      <c r="F426" s="5" t="s">
        <v>1350</v>
      </c>
      <c r="G426" s="6" t="s">
        <v>2390</v>
      </c>
      <c r="H426" s="5" t="s">
        <v>2396</v>
      </c>
      <c r="I426" s="8" t="s">
        <v>2397</v>
      </c>
      <c r="J426" s="5" t="s">
        <v>93</v>
      </c>
      <c r="K426" s="5" t="s">
        <v>420</v>
      </c>
    </row>
    <row r="427">
      <c r="A427" s="4">
        <v>10628.0</v>
      </c>
      <c r="B427" s="5" t="s">
        <v>2398</v>
      </c>
      <c r="C427" s="5" t="s">
        <v>2399</v>
      </c>
      <c r="D427" s="6" t="s">
        <v>2369</v>
      </c>
      <c r="E427" s="5" t="s">
        <v>2370</v>
      </c>
      <c r="F427" s="5" t="s">
        <v>1350</v>
      </c>
      <c r="G427" s="6" t="s">
        <v>2400</v>
      </c>
      <c r="H427" s="5" t="s">
        <v>2401</v>
      </c>
      <c r="I427" s="8" t="s">
        <v>2402</v>
      </c>
      <c r="J427" s="5" t="s">
        <v>108</v>
      </c>
      <c r="K427" s="5" t="s">
        <v>126</v>
      </c>
    </row>
    <row r="428">
      <c r="A428" s="4">
        <v>10627.0</v>
      </c>
      <c r="B428" s="5" t="s">
        <v>2403</v>
      </c>
      <c r="C428" s="5" t="s">
        <v>2404</v>
      </c>
      <c r="D428" s="6" t="s">
        <v>2376</v>
      </c>
      <c r="E428" s="5" t="s">
        <v>2370</v>
      </c>
      <c r="F428" s="5" t="s">
        <v>1350</v>
      </c>
      <c r="G428" s="6" t="s">
        <v>2405</v>
      </c>
      <c r="H428" s="4" t="str">
        <f>IFERROR(__xludf.DUMMYFUNCTION("""info@""&amp;LOWER(REGEXREPLACE(B428,""[^A-Za-z0-9]"",""""))&amp;"".com"""),"info@playalassinas.com")</f>
        <v>info@playalassinas.com</v>
      </c>
      <c r="I428" s="9" t="s">
        <v>2406</v>
      </c>
      <c r="J428" s="5" t="s">
        <v>42</v>
      </c>
      <c r="K428" s="4" t="s">
        <v>42</v>
      </c>
    </row>
    <row r="429">
      <c r="A429" s="4">
        <v>10626.0</v>
      </c>
      <c r="B429" s="5" t="s">
        <v>2407</v>
      </c>
      <c r="C429" s="5" t="s">
        <v>2408</v>
      </c>
      <c r="D429" s="6" t="s">
        <v>2369</v>
      </c>
      <c r="E429" s="5" t="s">
        <v>2370</v>
      </c>
      <c r="F429" s="5" t="s">
        <v>1350</v>
      </c>
      <c r="G429" s="6" t="s">
        <v>2409</v>
      </c>
      <c r="H429" s="7" t="s">
        <v>2410</v>
      </c>
      <c r="I429" s="8" t="s">
        <v>2411</v>
      </c>
      <c r="J429" s="5" t="s">
        <v>93</v>
      </c>
      <c r="K429" s="5" t="s">
        <v>906</v>
      </c>
    </row>
    <row r="430">
      <c r="A430" s="4">
        <v>10625.0</v>
      </c>
      <c r="B430" s="5" t="s">
        <v>2412</v>
      </c>
      <c r="C430" s="5" t="s">
        <v>2413</v>
      </c>
      <c r="D430" s="6" t="s">
        <v>2369</v>
      </c>
      <c r="E430" s="5" t="s">
        <v>2370</v>
      </c>
      <c r="F430" s="5" t="s">
        <v>1350</v>
      </c>
      <c r="G430" s="6" t="s">
        <v>2414</v>
      </c>
      <c r="H430" s="5" t="s">
        <v>2415</v>
      </c>
      <c r="I430" s="9" t="s">
        <v>2416</v>
      </c>
      <c r="J430" s="5" t="s">
        <v>18</v>
      </c>
      <c r="K430" s="5" t="s">
        <v>764</v>
      </c>
    </row>
    <row r="431">
      <c r="A431" s="4">
        <v>10624.0</v>
      </c>
      <c r="B431" s="5" t="s">
        <v>2417</v>
      </c>
      <c r="C431" s="5" t="s">
        <v>2418</v>
      </c>
      <c r="D431" s="6" t="s">
        <v>2376</v>
      </c>
      <c r="E431" s="5" t="s">
        <v>2370</v>
      </c>
      <c r="F431" s="5" t="s">
        <v>1350</v>
      </c>
      <c r="G431" s="6" t="s">
        <v>2419</v>
      </c>
      <c r="H431" s="4" t="s">
        <v>2420</v>
      </c>
      <c r="I431" s="8" t="s">
        <v>2421</v>
      </c>
      <c r="J431" s="5" t="s">
        <v>18</v>
      </c>
      <c r="K431" s="5" t="s">
        <v>426</v>
      </c>
    </row>
    <row r="432">
      <c r="A432" s="4">
        <v>10623.0</v>
      </c>
      <c r="B432" s="5" t="s">
        <v>2422</v>
      </c>
      <c r="C432" s="5" t="s">
        <v>2423</v>
      </c>
      <c r="D432" s="6" t="s">
        <v>2424</v>
      </c>
      <c r="E432" s="5" t="s">
        <v>2425</v>
      </c>
      <c r="F432" s="5" t="s">
        <v>1350</v>
      </c>
      <c r="G432" s="6" t="s">
        <v>2426</v>
      </c>
      <c r="H432" s="5" t="s">
        <v>2427</v>
      </c>
      <c r="I432" s="9" t="s">
        <v>2428</v>
      </c>
      <c r="J432" s="5" t="s">
        <v>42</v>
      </c>
      <c r="K432" s="5" t="s">
        <v>280</v>
      </c>
    </row>
    <row r="433">
      <c r="A433" s="4">
        <v>10622.0</v>
      </c>
      <c r="B433" s="5" t="s">
        <v>2429</v>
      </c>
      <c r="C433" s="5" t="s">
        <v>2430</v>
      </c>
      <c r="D433" s="6" t="s">
        <v>2431</v>
      </c>
      <c r="E433" s="5" t="s">
        <v>2432</v>
      </c>
      <c r="F433" s="5" t="s">
        <v>1350</v>
      </c>
      <c r="G433" s="6" t="s">
        <v>2433</v>
      </c>
      <c r="H433" s="5" t="s">
        <v>2434</v>
      </c>
      <c r="I433" s="8" t="s">
        <v>2435</v>
      </c>
      <c r="J433" s="5" t="s">
        <v>42</v>
      </c>
      <c r="K433" s="5" t="s">
        <v>553</v>
      </c>
    </row>
    <row r="434">
      <c r="A434" s="4">
        <v>10621.0</v>
      </c>
      <c r="B434" s="5" t="s">
        <v>2436</v>
      </c>
      <c r="C434" s="5" t="s">
        <v>2437</v>
      </c>
      <c r="D434" s="6" t="s">
        <v>2438</v>
      </c>
      <c r="E434" s="5" t="s">
        <v>2439</v>
      </c>
      <c r="F434" s="5" t="s">
        <v>1350</v>
      </c>
      <c r="G434" s="6" t="s">
        <v>2440</v>
      </c>
      <c r="H434" s="13" t="s">
        <v>2441</v>
      </c>
      <c r="I434" s="8" t="s">
        <v>2442</v>
      </c>
      <c r="J434" s="5" t="s">
        <v>93</v>
      </c>
      <c r="K434" s="5" t="s">
        <v>160</v>
      </c>
    </row>
    <row r="435">
      <c r="A435" s="4">
        <v>10620.0</v>
      </c>
      <c r="B435" s="5" t="s">
        <v>2443</v>
      </c>
      <c r="C435" s="5" t="s">
        <v>2444</v>
      </c>
      <c r="D435" s="6" t="s">
        <v>2445</v>
      </c>
      <c r="E435" s="5" t="s">
        <v>2446</v>
      </c>
      <c r="F435" s="5" t="s">
        <v>1350</v>
      </c>
      <c r="G435" s="6" t="s">
        <v>2447</v>
      </c>
      <c r="H435" s="5" t="s">
        <v>2448</v>
      </c>
      <c r="I435" s="9" t="s">
        <v>2449</v>
      </c>
      <c r="J435" s="5" t="s">
        <v>93</v>
      </c>
      <c r="K435" s="5" t="s">
        <v>201</v>
      </c>
    </row>
    <row r="436">
      <c r="A436" s="4">
        <v>10619.0</v>
      </c>
      <c r="B436" s="5" t="s">
        <v>2450</v>
      </c>
      <c r="C436" s="5" t="s">
        <v>2451</v>
      </c>
      <c r="D436" s="6" t="s">
        <v>2452</v>
      </c>
      <c r="E436" s="5" t="s">
        <v>2446</v>
      </c>
      <c r="F436" s="5" t="s">
        <v>1350</v>
      </c>
      <c r="G436" s="6" t="s">
        <v>2453</v>
      </c>
      <c r="H436" s="5" t="s">
        <v>2454</v>
      </c>
      <c r="I436" s="8" t="s">
        <v>2455</v>
      </c>
      <c r="J436" s="5" t="s">
        <v>93</v>
      </c>
      <c r="K436" s="5" t="s">
        <v>2456</v>
      </c>
    </row>
    <row r="437">
      <c r="A437" s="4">
        <v>10617.0</v>
      </c>
      <c r="B437" s="5" t="s">
        <v>2457</v>
      </c>
      <c r="C437" s="5" t="s">
        <v>2458</v>
      </c>
      <c r="D437" s="6" t="s">
        <v>2445</v>
      </c>
      <c r="E437" s="5" t="s">
        <v>2446</v>
      </c>
      <c r="F437" s="5" t="s">
        <v>1350</v>
      </c>
      <c r="G437" s="6" t="s">
        <v>2459</v>
      </c>
      <c r="H437" s="7" t="s">
        <v>2460</v>
      </c>
      <c r="I437" s="8" t="s">
        <v>2461</v>
      </c>
      <c r="J437" s="5" t="s">
        <v>42</v>
      </c>
      <c r="K437" s="5" t="s">
        <v>2462</v>
      </c>
    </row>
    <row r="438">
      <c r="A438" s="4">
        <v>10618.0</v>
      </c>
      <c r="B438" s="5" t="s">
        <v>2463</v>
      </c>
      <c r="C438" s="5" t="s">
        <v>2464</v>
      </c>
      <c r="D438" s="6" t="s">
        <v>2445</v>
      </c>
      <c r="E438" s="5" t="s">
        <v>2446</v>
      </c>
      <c r="F438" s="5" t="s">
        <v>1350</v>
      </c>
      <c r="G438" s="6" t="s">
        <v>2459</v>
      </c>
      <c r="H438" s="4" t="str">
        <f>IFERROR(__xludf.DUMMYFUNCTION("""info@""&amp;LOWER(REGEXREPLACE(B438,""[^A-Za-z0-9]"",""""))&amp;"".com"""),"info@carisan.com")</f>
        <v>info@carisan.com</v>
      </c>
      <c r="I438" s="9" t="s">
        <v>2465</v>
      </c>
      <c r="J438" s="5" t="s">
        <v>93</v>
      </c>
      <c r="K438" s="5" t="s">
        <v>679</v>
      </c>
    </row>
    <row r="439">
      <c r="A439" s="4">
        <v>10616.0</v>
      </c>
      <c r="B439" s="5" t="s">
        <v>2466</v>
      </c>
      <c r="C439" s="5" t="s">
        <v>2467</v>
      </c>
      <c r="D439" s="6" t="s">
        <v>2468</v>
      </c>
      <c r="E439" s="5" t="s">
        <v>2446</v>
      </c>
      <c r="F439" s="5" t="s">
        <v>1350</v>
      </c>
      <c r="G439" s="6" t="s">
        <v>2469</v>
      </c>
      <c r="H439" s="5" t="s">
        <v>2470</v>
      </c>
      <c r="I439" s="8" t="s">
        <v>2471</v>
      </c>
      <c r="J439" s="5" t="s">
        <v>42</v>
      </c>
      <c r="K439" s="5" t="s">
        <v>280</v>
      </c>
    </row>
    <row r="440">
      <c r="A440" s="4">
        <v>10615.0</v>
      </c>
      <c r="B440" s="5" t="s">
        <v>2472</v>
      </c>
      <c r="C440" s="5" t="s">
        <v>2473</v>
      </c>
      <c r="D440" s="6" t="s">
        <v>2445</v>
      </c>
      <c r="E440" s="5" t="s">
        <v>2446</v>
      </c>
      <c r="F440" s="5" t="s">
        <v>1350</v>
      </c>
      <c r="G440" s="6" t="s">
        <v>2474</v>
      </c>
      <c r="H440" s="5" t="s">
        <v>2475</v>
      </c>
      <c r="I440" s="8" t="s">
        <v>2476</v>
      </c>
      <c r="J440" s="5" t="s">
        <v>108</v>
      </c>
      <c r="K440" s="5" t="s">
        <v>578</v>
      </c>
    </row>
    <row r="441">
      <c r="A441" s="4">
        <v>10614.0</v>
      </c>
      <c r="B441" s="5" t="s">
        <v>2477</v>
      </c>
      <c r="C441" s="5" t="s">
        <v>2478</v>
      </c>
      <c r="D441" s="6" t="s">
        <v>2445</v>
      </c>
      <c r="E441" s="5" t="s">
        <v>2446</v>
      </c>
      <c r="F441" s="5" t="s">
        <v>1350</v>
      </c>
      <c r="G441" s="6" t="s">
        <v>2479</v>
      </c>
      <c r="H441" s="5" t="s">
        <v>2480</v>
      </c>
      <c r="I441" s="8" t="s">
        <v>493</v>
      </c>
      <c r="J441" s="5" t="s">
        <v>42</v>
      </c>
      <c r="K441" s="5" t="s">
        <v>2145</v>
      </c>
    </row>
    <row r="442">
      <c r="A442" s="4">
        <v>10613.0</v>
      </c>
      <c r="B442" s="5" t="s">
        <v>2481</v>
      </c>
      <c r="C442" s="5" t="s">
        <v>2482</v>
      </c>
      <c r="D442" s="6" t="s">
        <v>2445</v>
      </c>
      <c r="E442" s="5" t="s">
        <v>2446</v>
      </c>
      <c r="F442" s="5" t="s">
        <v>1350</v>
      </c>
      <c r="G442" s="6" t="s">
        <v>2483</v>
      </c>
      <c r="H442" s="7" t="s">
        <v>2484</v>
      </c>
      <c r="I442" s="8" t="s">
        <v>2183</v>
      </c>
      <c r="J442" s="5" t="s">
        <v>108</v>
      </c>
      <c r="K442" s="5" t="s">
        <v>294</v>
      </c>
    </row>
    <row r="443">
      <c r="A443" s="4">
        <v>10612.0</v>
      </c>
      <c r="B443" s="5" t="s">
        <v>2485</v>
      </c>
      <c r="C443" s="5" t="s">
        <v>2486</v>
      </c>
      <c r="D443" s="6" t="s">
        <v>2487</v>
      </c>
      <c r="E443" s="5" t="s">
        <v>2488</v>
      </c>
      <c r="F443" s="5" t="s">
        <v>1350</v>
      </c>
      <c r="G443" s="6" t="s">
        <v>2489</v>
      </c>
      <c r="H443" s="5" t="s">
        <v>2490</v>
      </c>
      <c r="I443" s="8" t="s">
        <v>2491</v>
      </c>
      <c r="J443" s="5" t="s">
        <v>463</v>
      </c>
      <c r="K443" s="5" t="s">
        <v>35</v>
      </c>
    </row>
    <row r="444">
      <c r="A444" s="4">
        <v>10611.0</v>
      </c>
      <c r="B444" s="5" t="s">
        <v>2492</v>
      </c>
      <c r="C444" s="5" t="s">
        <v>2493</v>
      </c>
      <c r="D444" s="6" t="s">
        <v>2487</v>
      </c>
      <c r="E444" s="5" t="s">
        <v>2488</v>
      </c>
      <c r="F444" s="5" t="s">
        <v>1350</v>
      </c>
      <c r="G444" s="6" t="s">
        <v>2494</v>
      </c>
      <c r="H444" s="5" t="s">
        <v>2495</v>
      </c>
      <c r="I444" s="9" t="s">
        <v>2496</v>
      </c>
      <c r="J444" s="5" t="s">
        <v>463</v>
      </c>
      <c r="K444" s="5" t="s">
        <v>1685</v>
      </c>
    </row>
    <row r="445">
      <c r="A445" s="4">
        <v>10610.0</v>
      </c>
      <c r="B445" s="5" t="s">
        <v>2497</v>
      </c>
      <c r="C445" s="5" t="s">
        <v>2498</v>
      </c>
      <c r="D445" s="6" t="s">
        <v>2487</v>
      </c>
      <c r="E445" s="5" t="s">
        <v>2488</v>
      </c>
      <c r="F445" s="5" t="s">
        <v>1350</v>
      </c>
      <c r="G445" s="6" t="s">
        <v>2499</v>
      </c>
      <c r="H445" s="5" t="s">
        <v>2500</v>
      </c>
      <c r="I445" s="8" t="s">
        <v>2501</v>
      </c>
      <c r="J445" s="5" t="s">
        <v>42</v>
      </c>
      <c r="K445" s="5" t="s">
        <v>2145</v>
      </c>
    </row>
    <row r="446">
      <c r="A446" s="4">
        <v>10609.0</v>
      </c>
      <c r="B446" s="5" t="s">
        <v>2502</v>
      </c>
      <c r="C446" s="5" t="s">
        <v>2503</v>
      </c>
      <c r="D446" s="6" t="s">
        <v>2504</v>
      </c>
      <c r="E446" s="5" t="s">
        <v>2488</v>
      </c>
      <c r="F446" s="5" t="s">
        <v>1350</v>
      </c>
      <c r="G446" s="6" t="s">
        <v>2505</v>
      </c>
      <c r="H446" s="5" t="s">
        <v>2506</v>
      </c>
      <c r="I446" s="8" t="s">
        <v>2507</v>
      </c>
      <c r="J446" s="5" t="s">
        <v>42</v>
      </c>
      <c r="K446" s="5" t="s">
        <v>679</v>
      </c>
    </row>
    <row r="447">
      <c r="A447" s="4">
        <v>10608.0</v>
      </c>
      <c r="B447" s="5" t="s">
        <v>2508</v>
      </c>
      <c r="C447" s="5" t="s">
        <v>2509</v>
      </c>
      <c r="D447" s="6" t="s">
        <v>2431</v>
      </c>
      <c r="E447" s="5" t="s">
        <v>2432</v>
      </c>
      <c r="F447" s="5" t="s">
        <v>1350</v>
      </c>
      <c r="G447" s="6" t="s">
        <v>2510</v>
      </c>
      <c r="H447" s="5" t="s">
        <v>2511</v>
      </c>
      <c r="I447" s="8" t="s">
        <v>2512</v>
      </c>
      <c r="J447" s="5" t="s">
        <v>42</v>
      </c>
      <c r="K447" s="5" t="s">
        <v>2513</v>
      </c>
    </row>
    <row r="448">
      <c r="A448" s="4">
        <v>10607.0</v>
      </c>
      <c r="B448" s="5" t="s">
        <v>2514</v>
      </c>
      <c r="C448" s="5" t="s">
        <v>2515</v>
      </c>
      <c r="D448" s="6" t="s">
        <v>2431</v>
      </c>
      <c r="E448" s="5" t="s">
        <v>2432</v>
      </c>
      <c r="F448" s="5" t="s">
        <v>1350</v>
      </c>
      <c r="G448" s="6" t="s">
        <v>2510</v>
      </c>
      <c r="H448" s="5" t="s">
        <v>2511</v>
      </c>
      <c r="I448" s="9" t="s">
        <v>2516</v>
      </c>
      <c r="J448" s="5" t="s">
        <v>108</v>
      </c>
      <c r="K448" s="5" t="s">
        <v>921</v>
      </c>
    </row>
    <row r="449">
      <c r="A449" s="4">
        <v>10606.0</v>
      </c>
      <c r="B449" s="5" t="s">
        <v>2517</v>
      </c>
      <c r="C449" s="5" t="s">
        <v>2518</v>
      </c>
      <c r="D449" s="6" t="s">
        <v>2504</v>
      </c>
      <c r="E449" s="5" t="s">
        <v>2488</v>
      </c>
      <c r="F449" s="5" t="s">
        <v>1350</v>
      </c>
      <c r="G449" s="6" t="s">
        <v>2519</v>
      </c>
      <c r="H449" s="5" t="s">
        <v>2520</v>
      </c>
      <c r="I449" s="9" t="s">
        <v>2521</v>
      </c>
      <c r="J449" s="5" t="s">
        <v>108</v>
      </c>
      <c r="K449" s="5" t="s">
        <v>212</v>
      </c>
    </row>
    <row r="450">
      <c r="A450" s="4">
        <v>10605.0</v>
      </c>
      <c r="B450" s="5" t="s">
        <v>2522</v>
      </c>
      <c r="C450" s="5" t="s">
        <v>2523</v>
      </c>
      <c r="D450" s="6" t="s">
        <v>2445</v>
      </c>
      <c r="E450" s="5" t="s">
        <v>2446</v>
      </c>
      <c r="F450" s="5" t="s">
        <v>1350</v>
      </c>
      <c r="G450" s="6" t="s">
        <v>2524</v>
      </c>
      <c r="H450" s="5" t="s">
        <v>2525</v>
      </c>
      <c r="I450" s="9" t="s">
        <v>2526</v>
      </c>
      <c r="J450" s="5" t="s">
        <v>42</v>
      </c>
      <c r="K450" s="5" t="s">
        <v>52</v>
      </c>
    </row>
    <row r="451">
      <c r="A451" s="4">
        <v>10604.0</v>
      </c>
      <c r="B451" s="5" t="s">
        <v>2527</v>
      </c>
      <c r="C451" s="5" t="s">
        <v>2528</v>
      </c>
      <c r="D451" s="6" t="s">
        <v>2445</v>
      </c>
      <c r="E451" s="5" t="s">
        <v>2446</v>
      </c>
      <c r="F451" s="5" t="s">
        <v>1350</v>
      </c>
      <c r="G451" s="6" t="s">
        <v>2529</v>
      </c>
      <c r="H451" s="5" t="s">
        <v>2530</v>
      </c>
      <c r="I451" s="8" t="s">
        <v>2531</v>
      </c>
      <c r="J451" s="5" t="s">
        <v>108</v>
      </c>
      <c r="K451" s="5" t="s">
        <v>152</v>
      </c>
    </row>
    <row r="452">
      <c r="A452" s="4">
        <v>10603.0</v>
      </c>
      <c r="B452" s="5" t="s">
        <v>2532</v>
      </c>
      <c r="C452" s="5" t="s">
        <v>2533</v>
      </c>
      <c r="D452" s="6" t="s">
        <v>2445</v>
      </c>
      <c r="E452" s="5" t="s">
        <v>2446</v>
      </c>
      <c r="F452" s="5" t="s">
        <v>1350</v>
      </c>
      <c r="G452" s="6" t="s">
        <v>2534</v>
      </c>
      <c r="H452" s="4" t="s">
        <v>2535</v>
      </c>
      <c r="I452" s="8" t="s">
        <v>2536</v>
      </c>
      <c r="J452" s="5" t="s">
        <v>463</v>
      </c>
      <c r="K452" s="5" t="s">
        <v>280</v>
      </c>
    </row>
    <row r="453">
      <c r="A453" s="4">
        <v>10602.0</v>
      </c>
      <c r="B453" s="5" t="s">
        <v>2537</v>
      </c>
      <c r="C453" s="5" t="s">
        <v>2538</v>
      </c>
      <c r="D453" s="6" t="s">
        <v>2539</v>
      </c>
      <c r="E453" s="5" t="s">
        <v>2540</v>
      </c>
      <c r="F453" s="5" t="s">
        <v>1350</v>
      </c>
      <c r="G453" s="6" t="s">
        <v>2541</v>
      </c>
      <c r="H453" s="5" t="s">
        <v>2542</v>
      </c>
      <c r="I453" s="8" t="s">
        <v>2543</v>
      </c>
      <c r="J453" s="5" t="s">
        <v>42</v>
      </c>
      <c r="K453" s="5" t="s">
        <v>464</v>
      </c>
    </row>
    <row r="454">
      <c r="A454" s="4">
        <v>10601.0</v>
      </c>
      <c r="B454" s="5" t="s">
        <v>2544</v>
      </c>
      <c r="C454" s="5" t="s">
        <v>2545</v>
      </c>
      <c r="D454" s="6" t="s">
        <v>2546</v>
      </c>
      <c r="E454" s="5" t="s">
        <v>2488</v>
      </c>
      <c r="F454" s="5" t="s">
        <v>1350</v>
      </c>
      <c r="G454" s="6" t="s">
        <v>2547</v>
      </c>
      <c r="H454" s="4" t="s">
        <v>2548</v>
      </c>
      <c r="I454" s="8" t="s">
        <v>2549</v>
      </c>
      <c r="J454" s="5" t="s">
        <v>108</v>
      </c>
      <c r="K454" s="4" t="s">
        <v>42</v>
      </c>
    </row>
    <row r="455">
      <c r="A455" s="4">
        <v>10600.0</v>
      </c>
      <c r="B455" s="5" t="s">
        <v>2550</v>
      </c>
      <c r="C455" s="5" t="s">
        <v>2551</v>
      </c>
      <c r="D455" s="6" t="s">
        <v>2552</v>
      </c>
      <c r="E455" s="5" t="s">
        <v>2540</v>
      </c>
      <c r="F455" s="5" t="s">
        <v>1350</v>
      </c>
      <c r="G455" s="6" t="s">
        <v>2553</v>
      </c>
      <c r="H455" s="5" t="s">
        <v>2554</v>
      </c>
      <c r="I455" s="8" t="s">
        <v>2555</v>
      </c>
      <c r="J455" s="5" t="s">
        <v>42</v>
      </c>
      <c r="K455" s="5" t="s">
        <v>201</v>
      </c>
    </row>
    <row r="456">
      <c r="A456" s="4">
        <v>10599.0</v>
      </c>
      <c r="B456" s="5" t="s">
        <v>2556</v>
      </c>
      <c r="C456" s="5" t="s">
        <v>2557</v>
      </c>
      <c r="D456" s="6" t="s">
        <v>2539</v>
      </c>
      <c r="E456" s="5" t="s">
        <v>2540</v>
      </c>
      <c r="F456" s="5" t="s">
        <v>1350</v>
      </c>
      <c r="G456" s="6" t="s">
        <v>2558</v>
      </c>
      <c r="H456" s="5" t="s">
        <v>2559</v>
      </c>
      <c r="I456" s="9" t="s">
        <v>2560</v>
      </c>
      <c r="J456" s="5" t="s">
        <v>42</v>
      </c>
      <c r="K456" s="5" t="s">
        <v>184</v>
      </c>
    </row>
    <row r="457">
      <c r="A457" s="4">
        <v>10598.0</v>
      </c>
      <c r="B457" s="5" t="s">
        <v>2561</v>
      </c>
      <c r="C457" s="5" t="s">
        <v>2562</v>
      </c>
      <c r="D457" s="6" t="s">
        <v>2563</v>
      </c>
      <c r="E457" s="5" t="s">
        <v>2540</v>
      </c>
      <c r="F457" s="5" t="s">
        <v>1350</v>
      </c>
      <c r="G457" s="6" t="s">
        <v>2564</v>
      </c>
      <c r="H457" s="4" t="str">
        <f>IFERROR(__xludf.DUMMYFUNCTION("""info@""&amp;LOWER(REGEXREPLACE(B457,""[^A-Za-z0-9]"",""""))&amp;"".com"""),"info@pazoorialsa.com")</f>
        <v>info@pazoorialsa.com</v>
      </c>
      <c r="I457" s="9" t="s">
        <v>2565</v>
      </c>
      <c r="J457" s="5" t="s">
        <v>232</v>
      </c>
      <c r="K457" s="5" t="s">
        <v>1162</v>
      </c>
    </row>
    <row r="458">
      <c r="A458" s="4">
        <v>10597.0</v>
      </c>
      <c r="B458" s="5" t="s">
        <v>2566</v>
      </c>
      <c r="C458" s="5" t="s">
        <v>2567</v>
      </c>
      <c r="D458" s="6" t="s">
        <v>2552</v>
      </c>
      <c r="E458" s="5" t="s">
        <v>2540</v>
      </c>
      <c r="F458" s="5" t="s">
        <v>1350</v>
      </c>
      <c r="G458" s="6" t="s">
        <v>2568</v>
      </c>
      <c r="H458" s="5" t="s">
        <v>2569</v>
      </c>
      <c r="I458" s="8" t="s">
        <v>2570</v>
      </c>
      <c r="J458" s="5" t="s">
        <v>42</v>
      </c>
      <c r="K458" s="4" t="s">
        <v>42</v>
      </c>
    </row>
    <row r="459">
      <c r="A459" s="4">
        <v>10596.0</v>
      </c>
      <c r="B459" s="5" t="s">
        <v>2571</v>
      </c>
      <c r="C459" s="5" t="s">
        <v>2572</v>
      </c>
      <c r="D459" s="6" t="s">
        <v>2573</v>
      </c>
      <c r="E459" s="5" t="s">
        <v>2574</v>
      </c>
      <c r="F459" s="5" t="s">
        <v>1350</v>
      </c>
      <c r="G459" s="6" t="s">
        <v>2575</v>
      </c>
      <c r="H459" s="4" t="str">
        <f>IFERROR(__xludf.DUMMYFUNCTION("""info@""&amp;LOWER(REGEXREPLACE(B459,""[^A-Za-z0-9]"",""""))&amp;"".com"""),"info@hotelantolinsl.com")</f>
        <v>info@hotelantolinsl.com</v>
      </c>
      <c r="I459" s="9" t="s">
        <v>2576</v>
      </c>
      <c r="J459" s="5" t="s">
        <v>108</v>
      </c>
      <c r="K459" s="5" t="s">
        <v>578</v>
      </c>
    </row>
    <row r="460">
      <c r="A460" s="4">
        <v>10595.0</v>
      </c>
      <c r="B460" s="5" t="s">
        <v>2577</v>
      </c>
      <c r="C460" s="5" t="s">
        <v>2578</v>
      </c>
      <c r="D460" s="6" t="s">
        <v>2579</v>
      </c>
      <c r="E460" s="5" t="s">
        <v>2580</v>
      </c>
      <c r="F460" s="5" t="s">
        <v>1350</v>
      </c>
      <c r="G460" s="6" t="s">
        <v>2581</v>
      </c>
      <c r="H460" s="4" t="str">
        <f>IFERROR(__xludf.DUMMYFUNCTION("""info@""&amp;LOWER(REGEXREPLACE(B460,""[^A-Za-z0-9]"",""""))&amp;"".com"""),"info@enseanzasamediaslarsl.com")</f>
        <v>info@enseanzasamediaslarsl.com</v>
      </c>
      <c r="I460" s="9" t="s">
        <v>2582</v>
      </c>
      <c r="J460" s="5" t="s">
        <v>232</v>
      </c>
      <c r="K460" s="4" t="s">
        <v>42</v>
      </c>
    </row>
    <row r="461">
      <c r="A461" s="4">
        <v>10594.0</v>
      </c>
      <c r="B461" s="5" t="s">
        <v>2583</v>
      </c>
      <c r="C461" s="5" t="s">
        <v>2584</v>
      </c>
      <c r="D461" s="6" t="s">
        <v>2579</v>
      </c>
      <c r="E461" s="5" t="s">
        <v>2580</v>
      </c>
      <c r="F461" s="5" t="s">
        <v>1350</v>
      </c>
      <c r="G461" s="6" t="s">
        <v>2585</v>
      </c>
      <c r="H461" s="5" t="s">
        <v>2586</v>
      </c>
      <c r="I461" s="8" t="s">
        <v>2587</v>
      </c>
      <c r="J461" s="5" t="s">
        <v>42</v>
      </c>
      <c r="K461" s="5" t="s">
        <v>420</v>
      </c>
    </row>
    <row r="462">
      <c r="A462" s="4">
        <v>10593.0</v>
      </c>
      <c r="B462" s="5" t="s">
        <v>2588</v>
      </c>
      <c r="C462" s="5" t="s">
        <v>2589</v>
      </c>
      <c r="D462" s="6" t="s">
        <v>2590</v>
      </c>
      <c r="E462" s="5" t="s">
        <v>2580</v>
      </c>
      <c r="F462" s="5" t="s">
        <v>1350</v>
      </c>
      <c r="G462" s="6" t="s">
        <v>2591</v>
      </c>
      <c r="H462" s="5" t="s">
        <v>2592</v>
      </c>
      <c r="I462" s="8" t="s">
        <v>2593</v>
      </c>
      <c r="J462" s="5" t="s">
        <v>42</v>
      </c>
      <c r="K462" s="5" t="s">
        <v>294</v>
      </c>
    </row>
    <row r="463">
      <c r="A463" s="4">
        <v>10592.0</v>
      </c>
      <c r="B463" s="5" t="s">
        <v>2594</v>
      </c>
      <c r="C463" s="5" t="s">
        <v>2595</v>
      </c>
      <c r="D463" s="6" t="s">
        <v>2596</v>
      </c>
      <c r="E463" s="5" t="s">
        <v>1442</v>
      </c>
      <c r="F463" s="5" t="s">
        <v>1350</v>
      </c>
      <c r="G463" s="6" t="s">
        <v>2597</v>
      </c>
      <c r="H463" s="7" t="s">
        <v>2598</v>
      </c>
      <c r="I463" s="8" t="s">
        <v>2599</v>
      </c>
      <c r="J463" s="5" t="s">
        <v>42</v>
      </c>
      <c r="K463" s="5" t="s">
        <v>2119</v>
      </c>
    </row>
    <row r="464">
      <c r="A464" s="4">
        <v>10591.0</v>
      </c>
      <c r="B464" s="5" t="s">
        <v>2600</v>
      </c>
      <c r="C464" s="5" t="s">
        <v>2601</v>
      </c>
      <c r="D464" s="6" t="s">
        <v>2596</v>
      </c>
      <c r="E464" s="5" t="s">
        <v>1442</v>
      </c>
      <c r="F464" s="5" t="s">
        <v>1350</v>
      </c>
      <c r="G464" s="6" t="s">
        <v>2602</v>
      </c>
      <c r="H464" s="5" t="s">
        <v>2603</v>
      </c>
      <c r="I464" s="9" t="s">
        <v>2604</v>
      </c>
      <c r="J464" s="5" t="s">
        <v>367</v>
      </c>
      <c r="K464" s="5" t="s">
        <v>2456</v>
      </c>
    </row>
    <row r="465">
      <c r="A465" s="4">
        <v>10590.0</v>
      </c>
      <c r="B465" s="5" t="s">
        <v>2605</v>
      </c>
      <c r="C465" s="5" t="s">
        <v>2606</v>
      </c>
      <c r="D465" s="6" t="s">
        <v>2607</v>
      </c>
      <c r="E465" s="5" t="s">
        <v>1442</v>
      </c>
      <c r="F465" s="5" t="s">
        <v>1350</v>
      </c>
      <c r="G465" s="6" t="s">
        <v>2608</v>
      </c>
      <c r="H465" s="5" t="s">
        <v>2609</v>
      </c>
      <c r="I465" s="9" t="s">
        <v>2610</v>
      </c>
      <c r="J465" s="5" t="s">
        <v>108</v>
      </c>
      <c r="K465" s="5" t="s">
        <v>679</v>
      </c>
    </row>
    <row r="466">
      <c r="A466" s="4">
        <v>10589.0</v>
      </c>
      <c r="B466" s="5" t="s">
        <v>2611</v>
      </c>
      <c r="C466" s="5" t="s">
        <v>2612</v>
      </c>
      <c r="D466" s="6" t="s">
        <v>2613</v>
      </c>
      <c r="E466" s="5" t="s">
        <v>1442</v>
      </c>
      <c r="F466" s="5" t="s">
        <v>1350</v>
      </c>
      <c r="G466" s="6" t="s">
        <v>2614</v>
      </c>
      <c r="H466" s="7" t="s">
        <v>2615</v>
      </c>
      <c r="I466" s="8" t="s">
        <v>2616</v>
      </c>
      <c r="J466" s="5" t="s">
        <v>108</v>
      </c>
      <c r="K466" s="5" t="s">
        <v>1144</v>
      </c>
    </row>
    <row r="467">
      <c r="A467" s="4">
        <v>10588.0</v>
      </c>
      <c r="B467" s="5" t="s">
        <v>2617</v>
      </c>
      <c r="C467" s="5" t="s">
        <v>2618</v>
      </c>
      <c r="D467" s="6" t="s">
        <v>2613</v>
      </c>
      <c r="E467" s="5" t="s">
        <v>1442</v>
      </c>
      <c r="F467" s="5" t="s">
        <v>1350</v>
      </c>
      <c r="G467" s="6" t="s">
        <v>2619</v>
      </c>
      <c r="H467" s="5" t="s">
        <v>2620</v>
      </c>
      <c r="I467" s="8" t="s">
        <v>2621</v>
      </c>
      <c r="J467" s="5" t="s">
        <v>93</v>
      </c>
      <c r="K467" s="5" t="s">
        <v>1985</v>
      </c>
    </row>
    <row r="468">
      <c r="A468" s="4">
        <v>10587.0</v>
      </c>
      <c r="B468" s="5" t="s">
        <v>1965</v>
      </c>
      <c r="C468" s="5" t="s">
        <v>2622</v>
      </c>
      <c r="D468" s="6" t="s">
        <v>2613</v>
      </c>
      <c r="E468" s="5" t="s">
        <v>1442</v>
      </c>
      <c r="F468" s="5" t="s">
        <v>1350</v>
      </c>
      <c r="G468" s="6" t="s">
        <v>2623</v>
      </c>
      <c r="H468" s="5" t="s">
        <v>2624</v>
      </c>
      <c r="I468" s="8" t="s">
        <v>2625</v>
      </c>
      <c r="J468" s="5" t="s">
        <v>18</v>
      </c>
      <c r="K468" s="5" t="s">
        <v>35</v>
      </c>
    </row>
    <row r="469">
      <c r="A469" s="4">
        <v>10586.0</v>
      </c>
      <c r="B469" s="5" t="s">
        <v>2626</v>
      </c>
      <c r="C469" s="5" t="s">
        <v>2627</v>
      </c>
      <c r="D469" s="6" t="s">
        <v>2628</v>
      </c>
      <c r="E469" s="5" t="s">
        <v>1442</v>
      </c>
      <c r="F469" s="5" t="s">
        <v>1350</v>
      </c>
      <c r="G469" s="6" t="s">
        <v>2629</v>
      </c>
      <c r="H469" s="5" t="s">
        <v>2630</v>
      </c>
      <c r="I469" s="8" t="s">
        <v>2631</v>
      </c>
      <c r="J469" s="5" t="s">
        <v>232</v>
      </c>
      <c r="K469" s="5" t="s">
        <v>280</v>
      </c>
    </row>
    <row r="470">
      <c r="A470" s="4">
        <v>10585.0</v>
      </c>
      <c r="B470" s="5" t="s">
        <v>2632</v>
      </c>
      <c r="C470" s="5" t="s">
        <v>2633</v>
      </c>
      <c r="D470" s="6" t="s">
        <v>2634</v>
      </c>
      <c r="E470" s="5" t="s">
        <v>1442</v>
      </c>
      <c r="F470" s="5" t="s">
        <v>1350</v>
      </c>
      <c r="G470" s="6" t="s">
        <v>2635</v>
      </c>
      <c r="H470" s="5" t="s">
        <v>2636</v>
      </c>
      <c r="I470" s="8" t="s">
        <v>2637</v>
      </c>
      <c r="J470" s="5" t="s">
        <v>42</v>
      </c>
      <c r="K470" s="5" t="s">
        <v>2119</v>
      </c>
    </row>
    <row r="471">
      <c r="A471" s="4">
        <v>10584.0</v>
      </c>
      <c r="B471" s="5" t="s">
        <v>2638</v>
      </c>
      <c r="C471" s="5" t="s">
        <v>2639</v>
      </c>
      <c r="D471" s="6" t="s">
        <v>2613</v>
      </c>
      <c r="E471" s="5" t="s">
        <v>1442</v>
      </c>
      <c r="F471" s="5" t="s">
        <v>1350</v>
      </c>
      <c r="G471" s="6" t="s">
        <v>2640</v>
      </c>
      <c r="H471" s="5" t="s">
        <v>2641</v>
      </c>
      <c r="I471" s="9" t="s">
        <v>2642</v>
      </c>
      <c r="J471" s="5" t="s">
        <v>42</v>
      </c>
      <c r="K471" s="5" t="s">
        <v>109</v>
      </c>
    </row>
    <row r="472">
      <c r="A472" s="4">
        <v>10583.0</v>
      </c>
      <c r="B472" s="5" t="s">
        <v>2643</v>
      </c>
      <c r="C472" s="5" t="s">
        <v>2644</v>
      </c>
      <c r="D472" s="6" t="s">
        <v>2613</v>
      </c>
      <c r="E472" s="5" t="s">
        <v>1442</v>
      </c>
      <c r="F472" s="5" t="s">
        <v>1350</v>
      </c>
      <c r="G472" s="6" t="s">
        <v>2645</v>
      </c>
      <c r="H472" s="5" t="s">
        <v>2646</v>
      </c>
      <c r="I472" s="8" t="s">
        <v>2647</v>
      </c>
      <c r="J472" s="5" t="s">
        <v>42</v>
      </c>
      <c r="K472" s="4" t="s">
        <v>42</v>
      </c>
    </row>
    <row r="473">
      <c r="A473" s="4">
        <v>10582.0</v>
      </c>
      <c r="B473" s="5" t="s">
        <v>2648</v>
      </c>
      <c r="C473" s="5" t="s">
        <v>2649</v>
      </c>
      <c r="D473" s="6" t="s">
        <v>2613</v>
      </c>
      <c r="E473" s="5" t="s">
        <v>1442</v>
      </c>
      <c r="F473" s="5" t="s">
        <v>1350</v>
      </c>
      <c r="G473" s="6" t="s">
        <v>2650</v>
      </c>
      <c r="H473" s="5" t="s">
        <v>2651</v>
      </c>
      <c r="I473" s="8" t="s">
        <v>2652</v>
      </c>
      <c r="J473" s="5" t="s">
        <v>463</v>
      </c>
      <c r="K473" s="5" t="s">
        <v>464</v>
      </c>
    </row>
    <row r="474">
      <c r="A474" s="4">
        <v>10581.0</v>
      </c>
      <c r="B474" s="5" t="s">
        <v>2653</v>
      </c>
      <c r="C474" s="5" t="s">
        <v>2654</v>
      </c>
      <c r="D474" s="6" t="s">
        <v>2613</v>
      </c>
      <c r="E474" s="5" t="s">
        <v>1442</v>
      </c>
      <c r="F474" s="5" t="s">
        <v>1350</v>
      </c>
      <c r="G474" s="6" t="s">
        <v>2655</v>
      </c>
      <c r="H474" s="5" t="s">
        <v>2656</v>
      </c>
      <c r="I474" s="8" t="s">
        <v>2657</v>
      </c>
      <c r="J474" s="5" t="s">
        <v>108</v>
      </c>
      <c r="K474" s="5" t="s">
        <v>464</v>
      </c>
    </row>
    <row r="475">
      <c r="A475" s="4">
        <v>10580.0</v>
      </c>
      <c r="B475" s="5" t="s">
        <v>2658</v>
      </c>
      <c r="C475" s="5" t="s">
        <v>2659</v>
      </c>
      <c r="D475" s="6" t="s">
        <v>2613</v>
      </c>
      <c r="E475" s="5" t="s">
        <v>1442</v>
      </c>
      <c r="F475" s="5" t="s">
        <v>1350</v>
      </c>
      <c r="G475" s="6" t="s">
        <v>2660</v>
      </c>
      <c r="H475" s="5" t="s">
        <v>2661</v>
      </c>
      <c r="I475" s="8" t="s">
        <v>41</v>
      </c>
      <c r="J475" s="5" t="s">
        <v>93</v>
      </c>
      <c r="K475" s="5" t="s">
        <v>2662</v>
      </c>
    </row>
    <row r="476">
      <c r="A476" s="4">
        <v>10579.0</v>
      </c>
      <c r="B476" s="5" t="s">
        <v>2663</v>
      </c>
      <c r="C476" s="5" t="s">
        <v>2664</v>
      </c>
      <c r="D476" s="6" t="s">
        <v>2596</v>
      </c>
      <c r="E476" s="5" t="s">
        <v>1442</v>
      </c>
      <c r="F476" s="5" t="s">
        <v>1350</v>
      </c>
      <c r="G476" s="6" t="s">
        <v>2665</v>
      </c>
      <c r="H476" s="7" t="s">
        <v>2666</v>
      </c>
      <c r="I476" s="8" t="s">
        <v>2667</v>
      </c>
      <c r="J476" s="5" t="s">
        <v>367</v>
      </c>
      <c r="K476" s="5" t="s">
        <v>2668</v>
      </c>
    </row>
    <row r="477">
      <c r="A477" s="4">
        <v>10578.0</v>
      </c>
      <c r="B477" s="5" t="s">
        <v>2669</v>
      </c>
      <c r="C477" s="5" t="s">
        <v>2670</v>
      </c>
      <c r="D477" s="6" t="s">
        <v>2613</v>
      </c>
      <c r="E477" s="5" t="s">
        <v>1442</v>
      </c>
      <c r="F477" s="5" t="s">
        <v>1350</v>
      </c>
      <c r="G477" s="6" t="s">
        <v>2671</v>
      </c>
      <c r="H477" s="4" t="str">
        <f>IFERROR(__xludf.DUMMYFUNCTION("""info@""&amp;LOWER(REGEXREPLACE(B477,""[^A-Za-z0-9]"",""""))&amp;"".com"""),"info@hotelguila.com")</f>
        <v>info@hotelguila.com</v>
      </c>
      <c r="I477" s="9" t="s">
        <v>2672</v>
      </c>
      <c r="J477" s="5" t="s">
        <v>42</v>
      </c>
      <c r="K477" s="5" t="s">
        <v>280</v>
      </c>
    </row>
    <row r="478">
      <c r="A478" s="4">
        <v>10577.0</v>
      </c>
      <c r="B478" s="5" t="s">
        <v>2673</v>
      </c>
      <c r="C478" s="5" t="s">
        <v>2674</v>
      </c>
      <c r="D478" s="6" t="s">
        <v>2613</v>
      </c>
      <c r="E478" s="5" t="s">
        <v>1442</v>
      </c>
      <c r="F478" s="5" t="s">
        <v>1350</v>
      </c>
      <c r="G478" s="6" t="s">
        <v>2675</v>
      </c>
      <c r="H478" s="5" t="s">
        <v>2676</v>
      </c>
      <c r="I478" s="9" t="s">
        <v>2677</v>
      </c>
      <c r="J478" s="5" t="s">
        <v>232</v>
      </c>
      <c r="K478" s="5" t="s">
        <v>1446</v>
      </c>
    </row>
    <row r="479">
      <c r="A479" s="4">
        <v>10576.0</v>
      </c>
      <c r="B479" s="5" t="s">
        <v>2678</v>
      </c>
      <c r="C479" s="5" t="s">
        <v>2679</v>
      </c>
      <c r="D479" s="6" t="s">
        <v>2596</v>
      </c>
      <c r="E479" s="5" t="s">
        <v>1442</v>
      </c>
      <c r="F479" s="5" t="s">
        <v>1350</v>
      </c>
      <c r="G479" s="6" t="s">
        <v>2680</v>
      </c>
      <c r="H479" s="5" t="s">
        <v>2681</v>
      </c>
      <c r="I479" s="8" t="s">
        <v>2682</v>
      </c>
      <c r="J479" s="5" t="s">
        <v>463</v>
      </c>
      <c r="K479" s="5" t="s">
        <v>2683</v>
      </c>
    </row>
    <row r="480">
      <c r="A480" s="4">
        <v>10575.0</v>
      </c>
      <c r="B480" s="5" t="s">
        <v>2684</v>
      </c>
      <c r="C480" s="5" t="s">
        <v>2685</v>
      </c>
      <c r="D480" s="6" t="s">
        <v>2596</v>
      </c>
      <c r="E480" s="5" t="s">
        <v>1442</v>
      </c>
      <c r="F480" s="5" t="s">
        <v>1350</v>
      </c>
      <c r="G480" s="6" t="s">
        <v>2686</v>
      </c>
      <c r="H480" s="5" t="s">
        <v>2687</v>
      </c>
      <c r="I480" s="8" t="s">
        <v>2688</v>
      </c>
      <c r="J480" s="5" t="s">
        <v>108</v>
      </c>
      <c r="K480" s="5" t="s">
        <v>260</v>
      </c>
    </row>
    <row r="481">
      <c r="A481" s="4">
        <v>10574.0</v>
      </c>
      <c r="B481" s="5" t="s">
        <v>2689</v>
      </c>
      <c r="C481" s="5" t="s">
        <v>2690</v>
      </c>
      <c r="D481" s="6" t="s">
        <v>2691</v>
      </c>
      <c r="E481" s="5" t="s">
        <v>1442</v>
      </c>
      <c r="F481" s="5" t="s">
        <v>1350</v>
      </c>
      <c r="G481" s="6" t="s">
        <v>2692</v>
      </c>
      <c r="H481" s="5" t="s">
        <v>2693</v>
      </c>
      <c r="I481" s="8" t="s">
        <v>2694</v>
      </c>
      <c r="J481" s="5" t="s">
        <v>42</v>
      </c>
      <c r="K481" s="5" t="s">
        <v>308</v>
      </c>
    </row>
    <row r="482">
      <c r="A482" s="4">
        <v>10573.0</v>
      </c>
      <c r="B482" s="5" t="s">
        <v>2695</v>
      </c>
      <c r="C482" s="5" t="s">
        <v>2696</v>
      </c>
      <c r="D482" s="6" t="s">
        <v>2596</v>
      </c>
      <c r="E482" s="5" t="s">
        <v>1442</v>
      </c>
      <c r="F482" s="5" t="s">
        <v>1350</v>
      </c>
      <c r="G482" s="6" t="s">
        <v>2697</v>
      </c>
      <c r="H482" s="7" t="s">
        <v>2698</v>
      </c>
      <c r="I482" s="8" t="s">
        <v>2699</v>
      </c>
      <c r="J482" s="5" t="s">
        <v>463</v>
      </c>
      <c r="K482" s="5" t="s">
        <v>2700</v>
      </c>
    </row>
    <row r="483">
      <c r="A483" s="4">
        <v>10572.0</v>
      </c>
      <c r="B483" s="5" t="s">
        <v>2701</v>
      </c>
      <c r="C483" s="5" t="s">
        <v>2702</v>
      </c>
      <c r="D483" s="6" t="s">
        <v>2596</v>
      </c>
      <c r="E483" s="5" t="s">
        <v>1442</v>
      </c>
      <c r="F483" s="5" t="s">
        <v>1350</v>
      </c>
      <c r="G483" s="6" t="s">
        <v>2703</v>
      </c>
      <c r="H483" s="5" t="s">
        <v>2704</v>
      </c>
      <c r="I483" s="8" t="s">
        <v>2705</v>
      </c>
      <c r="J483" s="5" t="s">
        <v>463</v>
      </c>
      <c r="K483" s="5" t="s">
        <v>1027</v>
      </c>
    </row>
    <row r="484">
      <c r="A484" s="4">
        <v>10571.0</v>
      </c>
      <c r="B484" s="5" t="s">
        <v>2706</v>
      </c>
      <c r="C484" s="5" t="s">
        <v>2707</v>
      </c>
      <c r="D484" s="6" t="s">
        <v>2708</v>
      </c>
      <c r="E484" s="5" t="s">
        <v>2709</v>
      </c>
      <c r="F484" s="5" t="s">
        <v>1350</v>
      </c>
      <c r="G484" s="6" t="s">
        <v>2710</v>
      </c>
      <c r="H484" s="5" t="s">
        <v>2711</v>
      </c>
      <c r="I484" s="9" t="s">
        <v>2712</v>
      </c>
      <c r="J484" s="5" t="s">
        <v>463</v>
      </c>
      <c r="K484" s="5" t="s">
        <v>1415</v>
      </c>
    </row>
    <row r="485">
      <c r="A485" s="4">
        <v>10569.0</v>
      </c>
      <c r="B485" s="5" t="s">
        <v>2713</v>
      </c>
      <c r="C485" s="5" t="s">
        <v>2714</v>
      </c>
      <c r="D485" s="6" t="s">
        <v>2715</v>
      </c>
      <c r="E485" s="5" t="s">
        <v>2716</v>
      </c>
      <c r="F485" s="5" t="s">
        <v>1350</v>
      </c>
      <c r="G485" s="6" t="s">
        <v>2717</v>
      </c>
      <c r="H485" s="4" t="str">
        <f>IFERROR(__xludf.DUMMYFUNCTION("""info@""&amp;LOWER(REGEXREPLACE(B485,""[^A-Za-z0-9]"",""""))&amp;"".com"""),"info@aldabueumarsl.com")</f>
        <v>info@aldabueumarsl.com</v>
      </c>
      <c r="I485" s="9" t="s">
        <v>2718</v>
      </c>
      <c r="J485" s="5" t="s">
        <v>108</v>
      </c>
      <c r="K485" s="5" t="s">
        <v>975</v>
      </c>
    </row>
    <row r="486">
      <c r="A486" s="4">
        <v>10570.0</v>
      </c>
      <c r="B486" s="5" t="s">
        <v>2719</v>
      </c>
      <c r="C486" s="5" t="s">
        <v>2720</v>
      </c>
      <c r="D486" s="6" t="s">
        <v>2721</v>
      </c>
      <c r="E486" s="5" t="s">
        <v>2716</v>
      </c>
      <c r="F486" s="5" t="s">
        <v>1350</v>
      </c>
      <c r="G486" s="6" t="s">
        <v>2717</v>
      </c>
      <c r="H486" s="7" t="s">
        <v>2722</v>
      </c>
      <c r="I486" s="8" t="s">
        <v>2723</v>
      </c>
      <c r="J486" s="5" t="s">
        <v>93</v>
      </c>
      <c r="K486" s="5" t="s">
        <v>906</v>
      </c>
    </row>
    <row r="487">
      <c r="A487" s="4">
        <v>10568.0</v>
      </c>
      <c r="B487" s="5" t="s">
        <v>2724</v>
      </c>
      <c r="C487" s="5" t="s">
        <v>2725</v>
      </c>
      <c r="D487" s="6" t="s">
        <v>2715</v>
      </c>
      <c r="E487" s="5" t="s">
        <v>2716</v>
      </c>
      <c r="F487" s="5" t="s">
        <v>1350</v>
      </c>
      <c r="G487" s="6" t="s">
        <v>2726</v>
      </c>
      <c r="H487" s="5" t="s">
        <v>2727</v>
      </c>
      <c r="I487" s="8" t="s">
        <v>2728</v>
      </c>
      <c r="J487" s="5" t="s">
        <v>93</v>
      </c>
      <c r="K487" s="5" t="s">
        <v>420</v>
      </c>
    </row>
    <row r="488">
      <c r="A488" s="4">
        <v>10567.0</v>
      </c>
      <c r="B488" s="5" t="s">
        <v>2729</v>
      </c>
      <c r="C488" s="5" t="s">
        <v>2730</v>
      </c>
      <c r="D488" s="6" t="s">
        <v>2731</v>
      </c>
      <c r="E488" s="5" t="s">
        <v>1349</v>
      </c>
      <c r="F488" s="5" t="s">
        <v>1350</v>
      </c>
      <c r="G488" s="6" t="s">
        <v>2732</v>
      </c>
      <c r="H488" s="7" t="s">
        <v>2733</v>
      </c>
      <c r="I488" s="8" t="s">
        <v>2734</v>
      </c>
      <c r="J488" s="5" t="s">
        <v>42</v>
      </c>
      <c r="K488" s="5" t="s">
        <v>115</v>
      </c>
    </row>
    <row r="489">
      <c r="A489" s="4">
        <v>10566.0</v>
      </c>
      <c r="B489" s="5" t="s">
        <v>2735</v>
      </c>
      <c r="C489" s="5" t="s">
        <v>2736</v>
      </c>
      <c r="D489" s="6" t="s">
        <v>2731</v>
      </c>
      <c r="E489" s="5" t="s">
        <v>1349</v>
      </c>
      <c r="F489" s="5" t="s">
        <v>1350</v>
      </c>
      <c r="G489" s="6" t="s">
        <v>2737</v>
      </c>
      <c r="H489" s="5" t="s">
        <v>2738</v>
      </c>
      <c r="I489" s="8" t="s">
        <v>2739</v>
      </c>
      <c r="J489" s="5" t="s">
        <v>232</v>
      </c>
      <c r="K489" s="5" t="s">
        <v>308</v>
      </c>
    </row>
    <row r="490">
      <c r="A490" s="4">
        <v>10565.0</v>
      </c>
      <c r="B490" s="5" t="s">
        <v>2740</v>
      </c>
      <c r="C490" s="5" t="s">
        <v>2741</v>
      </c>
      <c r="D490" s="6" t="s">
        <v>2742</v>
      </c>
      <c r="E490" s="5" t="s">
        <v>2743</v>
      </c>
      <c r="F490" s="5" t="s">
        <v>1350</v>
      </c>
      <c r="G490" s="6" t="s">
        <v>2744</v>
      </c>
      <c r="H490" s="5" t="s">
        <v>2745</v>
      </c>
      <c r="I490" s="8" t="s">
        <v>2746</v>
      </c>
      <c r="J490" s="5" t="s">
        <v>232</v>
      </c>
      <c r="K490" s="5" t="s">
        <v>176</v>
      </c>
    </row>
    <row r="491">
      <c r="A491" s="4">
        <v>10564.0</v>
      </c>
      <c r="B491" s="5" t="s">
        <v>2747</v>
      </c>
      <c r="C491" s="5" t="s">
        <v>2748</v>
      </c>
      <c r="D491" s="6" t="s">
        <v>1348</v>
      </c>
      <c r="E491" s="5" t="s">
        <v>1349</v>
      </c>
      <c r="F491" s="5" t="s">
        <v>1350</v>
      </c>
      <c r="G491" s="6" t="s">
        <v>2749</v>
      </c>
      <c r="H491" s="4" t="str">
        <f>IFERROR(__xludf.DUMMYFUNCTION("""info@""&amp;LOWER(REGEXREPLACE(B491,""[^A-Za-z0-9]"",""""))&amp;"".com"""),"info@pazodemendoza.com")</f>
        <v>info@pazodemendoza.com</v>
      </c>
      <c r="I491" s="9" t="s">
        <v>2750</v>
      </c>
      <c r="J491" s="5" t="s">
        <v>42</v>
      </c>
      <c r="K491" s="5" t="s">
        <v>19</v>
      </c>
    </row>
    <row r="492">
      <c r="A492" s="4">
        <v>10563.0</v>
      </c>
      <c r="B492" s="5" t="s">
        <v>2751</v>
      </c>
      <c r="C492" s="5" t="s">
        <v>2752</v>
      </c>
      <c r="D492" s="6" t="s">
        <v>2753</v>
      </c>
      <c r="E492" s="5" t="s">
        <v>1349</v>
      </c>
      <c r="F492" s="5" t="s">
        <v>1350</v>
      </c>
      <c r="G492" s="6" t="s">
        <v>2754</v>
      </c>
      <c r="H492" s="5" t="s">
        <v>2755</v>
      </c>
      <c r="I492" s="9" t="s">
        <v>2756</v>
      </c>
      <c r="J492" s="5" t="s">
        <v>232</v>
      </c>
      <c r="K492" s="5" t="s">
        <v>2757</v>
      </c>
    </row>
    <row r="493">
      <c r="A493" s="4">
        <v>10562.0</v>
      </c>
      <c r="B493" s="5" t="s">
        <v>2758</v>
      </c>
      <c r="C493" s="5" t="s">
        <v>2759</v>
      </c>
      <c r="D493" s="6" t="s">
        <v>2760</v>
      </c>
      <c r="E493" s="5" t="s">
        <v>2761</v>
      </c>
      <c r="F493" s="5" t="s">
        <v>1350</v>
      </c>
      <c r="G493" s="6" t="s">
        <v>2762</v>
      </c>
      <c r="H493" s="5" t="s">
        <v>2763</v>
      </c>
      <c r="I493" s="9" t="s">
        <v>2764</v>
      </c>
      <c r="J493" s="5" t="s">
        <v>42</v>
      </c>
      <c r="K493" s="5" t="s">
        <v>1685</v>
      </c>
    </row>
    <row r="494">
      <c r="A494" s="4">
        <v>10561.0</v>
      </c>
      <c r="B494" s="5" t="s">
        <v>2765</v>
      </c>
      <c r="C494" s="5" t="s">
        <v>2766</v>
      </c>
      <c r="D494" s="6" t="s">
        <v>2767</v>
      </c>
      <c r="E494" s="5" t="s">
        <v>2768</v>
      </c>
      <c r="F494" s="5" t="s">
        <v>1350</v>
      </c>
      <c r="G494" s="6" t="s">
        <v>2769</v>
      </c>
      <c r="H494" s="5" t="s">
        <v>2770</v>
      </c>
      <c r="I494" s="8" t="s">
        <v>2771</v>
      </c>
      <c r="J494" s="5" t="s">
        <v>463</v>
      </c>
      <c r="K494" s="5" t="s">
        <v>2462</v>
      </c>
    </row>
    <row r="495">
      <c r="A495" s="4">
        <v>10560.0</v>
      </c>
      <c r="B495" s="5" t="s">
        <v>2772</v>
      </c>
      <c r="C495" s="5" t="s">
        <v>2773</v>
      </c>
      <c r="D495" s="6" t="s">
        <v>2774</v>
      </c>
      <c r="E495" s="5" t="s">
        <v>2768</v>
      </c>
      <c r="F495" s="5" t="s">
        <v>1350</v>
      </c>
      <c r="G495" s="6" t="s">
        <v>2775</v>
      </c>
      <c r="H495" s="5" t="s">
        <v>2776</v>
      </c>
      <c r="I495" s="8" t="s">
        <v>2777</v>
      </c>
      <c r="J495" s="5" t="s">
        <v>42</v>
      </c>
      <c r="K495" s="5" t="s">
        <v>152</v>
      </c>
    </row>
    <row r="496">
      <c r="A496" s="4">
        <v>10559.0</v>
      </c>
      <c r="B496" s="5" t="s">
        <v>2778</v>
      </c>
      <c r="C496" s="5" t="s">
        <v>2779</v>
      </c>
      <c r="D496" s="6" t="s">
        <v>2774</v>
      </c>
      <c r="E496" s="5" t="s">
        <v>2768</v>
      </c>
      <c r="F496" s="5" t="s">
        <v>1350</v>
      </c>
      <c r="G496" s="6" t="s">
        <v>2780</v>
      </c>
      <c r="H496" s="4" t="str">
        <f>IFERROR(__xludf.DUMMYFUNCTION("""info@""&amp;LOWER(REGEXREPLACE(B496,""[^A-Za-z0-9]"",""""))&amp;"".com"""),"info@hotelsotomayorsl.com")</f>
        <v>info@hotelsotomayorsl.com</v>
      </c>
      <c r="I496" s="9" t="s">
        <v>2781</v>
      </c>
      <c r="J496" s="5" t="s">
        <v>42</v>
      </c>
      <c r="K496" s="5" t="s">
        <v>721</v>
      </c>
    </row>
    <row r="497">
      <c r="A497" s="4">
        <v>10558.0</v>
      </c>
      <c r="B497" s="5" t="s">
        <v>2782</v>
      </c>
      <c r="C497" s="5" t="s">
        <v>2783</v>
      </c>
      <c r="D497" s="6" t="s">
        <v>2742</v>
      </c>
      <c r="E497" s="5" t="s">
        <v>2743</v>
      </c>
      <c r="F497" s="5" t="s">
        <v>1350</v>
      </c>
      <c r="G497" s="6" t="s">
        <v>2784</v>
      </c>
      <c r="H497" s="5" t="s">
        <v>2785</v>
      </c>
      <c r="I497" s="8" t="s">
        <v>2786</v>
      </c>
      <c r="J497" s="5" t="s">
        <v>42</v>
      </c>
      <c r="K497" s="5" t="s">
        <v>294</v>
      </c>
    </row>
    <row r="498">
      <c r="A498" s="4">
        <v>10557.0</v>
      </c>
      <c r="B498" s="5" t="s">
        <v>2787</v>
      </c>
      <c r="C498" s="5" t="s">
        <v>2788</v>
      </c>
      <c r="D498" s="6" t="s">
        <v>1348</v>
      </c>
      <c r="E498" s="5" t="s">
        <v>1349</v>
      </c>
      <c r="F498" s="5" t="s">
        <v>1350</v>
      </c>
      <c r="G498" s="6" t="s">
        <v>2789</v>
      </c>
      <c r="H498" s="5" t="s">
        <v>2790</v>
      </c>
      <c r="I498" s="8" t="s">
        <v>2791</v>
      </c>
      <c r="J498" s="5" t="s">
        <v>42</v>
      </c>
      <c r="K498" s="5" t="s">
        <v>308</v>
      </c>
    </row>
    <row r="499">
      <c r="A499" s="4">
        <v>10556.0</v>
      </c>
      <c r="B499" s="5" t="s">
        <v>2792</v>
      </c>
      <c r="C499" s="5" t="s">
        <v>2793</v>
      </c>
      <c r="D499" s="6" t="s">
        <v>1348</v>
      </c>
      <c r="E499" s="5" t="s">
        <v>1349</v>
      </c>
      <c r="F499" s="5" t="s">
        <v>1350</v>
      </c>
      <c r="G499" s="6" t="s">
        <v>2794</v>
      </c>
      <c r="H499" s="4" t="str">
        <f>IFERROR(__xludf.DUMMYFUNCTION("""info@""&amp;LOWER(REGEXREPLACE(B499,""[^A-Za-z0-9]"",""""))&amp;"".com"""),"info@bayonasialsl.com")</f>
        <v>info@bayonasialsl.com</v>
      </c>
      <c r="I499" s="9" t="s">
        <v>2795</v>
      </c>
      <c r="J499" s="5" t="s">
        <v>42</v>
      </c>
      <c r="K499" s="4" t="s">
        <v>42</v>
      </c>
    </row>
    <row r="500">
      <c r="A500" s="4">
        <v>10555.0</v>
      </c>
      <c r="B500" s="5" t="s">
        <v>2796</v>
      </c>
      <c r="C500" s="5" t="s">
        <v>2797</v>
      </c>
      <c r="D500" s="6" t="s">
        <v>1348</v>
      </c>
      <c r="E500" s="5" t="s">
        <v>1349</v>
      </c>
      <c r="F500" s="5" t="s">
        <v>1350</v>
      </c>
      <c r="G500" s="6" t="s">
        <v>2798</v>
      </c>
      <c r="H500" s="4" t="str">
        <f>IFERROR(__xludf.DUMMYFUNCTION("""info@""&amp;LOWER(REGEXREPLACE(B500,""[^A-Za-z0-9]"",""""))&amp;"".com"""),"info@pinzon.com")</f>
        <v>info@pinzon.com</v>
      </c>
      <c r="I500" s="9" t="s">
        <v>2799</v>
      </c>
      <c r="J500" s="5" t="s">
        <v>108</v>
      </c>
      <c r="K500" s="5" t="s">
        <v>921</v>
      </c>
    </row>
    <row r="501">
      <c r="A501" s="4">
        <v>10554.0</v>
      </c>
      <c r="B501" s="5" t="s">
        <v>2800</v>
      </c>
      <c r="C501" s="5" t="s">
        <v>2801</v>
      </c>
      <c r="D501" s="6" t="s">
        <v>1348</v>
      </c>
      <c r="E501" s="5" t="s">
        <v>1349</v>
      </c>
      <c r="F501" s="5" t="s">
        <v>1350</v>
      </c>
      <c r="G501" s="6" t="s">
        <v>2802</v>
      </c>
      <c r="H501" s="5" t="s">
        <v>2803</v>
      </c>
      <c r="I501" s="8" t="s">
        <v>2804</v>
      </c>
      <c r="J501" s="5" t="s">
        <v>42</v>
      </c>
      <c r="K501" s="5" t="s">
        <v>201</v>
      </c>
    </row>
    <row r="502">
      <c r="A502" s="4">
        <v>10553.0</v>
      </c>
      <c r="B502" s="5" t="s">
        <v>2805</v>
      </c>
      <c r="C502" s="5" t="s">
        <v>2806</v>
      </c>
      <c r="D502" s="6" t="s">
        <v>2742</v>
      </c>
      <c r="E502" s="5" t="s">
        <v>2743</v>
      </c>
      <c r="F502" s="5" t="s">
        <v>1350</v>
      </c>
      <c r="G502" s="6" t="s">
        <v>2807</v>
      </c>
      <c r="H502" s="5" t="s">
        <v>2808</v>
      </c>
      <c r="I502" s="8" t="s">
        <v>2809</v>
      </c>
      <c r="J502" s="5" t="s">
        <v>42</v>
      </c>
      <c r="K502" s="5" t="s">
        <v>27</v>
      </c>
    </row>
    <row r="503">
      <c r="A503" s="4">
        <v>10552.0</v>
      </c>
      <c r="B503" s="5" t="s">
        <v>2810</v>
      </c>
      <c r="C503" s="5" t="s">
        <v>2811</v>
      </c>
      <c r="D503" s="6" t="s">
        <v>1348</v>
      </c>
      <c r="E503" s="5" t="s">
        <v>1349</v>
      </c>
      <c r="F503" s="5" t="s">
        <v>1350</v>
      </c>
      <c r="G503" s="6" t="s">
        <v>2812</v>
      </c>
      <c r="H503" s="5" t="s">
        <v>2813</v>
      </c>
      <c r="I503" s="9" t="s">
        <v>2814</v>
      </c>
      <c r="J503" s="5" t="s">
        <v>93</v>
      </c>
      <c r="K503" s="5" t="s">
        <v>115</v>
      </c>
    </row>
    <row r="504">
      <c r="A504" s="4">
        <v>10551.0</v>
      </c>
      <c r="B504" s="5" t="s">
        <v>2815</v>
      </c>
      <c r="C504" s="5" t="s">
        <v>2816</v>
      </c>
      <c r="D504" s="6" t="s">
        <v>1348</v>
      </c>
      <c r="E504" s="5" t="s">
        <v>1349</v>
      </c>
      <c r="F504" s="5" t="s">
        <v>1350</v>
      </c>
      <c r="G504" s="6" t="s">
        <v>2817</v>
      </c>
      <c r="H504" s="5" t="s">
        <v>2818</v>
      </c>
      <c r="I504" s="8" t="s">
        <v>2819</v>
      </c>
      <c r="J504" s="5" t="s">
        <v>93</v>
      </c>
      <c r="K504" s="5" t="s">
        <v>679</v>
      </c>
    </row>
    <row r="505">
      <c r="A505" s="4">
        <v>10549.0</v>
      </c>
      <c r="B505" s="5" t="s">
        <v>2820</v>
      </c>
      <c r="C505" s="5" t="s">
        <v>2821</v>
      </c>
      <c r="D505" s="6" t="s">
        <v>1348</v>
      </c>
      <c r="E505" s="5" t="s">
        <v>1349</v>
      </c>
      <c r="F505" s="5" t="s">
        <v>1350</v>
      </c>
      <c r="G505" s="6" t="s">
        <v>2822</v>
      </c>
      <c r="H505" s="5" t="s">
        <v>2823</v>
      </c>
      <c r="I505" s="8" t="s">
        <v>493</v>
      </c>
      <c r="J505" s="5" t="s">
        <v>42</v>
      </c>
      <c r="K505" s="5" t="s">
        <v>523</v>
      </c>
    </row>
    <row r="506">
      <c r="A506" s="4">
        <v>10550.0</v>
      </c>
      <c r="B506" s="5" t="s">
        <v>2824</v>
      </c>
      <c r="C506" s="5" t="s">
        <v>2825</v>
      </c>
      <c r="D506" s="6" t="s">
        <v>1348</v>
      </c>
      <c r="E506" s="5" t="s">
        <v>1349</v>
      </c>
      <c r="F506" s="5" t="s">
        <v>1350</v>
      </c>
      <c r="G506" s="6" t="s">
        <v>2822</v>
      </c>
      <c r="H506" s="5" t="s">
        <v>2823</v>
      </c>
      <c r="I506" s="8" t="s">
        <v>493</v>
      </c>
      <c r="J506" s="5" t="s">
        <v>42</v>
      </c>
      <c r="K506" s="5" t="s">
        <v>2826</v>
      </c>
    </row>
    <row r="507">
      <c r="A507" s="4">
        <v>10548.0</v>
      </c>
      <c r="B507" s="5" t="s">
        <v>2827</v>
      </c>
      <c r="C507" s="5" t="s">
        <v>2828</v>
      </c>
      <c r="D507" s="6" t="s">
        <v>2829</v>
      </c>
      <c r="E507" s="5" t="s">
        <v>2768</v>
      </c>
      <c r="F507" s="5" t="s">
        <v>1350</v>
      </c>
      <c r="G507" s="6" t="s">
        <v>2830</v>
      </c>
      <c r="H507" s="5" t="s">
        <v>2831</v>
      </c>
      <c r="I507" s="8" t="s">
        <v>2832</v>
      </c>
      <c r="J507" s="5" t="s">
        <v>42</v>
      </c>
      <c r="K507" s="5" t="s">
        <v>126</v>
      </c>
    </row>
    <row r="508">
      <c r="A508" s="4">
        <v>10547.0</v>
      </c>
      <c r="B508" s="5" t="s">
        <v>2833</v>
      </c>
      <c r="C508" s="5" t="s">
        <v>2834</v>
      </c>
      <c r="D508" s="6" t="s">
        <v>2767</v>
      </c>
      <c r="E508" s="5" t="s">
        <v>2768</v>
      </c>
      <c r="F508" s="5" t="s">
        <v>1350</v>
      </c>
      <c r="G508" s="6" t="s">
        <v>2835</v>
      </c>
      <c r="H508" s="5" t="s">
        <v>2836</v>
      </c>
      <c r="I508" s="8" t="s">
        <v>2837</v>
      </c>
      <c r="J508" s="5" t="s">
        <v>93</v>
      </c>
      <c r="K508" s="4" t="s">
        <v>42</v>
      </c>
    </row>
    <row r="509">
      <c r="A509" s="4">
        <v>10546.0</v>
      </c>
      <c r="B509" s="5" t="s">
        <v>2838</v>
      </c>
      <c r="C509" s="5" t="s">
        <v>2839</v>
      </c>
      <c r="D509" s="6" t="s">
        <v>1348</v>
      </c>
      <c r="E509" s="5" t="s">
        <v>1349</v>
      </c>
      <c r="F509" s="5" t="s">
        <v>1350</v>
      </c>
      <c r="G509" s="6" t="s">
        <v>2840</v>
      </c>
      <c r="H509" s="5" t="s">
        <v>2841</v>
      </c>
      <c r="I509" s="9" t="s">
        <v>2842</v>
      </c>
      <c r="J509" s="5" t="s">
        <v>42</v>
      </c>
      <c r="K509" s="5" t="s">
        <v>1985</v>
      </c>
    </row>
    <row r="510">
      <c r="A510" s="4">
        <v>10545.0</v>
      </c>
      <c r="B510" s="5" t="s">
        <v>2843</v>
      </c>
      <c r="C510" s="5" t="s">
        <v>2844</v>
      </c>
      <c r="D510" s="6" t="s">
        <v>2845</v>
      </c>
      <c r="E510" s="5" t="s">
        <v>2846</v>
      </c>
      <c r="F510" s="5" t="s">
        <v>1350</v>
      </c>
      <c r="G510" s="6" t="s">
        <v>2847</v>
      </c>
      <c r="H510" s="5" t="s">
        <v>2848</v>
      </c>
      <c r="I510" s="8" t="s">
        <v>2849</v>
      </c>
      <c r="J510" s="5" t="s">
        <v>93</v>
      </c>
      <c r="K510" s="5" t="s">
        <v>1415</v>
      </c>
    </row>
    <row r="511">
      <c r="A511" s="4">
        <v>10544.0</v>
      </c>
      <c r="B511" s="5" t="s">
        <v>2850</v>
      </c>
      <c r="C511" s="5" t="s">
        <v>2851</v>
      </c>
      <c r="D511" s="6" t="s">
        <v>2845</v>
      </c>
      <c r="E511" s="5" t="s">
        <v>2846</v>
      </c>
      <c r="F511" s="5" t="s">
        <v>1350</v>
      </c>
      <c r="G511" s="6" t="s">
        <v>2852</v>
      </c>
      <c r="H511" s="4" t="str">
        <f>IFERROR(__xludf.DUMMYFUNCTION("""info@""&amp;LOWER(REGEXREPLACE(B511,""[^A-Za-z0-9]"",""""))&amp;"".com"""),"info@acapulpo.com")</f>
        <v>info@acapulpo.com</v>
      </c>
      <c r="I511" s="9" t="s">
        <v>2853</v>
      </c>
      <c r="J511" s="5" t="s">
        <v>42</v>
      </c>
      <c r="K511" s="5" t="s">
        <v>420</v>
      </c>
    </row>
    <row r="512">
      <c r="A512" s="4">
        <v>10543.0</v>
      </c>
      <c r="B512" s="5" t="s">
        <v>2854</v>
      </c>
      <c r="C512" s="5" t="s">
        <v>2855</v>
      </c>
      <c r="D512" s="6" t="s">
        <v>2845</v>
      </c>
      <c r="E512" s="5" t="s">
        <v>2846</v>
      </c>
      <c r="F512" s="5" t="s">
        <v>1350</v>
      </c>
      <c r="G512" s="6" t="s">
        <v>2856</v>
      </c>
      <c r="H512" s="5" t="s">
        <v>2857</v>
      </c>
      <c r="I512" s="8" t="s">
        <v>2858</v>
      </c>
      <c r="J512" s="5" t="s">
        <v>463</v>
      </c>
      <c r="K512" s="5" t="s">
        <v>375</v>
      </c>
    </row>
    <row r="513">
      <c r="A513" s="4">
        <v>10542.0</v>
      </c>
      <c r="B513" s="5" t="s">
        <v>2859</v>
      </c>
      <c r="C513" s="5" t="s">
        <v>2860</v>
      </c>
      <c r="D513" s="6" t="s">
        <v>2845</v>
      </c>
      <c r="E513" s="5" t="s">
        <v>2846</v>
      </c>
      <c r="F513" s="5" t="s">
        <v>1350</v>
      </c>
      <c r="G513" s="6" t="s">
        <v>2861</v>
      </c>
      <c r="H513" s="5" t="s">
        <v>2862</v>
      </c>
      <c r="I513" s="8" t="s">
        <v>2863</v>
      </c>
      <c r="J513" s="5" t="s">
        <v>93</v>
      </c>
      <c r="K513" s="5" t="s">
        <v>280</v>
      </c>
    </row>
    <row r="514">
      <c r="A514" s="4">
        <v>10541.0</v>
      </c>
      <c r="B514" s="5" t="s">
        <v>2864</v>
      </c>
      <c r="C514" s="5" t="s">
        <v>2865</v>
      </c>
      <c r="D514" s="6" t="s">
        <v>2866</v>
      </c>
      <c r="E514" s="5" t="s">
        <v>2867</v>
      </c>
      <c r="F514" s="5" t="s">
        <v>1350</v>
      </c>
      <c r="G514" s="6" t="s">
        <v>2868</v>
      </c>
      <c r="H514" s="4" t="str">
        <f>IFERROR(__xludf.DUMMYFUNCTION("""info@""&amp;LOWER(REGEXREPLACE(B514,""[^A-Za-z0-9]"",""""))&amp;"".com"""),"info@hoteldoade.com")</f>
        <v>info@hoteldoade.com</v>
      </c>
      <c r="I514" s="9" t="s">
        <v>2869</v>
      </c>
      <c r="J514" s="5" t="s">
        <v>463</v>
      </c>
      <c r="K514" s="4" t="s">
        <v>42</v>
      </c>
    </row>
    <row r="515">
      <c r="A515" s="4">
        <v>10540.0</v>
      </c>
      <c r="B515" s="5" t="s">
        <v>2870</v>
      </c>
      <c r="C515" s="5" t="s">
        <v>2871</v>
      </c>
      <c r="D515" s="6" t="s">
        <v>2872</v>
      </c>
      <c r="E515" s="5" t="s">
        <v>2716</v>
      </c>
      <c r="F515" s="5" t="s">
        <v>1350</v>
      </c>
      <c r="G515" s="6" t="s">
        <v>2873</v>
      </c>
      <c r="H515" s="5" t="s">
        <v>2874</v>
      </c>
      <c r="I515" s="8" t="s">
        <v>2875</v>
      </c>
      <c r="J515" s="5" t="s">
        <v>108</v>
      </c>
      <c r="K515" s="5" t="s">
        <v>160</v>
      </c>
    </row>
    <row r="516">
      <c r="A516" s="4">
        <v>10539.0</v>
      </c>
      <c r="B516" s="5" t="s">
        <v>2876</v>
      </c>
      <c r="C516" s="5" t="s">
        <v>2877</v>
      </c>
      <c r="D516" s="6" t="s">
        <v>2878</v>
      </c>
      <c r="E516" s="5" t="s">
        <v>2716</v>
      </c>
      <c r="F516" s="5" t="s">
        <v>1350</v>
      </c>
      <c r="G516" s="6" t="s">
        <v>2879</v>
      </c>
      <c r="H516" s="5" t="s">
        <v>2880</v>
      </c>
      <c r="I516" s="9" t="s">
        <v>2881</v>
      </c>
      <c r="J516" s="5" t="s">
        <v>93</v>
      </c>
      <c r="K516" s="4" t="s">
        <v>42</v>
      </c>
    </row>
    <row r="517">
      <c r="A517" s="4">
        <v>10538.0</v>
      </c>
      <c r="B517" s="5" t="s">
        <v>2882</v>
      </c>
      <c r="C517" s="5" t="s">
        <v>2883</v>
      </c>
      <c r="D517" s="6" t="s">
        <v>2866</v>
      </c>
      <c r="E517" s="5" t="s">
        <v>2867</v>
      </c>
      <c r="F517" s="5" t="s">
        <v>1350</v>
      </c>
      <c r="G517" s="6" t="s">
        <v>2884</v>
      </c>
      <c r="H517" s="5" t="s">
        <v>2885</v>
      </c>
      <c r="I517" s="9" t="s">
        <v>2886</v>
      </c>
      <c r="J517" s="5" t="s">
        <v>108</v>
      </c>
      <c r="K517" s="5" t="s">
        <v>294</v>
      </c>
    </row>
    <row r="518">
      <c r="A518" s="4">
        <v>10537.0</v>
      </c>
      <c r="B518" s="5" t="s">
        <v>2887</v>
      </c>
      <c r="C518" s="5" t="s">
        <v>2888</v>
      </c>
      <c r="D518" s="6" t="s">
        <v>2889</v>
      </c>
      <c r="E518" s="5" t="s">
        <v>2867</v>
      </c>
      <c r="F518" s="5" t="s">
        <v>1350</v>
      </c>
      <c r="G518" s="6" t="s">
        <v>2890</v>
      </c>
      <c r="H518" s="4" t="str">
        <f>IFERROR(__xludf.DUMMYFUNCTION("""info@""&amp;LOWER(REGEXREPLACE(B518,""[^A-Za-z0-9]"",""""))&amp;"".com"""),"info@pefreisl.com")</f>
        <v>info@pefreisl.com</v>
      </c>
      <c r="I518" s="9" t="s">
        <v>2891</v>
      </c>
      <c r="J518" s="5" t="s">
        <v>93</v>
      </c>
      <c r="K518" s="5" t="s">
        <v>1985</v>
      </c>
    </row>
    <row r="519">
      <c r="A519" s="4">
        <v>10536.0</v>
      </c>
      <c r="B519" s="5" t="s">
        <v>2892</v>
      </c>
      <c r="C519" s="5" t="s">
        <v>2893</v>
      </c>
      <c r="D519" s="6" t="s">
        <v>2889</v>
      </c>
      <c r="E519" s="5" t="s">
        <v>2867</v>
      </c>
      <c r="F519" s="5" t="s">
        <v>1350</v>
      </c>
      <c r="G519" s="6" t="s">
        <v>2894</v>
      </c>
      <c r="H519" s="5" t="s">
        <v>2895</v>
      </c>
      <c r="I519" s="8" t="s">
        <v>2896</v>
      </c>
      <c r="J519" s="5" t="s">
        <v>42</v>
      </c>
      <c r="K519" s="5" t="s">
        <v>2462</v>
      </c>
    </row>
    <row r="520">
      <c r="A520" s="4">
        <v>10535.0</v>
      </c>
      <c r="B520" s="5" t="s">
        <v>2897</v>
      </c>
      <c r="C520" s="5" t="s">
        <v>2898</v>
      </c>
      <c r="D520" s="6" t="s">
        <v>2866</v>
      </c>
      <c r="E520" s="5" t="s">
        <v>2867</v>
      </c>
      <c r="F520" s="5" t="s">
        <v>1350</v>
      </c>
      <c r="G520" s="6" t="s">
        <v>2899</v>
      </c>
      <c r="H520" s="5" t="s">
        <v>2900</v>
      </c>
      <c r="I520" s="8" t="s">
        <v>2901</v>
      </c>
      <c r="J520" s="5" t="s">
        <v>42</v>
      </c>
      <c r="K520" s="5" t="s">
        <v>1375</v>
      </c>
    </row>
    <row r="521">
      <c r="A521" s="4">
        <v>10534.0</v>
      </c>
      <c r="B521" s="5" t="s">
        <v>2902</v>
      </c>
      <c r="C521" s="5" t="s">
        <v>2903</v>
      </c>
      <c r="D521" s="6" t="s">
        <v>2866</v>
      </c>
      <c r="E521" s="5" t="s">
        <v>2867</v>
      </c>
      <c r="F521" s="5" t="s">
        <v>1350</v>
      </c>
      <c r="G521" s="6" t="s">
        <v>2904</v>
      </c>
      <c r="H521" s="5" t="s">
        <v>2905</v>
      </c>
      <c r="I521" s="8" t="s">
        <v>2906</v>
      </c>
      <c r="J521" s="5" t="s">
        <v>93</v>
      </c>
      <c r="K521" s="5" t="s">
        <v>85</v>
      </c>
    </row>
    <row r="522">
      <c r="A522" s="4">
        <v>10533.0</v>
      </c>
      <c r="B522" s="5" t="s">
        <v>2907</v>
      </c>
      <c r="C522" s="5" t="s">
        <v>2908</v>
      </c>
      <c r="D522" s="6" t="s">
        <v>2909</v>
      </c>
      <c r="E522" s="5" t="s">
        <v>2867</v>
      </c>
      <c r="F522" s="5" t="s">
        <v>1350</v>
      </c>
      <c r="G522" s="6" t="s">
        <v>2910</v>
      </c>
      <c r="H522" s="4" t="s">
        <v>2911</v>
      </c>
      <c r="I522" s="8" t="s">
        <v>2912</v>
      </c>
      <c r="J522" s="5" t="s">
        <v>232</v>
      </c>
      <c r="K522" s="5" t="s">
        <v>553</v>
      </c>
    </row>
    <row r="523">
      <c r="A523" s="4">
        <v>10532.0</v>
      </c>
      <c r="B523" s="5" t="s">
        <v>2913</v>
      </c>
      <c r="C523" s="5" t="s">
        <v>2914</v>
      </c>
      <c r="D523" s="6" t="s">
        <v>2909</v>
      </c>
      <c r="E523" s="5" t="s">
        <v>2867</v>
      </c>
      <c r="F523" s="5" t="s">
        <v>1350</v>
      </c>
      <c r="G523" s="6" t="s">
        <v>2915</v>
      </c>
      <c r="H523" s="5" t="s">
        <v>2916</v>
      </c>
      <c r="I523" s="8" t="s">
        <v>2917</v>
      </c>
      <c r="J523" s="5" t="s">
        <v>42</v>
      </c>
      <c r="K523" s="5" t="s">
        <v>115</v>
      </c>
    </row>
    <row r="524">
      <c r="A524" s="4">
        <v>10531.0</v>
      </c>
      <c r="B524" s="5" t="s">
        <v>2918</v>
      </c>
      <c r="C524" s="5" t="s">
        <v>2919</v>
      </c>
      <c r="D524" s="6" t="s">
        <v>2920</v>
      </c>
      <c r="E524" s="5" t="s">
        <v>1442</v>
      </c>
      <c r="F524" s="5" t="s">
        <v>1350</v>
      </c>
      <c r="G524" s="6" t="s">
        <v>2921</v>
      </c>
      <c r="H524" s="5" t="s">
        <v>2922</v>
      </c>
      <c r="I524" s="8" t="s">
        <v>2923</v>
      </c>
      <c r="J524" s="5" t="s">
        <v>42</v>
      </c>
      <c r="K524" s="5" t="s">
        <v>523</v>
      </c>
    </row>
    <row r="525">
      <c r="A525" s="4">
        <v>10530.0</v>
      </c>
      <c r="B525" s="5" t="s">
        <v>2924</v>
      </c>
      <c r="C525" s="5" t="s">
        <v>2925</v>
      </c>
      <c r="D525" s="6" t="s">
        <v>1441</v>
      </c>
      <c r="E525" s="5" t="s">
        <v>1442</v>
      </c>
      <c r="F525" s="5" t="s">
        <v>1350</v>
      </c>
      <c r="G525" s="6" t="s">
        <v>2926</v>
      </c>
      <c r="H525" s="4" t="str">
        <f>IFERROR(__xludf.DUMMYFUNCTION("""info@""&amp;LOWER(REGEXREPLACE(B525,""[^A-Za-z0-9]"",""""))&amp;"".com"""),"info@granhotelhlgsamilsa.com")</f>
        <v>info@granhotelhlgsamilsa.com</v>
      </c>
      <c r="I525" s="9" t="s">
        <v>2927</v>
      </c>
      <c r="J525" s="5" t="s">
        <v>42</v>
      </c>
      <c r="K525" s="5" t="s">
        <v>2928</v>
      </c>
    </row>
    <row r="526">
      <c r="A526" s="4">
        <v>10529.0</v>
      </c>
      <c r="B526" s="5" t="s">
        <v>2929</v>
      </c>
      <c r="C526" s="5" t="s">
        <v>2930</v>
      </c>
      <c r="D526" s="6" t="s">
        <v>1441</v>
      </c>
      <c r="E526" s="5" t="s">
        <v>1442</v>
      </c>
      <c r="F526" s="5" t="s">
        <v>1350</v>
      </c>
      <c r="G526" s="6" t="s">
        <v>2931</v>
      </c>
      <c r="H526" s="7" t="s">
        <v>2932</v>
      </c>
      <c r="I526" s="8" t="s">
        <v>2933</v>
      </c>
      <c r="J526" s="5" t="s">
        <v>93</v>
      </c>
      <c r="K526" s="5" t="s">
        <v>19</v>
      </c>
    </row>
    <row r="527">
      <c r="A527" s="4">
        <v>10528.0</v>
      </c>
      <c r="B527" s="5" t="s">
        <v>2934</v>
      </c>
      <c r="C527" s="5" t="s">
        <v>2935</v>
      </c>
      <c r="D527" s="6" t="s">
        <v>2936</v>
      </c>
      <c r="E527" s="5" t="s">
        <v>1442</v>
      </c>
      <c r="F527" s="5" t="s">
        <v>1350</v>
      </c>
      <c r="G527" s="6" t="s">
        <v>2937</v>
      </c>
      <c r="H527" s="5" t="s">
        <v>2938</v>
      </c>
      <c r="I527" s="9" t="s">
        <v>2939</v>
      </c>
      <c r="J527" s="5" t="s">
        <v>93</v>
      </c>
      <c r="K527" s="5" t="s">
        <v>426</v>
      </c>
    </row>
    <row r="528">
      <c r="A528" s="4">
        <v>10527.0</v>
      </c>
      <c r="B528" s="5" t="s">
        <v>2940</v>
      </c>
      <c r="C528" s="5" t="s">
        <v>2941</v>
      </c>
      <c r="D528" s="6" t="s">
        <v>2920</v>
      </c>
      <c r="E528" s="5" t="s">
        <v>1442</v>
      </c>
      <c r="F528" s="5" t="s">
        <v>1350</v>
      </c>
      <c r="G528" s="6" t="s">
        <v>2942</v>
      </c>
      <c r="H528" s="5" t="s">
        <v>2943</v>
      </c>
      <c r="I528" s="9" t="s">
        <v>2944</v>
      </c>
      <c r="J528" s="5" t="s">
        <v>463</v>
      </c>
      <c r="K528" s="5" t="s">
        <v>218</v>
      </c>
    </row>
    <row r="529">
      <c r="A529" s="4">
        <v>10526.0</v>
      </c>
      <c r="B529" s="5" t="s">
        <v>2945</v>
      </c>
      <c r="C529" s="5" t="s">
        <v>2946</v>
      </c>
      <c r="D529" s="6" t="s">
        <v>2628</v>
      </c>
      <c r="E529" s="5" t="s">
        <v>1442</v>
      </c>
      <c r="F529" s="5" t="s">
        <v>1350</v>
      </c>
      <c r="G529" s="6" t="s">
        <v>2947</v>
      </c>
      <c r="H529" s="5" t="s">
        <v>2948</v>
      </c>
      <c r="I529" s="8" t="s">
        <v>2949</v>
      </c>
      <c r="J529" s="5" t="s">
        <v>93</v>
      </c>
      <c r="K529" s="5" t="s">
        <v>260</v>
      </c>
    </row>
    <row r="530">
      <c r="A530" s="4">
        <v>10525.0</v>
      </c>
      <c r="B530" s="5" t="s">
        <v>2950</v>
      </c>
      <c r="C530" s="5" t="s">
        <v>2951</v>
      </c>
      <c r="D530" s="6" t="s">
        <v>2613</v>
      </c>
      <c r="E530" s="5" t="s">
        <v>1442</v>
      </c>
      <c r="F530" s="5" t="s">
        <v>1350</v>
      </c>
      <c r="G530" s="6" t="s">
        <v>2952</v>
      </c>
      <c r="H530" s="5" t="s">
        <v>2953</v>
      </c>
      <c r="I530" s="8" t="s">
        <v>2954</v>
      </c>
      <c r="J530" s="5" t="s">
        <v>42</v>
      </c>
      <c r="K530" s="5" t="s">
        <v>35</v>
      </c>
    </row>
    <row r="531">
      <c r="A531" s="4">
        <v>10524.0</v>
      </c>
      <c r="B531" s="5" t="s">
        <v>2955</v>
      </c>
      <c r="C531" s="5" t="s">
        <v>2956</v>
      </c>
      <c r="D531" s="6" t="s">
        <v>2613</v>
      </c>
      <c r="E531" s="5" t="s">
        <v>1442</v>
      </c>
      <c r="F531" s="5" t="s">
        <v>1350</v>
      </c>
      <c r="G531" s="6" t="s">
        <v>2957</v>
      </c>
      <c r="H531" s="5" t="s">
        <v>2958</v>
      </c>
      <c r="I531" s="8" t="s">
        <v>2959</v>
      </c>
      <c r="J531" s="5" t="s">
        <v>463</v>
      </c>
      <c r="K531" s="5" t="s">
        <v>2683</v>
      </c>
    </row>
    <row r="532">
      <c r="A532" s="4">
        <v>10522.0</v>
      </c>
      <c r="B532" s="5" t="s">
        <v>2960</v>
      </c>
      <c r="C532" s="5" t="s">
        <v>2961</v>
      </c>
      <c r="D532" s="6" t="s">
        <v>2628</v>
      </c>
      <c r="E532" s="5" t="s">
        <v>1442</v>
      </c>
      <c r="F532" s="5" t="s">
        <v>1350</v>
      </c>
      <c r="G532" s="6" t="s">
        <v>2962</v>
      </c>
      <c r="H532" s="5" t="s">
        <v>2963</v>
      </c>
      <c r="I532" s="8" t="s">
        <v>2964</v>
      </c>
      <c r="J532" s="5" t="s">
        <v>42</v>
      </c>
      <c r="K532" s="4" t="s">
        <v>42</v>
      </c>
    </row>
    <row r="533">
      <c r="A533" s="4">
        <v>10523.0</v>
      </c>
      <c r="B533" s="5" t="s">
        <v>2965</v>
      </c>
      <c r="C533" s="5" t="s">
        <v>2961</v>
      </c>
      <c r="D533" s="6" t="s">
        <v>2628</v>
      </c>
      <c r="E533" s="5" t="s">
        <v>1442</v>
      </c>
      <c r="F533" s="5" t="s">
        <v>1350</v>
      </c>
      <c r="G533" s="6" t="s">
        <v>2962</v>
      </c>
      <c r="H533" s="5" t="s">
        <v>2963</v>
      </c>
      <c r="I533" s="8" t="s">
        <v>2964</v>
      </c>
      <c r="J533" s="5" t="s">
        <v>42</v>
      </c>
      <c r="K533" s="5" t="s">
        <v>2513</v>
      </c>
    </row>
    <row r="534">
      <c r="A534" s="4">
        <v>10521.0</v>
      </c>
      <c r="B534" s="5" t="s">
        <v>2966</v>
      </c>
      <c r="C534" s="5" t="s">
        <v>2967</v>
      </c>
      <c r="D534" s="6" t="s">
        <v>2628</v>
      </c>
      <c r="E534" s="5" t="s">
        <v>1442</v>
      </c>
      <c r="F534" s="5" t="s">
        <v>1350</v>
      </c>
      <c r="G534" s="6" t="s">
        <v>2968</v>
      </c>
      <c r="H534" s="5" t="s">
        <v>2969</v>
      </c>
      <c r="I534" s="8" t="s">
        <v>2970</v>
      </c>
      <c r="J534" s="5" t="s">
        <v>42</v>
      </c>
      <c r="K534" s="5" t="s">
        <v>950</v>
      </c>
    </row>
    <row r="535">
      <c r="A535" s="4">
        <v>10520.0</v>
      </c>
      <c r="B535" s="5" t="s">
        <v>2971</v>
      </c>
      <c r="C535" s="5" t="s">
        <v>2972</v>
      </c>
      <c r="D535" s="6" t="s">
        <v>2613</v>
      </c>
      <c r="E535" s="5" t="s">
        <v>1442</v>
      </c>
      <c r="F535" s="5" t="s">
        <v>1350</v>
      </c>
      <c r="G535" s="6" t="s">
        <v>2973</v>
      </c>
      <c r="H535" s="5" t="s">
        <v>2974</v>
      </c>
      <c r="I535" s="8" t="s">
        <v>2975</v>
      </c>
      <c r="J535" s="5" t="s">
        <v>108</v>
      </c>
      <c r="K535" s="5" t="s">
        <v>1027</v>
      </c>
    </row>
    <row r="536">
      <c r="A536" s="4">
        <v>10519.0</v>
      </c>
      <c r="B536" s="5" t="s">
        <v>2976</v>
      </c>
      <c r="C536" s="5" t="s">
        <v>2977</v>
      </c>
      <c r="D536" s="6" t="s">
        <v>2628</v>
      </c>
      <c r="E536" s="5" t="s">
        <v>1442</v>
      </c>
      <c r="F536" s="5" t="s">
        <v>1350</v>
      </c>
      <c r="G536" s="6" t="s">
        <v>2978</v>
      </c>
      <c r="H536" s="5" t="s">
        <v>2979</v>
      </c>
      <c r="I536" s="8" t="s">
        <v>2980</v>
      </c>
      <c r="J536" s="5" t="s">
        <v>108</v>
      </c>
      <c r="K536" s="5" t="s">
        <v>782</v>
      </c>
    </row>
    <row r="537">
      <c r="A537" s="4">
        <v>10518.0</v>
      </c>
      <c r="B537" s="5" t="s">
        <v>2981</v>
      </c>
      <c r="C537" s="5" t="s">
        <v>2982</v>
      </c>
      <c r="D537" s="6" t="s">
        <v>2613</v>
      </c>
      <c r="E537" s="5" t="s">
        <v>1442</v>
      </c>
      <c r="F537" s="5" t="s">
        <v>1350</v>
      </c>
      <c r="G537" s="6" t="s">
        <v>2983</v>
      </c>
      <c r="H537" s="5" t="s">
        <v>2984</v>
      </c>
      <c r="I537" s="8" t="s">
        <v>2985</v>
      </c>
      <c r="J537" s="5" t="s">
        <v>93</v>
      </c>
      <c r="K537" s="5" t="s">
        <v>201</v>
      </c>
    </row>
    <row r="538">
      <c r="A538" s="4">
        <v>10517.0</v>
      </c>
      <c r="B538" s="5" t="s">
        <v>2986</v>
      </c>
      <c r="C538" s="5" t="s">
        <v>2987</v>
      </c>
      <c r="D538" s="6" t="s">
        <v>2613</v>
      </c>
      <c r="E538" s="5" t="s">
        <v>1442</v>
      </c>
      <c r="F538" s="5" t="s">
        <v>1350</v>
      </c>
      <c r="G538" s="6" t="s">
        <v>2988</v>
      </c>
      <c r="H538" s="5" t="s">
        <v>2989</v>
      </c>
      <c r="I538" s="8" t="s">
        <v>2990</v>
      </c>
      <c r="J538" s="5" t="s">
        <v>93</v>
      </c>
      <c r="K538" s="5" t="s">
        <v>1375</v>
      </c>
    </row>
    <row r="539">
      <c r="A539" s="4">
        <v>10516.0</v>
      </c>
      <c r="B539" s="5" t="s">
        <v>2991</v>
      </c>
      <c r="C539" s="5" t="s">
        <v>2992</v>
      </c>
      <c r="D539" s="6" t="s">
        <v>2613</v>
      </c>
      <c r="E539" s="5" t="s">
        <v>1442</v>
      </c>
      <c r="F539" s="5" t="s">
        <v>1350</v>
      </c>
      <c r="G539" s="6" t="s">
        <v>2993</v>
      </c>
      <c r="H539" s="5" t="s">
        <v>2994</v>
      </c>
      <c r="I539" s="8" t="s">
        <v>2995</v>
      </c>
      <c r="J539" s="5" t="s">
        <v>42</v>
      </c>
      <c r="K539" s="5" t="s">
        <v>2996</v>
      </c>
    </row>
    <row r="540">
      <c r="A540" s="4">
        <v>10515.0</v>
      </c>
      <c r="B540" s="5" t="s">
        <v>2997</v>
      </c>
      <c r="C540" s="5" t="s">
        <v>2998</v>
      </c>
      <c r="D540" s="6" t="s">
        <v>2628</v>
      </c>
      <c r="E540" s="5" t="s">
        <v>1442</v>
      </c>
      <c r="F540" s="5" t="s">
        <v>1350</v>
      </c>
      <c r="G540" s="6" t="s">
        <v>2999</v>
      </c>
      <c r="H540" s="5" t="s">
        <v>3000</v>
      </c>
      <c r="I540" s="8" t="s">
        <v>253</v>
      </c>
      <c r="J540" s="5" t="s">
        <v>93</v>
      </c>
      <c r="K540" s="5" t="s">
        <v>3001</v>
      </c>
    </row>
    <row r="541">
      <c r="A541" s="4">
        <v>10514.0</v>
      </c>
      <c r="B541" s="5" t="s">
        <v>3002</v>
      </c>
      <c r="C541" s="5" t="s">
        <v>3003</v>
      </c>
      <c r="D541" s="6" t="s">
        <v>1441</v>
      </c>
      <c r="E541" s="5" t="s">
        <v>1442</v>
      </c>
      <c r="F541" s="5" t="s">
        <v>1350</v>
      </c>
      <c r="G541" s="6" t="s">
        <v>3004</v>
      </c>
      <c r="H541" s="5" t="s">
        <v>3005</v>
      </c>
      <c r="I541" s="9" t="s">
        <v>3006</v>
      </c>
      <c r="J541" s="5" t="s">
        <v>463</v>
      </c>
      <c r="K541" s="5" t="s">
        <v>27</v>
      </c>
    </row>
    <row r="542">
      <c r="A542" s="4">
        <v>10513.0</v>
      </c>
      <c r="B542" s="5" t="s">
        <v>3007</v>
      </c>
      <c r="C542" s="5" t="s">
        <v>3008</v>
      </c>
      <c r="D542" s="6" t="s">
        <v>2613</v>
      </c>
      <c r="E542" s="5" t="s">
        <v>1442</v>
      </c>
      <c r="F542" s="5" t="s">
        <v>1350</v>
      </c>
      <c r="G542" s="6" t="s">
        <v>3009</v>
      </c>
      <c r="H542" s="5" t="s">
        <v>3010</v>
      </c>
      <c r="I542" s="8" t="s">
        <v>3011</v>
      </c>
      <c r="J542" s="5" t="s">
        <v>93</v>
      </c>
      <c r="K542" s="5" t="s">
        <v>1261</v>
      </c>
    </row>
    <row r="543">
      <c r="A543" s="4">
        <v>10512.0</v>
      </c>
      <c r="B543" s="5" t="s">
        <v>3012</v>
      </c>
      <c r="C543" s="5" t="s">
        <v>3013</v>
      </c>
      <c r="D543" s="6" t="s">
        <v>3014</v>
      </c>
      <c r="E543" s="5" t="s">
        <v>1442</v>
      </c>
      <c r="F543" s="5" t="s">
        <v>1350</v>
      </c>
      <c r="G543" s="6" t="s">
        <v>3015</v>
      </c>
      <c r="H543" s="5" t="s">
        <v>3016</v>
      </c>
      <c r="I543" s="8" t="s">
        <v>3017</v>
      </c>
      <c r="J543" s="5" t="s">
        <v>463</v>
      </c>
      <c r="K543" s="5" t="s">
        <v>170</v>
      </c>
    </row>
    <row r="544">
      <c r="A544" s="4">
        <v>10511.0</v>
      </c>
      <c r="B544" s="5" t="s">
        <v>3018</v>
      </c>
      <c r="C544" s="5" t="s">
        <v>3019</v>
      </c>
      <c r="D544" s="6" t="s">
        <v>3020</v>
      </c>
      <c r="E544" s="5" t="s">
        <v>1442</v>
      </c>
      <c r="F544" s="5" t="s">
        <v>1350</v>
      </c>
      <c r="G544" s="6" t="s">
        <v>3021</v>
      </c>
      <c r="H544" s="5" t="s">
        <v>3022</v>
      </c>
      <c r="I544" s="8" t="s">
        <v>3023</v>
      </c>
      <c r="J544" s="5" t="s">
        <v>93</v>
      </c>
      <c r="K544" s="5" t="s">
        <v>1250</v>
      </c>
    </row>
    <row r="545">
      <c r="A545" s="4">
        <v>10510.0</v>
      </c>
      <c r="B545" s="5" t="s">
        <v>3024</v>
      </c>
      <c r="C545" s="5" t="s">
        <v>3025</v>
      </c>
      <c r="D545" s="6" t="s">
        <v>1580</v>
      </c>
      <c r="E545" s="5" t="s">
        <v>1525</v>
      </c>
      <c r="F545" s="5" t="s">
        <v>1350</v>
      </c>
      <c r="G545" s="6" t="s">
        <v>3026</v>
      </c>
      <c r="H545" s="5" t="s">
        <v>3027</v>
      </c>
      <c r="I545" s="9" t="s">
        <v>3028</v>
      </c>
      <c r="J545" s="5" t="s">
        <v>93</v>
      </c>
      <c r="K545" s="5" t="s">
        <v>254</v>
      </c>
    </row>
    <row r="546">
      <c r="A546" s="4">
        <v>10509.0</v>
      </c>
      <c r="B546" s="5" t="s">
        <v>3029</v>
      </c>
      <c r="C546" s="5" t="s">
        <v>3030</v>
      </c>
      <c r="D546" s="6" t="s">
        <v>2487</v>
      </c>
      <c r="E546" s="5" t="s">
        <v>2488</v>
      </c>
      <c r="F546" s="5" t="s">
        <v>1350</v>
      </c>
      <c r="G546" s="6" t="s">
        <v>3031</v>
      </c>
      <c r="H546" s="5" t="s">
        <v>3032</v>
      </c>
      <c r="I546" s="8" t="s">
        <v>3033</v>
      </c>
      <c r="J546" s="5" t="s">
        <v>42</v>
      </c>
      <c r="K546" s="4" t="s">
        <v>42</v>
      </c>
    </row>
    <row r="547">
      <c r="A547" s="4">
        <v>10508.0</v>
      </c>
      <c r="B547" s="5" t="s">
        <v>3034</v>
      </c>
      <c r="C547" s="5" t="s">
        <v>3035</v>
      </c>
      <c r="D547" s="6" t="s">
        <v>2774</v>
      </c>
      <c r="E547" s="5" t="s">
        <v>2768</v>
      </c>
      <c r="F547" s="5" t="s">
        <v>1350</v>
      </c>
      <c r="G547" s="6" t="s">
        <v>3036</v>
      </c>
      <c r="H547" s="5" t="s">
        <v>3037</v>
      </c>
      <c r="I547" s="8" t="s">
        <v>3038</v>
      </c>
      <c r="J547" s="5" t="s">
        <v>42</v>
      </c>
      <c r="K547" s="5" t="s">
        <v>184</v>
      </c>
    </row>
    <row r="548">
      <c r="A548" s="4">
        <v>10507.0</v>
      </c>
      <c r="B548" s="5" t="s">
        <v>3039</v>
      </c>
      <c r="C548" s="5" t="s">
        <v>3040</v>
      </c>
      <c r="D548" s="6" t="s">
        <v>2613</v>
      </c>
      <c r="E548" s="5" t="s">
        <v>1442</v>
      </c>
      <c r="F548" s="5" t="s">
        <v>1350</v>
      </c>
      <c r="G548" s="6" t="s">
        <v>3041</v>
      </c>
      <c r="H548" s="5" t="s">
        <v>3042</v>
      </c>
      <c r="I548" s="8" t="s">
        <v>3043</v>
      </c>
      <c r="J548" s="5" t="s">
        <v>93</v>
      </c>
      <c r="K548" s="4" t="s">
        <v>42</v>
      </c>
    </row>
    <row r="549">
      <c r="A549" s="4">
        <v>10506.0</v>
      </c>
      <c r="B549" s="5" t="s">
        <v>3044</v>
      </c>
      <c r="C549" s="5" t="s">
        <v>3045</v>
      </c>
      <c r="D549" s="6" t="s">
        <v>3046</v>
      </c>
      <c r="E549" s="5" t="s">
        <v>1350</v>
      </c>
      <c r="F549" s="5" t="s">
        <v>1350</v>
      </c>
      <c r="G549" s="6" t="s">
        <v>3047</v>
      </c>
      <c r="H549" s="5" t="s">
        <v>3048</v>
      </c>
      <c r="I549" s="8" t="s">
        <v>3049</v>
      </c>
      <c r="J549" s="5" t="s">
        <v>108</v>
      </c>
      <c r="K549" s="5" t="s">
        <v>35</v>
      </c>
    </row>
    <row r="550">
      <c r="A550" s="4">
        <v>10505.0</v>
      </c>
      <c r="B550" s="5" t="s">
        <v>3050</v>
      </c>
      <c r="C550" s="5" t="s">
        <v>3051</v>
      </c>
      <c r="D550" s="6" t="s">
        <v>1401</v>
      </c>
      <c r="E550" s="5" t="s">
        <v>1350</v>
      </c>
      <c r="F550" s="5" t="s">
        <v>1350</v>
      </c>
      <c r="G550" s="6" t="s">
        <v>3052</v>
      </c>
      <c r="H550" s="5" t="s">
        <v>3053</v>
      </c>
      <c r="I550" s="8" t="s">
        <v>3054</v>
      </c>
      <c r="J550" s="5" t="s">
        <v>42</v>
      </c>
      <c r="K550" s="4" t="s">
        <v>42</v>
      </c>
    </row>
    <row r="551">
      <c r="A551" s="4">
        <v>12163.0</v>
      </c>
      <c r="B551" s="5" t="s">
        <v>3055</v>
      </c>
      <c r="C551" s="5" t="s">
        <v>3056</v>
      </c>
      <c r="D551" s="6" t="s">
        <v>1524</v>
      </c>
      <c r="E551" s="5" t="s">
        <v>1525</v>
      </c>
      <c r="F551" s="5" t="s">
        <v>1350</v>
      </c>
      <c r="G551" s="14" t="s">
        <v>3057</v>
      </c>
      <c r="H551" s="5" t="s">
        <v>3058</v>
      </c>
      <c r="I551" s="8" t="s">
        <v>3059</v>
      </c>
      <c r="J551" s="5" t="s">
        <v>18</v>
      </c>
      <c r="K551" s="5" t="s">
        <v>19</v>
      </c>
    </row>
    <row r="552">
      <c r="A552" s="4">
        <v>12165.0</v>
      </c>
      <c r="B552" s="5" t="s">
        <v>3060</v>
      </c>
      <c r="C552" s="5" t="s">
        <v>3061</v>
      </c>
      <c r="D552" s="6" t="s">
        <v>1524</v>
      </c>
      <c r="E552" s="5" t="s">
        <v>1525</v>
      </c>
      <c r="F552" s="5" t="s">
        <v>1350</v>
      </c>
      <c r="G552" s="12" t="s">
        <v>3062</v>
      </c>
      <c r="H552" s="5" t="s">
        <v>3063</v>
      </c>
      <c r="I552" s="8" t="str">
        <f>LOWER(SUBSTITUTE(SUBSTITUTE(SUBSTITUTE(SUBSTITUTE(SUBSTITUTE(SUBSTITUTE(SUBSTITUTE(B552,"S.L.",""),"SL",""),"S.A.",""),"SA","")," ",""),".",""),",",""))&amp;".com"</f>
        <v>hotelruralnoalla.com</v>
      </c>
      <c r="J552" s="5" t="s">
        <v>108</v>
      </c>
      <c r="K552" s="5" t="s">
        <v>152</v>
      </c>
    </row>
    <row r="553">
      <c r="A553" s="4">
        <v>10504.0</v>
      </c>
      <c r="B553" s="5" t="s">
        <v>3064</v>
      </c>
      <c r="C553" s="5" t="s">
        <v>3065</v>
      </c>
      <c r="D553" s="6" t="s">
        <v>3066</v>
      </c>
      <c r="E553" s="5" t="s">
        <v>3067</v>
      </c>
      <c r="F553" s="5" t="s">
        <v>3068</v>
      </c>
      <c r="G553" s="6" t="s">
        <v>3069</v>
      </c>
      <c r="H553" s="7" t="s">
        <v>3070</v>
      </c>
      <c r="I553" s="8" t="s">
        <v>3071</v>
      </c>
      <c r="J553" s="5" t="s">
        <v>108</v>
      </c>
      <c r="K553" s="5" t="s">
        <v>679</v>
      </c>
    </row>
    <row r="554">
      <c r="A554" s="4">
        <v>10503.0</v>
      </c>
      <c r="B554" s="5" t="s">
        <v>3072</v>
      </c>
      <c r="C554" s="5" t="s">
        <v>3073</v>
      </c>
      <c r="D554" s="6" t="s">
        <v>3074</v>
      </c>
      <c r="E554" s="5" t="s">
        <v>3075</v>
      </c>
      <c r="F554" s="5" t="s">
        <v>3068</v>
      </c>
      <c r="G554" s="6" t="s">
        <v>3076</v>
      </c>
      <c r="H554" s="5" t="s">
        <v>3077</v>
      </c>
      <c r="I554" s="9" t="s">
        <v>3078</v>
      </c>
      <c r="J554" s="5" t="s">
        <v>108</v>
      </c>
      <c r="K554" s="5" t="s">
        <v>2700</v>
      </c>
    </row>
    <row r="555">
      <c r="A555" s="4">
        <v>10502.0</v>
      </c>
      <c r="B555" s="5" t="s">
        <v>3079</v>
      </c>
      <c r="C555" s="5" t="s">
        <v>3080</v>
      </c>
      <c r="D555" s="6" t="s">
        <v>3081</v>
      </c>
      <c r="E555" s="5" t="s">
        <v>3067</v>
      </c>
      <c r="F555" s="5" t="s">
        <v>3068</v>
      </c>
      <c r="G555" s="6" t="s">
        <v>3082</v>
      </c>
      <c r="H555" s="4" t="str">
        <f>IFERROR(__xludf.DUMMYFUNCTION("""info@""&amp;LOWER(REGEXREPLACE(B555,""[^A-Za-z0-9]"",""""))&amp;"".com"""),"info@prida.com")</f>
        <v>info@prida.com</v>
      </c>
      <c r="I555" s="9" t="s">
        <v>3083</v>
      </c>
      <c r="J555" s="5" t="s">
        <v>93</v>
      </c>
      <c r="K555" s="5" t="s">
        <v>839</v>
      </c>
    </row>
    <row r="556">
      <c r="A556" s="4">
        <v>10501.0</v>
      </c>
      <c r="B556" s="5" t="s">
        <v>3084</v>
      </c>
      <c r="C556" s="5" t="s">
        <v>3085</v>
      </c>
      <c r="D556" s="6" t="s">
        <v>3086</v>
      </c>
      <c r="E556" s="5" t="s">
        <v>3067</v>
      </c>
      <c r="F556" s="5" t="s">
        <v>3068</v>
      </c>
      <c r="G556" s="6" t="s">
        <v>3087</v>
      </c>
      <c r="H556" s="5" t="s">
        <v>3088</v>
      </c>
      <c r="I556" s="8" t="s">
        <v>3089</v>
      </c>
      <c r="J556" s="5" t="s">
        <v>93</v>
      </c>
      <c r="K556" s="5" t="s">
        <v>280</v>
      </c>
    </row>
    <row r="557">
      <c r="A557" s="4">
        <v>10500.0</v>
      </c>
      <c r="B557" s="5" t="s">
        <v>3090</v>
      </c>
      <c r="C557" s="5" t="s">
        <v>3091</v>
      </c>
      <c r="D557" s="6" t="s">
        <v>3092</v>
      </c>
      <c r="E557" s="5" t="s">
        <v>3093</v>
      </c>
      <c r="F557" s="5" t="s">
        <v>3068</v>
      </c>
      <c r="G557" s="6" t="s">
        <v>3094</v>
      </c>
      <c r="H557" s="7" t="s">
        <v>3095</v>
      </c>
      <c r="I557" s="8" t="s">
        <v>3096</v>
      </c>
      <c r="J557" s="5" t="s">
        <v>463</v>
      </c>
      <c r="K557" s="5" t="s">
        <v>233</v>
      </c>
    </row>
    <row r="558">
      <c r="A558" s="4">
        <v>10499.0</v>
      </c>
      <c r="B558" s="5" t="s">
        <v>3097</v>
      </c>
      <c r="C558" s="5" t="s">
        <v>3098</v>
      </c>
      <c r="D558" s="6" t="s">
        <v>3099</v>
      </c>
      <c r="E558" s="5" t="s">
        <v>3100</v>
      </c>
      <c r="F558" s="5" t="s">
        <v>3068</v>
      </c>
      <c r="G558" s="6" t="s">
        <v>3101</v>
      </c>
      <c r="H558" s="5" t="s">
        <v>3102</v>
      </c>
      <c r="I558" s="8" t="s">
        <v>3103</v>
      </c>
      <c r="J558" s="5" t="s">
        <v>93</v>
      </c>
      <c r="K558" s="5" t="s">
        <v>3104</v>
      </c>
    </row>
    <row r="559">
      <c r="A559" s="4">
        <v>10498.0</v>
      </c>
      <c r="B559" s="5" t="s">
        <v>3105</v>
      </c>
      <c r="C559" s="5" t="s">
        <v>3106</v>
      </c>
      <c r="D559" s="6" t="s">
        <v>3107</v>
      </c>
      <c r="E559" s="5" t="s">
        <v>3100</v>
      </c>
      <c r="F559" s="5" t="s">
        <v>3068</v>
      </c>
      <c r="G559" s="6" t="s">
        <v>3108</v>
      </c>
      <c r="H559" s="4" t="str">
        <f>IFERROR(__xludf.DUMMYFUNCTION("""info@""&amp;LOWER(REGEXREPLACE(B559,""[^A-Za-z0-9]"",""""))&amp;"".com"""),"info@castillodelbosquelazoreda.com")</f>
        <v>info@castillodelbosquelazoreda.com</v>
      </c>
      <c r="I559" s="9" t="s">
        <v>3109</v>
      </c>
      <c r="J559" s="5" t="s">
        <v>42</v>
      </c>
      <c r="K559" s="5" t="s">
        <v>921</v>
      </c>
    </row>
    <row r="560">
      <c r="A560" s="4">
        <v>10496.0</v>
      </c>
      <c r="B560" s="5" t="s">
        <v>3110</v>
      </c>
      <c r="C560" s="5" t="s">
        <v>3111</v>
      </c>
      <c r="D560" s="6" t="s">
        <v>3112</v>
      </c>
      <c r="E560" s="5" t="s">
        <v>3100</v>
      </c>
      <c r="F560" s="5" t="s">
        <v>3068</v>
      </c>
      <c r="G560" s="6" t="s">
        <v>3113</v>
      </c>
      <c r="H560" s="5" t="s">
        <v>3114</v>
      </c>
      <c r="I560" s="8" t="s">
        <v>3115</v>
      </c>
      <c r="J560" s="5" t="s">
        <v>93</v>
      </c>
      <c r="K560" s="5" t="s">
        <v>764</v>
      </c>
    </row>
    <row r="561">
      <c r="A561" s="4">
        <v>10497.0</v>
      </c>
      <c r="B561" s="5" t="s">
        <v>3116</v>
      </c>
      <c r="C561" s="5" t="s">
        <v>3117</v>
      </c>
      <c r="D561" s="6" t="s">
        <v>3118</v>
      </c>
      <c r="E561" s="5" t="s">
        <v>3119</v>
      </c>
      <c r="F561" s="5" t="s">
        <v>3120</v>
      </c>
      <c r="G561" s="6" t="s">
        <v>3113</v>
      </c>
      <c r="H561" s="5" t="s">
        <v>3121</v>
      </c>
      <c r="I561" s="8" t="s">
        <v>3122</v>
      </c>
      <c r="J561" s="5" t="s">
        <v>93</v>
      </c>
      <c r="K561" s="4" t="s">
        <v>42</v>
      </c>
    </row>
    <row r="562">
      <c r="A562" s="4">
        <v>10495.0</v>
      </c>
      <c r="B562" s="5" t="s">
        <v>3123</v>
      </c>
      <c r="C562" s="5" t="s">
        <v>3124</v>
      </c>
      <c r="D562" s="6" t="s">
        <v>3125</v>
      </c>
      <c r="E562" s="5" t="s">
        <v>3126</v>
      </c>
      <c r="F562" s="5" t="s">
        <v>3068</v>
      </c>
      <c r="G562" s="6" t="s">
        <v>3127</v>
      </c>
      <c r="H562" s="5" t="s">
        <v>3128</v>
      </c>
      <c r="I562" s="8" t="s">
        <v>3129</v>
      </c>
      <c r="J562" s="5" t="s">
        <v>18</v>
      </c>
      <c r="K562" s="5" t="s">
        <v>679</v>
      </c>
    </row>
    <row r="563">
      <c r="A563" s="4">
        <v>10494.0</v>
      </c>
      <c r="B563" s="5" t="s">
        <v>3130</v>
      </c>
      <c r="C563" s="5" t="s">
        <v>3131</v>
      </c>
      <c r="D563" s="6" t="s">
        <v>3125</v>
      </c>
      <c r="E563" s="5" t="s">
        <v>3126</v>
      </c>
      <c r="F563" s="5" t="s">
        <v>3068</v>
      </c>
      <c r="G563" s="6" t="s">
        <v>3132</v>
      </c>
      <c r="H563" s="5" t="s">
        <v>3133</v>
      </c>
      <c r="I563" s="8" t="s">
        <v>3134</v>
      </c>
      <c r="J563" s="5" t="s">
        <v>463</v>
      </c>
      <c r="K563" s="5" t="s">
        <v>201</v>
      </c>
    </row>
    <row r="564">
      <c r="A564" s="4">
        <v>10493.0</v>
      </c>
      <c r="B564" s="5" t="s">
        <v>3135</v>
      </c>
      <c r="C564" s="5" t="s">
        <v>3136</v>
      </c>
      <c r="D564" s="6" t="s">
        <v>3137</v>
      </c>
      <c r="E564" s="5" t="s">
        <v>3138</v>
      </c>
      <c r="F564" s="5" t="s">
        <v>3068</v>
      </c>
      <c r="G564" s="6" t="s">
        <v>3139</v>
      </c>
      <c r="H564" s="5" t="s">
        <v>3140</v>
      </c>
      <c r="I564" s="8" t="s">
        <v>3141</v>
      </c>
      <c r="J564" s="5" t="s">
        <v>18</v>
      </c>
      <c r="K564" s="5" t="s">
        <v>35</v>
      </c>
    </row>
    <row r="565">
      <c r="A565" s="4">
        <v>10492.0</v>
      </c>
      <c r="B565" s="5" t="s">
        <v>3142</v>
      </c>
      <c r="C565" s="5" t="s">
        <v>3143</v>
      </c>
      <c r="D565" s="6" t="s">
        <v>3137</v>
      </c>
      <c r="E565" s="5" t="s">
        <v>3138</v>
      </c>
      <c r="F565" s="5" t="s">
        <v>3068</v>
      </c>
      <c r="G565" s="6" t="s">
        <v>3144</v>
      </c>
      <c r="H565" s="7" t="s">
        <v>3145</v>
      </c>
      <c r="I565" s="8" t="s">
        <v>3146</v>
      </c>
      <c r="J565" s="5" t="s">
        <v>108</v>
      </c>
      <c r="K565" s="5" t="s">
        <v>218</v>
      </c>
    </row>
    <row r="566">
      <c r="A566" s="4">
        <v>10491.0</v>
      </c>
      <c r="B566" s="5" t="s">
        <v>3147</v>
      </c>
      <c r="C566" s="5" t="s">
        <v>3148</v>
      </c>
      <c r="D566" s="6" t="s">
        <v>3149</v>
      </c>
      <c r="E566" s="5" t="s">
        <v>3150</v>
      </c>
      <c r="F566" s="5" t="s">
        <v>3068</v>
      </c>
      <c r="G566" s="6" t="s">
        <v>3151</v>
      </c>
      <c r="H566" s="5" t="s">
        <v>3152</v>
      </c>
      <c r="I566" s="8" t="s">
        <v>3153</v>
      </c>
      <c r="J566" s="5" t="s">
        <v>232</v>
      </c>
      <c r="K566" s="5" t="s">
        <v>679</v>
      </c>
    </row>
    <row r="567">
      <c r="A567" s="4">
        <v>10490.0</v>
      </c>
      <c r="B567" s="5" t="s">
        <v>3154</v>
      </c>
      <c r="C567" s="5" t="s">
        <v>3155</v>
      </c>
      <c r="D567" s="6" t="s">
        <v>3156</v>
      </c>
      <c r="E567" s="5" t="s">
        <v>3157</v>
      </c>
      <c r="F567" s="5" t="s">
        <v>3068</v>
      </c>
      <c r="G567" s="6" t="s">
        <v>3158</v>
      </c>
      <c r="H567" s="4" t="s">
        <v>3159</v>
      </c>
      <c r="I567" s="8" t="s">
        <v>3160</v>
      </c>
      <c r="J567" s="5" t="s">
        <v>232</v>
      </c>
      <c r="K567" s="5" t="s">
        <v>212</v>
      </c>
    </row>
    <row r="568">
      <c r="A568" s="4">
        <v>10489.0</v>
      </c>
      <c r="B568" s="5" t="s">
        <v>661</v>
      </c>
      <c r="C568" s="5" t="s">
        <v>3161</v>
      </c>
      <c r="D568" s="6" t="s">
        <v>3162</v>
      </c>
      <c r="E568" s="5" t="s">
        <v>3138</v>
      </c>
      <c r="F568" s="5" t="s">
        <v>3068</v>
      </c>
      <c r="G568" s="6" t="s">
        <v>3163</v>
      </c>
      <c r="H568" s="4" t="str">
        <f>IFERROR(__xludf.DUMMYFUNCTION("""info@""&amp;LOWER(REGEXREPLACE(B568,""[^A-Za-z0-9]"",""""))&amp;"".com"""),"info@laercina.com")</f>
        <v>info@laercina.com</v>
      </c>
      <c r="I568" s="9" t="s">
        <v>3164</v>
      </c>
      <c r="J568" s="5" t="s">
        <v>42</v>
      </c>
      <c r="K568" s="5" t="s">
        <v>19</v>
      </c>
    </row>
    <row r="569">
      <c r="A569" s="4">
        <v>10488.0</v>
      </c>
      <c r="B569" s="5" t="s">
        <v>3165</v>
      </c>
      <c r="C569" s="5" t="s">
        <v>3166</v>
      </c>
      <c r="D569" s="6" t="s">
        <v>3162</v>
      </c>
      <c r="E569" s="5" t="s">
        <v>3138</v>
      </c>
      <c r="F569" s="5" t="s">
        <v>3068</v>
      </c>
      <c r="G569" s="6" t="s">
        <v>3167</v>
      </c>
      <c r="H569" s="4" t="str">
        <f>IFERROR(__xludf.DUMMYFUNCTION("""info@""&amp;LOWER(REGEXREPLACE(B569,""[^A-Za-z0-9]"",""""))&amp;"".com"""),"info@lacasona.com")</f>
        <v>info@lacasona.com</v>
      </c>
      <c r="I569" s="9" t="s">
        <v>3168</v>
      </c>
      <c r="J569" s="5" t="s">
        <v>18</v>
      </c>
      <c r="K569" s="5" t="s">
        <v>260</v>
      </c>
    </row>
    <row r="570">
      <c r="A570" s="4">
        <v>10487.0</v>
      </c>
      <c r="B570" s="5" t="s">
        <v>3169</v>
      </c>
      <c r="C570" s="5" t="s">
        <v>3170</v>
      </c>
      <c r="D570" s="6" t="s">
        <v>3162</v>
      </c>
      <c r="E570" s="5" t="s">
        <v>3138</v>
      </c>
      <c r="F570" s="5" t="s">
        <v>3068</v>
      </c>
      <c r="G570" s="6" t="s">
        <v>3171</v>
      </c>
      <c r="H570" s="4" t="str">
        <f>IFERROR(__xludf.DUMMYFUNCTION("""info@""&amp;LOWER(REGEXREPLACE(B570,""[^A-Za-z0-9]"",""""))&amp;"".com"""),"info@larutadecabralessl.com")</f>
        <v>info@larutadecabralessl.com</v>
      </c>
      <c r="I570" s="9" t="s">
        <v>3172</v>
      </c>
      <c r="J570" s="5" t="s">
        <v>18</v>
      </c>
      <c r="K570" s="5" t="s">
        <v>294</v>
      </c>
    </row>
    <row r="571">
      <c r="A571" s="4">
        <v>10486.0</v>
      </c>
      <c r="B571" s="5" t="s">
        <v>3173</v>
      </c>
      <c r="C571" s="5" t="s">
        <v>3174</v>
      </c>
      <c r="D571" s="6" t="s">
        <v>3162</v>
      </c>
      <c r="E571" s="5" t="s">
        <v>3138</v>
      </c>
      <c r="F571" s="5" t="s">
        <v>3068</v>
      </c>
      <c r="G571" s="6" t="s">
        <v>3175</v>
      </c>
      <c r="H571" s="5" t="s">
        <v>3176</v>
      </c>
      <c r="I571" s="8" t="s">
        <v>3177</v>
      </c>
      <c r="J571" s="5" t="s">
        <v>18</v>
      </c>
      <c r="K571" s="5" t="s">
        <v>782</v>
      </c>
    </row>
    <row r="572">
      <c r="A572" s="4">
        <v>10485.0</v>
      </c>
      <c r="B572" s="5" t="s">
        <v>3178</v>
      </c>
      <c r="C572" s="5" t="s">
        <v>3170</v>
      </c>
      <c r="D572" s="6" t="s">
        <v>3162</v>
      </c>
      <c r="E572" s="5" t="s">
        <v>3138</v>
      </c>
      <c r="F572" s="5" t="s">
        <v>3068</v>
      </c>
      <c r="G572" s="6" t="s">
        <v>3179</v>
      </c>
      <c r="H572" s="7" t="s">
        <v>3180</v>
      </c>
      <c r="I572" s="8" t="s">
        <v>3181</v>
      </c>
      <c r="J572" s="5" t="s">
        <v>51</v>
      </c>
      <c r="K572" s="5" t="s">
        <v>233</v>
      </c>
    </row>
    <row r="573">
      <c r="A573" s="4">
        <v>10484.0</v>
      </c>
      <c r="B573" s="5" t="s">
        <v>3182</v>
      </c>
      <c r="C573" s="5" t="s">
        <v>3183</v>
      </c>
      <c r="D573" s="6" t="s">
        <v>3184</v>
      </c>
      <c r="E573" s="5" t="s">
        <v>3138</v>
      </c>
      <c r="F573" s="5" t="s">
        <v>3068</v>
      </c>
      <c r="G573" s="6" t="s">
        <v>3185</v>
      </c>
      <c r="H573" s="5" t="s">
        <v>3186</v>
      </c>
      <c r="I573" s="8" t="s">
        <v>3187</v>
      </c>
      <c r="J573" s="5" t="s">
        <v>108</v>
      </c>
      <c r="K573" s="5" t="s">
        <v>52</v>
      </c>
    </row>
    <row r="574">
      <c r="A574" s="4">
        <v>10483.0</v>
      </c>
      <c r="B574" s="5" t="s">
        <v>3188</v>
      </c>
      <c r="C574" s="5" t="s">
        <v>3189</v>
      </c>
      <c r="D574" s="6" t="s">
        <v>3162</v>
      </c>
      <c r="E574" s="5" t="s">
        <v>3138</v>
      </c>
      <c r="F574" s="5" t="s">
        <v>3068</v>
      </c>
      <c r="G574" s="6" t="s">
        <v>3190</v>
      </c>
      <c r="H574" s="4" t="str">
        <f>IFERROR(__xludf.DUMMYFUNCTION("""info@""&amp;LOWER(REGEXREPLACE(B574,""[^A-Za-z0-9]"",""""))&amp;"".com"""),"info@entremonteshotel.com")</f>
        <v>info@entremonteshotel.com</v>
      </c>
      <c r="I574" s="9" t="s">
        <v>3191</v>
      </c>
      <c r="J574" s="5" t="s">
        <v>93</v>
      </c>
      <c r="K574" s="5" t="s">
        <v>19</v>
      </c>
    </row>
    <row r="575">
      <c r="A575" s="4">
        <v>10482.0</v>
      </c>
      <c r="B575" s="5" t="s">
        <v>3192</v>
      </c>
      <c r="C575" s="5" t="s">
        <v>3193</v>
      </c>
      <c r="D575" s="6" t="s">
        <v>3162</v>
      </c>
      <c r="E575" s="5" t="s">
        <v>3138</v>
      </c>
      <c r="F575" s="5" t="s">
        <v>3068</v>
      </c>
      <c r="G575" s="6" t="s">
        <v>3194</v>
      </c>
      <c r="H575" s="5" t="s">
        <v>3195</v>
      </c>
      <c r="I575" s="8" t="s">
        <v>3196</v>
      </c>
      <c r="J575" s="5" t="s">
        <v>463</v>
      </c>
      <c r="K575" s="4" t="s">
        <v>42</v>
      </c>
    </row>
    <row r="576">
      <c r="A576" s="4">
        <v>10481.0</v>
      </c>
      <c r="B576" s="5" t="s">
        <v>3197</v>
      </c>
      <c r="C576" s="5" t="s">
        <v>3198</v>
      </c>
      <c r="D576" s="6" t="s">
        <v>3184</v>
      </c>
      <c r="E576" s="5" t="s">
        <v>3138</v>
      </c>
      <c r="F576" s="5" t="s">
        <v>3068</v>
      </c>
      <c r="G576" s="6" t="s">
        <v>3199</v>
      </c>
      <c r="H576" s="4" t="str">
        <f>IFERROR(__xludf.DUMMYFUNCTION("""info@""&amp;LOWER(REGEXREPLACE(B576,""[^A-Za-z0-9]"",""""))&amp;"".com"""),"info@lacasonadecardes.com")</f>
        <v>info@lacasonadecardes.com</v>
      </c>
      <c r="I576" s="9" t="s">
        <v>3200</v>
      </c>
      <c r="J576" s="5" t="s">
        <v>108</v>
      </c>
      <c r="K576" s="5" t="s">
        <v>553</v>
      </c>
    </row>
    <row r="577">
      <c r="A577" s="4">
        <v>10480.0</v>
      </c>
      <c r="B577" s="5" t="s">
        <v>3201</v>
      </c>
      <c r="C577" s="5" t="s">
        <v>3202</v>
      </c>
      <c r="D577" s="6" t="s">
        <v>3184</v>
      </c>
      <c r="E577" s="5" t="s">
        <v>3138</v>
      </c>
      <c r="F577" s="5" t="s">
        <v>3068</v>
      </c>
      <c r="G577" s="6" t="s">
        <v>3203</v>
      </c>
      <c r="H577" s="5" t="s">
        <v>3204</v>
      </c>
      <c r="I577" s="8" t="s">
        <v>3205</v>
      </c>
      <c r="J577" s="5" t="s">
        <v>367</v>
      </c>
      <c r="K577" s="5" t="s">
        <v>35</v>
      </c>
    </row>
    <row r="578">
      <c r="A578" s="4">
        <v>10479.0</v>
      </c>
      <c r="B578" s="5" t="s">
        <v>3206</v>
      </c>
      <c r="C578" s="5" t="s">
        <v>3207</v>
      </c>
      <c r="D578" s="6" t="s">
        <v>3162</v>
      </c>
      <c r="E578" s="5" t="s">
        <v>3138</v>
      </c>
      <c r="F578" s="5" t="s">
        <v>3068</v>
      </c>
      <c r="G578" s="6" t="s">
        <v>3203</v>
      </c>
      <c r="H578" s="5" t="s">
        <v>3208</v>
      </c>
      <c r="I578" s="8" t="s">
        <v>3209</v>
      </c>
      <c r="J578" s="5" t="s">
        <v>108</v>
      </c>
      <c r="K578" s="4" t="s">
        <v>42</v>
      </c>
    </row>
    <row r="579">
      <c r="A579" s="4">
        <v>10478.0</v>
      </c>
      <c r="B579" s="5" t="s">
        <v>3210</v>
      </c>
      <c r="C579" s="5" t="s">
        <v>3211</v>
      </c>
      <c r="D579" s="6" t="s">
        <v>3184</v>
      </c>
      <c r="E579" s="5" t="s">
        <v>3138</v>
      </c>
      <c r="F579" s="5" t="s">
        <v>3068</v>
      </c>
      <c r="G579" s="6" t="s">
        <v>3212</v>
      </c>
      <c r="H579" s="5" t="s">
        <v>3213</v>
      </c>
      <c r="I579" s="9" t="s">
        <v>3214</v>
      </c>
      <c r="J579" s="5" t="s">
        <v>42</v>
      </c>
      <c r="K579" s="5" t="s">
        <v>85</v>
      </c>
    </row>
    <row r="580">
      <c r="A580" s="4">
        <v>10477.0</v>
      </c>
      <c r="B580" s="5" t="s">
        <v>3215</v>
      </c>
      <c r="C580" s="5" t="s">
        <v>3216</v>
      </c>
      <c r="D580" s="6" t="s">
        <v>3184</v>
      </c>
      <c r="E580" s="5" t="s">
        <v>3138</v>
      </c>
      <c r="F580" s="5" t="s">
        <v>3068</v>
      </c>
      <c r="G580" s="6" t="s">
        <v>3217</v>
      </c>
      <c r="H580" s="5" t="s">
        <v>3218</v>
      </c>
      <c r="I580" s="8" t="s">
        <v>3219</v>
      </c>
      <c r="J580" s="5" t="s">
        <v>93</v>
      </c>
      <c r="K580" s="5" t="s">
        <v>921</v>
      </c>
    </row>
    <row r="581">
      <c r="A581" s="4">
        <v>10476.0</v>
      </c>
      <c r="B581" s="5" t="s">
        <v>3220</v>
      </c>
      <c r="C581" s="5" t="s">
        <v>3221</v>
      </c>
      <c r="D581" s="6" t="s">
        <v>3184</v>
      </c>
      <c r="E581" s="5" t="s">
        <v>3138</v>
      </c>
      <c r="F581" s="5" t="s">
        <v>3068</v>
      </c>
      <c r="G581" s="6" t="s">
        <v>3222</v>
      </c>
      <c r="H581" s="7" t="s">
        <v>3223</v>
      </c>
      <c r="I581" s="8" t="s">
        <v>3224</v>
      </c>
      <c r="J581" s="5" t="s">
        <v>93</v>
      </c>
      <c r="K581" s="5" t="s">
        <v>35</v>
      </c>
    </row>
    <row r="582">
      <c r="A582" s="4">
        <v>10475.0</v>
      </c>
      <c r="B582" s="5" t="s">
        <v>3225</v>
      </c>
      <c r="C582" s="5" t="s">
        <v>3221</v>
      </c>
      <c r="D582" s="6" t="s">
        <v>3184</v>
      </c>
      <c r="E582" s="5" t="s">
        <v>3138</v>
      </c>
      <c r="F582" s="5" t="s">
        <v>3068</v>
      </c>
      <c r="G582" s="6" t="s">
        <v>3226</v>
      </c>
      <c r="H582" s="4" t="s">
        <v>3227</v>
      </c>
      <c r="I582" s="8" t="s">
        <v>3228</v>
      </c>
      <c r="J582" s="5" t="s">
        <v>108</v>
      </c>
      <c r="K582" s="5" t="s">
        <v>184</v>
      </c>
    </row>
    <row r="583">
      <c r="A583" s="4">
        <v>10474.0</v>
      </c>
      <c r="B583" s="5" t="s">
        <v>3229</v>
      </c>
      <c r="C583" s="5" t="s">
        <v>3230</v>
      </c>
      <c r="D583" s="6" t="s">
        <v>3231</v>
      </c>
      <c r="E583" s="5" t="s">
        <v>3100</v>
      </c>
      <c r="F583" s="5" t="s">
        <v>3068</v>
      </c>
      <c r="G583" s="6" t="s">
        <v>3232</v>
      </c>
      <c r="H583" s="5" t="s">
        <v>3233</v>
      </c>
      <c r="I583" s="8" t="s">
        <v>3234</v>
      </c>
      <c r="J583" s="5" t="s">
        <v>108</v>
      </c>
      <c r="K583" s="5" t="s">
        <v>754</v>
      </c>
    </row>
    <row r="584">
      <c r="A584" s="4">
        <v>10473.0</v>
      </c>
      <c r="B584" s="5" t="s">
        <v>3235</v>
      </c>
      <c r="C584" s="5" t="s">
        <v>3236</v>
      </c>
      <c r="D584" s="6" t="s">
        <v>3125</v>
      </c>
      <c r="E584" s="5" t="s">
        <v>3138</v>
      </c>
      <c r="F584" s="5" t="s">
        <v>3068</v>
      </c>
      <c r="G584" s="6" t="s">
        <v>3237</v>
      </c>
      <c r="H584" s="4" t="s">
        <v>3238</v>
      </c>
      <c r="I584" s="8" t="s">
        <v>3239</v>
      </c>
      <c r="J584" s="5" t="s">
        <v>232</v>
      </c>
      <c r="K584" s="5" t="s">
        <v>1495</v>
      </c>
    </row>
    <row r="585">
      <c r="A585" s="4">
        <v>10472.0</v>
      </c>
      <c r="B585" s="5" t="s">
        <v>3240</v>
      </c>
      <c r="C585" s="5" t="s">
        <v>3241</v>
      </c>
      <c r="D585" s="6" t="s">
        <v>3242</v>
      </c>
      <c r="E585" s="5" t="s">
        <v>3243</v>
      </c>
      <c r="F585" s="5" t="s">
        <v>3068</v>
      </c>
      <c r="G585" s="6" t="s">
        <v>3244</v>
      </c>
      <c r="H585" s="4" t="s">
        <v>3245</v>
      </c>
      <c r="I585" s="8" t="s">
        <v>3246</v>
      </c>
      <c r="J585" s="5" t="s">
        <v>93</v>
      </c>
      <c r="K585" s="5" t="s">
        <v>280</v>
      </c>
    </row>
    <row r="586">
      <c r="A586" s="4">
        <v>10471.0</v>
      </c>
      <c r="B586" s="5" t="s">
        <v>3247</v>
      </c>
      <c r="C586" s="5" t="s">
        <v>3248</v>
      </c>
      <c r="D586" s="6" t="s">
        <v>3249</v>
      </c>
      <c r="E586" s="5" t="s">
        <v>3250</v>
      </c>
      <c r="F586" s="5" t="s">
        <v>3068</v>
      </c>
      <c r="G586" s="6" t="s">
        <v>3251</v>
      </c>
      <c r="H586" s="5" t="s">
        <v>3252</v>
      </c>
      <c r="I586" s="8" t="s">
        <v>3253</v>
      </c>
      <c r="J586" s="5" t="s">
        <v>93</v>
      </c>
      <c r="K586" s="5" t="s">
        <v>66</v>
      </c>
    </row>
    <row r="587">
      <c r="A587" s="4">
        <v>10470.0</v>
      </c>
      <c r="B587" s="5" t="s">
        <v>3254</v>
      </c>
      <c r="C587" s="5" t="s">
        <v>3255</v>
      </c>
      <c r="D587" s="6" t="s">
        <v>3256</v>
      </c>
      <c r="E587" s="5" t="s">
        <v>3250</v>
      </c>
      <c r="F587" s="5" t="s">
        <v>3068</v>
      </c>
      <c r="G587" s="6" t="s">
        <v>3257</v>
      </c>
      <c r="H587" s="5" t="s">
        <v>3258</v>
      </c>
      <c r="I587" s="8" t="s">
        <v>3259</v>
      </c>
      <c r="J587" s="5" t="s">
        <v>108</v>
      </c>
      <c r="K587" s="5" t="s">
        <v>19</v>
      </c>
    </row>
    <row r="588">
      <c r="A588" s="4">
        <v>10469.0</v>
      </c>
      <c r="B588" s="5" t="s">
        <v>3260</v>
      </c>
      <c r="C588" s="5" t="s">
        <v>3261</v>
      </c>
      <c r="D588" s="6" t="s">
        <v>3162</v>
      </c>
      <c r="E588" s="5" t="s">
        <v>3262</v>
      </c>
      <c r="F588" s="5" t="s">
        <v>3068</v>
      </c>
      <c r="G588" s="6" t="s">
        <v>3263</v>
      </c>
      <c r="H588" s="5" t="s">
        <v>3264</v>
      </c>
      <c r="I588" s="8" t="s">
        <v>3265</v>
      </c>
      <c r="J588" s="5" t="s">
        <v>108</v>
      </c>
      <c r="K588" s="5" t="s">
        <v>553</v>
      </c>
    </row>
    <row r="589">
      <c r="A589" s="4">
        <v>10468.0</v>
      </c>
      <c r="B589" s="5" t="s">
        <v>3266</v>
      </c>
      <c r="C589" s="5" t="s">
        <v>3267</v>
      </c>
      <c r="D589" s="6" t="s">
        <v>3268</v>
      </c>
      <c r="E589" s="5" t="s">
        <v>3093</v>
      </c>
      <c r="F589" s="5" t="s">
        <v>3068</v>
      </c>
      <c r="G589" s="6" t="s">
        <v>3269</v>
      </c>
      <c r="H589" s="4" t="str">
        <f>IFERROR(__xludf.DUMMYFUNCTION("""info@""&amp;LOWER(REGEXREPLACE(B589,""[^A-Za-z0-9]"",""""))&amp;"".com"""),"info@hotelrurallapista.com")</f>
        <v>info@hotelrurallapista.com</v>
      </c>
      <c r="I589" s="9" t="s">
        <v>3270</v>
      </c>
      <c r="J589" s="5" t="s">
        <v>108</v>
      </c>
      <c r="K589" s="5" t="s">
        <v>1495</v>
      </c>
    </row>
    <row r="590">
      <c r="A590" s="4">
        <v>10467.0</v>
      </c>
      <c r="B590" s="5" t="s">
        <v>3271</v>
      </c>
      <c r="C590" s="5" t="s">
        <v>3272</v>
      </c>
      <c r="D590" s="6" t="s">
        <v>3273</v>
      </c>
      <c r="E590" s="5" t="s">
        <v>3274</v>
      </c>
      <c r="F590" s="5" t="s">
        <v>3068</v>
      </c>
      <c r="G590" s="6" t="s">
        <v>3275</v>
      </c>
      <c r="H590" s="4" t="s">
        <v>3276</v>
      </c>
      <c r="I590" s="8" t="s">
        <v>3277</v>
      </c>
      <c r="J590" s="5" t="s">
        <v>42</v>
      </c>
      <c r="K590" s="5" t="s">
        <v>782</v>
      </c>
    </row>
    <row r="591">
      <c r="A591" s="4">
        <v>10466.0</v>
      </c>
      <c r="B591" s="5" t="s">
        <v>3278</v>
      </c>
      <c r="C591" s="5" t="s">
        <v>3279</v>
      </c>
      <c r="D591" s="6" t="s">
        <v>3280</v>
      </c>
      <c r="E591" s="5" t="s">
        <v>3281</v>
      </c>
      <c r="F591" s="5" t="s">
        <v>3068</v>
      </c>
      <c r="G591" s="6" t="s">
        <v>3282</v>
      </c>
      <c r="H591" s="5" t="s">
        <v>3283</v>
      </c>
      <c r="I591" s="8" t="s">
        <v>3284</v>
      </c>
      <c r="J591" s="5" t="s">
        <v>108</v>
      </c>
      <c r="K591" s="5" t="s">
        <v>160</v>
      </c>
    </row>
    <row r="592">
      <c r="A592" s="4">
        <v>10465.0</v>
      </c>
      <c r="B592" s="5" t="s">
        <v>3285</v>
      </c>
      <c r="C592" s="5" t="s">
        <v>3286</v>
      </c>
      <c r="D592" s="6" t="s">
        <v>3287</v>
      </c>
      <c r="E592" s="5" t="s">
        <v>3067</v>
      </c>
      <c r="F592" s="5" t="s">
        <v>3068</v>
      </c>
      <c r="G592" s="6" t="s">
        <v>3288</v>
      </c>
      <c r="H592" s="5" t="s">
        <v>3289</v>
      </c>
      <c r="I592" s="8" t="s">
        <v>3290</v>
      </c>
      <c r="J592" s="5" t="s">
        <v>51</v>
      </c>
      <c r="K592" s="5" t="s">
        <v>152</v>
      </c>
    </row>
    <row r="593">
      <c r="A593" s="4">
        <v>10464.0</v>
      </c>
      <c r="B593" s="5" t="s">
        <v>3291</v>
      </c>
      <c r="C593" s="5" t="s">
        <v>3292</v>
      </c>
      <c r="D593" s="6" t="s">
        <v>3287</v>
      </c>
      <c r="E593" s="5" t="s">
        <v>3067</v>
      </c>
      <c r="F593" s="5" t="s">
        <v>3068</v>
      </c>
      <c r="G593" s="6" t="s">
        <v>3293</v>
      </c>
      <c r="H593" s="4" t="str">
        <f>IFERROR(__xludf.DUMMYFUNCTION("""info@""&amp;LOWER(REGEXREPLACE(B593,""[^A-Za-z0-9]"",""""))&amp;"".com"""),"info@villasanremo.com")</f>
        <v>info@villasanremo.com</v>
      </c>
      <c r="I593" s="9" t="s">
        <v>3294</v>
      </c>
      <c r="J593" s="5" t="s">
        <v>42</v>
      </c>
      <c r="K593" s="5" t="s">
        <v>921</v>
      </c>
    </row>
    <row r="594">
      <c r="A594" s="4">
        <v>10463.0</v>
      </c>
      <c r="B594" s="5" t="s">
        <v>3295</v>
      </c>
      <c r="C594" s="5" t="s">
        <v>3296</v>
      </c>
      <c r="D594" s="6" t="s">
        <v>3287</v>
      </c>
      <c r="E594" s="5" t="s">
        <v>3067</v>
      </c>
      <c r="F594" s="5" t="s">
        <v>3068</v>
      </c>
      <c r="G594" s="6" t="s">
        <v>3297</v>
      </c>
      <c r="H594" s="5" t="s">
        <v>3298</v>
      </c>
      <c r="I594" s="8" t="s">
        <v>3299</v>
      </c>
      <c r="J594" s="5" t="s">
        <v>42</v>
      </c>
      <c r="K594" s="5" t="s">
        <v>308</v>
      </c>
    </row>
    <row r="595">
      <c r="A595" s="4">
        <v>10462.0</v>
      </c>
      <c r="B595" s="5" t="s">
        <v>3300</v>
      </c>
      <c r="C595" s="5" t="s">
        <v>3301</v>
      </c>
      <c r="D595" s="6" t="s">
        <v>3287</v>
      </c>
      <c r="E595" s="5" t="s">
        <v>3067</v>
      </c>
      <c r="F595" s="5" t="s">
        <v>3068</v>
      </c>
      <c r="G595" s="6" t="s">
        <v>3302</v>
      </c>
      <c r="H595" s="5" t="s">
        <v>3303</v>
      </c>
      <c r="I595" s="8" t="s">
        <v>3304</v>
      </c>
      <c r="J595" s="5" t="s">
        <v>42</v>
      </c>
      <c r="K595" s="5" t="s">
        <v>66</v>
      </c>
    </row>
    <row r="596">
      <c r="A596" s="4">
        <v>10461.0</v>
      </c>
      <c r="B596" s="5" t="s">
        <v>3305</v>
      </c>
      <c r="C596" s="5" t="s">
        <v>3306</v>
      </c>
      <c r="D596" s="6" t="s">
        <v>3307</v>
      </c>
      <c r="E596" s="5" t="s">
        <v>3067</v>
      </c>
      <c r="F596" s="5" t="s">
        <v>3068</v>
      </c>
      <c r="G596" s="6" t="s">
        <v>3308</v>
      </c>
      <c r="H596" s="5" t="s">
        <v>3309</v>
      </c>
      <c r="I596" s="8" t="s">
        <v>3310</v>
      </c>
      <c r="J596" s="5" t="s">
        <v>18</v>
      </c>
      <c r="K596" s="5" t="s">
        <v>308</v>
      </c>
    </row>
    <row r="597">
      <c r="A597" s="4">
        <v>10460.0</v>
      </c>
      <c r="B597" s="5" t="s">
        <v>3311</v>
      </c>
      <c r="C597" s="5" t="s">
        <v>3312</v>
      </c>
      <c r="D597" s="6" t="s">
        <v>3307</v>
      </c>
      <c r="E597" s="5" t="s">
        <v>3067</v>
      </c>
      <c r="F597" s="5" t="s">
        <v>3068</v>
      </c>
      <c r="G597" s="6" t="s">
        <v>3313</v>
      </c>
      <c r="H597" s="5" t="s">
        <v>3314</v>
      </c>
      <c r="I597" s="8" t="s">
        <v>3315</v>
      </c>
      <c r="J597" s="5" t="s">
        <v>93</v>
      </c>
      <c r="K597" s="5" t="s">
        <v>260</v>
      </c>
    </row>
    <row r="598">
      <c r="A598" s="4">
        <v>10459.0</v>
      </c>
      <c r="B598" s="5" t="s">
        <v>3316</v>
      </c>
      <c r="C598" s="5" t="s">
        <v>3317</v>
      </c>
      <c r="D598" s="6" t="s">
        <v>3307</v>
      </c>
      <c r="E598" s="5" t="s">
        <v>3067</v>
      </c>
      <c r="F598" s="5" t="s">
        <v>3068</v>
      </c>
      <c r="G598" s="6" t="s">
        <v>3318</v>
      </c>
      <c r="H598" s="4" t="str">
        <f>IFERROR(__xludf.DUMMYFUNCTION("""info@""&amp;LOWER(REGEXREPLACE(B598,""[^A-Za-z0-9]"",""""))&amp;"".com"""),"info@cristalvillaviciosa.com")</f>
        <v>info@cristalvillaviciosa.com</v>
      </c>
      <c r="I598" s="9" t="s">
        <v>3319</v>
      </c>
      <c r="J598" s="5" t="s">
        <v>93</v>
      </c>
      <c r="K598" s="5" t="s">
        <v>1014</v>
      </c>
    </row>
    <row r="599">
      <c r="A599" s="4">
        <v>10458.0</v>
      </c>
      <c r="B599" s="5" t="s">
        <v>3320</v>
      </c>
      <c r="C599" s="5" t="s">
        <v>3321</v>
      </c>
      <c r="D599" s="6" t="s">
        <v>3307</v>
      </c>
      <c r="E599" s="5" t="s">
        <v>3067</v>
      </c>
      <c r="F599" s="5" t="s">
        <v>3068</v>
      </c>
      <c r="G599" s="6" t="s">
        <v>3322</v>
      </c>
      <c r="H599" s="5" t="s">
        <v>3323</v>
      </c>
      <c r="I599" s="8" t="s">
        <v>3324</v>
      </c>
      <c r="J599" s="5" t="s">
        <v>93</v>
      </c>
      <c r="K599" s="5" t="s">
        <v>74</v>
      </c>
    </row>
    <row r="600">
      <c r="A600" s="4">
        <v>10457.0</v>
      </c>
      <c r="B600" s="5" t="s">
        <v>3325</v>
      </c>
      <c r="C600" s="5" t="s">
        <v>3326</v>
      </c>
      <c r="D600" s="6" t="s">
        <v>3307</v>
      </c>
      <c r="E600" s="5" t="s">
        <v>3067</v>
      </c>
      <c r="F600" s="5" t="s">
        <v>3068</v>
      </c>
      <c r="G600" s="6" t="s">
        <v>3327</v>
      </c>
      <c r="H600" s="5" t="s">
        <v>3328</v>
      </c>
      <c r="I600" s="9" t="s">
        <v>3329</v>
      </c>
      <c r="J600" s="5" t="s">
        <v>108</v>
      </c>
      <c r="K600" s="5" t="s">
        <v>66</v>
      </c>
    </row>
    <row r="601">
      <c r="A601" s="4">
        <v>10456.0</v>
      </c>
      <c r="B601" s="5" t="s">
        <v>3330</v>
      </c>
      <c r="C601" s="5" t="s">
        <v>3331</v>
      </c>
      <c r="D601" s="6" t="s">
        <v>3307</v>
      </c>
      <c r="E601" s="5" t="s">
        <v>3067</v>
      </c>
      <c r="F601" s="5" t="s">
        <v>3068</v>
      </c>
      <c r="G601" s="6" t="s">
        <v>3332</v>
      </c>
      <c r="H601" s="4" t="str">
        <f>IFERROR(__xludf.DUMMYFUNCTION("""info@""&amp;LOWER(REGEXREPLACE(B601,""[^A-Za-z0-9]"",""""))&amp;"".com"""),"info@neptuno.com")</f>
        <v>info@neptuno.com</v>
      </c>
      <c r="I601" s="9" t="s">
        <v>3333</v>
      </c>
      <c r="J601" s="5" t="s">
        <v>93</v>
      </c>
      <c r="K601" s="5" t="s">
        <v>66</v>
      </c>
    </row>
    <row r="602">
      <c r="A602" s="4">
        <v>10455.0</v>
      </c>
      <c r="B602" s="5" t="s">
        <v>3334</v>
      </c>
      <c r="C602" s="5" t="s">
        <v>3335</v>
      </c>
      <c r="D602" s="6" t="s">
        <v>3307</v>
      </c>
      <c r="E602" s="5" t="s">
        <v>3067</v>
      </c>
      <c r="F602" s="5" t="s">
        <v>3068</v>
      </c>
      <c r="G602" s="6" t="s">
        <v>3336</v>
      </c>
      <c r="H602" s="4" t="str">
        <f>IFERROR(__xludf.DUMMYFUNCTION("""info@""&amp;LOWER(REGEXREPLACE(B602,""[^A-Za-z0-9]"",""""))&amp;"".com"""),"info@hotelalamedasl.com")</f>
        <v>info@hotelalamedasl.com</v>
      </c>
      <c r="I602" s="9" t="s">
        <v>3337</v>
      </c>
      <c r="J602" s="5" t="s">
        <v>42</v>
      </c>
      <c r="K602" s="5" t="s">
        <v>782</v>
      </c>
    </row>
    <row r="603">
      <c r="A603" s="4">
        <v>10454.0</v>
      </c>
      <c r="B603" s="5" t="s">
        <v>3338</v>
      </c>
      <c r="C603" s="5" t="s">
        <v>3339</v>
      </c>
      <c r="D603" s="6" t="s">
        <v>3340</v>
      </c>
      <c r="E603" s="5" t="s">
        <v>3067</v>
      </c>
      <c r="F603" s="5" t="s">
        <v>3068</v>
      </c>
      <c r="G603" s="6" t="s">
        <v>3341</v>
      </c>
      <c r="H603" s="5" t="s">
        <v>3342</v>
      </c>
      <c r="I603" s="8" t="s">
        <v>3343</v>
      </c>
      <c r="J603" s="5" t="s">
        <v>108</v>
      </c>
      <c r="K603" s="5" t="s">
        <v>679</v>
      </c>
    </row>
    <row r="604">
      <c r="A604" s="4">
        <v>10452.0</v>
      </c>
      <c r="B604" s="5" t="s">
        <v>3344</v>
      </c>
      <c r="C604" s="5" t="s">
        <v>3345</v>
      </c>
      <c r="D604" s="6" t="s">
        <v>3307</v>
      </c>
      <c r="E604" s="5" t="s">
        <v>3067</v>
      </c>
      <c r="F604" s="5" t="s">
        <v>3068</v>
      </c>
      <c r="G604" s="6" t="s">
        <v>3346</v>
      </c>
      <c r="H604" s="4" t="str">
        <f>IFERROR(__xludf.DUMMYFUNCTION("""info@""&amp;LOWER(REGEXREPLACE(B604,""[^A-Za-z0-9]"",""""))&amp;"".com"""),"info@carlosi.com")</f>
        <v>info@carlosi.com</v>
      </c>
      <c r="I604" s="9" t="s">
        <v>3347</v>
      </c>
      <c r="J604" s="5" t="s">
        <v>42</v>
      </c>
      <c r="K604" s="5" t="s">
        <v>280</v>
      </c>
    </row>
    <row r="605">
      <c r="A605" s="4">
        <v>10453.0</v>
      </c>
      <c r="B605" s="5" t="s">
        <v>3348</v>
      </c>
      <c r="C605" s="5" t="s">
        <v>3349</v>
      </c>
      <c r="D605" s="6" t="s">
        <v>3066</v>
      </c>
      <c r="E605" s="5" t="s">
        <v>3067</v>
      </c>
      <c r="F605" s="5" t="s">
        <v>3068</v>
      </c>
      <c r="G605" s="6" t="s">
        <v>3346</v>
      </c>
      <c r="H605" s="4" t="str">
        <f>IFERROR(__xludf.DUMMYFUNCTION("""info@""&amp;LOWER(REGEXREPLACE(B605,""[^A-Za-z0-9]"",""""))&amp;"".com"""),"info@casablanca.com")</f>
        <v>info@casablanca.com</v>
      </c>
      <c r="I605" s="9" t="s">
        <v>3350</v>
      </c>
      <c r="J605" s="5" t="s">
        <v>93</v>
      </c>
      <c r="K605" s="5" t="s">
        <v>1495</v>
      </c>
    </row>
    <row r="606">
      <c r="A606" s="4">
        <v>10451.0</v>
      </c>
      <c r="B606" s="5" t="s">
        <v>3351</v>
      </c>
      <c r="C606" s="5" t="s">
        <v>3352</v>
      </c>
      <c r="D606" s="6" t="s">
        <v>3307</v>
      </c>
      <c r="E606" s="5" t="s">
        <v>3067</v>
      </c>
      <c r="F606" s="5" t="s">
        <v>3068</v>
      </c>
      <c r="G606" s="6" t="s">
        <v>3353</v>
      </c>
      <c r="H606" s="5" t="s">
        <v>3354</v>
      </c>
      <c r="I606" s="8" t="s">
        <v>3355</v>
      </c>
      <c r="J606" s="5" t="s">
        <v>93</v>
      </c>
      <c r="K606" s="5" t="s">
        <v>184</v>
      </c>
    </row>
    <row r="607">
      <c r="A607" s="4">
        <v>10450.0</v>
      </c>
      <c r="B607" s="5" t="s">
        <v>3356</v>
      </c>
      <c r="C607" s="5" t="s">
        <v>3357</v>
      </c>
      <c r="D607" s="6" t="s">
        <v>3358</v>
      </c>
      <c r="E607" s="5" t="s">
        <v>3359</v>
      </c>
      <c r="F607" s="5" t="s">
        <v>3068</v>
      </c>
      <c r="G607" s="6" t="s">
        <v>3360</v>
      </c>
      <c r="H607" s="5" t="s">
        <v>3361</v>
      </c>
      <c r="I607" s="8" t="s">
        <v>3362</v>
      </c>
      <c r="J607" s="5" t="s">
        <v>51</v>
      </c>
      <c r="K607" s="5" t="s">
        <v>74</v>
      </c>
    </row>
    <row r="608">
      <c r="A608" s="4">
        <v>10449.0</v>
      </c>
      <c r="B608" s="5" t="s">
        <v>3363</v>
      </c>
      <c r="C608" s="5" t="s">
        <v>3364</v>
      </c>
      <c r="D608" s="6" t="s">
        <v>3365</v>
      </c>
      <c r="E608" s="5" t="s">
        <v>3366</v>
      </c>
      <c r="F608" s="5" t="s">
        <v>3068</v>
      </c>
      <c r="G608" s="6" t="s">
        <v>3367</v>
      </c>
      <c r="H608" s="5" t="s">
        <v>3368</v>
      </c>
      <c r="I608" s="8" t="s">
        <v>3369</v>
      </c>
      <c r="J608" s="5" t="s">
        <v>108</v>
      </c>
      <c r="K608" s="5" t="s">
        <v>218</v>
      </c>
    </row>
    <row r="609">
      <c r="A609" s="4">
        <v>10448.0</v>
      </c>
      <c r="B609" s="5" t="s">
        <v>3370</v>
      </c>
      <c r="C609" s="5" t="s">
        <v>3371</v>
      </c>
      <c r="D609" s="6" t="s">
        <v>3365</v>
      </c>
      <c r="E609" s="5" t="s">
        <v>3366</v>
      </c>
      <c r="F609" s="5" t="s">
        <v>3068</v>
      </c>
      <c r="G609" s="6" t="s">
        <v>3372</v>
      </c>
      <c r="H609" s="5" t="s">
        <v>3373</v>
      </c>
      <c r="I609" s="8" t="s">
        <v>3374</v>
      </c>
      <c r="J609" s="5" t="s">
        <v>42</v>
      </c>
      <c r="K609" s="5" t="s">
        <v>679</v>
      </c>
    </row>
    <row r="610">
      <c r="A610" s="4">
        <v>10447.0</v>
      </c>
      <c r="B610" s="5" t="s">
        <v>3375</v>
      </c>
      <c r="C610" s="5" t="s">
        <v>3376</v>
      </c>
      <c r="D610" s="6" t="s">
        <v>3365</v>
      </c>
      <c r="E610" s="5" t="s">
        <v>3366</v>
      </c>
      <c r="F610" s="5" t="s">
        <v>3068</v>
      </c>
      <c r="G610" s="6" t="s">
        <v>3377</v>
      </c>
      <c r="H610" s="5" t="s">
        <v>3378</v>
      </c>
      <c r="I610" s="8" t="s">
        <v>3379</v>
      </c>
      <c r="J610" s="5" t="s">
        <v>42</v>
      </c>
      <c r="K610" s="5" t="s">
        <v>201</v>
      </c>
    </row>
    <row r="611">
      <c r="A611" s="4">
        <v>10446.0</v>
      </c>
      <c r="B611" s="5" t="s">
        <v>3380</v>
      </c>
      <c r="C611" s="5" t="s">
        <v>3381</v>
      </c>
      <c r="D611" s="6" t="s">
        <v>3365</v>
      </c>
      <c r="E611" s="5" t="s">
        <v>3366</v>
      </c>
      <c r="F611" s="5" t="s">
        <v>3068</v>
      </c>
      <c r="G611" s="6" t="s">
        <v>3382</v>
      </c>
      <c r="H611" s="5" t="s">
        <v>3383</v>
      </c>
      <c r="I611" s="8" t="s">
        <v>3384</v>
      </c>
      <c r="J611" s="5" t="s">
        <v>51</v>
      </c>
      <c r="K611" s="5" t="s">
        <v>152</v>
      </c>
    </row>
    <row r="612">
      <c r="A612" s="4">
        <v>10445.0</v>
      </c>
      <c r="B612" s="5" t="s">
        <v>3385</v>
      </c>
      <c r="C612" s="5" t="s">
        <v>3386</v>
      </c>
      <c r="D612" s="6" t="s">
        <v>3387</v>
      </c>
      <c r="E612" s="5" t="s">
        <v>3366</v>
      </c>
      <c r="F612" s="5" t="s">
        <v>3068</v>
      </c>
      <c r="G612" s="6" t="s">
        <v>3388</v>
      </c>
      <c r="H612" s="5" t="s">
        <v>3389</v>
      </c>
      <c r="I612" s="8" t="s">
        <v>3390</v>
      </c>
      <c r="J612" s="5" t="s">
        <v>51</v>
      </c>
      <c r="K612" s="5" t="s">
        <v>679</v>
      </c>
    </row>
    <row r="613">
      <c r="A613" s="4">
        <v>10444.0</v>
      </c>
      <c r="B613" s="5" t="s">
        <v>3391</v>
      </c>
      <c r="C613" s="5" t="s">
        <v>3392</v>
      </c>
      <c r="D613" s="6" t="s">
        <v>3393</v>
      </c>
      <c r="E613" s="5" t="s">
        <v>3366</v>
      </c>
      <c r="F613" s="5" t="s">
        <v>3068</v>
      </c>
      <c r="G613" s="6" t="s">
        <v>3394</v>
      </c>
      <c r="H613" s="4" t="str">
        <f>IFERROR(__xludf.DUMMYFUNCTION("""info@""&amp;LOWER(REGEXREPLACE(B613,""[^A-Za-z0-9]"",""""))&amp;"".com"""),"info@hotelsanpedro.com")</f>
        <v>info@hotelsanpedro.com</v>
      </c>
      <c r="I613" s="9" t="s">
        <v>3395</v>
      </c>
      <c r="J613" s="5" t="s">
        <v>18</v>
      </c>
      <c r="K613" s="5" t="s">
        <v>1495</v>
      </c>
    </row>
    <row r="614">
      <c r="A614" s="4">
        <v>10443.0</v>
      </c>
      <c r="B614" s="5" t="s">
        <v>3396</v>
      </c>
      <c r="C614" s="5" t="s">
        <v>3397</v>
      </c>
      <c r="D614" s="6" t="s">
        <v>3387</v>
      </c>
      <c r="E614" s="5" t="s">
        <v>3366</v>
      </c>
      <c r="F614" s="5" t="s">
        <v>3068</v>
      </c>
      <c r="G614" s="6" t="s">
        <v>3398</v>
      </c>
      <c r="H614" s="5" t="s">
        <v>3399</v>
      </c>
      <c r="I614" s="8" t="s">
        <v>3400</v>
      </c>
      <c r="J614" s="5" t="s">
        <v>18</v>
      </c>
      <c r="K614" s="5" t="s">
        <v>19</v>
      </c>
    </row>
    <row r="615">
      <c r="A615" s="4">
        <v>10442.0</v>
      </c>
      <c r="B615" s="5" t="s">
        <v>3401</v>
      </c>
      <c r="C615" s="5" t="s">
        <v>3402</v>
      </c>
      <c r="D615" s="6" t="s">
        <v>3365</v>
      </c>
      <c r="E615" s="5" t="s">
        <v>3366</v>
      </c>
      <c r="F615" s="5" t="s">
        <v>3068</v>
      </c>
      <c r="G615" s="6" t="s">
        <v>3403</v>
      </c>
      <c r="H615" s="4" t="s">
        <v>3404</v>
      </c>
      <c r="I615" s="8" t="s">
        <v>3405</v>
      </c>
      <c r="J615" s="5" t="s">
        <v>463</v>
      </c>
      <c r="K615" s="5" t="s">
        <v>201</v>
      </c>
    </row>
    <row r="616">
      <c r="A616" s="4">
        <v>10441.0</v>
      </c>
      <c r="B616" s="5" t="s">
        <v>3406</v>
      </c>
      <c r="C616" s="5" t="s">
        <v>3407</v>
      </c>
      <c r="D616" s="6" t="s">
        <v>3387</v>
      </c>
      <c r="E616" s="5" t="s">
        <v>3366</v>
      </c>
      <c r="F616" s="5" t="s">
        <v>3068</v>
      </c>
      <c r="G616" s="6" t="s">
        <v>3408</v>
      </c>
      <c r="H616" s="4" t="str">
        <f>IFERROR(__xludf.DUMMYFUNCTION("""info@""&amp;LOWER(REGEXREPLACE(B616,""[^A-Za-z0-9]"",""""))&amp;"".com"""),"info@hotelpalaciodefiame.com")</f>
        <v>info@hotelpalaciodefiame.com</v>
      </c>
      <c r="I616" s="9" t="s">
        <v>3409</v>
      </c>
      <c r="J616" s="5" t="s">
        <v>93</v>
      </c>
      <c r="K616" s="5" t="s">
        <v>921</v>
      </c>
    </row>
    <row r="617">
      <c r="A617" s="4">
        <v>10440.0</v>
      </c>
      <c r="B617" s="5" t="s">
        <v>3410</v>
      </c>
      <c r="C617" s="5" t="s">
        <v>3411</v>
      </c>
      <c r="D617" s="6" t="s">
        <v>3358</v>
      </c>
      <c r="E617" s="5" t="s">
        <v>3359</v>
      </c>
      <c r="F617" s="5" t="s">
        <v>3068</v>
      </c>
      <c r="G617" s="6" t="s">
        <v>3412</v>
      </c>
      <c r="H617" s="5" t="s">
        <v>3413</v>
      </c>
      <c r="I617" s="8" t="s">
        <v>3414</v>
      </c>
      <c r="J617" s="5" t="s">
        <v>93</v>
      </c>
      <c r="K617" s="5" t="s">
        <v>3415</v>
      </c>
    </row>
    <row r="618">
      <c r="A618" s="4">
        <v>10439.0</v>
      </c>
      <c r="B618" s="5" t="s">
        <v>3416</v>
      </c>
      <c r="C618" s="5" t="s">
        <v>3417</v>
      </c>
      <c r="D618" s="6" t="s">
        <v>3358</v>
      </c>
      <c r="E618" s="5" t="s">
        <v>3359</v>
      </c>
      <c r="F618" s="5" t="s">
        <v>3068</v>
      </c>
      <c r="G618" s="6" t="s">
        <v>3418</v>
      </c>
      <c r="H618" s="4" t="s">
        <v>3419</v>
      </c>
      <c r="I618" s="8" t="s">
        <v>3420</v>
      </c>
      <c r="J618" s="5" t="s">
        <v>42</v>
      </c>
      <c r="K618" s="5" t="s">
        <v>921</v>
      </c>
    </row>
    <row r="619">
      <c r="A619" s="4">
        <v>10438.0</v>
      </c>
      <c r="B619" s="5" t="s">
        <v>3421</v>
      </c>
      <c r="C619" s="5" t="s">
        <v>3422</v>
      </c>
      <c r="D619" s="6" t="s">
        <v>3358</v>
      </c>
      <c r="E619" s="5" t="s">
        <v>3359</v>
      </c>
      <c r="F619" s="5" t="s">
        <v>3068</v>
      </c>
      <c r="G619" s="6" t="s">
        <v>3423</v>
      </c>
      <c r="H619" s="4" t="str">
        <f>IFERROR(__xludf.DUMMYFUNCTION("""info@""&amp;LOWER(REGEXREPLACE(B619,""[^A-Za-z0-9]"",""""))&amp;"".com"""),"info@lacasina.com")</f>
        <v>info@lacasina.com</v>
      </c>
      <c r="I619" s="9" t="s">
        <v>3424</v>
      </c>
      <c r="J619" s="5" t="s">
        <v>93</v>
      </c>
      <c r="K619" s="5" t="s">
        <v>152</v>
      </c>
    </row>
    <row r="620">
      <c r="A620" s="4">
        <v>10437.0</v>
      </c>
      <c r="B620" s="5" t="s">
        <v>3425</v>
      </c>
      <c r="C620" s="5" t="s">
        <v>3426</v>
      </c>
      <c r="D620" s="6" t="s">
        <v>3427</v>
      </c>
      <c r="E620" s="5" t="s">
        <v>3359</v>
      </c>
      <c r="F620" s="5" t="s">
        <v>3068</v>
      </c>
      <c r="G620" s="6" t="s">
        <v>3428</v>
      </c>
      <c r="H620" s="5" t="s">
        <v>3429</v>
      </c>
      <c r="I620" s="9" t="s">
        <v>3430</v>
      </c>
      <c r="J620" s="5" t="s">
        <v>108</v>
      </c>
      <c r="K620" s="5" t="s">
        <v>381</v>
      </c>
    </row>
    <row r="621">
      <c r="A621" s="4">
        <v>10436.0</v>
      </c>
      <c r="B621" s="5" t="s">
        <v>3431</v>
      </c>
      <c r="C621" s="5" t="s">
        <v>3432</v>
      </c>
      <c r="D621" s="6" t="s">
        <v>3433</v>
      </c>
      <c r="E621" s="5" t="s">
        <v>3359</v>
      </c>
      <c r="F621" s="5" t="s">
        <v>3068</v>
      </c>
      <c r="G621" s="6" t="s">
        <v>3434</v>
      </c>
      <c r="H621" s="5" t="s">
        <v>3435</v>
      </c>
      <c r="I621" s="8" t="s">
        <v>3436</v>
      </c>
      <c r="J621" s="5" t="s">
        <v>93</v>
      </c>
      <c r="K621" s="5" t="s">
        <v>170</v>
      </c>
    </row>
    <row r="622">
      <c r="A622" s="4">
        <v>10435.0</v>
      </c>
      <c r="B622" s="5" t="s">
        <v>3437</v>
      </c>
      <c r="C622" s="5" t="s">
        <v>3438</v>
      </c>
      <c r="D622" s="6" t="s">
        <v>3439</v>
      </c>
      <c r="E622" s="5" t="s">
        <v>3440</v>
      </c>
      <c r="F622" s="5" t="s">
        <v>3068</v>
      </c>
      <c r="G622" s="6" t="s">
        <v>3441</v>
      </c>
      <c r="H622" s="7" t="s">
        <v>3442</v>
      </c>
      <c r="I622" s="8" t="s">
        <v>3443</v>
      </c>
      <c r="J622" s="5" t="s">
        <v>463</v>
      </c>
      <c r="K622" s="5" t="s">
        <v>553</v>
      </c>
    </row>
    <row r="623">
      <c r="A623" s="4">
        <v>10434.0</v>
      </c>
      <c r="B623" s="5" t="s">
        <v>3444</v>
      </c>
      <c r="C623" s="5" t="s">
        <v>3445</v>
      </c>
      <c r="D623" s="6" t="s">
        <v>3446</v>
      </c>
      <c r="E623" s="5" t="s">
        <v>3440</v>
      </c>
      <c r="F623" s="5" t="s">
        <v>3068</v>
      </c>
      <c r="G623" s="6" t="s">
        <v>3447</v>
      </c>
      <c r="H623" s="5" t="s">
        <v>3448</v>
      </c>
      <c r="I623" s="8" t="s">
        <v>3449</v>
      </c>
      <c r="J623" s="5" t="s">
        <v>42</v>
      </c>
      <c r="K623" s="5" t="s">
        <v>66</v>
      </c>
    </row>
    <row r="624">
      <c r="A624" s="4">
        <v>10433.0</v>
      </c>
      <c r="B624" s="5" t="s">
        <v>3450</v>
      </c>
      <c r="C624" s="5" t="s">
        <v>3451</v>
      </c>
      <c r="D624" s="6" t="s">
        <v>3439</v>
      </c>
      <c r="E624" s="5" t="s">
        <v>3440</v>
      </c>
      <c r="F624" s="5" t="s">
        <v>3068</v>
      </c>
      <c r="G624" s="6" t="s">
        <v>3452</v>
      </c>
      <c r="H624" s="5" t="s">
        <v>3453</v>
      </c>
      <c r="I624" s="8" t="s">
        <v>3454</v>
      </c>
      <c r="J624" s="5" t="s">
        <v>42</v>
      </c>
      <c r="K624" s="5" t="s">
        <v>19</v>
      </c>
    </row>
    <row r="625">
      <c r="A625" s="4">
        <v>10432.0</v>
      </c>
      <c r="B625" s="5" t="s">
        <v>3455</v>
      </c>
      <c r="C625" s="5" t="s">
        <v>3456</v>
      </c>
      <c r="D625" s="6" t="s">
        <v>3457</v>
      </c>
      <c r="E625" s="5" t="s">
        <v>3440</v>
      </c>
      <c r="F625" s="5" t="s">
        <v>3068</v>
      </c>
      <c r="G625" s="6" t="s">
        <v>3458</v>
      </c>
      <c r="H625" s="7" t="s">
        <v>3459</v>
      </c>
      <c r="I625" s="8" t="s">
        <v>3460</v>
      </c>
      <c r="J625" s="5" t="s">
        <v>42</v>
      </c>
      <c r="K625" s="5" t="s">
        <v>294</v>
      </c>
    </row>
    <row r="626">
      <c r="A626" s="4">
        <v>10431.0</v>
      </c>
      <c r="B626" s="5" t="s">
        <v>3461</v>
      </c>
      <c r="C626" s="5" t="s">
        <v>3462</v>
      </c>
      <c r="D626" s="6" t="s">
        <v>3463</v>
      </c>
      <c r="E626" s="5" t="s">
        <v>3440</v>
      </c>
      <c r="F626" s="5" t="s">
        <v>3068</v>
      </c>
      <c r="G626" s="6" t="s">
        <v>3464</v>
      </c>
      <c r="H626" s="5" t="s">
        <v>3465</v>
      </c>
      <c r="I626" s="8" t="s">
        <v>3466</v>
      </c>
      <c r="J626" s="5" t="s">
        <v>18</v>
      </c>
      <c r="K626" s="5" t="s">
        <v>308</v>
      </c>
    </row>
    <row r="627">
      <c r="A627" s="4">
        <v>10430.0</v>
      </c>
      <c r="B627" s="5" t="s">
        <v>3467</v>
      </c>
      <c r="C627" s="5" t="s">
        <v>3468</v>
      </c>
      <c r="D627" s="6" t="s">
        <v>3469</v>
      </c>
      <c r="E627" s="5" t="s">
        <v>3440</v>
      </c>
      <c r="F627" s="5" t="s">
        <v>3068</v>
      </c>
      <c r="G627" s="6" t="s">
        <v>3470</v>
      </c>
      <c r="H627" s="7" t="s">
        <v>3471</v>
      </c>
      <c r="I627" s="8" t="s">
        <v>3472</v>
      </c>
      <c r="J627" s="5" t="s">
        <v>93</v>
      </c>
      <c r="K627" s="5" t="s">
        <v>233</v>
      </c>
    </row>
    <row r="628">
      <c r="A628" s="4">
        <v>10429.0</v>
      </c>
      <c r="B628" s="5" t="s">
        <v>3473</v>
      </c>
      <c r="C628" s="5" t="s">
        <v>3474</v>
      </c>
      <c r="D628" s="6" t="s">
        <v>3469</v>
      </c>
      <c r="E628" s="5" t="s">
        <v>3440</v>
      </c>
      <c r="F628" s="5" t="s">
        <v>3068</v>
      </c>
      <c r="G628" s="6" t="s">
        <v>3475</v>
      </c>
      <c r="H628" s="5" t="s">
        <v>3476</v>
      </c>
      <c r="I628" s="9" t="s">
        <v>3477</v>
      </c>
      <c r="J628" s="5" t="s">
        <v>108</v>
      </c>
      <c r="K628" s="5" t="s">
        <v>19</v>
      </c>
    </row>
    <row r="629">
      <c r="A629" s="4">
        <v>10428.0</v>
      </c>
      <c r="B629" s="5" t="s">
        <v>3478</v>
      </c>
      <c r="C629" s="5" t="s">
        <v>3479</v>
      </c>
      <c r="D629" s="6" t="s">
        <v>3446</v>
      </c>
      <c r="E629" s="5" t="s">
        <v>3440</v>
      </c>
      <c r="F629" s="5" t="s">
        <v>3068</v>
      </c>
      <c r="G629" s="6" t="s">
        <v>3480</v>
      </c>
      <c r="H629" s="4" t="str">
        <f>IFERROR(__xludf.DUMMYFUNCTION("""info@""&amp;LOWER(REGEXREPLACE(B629,""[^A-Za-z0-9]"",""""))&amp;"".com"""),"info@hotelrurallacurva.com")</f>
        <v>info@hotelrurallacurva.com</v>
      </c>
      <c r="I629" s="9" t="s">
        <v>3481</v>
      </c>
      <c r="J629" s="5" t="s">
        <v>51</v>
      </c>
      <c r="K629" s="5" t="s">
        <v>170</v>
      </c>
    </row>
    <row r="630">
      <c r="A630" s="4">
        <v>10427.0</v>
      </c>
      <c r="B630" s="5" t="s">
        <v>3482</v>
      </c>
      <c r="C630" s="5" t="s">
        <v>3483</v>
      </c>
      <c r="D630" s="6" t="s">
        <v>3439</v>
      </c>
      <c r="E630" s="5" t="s">
        <v>3440</v>
      </c>
      <c r="F630" s="5" t="s">
        <v>3068</v>
      </c>
      <c r="G630" s="6" t="s">
        <v>3484</v>
      </c>
      <c r="H630" s="4" t="str">
        <f>IFERROR(__xludf.DUMMYFUNCTION("""info@""&amp;LOWER(REGEXREPLACE(B630,""[^A-Za-z0-9]"",""""))&amp;"".com"""),"info@boston.com")</f>
        <v>info@boston.com</v>
      </c>
      <c r="I630" s="9" t="s">
        <v>3485</v>
      </c>
      <c r="J630" s="5" t="s">
        <v>18</v>
      </c>
      <c r="K630" s="5" t="s">
        <v>74</v>
      </c>
    </row>
    <row r="631">
      <c r="A631" s="4">
        <v>10426.0</v>
      </c>
      <c r="B631" s="5" t="s">
        <v>3486</v>
      </c>
      <c r="C631" s="5" t="s">
        <v>3487</v>
      </c>
      <c r="D631" s="6" t="s">
        <v>3446</v>
      </c>
      <c r="E631" s="5" t="s">
        <v>3440</v>
      </c>
      <c r="F631" s="5" t="s">
        <v>3068</v>
      </c>
      <c r="G631" s="6" t="s">
        <v>3488</v>
      </c>
      <c r="H631" s="5" t="s">
        <v>3489</v>
      </c>
      <c r="I631" s="8" t="s">
        <v>3490</v>
      </c>
      <c r="J631" s="5" t="s">
        <v>42</v>
      </c>
      <c r="K631" s="5" t="s">
        <v>1685</v>
      </c>
    </row>
    <row r="632">
      <c r="A632" s="4">
        <v>10425.0</v>
      </c>
      <c r="B632" s="5" t="s">
        <v>3491</v>
      </c>
      <c r="C632" s="5" t="s">
        <v>3492</v>
      </c>
      <c r="D632" s="6" t="s">
        <v>3439</v>
      </c>
      <c r="E632" s="5" t="s">
        <v>3440</v>
      </c>
      <c r="F632" s="5" t="s">
        <v>3068</v>
      </c>
      <c r="G632" s="6" t="s">
        <v>3493</v>
      </c>
      <c r="H632" s="7" t="s">
        <v>3494</v>
      </c>
      <c r="I632" s="8" t="s">
        <v>3495</v>
      </c>
      <c r="J632" s="5" t="s">
        <v>93</v>
      </c>
      <c r="K632" s="5" t="s">
        <v>74</v>
      </c>
    </row>
    <row r="633">
      <c r="A633" s="4">
        <v>10423.0</v>
      </c>
      <c r="B633" s="5" t="s">
        <v>3496</v>
      </c>
      <c r="C633" s="5" t="s">
        <v>3497</v>
      </c>
      <c r="D633" s="6" t="s">
        <v>3439</v>
      </c>
      <c r="E633" s="5" t="s">
        <v>3440</v>
      </c>
      <c r="F633" s="5" t="s">
        <v>3068</v>
      </c>
      <c r="G633" s="6" t="s">
        <v>3498</v>
      </c>
      <c r="H633" s="5" t="s">
        <v>3499</v>
      </c>
      <c r="I633" s="8" t="s">
        <v>3500</v>
      </c>
      <c r="J633" s="5" t="s">
        <v>42</v>
      </c>
      <c r="K633" s="4" t="s">
        <v>42</v>
      </c>
    </row>
    <row r="634">
      <c r="A634" s="4">
        <v>10424.0</v>
      </c>
      <c r="B634" s="5" t="s">
        <v>3501</v>
      </c>
      <c r="C634" s="5" t="s">
        <v>3502</v>
      </c>
      <c r="D634" s="6" t="s">
        <v>3439</v>
      </c>
      <c r="E634" s="5" t="s">
        <v>3440</v>
      </c>
      <c r="F634" s="5" t="s">
        <v>3068</v>
      </c>
      <c r="G634" s="6" t="s">
        <v>3498</v>
      </c>
      <c r="H634" s="5" t="s">
        <v>3499</v>
      </c>
      <c r="I634" s="8" t="s">
        <v>3500</v>
      </c>
      <c r="J634" s="5" t="s">
        <v>42</v>
      </c>
      <c r="K634" s="5" t="s">
        <v>578</v>
      </c>
    </row>
    <row r="635">
      <c r="A635" s="4">
        <v>10422.0</v>
      </c>
      <c r="B635" s="5" t="s">
        <v>3503</v>
      </c>
      <c r="C635" s="5" t="s">
        <v>3504</v>
      </c>
      <c r="D635" s="6" t="s">
        <v>3446</v>
      </c>
      <c r="E635" s="5" t="s">
        <v>3440</v>
      </c>
      <c r="F635" s="5" t="s">
        <v>3068</v>
      </c>
      <c r="G635" s="6" t="s">
        <v>3505</v>
      </c>
      <c r="H635" s="5" t="s">
        <v>3506</v>
      </c>
      <c r="I635" s="8" t="s">
        <v>3507</v>
      </c>
      <c r="J635" s="5" t="s">
        <v>18</v>
      </c>
      <c r="K635" s="5" t="s">
        <v>679</v>
      </c>
    </row>
    <row r="636">
      <c r="A636" s="4">
        <v>10421.0</v>
      </c>
      <c r="B636" s="5" t="s">
        <v>3508</v>
      </c>
      <c r="C636" s="5" t="s">
        <v>3509</v>
      </c>
      <c r="D636" s="6" t="s">
        <v>3469</v>
      </c>
      <c r="E636" s="5" t="s">
        <v>3440</v>
      </c>
      <c r="F636" s="5" t="s">
        <v>3068</v>
      </c>
      <c r="G636" s="6" t="s">
        <v>3510</v>
      </c>
      <c r="H636" s="5" t="s">
        <v>3511</v>
      </c>
      <c r="I636" s="9" t="s">
        <v>3512</v>
      </c>
      <c r="J636" s="5" t="s">
        <v>463</v>
      </c>
      <c r="K636" s="5" t="s">
        <v>260</v>
      </c>
    </row>
    <row r="637">
      <c r="A637" s="4">
        <v>10420.0</v>
      </c>
      <c r="B637" s="5" t="s">
        <v>3513</v>
      </c>
      <c r="C637" s="5" t="s">
        <v>3514</v>
      </c>
      <c r="D637" s="6" t="s">
        <v>3439</v>
      </c>
      <c r="E637" s="5" t="s">
        <v>3440</v>
      </c>
      <c r="F637" s="5" t="s">
        <v>3068</v>
      </c>
      <c r="G637" s="6" t="s">
        <v>3515</v>
      </c>
      <c r="H637" s="5" t="s">
        <v>3516</v>
      </c>
      <c r="I637" s="9" t="s">
        <v>3517</v>
      </c>
      <c r="J637" s="5" t="s">
        <v>93</v>
      </c>
      <c r="K637" s="5" t="s">
        <v>553</v>
      </c>
    </row>
    <row r="638">
      <c r="A638" s="4">
        <v>10419.0</v>
      </c>
      <c r="B638" s="5" t="s">
        <v>3518</v>
      </c>
      <c r="C638" s="5" t="s">
        <v>3519</v>
      </c>
      <c r="D638" s="6" t="s">
        <v>3439</v>
      </c>
      <c r="E638" s="5" t="s">
        <v>3440</v>
      </c>
      <c r="F638" s="5" t="s">
        <v>3068</v>
      </c>
      <c r="G638" s="6" t="s">
        <v>3520</v>
      </c>
      <c r="H638" s="5" t="s">
        <v>3521</v>
      </c>
      <c r="I638" s="8" t="s">
        <v>3522</v>
      </c>
      <c r="J638" s="5" t="s">
        <v>108</v>
      </c>
      <c r="K638" s="5" t="s">
        <v>721</v>
      </c>
    </row>
    <row r="639">
      <c r="A639" s="4">
        <v>10417.0</v>
      </c>
      <c r="B639" s="5" t="s">
        <v>3523</v>
      </c>
      <c r="C639" s="5" t="s">
        <v>3524</v>
      </c>
      <c r="D639" s="6" t="s">
        <v>3439</v>
      </c>
      <c r="E639" s="5" t="s">
        <v>3440</v>
      </c>
      <c r="F639" s="5" t="s">
        <v>3068</v>
      </c>
      <c r="G639" s="6" t="s">
        <v>3525</v>
      </c>
      <c r="H639" s="5" t="s">
        <v>3526</v>
      </c>
      <c r="I639" s="8" t="s">
        <v>3527</v>
      </c>
      <c r="J639" s="5" t="s">
        <v>108</v>
      </c>
      <c r="K639" s="4" t="s">
        <v>42</v>
      </c>
    </row>
    <row r="640">
      <c r="A640" s="4">
        <v>10418.0</v>
      </c>
      <c r="B640" s="5" t="s">
        <v>3528</v>
      </c>
      <c r="C640" s="5" t="s">
        <v>3529</v>
      </c>
      <c r="D640" s="6" t="s">
        <v>3439</v>
      </c>
      <c r="E640" s="5" t="s">
        <v>3440</v>
      </c>
      <c r="F640" s="5" t="s">
        <v>3068</v>
      </c>
      <c r="G640" s="6" t="s">
        <v>3525</v>
      </c>
      <c r="H640" s="5" t="s">
        <v>3526</v>
      </c>
      <c r="I640" s="8" t="s">
        <v>3527</v>
      </c>
      <c r="J640" s="5" t="s">
        <v>93</v>
      </c>
      <c r="K640" s="5" t="s">
        <v>578</v>
      </c>
    </row>
    <row r="641">
      <c r="A641" s="4">
        <v>10416.0</v>
      </c>
      <c r="B641" s="5" t="s">
        <v>3530</v>
      </c>
      <c r="C641" s="5" t="s">
        <v>3531</v>
      </c>
      <c r="D641" s="6" t="s">
        <v>3439</v>
      </c>
      <c r="E641" s="5" t="s">
        <v>3440</v>
      </c>
      <c r="F641" s="5" t="s">
        <v>3068</v>
      </c>
      <c r="G641" s="6" t="s">
        <v>3532</v>
      </c>
      <c r="H641" s="5" t="s">
        <v>3533</v>
      </c>
      <c r="I641" s="8" t="s">
        <v>3534</v>
      </c>
      <c r="J641" s="5" t="s">
        <v>42</v>
      </c>
      <c r="K641" s="5" t="s">
        <v>1144</v>
      </c>
    </row>
    <row r="642">
      <c r="A642" s="4">
        <v>10415.0</v>
      </c>
      <c r="B642" s="5" t="s">
        <v>3535</v>
      </c>
      <c r="C642" s="5" t="s">
        <v>3536</v>
      </c>
      <c r="D642" s="6" t="s">
        <v>3439</v>
      </c>
      <c r="E642" s="5" t="s">
        <v>3440</v>
      </c>
      <c r="F642" s="5" t="s">
        <v>3068</v>
      </c>
      <c r="G642" s="6" t="s">
        <v>3537</v>
      </c>
      <c r="H642" s="5" t="s">
        <v>3538</v>
      </c>
      <c r="I642" s="9" t="s">
        <v>3539</v>
      </c>
      <c r="J642" s="5" t="s">
        <v>42</v>
      </c>
      <c r="K642" s="5" t="s">
        <v>375</v>
      </c>
    </row>
    <row r="643">
      <c r="A643" s="4">
        <v>10414.0</v>
      </c>
      <c r="B643" s="5" t="s">
        <v>3540</v>
      </c>
      <c r="C643" s="5" t="s">
        <v>3541</v>
      </c>
      <c r="D643" s="6" t="s">
        <v>3469</v>
      </c>
      <c r="E643" s="5" t="s">
        <v>3440</v>
      </c>
      <c r="F643" s="5" t="s">
        <v>3068</v>
      </c>
      <c r="G643" s="6" t="s">
        <v>3542</v>
      </c>
      <c r="H643" s="7" t="s">
        <v>3543</v>
      </c>
      <c r="I643" s="8" t="s">
        <v>3544</v>
      </c>
      <c r="J643" s="5" t="s">
        <v>18</v>
      </c>
      <c r="K643" s="5" t="s">
        <v>679</v>
      </c>
    </row>
    <row r="644">
      <c r="A644" s="4">
        <v>10413.0</v>
      </c>
      <c r="B644" s="5" t="s">
        <v>3545</v>
      </c>
      <c r="C644" s="5" t="s">
        <v>3546</v>
      </c>
      <c r="D644" s="6" t="s">
        <v>3547</v>
      </c>
      <c r="E644" s="5" t="s">
        <v>3440</v>
      </c>
      <c r="F644" s="5" t="s">
        <v>3068</v>
      </c>
      <c r="G644" s="6" t="s">
        <v>3548</v>
      </c>
      <c r="H644" s="5" t="s">
        <v>3549</v>
      </c>
      <c r="I644" s="8" t="s">
        <v>3550</v>
      </c>
      <c r="J644" s="5" t="s">
        <v>18</v>
      </c>
      <c r="K644" s="5" t="s">
        <v>679</v>
      </c>
    </row>
    <row r="645">
      <c r="A645" s="4">
        <v>10412.0</v>
      </c>
      <c r="B645" s="5" t="s">
        <v>3551</v>
      </c>
      <c r="C645" s="5" t="s">
        <v>3552</v>
      </c>
      <c r="D645" s="6" t="s">
        <v>3446</v>
      </c>
      <c r="E645" s="5" t="s">
        <v>3440</v>
      </c>
      <c r="F645" s="5" t="s">
        <v>3068</v>
      </c>
      <c r="G645" s="6" t="s">
        <v>3553</v>
      </c>
      <c r="H645" s="5" t="s">
        <v>3554</v>
      </c>
      <c r="I645" s="9" t="s">
        <v>3555</v>
      </c>
      <c r="J645" s="5" t="s">
        <v>93</v>
      </c>
      <c r="K645" s="5" t="s">
        <v>152</v>
      </c>
    </row>
    <row r="646">
      <c r="A646" s="4">
        <v>10411.0</v>
      </c>
      <c r="B646" s="5" t="s">
        <v>3556</v>
      </c>
      <c r="C646" s="5" t="s">
        <v>3557</v>
      </c>
      <c r="D646" s="6" t="s">
        <v>3558</v>
      </c>
      <c r="E646" s="5" t="s">
        <v>3559</v>
      </c>
      <c r="F646" s="5" t="s">
        <v>3068</v>
      </c>
      <c r="G646" s="6" t="s">
        <v>3560</v>
      </c>
      <c r="H646" s="5" t="s">
        <v>3561</v>
      </c>
      <c r="I646" s="8" t="s">
        <v>3562</v>
      </c>
      <c r="J646" s="5" t="s">
        <v>42</v>
      </c>
      <c r="K646" s="5" t="s">
        <v>553</v>
      </c>
    </row>
    <row r="647">
      <c r="A647" s="4">
        <v>10410.0</v>
      </c>
      <c r="B647" s="5" t="s">
        <v>3563</v>
      </c>
      <c r="C647" s="5" t="s">
        <v>3564</v>
      </c>
      <c r="D647" s="6" t="s">
        <v>3565</v>
      </c>
      <c r="E647" s="5" t="s">
        <v>3559</v>
      </c>
      <c r="F647" s="5" t="s">
        <v>3068</v>
      </c>
      <c r="G647" s="6" t="s">
        <v>3566</v>
      </c>
      <c r="H647" s="5" t="s">
        <v>3567</v>
      </c>
      <c r="I647" s="8" t="s">
        <v>3568</v>
      </c>
      <c r="J647" s="5" t="s">
        <v>42</v>
      </c>
      <c r="K647" s="5" t="s">
        <v>74</v>
      </c>
    </row>
    <row r="648">
      <c r="A648" s="4">
        <v>10409.0</v>
      </c>
      <c r="B648" s="5" t="s">
        <v>3569</v>
      </c>
      <c r="C648" s="5" t="s">
        <v>3570</v>
      </c>
      <c r="D648" s="6" t="s">
        <v>3571</v>
      </c>
      <c r="E648" s="5" t="s">
        <v>3559</v>
      </c>
      <c r="F648" s="5" t="s">
        <v>3068</v>
      </c>
      <c r="G648" s="6" t="s">
        <v>3572</v>
      </c>
      <c r="H648" s="5" t="s">
        <v>3573</v>
      </c>
      <c r="I648" s="8" t="s">
        <v>3574</v>
      </c>
      <c r="J648" s="5" t="s">
        <v>18</v>
      </c>
      <c r="K648" s="4" t="s">
        <v>42</v>
      </c>
    </row>
    <row r="649">
      <c r="A649" s="4">
        <v>10408.0</v>
      </c>
      <c r="B649" s="5" t="s">
        <v>3575</v>
      </c>
      <c r="C649" s="5" t="s">
        <v>3576</v>
      </c>
      <c r="D649" s="6" t="s">
        <v>3577</v>
      </c>
      <c r="E649" s="5" t="s">
        <v>3578</v>
      </c>
      <c r="F649" s="5" t="s">
        <v>3068</v>
      </c>
      <c r="G649" s="6" t="s">
        <v>3579</v>
      </c>
      <c r="H649" s="5" t="s">
        <v>3580</v>
      </c>
      <c r="I649" s="8" t="s">
        <v>3581</v>
      </c>
      <c r="J649" s="5" t="s">
        <v>42</v>
      </c>
      <c r="K649" s="5" t="s">
        <v>233</v>
      </c>
    </row>
    <row r="650">
      <c r="A650" s="4">
        <v>10407.0</v>
      </c>
      <c r="B650" s="5" t="s">
        <v>3582</v>
      </c>
      <c r="C650" s="5" t="s">
        <v>3583</v>
      </c>
      <c r="D650" s="6" t="s">
        <v>3584</v>
      </c>
      <c r="E650" s="5" t="s">
        <v>3585</v>
      </c>
      <c r="F650" s="5" t="s">
        <v>3068</v>
      </c>
      <c r="G650" s="6" t="s">
        <v>3586</v>
      </c>
      <c r="H650" s="5" t="s">
        <v>3587</v>
      </c>
      <c r="I650" s="9" t="s">
        <v>3588</v>
      </c>
      <c r="J650" s="5" t="s">
        <v>42</v>
      </c>
      <c r="K650" s="5" t="s">
        <v>294</v>
      </c>
    </row>
    <row r="651">
      <c r="A651" s="4">
        <v>10406.0</v>
      </c>
      <c r="B651" s="5" t="s">
        <v>3589</v>
      </c>
      <c r="C651" s="5" t="s">
        <v>3590</v>
      </c>
      <c r="D651" s="6" t="s">
        <v>3571</v>
      </c>
      <c r="E651" s="5" t="s">
        <v>3559</v>
      </c>
      <c r="F651" s="5" t="s">
        <v>3068</v>
      </c>
      <c r="G651" s="6" t="s">
        <v>3591</v>
      </c>
      <c r="H651" s="4" t="str">
        <f>IFERROR(__xludf.DUMMYFUNCTION("""info@""&amp;LOWER(REGEXREPLACE(B651,""[^A-Za-z0-9]"",""""))&amp;"".com"""),"info@posadalaxunglar.com")</f>
        <v>info@posadalaxunglar.com</v>
      </c>
      <c r="I651" s="9" t="s">
        <v>3592</v>
      </c>
      <c r="J651" s="5" t="s">
        <v>42</v>
      </c>
      <c r="K651" s="5" t="s">
        <v>308</v>
      </c>
    </row>
    <row r="652">
      <c r="A652" s="4">
        <v>10405.0</v>
      </c>
      <c r="B652" s="5" t="s">
        <v>3593</v>
      </c>
      <c r="C652" s="5" t="s">
        <v>3594</v>
      </c>
      <c r="D652" s="6" t="s">
        <v>3565</v>
      </c>
      <c r="E652" s="5" t="s">
        <v>3559</v>
      </c>
      <c r="F652" s="5" t="s">
        <v>3068</v>
      </c>
      <c r="G652" s="6" t="s">
        <v>3595</v>
      </c>
      <c r="H652" s="7" t="s">
        <v>3596</v>
      </c>
      <c r="I652" s="8" t="s">
        <v>3597</v>
      </c>
      <c r="J652" s="5" t="s">
        <v>18</v>
      </c>
      <c r="K652" s="5" t="s">
        <v>74</v>
      </c>
    </row>
    <row r="653">
      <c r="A653" s="4">
        <v>10404.0</v>
      </c>
      <c r="B653" s="5" t="s">
        <v>3598</v>
      </c>
      <c r="C653" s="5" t="s">
        <v>3599</v>
      </c>
      <c r="D653" s="6" t="s">
        <v>3565</v>
      </c>
      <c r="E653" s="5" t="s">
        <v>3559</v>
      </c>
      <c r="F653" s="5" t="s">
        <v>3068</v>
      </c>
      <c r="G653" s="6" t="s">
        <v>3600</v>
      </c>
      <c r="H653" s="4" t="s">
        <v>3601</v>
      </c>
      <c r="I653" s="8" t="s">
        <v>3602</v>
      </c>
      <c r="J653" s="5" t="s">
        <v>18</v>
      </c>
      <c r="K653" s="5" t="s">
        <v>679</v>
      </c>
    </row>
    <row r="654">
      <c r="A654" s="4">
        <v>10403.0</v>
      </c>
      <c r="B654" s="5" t="s">
        <v>3603</v>
      </c>
      <c r="C654" s="5" t="s">
        <v>3604</v>
      </c>
      <c r="D654" s="6" t="s">
        <v>3571</v>
      </c>
      <c r="E654" s="5" t="s">
        <v>3559</v>
      </c>
      <c r="F654" s="5" t="s">
        <v>3068</v>
      </c>
      <c r="G654" s="6" t="s">
        <v>3605</v>
      </c>
      <c r="H654" s="5" t="s">
        <v>3606</v>
      </c>
      <c r="I654" s="8" t="s">
        <v>3607</v>
      </c>
      <c r="J654" s="5" t="s">
        <v>3608</v>
      </c>
      <c r="K654" s="5" t="s">
        <v>152</v>
      </c>
    </row>
    <row r="655">
      <c r="A655" s="4">
        <v>10402.0</v>
      </c>
      <c r="B655" s="5" t="s">
        <v>3609</v>
      </c>
      <c r="C655" s="5" t="s">
        <v>3610</v>
      </c>
      <c r="D655" s="6" t="s">
        <v>3611</v>
      </c>
      <c r="E655" s="5" t="s">
        <v>3559</v>
      </c>
      <c r="F655" s="5" t="s">
        <v>3068</v>
      </c>
      <c r="G655" s="6" t="s">
        <v>3612</v>
      </c>
      <c r="H655" s="7" t="s">
        <v>3613</v>
      </c>
      <c r="I655" s="8" t="s">
        <v>3614</v>
      </c>
      <c r="J655" s="5" t="s">
        <v>108</v>
      </c>
      <c r="K655" s="5" t="s">
        <v>1985</v>
      </c>
    </row>
    <row r="656">
      <c r="A656" s="4">
        <v>10401.0</v>
      </c>
      <c r="B656" s="5" t="s">
        <v>3615</v>
      </c>
      <c r="C656" s="5" t="s">
        <v>3616</v>
      </c>
      <c r="D656" s="6" t="s">
        <v>3611</v>
      </c>
      <c r="E656" s="5" t="s">
        <v>3559</v>
      </c>
      <c r="F656" s="5" t="s">
        <v>3068</v>
      </c>
      <c r="G656" s="6" t="s">
        <v>3617</v>
      </c>
      <c r="H656" s="5" t="s">
        <v>3618</v>
      </c>
      <c r="I656" s="8" t="s">
        <v>3619</v>
      </c>
      <c r="J656" s="5" t="s">
        <v>108</v>
      </c>
      <c r="K656" s="4" t="s">
        <v>42</v>
      </c>
    </row>
    <row r="657">
      <c r="A657" s="4">
        <v>10400.0</v>
      </c>
      <c r="B657" s="5" t="s">
        <v>3620</v>
      </c>
      <c r="C657" s="5" t="s">
        <v>3621</v>
      </c>
      <c r="D657" s="6" t="s">
        <v>3137</v>
      </c>
      <c r="E657" s="5" t="s">
        <v>3138</v>
      </c>
      <c r="F657" s="5" t="s">
        <v>3068</v>
      </c>
      <c r="G657" s="6" t="s">
        <v>3622</v>
      </c>
      <c r="H657" s="5" t="s">
        <v>3623</v>
      </c>
      <c r="I657" s="8" t="s">
        <v>3624</v>
      </c>
      <c r="J657" s="5" t="s">
        <v>18</v>
      </c>
      <c r="K657" s="5" t="s">
        <v>19</v>
      </c>
    </row>
    <row r="658">
      <c r="A658" s="4">
        <v>10399.0</v>
      </c>
      <c r="B658" s="5" t="s">
        <v>3625</v>
      </c>
      <c r="C658" s="5" t="s">
        <v>3626</v>
      </c>
      <c r="D658" s="6" t="s">
        <v>3137</v>
      </c>
      <c r="E658" s="5" t="s">
        <v>3138</v>
      </c>
      <c r="F658" s="5" t="s">
        <v>3068</v>
      </c>
      <c r="G658" s="6" t="s">
        <v>3627</v>
      </c>
      <c r="H658" s="5" t="s">
        <v>3628</v>
      </c>
      <c r="I658" s="8" t="s">
        <v>3629</v>
      </c>
      <c r="J658" s="5" t="s">
        <v>108</v>
      </c>
      <c r="K658" s="5" t="s">
        <v>921</v>
      </c>
    </row>
    <row r="659">
      <c r="A659" s="4">
        <v>10398.0</v>
      </c>
      <c r="B659" s="5" t="s">
        <v>3630</v>
      </c>
      <c r="C659" s="5" t="s">
        <v>3631</v>
      </c>
      <c r="D659" s="6" t="s">
        <v>3137</v>
      </c>
      <c r="E659" s="5" t="s">
        <v>3138</v>
      </c>
      <c r="F659" s="5" t="s">
        <v>3068</v>
      </c>
      <c r="G659" s="6" t="s">
        <v>3632</v>
      </c>
      <c r="H659" s="5" t="s">
        <v>3633</v>
      </c>
      <c r="I659" s="8" t="s">
        <v>3634</v>
      </c>
      <c r="J659" s="5" t="s">
        <v>42</v>
      </c>
      <c r="K659" s="5" t="s">
        <v>52</v>
      </c>
    </row>
    <row r="660">
      <c r="A660" s="4">
        <v>10397.0</v>
      </c>
      <c r="B660" s="5" t="s">
        <v>3635</v>
      </c>
      <c r="C660" s="5" t="s">
        <v>3636</v>
      </c>
      <c r="D660" s="6" t="s">
        <v>3137</v>
      </c>
      <c r="E660" s="5" t="s">
        <v>3138</v>
      </c>
      <c r="F660" s="5" t="s">
        <v>3068</v>
      </c>
      <c r="G660" s="6" t="s">
        <v>3637</v>
      </c>
      <c r="H660" s="5" t="s">
        <v>3638</v>
      </c>
      <c r="I660" s="8" t="s">
        <v>3639</v>
      </c>
      <c r="J660" s="5" t="s">
        <v>93</v>
      </c>
      <c r="K660" s="5" t="s">
        <v>294</v>
      </c>
    </row>
    <row r="661">
      <c r="A661" s="4">
        <v>10396.0</v>
      </c>
      <c r="B661" s="5" t="s">
        <v>3640</v>
      </c>
      <c r="C661" s="5" t="s">
        <v>3641</v>
      </c>
      <c r="D661" s="6" t="s">
        <v>3125</v>
      </c>
      <c r="E661" s="5" t="s">
        <v>3126</v>
      </c>
      <c r="F661" s="5" t="s">
        <v>3068</v>
      </c>
      <c r="G661" s="6" t="s">
        <v>3642</v>
      </c>
      <c r="H661" s="5" t="s">
        <v>3643</v>
      </c>
      <c r="I661" s="8" t="s">
        <v>3644</v>
      </c>
      <c r="J661" s="5" t="s">
        <v>93</v>
      </c>
      <c r="K661" s="5" t="s">
        <v>517</v>
      </c>
    </row>
    <row r="662">
      <c r="A662" s="4">
        <v>10395.0</v>
      </c>
      <c r="B662" s="5" t="s">
        <v>3645</v>
      </c>
      <c r="C662" s="5" t="s">
        <v>3646</v>
      </c>
      <c r="D662" s="6" t="s">
        <v>3137</v>
      </c>
      <c r="E662" s="5" t="s">
        <v>3138</v>
      </c>
      <c r="F662" s="5" t="s">
        <v>3068</v>
      </c>
      <c r="G662" s="6" t="s">
        <v>3647</v>
      </c>
      <c r="H662" s="4" t="str">
        <f>IFERROR(__xludf.DUMMYFUNCTION("""info@""&amp;LOWER(REGEXREPLACE(B662,""[^A-Za-z0-9]"",""""))&amp;"".com"""),"info@aguilarealsl.com")</f>
        <v>info@aguilarealsl.com</v>
      </c>
      <c r="I662" s="9" t="s">
        <v>3648</v>
      </c>
      <c r="J662" s="5" t="s">
        <v>93</v>
      </c>
      <c r="K662" s="5" t="s">
        <v>254</v>
      </c>
    </row>
    <row r="663">
      <c r="A663" s="4">
        <v>10394.0</v>
      </c>
      <c r="B663" s="5" t="s">
        <v>3649</v>
      </c>
      <c r="C663" s="5" t="s">
        <v>3650</v>
      </c>
      <c r="D663" s="6" t="s">
        <v>3137</v>
      </c>
      <c r="E663" s="5" t="s">
        <v>3138</v>
      </c>
      <c r="F663" s="5" t="s">
        <v>3068</v>
      </c>
      <c r="G663" s="6" t="s">
        <v>3651</v>
      </c>
      <c r="H663" s="5" t="s">
        <v>3652</v>
      </c>
      <c r="I663" s="8" t="s">
        <v>3653</v>
      </c>
      <c r="J663" s="5" t="s">
        <v>93</v>
      </c>
      <c r="K663" s="5" t="s">
        <v>1985</v>
      </c>
    </row>
    <row r="664">
      <c r="A664" s="4">
        <v>10393.0</v>
      </c>
      <c r="B664" s="5" t="s">
        <v>3654</v>
      </c>
      <c r="C664" s="5" t="s">
        <v>3655</v>
      </c>
      <c r="D664" s="6" t="s">
        <v>3125</v>
      </c>
      <c r="E664" s="5" t="s">
        <v>3138</v>
      </c>
      <c r="F664" s="5" t="s">
        <v>3068</v>
      </c>
      <c r="G664" s="6" t="s">
        <v>3656</v>
      </c>
      <c r="H664" s="5" t="s">
        <v>3657</v>
      </c>
      <c r="I664" s="8" t="s">
        <v>493</v>
      </c>
      <c r="J664" s="5" t="s">
        <v>51</v>
      </c>
      <c r="K664" s="5" t="s">
        <v>764</v>
      </c>
    </row>
    <row r="665">
      <c r="A665" s="4">
        <v>10392.0</v>
      </c>
      <c r="B665" s="5" t="s">
        <v>3658</v>
      </c>
      <c r="C665" s="5" t="s">
        <v>3659</v>
      </c>
      <c r="D665" s="6" t="s">
        <v>3137</v>
      </c>
      <c r="E665" s="5" t="s">
        <v>3138</v>
      </c>
      <c r="F665" s="5" t="s">
        <v>3068</v>
      </c>
      <c r="G665" s="6" t="s">
        <v>3660</v>
      </c>
      <c r="H665" s="5" t="s">
        <v>3661</v>
      </c>
      <c r="I665" s="8" t="s">
        <v>3662</v>
      </c>
      <c r="J665" s="5" t="s">
        <v>108</v>
      </c>
      <c r="K665" s="5" t="s">
        <v>721</v>
      </c>
    </row>
    <row r="666">
      <c r="A666" s="4">
        <v>10391.0</v>
      </c>
      <c r="B666" s="5" t="s">
        <v>3663</v>
      </c>
      <c r="C666" s="5" t="s">
        <v>3664</v>
      </c>
      <c r="D666" s="6" t="s">
        <v>3137</v>
      </c>
      <c r="E666" s="5" t="s">
        <v>3138</v>
      </c>
      <c r="F666" s="5" t="s">
        <v>3068</v>
      </c>
      <c r="G666" s="6" t="s">
        <v>3665</v>
      </c>
      <c r="H666" s="5" t="s">
        <v>3666</v>
      </c>
      <c r="I666" s="9" t="s">
        <v>3667</v>
      </c>
      <c r="J666" s="5" t="s">
        <v>93</v>
      </c>
      <c r="K666" s="5" t="s">
        <v>109</v>
      </c>
    </row>
    <row r="667">
      <c r="A667" s="4">
        <v>10390.0</v>
      </c>
      <c r="B667" s="5" t="s">
        <v>3668</v>
      </c>
      <c r="C667" s="5" t="s">
        <v>3669</v>
      </c>
      <c r="D667" s="6" t="s">
        <v>3670</v>
      </c>
      <c r="E667" s="5" t="s">
        <v>3138</v>
      </c>
      <c r="F667" s="5" t="s">
        <v>3068</v>
      </c>
      <c r="G667" s="6" t="s">
        <v>3671</v>
      </c>
      <c r="H667" s="7" t="s">
        <v>3672</v>
      </c>
      <c r="I667" s="8" t="s">
        <v>3673</v>
      </c>
      <c r="J667" s="5" t="s">
        <v>42</v>
      </c>
      <c r="K667" s="5" t="s">
        <v>679</v>
      </c>
    </row>
    <row r="668">
      <c r="A668" s="4">
        <v>10389.0</v>
      </c>
      <c r="B668" s="5" t="s">
        <v>3674</v>
      </c>
      <c r="C668" s="5" t="s">
        <v>3675</v>
      </c>
      <c r="D668" s="6" t="s">
        <v>3125</v>
      </c>
      <c r="E668" s="5" t="s">
        <v>3126</v>
      </c>
      <c r="F668" s="5" t="s">
        <v>3068</v>
      </c>
      <c r="G668" s="6" t="s">
        <v>3676</v>
      </c>
      <c r="H668" s="5" t="s">
        <v>3677</v>
      </c>
      <c r="I668" s="9" t="s">
        <v>3678</v>
      </c>
      <c r="J668" s="5" t="s">
        <v>93</v>
      </c>
      <c r="K668" s="5" t="s">
        <v>152</v>
      </c>
    </row>
    <row r="669">
      <c r="A669" s="4">
        <v>10388.0</v>
      </c>
      <c r="B669" s="5" t="s">
        <v>3679</v>
      </c>
      <c r="C669" s="5" t="s">
        <v>3680</v>
      </c>
      <c r="D669" s="6" t="s">
        <v>3137</v>
      </c>
      <c r="E669" s="5" t="s">
        <v>3138</v>
      </c>
      <c r="F669" s="5" t="s">
        <v>3068</v>
      </c>
      <c r="G669" s="6" t="s">
        <v>3681</v>
      </c>
      <c r="H669" s="5" t="s">
        <v>3682</v>
      </c>
      <c r="I669" s="8" t="s">
        <v>3683</v>
      </c>
      <c r="J669" s="5" t="s">
        <v>108</v>
      </c>
      <c r="K669" s="5" t="s">
        <v>679</v>
      </c>
    </row>
    <row r="670">
      <c r="A670" s="4">
        <v>10387.0</v>
      </c>
      <c r="B670" s="5" t="s">
        <v>3684</v>
      </c>
      <c r="C670" s="5" t="s">
        <v>3685</v>
      </c>
      <c r="D670" s="6" t="s">
        <v>3137</v>
      </c>
      <c r="E670" s="5" t="s">
        <v>3138</v>
      </c>
      <c r="F670" s="5" t="s">
        <v>3068</v>
      </c>
      <c r="G670" s="6" t="s">
        <v>3686</v>
      </c>
      <c r="H670" s="5" t="s">
        <v>3687</v>
      </c>
      <c r="I670" s="8" t="s">
        <v>3688</v>
      </c>
      <c r="J670" s="5" t="s">
        <v>42</v>
      </c>
      <c r="K670" s="4" t="s">
        <v>42</v>
      </c>
    </row>
    <row r="671">
      <c r="A671" s="4">
        <v>10386.0</v>
      </c>
      <c r="B671" s="5" t="s">
        <v>3689</v>
      </c>
      <c r="C671" s="5" t="s">
        <v>3690</v>
      </c>
      <c r="D671" s="6" t="s">
        <v>3137</v>
      </c>
      <c r="E671" s="5" t="s">
        <v>3138</v>
      </c>
      <c r="F671" s="5" t="s">
        <v>3068</v>
      </c>
      <c r="G671" s="6" t="s">
        <v>3691</v>
      </c>
      <c r="H671" s="7" t="s">
        <v>3692</v>
      </c>
      <c r="I671" s="8" t="s">
        <v>3693</v>
      </c>
      <c r="J671" s="5" t="s">
        <v>108</v>
      </c>
      <c r="K671" s="5" t="s">
        <v>74</v>
      </c>
    </row>
    <row r="672">
      <c r="A672" s="4">
        <v>10385.0</v>
      </c>
      <c r="B672" s="5" t="s">
        <v>3694</v>
      </c>
      <c r="C672" s="5" t="s">
        <v>3695</v>
      </c>
      <c r="D672" s="6" t="s">
        <v>3137</v>
      </c>
      <c r="E672" s="5" t="s">
        <v>3138</v>
      </c>
      <c r="F672" s="5" t="s">
        <v>3068</v>
      </c>
      <c r="G672" s="6" t="s">
        <v>3696</v>
      </c>
      <c r="H672" s="4" t="str">
        <f>IFERROR(__xludf.DUMMYFUNCTION("""info@""&amp;LOWER(REGEXREPLACE(B672,""[^A-Za-z0-9]"",""""))&amp;"".com"""),"info@hotelmonteverdesl.com")</f>
        <v>info@hotelmonteverdesl.com</v>
      </c>
      <c r="I672" s="9" t="s">
        <v>3697</v>
      </c>
      <c r="J672" s="5" t="s">
        <v>51</v>
      </c>
      <c r="K672" s="5" t="s">
        <v>35</v>
      </c>
    </row>
    <row r="673">
      <c r="A673" s="4">
        <v>10384.0</v>
      </c>
      <c r="B673" s="5" t="s">
        <v>3698</v>
      </c>
      <c r="C673" s="5" t="s">
        <v>3699</v>
      </c>
      <c r="D673" s="6" t="s">
        <v>3137</v>
      </c>
      <c r="E673" s="5" t="s">
        <v>3138</v>
      </c>
      <c r="F673" s="5" t="s">
        <v>3068</v>
      </c>
      <c r="G673" s="6" t="s">
        <v>3700</v>
      </c>
      <c r="H673" s="5" t="s">
        <v>3701</v>
      </c>
      <c r="I673" s="8" t="s">
        <v>3702</v>
      </c>
      <c r="J673" s="5" t="s">
        <v>18</v>
      </c>
      <c r="K673" s="5" t="s">
        <v>35</v>
      </c>
    </row>
    <row r="674">
      <c r="A674" s="4">
        <v>10383.0</v>
      </c>
      <c r="B674" s="5" t="s">
        <v>3703</v>
      </c>
      <c r="C674" s="5" t="s">
        <v>3704</v>
      </c>
      <c r="D674" s="6" t="s">
        <v>3137</v>
      </c>
      <c r="E674" s="5" t="s">
        <v>3138</v>
      </c>
      <c r="F674" s="5" t="s">
        <v>3068</v>
      </c>
      <c r="G674" s="6" t="s">
        <v>3705</v>
      </c>
      <c r="H674" s="5" t="s">
        <v>3706</v>
      </c>
      <c r="I674" s="8" t="s">
        <v>3707</v>
      </c>
      <c r="J674" s="5" t="s">
        <v>93</v>
      </c>
      <c r="K674" s="5" t="s">
        <v>160</v>
      </c>
    </row>
    <row r="675">
      <c r="A675" s="4">
        <v>10382.0</v>
      </c>
      <c r="B675" s="5" t="s">
        <v>3708</v>
      </c>
      <c r="C675" s="5" t="s">
        <v>3709</v>
      </c>
      <c r="D675" s="6" t="s">
        <v>3149</v>
      </c>
      <c r="E675" s="5" t="s">
        <v>3150</v>
      </c>
      <c r="F675" s="5" t="s">
        <v>3068</v>
      </c>
      <c r="G675" s="6" t="s">
        <v>3710</v>
      </c>
      <c r="H675" s="5" t="s">
        <v>3711</v>
      </c>
      <c r="I675" s="8" t="s">
        <v>3712</v>
      </c>
      <c r="J675" s="5" t="s">
        <v>108</v>
      </c>
      <c r="K675" s="5" t="s">
        <v>308</v>
      </c>
    </row>
    <row r="676">
      <c r="A676" s="4">
        <v>10381.0</v>
      </c>
      <c r="B676" s="5" t="s">
        <v>3713</v>
      </c>
      <c r="C676" s="5" t="s">
        <v>3714</v>
      </c>
      <c r="D676" s="6" t="s">
        <v>3149</v>
      </c>
      <c r="E676" s="5" t="s">
        <v>3150</v>
      </c>
      <c r="F676" s="5" t="s">
        <v>3068</v>
      </c>
      <c r="G676" s="6" t="s">
        <v>3715</v>
      </c>
      <c r="H676" s="5" t="s">
        <v>3716</v>
      </c>
      <c r="I676" s="8" t="s">
        <v>3717</v>
      </c>
      <c r="J676" s="5" t="s">
        <v>108</v>
      </c>
      <c r="K676" s="5" t="s">
        <v>74</v>
      </c>
    </row>
    <row r="677">
      <c r="A677" s="4">
        <v>10380.0</v>
      </c>
      <c r="B677" s="5" t="s">
        <v>3718</v>
      </c>
      <c r="C677" s="5" t="s">
        <v>3174</v>
      </c>
      <c r="D677" s="6" t="s">
        <v>3149</v>
      </c>
      <c r="E677" s="5" t="s">
        <v>3150</v>
      </c>
      <c r="F677" s="5" t="s">
        <v>3068</v>
      </c>
      <c r="G677" s="6" t="s">
        <v>3719</v>
      </c>
      <c r="H677" s="5" t="s">
        <v>3720</v>
      </c>
      <c r="I677" s="9" t="s">
        <v>3721</v>
      </c>
      <c r="J677" s="5" t="s">
        <v>108</v>
      </c>
      <c r="K677" s="5" t="s">
        <v>218</v>
      </c>
    </row>
    <row r="678">
      <c r="A678" s="4">
        <v>10379.0</v>
      </c>
      <c r="B678" s="5" t="s">
        <v>3722</v>
      </c>
      <c r="C678" s="5" t="s">
        <v>3723</v>
      </c>
      <c r="D678" s="6" t="s">
        <v>3149</v>
      </c>
      <c r="E678" s="5" t="s">
        <v>3150</v>
      </c>
      <c r="F678" s="5" t="s">
        <v>3068</v>
      </c>
      <c r="G678" s="6" t="s">
        <v>3724</v>
      </c>
      <c r="H678" s="4" t="s">
        <v>3725</v>
      </c>
      <c r="I678" s="8" t="s">
        <v>3726</v>
      </c>
      <c r="J678" s="5" t="s">
        <v>108</v>
      </c>
      <c r="K678" s="5" t="s">
        <v>184</v>
      </c>
    </row>
    <row r="679">
      <c r="A679" s="4">
        <v>10378.0</v>
      </c>
      <c r="B679" s="5" t="s">
        <v>3727</v>
      </c>
      <c r="C679" s="5" t="s">
        <v>3728</v>
      </c>
      <c r="D679" s="6" t="s">
        <v>3149</v>
      </c>
      <c r="E679" s="5" t="s">
        <v>3150</v>
      </c>
      <c r="F679" s="5" t="s">
        <v>3068</v>
      </c>
      <c r="G679" s="6" t="s">
        <v>3729</v>
      </c>
      <c r="H679" s="5" t="s">
        <v>3730</v>
      </c>
      <c r="I679" s="8" t="s">
        <v>3731</v>
      </c>
      <c r="J679" s="5" t="s">
        <v>42</v>
      </c>
      <c r="K679" s="5" t="s">
        <v>212</v>
      </c>
    </row>
    <row r="680">
      <c r="A680" s="4">
        <v>10377.0</v>
      </c>
      <c r="B680" s="5" t="s">
        <v>3732</v>
      </c>
      <c r="C680" s="5" t="s">
        <v>3174</v>
      </c>
      <c r="D680" s="6" t="s">
        <v>3149</v>
      </c>
      <c r="E680" s="5" t="s">
        <v>3150</v>
      </c>
      <c r="F680" s="5" t="s">
        <v>3068</v>
      </c>
      <c r="G680" s="6" t="s">
        <v>3733</v>
      </c>
      <c r="H680" s="5" t="s">
        <v>3734</v>
      </c>
      <c r="I680" s="9" t="s">
        <v>3735</v>
      </c>
      <c r="J680" s="5" t="s">
        <v>42</v>
      </c>
      <c r="K680" s="5" t="s">
        <v>711</v>
      </c>
    </row>
    <row r="681">
      <c r="A681" s="4">
        <v>10376.0</v>
      </c>
      <c r="B681" s="5" t="s">
        <v>3736</v>
      </c>
      <c r="C681" s="5" t="s">
        <v>3737</v>
      </c>
      <c r="D681" s="6" t="s">
        <v>3149</v>
      </c>
      <c r="E681" s="5" t="s">
        <v>3150</v>
      </c>
      <c r="F681" s="5" t="s">
        <v>3068</v>
      </c>
      <c r="G681" s="6" t="s">
        <v>3738</v>
      </c>
      <c r="H681" s="7" t="s">
        <v>3739</v>
      </c>
      <c r="I681" s="8" t="s">
        <v>3740</v>
      </c>
      <c r="J681" s="5" t="s">
        <v>108</v>
      </c>
      <c r="K681" s="5" t="s">
        <v>578</v>
      </c>
    </row>
    <row r="682">
      <c r="A682" s="4">
        <v>10375.0</v>
      </c>
      <c r="B682" s="5" t="s">
        <v>3741</v>
      </c>
      <c r="C682" s="5" t="s">
        <v>3174</v>
      </c>
      <c r="D682" s="6" t="s">
        <v>3149</v>
      </c>
      <c r="E682" s="5" t="s">
        <v>3150</v>
      </c>
      <c r="F682" s="5" t="s">
        <v>3068</v>
      </c>
      <c r="G682" s="6" t="s">
        <v>3742</v>
      </c>
      <c r="H682" s="5" t="s">
        <v>3743</v>
      </c>
      <c r="I682" s="8" t="s">
        <v>3744</v>
      </c>
      <c r="J682" s="5" t="s">
        <v>108</v>
      </c>
      <c r="K682" s="5" t="s">
        <v>126</v>
      </c>
    </row>
    <row r="683">
      <c r="A683" s="4">
        <v>10374.0</v>
      </c>
      <c r="B683" s="5" t="s">
        <v>3745</v>
      </c>
      <c r="C683" s="5" t="s">
        <v>3723</v>
      </c>
      <c r="D683" s="6" t="s">
        <v>3149</v>
      </c>
      <c r="E683" s="5" t="s">
        <v>3150</v>
      </c>
      <c r="F683" s="5" t="s">
        <v>3068</v>
      </c>
      <c r="G683" s="6" t="s">
        <v>3746</v>
      </c>
      <c r="H683" s="7" t="s">
        <v>3747</v>
      </c>
      <c r="I683" s="8" t="s">
        <v>3748</v>
      </c>
      <c r="J683" s="5" t="s">
        <v>42</v>
      </c>
      <c r="K683" s="5" t="s">
        <v>553</v>
      </c>
    </row>
    <row r="684">
      <c r="A684" s="4">
        <v>10373.0</v>
      </c>
      <c r="B684" s="5" t="s">
        <v>3749</v>
      </c>
      <c r="C684" s="5" t="s">
        <v>3174</v>
      </c>
      <c r="D684" s="6" t="s">
        <v>3149</v>
      </c>
      <c r="E684" s="5" t="s">
        <v>3150</v>
      </c>
      <c r="F684" s="5" t="s">
        <v>3068</v>
      </c>
      <c r="G684" s="6" t="s">
        <v>3750</v>
      </c>
      <c r="H684" s="4" t="str">
        <f>IFERROR(__xludf.DUMMYFUNCTION("""info@""&amp;LOWER(REGEXREPLACE(B684,""[^A-Za-z0-9]"",""""))&amp;"".com"""),"info@elcoterinsl.com")</f>
        <v>info@elcoterinsl.com</v>
      </c>
      <c r="I684" s="9" t="s">
        <v>3751</v>
      </c>
      <c r="J684" s="5" t="s">
        <v>42</v>
      </c>
      <c r="K684" s="5" t="s">
        <v>74</v>
      </c>
    </row>
    <row r="685">
      <c r="A685" s="4">
        <v>10372.0</v>
      </c>
      <c r="B685" s="5" t="s">
        <v>3752</v>
      </c>
      <c r="C685" s="5" t="s">
        <v>3753</v>
      </c>
      <c r="D685" s="6" t="s">
        <v>3149</v>
      </c>
      <c r="E685" s="5" t="s">
        <v>3150</v>
      </c>
      <c r="F685" s="5" t="s">
        <v>3068</v>
      </c>
      <c r="G685" s="6" t="s">
        <v>3754</v>
      </c>
      <c r="H685" s="5" t="s">
        <v>3755</v>
      </c>
      <c r="I685" s="8" t="s">
        <v>3756</v>
      </c>
      <c r="J685" s="5" t="s">
        <v>93</v>
      </c>
      <c r="K685" s="5" t="s">
        <v>553</v>
      </c>
    </row>
    <row r="686">
      <c r="A686" s="4">
        <v>10371.0</v>
      </c>
      <c r="B686" s="5" t="s">
        <v>3757</v>
      </c>
      <c r="C686" s="5" t="s">
        <v>3758</v>
      </c>
      <c r="D686" s="6" t="s">
        <v>3149</v>
      </c>
      <c r="E686" s="5" t="s">
        <v>3150</v>
      </c>
      <c r="F686" s="5" t="s">
        <v>3068</v>
      </c>
      <c r="G686" s="6" t="s">
        <v>3759</v>
      </c>
      <c r="H686" s="5" t="s">
        <v>3760</v>
      </c>
      <c r="I686" s="8" t="s">
        <v>3761</v>
      </c>
      <c r="J686" s="5" t="s">
        <v>18</v>
      </c>
      <c r="K686" s="5" t="s">
        <v>308</v>
      </c>
    </row>
    <row r="687">
      <c r="A687" s="4">
        <v>10370.0</v>
      </c>
      <c r="B687" s="5" t="s">
        <v>3762</v>
      </c>
      <c r="C687" s="5" t="s">
        <v>3763</v>
      </c>
      <c r="D687" s="6" t="s">
        <v>3184</v>
      </c>
      <c r="E687" s="5" t="s">
        <v>3138</v>
      </c>
      <c r="F687" s="5" t="s">
        <v>3068</v>
      </c>
      <c r="G687" s="6" t="s">
        <v>3764</v>
      </c>
      <c r="H687" s="4" t="str">
        <f>IFERROR(__xludf.DUMMYFUNCTION("""info@""&amp;LOWER(REGEXREPLACE(B687,""[^A-Za-z0-9]"",""""))&amp;"".com"""),"info@repelao.com")</f>
        <v>info@repelao.com</v>
      </c>
      <c r="I687" s="9" t="s">
        <v>3765</v>
      </c>
      <c r="J687" s="5" t="s">
        <v>51</v>
      </c>
      <c r="K687" s="5" t="s">
        <v>74</v>
      </c>
    </row>
    <row r="688">
      <c r="A688" s="4">
        <v>10369.0</v>
      </c>
      <c r="B688" s="5" t="s">
        <v>3766</v>
      </c>
      <c r="C688" s="5" t="s">
        <v>3767</v>
      </c>
      <c r="D688" s="6" t="s">
        <v>3184</v>
      </c>
      <c r="E688" s="5" t="s">
        <v>3138</v>
      </c>
      <c r="F688" s="5" t="s">
        <v>3068</v>
      </c>
      <c r="G688" s="6" t="s">
        <v>3768</v>
      </c>
      <c r="H688" s="4" t="str">
        <f>IFERROR(__xludf.DUMMYFUNCTION("""info@""&amp;LOWER(REGEXREPLACE(B688,""[^A-Za-z0-9]"",""""))&amp;"".com"""),"info@lostexos.com")</f>
        <v>info@lostexos.com</v>
      </c>
      <c r="I688" s="9" t="s">
        <v>3769</v>
      </c>
      <c r="J688" s="5" t="s">
        <v>51</v>
      </c>
      <c r="K688" s="5" t="s">
        <v>308</v>
      </c>
    </row>
    <row r="689">
      <c r="A689" s="4">
        <v>10368.0</v>
      </c>
      <c r="B689" s="5" t="s">
        <v>3770</v>
      </c>
      <c r="C689" s="5" t="s">
        <v>3763</v>
      </c>
      <c r="D689" s="6" t="s">
        <v>3184</v>
      </c>
      <c r="E689" s="5" t="s">
        <v>3138</v>
      </c>
      <c r="F689" s="5" t="s">
        <v>3068</v>
      </c>
      <c r="G689" s="6" t="s">
        <v>3771</v>
      </c>
      <c r="H689" s="4" t="str">
        <f>IFERROR(__xludf.DUMMYFUNCTION("""info@""&amp;LOWER(REGEXREPLACE(B689,""[^A-Za-z0-9]"",""""))&amp;"".com"""),"info@hotelauseva.com")</f>
        <v>info@hotelauseva.com</v>
      </c>
      <c r="I689" s="9" t="s">
        <v>3772</v>
      </c>
      <c r="J689" s="5" t="s">
        <v>18</v>
      </c>
      <c r="K689" s="5" t="s">
        <v>19</v>
      </c>
    </row>
    <row r="690">
      <c r="A690" s="4">
        <v>10367.0</v>
      </c>
      <c r="B690" s="5" t="s">
        <v>3773</v>
      </c>
      <c r="C690" s="5" t="s">
        <v>3774</v>
      </c>
      <c r="D690" s="6" t="s">
        <v>3184</v>
      </c>
      <c r="E690" s="5" t="s">
        <v>3138</v>
      </c>
      <c r="F690" s="5" t="s">
        <v>3068</v>
      </c>
      <c r="G690" s="6" t="s">
        <v>3775</v>
      </c>
      <c r="H690" s="5" t="s">
        <v>3776</v>
      </c>
      <c r="I690" s="8" t="s">
        <v>3777</v>
      </c>
      <c r="J690" s="5" t="s">
        <v>18</v>
      </c>
      <c r="K690" s="5" t="s">
        <v>1375</v>
      </c>
    </row>
    <row r="691">
      <c r="A691" s="4">
        <v>10366.0</v>
      </c>
      <c r="B691" s="5" t="s">
        <v>3778</v>
      </c>
      <c r="C691" s="5" t="s">
        <v>3779</v>
      </c>
      <c r="D691" s="6" t="s">
        <v>3184</v>
      </c>
      <c r="E691" s="5" t="s">
        <v>3138</v>
      </c>
      <c r="F691" s="5" t="s">
        <v>3068</v>
      </c>
      <c r="G691" s="6" t="s">
        <v>3780</v>
      </c>
      <c r="H691" s="4" t="str">
        <f>IFERROR(__xludf.DUMMYFUNCTION("""info@""&amp;LOWER(REGEXREPLACE(B691,""[^A-Za-z0-9]"",""""))&amp;"".com"""),"info@lacasonadellerices.com")</f>
        <v>info@lacasonadellerices.com</v>
      </c>
      <c r="I691" s="9" t="s">
        <v>3781</v>
      </c>
      <c r="J691" s="5" t="s">
        <v>18</v>
      </c>
      <c r="K691" s="5" t="s">
        <v>260</v>
      </c>
    </row>
    <row r="692">
      <c r="A692" s="4">
        <v>10365.0</v>
      </c>
      <c r="B692" s="5" t="s">
        <v>3782</v>
      </c>
      <c r="C692" s="5" t="s">
        <v>3783</v>
      </c>
      <c r="D692" s="6" t="s">
        <v>3784</v>
      </c>
      <c r="E692" s="5" t="s">
        <v>3150</v>
      </c>
      <c r="F692" s="5" t="s">
        <v>3068</v>
      </c>
      <c r="G692" s="6" t="s">
        <v>3785</v>
      </c>
      <c r="H692" s="4" t="s">
        <v>3786</v>
      </c>
      <c r="I692" s="8" t="s">
        <v>3787</v>
      </c>
      <c r="J692" s="5" t="s">
        <v>18</v>
      </c>
      <c r="K692" s="5" t="s">
        <v>233</v>
      </c>
    </row>
    <row r="693">
      <c r="A693" s="4">
        <v>10364.0</v>
      </c>
      <c r="B693" s="5" t="s">
        <v>3788</v>
      </c>
      <c r="C693" s="5" t="s">
        <v>3789</v>
      </c>
      <c r="D693" s="6" t="s">
        <v>3162</v>
      </c>
      <c r="E693" s="5" t="s">
        <v>3262</v>
      </c>
      <c r="F693" s="5" t="s">
        <v>3068</v>
      </c>
      <c r="G693" s="6" t="s">
        <v>3790</v>
      </c>
      <c r="H693" s="5" t="s">
        <v>3133</v>
      </c>
      <c r="I693" s="8" t="s">
        <v>3791</v>
      </c>
      <c r="J693" s="5" t="s">
        <v>18</v>
      </c>
      <c r="K693" s="5" t="s">
        <v>184</v>
      </c>
    </row>
    <row r="694">
      <c r="A694" s="4">
        <v>10363.0</v>
      </c>
      <c r="B694" s="5" t="s">
        <v>3792</v>
      </c>
      <c r="C694" s="5" t="s">
        <v>3793</v>
      </c>
      <c r="D694" s="6" t="s">
        <v>3162</v>
      </c>
      <c r="E694" s="5" t="s">
        <v>3262</v>
      </c>
      <c r="F694" s="5" t="s">
        <v>3068</v>
      </c>
      <c r="G694" s="6" t="s">
        <v>3794</v>
      </c>
      <c r="H694" s="4" t="s">
        <v>3795</v>
      </c>
      <c r="I694" s="8" t="s">
        <v>3796</v>
      </c>
      <c r="J694" s="5" t="s">
        <v>51</v>
      </c>
      <c r="K694" s="5" t="s">
        <v>260</v>
      </c>
    </row>
    <row r="695">
      <c r="A695" s="4">
        <v>10362.0</v>
      </c>
      <c r="B695" s="5" t="s">
        <v>3797</v>
      </c>
      <c r="C695" s="5" t="s">
        <v>3798</v>
      </c>
      <c r="D695" s="6" t="s">
        <v>3162</v>
      </c>
      <c r="E695" s="5" t="s">
        <v>3262</v>
      </c>
      <c r="F695" s="5" t="s">
        <v>3068</v>
      </c>
      <c r="G695" s="6" t="s">
        <v>3799</v>
      </c>
      <c r="H695" s="5" t="s">
        <v>3800</v>
      </c>
      <c r="I695" s="8" t="s">
        <v>3801</v>
      </c>
      <c r="J695" s="5" t="s">
        <v>42</v>
      </c>
      <c r="K695" s="5" t="s">
        <v>3802</v>
      </c>
    </row>
    <row r="696">
      <c r="A696" s="4">
        <v>10361.0</v>
      </c>
      <c r="B696" s="5" t="s">
        <v>3803</v>
      </c>
      <c r="C696" s="5" t="s">
        <v>3709</v>
      </c>
      <c r="D696" s="6" t="s">
        <v>3162</v>
      </c>
      <c r="E696" s="5" t="s">
        <v>3262</v>
      </c>
      <c r="F696" s="5" t="s">
        <v>3068</v>
      </c>
      <c r="G696" s="6" t="s">
        <v>3804</v>
      </c>
      <c r="H696" s="4" t="str">
        <f>IFERROR(__xludf.DUMMYFUNCTION("""info@""&amp;LOWER(REGEXREPLACE(B696,""[^A-Za-z0-9]"",""""))&amp;"".com"""),"info@casamoran.com")</f>
        <v>info@casamoran.com</v>
      </c>
      <c r="I696" s="9" t="s">
        <v>3805</v>
      </c>
      <c r="J696" s="5" t="s">
        <v>93</v>
      </c>
      <c r="K696" s="5" t="s">
        <v>27</v>
      </c>
    </row>
    <row r="697">
      <c r="A697" s="4">
        <v>10360.0</v>
      </c>
      <c r="B697" s="5" t="s">
        <v>3806</v>
      </c>
      <c r="C697" s="5" t="s">
        <v>3807</v>
      </c>
      <c r="D697" s="6" t="s">
        <v>3808</v>
      </c>
      <c r="E697" s="5" t="s">
        <v>3138</v>
      </c>
      <c r="F697" s="5" t="s">
        <v>3068</v>
      </c>
      <c r="G697" s="6" t="s">
        <v>3809</v>
      </c>
      <c r="H697" s="5" t="s">
        <v>3810</v>
      </c>
      <c r="I697" s="8" t="s">
        <v>3811</v>
      </c>
      <c r="J697" s="5" t="s">
        <v>42</v>
      </c>
      <c r="K697" s="5" t="s">
        <v>679</v>
      </c>
    </row>
    <row r="698">
      <c r="A698" s="4">
        <v>10359.0</v>
      </c>
      <c r="B698" s="5" t="s">
        <v>3812</v>
      </c>
      <c r="C698" s="5" t="s">
        <v>3813</v>
      </c>
      <c r="D698" s="6" t="s">
        <v>3814</v>
      </c>
      <c r="E698" s="5" t="s">
        <v>3126</v>
      </c>
      <c r="F698" s="5" t="s">
        <v>3068</v>
      </c>
      <c r="G698" s="6" t="s">
        <v>3815</v>
      </c>
      <c r="H698" s="5" t="s">
        <v>3140</v>
      </c>
      <c r="I698" s="8" t="s">
        <v>3141</v>
      </c>
      <c r="J698" s="5" t="s">
        <v>93</v>
      </c>
      <c r="K698" s="5" t="s">
        <v>1421</v>
      </c>
    </row>
    <row r="699">
      <c r="A699" s="4">
        <v>10358.0</v>
      </c>
      <c r="B699" s="5" t="s">
        <v>3816</v>
      </c>
      <c r="C699" s="5" t="s">
        <v>3817</v>
      </c>
      <c r="D699" s="6" t="s">
        <v>3814</v>
      </c>
      <c r="E699" s="5" t="s">
        <v>3126</v>
      </c>
      <c r="F699" s="5" t="s">
        <v>3068</v>
      </c>
      <c r="G699" s="6" t="s">
        <v>3818</v>
      </c>
      <c r="H699" s="5" t="s">
        <v>3819</v>
      </c>
      <c r="I699" s="8" t="s">
        <v>3820</v>
      </c>
      <c r="J699" s="5" t="s">
        <v>108</v>
      </c>
      <c r="K699" s="5" t="s">
        <v>782</v>
      </c>
    </row>
    <row r="700">
      <c r="A700" s="4">
        <v>10357.0</v>
      </c>
      <c r="B700" s="5" t="s">
        <v>3816</v>
      </c>
      <c r="C700" s="5" t="s">
        <v>3821</v>
      </c>
      <c r="D700" s="6" t="s">
        <v>3814</v>
      </c>
      <c r="E700" s="5" t="s">
        <v>3126</v>
      </c>
      <c r="F700" s="5" t="s">
        <v>3068</v>
      </c>
      <c r="G700" s="6" t="s">
        <v>3818</v>
      </c>
      <c r="H700" s="5" t="s">
        <v>3819</v>
      </c>
      <c r="I700" s="8" t="s">
        <v>3820</v>
      </c>
      <c r="J700" s="5" t="s">
        <v>18</v>
      </c>
      <c r="K700" s="4" t="s">
        <v>42</v>
      </c>
    </row>
    <row r="701">
      <c r="A701" s="4">
        <v>10356.0</v>
      </c>
      <c r="B701" s="5" t="s">
        <v>3822</v>
      </c>
      <c r="C701" s="5" t="s">
        <v>3823</v>
      </c>
      <c r="D701" s="6" t="s">
        <v>3814</v>
      </c>
      <c r="E701" s="5" t="s">
        <v>3126</v>
      </c>
      <c r="F701" s="5" t="s">
        <v>3068</v>
      </c>
      <c r="G701" s="6" t="s">
        <v>3824</v>
      </c>
      <c r="H701" s="5" t="s">
        <v>3825</v>
      </c>
      <c r="I701" s="9" t="s">
        <v>3826</v>
      </c>
      <c r="J701" s="5" t="s">
        <v>42</v>
      </c>
      <c r="K701" s="5" t="s">
        <v>553</v>
      </c>
    </row>
    <row r="702">
      <c r="A702" s="4">
        <v>10355.0</v>
      </c>
      <c r="B702" s="5" t="s">
        <v>3827</v>
      </c>
      <c r="C702" s="5" t="s">
        <v>3828</v>
      </c>
      <c r="D702" s="6" t="s">
        <v>3814</v>
      </c>
      <c r="E702" s="5" t="s">
        <v>3126</v>
      </c>
      <c r="F702" s="5" t="s">
        <v>3068</v>
      </c>
      <c r="G702" s="6" t="s">
        <v>3829</v>
      </c>
      <c r="H702" s="5" t="s">
        <v>3830</v>
      </c>
      <c r="I702" s="8" t="s">
        <v>3831</v>
      </c>
      <c r="J702" s="5" t="s">
        <v>42</v>
      </c>
      <c r="K702" s="5" t="s">
        <v>553</v>
      </c>
    </row>
    <row r="703">
      <c r="A703" s="4">
        <v>10354.0</v>
      </c>
      <c r="B703" s="5" t="s">
        <v>3832</v>
      </c>
      <c r="C703" s="5" t="s">
        <v>3833</v>
      </c>
      <c r="D703" s="6" t="s">
        <v>3814</v>
      </c>
      <c r="E703" s="5" t="s">
        <v>3126</v>
      </c>
      <c r="F703" s="5" t="s">
        <v>3068</v>
      </c>
      <c r="G703" s="6" t="s">
        <v>3834</v>
      </c>
      <c r="H703" s="5" t="s">
        <v>3835</v>
      </c>
      <c r="I703" s="8" t="s">
        <v>3836</v>
      </c>
      <c r="J703" s="5" t="s">
        <v>51</v>
      </c>
      <c r="K703" s="5" t="s">
        <v>921</v>
      </c>
    </row>
    <row r="704">
      <c r="A704" s="4">
        <v>10353.0</v>
      </c>
      <c r="B704" s="5" t="s">
        <v>3068</v>
      </c>
      <c r="C704" s="5" t="s">
        <v>3837</v>
      </c>
      <c r="D704" s="6" t="s">
        <v>3814</v>
      </c>
      <c r="E704" s="5" t="s">
        <v>3126</v>
      </c>
      <c r="F704" s="5" t="s">
        <v>3068</v>
      </c>
      <c r="G704" s="6" t="s">
        <v>3838</v>
      </c>
      <c r="H704" s="4" t="str">
        <f>IFERROR(__xludf.DUMMYFUNCTION("""info@""&amp;LOWER(REGEXREPLACE(B704,""[^A-Za-z0-9]"",""""))&amp;"".com"""),"info@asturias.com")</f>
        <v>info@asturias.com</v>
      </c>
      <c r="I704" s="9" t="s">
        <v>3839</v>
      </c>
      <c r="J704" s="5" t="s">
        <v>42</v>
      </c>
      <c r="K704" s="5" t="s">
        <v>260</v>
      </c>
    </row>
    <row r="705">
      <c r="A705" s="4">
        <v>10352.0</v>
      </c>
      <c r="B705" s="5" t="s">
        <v>3840</v>
      </c>
      <c r="C705" s="5" t="s">
        <v>3841</v>
      </c>
      <c r="D705" s="6" t="s">
        <v>3137</v>
      </c>
      <c r="E705" s="5" t="s">
        <v>3138</v>
      </c>
      <c r="F705" s="5" t="s">
        <v>3068</v>
      </c>
      <c r="G705" s="6" t="s">
        <v>3842</v>
      </c>
      <c r="H705" s="7" t="s">
        <v>3843</v>
      </c>
      <c r="I705" s="8" t="s">
        <v>3844</v>
      </c>
      <c r="J705" s="5" t="s">
        <v>51</v>
      </c>
      <c r="K705" s="5" t="s">
        <v>218</v>
      </c>
    </row>
    <row r="706">
      <c r="A706" s="4">
        <v>10351.0</v>
      </c>
      <c r="B706" s="5" t="s">
        <v>3845</v>
      </c>
      <c r="C706" s="5" t="s">
        <v>3846</v>
      </c>
      <c r="D706" s="6" t="s">
        <v>3814</v>
      </c>
      <c r="E706" s="5" t="s">
        <v>3126</v>
      </c>
      <c r="F706" s="5" t="s">
        <v>3068</v>
      </c>
      <c r="G706" s="6" t="s">
        <v>3847</v>
      </c>
      <c r="H706" s="5" t="s">
        <v>3848</v>
      </c>
      <c r="I706" s="8" t="s">
        <v>3849</v>
      </c>
      <c r="J706" s="5" t="s">
        <v>108</v>
      </c>
      <c r="K706" s="5" t="s">
        <v>115</v>
      </c>
    </row>
    <row r="707">
      <c r="A707" s="4">
        <v>10350.0</v>
      </c>
      <c r="B707" s="5" t="s">
        <v>3850</v>
      </c>
      <c r="C707" s="5" t="s">
        <v>3851</v>
      </c>
      <c r="D707" s="6" t="s">
        <v>3814</v>
      </c>
      <c r="E707" s="5" t="s">
        <v>3126</v>
      </c>
      <c r="F707" s="5" t="s">
        <v>3068</v>
      </c>
      <c r="G707" s="6" t="s">
        <v>3852</v>
      </c>
      <c r="H707" s="4" t="str">
        <f>IFERROR(__xludf.DUMMYFUNCTION("""info@""&amp;LOWER(REGEXREPLACE(B707,""[^A-Za-z0-9]"",""""))&amp;"".com"""),"info@espaol.com")</f>
        <v>info@espaol.com</v>
      </c>
      <c r="I707" s="9" t="s">
        <v>3853</v>
      </c>
      <c r="J707" s="5" t="s">
        <v>18</v>
      </c>
      <c r="K707" s="5" t="s">
        <v>74</v>
      </c>
    </row>
    <row r="708">
      <c r="A708" s="4">
        <v>10349.0</v>
      </c>
      <c r="B708" s="5" t="s">
        <v>3854</v>
      </c>
      <c r="C708" s="5" t="s">
        <v>3855</v>
      </c>
      <c r="D708" s="6" t="s">
        <v>3856</v>
      </c>
      <c r="E708" s="5" t="s">
        <v>3857</v>
      </c>
      <c r="F708" s="5" t="s">
        <v>3068</v>
      </c>
      <c r="G708" s="6" t="s">
        <v>3858</v>
      </c>
      <c r="H708" s="4" t="str">
        <f>IFERROR(__xludf.DUMMYFUNCTION("""info@""&amp;LOWER(REGEXREPLACE(B708,""[^A-Za-z0-9]"",""""))&amp;"".com"""),"info@palaciocondedetoreno.com")</f>
        <v>info@palaciocondedetoreno.com</v>
      </c>
      <c r="I708" s="9" t="s">
        <v>3859</v>
      </c>
      <c r="J708" s="5" t="s">
        <v>93</v>
      </c>
      <c r="K708" s="5" t="s">
        <v>280</v>
      </c>
    </row>
    <row r="709">
      <c r="A709" s="4">
        <v>10348.0</v>
      </c>
      <c r="B709" s="5" t="s">
        <v>3860</v>
      </c>
      <c r="C709" s="5" t="s">
        <v>3861</v>
      </c>
      <c r="D709" s="6" t="s">
        <v>3862</v>
      </c>
      <c r="E709" s="5" t="s">
        <v>3857</v>
      </c>
      <c r="F709" s="5" t="s">
        <v>3068</v>
      </c>
      <c r="G709" s="6" t="s">
        <v>3863</v>
      </c>
      <c r="H709" s="4" t="str">
        <f>IFERROR(__xludf.DUMMYFUNCTION("""info@""&amp;LOWER(REGEXREPLACE(B709,""[^A-Za-z0-9]"",""""))&amp;"".com"""),"info@lafuente.com")</f>
        <v>info@lafuente.com</v>
      </c>
      <c r="I709" s="9" t="s">
        <v>3864</v>
      </c>
      <c r="J709" s="5" t="s">
        <v>108</v>
      </c>
      <c r="K709" s="5" t="s">
        <v>280</v>
      </c>
    </row>
    <row r="710">
      <c r="A710" s="4">
        <v>10347.0</v>
      </c>
      <c r="B710" s="5" t="s">
        <v>3865</v>
      </c>
      <c r="C710" s="5" t="s">
        <v>3866</v>
      </c>
      <c r="D710" s="6" t="s">
        <v>3867</v>
      </c>
      <c r="E710" s="5" t="s">
        <v>3857</v>
      </c>
      <c r="F710" s="5" t="s">
        <v>3068</v>
      </c>
      <c r="G710" s="6" t="s">
        <v>3868</v>
      </c>
      <c r="H710" s="7" t="s">
        <v>3869</v>
      </c>
      <c r="I710" s="8" t="s">
        <v>3870</v>
      </c>
      <c r="J710" s="5" t="s">
        <v>42</v>
      </c>
      <c r="K710" s="5" t="s">
        <v>260</v>
      </c>
    </row>
    <row r="711">
      <c r="A711" s="4">
        <v>10346.0</v>
      </c>
      <c r="B711" s="5" t="s">
        <v>3871</v>
      </c>
      <c r="C711" s="5" t="s">
        <v>3872</v>
      </c>
      <c r="D711" s="6" t="s">
        <v>3867</v>
      </c>
      <c r="E711" s="5" t="s">
        <v>3857</v>
      </c>
      <c r="F711" s="5" t="s">
        <v>3068</v>
      </c>
      <c r="G711" s="6" t="s">
        <v>3873</v>
      </c>
      <c r="H711" s="5" t="s">
        <v>3874</v>
      </c>
      <c r="I711" s="8" t="s">
        <v>3875</v>
      </c>
      <c r="J711" s="5" t="s">
        <v>18</v>
      </c>
      <c r="K711" s="5" t="s">
        <v>19</v>
      </c>
    </row>
    <row r="712">
      <c r="A712" s="4">
        <v>10345.0</v>
      </c>
      <c r="B712" s="5" t="s">
        <v>3876</v>
      </c>
      <c r="C712" s="5" t="s">
        <v>3877</v>
      </c>
      <c r="D712" s="6" t="s">
        <v>3867</v>
      </c>
      <c r="E712" s="5" t="s">
        <v>3857</v>
      </c>
      <c r="F712" s="5" t="s">
        <v>3068</v>
      </c>
      <c r="G712" s="6" t="s">
        <v>3878</v>
      </c>
      <c r="H712" s="4" t="s">
        <v>3879</v>
      </c>
      <c r="I712" s="8" t="s">
        <v>3880</v>
      </c>
      <c r="J712" s="5" t="s">
        <v>463</v>
      </c>
      <c r="K712" s="5" t="s">
        <v>679</v>
      </c>
    </row>
    <row r="713">
      <c r="A713" s="4">
        <v>10344.0</v>
      </c>
      <c r="B713" s="5" t="s">
        <v>3881</v>
      </c>
      <c r="C713" s="5" t="s">
        <v>3174</v>
      </c>
      <c r="D713" s="6" t="s">
        <v>3882</v>
      </c>
      <c r="E713" s="5" t="s">
        <v>3883</v>
      </c>
      <c r="F713" s="5" t="s">
        <v>3068</v>
      </c>
      <c r="G713" s="6" t="s">
        <v>3884</v>
      </c>
      <c r="H713" s="4" t="str">
        <f>IFERROR(__xludf.DUMMYFUNCTION("""info@""&amp;LOWER(REGEXREPLACE(B713,""[^A-Za-z0-9]"",""""))&amp;"".com"""),"info@miradordelnaln.com")</f>
        <v>info@miradordelnaln.com</v>
      </c>
      <c r="I713" s="9" t="s">
        <v>3885</v>
      </c>
      <c r="J713" s="5" t="s">
        <v>51</v>
      </c>
      <c r="K713" s="5" t="s">
        <v>152</v>
      </c>
    </row>
    <row r="714">
      <c r="A714" s="4">
        <v>10343.0</v>
      </c>
      <c r="B714" s="5" t="s">
        <v>3886</v>
      </c>
      <c r="C714" s="5" t="s">
        <v>3887</v>
      </c>
      <c r="D714" s="6" t="s">
        <v>3888</v>
      </c>
      <c r="E714" s="5" t="s">
        <v>3889</v>
      </c>
      <c r="F714" s="5" t="s">
        <v>3068</v>
      </c>
      <c r="G714" s="6" t="s">
        <v>3890</v>
      </c>
      <c r="H714" s="5" t="s">
        <v>3891</v>
      </c>
      <c r="I714" s="8" t="s">
        <v>3892</v>
      </c>
      <c r="J714" s="5" t="s">
        <v>93</v>
      </c>
      <c r="K714" s="5" t="s">
        <v>19</v>
      </c>
    </row>
    <row r="715">
      <c r="A715" s="4">
        <v>10342.0</v>
      </c>
      <c r="B715" s="5" t="s">
        <v>3893</v>
      </c>
      <c r="C715" s="5" t="s">
        <v>3894</v>
      </c>
      <c r="D715" s="6" t="s">
        <v>3888</v>
      </c>
      <c r="E715" s="5" t="s">
        <v>3889</v>
      </c>
      <c r="F715" s="5" t="s">
        <v>3068</v>
      </c>
      <c r="G715" s="6" t="s">
        <v>3895</v>
      </c>
      <c r="H715" s="4" t="str">
        <f>IFERROR(__xludf.DUMMYFUNCTION("""info@""&amp;LOWER(REGEXREPLACE(B715,""[^A-Za-z0-9]"",""""))&amp;"".com"""),"info@casonadelbusto.com")</f>
        <v>info@casonadelbusto.com</v>
      </c>
      <c r="I715" s="9" t="s">
        <v>3896</v>
      </c>
      <c r="J715" s="5" t="s">
        <v>42</v>
      </c>
      <c r="K715" s="5" t="s">
        <v>35</v>
      </c>
    </row>
    <row r="716">
      <c r="A716" s="4">
        <v>10341.0</v>
      </c>
      <c r="B716" s="5" t="s">
        <v>3897</v>
      </c>
      <c r="C716" s="5" t="s">
        <v>3174</v>
      </c>
      <c r="D716" s="6" t="s">
        <v>3898</v>
      </c>
      <c r="E716" s="5" t="s">
        <v>3899</v>
      </c>
      <c r="F716" s="5" t="s">
        <v>3068</v>
      </c>
      <c r="G716" s="6" t="s">
        <v>3900</v>
      </c>
      <c r="H716" s="4" t="s">
        <v>3901</v>
      </c>
      <c r="I716" s="8" t="s">
        <v>3902</v>
      </c>
      <c r="J716" s="5" t="s">
        <v>108</v>
      </c>
      <c r="K716" s="5" t="s">
        <v>74</v>
      </c>
    </row>
    <row r="717">
      <c r="A717" s="4">
        <v>10340.0</v>
      </c>
      <c r="B717" s="5" t="s">
        <v>672</v>
      </c>
      <c r="C717" s="5" t="s">
        <v>3903</v>
      </c>
      <c r="D717" s="6" t="s">
        <v>3904</v>
      </c>
      <c r="E717" s="5" t="s">
        <v>3093</v>
      </c>
      <c r="F717" s="5" t="s">
        <v>3068</v>
      </c>
      <c r="G717" s="6" t="s">
        <v>3905</v>
      </c>
      <c r="H717" s="4" t="s">
        <v>3906</v>
      </c>
      <c r="I717" s="8" t="s">
        <v>3907</v>
      </c>
      <c r="J717" s="5" t="s">
        <v>108</v>
      </c>
      <c r="K717" s="5" t="s">
        <v>1495</v>
      </c>
    </row>
    <row r="718">
      <c r="A718" s="4">
        <v>10339.0</v>
      </c>
      <c r="B718" s="5" t="s">
        <v>3908</v>
      </c>
      <c r="C718" s="5" t="s">
        <v>3909</v>
      </c>
      <c r="D718" s="6" t="s">
        <v>3910</v>
      </c>
      <c r="E718" s="5" t="s">
        <v>3093</v>
      </c>
      <c r="F718" s="5" t="s">
        <v>3068</v>
      </c>
      <c r="G718" s="6" t="s">
        <v>3911</v>
      </c>
      <c r="H718" s="4" t="s">
        <v>3912</v>
      </c>
      <c r="I718" s="11" t="s">
        <v>3913</v>
      </c>
      <c r="J718" s="5" t="s">
        <v>18</v>
      </c>
      <c r="K718" s="5" t="s">
        <v>578</v>
      </c>
    </row>
    <row r="719">
      <c r="A719" s="4">
        <v>10338.0</v>
      </c>
      <c r="B719" s="5" t="s">
        <v>3914</v>
      </c>
      <c r="C719" s="5" t="s">
        <v>3915</v>
      </c>
      <c r="D719" s="6" t="s">
        <v>3092</v>
      </c>
      <c r="E719" s="5" t="s">
        <v>3093</v>
      </c>
      <c r="F719" s="5" t="s">
        <v>3068</v>
      </c>
      <c r="G719" s="6" t="s">
        <v>3916</v>
      </c>
      <c r="H719" s="5" t="s">
        <v>3917</v>
      </c>
      <c r="I719" s="8" t="s">
        <v>3918</v>
      </c>
      <c r="J719" s="5" t="s">
        <v>108</v>
      </c>
      <c r="K719" s="5" t="s">
        <v>721</v>
      </c>
    </row>
    <row r="720">
      <c r="A720" s="4">
        <v>10337.0</v>
      </c>
      <c r="B720" s="5" t="s">
        <v>3919</v>
      </c>
      <c r="C720" s="5" t="s">
        <v>3920</v>
      </c>
      <c r="D720" s="6" t="s">
        <v>3910</v>
      </c>
      <c r="E720" s="5" t="s">
        <v>3093</v>
      </c>
      <c r="F720" s="5" t="s">
        <v>3068</v>
      </c>
      <c r="G720" s="6" t="s">
        <v>3921</v>
      </c>
      <c r="H720" s="7" t="s">
        <v>3922</v>
      </c>
      <c r="I720" s="8" t="s">
        <v>3923</v>
      </c>
      <c r="J720" s="5" t="s">
        <v>108</v>
      </c>
      <c r="K720" s="5" t="s">
        <v>160</v>
      </c>
    </row>
    <row r="721">
      <c r="A721" s="4">
        <v>10336.0</v>
      </c>
      <c r="B721" s="5" t="s">
        <v>3924</v>
      </c>
      <c r="C721" s="5" t="s">
        <v>3925</v>
      </c>
      <c r="D721" s="6" t="s">
        <v>3910</v>
      </c>
      <c r="E721" s="5" t="s">
        <v>3093</v>
      </c>
      <c r="F721" s="5" t="s">
        <v>3068</v>
      </c>
      <c r="G721" s="6" t="s">
        <v>3926</v>
      </c>
      <c r="H721" s="5" t="s">
        <v>3927</v>
      </c>
      <c r="I721" s="11" t="s">
        <v>3928</v>
      </c>
      <c r="J721" s="5" t="s">
        <v>108</v>
      </c>
      <c r="K721" s="5" t="s">
        <v>260</v>
      </c>
    </row>
    <row r="722">
      <c r="A722" s="4">
        <v>10335.0</v>
      </c>
      <c r="B722" s="5" t="s">
        <v>3929</v>
      </c>
      <c r="C722" s="5" t="s">
        <v>3930</v>
      </c>
      <c r="D722" s="6" t="s">
        <v>3931</v>
      </c>
      <c r="E722" s="5" t="s">
        <v>3932</v>
      </c>
      <c r="F722" s="5" t="s">
        <v>3068</v>
      </c>
      <c r="G722" s="6" t="s">
        <v>3933</v>
      </c>
      <c r="H722" s="7" t="s">
        <v>3934</v>
      </c>
      <c r="I722" s="8" t="s">
        <v>3935</v>
      </c>
      <c r="J722" s="5" t="s">
        <v>51</v>
      </c>
      <c r="K722" s="5" t="s">
        <v>711</v>
      </c>
    </row>
    <row r="723">
      <c r="A723" s="4">
        <v>10334.0</v>
      </c>
      <c r="B723" s="5" t="s">
        <v>3936</v>
      </c>
      <c r="C723" s="5" t="s">
        <v>3937</v>
      </c>
      <c r="D723" s="6" t="s">
        <v>3938</v>
      </c>
      <c r="E723" s="5" t="s">
        <v>3274</v>
      </c>
      <c r="F723" s="5" t="s">
        <v>3068</v>
      </c>
      <c r="G723" s="6" t="s">
        <v>3939</v>
      </c>
      <c r="H723" s="4" t="str">
        <f>IFERROR(__xludf.DUMMYFUNCTION("""info@""&amp;LOWER(REGEXREPLACE(B723,""[^A-Za-z0-9]"",""""))&amp;"".com"""),"info@lacasonadesanandrs.com")</f>
        <v>info@lacasonadesanandrs.com</v>
      </c>
      <c r="I723" s="9" t="s">
        <v>3940</v>
      </c>
      <c r="J723" s="5" t="s">
        <v>42</v>
      </c>
      <c r="K723" s="5" t="s">
        <v>19</v>
      </c>
    </row>
    <row r="724">
      <c r="A724" s="4">
        <v>10333.0</v>
      </c>
      <c r="B724" s="5" t="s">
        <v>3941</v>
      </c>
      <c r="C724" s="5" t="s">
        <v>3942</v>
      </c>
      <c r="D724" s="6" t="s">
        <v>3943</v>
      </c>
      <c r="E724" s="5" t="s">
        <v>3274</v>
      </c>
      <c r="F724" s="5" t="s">
        <v>3068</v>
      </c>
      <c r="G724" s="6" t="s">
        <v>3944</v>
      </c>
      <c r="H724" s="5" t="s">
        <v>3945</v>
      </c>
      <c r="I724" s="8" t="s">
        <v>3946</v>
      </c>
      <c r="J724" s="5" t="s">
        <v>51</v>
      </c>
      <c r="K724" s="5" t="s">
        <v>280</v>
      </c>
    </row>
    <row r="725">
      <c r="A725" s="4">
        <v>10332.0</v>
      </c>
      <c r="B725" s="5" t="s">
        <v>3947</v>
      </c>
      <c r="C725" s="5" t="s">
        <v>3948</v>
      </c>
      <c r="D725" s="6" t="s">
        <v>3943</v>
      </c>
      <c r="E725" s="5" t="s">
        <v>3274</v>
      </c>
      <c r="F725" s="5" t="s">
        <v>3068</v>
      </c>
      <c r="G725" s="6" t="s">
        <v>3949</v>
      </c>
      <c r="H725" s="4" t="str">
        <f>IFERROR(__xludf.DUMMYFUNCTION("""info@""&amp;LOWER(REGEXREPLACE(B725,""[^A-Za-z0-9]"",""""))&amp;"".com"""),"info@pertierra.com")</f>
        <v>info@pertierra.com</v>
      </c>
      <c r="I725" s="9" t="s">
        <v>3950</v>
      </c>
      <c r="J725" s="5" t="s">
        <v>51</v>
      </c>
      <c r="K725" s="5" t="s">
        <v>553</v>
      </c>
    </row>
    <row r="726">
      <c r="A726" s="4">
        <v>10331.0</v>
      </c>
      <c r="B726" s="5" t="s">
        <v>3951</v>
      </c>
      <c r="C726" s="5" t="s">
        <v>3952</v>
      </c>
      <c r="D726" s="6" t="s">
        <v>3953</v>
      </c>
      <c r="E726" s="5" t="s">
        <v>3274</v>
      </c>
      <c r="F726" s="5" t="s">
        <v>3068</v>
      </c>
      <c r="G726" s="6" t="s">
        <v>3954</v>
      </c>
      <c r="H726" s="5" t="s">
        <v>3955</v>
      </c>
      <c r="I726" s="8" t="s">
        <v>3956</v>
      </c>
      <c r="J726" s="5" t="s">
        <v>18</v>
      </c>
      <c r="K726" s="5" t="s">
        <v>679</v>
      </c>
    </row>
    <row r="727">
      <c r="A727" s="4">
        <v>10330.0</v>
      </c>
      <c r="B727" s="5" t="s">
        <v>3957</v>
      </c>
      <c r="C727" s="5" t="s">
        <v>3958</v>
      </c>
      <c r="D727" s="6" t="s">
        <v>3953</v>
      </c>
      <c r="E727" s="5" t="s">
        <v>3274</v>
      </c>
      <c r="F727" s="5" t="s">
        <v>3068</v>
      </c>
      <c r="G727" s="6" t="s">
        <v>3959</v>
      </c>
      <c r="H727" s="4" t="str">
        <f>IFERROR(__xludf.DUMMYFUNCTION("""info@""&amp;LOWER(REGEXREPLACE(B727,""[^A-Za-z0-9]"",""""))&amp;"".com"""),"info@rindion.com")</f>
        <v>info@rindion.com</v>
      </c>
      <c r="I727" s="9" t="s">
        <v>3960</v>
      </c>
      <c r="J727" s="5" t="s">
        <v>18</v>
      </c>
      <c r="K727" s="5" t="s">
        <v>1495</v>
      </c>
    </row>
    <row r="728">
      <c r="A728" s="4">
        <v>10329.0</v>
      </c>
      <c r="B728" s="5" t="s">
        <v>3961</v>
      </c>
      <c r="C728" s="5" t="s">
        <v>3962</v>
      </c>
      <c r="D728" s="6" t="s">
        <v>3273</v>
      </c>
      <c r="E728" s="5" t="s">
        <v>3274</v>
      </c>
      <c r="F728" s="5" t="s">
        <v>3068</v>
      </c>
      <c r="G728" s="6" t="s">
        <v>3963</v>
      </c>
      <c r="H728" s="4" t="str">
        <f>IFERROR(__xludf.DUMMYFUNCTION("""info@""&amp;LOWER(REGEXREPLACE(B728,""[^A-Za-z0-9]"",""""))&amp;"".com"""),"info@donmiguelsl.com")</f>
        <v>info@donmiguelsl.com</v>
      </c>
      <c r="I728" s="9" t="s">
        <v>3964</v>
      </c>
      <c r="J728" s="5" t="s">
        <v>18</v>
      </c>
      <c r="K728" s="5" t="s">
        <v>578</v>
      </c>
    </row>
    <row r="729">
      <c r="A729" s="4">
        <v>10328.0</v>
      </c>
      <c r="B729" s="5" t="s">
        <v>3965</v>
      </c>
      <c r="C729" s="5" t="s">
        <v>3966</v>
      </c>
      <c r="D729" s="6" t="s">
        <v>3967</v>
      </c>
      <c r="E729" s="5" t="s">
        <v>3100</v>
      </c>
      <c r="F729" s="5" t="s">
        <v>3068</v>
      </c>
      <c r="G729" s="6" t="s">
        <v>3968</v>
      </c>
      <c r="H729" s="4" t="s">
        <v>3969</v>
      </c>
      <c r="I729" s="8" t="s">
        <v>3970</v>
      </c>
      <c r="J729" s="5" t="s">
        <v>42</v>
      </c>
      <c r="K729" s="5" t="s">
        <v>2996</v>
      </c>
    </row>
    <row r="730">
      <c r="A730" s="4">
        <v>10327.0</v>
      </c>
      <c r="B730" s="5" t="s">
        <v>3971</v>
      </c>
      <c r="C730" s="5" t="s">
        <v>3972</v>
      </c>
      <c r="D730" s="6" t="s">
        <v>3973</v>
      </c>
      <c r="E730" s="5" t="s">
        <v>3100</v>
      </c>
      <c r="F730" s="5" t="s">
        <v>3068</v>
      </c>
      <c r="G730" s="6" t="s">
        <v>3974</v>
      </c>
      <c r="H730" s="5" t="s">
        <v>3975</v>
      </c>
      <c r="I730" s="8" t="s">
        <v>3976</v>
      </c>
      <c r="J730" s="5" t="s">
        <v>18</v>
      </c>
      <c r="K730" s="5" t="s">
        <v>1495</v>
      </c>
    </row>
    <row r="731">
      <c r="A731" s="4">
        <v>10326.0</v>
      </c>
      <c r="B731" s="5" t="s">
        <v>3977</v>
      </c>
      <c r="C731" s="5" t="s">
        <v>3978</v>
      </c>
      <c r="D731" s="6" t="s">
        <v>3973</v>
      </c>
      <c r="E731" s="5" t="s">
        <v>3100</v>
      </c>
      <c r="F731" s="5" t="s">
        <v>3068</v>
      </c>
      <c r="G731" s="6" t="s">
        <v>3979</v>
      </c>
      <c r="H731" s="5" t="s">
        <v>3980</v>
      </c>
      <c r="I731" s="9" t="s">
        <v>3981</v>
      </c>
      <c r="J731" s="5" t="s">
        <v>51</v>
      </c>
      <c r="K731" s="5" t="s">
        <v>115</v>
      </c>
    </row>
    <row r="732">
      <c r="A732" s="4">
        <v>10325.0</v>
      </c>
      <c r="B732" s="5" t="s">
        <v>3982</v>
      </c>
      <c r="C732" s="5" t="s">
        <v>3983</v>
      </c>
      <c r="D732" s="6" t="s">
        <v>3984</v>
      </c>
      <c r="E732" s="5" t="s">
        <v>3985</v>
      </c>
      <c r="F732" s="5" t="s">
        <v>3068</v>
      </c>
      <c r="G732" s="6" t="s">
        <v>3986</v>
      </c>
      <c r="H732" s="5" t="s">
        <v>3987</v>
      </c>
      <c r="I732" s="8" t="s">
        <v>3988</v>
      </c>
      <c r="J732" s="5" t="s">
        <v>18</v>
      </c>
      <c r="K732" s="5" t="s">
        <v>1198</v>
      </c>
    </row>
    <row r="733">
      <c r="A733" s="4">
        <v>10324.0</v>
      </c>
      <c r="B733" s="5" t="s">
        <v>3989</v>
      </c>
      <c r="C733" s="5" t="s">
        <v>3990</v>
      </c>
      <c r="D733" s="6" t="s">
        <v>3991</v>
      </c>
      <c r="E733" s="5" t="s">
        <v>3992</v>
      </c>
      <c r="F733" s="5" t="s">
        <v>3068</v>
      </c>
      <c r="G733" s="6" t="s">
        <v>3993</v>
      </c>
      <c r="H733" s="5" t="s">
        <v>3994</v>
      </c>
      <c r="I733" s="8" t="s">
        <v>3995</v>
      </c>
      <c r="J733" s="5" t="s">
        <v>18</v>
      </c>
      <c r="K733" s="4" t="s">
        <v>42</v>
      </c>
    </row>
    <row r="734">
      <c r="A734" s="4">
        <v>10323.0</v>
      </c>
      <c r="B734" s="5" t="s">
        <v>3996</v>
      </c>
      <c r="C734" s="5" t="s">
        <v>3997</v>
      </c>
      <c r="D734" s="6" t="s">
        <v>3998</v>
      </c>
      <c r="E734" s="5" t="s">
        <v>3999</v>
      </c>
      <c r="F734" s="5" t="s">
        <v>3068</v>
      </c>
      <c r="G734" s="6" t="s">
        <v>4000</v>
      </c>
      <c r="H734" s="5" t="s">
        <v>4001</v>
      </c>
      <c r="I734" s="8" t="s">
        <v>4002</v>
      </c>
      <c r="J734" s="5" t="s">
        <v>18</v>
      </c>
      <c r="K734" s="5" t="s">
        <v>152</v>
      </c>
    </row>
    <row r="735">
      <c r="A735" s="4">
        <v>10322.0</v>
      </c>
      <c r="B735" s="5" t="s">
        <v>4003</v>
      </c>
      <c r="C735" s="5" t="s">
        <v>4004</v>
      </c>
      <c r="D735" s="6" t="s">
        <v>4005</v>
      </c>
      <c r="E735" s="5" t="s">
        <v>4006</v>
      </c>
      <c r="F735" s="5" t="s">
        <v>3068</v>
      </c>
      <c r="G735" s="6" t="s">
        <v>4007</v>
      </c>
      <c r="H735" s="5" t="s">
        <v>4008</v>
      </c>
      <c r="I735" s="9" t="s">
        <v>4009</v>
      </c>
      <c r="J735" s="5" t="s">
        <v>18</v>
      </c>
      <c r="K735" s="5" t="s">
        <v>170</v>
      </c>
    </row>
    <row r="736">
      <c r="A736" s="4">
        <v>10321.0</v>
      </c>
      <c r="B736" s="5" t="s">
        <v>4010</v>
      </c>
      <c r="C736" s="5" t="s">
        <v>4011</v>
      </c>
      <c r="D736" s="6" t="s">
        <v>4005</v>
      </c>
      <c r="E736" s="5" t="s">
        <v>4006</v>
      </c>
      <c r="F736" s="5" t="s">
        <v>3068</v>
      </c>
      <c r="G736" s="6" t="s">
        <v>4012</v>
      </c>
      <c r="H736" s="5" t="s">
        <v>4013</v>
      </c>
      <c r="I736" s="8" t="s">
        <v>4014</v>
      </c>
      <c r="J736" s="5" t="s">
        <v>51</v>
      </c>
      <c r="K736" s="5" t="s">
        <v>839</v>
      </c>
    </row>
    <row r="737">
      <c r="A737" s="4">
        <v>10320.0</v>
      </c>
      <c r="B737" s="5" t="s">
        <v>4015</v>
      </c>
      <c r="C737" s="5" t="s">
        <v>4016</v>
      </c>
      <c r="D737" s="6" t="s">
        <v>4005</v>
      </c>
      <c r="E737" s="5" t="s">
        <v>4006</v>
      </c>
      <c r="F737" s="5" t="s">
        <v>3068</v>
      </c>
      <c r="G737" s="6" t="s">
        <v>4017</v>
      </c>
      <c r="H737" s="4" t="s">
        <v>4018</v>
      </c>
      <c r="I737" s="8" t="s">
        <v>4019</v>
      </c>
      <c r="J737" s="5" t="s">
        <v>51</v>
      </c>
      <c r="K737" s="5" t="s">
        <v>233</v>
      </c>
    </row>
    <row r="738">
      <c r="A738" s="4">
        <v>10319.0</v>
      </c>
      <c r="B738" s="5" t="s">
        <v>4020</v>
      </c>
      <c r="C738" s="5" t="s">
        <v>3709</v>
      </c>
      <c r="D738" s="6" t="s">
        <v>4005</v>
      </c>
      <c r="E738" s="5" t="s">
        <v>4006</v>
      </c>
      <c r="F738" s="5" t="s">
        <v>3068</v>
      </c>
      <c r="G738" s="6" t="s">
        <v>4021</v>
      </c>
      <c r="H738" s="4" t="str">
        <f>IFERROR(__xludf.DUMMYFUNCTION("""info@""&amp;LOWER(REGEXREPLACE(B738,""[^A-Za-z0-9]"",""""))&amp;"".com"""),"info@lablana.com")</f>
        <v>info@lablana.com</v>
      </c>
      <c r="I738" s="9" t="s">
        <v>4022</v>
      </c>
      <c r="J738" s="5" t="s">
        <v>93</v>
      </c>
      <c r="K738" s="5" t="s">
        <v>233</v>
      </c>
    </row>
    <row r="739">
      <c r="A739" s="4">
        <v>10318.0</v>
      </c>
      <c r="B739" s="5" t="s">
        <v>4023</v>
      </c>
      <c r="C739" s="5" t="s">
        <v>4024</v>
      </c>
      <c r="D739" s="6" t="s">
        <v>4005</v>
      </c>
      <c r="E739" s="5" t="s">
        <v>4025</v>
      </c>
      <c r="F739" s="5" t="s">
        <v>3068</v>
      </c>
      <c r="G739" s="6" t="s">
        <v>4026</v>
      </c>
      <c r="H739" s="5" t="s">
        <v>4027</v>
      </c>
      <c r="I739" s="9" t="s">
        <v>4028</v>
      </c>
      <c r="J739" s="5" t="s">
        <v>42</v>
      </c>
      <c r="K739" s="5" t="s">
        <v>308</v>
      </c>
    </row>
    <row r="740">
      <c r="A740" s="4">
        <v>10317.0</v>
      </c>
      <c r="B740" s="5" t="s">
        <v>4029</v>
      </c>
      <c r="C740" s="5" t="s">
        <v>4030</v>
      </c>
      <c r="D740" s="6" t="s">
        <v>4005</v>
      </c>
      <c r="E740" s="5" t="s">
        <v>4006</v>
      </c>
      <c r="F740" s="5" t="s">
        <v>3068</v>
      </c>
      <c r="G740" s="6" t="s">
        <v>4031</v>
      </c>
      <c r="H740" s="5" t="s">
        <v>4032</v>
      </c>
      <c r="I740" s="8" t="s">
        <v>4033</v>
      </c>
      <c r="J740" s="5" t="s">
        <v>93</v>
      </c>
      <c r="K740" s="5" t="s">
        <v>260</v>
      </c>
    </row>
    <row r="741">
      <c r="A741" s="4">
        <v>10316.0</v>
      </c>
      <c r="B741" s="5" t="s">
        <v>4034</v>
      </c>
      <c r="C741" s="5" t="s">
        <v>4035</v>
      </c>
      <c r="D741" s="6" t="s">
        <v>4036</v>
      </c>
      <c r="E741" s="5" t="s">
        <v>4006</v>
      </c>
      <c r="F741" s="5" t="s">
        <v>3068</v>
      </c>
      <c r="G741" s="6" t="s">
        <v>4037</v>
      </c>
      <c r="H741" s="5" t="s">
        <v>4038</v>
      </c>
      <c r="I741" s="8" t="s">
        <v>4039</v>
      </c>
      <c r="J741" s="5" t="s">
        <v>93</v>
      </c>
      <c r="K741" s="4" t="s">
        <v>42</v>
      </c>
    </row>
    <row r="742">
      <c r="A742" s="4">
        <v>10315.0</v>
      </c>
      <c r="B742" s="5" t="s">
        <v>4040</v>
      </c>
      <c r="C742" s="5" t="s">
        <v>4035</v>
      </c>
      <c r="D742" s="6" t="s">
        <v>4036</v>
      </c>
      <c r="E742" s="5" t="s">
        <v>4006</v>
      </c>
      <c r="F742" s="5" t="s">
        <v>3068</v>
      </c>
      <c r="G742" s="6" t="s">
        <v>4041</v>
      </c>
      <c r="H742" s="4" t="s">
        <v>4042</v>
      </c>
      <c r="I742" s="8" t="s">
        <v>4043</v>
      </c>
      <c r="J742" s="5" t="s">
        <v>42</v>
      </c>
      <c r="K742" s="5" t="s">
        <v>66</v>
      </c>
    </row>
    <row r="743">
      <c r="A743" s="4">
        <v>10314.0</v>
      </c>
      <c r="B743" s="5" t="s">
        <v>4044</v>
      </c>
      <c r="C743" s="5" t="s">
        <v>4045</v>
      </c>
      <c r="D743" s="6" t="s">
        <v>4046</v>
      </c>
      <c r="E743" s="5" t="s">
        <v>4047</v>
      </c>
      <c r="F743" s="5" t="s">
        <v>3068</v>
      </c>
      <c r="G743" s="6" t="s">
        <v>4048</v>
      </c>
      <c r="H743" s="5" t="s">
        <v>4049</v>
      </c>
      <c r="I743" s="8" t="s">
        <v>4050</v>
      </c>
      <c r="J743" s="5" t="s">
        <v>18</v>
      </c>
      <c r="K743" s="5" t="s">
        <v>280</v>
      </c>
    </row>
    <row r="744">
      <c r="A744" s="4">
        <v>10313.0</v>
      </c>
      <c r="B744" s="5" t="s">
        <v>4051</v>
      </c>
      <c r="C744" s="5" t="s">
        <v>4052</v>
      </c>
      <c r="D744" s="6" t="s">
        <v>4053</v>
      </c>
      <c r="E744" s="5" t="s">
        <v>4047</v>
      </c>
      <c r="F744" s="5" t="s">
        <v>3068</v>
      </c>
      <c r="G744" s="6" t="s">
        <v>4054</v>
      </c>
      <c r="H744" s="4" t="str">
        <f>IFERROR(__xludf.DUMMYFUNCTION("""info@""&amp;LOWER(REGEXREPLACE(B744,""[^A-Za-z0-9]"",""""))&amp;"".com"""),"info@lasmestas.com")</f>
        <v>info@lasmestas.com</v>
      </c>
      <c r="I744" s="9" t="s">
        <v>4055</v>
      </c>
      <c r="J744" s="5" t="s">
        <v>93</v>
      </c>
      <c r="K744" s="5" t="s">
        <v>66</v>
      </c>
    </row>
    <row r="745">
      <c r="A745" s="4">
        <v>10312.0</v>
      </c>
      <c r="B745" s="5" t="s">
        <v>4056</v>
      </c>
      <c r="C745" s="5" t="s">
        <v>4057</v>
      </c>
      <c r="D745" s="6" t="s">
        <v>4046</v>
      </c>
      <c r="E745" s="5" t="s">
        <v>4047</v>
      </c>
      <c r="F745" s="5" t="s">
        <v>3068</v>
      </c>
      <c r="G745" s="6" t="s">
        <v>4058</v>
      </c>
      <c r="H745" s="5" t="s">
        <v>4059</v>
      </c>
      <c r="I745" s="8" t="s">
        <v>4060</v>
      </c>
      <c r="J745" s="5" t="s">
        <v>42</v>
      </c>
      <c r="K745" s="5" t="s">
        <v>553</v>
      </c>
    </row>
    <row r="746">
      <c r="A746" s="4">
        <v>10311.0</v>
      </c>
      <c r="B746" s="5" t="s">
        <v>4061</v>
      </c>
      <c r="C746" s="5" t="s">
        <v>4062</v>
      </c>
      <c r="D746" s="6" t="s">
        <v>4063</v>
      </c>
      <c r="E746" s="5" t="s">
        <v>4064</v>
      </c>
      <c r="F746" s="5" t="s">
        <v>3068</v>
      </c>
      <c r="G746" s="6" t="s">
        <v>4065</v>
      </c>
      <c r="H746" s="4" t="str">
        <f>IFERROR(__xludf.DUMMYFUNCTION("""info@""&amp;LOWER(REGEXREPLACE(B746,""[^A-Za-z0-9]"",""""))&amp;"".com"""),"info@rubenalvarezalvarez.com")</f>
        <v>info@rubenalvarezalvarez.com</v>
      </c>
      <c r="I746" s="9" t="s">
        <v>4066</v>
      </c>
      <c r="J746" s="5" t="s">
        <v>18</v>
      </c>
      <c r="K746" s="4" t="s">
        <v>42</v>
      </c>
    </row>
    <row r="747">
      <c r="A747" s="4">
        <v>10310.0</v>
      </c>
      <c r="B747" s="5" t="s">
        <v>4067</v>
      </c>
      <c r="C747" s="5" t="s">
        <v>4068</v>
      </c>
      <c r="D747" s="6" t="s">
        <v>4063</v>
      </c>
      <c r="E747" s="5" t="s">
        <v>4064</v>
      </c>
      <c r="F747" s="5" t="s">
        <v>3068</v>
      </c>
      <c r="G747" s="6" t="s">
        <v>4069</v>
      </c>
      <c r="H747" s="4" t="str">
        <f>IFERROR(__xludf.DUMMYFUNCTION("""info@""&amp;LOWER(REGEXREPLACE(B747,""[^A-Za-z0-9]"",""""))&amp;"".com"""),"info@lasinriella.com")</f>
        <v>info@lasinriella.com</v>
      </c>
      <c r="I747" s="9" t="s">
        <v>4070</v>
      </c>
      <c r="J747" s="5" t="s">
        <v>93</v>
      </c>
      <c r="K747" s="5" t="s">
        <v>152</v>
      </c>
    </row>
    <row r="748">
      <c r="A748" s="4">
        <v>10309.0</v>
      </c>
      <c r="B748" s="5" t="s">
        <v>4071</v>
      </c>
      <c r="C748" s="5" t="s">
        <v>4072</v>
      </c>
      <c r="D748" s="6" t="s">
        <v>4063</v>
      </c>
      <c r="E748" s="5" t="s">
        <v>4064</v>
      </c>
      <c r="F748" s="5" t="s">
        <v>3068</v>
      </c>
      <c r="G748" s="6" t="s">
        <v>4073</v>
      </c>
      <c r="H748" s="5" t="s">
        <v>4074</v>
      </c>
      <c r="I748" s="8" t="s">
        <v>4075</v>
      </c>
      <c r="J748" s="5" t="s">
        <v>42</v>
      </c>
      <c r="K748" s="5" t="s">
        <v>679</v>
      </c>
    </row>
    <row r="749">
      <c r="A749" s="4">
        <v>10308.0</v>
      </c>
      <c r="B749" s="5" t="s">
        <v>4076</v>
      </c>
      <c r="C749" s="5" t="s">
        <v>4077</v>
      </c>
      <c r="D749" s="6" t="s">
        <v>4063</v>
      </c>
      <c r="E749" s="5" t="s">
        <v>4064</v>
      </c>
      <c r="F749" s="5" t="s">
        <v>3068</v>
      </c>
      <c r="G749" s="6" t="s">
        <v>4078</v>
      </c>
      <c r="H749" s="4" t="str">
        <f>IFERROR(__xludf.DUMMYFUNCTION("""info@""&amp;LOWER(REGEXREPLACE(B749,""[^A-Za-z0-9]"",""""))&amp;"".com"""),"info@lacasonadedonsantossl.com")</f>
        <v>info@lacasonadedonsantossl.com</v>
      </c>
      <c r="I749" s="9" t="s">
        <v>4079</v>
      </c>
      <c r="J749" s="5" t="s">
        <v>108</v>
      </c>
      <c r="K749" s="5" t="s">
        <v>74</v>
      </c>
    </row>
    <row r="750">
      <c r="A750" s="4">
        <v>10307.0</v>
      </c>
      <c r="B750" s="5" t="s">
        <v>4080</v>
      </c>
      <c r="C750" s="5" t="s">
        <v>4081</v>
      </c>
      <c r="D750" s="6" t="s">
        <v>4063</v>
      </c>
      <c r="E750" s="5" t="s">
        <v>4064</v>
      </c>
      <c r="F750" s="5" t="s">
        <v>3068</v>
      </c>
      <c r="G750" s="6" t="s">
        <v>4082</v>
      </c>
      <c r="H750" s="5" t="s">
        <v>4083</v>
      </c>
      <c r="I750" s="8" t="s">
        <v>4084</v>
      </c>
      <c r="J750" s="5" t="s">
        <v>42</v>
      </c>
      <c r="K750" s="5" t="s">
        <v>679</v>
      </c>
    </row>
    <row r="751">
      <c r="A751" s="4">
        <v>10306.0</v>
      </c>
      <c r="B751" s="5" t="s">
        <v>4085</v>
      </c>
      <c r="C751" s="5" t="s">
        <v>4086</v>
      </c>
      <c r="D751" s="6" t="s">
        <v>4087</v>
      </c>
      <c r="E751" s="5" t="s">
        <v>4088</v>
      </c>
      <c r="F751" s="5" t="s">
        <v>3068</v>
      </c>
      <c r="G751" s="6" t="s">
        <v>4089</v>
      </c>
      <c r="H751" s="4" t="str">
        <f>IFERROR(__xludf.DUMMYFUNCTION("""info@""&amp;LOWER(REGEXREPLACE(B751,""[^A-Za-z0-9]"",""""))&amp;"".com"""),"info@hotelviella.com")</f>
        <v>info@hotelviella.com</v>
      </c>
      <c r="I751" s="9" t="s">
        <v>4090</v>
      </c>
      <c r="J751" s="5" t="s">
        <v>42</v>
      </c>
      <c r="K751" s="5" t="s">
        <v>280</v>
      </c>
    </row>
    <row r="752">
      <c r="A752" s="4">
        <v>10305.0</v>
      </c>
      <c r="B752" s="5" t="s">
        <v>4091</v>
      </c>
      <c r="C752" s="5" t="s">
        <v>4092</v>
      </c>
      <c r="D752" s="6" t="s">
        <v>4093</v>
      </c>
      <c r="E752" s="5" t="s">
        <v>4094</v>
      </c>
      <c r="F752" s="5" t="s">
        <v>3068</v>
      </c>
      <c r="G752" s="6" t="s">
        <v>4095</v>
      </c>
      <c r="H752" s="5" t="s">
        <v>4096</v>
      </c>
      <c r="I752" s="8" t="s">
        <v>4097</v>
      </c>
      <c r="J752" s="5" t="s">
        <v>42</v>
      </c>
      <c r="K752" s="5" t="s">
        <v>66</v>
      </c>
    </row>
    <row r="753">
      <c r="A753" s="4">
        <v>10304.0</v>
      </c>
      <c r="B753" s="5" t="s">
        <v>4098</v>
      </c>
      <c r="C753" s="5" t="s">
        <v>4099</v>
      </c>
      <c r="D753" s="6" t="s">
        <v>4100</v>
      </c>
      <c r="E753" s="5" t="s">
        <v>4094</v>
      </c>
      <c r="F753" s="5" t="s">
        <v>3068</v>
      </c>
      <c r="G753" s="6" t="s">
        <v>4101</v>
      </c>
      <c r="H753" s="4" t="str">
        <f>IFERROR(__xludf.DUMMYFUNCTION("""info@""&amp;LOWER(REGEXREPLACE(B753,""[^A-Za-z0-9]"",""""))&amp;"".com"""),"info@restauranteautobar.com")</f>
        <v>info@restauranteautobar.com</v>
      </c>
      <c r="I753" s="9" t="s">
        <v>4102</v>
      </c>
      <c r="J753" s="5" t="s">
        <v>51</v>
      </c>
      <c r="K753" s="5" t="s">
        <v>921</v>
      </c>
    </row>
    <row r="754">
      <c r="A754" s="4">
        <v>10303.0</v>
      </c>
      <c r="B754" s="5" t="s">
        <v>4103</v>
      </c>
      <c r="C754" s="5" t="s">
        <v>4099</v>
      </c>
      <c r="D754" s="6" t="s">
        <v>4100</v>
      </c>
      <c r="E754" s="5" t="s">
        <v>4094</v>
      </c>
      <c r="F754" s="5" t="s">
        <v>3068</v>
      </c>
      <c r="G754" s="6" t="s">
        <v>4101</v>
      </c>
      <c r="H754" s="5" t="s">
        <v>4104</v>
      </c>
      <c r="I754" s="9" t="s">
        <v>4105</v>
      </c>
      <c r="J754" s="5" t="s">
        <v>51</v>
      </c>
      <c r="K754" s="5" t="s">
        <v>160</v>
      </c>
    </row>
    <row r="755">
      <c r="A755" s="4">
        <v>10302.0</v>
      </c>
      <c r="B755" s="5" t="s">
        <v>4106</v>
      </c>
      <c r="C755" s="5" t="s">
        <v>4107</v>
      </c>
      <c r="D755" s="6" t="s">
        <v>4100</v>
      </c>
      <c r="E755" s="5" t="s">
        <v>4094</v>
      </c>
      <c r="F755" s="5" t="s">
        <v>3068</v>
      </c>
      <c r="G755" s="6" t="s">
        <v>4108</v>
      </c>
      <c r="H755" s="4" t="str">
        <f>IFERROR(__xludf.DUMMYFUNCTION("""info@""&amp;LOWER(REGEXREPLACE(B755,""[^A-Za-z0-9]"",""""))&amp;"".com"""),"info@hotelareces.com")</f>
        <v>info@hotelareces.com</v>
      </c>
      <c r="I755" s="9" t="s">
        <v>4109</v>
      </c>
      <c r="J755" s="5" t="s">
        <v>108</v>
      </c>
      <c r="K755" s="4" t="s">
        <v>42</v>
      </c>
    </row>
    <row r="756">
      <c r="A756" s="4">
        <v>10300.0</v>
      </c>
      <c r="B756" s="5" t="s">
        <v>4110</v>
      </c>
      <c r="C756" s="5" t="s">
        <v>4111</v>
      </c>
      <c r="D756" s="6" t="s">
        <v>4112</v>
      </c>
      <c r="E756" s="5" t="s">
        <v>4113</v>
      </c>
      <c r="F756" s="5" t="s">
        <v>3068</v>
      </c>
      <c r="G756" s="6" t="s">
        <v>4114</v>
      </c>
      <c r="H756" s="4" t="str">
        <f>IFERROR(__xludf.DUMMYFUNCTION("""info@""&amp;LOWER(REGEXREPLACE(B756,""[^A-Za-z0-9]"",""""))&amp;"".com"""),"info@doanieves.com")</f>
        <v>info@doanieves.com</v>
      </c>
      <c r="I756" s="9" t="s">
        <v>4115</v>
      </c>
      <c r="J756" s="5" t="s">
        <v>93</v>
      </c>
      <c r="K756" s="5" t="s">
        <v>721</v>
      </c>
    </row>
    <row r="757">
      <c r="A757" s="4">
        <v>10301.0</v>
      </c>
      <c r="B757" s="5" t="s">
        <v>4116</v>
      </c>
      <c r="C757" s="5" t="s">
        <v>4117</v>
      </c>
      <c r="D757" s="6" t="s">
        <v>4112</v>
      </c>
      <c r="E757" s="5" t="s">
        <v>4113</v>
      </c>
      <c r="F757" s="5" t="s">
        <v>3068</v>
      </c>
      <c r="G757" s="6" t="s">
        <v>4114</v>
      </c>
      <c r="H757" s="7" t="s">
        <v>4118</v>
      </c>
      <c r="I757" s="8" t="s">
        <v>4119</v>
      </c>
      <c r="J757" s="5" t="s">
        <v>18</v>
      </c>
      <c r="K757" s="5" t="s">
        <v>375</v>
      </c>
    </row>
    <row r="758">
      <c r="A758" s="4">
        <v>10299.0</v>
      </c>
      <c r="B758" s="5" t="s">
        <v>4120</v>
      </c>
      <c r="C758" s="5" t="s">
        <v>4121</v>
      </c>
      <c r="D758" s="6" t="s">
        <v>4112</v>
      </c>
      <c r="E758" s="5" t="s">
        <v>4113</v>
      </c>
      <c r="F758" s="5" t="s">
        <v>3068</v>
      </c>
      <c r="G758" s="6" t="s">
        <v>4122</v>
      </c>
      <c r="H758" s="4" t="str">
        <f>IFERROR(__xludf.DUMMYFUNCTION("""info@""&amp;LOWER(REGEXREPLACE(B758,""[^A-Za-z0-9]"",""""))&amp;"".com"""),"info@hotelcn.com")</f>
        <v>info@hotelcn.com</v>
      </c>
      <c r="I758" s="9" t="s">
        <v>4123</v>
      </c>
      <c r="J758" s="5" t="s">
        <v>18</v>
      </c>
      <c r="K758" s="5" t="s">
        <v>578</v>
      </c>
    </row>
    <row r="759">
      <c r="A759" s="4">
        <v>10298.0</v>
      </c>
      <c r="B759" s="5" t="s">
        <v>4124</v>
      </c>
      <c r="C759" s="5" t="s">
        <v>4125</v>
      </c>
      <c r="D759" s="6" t="s">
        <v>4112</v>
      </c>
      <c r="E759" s="5" t="s">
        <v>4113</v>
      </c>
      <c r="F759" s="5" t="s">
        <v>3068</v>
      </c>
      <c r="G759" s="6" t="s">
        <v>4126</v>
      </c>
      <c r="H759" s="4" t="str">
        <f>IFERROR(__xludf.DUMMYFUNCTION("""info@""&amp;LOWER(REGEXREPLACE(B759,""[^A-Za-z0-9]"",""""))&amp;"".com"""),"info@donalberto.com")</f>
        <v>info@donalberto.com</v>
      </c>
      <c r="I759" s="9" t="s">
        <v>4127</v>
      </c>
      <c r="J759" s="5" t="s">
        <v>108</v>
      </c>
      <c r="K759" s="5" t="s">
        <v>115</v>
      </c>
    </row>
    <row r="760">
      <c r="A760" s="4">
        <v>10296.0</v>
      </c>
      <c r="B760" s="5" t="s">
        <v>4128</v>
      </c>
      <c r="C760" s="5" t="s">
        <v>4129</v>
      </c>
      <c r="D760" s="6" t="s">
        <v>4112</v>
      </c>
      <c r="E760" s="5" t="s">
        <v>4113</v>
      </c>
      <c r="F760" s="5" t="s">
        <v>3068</v>
      </c>
      <c r="G760" s="6" t="s">
        <v>4130</v>
      </c>
      <c r="H760" s="4" t="str">
        <f>IFERROR(__xludf.DUMMYFUNCTION("""info@""&amp;LOWER(REGEXREPLACE(B760,""[^A-Za-z0-9]"",""""))&amp;"".com"""),"info@doanievessl.com")</f>
        <v>info@doanievessl.com</v>
      </c>
      <c r="I760" s="9" t="s">
        <v>4131</v>
      </c>
      <c r="J760" s="5" t="s">
        <v>51</v>
      </c>
      <c r="K760" s="5" t="s">
        <v>721</v>
      </c>
    </row>
    <row r="761">
      <c r="A761" s="4">
        <v>10297.0</v>
      </c>
      <c r="B761" s="5" t="s">
        <v>4132</v>
      </c>
      <c r="C761" s="5" t="s">
        <v>4133</v>
      </c>
      <c r="D761" s="6" t="s">
        <v>4112</v>
      </c>
      <c r="E761" s="5" t="s">
        <v>4113</v>
      </c>
      <c r="F761" s="5" t="s">
        <v>3068</v>
      </c>
      <c r="G761" s="6" t="s">
        <v>4130</v>
      </c>
      <c r="H761" s="4" t="str">
        <f>IFERROR(__xludf.DUMMYFUNCTION("""info@""&amp;LOWER(REGEXREPLACE(B761,""[^A-Za-z0-9]"",""""))&amp;"".com"""),"info@hotelcabeza.com")</f>
        <v>info@hotelcabeza.com</v>
      </c>
      <c r="I761" s="9" t="s">
        <v>4134</v>
      </c>
      <c r="J761" s="5" t="s">
        <v>108</v>
      </c>
      <c r="K761" s="5" t="s">
        <v>721</v>
      </c>
    </row>
    <row r="762">
      <c r="A762" s="4">
        <v>10295.0</v>
      </c>
      <c r="B762" s="5" t="s">
        <v>4135</v>
      </c>
      <c r="C762" s="5" t="s">
        <v>4136</v>
      </c>
      <c r="D762" s="6" t="s">
        <v>4137</v>
      </c>
      <c r="E762" s="5" t="s">
        <v>4088</v>
      </c>
      <c r="F762" s="5" t="s">
        <v>3068</v>
      </c>
      <c r="G762" s="6" t="s">
        <v>4138</v>
      </c>
      <c r="H762" s="5" t="s">
        <v>4139</v>
      </c>
      <c r="I762" s="8" t="s">
        <v>4140</v>
      </c>
      <c r="J762" s="5" t="s">
        <v>18</v>
      </c>
      <c r="K762" s="5" t="s">
        <v>66</v>
      </c>
    </row>
    <row r="763">
      <c r="A763" s="4">
        <v>10294.0</v>
      </c>
      <c r="B763" s="5" t="s">
        <v>4141</v>
      </c>
      <c r="C763" s="5" t="s">
        <v>4142</v>
      </c>
      <c r="D763" s="6" t="s">
        <v>4143</v>
      </c>
      <c r="E763" s="5" t="s">
        <v>4088</v>
      </c>
      <c r="F763" s="5" t="s">
        <v>3068</v>
      </c>
      <c r="G763" s="6" t="s">
        <v>4144</v>
      </c>
      <c r="H763" s="5" t="s">
        <v>4145</v>
      </c>
      <c r="I763" s="8" t="s">
        <v>4146</v>
      </c>
      <c r="J763" s="5" t="s">
        <v>18</v>
      </c>
      <c r="K763" s="5" t="s">
        <v>839</v>
      </c>
    </row>
    <row r="764">
      <c r="A764" s="4">
        <v>10293.0</v>
      </c>
      <c r="B764" s="5" t="s">
        <v>4147</v>
      </c>
      <c r="C764" s="5" t="s">
        <v>4148</v>
      </c>
      <c r="D764" s="6" t="s">
        <v>4149</v>
      </c>
      <c r="E764" s="5" t="s">
        <v>4150</v>
      </c>
      <c r="F764" s="5" t="s">
        <v>3068</v>
      </c>
      <c r="G764" s="6" t="s">
        <v>4151</v>
      </c>
      <c r="H764" s="4" t="str">
        <f>IFERROR(__xludf.DUMMYFUNCTION("""info@""&amp;LOWER(REGEXREPLACE(B764,""[^A-Za-z0-9]"",""""))&amp;"".com"""),"info@sidreriacasamino.com")</f>
        <v>info@sidreriacasamino.com</v>
      </c>
      <c r="I764" s="9" t="s">
        <v>4152</v>
      </c>
      <c r="J764" s="5" t="s">
        <v>51</v>
      </c>
      <c r="K764" s="5" t="s">
        <v>950</v>
      </c>
    </row>
    <row r="765">
      <c r="A765" s="4">
        <v>10292.0</v>
      </c>
      <c r="B765" s="5" t="s">
        <v>4153</v>
      </c>
      <c r="C765" s="5" t="s">
        <v>4154</v>
      </c>
      <c r="D765" s="6" t="s">
        <v>4155</v>
      </c>
      <c r="E765" s="5" t="s">
        <v>4156</v>
      </c>
      <c r="F765" s="5" t="s">
        <v>3068</v>
      </c>
      <c r="G765" s="6" t="s">
        <v>4157</v>
      </c>
      <c r="H765" s="7" t="s">
        <v>4158</v>
      </c>
      <c r="I765" s="8" t="s">
        <v>4159</v>
      </c>
      <c r="J765" s="5" t="s">
        <v>42</v>
      </c>
      <c r="K765" s="5" t="s">
        <v>19</v>
      </c>
    </row>
    <row r="766">
      <c r="A766" s="4">
        <v>10291.0</v>
      </c>
      <c r="B766" s="5" t="s">
        <v>4160</v>
      </c>
      <c r="C766" s="5" t="s">
        <v>4161</v>
      </c>
      <c r="D766" s="6" t="s">
        <v>4162</v>
      </c>
      <c r="E766" s="5" t="s">
        <v>4156</v>
      </c>
      <c r="F766" s="5" t="s">
        <v>3068</v>
      </c>
      <c r="G766" s="6" t="s">
        <v>4163</v>
      </c>
      <c r="H766" s="5" t="s">
        <v>4164</v>
      </c>
      <c r="I766" s="8" t="s">
        <v>4165</v>
      </c>
      <c r="J766" s="5" t="s">
        <v>51</v>
      </c>
      <c r="K766" s="5" t="s">
        <v>553</v>
      </c>
    </row>
    <row r="767">
      <c r="A767" s="4">
        <v>10290.0</v>
      </c>
      <c r="B767" s="5" t="s">
        <v>4166</v>
      </c>
      <c r="C767" s="5" t="s">
        <v>4167</v>
      </c>
      <c r="D767" s="6" t="s">
        <v>4162</v>
      </c>
      <c r="E767" s="5" t="s">
        <v>4156</v>
      </c>
      <c r="F767" s="5" t="s">
        <v>3068</v>
      </c>
      <c r="G767" s="6" t="s">
        <v>4168</v>
      </c>
      <c r="H767" s="5" t="s">
        <v>4169</v>
      </c>
      <c r="I767" s="8" t="s">
        <v>4170</v>
      </c>
      <c r="J767" s="5" t="s">
        <v>51</v>
      </c>
      <c r="K767" s="5" t="s">
        <v>233</v>
      </c>
    </row>
    <row r="768">
      <c r="A768" s="4">
        <v>10289.0</v>
      </c>
      <c r="B768" s="5" t="s">
        <v>4171</v>
      </c>
      <c r="C768" s="5" t="s">
        <v>4172</v>
      </c>
      <c r="D768" s="6" t="s">
        <v>4155</v>
      </c>
      <c r="E768" s="5" t="s">
        <v>4156</v>
      </c>
      <c r="F768" s="5" t="s">
        <v>3068</v>
      </c>
      <c r="G768" s="6" t="s">
        <v>4173</v>
      </c>
      <c r="H768" s="4" t="str">
        <f>IFERROR(__xludf.DUMMYFUNCTION("""info@""&amp;LOWER(REGEXREPLACE(B768,""[^A-Za-z0-9]"",""""))&amp;"".com"""),"info@piloes.com")</f>
        <v>info@piloes.com</v>
      </c>
      <c r="I768" s="9" t="s">
        <v>4174</v>
      </c>
      <c r="J768" s="5" t="s">
        <v>51</v>
      </c>
      <c r="K768" s="5" t="s">
        <v>19</v>
      </c>
    </row>
    <row r="769">
      <c r="A769" s="4">
        <v>10288.0</v>
      </c>
      <c r="B769" s="5" t="s">
        <v>4175</v>
      </c>
      <c r="C769" s="5" t="s">
        <v>4176</v>
      </c>
      <c r="D769" s="6" t="s">
        <v>4177</v>
      </c>
      <c r="E769" s="5" t="s">
        <v>4156</v>
      </c>
      <c r="F769" s="5" t="s">
        <v>3068</v>
      </c>
      <c r="G769" s="6" t="s">
        <v>4178</v>
      </c>
      <c r="H769" s="4" t="str">
        <f>IFERROR(__xludf.DUMMYFUNCTION("""info@""&amp;LOWER(REGEXREPLACE(B769,""[^A-Za-z0-9]"",""""))&amp;"".com"""),"info@lareboira.com")</f>
        <v>info@lareboira.com</v>
      </c>
      <c r="I769" s="9" t="s">
        <v>4179</v>
      </c>
      <c r="J769" s="5" t="s">
        <v>51</v>
      </c>
      <c r="K769" s="5" t="s">
        <v>66</v>
      </c>
    </row>
    <row r="770">
      <c r="A770" s="4">
        <v>10287.0</v>
      </c>
      <c r="B770" s="5" t="s">
        <v>4180</v>
      </c>
      <c r="C770" s="5" t="s">
        <v>4181</v>
      </c>
      <c r="D770" s="6" t="s">
        <v>4155</v>
      </c>
      <c r="E770" s="5" t="s">
        <v>4156</v>
      </c>
      <c r="F770" s="5" t="s">
        <v>3068</v>
      </c>
      <c r="G770" s="6" t="s">
        <v>4182</v>
      </c>
      <c r="H770" s="4" t="str">
        <f>IFERROR(__xludf.DUMMYFUNCTION("""info@""&amp;LOWER(REGEXREPLACE(B770,""[^A-Za-z0-9]"",""""))&amp;"".com"""),"info@laposadadebarro.com")</f>
        <v>info@laposadadebarro.com</v>
      </c>
      <c r="I770" s="9" t="s">
        <v>4183</v>
      </c>
      <c r="J770" s="5" t="s">
        <v>18</v>
      </c>
      <c r="K770" s="5" t="s">
        <v>308</v>
      </c>
    </row>
    <row r="771">
      <c r="A771" s="4">
        <v>10286.0</v>
      </c>
      <c r="B771" s="5" t="s">
        <v>4184</v>
      </c>
      <c r="C771" s="5" t="s">
        <v>4185</v>
      </c>
      <c r="D771" s="6" t="s">
        <v>4186</v>
      </c>
      <c r="E771" s="5" t="s">
        <v>4156</v>
      </c>
      <c r="F771" s="5" t="s">
        <v>3068</v>
      </c>
      <c r="G771" s="6" t="s">
        <v>4187</v>
      </c>
      <c r="H771" s="4" t="s">
        <v>4188</v>
      </c>
      <c r="I771" s="8" t="s">
        <v>4189</v>
      </c>
      <c r="J771" s="5" t="s">
        <v>51</v>
      </c>
      <c r="K771" s="5" t="s">
        <v>170</v>
      </c>
    </row>
    <row r="772">
      <c r="A772" s="4">
        <v>10285.0</v>
      </c>
      <c r="B772" s="5" t="s">
        <v>4190</v>
      </c>
      <c r="C772" s="5" t="s">
        <v>4191</v>
      </c>
      <c r="D772" s="6" t="s">
        <v>4192</v>
      </c>
      <c r="E772" s="5" t="s">
        <v>4193</v>
      </c>
      <c r="F772" s="5" t="s">
        <v>3068</v>
      </c>
      <c r="G772" s="6" t="s">
        <v>4194</v>
      </c>
      <c r="H772" s="7" t="s">
        <v>4195</v>
      </c>
      <c r="I772" s="8" t="s">
        <v>4196</v>
      </c>
      <c r="J772" s="5" t="s">
        <v>51</v>
      </c>
      <c r="K772" s="5" t="s">
        <v>553</v>
      </c>
    </row>
    <row r="773">
      <c r="A773" s="4">
        <v>10284.0</v>
      </c>
      <c r="B773" s="5" t="s">
        <v>4197</v>
      </c>
      <c r="C773" s="5" t="s">
        <v>4198</v>
      </c>
      <c r="D773" s="6" t="s">
        <v>4186</v>
      </c>
      <c r="E773" s="5" t="s">
        <v>4156</v>
      </c>
      <c r="F773" s="5" t="s">
        <v>3068</v>
      </c>
      <c r="G773" s="6" t="s">
        <v>4199</v>
      </c>
      <c r="H773" s="4" t="str">
        <f>IFERROR(__xludf.DUMMYFUNCTION("""info@""&amp;LOWER(REGEXREPLACE(B773,""[^A-Za-z0-9]"",""""))&amp;"".com"""),"info@lacruzdepienzu.com")</f>
        <v>info@lacruzdepienzu.com</v>
      </c>
      <c r="I773" s="9" t="s">
        <v>4200</v>
      </c>
      <c r="J773" s="5" t="s">
        <v>42</v>
      </c>
      <c r="K773" s="5" t="s">
        <v>74</v>
      </c>
    </row>
    <row r="774">
      <c r="A774" s="4">
        <v>10283.0</v>
      </c>
      <c r="B774" s="5" t="s">
        <v>4201</v>
      </c>
      <c r="C774" s="5" t="s">
        <v>4202</v>
      </c>
      <c r="D774" s="6" t="s">
        <v>4186</v>
      </c>
      <c r="E774" s="5" t="s">
        <v>4156</v>
      </c>
      <c r="F774" s="5" t="s">
        <v>3068</v>
      </c>
      <c r="G774" s="6" t="s">
        <v>4203</v>
      </c>
      <c r="H774" s="5" t="s">
        <v>4204</v>
      </c>
      <c r="I774" s="9" t="s">
        <v>4205</v>
      </c>
      <c r="J774" s="5" t="s">
        <v>108</v>
      </c>
      <c r="K774" s="5" t="s">
        <v>218</v>
      </c>
    </row>
    <row r="775">
      <c r="A775" s="4">
        <v>10282.0</v>
      </c>
      <c r="B775" s="5" t="s">
        <v>4206</v>
      </c>
      <c r="C775" s="5" t="s">
        <v>4207</v>
      </c>
      <c r="D775" s="6" t="s">
        <v>4155</v>
      </c>
      <c r="E775" s="5" t="s">
        <v>4156</v>
      </c>
      <c r="F775" s="5" t="s">
        <v>3068</v>
      </c>
      <c r="G775" s="6" t="s">
        <v>4208</v>
      </c>
      <c r="H775" s="4" t="str">
        <f>IFERROR(__xludf.DUMMYFUNCTION("""info@""&amp;LOWER(REGEXREPLACE(B775,""[^A-Za-z0-9]"",""""))&amp;"".com"""),"info@laviejaposada.com")</f>
        <v>info@laviejaposada.com</v>
      </c>
      <c r="I775" s="9" t="s">
        <v>4209</v>
      </c>
      <c r="J775" s="5" t="s">
        <v>18</v>
      </c>
      <c r="K775" s="5" t="s">
        <v>679</v>
      </c>
    </row>
    <row r="776">
      <c r="A776" s="4">
        <v>10281.0</v>
      </c>
      <c r="B776" s="5" t="s">
        <v>4210</v>
      </c>
      <c r="C776" s="5" t="s">
        <v>4211</v>
      </c>
      <c r="D776" s="6" t="s">
        <v>4186</v>
      </c>
      <c r="E776" s="5" t="s">
        <v>4156</v>
      </c>
      <c r="F776" s="5" t="s">
        <v>3068</v>
      </c>
      <c r="G776" s="6" t="s">
        <v>4212</v>
      </c>
      <c r="H776" s="7" t="s">
        <v>4213</v>
      </c>
      <c r="I776" s="8" t="s">
        <v>4214</v>
      </c>
      <c r="J776" s="5" t="s">
        <v>108</v>
      </c>
      <c r="K776" s="5" t="s">
        <v>1495</v>
      </c>
    </row>
    <row r="777">
      <c r="A777" s="4">
        <v>10280.0</v>
      </c>
      <c r="B777" s="5" t="s">
        <v>4215</v>
      </c>
      <c r="C777" s="5" t="s">
        <v>4216</v>
      </c>
      <c r="D777" s="6" t="s">
        <v>4217</v>
      </c>
      <c r="E777" s="5" t="s">
        <v>4218</v>
      </c>
      <c r="F777" s="5" t="s">
        <v>3068</v>
      </c>
      <c r="G777" s="6" t="s">
        <v>4219</v>
      </c>
      <c r="H777" s="7" t="s">
        <v>4220</v>
      </c>
      <c r="I777" s="8" t="s">
        <v>4221</v>
      </c>
      <c r="J777" s="5" t="s">
        <v>93</v>
      </c>
      <c r="K777" s="5" t="s">
        <v>839</v>
      </c>
    </row>
    <row r="778">
      <c r="A778" s="4">
        <v>10279.0</v>
      </c>
      <c r="B778" s="5" t="s">
        <v>4222</v>
      </c>
      <c r="C778" s="5" t="s">
        <v>4223</v>
      </c>
      <c r="D778" s="6" t="s">
        <v>4224</v>
      </c>
      <c r="E778" s="5" t="s">
        <v>4218</v>
      </c>
      <c r="F778" s="5" t="s">
        <v>3068</v>
      </c>
      <c r="G778" s="6" t="s">
        <v>4225</v>
      </c>
      <c r="H778" s="5" t="s">
        <v>4226</v>
      </c>
      <c r="I778" s="8" t="s">
        <v>3395</v>
      </c>
      <c r="J778" s="5" t="s">
        <v>51</v>
      </c>
      <c r="K778" s="5" t="s">
        <v>74</v>
      </c>
    </row>
    <row r="779">
      <c r="A779" s="4">
        <v>10278.0</v>
      </c>
      <c r="B779" s="5" t="s">
        <v>4227</v>
      </c>
      <c r="C779" s="5" t="s">
        <v>4228</v>
      </c>
      <c r="D779" s="6" t="s">
        <v>4224</v>
      </c>
      <c r="E779" s="5" t="s">
        <v>4218</v>
      </c>
      <c r="F779" s="5" t="s">
        <v>3068</v>
      </c>
      <c r="G779" s="6" t="s">
        <v>4229</v>
      </c>
      <c r="H779" s="5" t="s">
        <v>4230</v>
      </c>
      <c r="I779" s="8" t="s">
        <v>4231</v>
      </c>
      <c r="J779" s="5" t="s">
        <v>18</v>
      </c>
      <c r="K779" s="5" t="s">
        <v>126</v>
      </c>
    </row>
    <row r="780">
      <c r="A780" s="4">
        <v>10277.0</v>
      </c>
      <c r="B780" s="5" t="s">
        <v>4232</v>
      </c>
      <c r="C780" s="5" t="s">
        <v>4233</v>
      </c>
      <c r="D780" s="6" t="s">
        <v>4234</v>
      </c>
      <c r="E780" s="5" t="s">
        <v>3578</v>
      </c>
      <c r="F780" s="5" t="s">
        <v>3068</v>
      </c>
      <c r="G780" s="6" t="s">
        <v>4235</v>
      </c>
      <c r="H780" s="4" t="str">
        <f>IFERROR(__xludf.DUMMYFUNCTION("""info@""&amp;LOWER(REGEXREPLACE(B780,""[^A-Za-z0-9]"",""""))&amp;"".com"""),"info@elfaisan.com")</f>
        <v>info@elfaisan.com</v>
      </c>
      <c r="I780" s="9" t="s">
        <v>4236</v>
      </c>
      <c r="J780" s="5" t="s">
        <v>93</v>
      </c>
      <c r="K780" s="5" t="s">
        <v>160</v>
      </c>
    </row>
    <row r="781">
      <c r="A781" s="4">
        <v>10276.0</v>
      </c>
      <c r="B781" s="5" t="s">
        <v>4237</v>
      </c>
      <c r="C781" s="5" t="s">
        <v>4238</v>
      </c>
      <c r="D781" s="6" t="s">
        <v>4234</v>
      </c>
      <c r="E781" s="5" t="s">
        <v>3578</v>
      </c>
      <c r="F781" s="5" t="s">
        <v>3068</v>
      </c>
      <c r="G781" s="6" t="s">
        <v>4239</v>
      </c>
      <c r="H781" s="4" t="str">
        <f>IFERROR(__xludf.DUMMYFUNCTION("""info@""&amp;LOWER(REGEXREPLACE(B781,""[^A-Za-z0-9]"",""""))&amp;"".com"""),"info@crespos.com")</f>
        <v>info@crespos.com</v>
      </c>
      <c r="I781" s="9" t="s">
        <v>4240</v>
      </c>
      <c r="J781" s="5" t="s">
        <v>108</v>
      </c>
      <c r="K781" s="5" t="s">
        <v>66</v>
      </c>
    </row>
    <row r="782">
      <c r="A782" s="4">
        <v>10275.0</v>
      </c>
      <c r="B782" s="5" t="s">
        <v>4241</v>
      </c>
      <c r="C782" s="5" t="s">
        <v>4242</v>
      </c>
      <c r="D782" s="6" t="s">
        <v>4243</v>
      </c>
      <c r="E782" s="5" t="s">
        <v>3075</v>
      </c>
      <c r="F782" s="5" t="s">
        <v>3068</v>
      </c>
      <c r="G782" s="6" t="s">
        <v>4244</v>
      </c>
      <c r="H782" s="5" t="s">
        <v>4245</v>
      </c>
      <c r="I782" s="8" t="s">
        <v>4246</v>
      </c>
      <c r="J782" s="5" t="s">
        <v>18</v>
      </c>
      <c r="K782" s="5" t="s">
        <v>294</v>
      </c>
    </row>
    <row r="783">
      <c r="A783" s="4">
        <v>10274.0</v>
      </c>
      <c r="B783" s="5" t="s">
        <v>4247</v>
      </c>
      <c r="C783" s="5" t="s">
        <v>4248</v>
      </c>
      <c r="D783" s="6" t="s">
        <v>4249</v>
      </c>
      <c r="E783" s="5" t="s">
        <v>3578</v>
      </c>
      <c r="F783" s="5" t="s">
        <v>3068</v>
      </c>
      <c r="G783" s="6" t="s">
        <v>4250</v>
      </c>
      <c r="H783" s="5" t="s">
        <v>4251</v>
      </c>
      <c r="I783" s="8" t="s">
        <v>4252</v>
      </c>
      <c r="J783" s="5" t="s">
        <v>18</v>
      </c>
      <c r="K783" s="5" t="s">
        <v>260</v>
      </c>
    </row>
    <row r="784">
      <c r="A784" s="4">
        <v>10273.0</v>
      </c>
      <c r="B784" s="5" t="s">
        <v>4253</v>
      </c>
      <c r="C784" s="5" t="s">
        <v>4254</v>
      </c>
      <c r="D784" s="6" t="s">
        <v>4255</v>
      </c>
      <c r="E784" s="5" t="s">
        <v>4256</v>
      </c>
      <c r="F784" s="5" t="s">
        <v>3068</v>
      </c>
      <c r="G784" s="6" t="s">
        <v>4257</v>
      </c>
      <c r="H784" s="4" t="s">
        <v>4258</v>
      </c>
      <c r="I784" s="11" t="s">
        <v>4259</v>
      </c>
      <c r="J784" s="5" t="s">
        <v>51</v>
      </c>
      <c r="K784" s="5" t="s">
        <v>212</v>
      </c>
    </row>
    <row r="785">
      <c r="A785" s="4">
        <v>10272.0</v>
      </c>
      <c r="B785" s="5" t="s">
        <v>4260</v>
      </c>
      <c r="C785" s="5" t="s">
        <v>4261</v>
      </c>
      <c r="D785" s="6" t="s">
        <v>4255</v>
      </c>
      <c r="E785" s="5" t="s">
        <v>4256</v>
      </c>
      <c r="F785" s="5" t="s">
        <v>3068</v>
      </c>
      <c r="G785" s="6" t="s">
        <v>4257</v>
      </c>
      <c r="H785" s="7" t="s">
        <v>4262</v>
      </c>
      <c r="I785" s="8" t="s">
        <v>4263</v>
      </c>
      <c r="J785" s="5" t="s">
        <v>18</v>
      </c>
      <c r="K785" s="5" t="s">
        <v>921</v>
      </c>
    </row>
    <row r="786">
      <c r="A786" s="4">
        <v>10271.0</v>
      </c>
      <c r="B786" s="5" t="s">
        <v>4256</v>
      </c>
      <c r="C786" s="5" t="s">
        <v>4264</v>
      </c>
      <c r="D786" s="6" t="s">
        <v>4255</v>
      </c>
      <c r="E786" s="5" t="s">
        <v>4256</v>
      </c>
      <c r="F786" s="5" t="s">
        <v>3068</v>
      </c>
      <c r="G786" s="6" t="s">
        <v>4265</v>
      </c>
      <c r="H786" s="4" t="s">
        <v>4266</v>
      </c>
      <c r="I786" s="8" t="s">
        <v>4267</v>
      </c>
      <c r="J786" s="5" t="s">
        <v>18</v>
      </c>
      <c r="K786" s="5" t="s">
        <v>553</v>
      </c>
    </row>
    <row r="787">
      <c r="A787" s="4">
        <v>10270.0</v>
      </c>
      <c r="B787" s="5" t="s">
        <v>4268</v>
      </c>
      <c r="C787" s="5" t="s">
        <v>4269</v>
      </c>
      <c r="D787" s="6" t="s">
        <v>4270</v>
      </c>
      <c r="E787" s="5" t="s">
        <v>4271</v>
      </c>
      <c r="F787" s="5" t="s">
        <v>3068</v>
      </c>
      <c r="G787" s="6" t="s">
        <v>4272</v>
      </c>
      <c r="H787" s="5" t="s">
        <v>4273</v>
      </c>
      <c r="I787" s="8" t="s">
        <v>4274</v>
      </c>
      <c r="J787" s="5" t="s">
        <v>51</v>
      </c>
      <c r="K787" s="5" t="s">
        <v>553</v>
      </c>
    </row>
    <row r="788">
      <c r="A788" s="4">
        <v>10269.0</v>
      </c>
      <c r="B788" s="5" t="s">
        <v>4275</v>
      </c>
      <c r="C788" s="5" t="s">
        <v>4276</v>
      </c>
      <c r="D788" s="6" t="s">
        <v>4270</v>
      </c>
      <c r="E788" s="5" t="s">
        <v>4271</v>
      </c>
      <c r="F788" s="5" t="s">
        <v>3068</v>
      </c>
      <c r="G788" s="6" t="s">
        <v>4277</v>
      </c>
      <c r="H788" s="5" t="s">
        <v>4278</v>
      </c>
      <c r="I788" s="8" t="s">
        <v>4279</v>
      </c>
      <c r="J788" s="5" t="s">
        <v>108</v>
      </c>
      <c r="K788" s="5" t="s">
        <v>679</v>
      </c>
    </row>
    <row r="789">
      <c r="A789" s="4">
        <v>10268.0</v>
      </c>
      <c r="B789" s="5" t="s">
        <v>4280</v>
      </c>
      <c r="C789" s="5" t="s">
        <v>4281</v>
      </c>
      <c r="D789" s="6" t="s">
        <v>4270</v>
      </c>
      <c r="E789" s="5" t="s">
        <v>4271</v>
      </c>
      <c r="F789" s="5" t="s">
        <v>3068</v>
      </c>
      <c r="G789" s="6" t="s">
        <v>4282</v>
      </c>
      <c r="H789" s="5" t="s">
        <v>4278</v>
      </c>
      <c r="I789" s="8" t="s">
        <v>4279</v>
      </c>
      <c r="J789" s="5" t="s">
        <v>18</v>
      </c>
      <c r="K789" s="5" t="s">
        <v>679</v>
      </c>
    </row>
    <row r="790">
      <c r="A790" s="4">
        <v>10267.0</v>
      </c>
      <c r="B790" s="5" t="s">
        <v>4283</v>
      </c>
      <c r="C790" s="5" t="s">
        <v>4284</v>
      </c>
      <c r="D790" s="6" t="s">
        <v>4285</v>
      </c>
      <c r="E790" s="5" t="s">
        <v>4271</v>
      </c>
      <c r="F790" s="5" t="s">
        <v>3068</v>
      </c>
      <c r="G790" s="6" t="s">
        <v>4286</v>
      </c>
      <c r="H790" s="4" t="str">
        <f>IFERROR(__xludf.DUMMYFUNCTION("""info@""&amp;LOWER(REGEXREPLACE(B790,""[^A-Za-z0-9]"",""""))&amp;"".com"""),"info@elrocio.com")</f>
        <v>info@elrocio.com</v>
      </c>
      <c r="I790" s="9" t="s">
        <v>4287</v>
      </c>
      <c r="J790" s="5" t="s">
        <v>18</v>
      </c>
      <c r="K790" s="5" t="s">
        <v>27</v>
      </c>
    </row>
    <row r="791">
      <c r="A791" s="4">
        <v>10266.0</v>
      </c>
      <c r="B791" s="5" t="s">
        <v>4288</v>
      </c>
      <c r="C791" s="5" t="s">
        <v>4289</v>
      </c>
      <c r="D791" s="6" t="s">
        <v>4290</v>
      </c>
      <c r="E791" s="5" t="s">
        <v>4271</v>
      </c>
      <c r="F791" s="5" t="s">
        <v>3068</v>
      </c>
      <c r="G791" s="6" t="s">
        <v>4291</v>
      </c>
      <c r="H791" s="4" t="str">
        <f>IFERROR(__xludf.DUMMYFUNCTION("""info@""&amp;LOWER(REGEXREPLACE(B791,""[^A-Za-z0-9]"",""""))&amp;"".com"""),"info@baltico.com")</f>
        <v>info@baltico.com</v>
      </c>
      <c r="I791" s="9" t="s">
        <v>4292</v>
      </c>
      <c r="J791" s="5" t="s">
        <v>108</v>
      </c>
      <c r="K791" s="5" t="s">
        <v>115</v>
      </c>
    </row>
    <row r="792">
      <c r="A792" s="4">
        <v>10265.0</v>
      </c>
      <c r="B792" s="5" t="s">
        <v>4293</v>
      </c>
      <c r="C792" s="5" t="s">
        <v>4294</v>
      </c>
      <c r="D792" s="6" t="s">
        <v>4290</v>
      </c>
      <c r="E792" s="5" t="s">
        <v>4271</v>
      </c>
      <c r="F792" s="5" t="s">
        <v>3068</v>
      </c>
      <c r="G792" s="6" t="s">
        <v>4295</v>
      </c>
      <c r="H792" s="4" t="s">
        <v>4296</v>
      </c>
      <c r="I792" s="8" t="s">
        <v>4297</v>
      </c>
      <c r="J792" s="5" t="s">
        <v>18</v>
      </c>
      <c r="K792" s="5" t="s">
        <v>66</v>
      </c>
    </row>
    <row r="793">
      <c r="A793" s="4">
        <v>10264.0</v>
      </c>
      <c r="B793" s="5" t="s">
        <v>4298</v>
      </c>
      <c r="C793" s="5" t="s">
        <v>4299</v>
      </c>
      <c r="D793" s="6" t="s">
        <v>4290</v>
      </c>
      <c r="E793" s="5" t="s">
        <v>4271</v>
      </c>
      <c r="F793" s="5" t="s">
        <v>3068</v>
      </c>
      <c r="G793" s="6" t="s">
        <v>4300</v>
      </c>
      <c r="H793" s="5" t="s">
        <v>4301</v>
      </c>
      <c r="I793" s="8" t="s">
        <v>4302</v>
      </c>
      <c r="J793" s="5" t="s">
        <v>18</v>
      </c>
      <c r="K793" s="5" t="s">
        <v>280</v>
      </c>
    </row>
    <row r="794">
      <c r="A794" s="4">
        <v>10263.0</v>
      </c>
      <c r="B794" s="5" t="s">
        <v>4303</v>
      </c>
      <c r="C794" s="5" t="s">
        <v>4304</v>
      </c>
      <c r="D794" s="6" t="s">
        <v>4305</v>
      </c>
      <c r="E794" s="5" t="s">
        <v>4306</v>
      </c>
      <c r="F794" s="5" t="s">
        <v>3068</v>
      </c>
      <c r="G794" s="6" t="s">
        <v>4307</v>
      </c>
      <c r="H794" s="5" t="s">
        <v>4308</v>
      </c>
      <c r="I794" s="8" t="s">
        <v>4309</v>
      </c>
      <c r="J794" s="5" t="s">
        <v>18</v>
      </c>
      <c r="K794" s="5" t="s">
        <v>152</v>
      </c>
    </row>
    <row r="795">
      <c r="A795" s="4">
        <v>10262.0</v>
      </c>
      <c r="B795" s="5" t="s">
        <v>4310</v>
      </c>
      <c r="C795" s="5" t="s">
        <v>4311</v>
      </c>
      <c r="D795" s="6" t="s">
        <v>4312</v>
      </c>
      <c r="E795" s="5" t="s">
        <v>4313</v>
      </c>
      <c r="F795" s="5" t="s">
        <v>3068</v>
      </c>
      <c r="G795" s="6" t="s">
        <v>4314</v>
      </c>
      <c r="H795" s="5" t="s">
        <v>4315</v>
      </c>
      <c r="I795" s="8" t="s">
        <v>4316</v>
      </c>
      <c r="J795" s="5" t="s">
        <v>93</v>
      </c>
      <c r="K795" s="5" t="s">
        <v>294</v>
      </c>
    </row>
    <row r="796">
      <c r="A796" s="4">
        <v>10261.0</v>
      </c>
      <c r="B796" s="5" t="s">
        <v>4317</v>
      </c>
      <c r="C796" s="5" t="s">
        <v>3174</v>
      </c>
      <c r="D796" s="6" t="s">
        <v>4318</v>
      </c>
      <c r="E796" s="5" t="s">
        <v>4313</v>
      </c>
      <c r="F796" s="5" t="s">
        <v>3068</v>
      </c>
      <c r="G796" s="6" t="s">
        <v>4319</v>
      </c>
      <c r="H796" s="5" t="s">
        <v>4320</v>
      </c>
      <c r="I796" s="8" t="s">
        <v>4321</v>
      </c>
      <c r="J796" s="5" t="s">
        <v>108</v>
      </c>
      <c r="K796" s="5" t="s">
        <v>184</v>
      </c>
    </row>
    <row r="797">
      <c r="A797" s="4">
        <v>10260.0</v>
      </c>
      <c r="B797" s="5" t="s">
        <v>4322</v>
      </c>
      <c r="C797" s="5" t="s">
        <v>3174</v>
      </c>
      <c r="D797" s="6" t="s">
        <v>4323</v>
      </c>
      <c r="E797" s="5" t="s">
        <v>4313</v>
      </c>
      <c r="F797" s="5" t="s">
        <v>3068</v>
      </c>
      <c r="G797" s="6" t="s">
        <v>4324</v>
      </c>
      <c r="H797" s="7" t="s">
        <v>4325</v>
      </c>
      <c r="I797" s="8" t="s">
        <v>4326</v>
      </c>
      <c r="J797" s="5" t="s">
        <v>18</v>
      </c>
      <c r="K797" s="5" t="s">
        <v>74</v>
      </c>
    </row>
    <row r="798">
      <c r="A798" s="4">
        <v>10259.0</v>
      </c>
      <c r="B798" s="5" t="s">
        <v>4327</v>
      </c>
      <c r="C798" s="5" t="s">
        <v>4328</v>
      </c>
      <c r="D798" s="6" t="s">
        <v>4329</v>
      </c>
      <c r="E798" s="5" t="s">
        <v>3585</v>
      </c>
      <c r="F798" s="5" t="s">
        <v>3068</v>
      </c>
      <c r="G798" s="6" t="s">
        <v>4330</v>
      </c>
      <c r="H798" s="4" t="str">
        <f>IFERROR(__xludf.DUMMYFUNCTION("""info@""&amp;LOWER(REGEXREPLACE(B798,""[^A-Za-z0-9]"",""""))&amp;"".com"""),"info@rey.com")</f>
        <v>info@rey.com</v>
      </c>
      <c r="I798" s="9" t="s">
        <v>4331</v>
      </c>
      <c r="J798" s="5" t="s">
        <v>108</v>
      </c>
      <c r="K798" s="5" t="s">
        <v>308</v>
      </c>
    </row>
    <row r="799">
      <c r="A799" s="4">
        <v>10258.0</v>
      </c>
      <c r="B799" s="5" t="s">
        <v>4332</v>
      </c>
      <c r="C799" s="5" t="s">
        <v>4333</v>
      </c>
      <c r="D799" s="6" t="s">
        <v>4334</v>
      </c>
      <c r="E799" s="5" t="s">
        <v>4335</v>
      </c>
      <c r="F799" s="5" t="s">
        <v>3068</v>
      </c>
      <c r="G799" s="6" t="s">
        <v>4336</v>
      </c>
      <c r="H799" s="4" t="str">
        <f>IFERROR(__xludf.DUMMYFUNCTION("""info@""&amp;LOWER(REGEXREPLACE(B799,""[^A-Za-z0-9]"",""""))&amp;"".com"""),"info@labilbanasl.com")</f>
        <v>info@labilbanasl.com</v>
      </c>
      <c r="I799" s="9" t="s">
        <v>4337</v>
      </c>
      <c r="J799" s="5" t="s">
        <v>108</v>
      </c>
      <c r="K799" s="5" t="s">
        <v>19</v>
      </c>
    </row>
    <row r="800">
      <c r="A800" s="4">
        <v>10257.0</v>
      </c>
      <c r="B800" s="5" t="s">
        <v>4338</v>
      </c>
      <c r="C800" s="5" t="s">
        <v>4339</v>
      </c>
      <c r="D800" s="6" t="s">
        <v>4340</v>
      </c>
      <c r="E800" s="5" t="s">
        <v>4341</v>
      </c>
      <c r="F800" s="5" t="s">
        <v>3068</v>
      </c>
      <c r="G800" s="6" t="s">
        <v>4342</v>
      </c>
      <c r="H800" s="5" t="s">
        <v>4343</v>
      </c>
      <c r="I800" s="8" t="s">
        <v>4344</v>
      </c>
      <c r="J800" s="5" t="s">
        <v>108</v>
      </c>
      <c r="K800" s="5" t="s">
        <v>1027</v>
      </c>
    </row>
    <row r="801">
      <c r="A801" s="4">
        <v>10256.0</v>
      </c>
      <c r="B801" s="5" t="s">
        <v>4345</v>
      </c>
      <c r="C801" s="5" t="s">
        <v>4346</v>
      </c>
      <c r="D801" s="6" t="s">
        <v>4347</v>
      </c>
      <c r="E801" s="5" t="s">
        <v>4348</v>
      </c>
      <c r="F801" s="5" t="s">
        <v>3068</v>
      </c>
      <c r="G801" s="6" t="s">
        <v>4349</v>
      </c>
      <c r="H801" s="5" t="s">
        <v>4350</v>
      </c>
      <c r="I801" s="8" t="s">
        <v>4351</v>
      </c>
      <c r="J801" s="5" t="s">
        <v>108</v>
      </c>
      <c r="K801" s="4" t="s">
        <v>42</v>
      </c>
    </row>
    <row r="802">
      <c r="A802" s="4">
        <v>10255.0</v>
      </c>
      <c r="B802" s="5" t="s">
        <v>4352</v>
      </c>
      <c r="C802" s="5" t="s">
        <v>4353</v>
      </c>
      <c r="D802" s="6" t="s">
        <v>4347</v>
      </c>
      <c r="E802" s="5" t="s">
        <v>4348</v>
      </c>
      <c r="F802" s="5" t="s">
        <v>3068</v>
      </c>
      <c r="G802" s="6" t="s">
        <v>4354</v>
      </c>
      <c r="H802" s="5" t="s">
        <v>4355</v>
      </c>
      <c r="I802" s="8" t="s">
        <v>4356</v>
      </c>
      <c r="J802" s="5" t="s">
        <v>108</v>
      </c>
      <c r="K802" s="5" t="s">
        <v>921</v>
      </c>
    </row>
    <row r="803">
      <c r="A803" s="4">
        <v>10254.0</v>
      </c>
      <c r="B803" s="5" t="s">
        <v>4357</v>
      </c>
      <c r="C803" s="5" t="s">
        <v>4358</v>
      </c>
      <c r="D803" s="6" t="s">
        <v>4359</v>
      </c>
      <c r="E803" s="5" t="s">
        <v>4360</v>
      </c>
      <c r="F803" s="5" t="s">
        <v>3068</v>
      </c>
      <c r="G803" s="6" t="s">
        <v>4361</v>
      </c>
      <c r="H803" s="4" t="str">
        <f>IFERROR(__xludf.DUMMYFUNCTION("""info@""&amp;LOWER(REGEXREPLACE(B803,""[^A-Za-z0-9]"",""""))&amp;"".com"""),"info@lasgrandas.com")</f>
        <v>info@lasgrandas.com</v>
      </c>
      <c r="I803" s="9" t="s">
        <v>4362</v>
      </c>
      <c r="J803" s="5" t="s">
        <v>18</v>
      </c>
      <c r="K803" s="5" t="s">
        <v>170</v>
      </c>
    </row>
    <row r="804">
      <c r="A804" s="4">
        <v>10253.0</v>
      </c>
      <c r="B804" s="5" t="s">
        <v>4363</v>
      </c>
      <c r="C804" s="5" t="s">
        <v>4364</v>
      </c>
      <c r="D804" s="6" t="s">
        <v>4365</v>
      </c>
      <c r="E804" s="5" t="s">
        <v>3578</v>
      </c>
      <c r="F804" s="5" t="s">
        <v>3068</v>
      </c>
      <c r="G804" s="6" t="s">
        <v>4366</v>
      </c>
      <c r="H804" s="5" t="s">
        <v>4367</v>
      </c>
      <c r="I804" s="9" t="s">
        <v>4368</v>
      </c>
      <c r="J804" s="5" t="s">
        <v>42</v>
      </c>
      <c r="K804" s="5" t="s">
        <v>170</v>
      </c>
    </row>
    <row r="805">
      <c r="A805" s="4">
        <v>10252.0</v>
      </c>
      <c r="B805" s="5" t="s">
        <v>4369</v>
      </c>
      <c r="C805" s="5" t="s">
        <v>4370</v>
      </c>
      <c r="D805" s="6" t="s">
        <v>4371</v>
      </c>
      <c r="E805" s="5" t="s">
        <v>4372</v>
      </c>
      <c r="F805" s="5" t="s">
        <v>3068</v>
      </c>
      <c r="G805" s="6" t="s">
        <v>4373</v>
      </c>
      <c r="H805" s="4" t="str">
        <f>IFERROR(__xludf.DUMMYFUNCTION("""info@""&amp;LOWER(REGEXREPLACE(B805,""[^A-Za-z0-9]"",""""))&amp;"".com"""),"info@ascortes.com")</f>
        <v>info@ascortes.com</v>
      </c>
      <c r="I805" s="9" t="s">
        <v>4374</v>
      </c>
      <c r="J805" s="5" t="s">
        <v>18</v>
      </c>
      <c r="K805" s="5" t="s">
        <v>1495</v>
      </c>
    </row>
    <row r="806">
      <c r="A806" s="4">
        <v>10251.0</v>
      </c>
      <c r="B806" s="5" t="s">
        <v>4375</v>
      </c>
      <c r="C806" s="5" t="s">
        <v>4376</v>
      </c>
      <c r="D806" s="6" t="s">
        <v>4377</v>
      </c>
      <c r="E806" s="5" t="s">
        <v>4378</v>
      </c>
      <c r="F806" s="5" t="s">
        <v>3068</v>
      </c>
      <c r="G806" s="6" t="s">
        <v>4379</v>
      </c>
      <c r="H806" s="7" t="s">
        <v>4380</v>
      </c>
      <c r="I806" s="8" t="s">
        <v>4381</v>
      </c>
      <c r="J806" s="5" t="s">
        <v>51</v>
      </c>
      <c r="K806" s="5" t="s">
        <v>1495</v>
      </c>
    </row>
    <row r="807">
      <c r="A807" s="4">
        <v>10250.0</v>
      </c>
      <c r="B807" s="5" t="s">
        <v>4382</v>
      </c>
      <c r="C807" s="5" t="s">
        <v>4383</v>
      </c>
      <c r="D807" s="6" t="s">
        <v>4384</v>
      </c>
      <c r="E807" s="5" t="s">
        <v>4385</v>
      </c>
      <c r="F807" s="5" t="s">
        <v>3068</v>
      </c>
      <c r="G807" s="6" t="s">
        <v>4386</v>
      </c>
      <c r="H807" s="5" t="s">
        <v>4387</v>
      </c>
      <c r="I807" s="9" t="s">
        <v>4388</v>
      </c>
      <c r="J807" s="5" t="s">
        <v>51</v>
      </c>
      <c r="K807" s="5" t="s">
        <v>19</v>
      </c>
    </row>
    <row r="808">
      <c r="A808" s="4">
        <v>10249.0</v>
      </c>
      <c r="B808" s="5" t="s">
        <v>4389</v>
      </c>
      <c r="C808" s="5" t="s">
        <v>4390</v>
      </c>
      <c r="D808" s="6" t="s">
        <v>4312</v>
      </c>
      <c r="E808" s="5" t="s">
        <v>4313</v>
      </c>
      <c r="F808" s="5" t="s">
        <v>3068</v>
      </c>
      <c r="G808" s="6" t="s">
        <v>4391</v>
      </c>
      <c r="H808" s="4" t="str">
        <f>IFERROR(__xludf.DUMMYFUNCTION("""info@""&amp;LOWER(REGEXREPLACE(B808,""[^A-Za-z0-9]"",""""))&amp;"".com"""),"info@casaenrique.com")</f>
        <v>info@casaenrique.com</v>
      </c>
      <c r="I808" s="9" t="s">
        <v>4392</v>
      </c>
      <c r="J808" s="5" t="s">
        <v>18</v>
      </c>
      <c r="K808" s="5" t="s">
        <v>280</v>
      </c>
    </row>
    <row r="809">
      <c r="A809" s="4">
        <v>10248.0</v>
      </c>
      <c r="B809" s="5" t="s">
        <v>4393</v>
      </c>
      <c r="C809" s="5" t="s">
        <v>4394</v>
      </c>
      <c r="D809" s="6" t="s">
        <v>4312</v>
      </c>
      <c r="E809" s="5" t="s">
        <v>4313</v>
      </c>
      <c r="F809" s="5" t="s">
        <v>3068</v>
      </c>
      <c r="G809" s="6" t="s">
        <v>4395</v>
      </c>
      <c r="H809" s="5" t="s">
        <v>4396</v>
      </c>
      <c r="I809" s="8" t="s">
        <v>4397</v>
      </c>
      <c r="J809" s="5" t="s">
        <v>18</v>
      </c>
      <c r="K809" s="5" t="s">
        <v>19</v>
      </c>
    </row>
    <row r="810">
      <c r="A810" s="4">
        <v>10247.0</v>
      </c>
      <c r="B810" s="5" t="s">
        <v>4398</v>
      </c>
      <c r="C810" s="5" t="s">
        <v>4399</v>
      </c>
      <c r="D810" s="6" t="s">
        <v>4312</v>
      </c>
      <c r="E810" s="5" t="s">
        <v>4313</v>
      </c>
      <c r="F810" s="5" t="s">
        <v>3068</v>
      </c>
      <c r="G810" s="6" t="s">
        <v>4400</v>
      </c>
      <c r="H810" s="5" t="s">
        <v>4401</v>
      </c>
      <c r="I810" s="8" t="s">
        <v>4402</v>
      </c>
      <c r="J810" s="5" t="s">
        <v>51</v>
      </c>
      <c r="K810" s="4" t="s">
        <v>42</v>
      </c>
    </row>
    <row r="811">
      <c r="A811" s="4">
        <v>10246.0</v>
      </c>
      <c r="B811" s="5" t="s">
        <v>4403</v>
      </c>
      <c r="C811" s="5" t="s">
        <v>4404</v>
      </c>
      <c r="D811" s="6" t="s">
        <v>4405</v>
      </c>
      <c r="E811" s="5" t="s">
        <v>4313</v>
      </c>
      <c r="F811" s="5" t="s">
        <v>3068</v>
      </c>
      <c r="G811" s="6" t="s">
        <v>4406</v>
      </c>
      <c r="H811" s="5" t="s">
        <v>4407</v>
      </c>
      <c r="I811" s="8" t="s">
        <v>4408</v>
      </c>
      <c r="J811" s="5" t="s">
        <v>108</v>
      </c>
      <c r="K811" s="5" t="s">
        <v>233</v>
      </c>
    </row>
    <row r="812">
      <c r="A812" s="4">
        <v>10245.0</v>
      </c>
      <c r="B812" s="5" t="s">
        <v>4409</v>
      </c>
      <c r="C812" s="5" t="s">
        <v>4410</v>
      </c>
      <c r="D812" s="6" t="s">
        <v>4411</v>
      </c>
      <c r="E812" s="5" t="s">
        <v>4412</v>
      </c>
      <c r="F812" s="5" t="s">
        <v>3068</v>
      </c>
      <c r="G812" s="6" t="s">
        <v>4413</v>
      </c>
      <c r="H812" s="5" t="s">
        <v>4414</v>
      </c>
      <c r="I812" s="8" t="s">
        <v>4415</v>
      </c>
      <c r="J812" s="5" t="s">
        <v>108</v>
      </c>
      <c r="K812" s="5" t="s">
        <v>839</v>
      </c>
    </row>
    <row r="813">
      <c r="A813" s="4">
        <v>10244.0</v>
      </c>
      <c r="B813" s="5" t="s">
        <v>4416</v>
      </c>
      <c r="C813" s="5" t="s">
        <v>4417</v>
      </c>
      <c r="D813" s="6" t="s">
        <v>4418</v>
      </c>
      <c r="E813" s="5" t="s">
        <v>4412</v>
      </c>
      <c r="F813" s="5" t="s">
        <v>3068</v>
      </c>
      <c r="G813" s="6" t="s">
        <v>4419</v>
      </c>
      <c r="H813" s="5" t="s">
        <v>4420</v>
      </c>
      <c r="I813" s="8" t="s">
        <v>4421</v>
      </c>
      <c r="J813" s="5" t="s">
        <v>108</v>
      </c>
      <c r="K813" s="5" t="s">
        <v>260</v>
      </c>
    </row>
    <row r="814">
      <c r="A814" s="4">
        <v>10243.0</v>
      </c>
      <c r="B814" s="5" t="s">
        <v>4422</v>
      </c>
      <c r="C814" s="5" t="s">
        <v>4423</v>
      </c>
      <c r="D814" s="6" t="s">
        <v>4418</v>
      </c>
      <c r="E814" s="5" t="s">
        <v>4412</v>
      </c>
      <c r="F814" s="5" t="s">
        <v>3068</v>
      </c>
      <c r="G814" s="6" t="s">
        <v>4424</v>
      </c>
      <c r="H814" s="5" t="s">
        <v>4425</v>
      </c>
      <c r="I814" s="8" t="s">
        <v>4426</v>
      </c>
      <c r="J814" s="5" t="s">
        <v>51</v>
      </c>
      <c r="K814" s="5" t="s">
        <v>294</v>
      </c>
    </row>
    <row r="815">
      <c r="A815" s="4">
        <v>10242.0</v>
      </c>
      <c r="B815" s="5" t="s">
        <v>4427</v>
      </c>
      <c r="C815" s="5" t="s">
        <v>4428</v>
      </c>
      <c r="D815" s="6" t="s">
        <v>4429</v>
      </c>
      <c r="E815" s="5" t="s">
        <v>4306</v>
      </c>
      <c r="F815" s="5" t="s">
        <v>3068</v>
      </c>
      <c r="G815" s="6" t="s">
        <v>4430</v>
      </c>
      <c r="H815" s="4" t="str">
        <f>IFERROR(__xludf.DUMMYFUNCTION("""info@""&amp;LOWER(REGEXREPLACE(B815,""[^A-Za-z0-9]"",""""))&amp;"".com"""),"info@chhotel.com")</f>
        <v>info@chhotel.com</v>
      </c>
      <c r="I815" s="9" t="s">
        <v>4431</v>
      </c>
      <c r="J815" s="5" t="s">
        <v>51</v>
      </c>
      <c r="K815" s="5" t="s">
        <v>74</v>
      </c>
    </row>
    <row r="816">
      <c r="A816" s="4">
        <v>10241.0</v>
      </c>
      <c r="B816" s="5" t="s">
        <v>4432</v>
      </c>
      <c r="C816" s="5" t="s">
        <v>4433</v>
      </c>
      <c r="D816" s="6" t="s">
        <v>4434</v>
      </c>
      <c r="E816" s="5" t="s">
        <v>4193</v>
      </c>
      <c r="F816" s="5" t="s">
        <v>3068</v>
      </c>
      <c r="G816" s="6" t="s">
        <v>4435</v>
      </c>
      <c r="H816" s="5" t="s">
        <v>4436</v>
      </c>
      <c r="I816" s="9" t="s">
        <v>4437</v>
      </c>
      <c r="J816" s="5" t="s">
        <v>18</v>
      </c>
      <c r="K816" s="5" t="s">
        <v>1495</v>
      </c>
    </row>
    <row r="817">
      <c r="A817" s="4">
        <v>10240.0</v>
      </c>
      <c r="B817" s="5" t="s">
        <v>4438</v>
      </c>
      <c r="C817" s="5" t="s">
        <v>4439</v>
      </c>
      <c r="D817" s="6" t="s">
        <v>4434</v>
      </c>
      <c r="E817" s="5" t="s">
        <v>4193</v>
      </c>
      <c r="F817" s="5" t="s">
        <v>3068</v>
      </c>
      <c r="G817" s="6" t="s">
        <v>4440</v>
      </c>
      <c r="H817" s="4" t="str">
        <f>IFERROR(__xludf.DUMMYFUNCTION("""info@""&amp;LOWER(REGEXREPLACE(B817,""[^A-Za-z0-9]"",""""))&amp;"".com"""),"info@posadacasazulima.com")</f>
        <v>info@posadacasazulima.com</v>
      </c>
      <c r="I817" s="9" t="s">
        <v>4441</v>
      </c>
      <c r="J817" s="5" t="s">
        <v>42</v>
      </c>
      <c r="K817" s="5" t="s">
        <v>233</v>
      </c>
    </row>
    <row r="818">
      <c r="A818" s="4">
        <v>10239.0</v>
      </c>
      <c r="B818" s="5" t="s">
        <v>4442</v>
      </c>
      <c r="C818" s="5" t="s">
        <v>4443</v>
      </c>
      <c r="D818" s="6" t="s">
        <v>4444</v>
      </c>
      <c r="E818" s="5" t="s">
        <v>4445</v>
      </c>
      <c r="F818" s="5" t="s">
        <v>3068</v>
      </c>
      <c r="G818" s="6" t="s">
        <v>4446</v>
      </c>
      <c r="H818" s="5" t="s">
        <v>4447</v>
      </c>
      <c r="I818" s="11" t="s">
        <v>4448</v>
      </c>
      <c r="J818" s="5" t="s">
        <v>51</v>
      </c>
      <c r="K818" s="5" t="s">
        <v>233</v>
      </c>
    </row>
    <row r="819">
      <c r="A819" s="4">
        <v>10238.0</v>
      </c>
      <c r="B819" s="5" t="s">
        <v>4449</v>
      </c>
      <c r="C819" s="5" t="s">
        <v>4450</v>
      </c>
      <c r="D819" s="6" t="s">
        <v>4444</v>
      </c>
      <c r="E819" s="5" t="s">
        <v>4445</v>
      </c>
      <c r="F819" s="5" t="s">
        <v>3068</v>
      </c>
      <c r="G819" s="6" t="s">
        <v>4451</v>
      </c>
      <c r="H819" s="5" t="s">
        <v>4452</v>
      </c>
      <c r="I819" s="8" t="s">
        <v>4453</v>
      </c>
      <c r="J819" s="5" t="s">
        <v>18</v>
      </c>
      <c r="K819" s="5" t="s">
        <v>66</v>
      </c>
    </row>
    <row r="820">
      <c r="A820" s="4">
        <v>10237.0</v>
      </c>
      <c r="B820" s="5" t="s">
        <v>4454</v>
      </c>
      <c r="C820" s="5" t="s">
        <v>4455</v>
      </c>
      <c r="D820" s="6" t="s">
        <v>4456</v>
      </c>
      <c r="E820" s="5" t="s">
        <v>4193</v>
      </c>
      <c r="F820" s="5" t="s">
        <v>3068</v>
      </c>
      <c r="G820" s="6" t="s">
        <v>4457</v>
      </c>
      <c r="H820" s="4" t="str">
        <f>IFERROR(__xludf.DUMMYFUNCTION("""info@""&amp;LOWER(REGEXREPLACE(B820,""[^A-Za-z0-9]"",""""))&amp;"".com"""),"info@hotelrestaurantelacarasca.com")</f>
        <v>info@hotelrestaurantelacarasca.com</v>
      </c>
      <c r="I820" s="9" t="s">
        <v>4458</v>
      </c>
      <c r="J820" s="5" t="s">
        <v>108</v>
      </c>
      <c r="K820" s="5" t="s">
        <v>66</v>
      </c>
    </row>
    <row r="821">
      <c r="A821" s="4">
        <v>10236.0</v>
      </c>
      <c r="B821" s="5" t="s">
        <v>4459</v>
      </c>
      <c r="C821" s="5" t="s">
        <v>4460</v>
      </c>
      <c r="D821" s="6" t="s">
        <v>4456</v>
      </c>
      <c r="E821" s="5" t="s">
        <v>4193</v>
      </c>
      <c r="F821" s="5" t="s">
        <v>3068</v>
      </c>
      <c r="G821" s="6" t="s">
        <v>4461</v>
      </c>
      <c r="H821" s="5" t="s">
        <v>4462</v>
      </c>
      <c r="I821" s="9" t="s">
        <v>4463</v>
      </c>
      <c r="J821" s="5" t="s">
        <v>108</v>
      </c>
      <c r="K821" s="5" t="s">
        <v>152</v>
      </c>
    </row>
    <row r="822">
      <c r="A822" s="4">
        <v>10235.0</v>
      </c>
      <c r="B822" s="5" t="s">
        <v>4464</v>
      </c>
      <c r="C822" s="5" t="s">
        <v>4465</v>
      </c>
      <c r="D822" s="6" t="s">
        <v>4456</v>
      </c>
      <c r="E822" s="5" t="s">
        <v>4193</v>
      </c>
      <c r="F822" s="5" t="s">
        <v>3068</v>
      </c>
      <c r="G822" s="6" t="s">
        <v>4466</v>
      </c>
      <c r="H822" s="4" t="str">
        <f>IFERROR(__xludf.DUMMYFUNCTION("""info@""&amp;LOWER(REGEXREPLACE(B822,""[^A-Za-z0-9]"",""""))&amp;"".com"""),"info@hotelgastronmicoarnicio.com")</f>
        <v>info@hotelgastronmicoarnicio.com</v>
      </c>
      <c r="I822" s="9" t="s">
        <v>4467</v>
      </c>
      <c r="J822" s="5" t="s">
        <v>51</v>
      </c>
      <c r="K822" s="4" t="s">
        <v>42</v>
      </c>
    </row>
    <row r="823">
      <c r="A823" s="4">
        <v>10234.0</v>
      </c>
      <c r="B823" s="5" t="s">
        <v>4468</v>
      </c>
      <c r="C823" s="5" t="s">
        <v>4469</v>
      </c>
      <c r="D823" s="6" t="s">
        <v>4470</v>
      </c>
      <c r="E823" s="5" t="s">
        <v>4471</v>
      </c>
      <c r="F823" s="5" t="s">
        <v>3068</v>
      </c>
      <c r="G823" s="6" t="s">
        <v>4472</v>
      </c>
      <c r="H823" s="4" t="s">
        <v>4473</v>
      </c>
      <c r="I823" s="8" t="s">
        <v>4474</v>
      </c>
      <c r="J823" s="5" t="s">
        <v>42</v>
      </c>
      <c r="K823" s="5" t="s">
        <v>233</v>
      </c>
    </row>
    <row r="824">
      <c r="A824" s="4">
        <v>10233.0</v>
      </c>
      <c r="B824" s="5" t="s">
        <v>4475</v>
      </c>
      <c r="C824" s="5" t="s">
        <v>4476</v>
      </c>
      <c r="D824" s="6" t="s">
        <v>4477</v>
      </c>
      <c r="E824" s="5" t="s">
        <v>4471</v>
      </c>
      <c r="F824" s="5" t="s">
        <v>3068</v>
      </c>
      <c r="G824" s="6" t="s">
        <v>4478</v>
      </c>
      <c r="H824" s="7" t="s">
        <v>4479</v>
      </c>
      <c r="I824" s="8" t="s">
        <v>4480</v>
      </c>
      <c r="J824" s="5" t="s">
        <v>108</v>
      </c>
      <c r="K824" s="5" t="s">
        <v>19</v>
      </c>
    </row>
    <row r="825">
      <c r="A825" s="4">
        <v>10232.0</v>
      </c>
      <c r="B825" s="5" t="s">
        <v>4481</v>
      </c>
      <c r="C825" s="5" t="s">
        <v>4482</v>
      </c>
      <c r="D825" s="6" t="s">
        <v>4483</v>
      </c>
      <c r="E825" s="5" t="s">
        <v>4484</v>
      </c>
      <c r="F825" s="5" t="s">
        <v>3068</v>
      </c>
      <c r="G825" s="6" t="s">
        <v>4485</v>
      </c>
      <c r="H825" s="7" t="s">
        <v>4486</v>
      </c>
      <c r="I825" s="8" t="s">
        <v>4487</v>
      </c>
      <c r="J825" s="5" t="s">
        <v>42</v>
      </c>
      <c r="K825" s="5" t="s">
        <v>553</v>
      </c>
    </row>
    <row r="826">
      <c r="A826" s="4">
        <v>10231.0</v>
      </c>
      <c r="B826" s="5" t="s">
        <v>4488</v>
      </c>
      <c r="C826" s="5" t="s">
        <v>4489</v>
      </c>
      <c r="D826" s="6" t="s">
        <v>4490</v>
      </c>
      <c r="E826" s="5" t="s">
        <v>4484</v>
      </c>
      <c r="F826" s="5" t="s">
        <v>3068</v>
      </c>
      <c r="G826" s="6" t="s">
        <v>4491</v>
      </c>
      <c r="H826" s="5" t="s">
        <v>4492</v>
      </c>
      <c r="I826" s="8" t="s">
        <v>4493</v>
      </c>
      <c r="J826" s="5" t="s">
        <v>18</v>
      </c>
      <c r="K826" s="5" t="s">
        <v>160</v>
      </c>
    </row>
    <row r="827">
      <c r="A827" s="4">
        <v>10230.0</v>
      </c>
      <c r="B827" s="5" t="s">
        <v>4494</v>
      </c>
      <c r="C827" s="5" t="s">
        <v>4495</v>
      </c>
      <c r="D827" s="6" t="s">
        <v>4496</v>
      </c>
      <c r="E827" s="5" t="s">
        <v>4484</v>
      </c>
      <c r="F827" s="5" t="s">
        <v>3068</v>
      </c>
      <c r="G827" s="6" t="s">
        <v>4497</v>
      </c>
      <c r="H827" s="7" t="s">
        <v>4498</v>
      </c>
      <c r="I827" s="8" t="s">
        <v>4499</v>
      </c>
      <c r="J827" s="5" t="s">
        <v>42</v>
      </c>
      <c r="K827" s="5" t="s">
        <v>1495</v>
      </c>
    </row>
    <row r="828">
      <c r="A828" s="4">
        <v>10229.0</v>
      </c>
      <c r="B828" s="5" t="s">
        <v>4500</v>
      </c>
      <c r="C828" s="5" t="s">
        <v>4501</v>
      </c>
      <c r="D828" s="6" t="s">
        <v>4496</v>
      </c>
      <c r="E828" s="5" t="s">
        <v>4484</v>
      </c>
      <c r="F828" s="5" t="s">
        <v>3068</v>
      </c>
      <c r="G828" s="6" t="s">
        <v>4502</v>
      </c>
      <c r="H828" s="5" t="s">
        <v>4503</v>
      </c>
      <c r="I828" s="8" t="s">
        <v>4504</v>
      </c>
      <c r="J828" s="5" t="s">
        <v>18</v>
      </c>
      <c r="K828" s="5" t="s">
        <v>74</v>
      </c>
    </row>
    <row r="829">
      <c r="A829" s="4">
        <v>10228.0</v>
      </c>
      <c r="B829" s="5" t="s">
        <v>4505</v>
      </c>
      <c r="C829" s="5" t="s">
        <v>4506</v>
      </c>
      <c r="D829" s="6" t="s">
        <v>4483</v>
      </c>
      <c r="E829" s="5" t="s">
        <v>4484</v>
      </c>
      <c r="F829" s="5" t="s">
        <v>3068</v>
      </c>
      <c r="G829" s="6" t="s">
        <v>4507</v>
      </c>
      <c r="H829" s="5" t="s">
        <v>4508</v>
      </c>
      <c r="I829" s="8" t="s">
        <v>4509</v>
      </c>
      <c r="J829" s="5" t="s">
        <v>18</v>
      </c>
      <c r="K829" s="5" t="s">
        <v>152</v>
      </c>
    </row>
    <row r="830">
      <c r="A830" s="4">
        <v>10227.0</v>
      </c>
      <c r="B830" s="5" t="s">
        <v>4510</v>
      </c>
      <c r="C830" s="5" t="s">
        <v>4511</v>
      </c>
      <c r="D830" s="6" t="s">
        <v>4496</v>
      </c>
      <c r="E830" s="5" t="s">
        <v>4484</v>
      </c>
      <c r="F830" s="5" t="s">
        <v>3068</v>
      </c>
      <c r="G830" s="6" t="s">
        <v>4512</v>
      </c>
      <c r="H830" s="5" t="s">
        <v>4513</v>
      </c>
      <c r="I830" s="8" t="s">
        <v>4514</v>
      </c>
      <c r="J830" s="5" t="s">
        <v>18</v>
      </c>
      <c r="K830" s="5" t="s">
        <v>921</v>
      </c>
    </row>
    <row r="831">
      <c r="A831" s="4">
        <v>10226.0</v>
      </c>
      <c r="B831" s="5" t="s">
        <v>4515</v>
      </c>
      <c r="C831" s="5" t="s">
        <v>4516</v>
      </c>
      <c r="D831" s="6" t="s">
        <v>4517</v>
      </c>
      <c r="E831" s="5" t="s">
        <v>4484</v>
      </c>
      <c r="F831" s="5" t="s">
        <v>3068</v>
      </c>
      <c r="G831" s="6" t="s">
        <v>4518</v>
      </c>
      <c r="H831" s="5" t="s">
        <v>4519</v>
      </c>
      <c r="I831" s="8" t="s">
        <v>4520</v>
      </c>
      <c r="J831" s="5" t="s">
        <v>108</v>
      </c>
      <c r="K831" s="5" t="s">
        <v>19</v>
      </c>
    </row>
    <row r="832">
      <c r="A832" s="4">
        <v>10224.0</v>
      </c>
      <c r="B832" s="5" t="s">
        <v>4521</v>
      </c>
      <c r="C832" s="5" t="s">
        <v>4522</v>
      </c>
      <c r="D832" s="6" t="s">
        <v>4490</v>
      </c>
      <c r="E832" s="5" t="s">
        <v>4484</v>
      </c>
      <c r="F832" s="5" t="s">
        <v>3068</v>
      </c>
      <c r="G832" s="6" t="s">
        <v>4523</v>
      </c>
      <c r="H832" s="4" t="str">
        <f>IFERROR(__xludf.DUMMYFUNCTION("""info@""&amp;LOWER(REGEXREPLACE(B832,""[^A-Za-z0-9]"",""""))&amp;"".com"""),"info@aparthotellalula.com")</f>
        <v>info@aparthotellalula.com</v>
      </c>
      <c r="I832" s="9" t="s">
        <v>4524</v>
      </c>
      <c r="J832" s="5" t="s">
        <v>18</v>
      </c>
      <c r="K832" s="5" t="s">
        <v>152</v>
      </c>
    </row>
    <row r="833">
      <c r="A833" s="4">
        <v>10225.0</v>
      </c>
      <c r="B833" s="5" t="s">
        <v>4525</v>
      </c>
      <c r="C833" s="5" t="s">
        <v>4526</v>
      </c>
      <c r="D833" s="6" t="s">
        <v>4490</v>
      </c>
      <c r="E833" s="5" t="s">
        <v>4484</v>
      </c>
      <c r="F833" s="5" t="s">
        <v>3068</v>
      </c>
      <c r="G833" s="6" t="s">
        <v>4523</v>
      </c>
      <c r="H833" s="4" t="str">
        <f>IFERROR(__xludf.DUMMYFUNCTION("""info@""&amp;LOWER(REGEXREPLACE(B833,""[^A-Za-z0-9]"",""""))&amp;"".com"""),"info@hotelcasaprendes.com")</f>
        <v>info@hotelcasaprendes.com</v>
      </c>
      <c r="I833" s="9" t="s">
        <v>4527</v>
      </c>
      <c r="J833" s="5" t="s">
        <v>108</v>
      </c>
      <c r="K833" s="5" t="s">
        <v>308</v>
      </c>
    </row>
    <row r="834">
      <c r="A834" s="4">
        <v>10223.0</v>
      </c>
      <c r="B834" s="5" t="s">
        <v>4528</v>
      </c>
      <c r="C834" s="5" t="s">
        <v>4529</v>
      </c>
      <c r="D834" s="6" t="s">
        <v>4530</v>
      </c>
      <c r="E834" s="5" t="s">
        <v>4484</v>
      </c>
      <c r="F834" s="5" t="s">
        <v>3068</v>
      </c>
      <c r="G834" s="6" t="s">
        <v>4531</v>
      </c>
      <c r="H834" s="7" t="s">
        <v>4532</v>
      </c>
      <c r="I834" s="8" t="s">
        <v>4533</v>
      </c>
      <c r="J834" s="5" t="s">
        <v>42</v>
      </c>
      <c r="K834" s="4" t="s">
        <v>42</v>
      </c>
    </row>
    <row r="835">
      <c r="A835" s="4">
        <v>10222.0</v>
      </c>
      <c r="B835" s="5" t="s">
        <v>4534</v>
      </c>
      <c r="C835" s="5" t="s">
        <v>4535</v>
      </c>
      <c r="D835" s="6" t="s">
        <v>3287</v>
      </c>
      <c r="E835" s="5" t="s">
        <v>3067</v>
      </c>
      <c r="F835" s="5" t="s">
        <v>3068</v>
      </c>
      <c r="G835" s="6" t="s">
        <v>4536</v>
      </c>
      <c r="H835" s="5" t="s">
        <v>4537</v>
      </c>
      <c r="I835" s="8" t="s">
        <v>4538</v>
      </c>
      <c r="J835" s="5" t="s">
        <v>18</v>
      </c>
      <c r="K835" s="5" t="s">
        <v>578</v>
      </c>
    </row>
    <row r="836">
      <c r="A836" s="4">
        <v>10221.0</v>
      </c>
      <c r="B836" s="5" t="s">
        <v>4539</v>
      </c>
      <c r="C836" s="5" t="s">
        <v>4540</v>
      </c>
      <c r="D836" s="6" t="s">
        <v>4490</v>
      </c>
      <c r="E836" s="5" t="s">
        <v>4484</v>
      </c>
      <c r="F836" s="5" t="s">
        <v>3068</v>
      </c>
      <c r="G836" s="6" t="s">
        <v>4541</v>
      </c>
      <c r="H836" s="4" t="str">
        <f>IFERROR(__xludf.DUMMYFUNCTION("""info@""&amp;LOWER(REGEXREPLACE(B836,""[^A-Za-z0-9]"",""""))&amp;"".com"""),"info@holtelisabel.com")</f>
        <v>info@holtelisabel.com</v>
      </c>
      <c r="I836" s="9" t="s">
        <v>4542</v>
      </c>
      <c r="J836" s="5" t="s">
        <v>51</v>
      </c>
      <c r="K836" s="5" t="s">
        <v>115</v>
      </c>
    </row>
    <row r="837">
      <c r="A837" s="4">
        <v>10220.0</v>
      </c>
      <c r="B837" s="5" t="s">
        <v>4543</v>
      </c>
      <c r="C837" s="5" t="s">
        <v>4544</v>
      </c>
      <c r="D837" s="6" t="s">
        <v>4517</v>
      </c>
      <c r="E837" s="5" t="s">
        <v>4484</v>
      </c>
      <c r="F837" s="5" t="s">
        <v>3068</v>
      </c>
      <c r="G837" s="6" t="s">
        <v>4545</v>
      </c>
      <c r="H837" s="5" t="s">
        <v>4546</v>
      </c>
      <c r="I837" s="8" t="s">
        <v>4547</v>
      </c>
      <c r="J837" s="5" t="s">
        <v>51</v>
      </c>
      <c r="K837" s="5" t="s">
        <v>420</v>
      </c>
    </row>
    <row r="838">
      <c r="A838" s="4">
        <v>10219.0</v>
      </c>
      <c r="B838" s="5" t="s">
        <v>4548</v>
      </c>
      <c r="C838" s="5" t="s">
        <v>4549</v>
      </c>
      <c r="D838" s="6" t="s">
        <v>4490</v>
      </c>
      <c r="E838" s="5" t="s">
        <v>4484</v>
      </c>
      <c r="F838" s="5" t="s">
        <v>3068</v>
      </c>
      <c r="G838" s="6" t="s">
        <v>4550</v>
      </c>
      <c r="H838" s="5" t="s">
        <v>4551</v>
      </c>
      <c r="I838" s="8" t="s">
        <v>4552</v>
      </c>
      <c r="J838" s="5" t="s">
        <v>18</v>
      </c>
      <c r="K838" s="5" t="s">
        <v>553</v>
      </c>
    </row>
    <row r="839">
      <c r="A839" s="4">
        <v>10218.0</v>
      </c>
      <c r="B839" s="5" t="s">
        <v>4553</v>
      </c>
      <c r="C839" s="5" t="s">
        <v>4554</v>
      </c>
      <c r="D839" s="6" t="s">
        <v>4530</v>
      </c>
      <c r="E839" s="5" t="s">
        <v>4484</v>
      </c>
      <c r="F839" s="5" t="s">
        <v>3068</v>
      </c>
      <c r="G839" s="6" t="s">
        <v>4555</v>
      </c>
      <c r="H839" s="7" t="s">
        <v>4556</v>
      </c>
      <c r="I839" s="8" t="s">
        <v>4557</v>
      </c>
      <c r="J839" s="5" t="s">
        <v>18</v>
      </c>
      <c r="K839" s="5" t="s">
        <v>233</v>
      </c>
    </row>
    <row r="840">
      <c r="A840" s="4">
        <v>10217.0</v>
      </c>
      <c r="B840" s="5" t="s">
        <v>4558</v>
      </c>
      <c r="C840" s="5" t="s">
        <v>4559</v>
      </c>
      <c r="D840" s="6" t="s">
        <v>4530</v>
      </c>
      <c r="E840" s="5" t="s">
        <v>4484</v>
      </c>
      <c r="F840" s="5" t="s">
        <v>3068</v>
      </c>
      <c r="G840" s="6" t="s">
        <v>4560</v>
      </c>
      <c r="H840" s="5" t="s">
        <v>4561</v>
      </c>
      <c r="I840" s="9" t="s">
        <v>4562</v>
      </c>
      <c r="J840" s="5" t="s">
        <v>18</v>
      </c>
      <c r="K840" s="5" t="s">
        <v>233</v>
      </c>
    </row>
    <row r="841">
      <c r="A841" s="4">
        <v>10216.0</v>
      </c>
      <c r="B841" s="5" t="s">
        <v>4563</v>
      </c>
      <c r="C841" s="5" t="s">
        <v>4564</v>
      </c>
      <c r="D841" s="6" t="s">
        <v>4565</v>
      </c>
      <c r="E841" s="5" t="s">
        <v>4484</v>
      </c>
      <c r="F841" s="5" t="s">
        <v>3068</v>
      </c>
      <c r="G841" s="6" t="s">
        <v>4566</v>
      </c>
      <c r="H841" s="7" t="s">
        <v>4567</v>
      </c>
      <c r="I841" s="8" t="s">
        <v>4568</v>
      </c>
      <c r="J841" s="5" t="s">
        <v>51</v>
      </c>
      <c r="K841" s="5" t="s">
        <v>553</v>
      </c>
    </row>
    <row r="842">
      <c r="A842" s="4">
        <v>10215.0</v>
      </c>
      <c r="B842" s="5" t="s">
        <v>4569</v>
      </c>
      <c r="C842" s="5" t="s">
        <v>4559</v>
      </c>
      <c r="D842" s="6" t="s">
        <v>4530</v>
      </c>
      <c r="E842" s="5" t="s">
        <v>4484</v>
      </c>
      <c r="F842" s="5" t="s">
        <v>3068</v>
      </c>
      <c r="G842" s="6" t="s">
        <v>4570</v>
      </c>
      <c r="H842" s="7" t="s">
        <v>4571</v>
      </c>
      <c r="I842" s="8" t="s">
        <v>4572</v>
      </c>
      <c r="J842" s="5" t="s">
        <v>18</v>
      </c>
      <c r="K842" s="5" t="s">
        <v>308</v>
      </c>
    </row>
    <row r="843">
      <c r="A843" s="4">
        <v>10214.0</v>
      </c>
      <c r="B843" s="5" t="s">
        <v>4573</v>
      </c>
      <c r="C843" s="5" t="s">
        <v>4574</v>
      </c>
      <c r="D843" s="6" t="s">
        <v>4490</v>
      </c>
      <c r="E843" s="5" t="s">
        <v>4484</v>
      </c>
      <c r="F843" s="5" t="s">
        <v>3068</v>
      </c>
      <c r="G843" s="6" t="s">
        <v>4575</v>
      </c>
      <c r="H843" s="7" t="s">
        <v>4576</v>
      </c>
      <c r="I843" s="8" t="s">
        <v>4577</v>
      </c>
      <c r="J843" s="5" t="s">
        <v>18</v>
      </c>
      <c r="K843" s="5" t="s">
        <v>553</v>
      </c>
    </row>
    <row r="844">
      <c r="A844" s="4">
        <v>10213.0</v>
      </c>
      <c r="B844" s="5" t="s">
        <v>4578</v>
      </c>
      <c r="C844" s="5" t="s">
        <v>4579</v>
      </c>
      <c r="D844" s="6" t="s">
        <v>4580</v>
      </c>
      <c r="E844" s="5" t="s">
        <v>4484</v>
      </c>
      <c r="F844" s="5" t="s">
        <v>3068</v>
      </c>
      <c r="G844" s="6" t="s">
        <v>4581</v>
      </c>
      <c r="H844" s="5" t="s">
        <v>4546</v>
      </c>
      <c r="I844" s="8" t="s">
        <v>4547</v>
      </c>
      <c r="J844" s="5" t="s">
        <v>42</v>
      </c>
      <c r="K844" s="5" t="s">
        <v>218</v>
      </c>
    </row>
    <row r="845">
      <c r="A845" s="4">
        <v>10212.0</v>
      </c>
      <c r="B845" s="5" t="s">
        <v>4582</v>
      </c>
      <c r="C845" s="5" t="s">
        <v>4583</v>
      </c>
      <c r="D845" s="6" t="s">
        <v>4584</v>
      </c>
      <c r="E845" s="5" t="s">
        <v>4585</v>
      </c>
      <c r="F845" s="5" t="s">
        <v>3068</v>
      </c>
      <c r="G845" s="6" t="s">
        <v>4586</v>
      </c>
      <c r="H845" s="5" t="s">
        <v>4587</v>
      </c>
      <c r="I845" s="8" t="s">
        <v>4588</v>
      </c>
      <c r="J845" s="5" t="s">
        <v>93</v>
      </c>
      <c r="K845" s="5" t="s">
        <v>35</v>
      </c>
    </row>
    <row r="846">
      <c r="A846" s="4">
        <v>10211.0</v>
      </c>
      <c r="B846" s="5" t="s">
        <v>4589</v>
      </c>
      <c r="C846" s="5" t="s">
        <v>4590</v>
      </c>
      <c r="D846" s="6" t="s">
        <v>4591</v>
      </c>
      <c r="E846" s="5" t="s">
        <v>4585</v>
      </c>
      <c r="F846" s="5" t="s">
        <v>3068</v>
      </c>
      <c r="G846" s="6" t="s">
        <v>4592</v>
      </c>
      <c r="H846" s="5" t="s">
        <v>4593</v>
      </c>
      <c r="I846" s="9" t="s">
        <v>4594</v>
      </c>
      <c r="J846" s="5" t="s">
        <v>18</v>
      </c>
      <c r="K846" s="5" t="s">
        <v>233</v>
      </c>
    </row>
    <row r="847">
      <c r="A847" s="4">
        <v>10210.0</v>
      </c>
      <c r="B847" s="5" t="s">
        <v>4595</v>
      </c>
      <c r="C847" s="5" t="s">
        <v>4596</v>
      </c>
      <c r="D847" s="6" t="s">
        <v>4597</v>
      </c>
      <c r="E847" s="5" t="s">
        <v>4598</v>
      </c>
      <c r="F847" s="5" t="s">
        <v>3068</v>
      </c>
      <c r="G847" s="6" t="s">
        <v>4599</v>
      </c>
      <c r="H847" s="7" t="s">
        <v>4600</v>
      </c>
      <c r="I847" s="8" t="s">
        <v>4601</v>
      </c>
      <c r="J847" s="5" t="s">
        <v>18</v>
      </c>
      <c r="K847" s="5" t="s">
        <v>921</v>
      </c>
    </row>
    <row r="848">
      <c r="A848" s="4">
        <v>10209.0</v>
      </c>
      <c r="B848" s="5" t="s">
        <v>4602</v>
      </c>
      <c r="C848" s="5" t="s">
        <v>4603</v>
      </c>
      <c r="D848" s="6" t="s">
        <v>4597</v>
      </c>
      <c r="E848" s="5" t="s">
        <v>4598</v>
      </c>
      <c r="F848" s="5" t="s">
        <v>3068</v>
      </c>
      <c r="G848" s="6" t="s">
        <v>4604</v>
      </c>
      <c r="H848" s="5" t="s">
        <v>4605</v>
      </c>
      <c r="I848" s="8" t="s">
        <v>4606</v>
      </c>
      <c r="J848" s="5" t="s">
        <v>18</v>
      </c>
      <c r="K848" s="5" t="s">
        <v>170</v>
      </c>
    </row>
    <row r="849">
      <c r="A849" s="4">
        <v>10208.0</v>
      </c>
      <c r="B849" s="5" t="s">
        <v>4607</v>
      </c>
      <c r="C849" s="5" t="s">
        <v>4608</v>
      </c>
      <c r="D849" s="6" t="s">
        <v>4597</v>
      </c>
      <c r="E849" s="5" t="s">
        <v>4598</v>
      </c>
      <c r="F849" s="5" t="s">
        <v>3068</v>
      </c>
      <c r="G849" s="6" t="s">
        <v>4609</v>
      </c>
      <c r="H849" s="5" t="s">
        <v>4610</v>
      </c>
      <c r="I849" s="8" t="s">
        <v>4611</v>
      </c>
      <c r="J849" s="5" t="s">
        <v>108</v>
      </c>
      <c r="K849" s="4" t="s">
        <v>42</v>
      </c>
    </row>
    <row r="850">
      <c r="A850" s="4">
        <v>10207.0</v>
      </c>
      <c r="B850" s="5" t="s">
        <v>4612</v>
      </c>
      <c r="C850" s="5" t="s">
        <v>4613</v>
      </c>
      <c r="D850" s="6" t="s">
        <v>4597</v>
      </c>
      <c r="E850" s="5" t="s">
        <v>4598</v>
      </c>
      <c r="F850" s="5" t="s">
        <v>3068</v>
      </c>
      <c r="G850" s="6" t="s">
        <v>4614</v>
      </c>
      <c r="H850" s="5" t="s">
        <v>4615</v>
      </c>
      <c r="I850" s="8" t="s">
        <v>4616</v>
      </c>
      <c r="J850" s="5" t="s">
        <v>42</v>
      </c>
      <c r="K850" s="5" t="s">
        <v>308</v>
      </c>
    </row>
    <row r="851">
      <c r="A851" s="4">
        <v>10206.0</v>
      </c>
      <c r="B851" s="5" t="s">
        <v>4617</v>
      </c>
      <c r="C851" s="5" t="s">
        <v>4618</v>
      </c>
      <c r="D851" s="6" t="s">
        <v>4619</v>
      </c>
      <c r="E851" s="5" t="s">
        <v>4620</v>
      </c>
      <c r="F851" s="5" t="s">
        <v>3068</v>
      </c>
      <c r="G851" s="6" t="s">
        <v>4621</v>
      </c>
      <c r="H851" s="7" t="s">
        <v>4622</v>
      </c>
      <c r="I851" s="8" t="s">
        <v>4623</v>
      </c>
      <c r="J851" s="5" t="s">
        <v>108</v>
      </c>
      <c r="K851" s="5" t="s">
        <v>152</v>
      </c>
    </row>
    <row r="852">
      <c r="A852" s="4">
        <v>10205.0</v>
      </c>
      <c r="B852" s="5" t="s">
        <v>4624</v>
      </c>
      <c r="C852" s="5" t="s">
        <v>4625</v>
      </c>
      <c r="D852" s="6" t="s">
        <v>4626</v>
      </c>
      <c r="E852" s="5" t="s">
        <v>4627</v>
      </c>
      <c r="F852" s="5" t="s">
        <v>3068</v>
      </c>
      <c r="G852" s="6" t="s">
        <v>4628</v>
      </c>
      <c r="H852" s="5" t="s">
        <v>4629</v>
      </c>
      <c r="I852" s="9" t="s">
        <v>4630</v>
      </c>
      <c r="J852" s="5" t="s">
        <v>51</v>
      </c>
      <c r="K852" s="5" t="s">
        <v>170</v>
      </c>
    </row>
    <row r="853">
      <c r="A853" s="4">
        <v>10204.0</v>
      </c>
      <c r="B853" s="5" t="s">
        <v>4631</v>
      </c>
      <c r="C853" s="5" t="s">
        <v>4632</v>
      </c>
      <c r="D853" s="6" t="s">
        <v>4633</v>
      </c>
      <c r="E853" s="5" t="s">
        <v>4627</v>
      </c>
      <c r="F853" s="5" t="s">
        <v>3068</v>
      </c>
      <c r="G853" s="6" t="s">
        <v>4634</v>
      </c>
      <c r="H853" s="4" t="s">
        <v>4635</v>
      </c>
      <c r="I853" s="8" t="s">
        <v>4636</v>
      </c>
      <c r="J853" s="5" t="s">
        <v>18</v>
      </c>
      <c r="K853" s="5" t="s">
        <v>1014</v>
      </c>
    </row>
    <row r="854">
      <c r="A854" s="4">
        <v>10203.0</v>
      </c>
      <c r="B854" s="5" t="s">
        <v>4637</v>
      </c>
      <c r="C854" s="5" t="s">
        <v>4638</v>
      </c>
      <c r="D854" s="6" t="s">
        <v>4639</v>
      </c>
      <c r="E854" s="5" t="s">
        <v>4627</v>
      </c>
      <c r="F854" s="5" t="s">
        <v>3068</v>
      </c>
      <c r="G854" s="6" t="s">
        <v>4640</v>
      </c>
      <c r="H854" s="5" t="s">
        <v>4641</v>
      </c>
      <c r="I854" s="9" t="s">
        <v>4642</v>
      </c>
      <c r="J854" s="5" t="s">
        <v>108</v>
      </c>
      <c r="K854" s="5" t="s">
        <v>921</v>
      </c>
    </row>
    <row r="855">
      <c r="A855" s="4">
        <v>10202.0</v>
      </c>
      <c r="B855" s="5" t="s">
        <v>4643</v>
      </c>
      <c r="C855" s="5" t="s">
        <v>4644</v>
      </c>
      <c r="D855" s="6" t="s">
        <v>4639</v>
      </c>
      <c r="E855" s="5" t="s">
        <v>4627</v>
      </c>
      <c r="F855" s="5" t="s">
        <v>3068</v>
      </c>
      <c r="G855" s="6" t="s">
        <v>4645</v>
      </c>
      <c r="H855" s="4" t="s">
        <v>4646</v>
      </c>
      <c r="I855" s="8" t="s">
        <v>4647</v>
      </c>
      <c r="J855" s="5" t="s">
        <v>51</v>
      </c>
      <c r="K855" s="5" t="s">
        <v>553</v>
      </c>
    </row>
    <row r="856">
      <c r="A856" s="4">
        <v>10201.0</v>
      </c>
      <c r="B856" s="5" t="s">
        <v>4648</v>
      </c>
      <c r="C856" s="5" t="s">
        <v>4649</v>
      </c>
      <c r="D856" s="6" t="s">
        <v>4639</v>
      </c>
      <c r="E856" s="5" t="s">
        <v>4627</v>
      </c>
      <c r="F856" s="5" t="s">
        <v>3068</v>
      </c>
      <c r="G856" s="6" t="s">
        <v>4650</v>
      </c>
      <c r="H856" s="4" t="str">
        <f>IFERROR(__xludf.DUMMYFUNCTION("""info@""&amp;LOWER(REGEXREPLACE(B856,""[^A-Za-z0-9]"",""""))&amp;"".com"""),"info@mariajosefamartinmata.com")</f>
        <v>info@mariajosefamartinmata.com</v>
      </c>
      <c r="I856" s="9" t="s">
        <v>4651</v>
      </c>
      <c r="J856" s="5" t="s">
        <v>42</v>
      </c>
      <c r="K856" s="4" t="s">
        <v>42</v>
      </c>
    </row>
    <row r="857">
      <c r="A857" s="4">
        <v>10200.0</v>
      </c>
      <c r="B857" s="5" t="s">
        <v>4652</v>
      </c>
      <c r="C857" s="5" t="s">
        <v>4653</v>
      </c>
      <c r="D857" s="6" t="s">
        <v>4290</v>
      </c>
      <c r="E857" s="5" t="s">
        <v>4271</v>
      </c>
      <c r="F857" s="5" t="s">
        <v>3068</v>
      </c>
      <c r="G857" s="6" t="s">
        <v>4654</v>
      </c>
      <c r="H857" s="5" t="s">
        <v>4655</v>
      </c>
      <c r="I857" s="8" t="s">
        <v>4656</v>
      </c>
      <c r="J857" s="5" t="s">
        <v>93</v>
      </c>
      <c r="K857" s="5" t="s">
        <v>308</v>
      </c>
    </row>
    <row r="858">
      <c r="A858" s="4">
        <v>10199.0</v>
      </c>
      <c r="B858" s="5" t="s">
        <v>4657</v>
      </c>
      <c r="C858" s="5" t="s">
        <v>4658</v>
      </c>
      <c r="D858" s="6" t="s">
        <v>4659</v>
      </c>
      <c r="E858" s="5" t="s">
        <v>3366</v>
      </c>
      <c r="F858" s="5" t="s">
        <v>3068</v>
      </c>
      <c r="G858" s="6" t="s">
        <v>4660</v>
      </c>
      <c r="H858" s="5" t="s">
        <v>4661</v>
      </c>
      <c r="I858" s="8" t="s">
        <v>1137</v>
      </c>
      <c r="J858" s="5" t="s">
        <v>18</v>
      </c>
      <c r="K858" s="4" t="s">
        <v>42</v>
      </c>
    </row>
    <row r="859">
      <c r="A859" s="4">
        <v>10198.0</v>
      </c>
      <c r="B859" s="5" t="s">
        <v>4662</v>
      </c>
      <c r="C859" s="5" t="s">
        <v>4663</v>
      </c>
      <c r="D859" s="6" t="s">
        <v>4664</v>
      </c>
      <c r="E859" s="5" t="s">
        <v>3889</v>
      </c>
      <c r="F859" s="5" t="s">
        <v>3068</v>
      </c>
      <c r="G859" s="6" t="s">
        <v>4665</v>
      </c>
      <c r="H859" s="7" t="s">
        <v>4666</v>
      </c>
      <c r="I859" s="8" t="s">
        <v>4667</v>
      </c>
      <c r="J859" s="5" t="s">
        <v>18</v>
      </c>
      <c r="K859" s="5" t="s">
        <v>260</v>
      </c>
    </row>
    <row r="860">
      <c r="A860" s="4">
        <v>10197.0</v>
      </c>
      <c r="B860" s="5" t="s">
        <v>4668</v>
      </c>
      <c r="C860" s="5" t="s">
        <v>4669</v>
      </c>
      <c r="D860" s="6" t="s">
        <v>4633</v>
      </c>
      <c r="E860" s="5" t="s">
        <v>4627</v>
      </c>
      <c r="F860" s="5" t="s">
        <v>3068</v>
      </c>
      <c r="G860" s="6" t="s">
        <v>4670</v>
      </c>
      <c r="H860" s="5" t="s">
        <v>4671</v>
      </c>
      <c r="I860" s="8" t="s">
        <v>41</v>
      </c>
      <c r="J860" s="5" t="s">
        <v>42</v>
      </c>
      <c r="K860" s="5" t="s">
        <v>4672</v>
      </c>
    </row>
    <row r="861">
      <c r="A861" s="4">
        <v>10196.0</v>
      </c>
      <c r="B861" s="5" t="s">
        <v>4673</v>
      </c>
      <c r="C861" s="5" t="s">
        <v>4674</v>
      </c>
      <c r="D861" s="6" t="s">
        <v>4675</v>
      </c>
      <c r="E861" s="5" t="s">
        <v>4620</v>
      </c>
      <c r="F861" s="5" t="s">
        <v>3068</v>
      </c>
      <c r="G861" s="6" t="s">
        <v>4676</v>
      </c>
      <c r="H861" s="5" t="s">
        <v>4677</v>
      </c>
      <c r="I861" s="8" t="s">
        <v>4678</v>
      </c>
      <c r="J861" s="5" t="s">
        <v>42</v>
      </c>
      <c r="K861" s="5" t="s">
        <v>4679</v>
      </c>
    </row>
    <row r="862">
      <c r="A862" s="4">
        <v>10195.0</v>
      </c>
      <c r="B862" s="5" t="s">
        <v>4680</v>
      </c>
      <c r="C862" s="5" t="s">
        <v>4681</v>
      </c>
      <c r="D862" s="6" t="s">
        <v>4639</v>
      </c>
      <c r="E862" s="5" t="s">
        <v>4627</v>
      </c>
      <c r="F862" s="5" t="s">
        <v>3068</v>
      </c>
      <c r="G862" s="6" t="s">
        <v>4682</v>
      </c>
      <c r="H862" s="7" t="s">
        <v>4683</v>
      </c>
      <c r="I862" s="8" t="s">
        <v>4684</v>
      </c>
      <c r="J862" s="5" t="s">
        <v>18</v>
      </c>
      <c r="K862" s="5" t="s">
        <v>4685</v>
      </c>
    </row>
    <row r="863">
      <c r="A863" s="4">
        <v>10194.0</v>
      </c>
      <c r="B863" s="5" t="s">
        <v>4686</v>
      </c>
      <c r="C863" s="5" t="s">
        <v>4687</v>
      </c>
      <c r="D863" s="6" t="s">
        <v>4633</v>
      </c>
      <c r="E863" s="5" t="s">
        <v>4627</v>
      </c>
      <c r="F863" s="5" t="s">
        <v>3068</v>
      </c>
      <c r="G863" s="6" t="s">
        <v>4688</v>
      </c>
      <c r="H863" s="5" t="s">
        <v>4689</v>
      </c>
      <c r="I863" s="8" t="s">
        <v>4690</v>
      </c>
      <c r="J863" s="5" t="s">
        <v>18</v>
      </c>
      <c r="K863" s="4" t="s">
        <v>42</v>
      </c>
    </row>
    <row r="864">
      <c r="A864" s="4">
        <v>10193.0</v>
      </c>
      <c r="B864" s="5" t="s">
        <v>4691</v>
      </c>
      <c r="C864" s="5" t="s">
        <v>4692</v>
      </c>
      <c r="D864" s="6" t="s">
        <v>4693</v>
      </c>
      <c r="E864" s="5" t="s">
        <v>4025</v>
      </c>
      <c r="F864" s="5" t="s">
        <v>3068</v>
      </c>
      <c r="G864" s="6" t="s">
        <v>4694</v>
      </c>
      <c r="H864" s="5" t="s">
        <v>4695</v>
      </c>
      <c r="I864" s="8" t="s">
        <v>4696</v>
      </c>
      <c r="J864" s="5" t="s">
        <v>18</v>
      </c>
      <c r="K864" s="5" t="s">
        <v>35</v>
      </c>
    </row>
    <row r="865">
      <c r="A865" s="4">
        <v>10192.0</v>
      </c>
      <c r="B865" s="5" t="s">
        <v>4697</v>
      </c>
      <c r="C865" s="5" t="s">
        <v>4698</v>
      </c>
      <c r="D865" s="6" t="s">
        <v>4619</v>
      </c>
      <c r="E865" s="5" t="s">
        <v>4620</v>
      </c>
      <c r="F865" s="5" t="s">
        <v>3068</v>
      </c>
      <c r="G865" s="6" t="s">
        <v>4699</v>
      </c>
      <c r="H865" s="4" t="str">
        <f>IFERROR(__xludf.DUMMYFUNCTION("""info@""&amp;LOWER(REGEXREPLACE(B865,""[^A-Za-z0-9]"",""""))&amp;"".com"""),"info@hotelparqueastur.com")</f>
        <v>info@hotelparqueastur.com</v>
      </c>
      <c r="I865" s="9" t="s">
        <v>4700</v>
      </c>
      <c r="J865" s="5" t="s">
        <v>108</v>
      </c>
      <c r="K865" s="5" t="s">
        <v>4701</v>
      </c>
    </row>
    <row r="866">
      <c r="A866" s="4">
        <v>10191.0</v>
      </c>
      <c r="B866" s="5" t="s">
        <v>4702</v>
      </c>
      <c r="C866" s="5" t="s">
        <v>4703</v>
      </c>
      <c r="D866" s="6" t="s">
        <v>4704</v>
      </c>
      <c r="E866" s="5" t="s">
        <v>4627</v>
      </c>
      <c r="F866" s="5" t="s">
        <v>3068</v>
      </c>
      <c r="G866" s="6" t="s">
        <v>4705</v>
      </c>
      <c r="H866" s="5" t="s">
        <v>4706</v>
      </c>
      <c r="I866" s="9" t="s">
        <v>4707</v>
      </c>
      <c r="J866" s="5" t="s">
        <v>18</v>
      </c>
      <c r="K866" s="5" t="s">
        <v>184</v>
      </c>
    </row>
    <row r="867">
      <c r="A867" s="4">
        <v>10190.0</v>
      </c>
      <c r="B867" s="5" t="s">
        <v>4708</v>
      </c>
      <c r="C867" s="5" t="s">
        <v>4709</v>
      </c>
      <c r="D867" s="6" t="s">
        <v>4633</v>
      </c>
      <c r="E867" s="5" t="s">
        <v>4627</v>
      </c>
      <c r="F867" s="5" t="s">
        <v>3068</v>
      </c>
      <c r="G867" s="6" t="s">
        <v>4710</v>
      </c>
      <c r="H867" s="5" t="s">
        <v>4711</v>
      </c>
      <c r="I867" s="8" t="s">
        <v>4712</v>
      </c>
      <c r="J867" s="5" t="s">
        <v>51</v>
      </c>
      <c r="K867" s="5" t="s">
        <v>233</v>
      </c>
    </row>
    <row r="868">
      <c r="A868" s="4">
        <v>10189.0</v>
      </c>
      <c r="B868" s="5" t="s">
        <v>4713</v>
      </c>
      <c r="C868" s="5" t="s">
        <v>4714</v>
      </c>
      <c r="D868" s="6" t="s">
        <v>4633</v>
      </c>
      <c r="E868" s="5" t="s">
        <v>4627</v>
      </c>
      <c r="F868" s="5" t="s">
        <v>3068</v>
      </c>
      <c r="G868" s="6" t="s">
        <v>4710</v>
      </c>
      <c r="H868" s="5" t="s">
        <v>4715</v>
      </c>
      <c r="I868" s="8" t="s">
        <v>4712</v>
      </c>
      <c r="J868" s="5" t="s">
        <v>93</v>
      </c>
      <c r="K868" s="5" t="s">
        <v>553</v>
      </c>
    </row>
    <row r="869">
      <c r="A869" s="4">
        <v>10188.0</v>
      </c>
      <c r="B869" s="5" t="s">
        <v>4716</v>
      </c>
      <c r="C869" s="5" t="s">
        <v>4717</v>
      </c>
      <c r="D869" s="6" t="s">
        <v>4718</v>
      </c>
      <c r="E869" s="5" t="s">
        <v>4025</v>
      </c>
      <c r="F869" s="5" t="s">
        <v>3068</v>
      </c>
      <c r="G869" s="6" t="s">
        <v>4719</v>
      </c>
      <c r="H869" s="5" t="s">
        <v>4720</v>
      </c>
      <c r="I869" s="8" t="s">
        <v>4721</v>
      </c>
      <c r="J869" s="5" t="s">
        <v>108</v>
      </c>
      <c r="K869" s="5" t="s">
        <v>921</v>
      </c>
    </row>
    <row r="870">
      <c r="A870" s="4">
        <v>10187.0</v>
      </c>
      <c r="B870" s="5" t="s">
        <v>4722</v>
      </c>
      <c r="C870" s="5" t="s">
        <v>4723</v>
      </c>
      <c r="D870" s="6" t="s">
        <v>4718</v>
      </c>
      <c r="E870" s="5" t="s">
        <v>4627</v>
      </c>
      <c r="F870" s="5" t="s">
        <v>3068</v>
      </c>
      <c r="G870" s="6" t="s">
        <v>4724</v>
      </c>
      <c r="H870" s="4" t="s">
        <v>4725</v>
      </c>
      <c r="I870" s="8" t="s">
        <v>4726</v>
      </c>
      <c r="J870" s="5" t="s">
        <v>108</v>
      </c>
      <c r="K870" s="5" t="s">
        <v>260</v>
      </c>
    </row>
    <row r="871">
      <c r="A871" s="4">
        <v>10186.0</v>
      </c>
      <c r="B871" s="5" t="s">
        <v>4727</v>
      </c>
      <c r="C871" s="5" t="s">
        <v>4728</v>
      </c>
      <c r="D871" s="6" t="s">
        <v>4729</v>
      </c>
      <c r="E871" s="5" t="s">
        <v>4730</v>
      </c>
      <c r="F871" s="5" t="s">
        <v>3068</v>
      </c>
      <c r="G871" s="6" t="s">
        <v>4731</v>
      </c>
      <c r="H871" s="4" t="str">
        <f>IFERROR(__xludf.DUMMYFUNCTION("""info@""&amp;LOWER(REGEXREPLACE(B871,""[^A-Za-z0-9]"",""""))&amp;"".com"""),"info@rutadelaplatasl.com")</f>
        <v>info@rutadelaplatasl.com</v>
      </c>
      <c r="I871" s="9" t="s">
        <v>4732</v>
      </c>
      <c r="J871" s="5" t="s">
        <v>42</v>
      </c>
      <c r="K871" s="5" t="s">
        <v>74</v>
      </c>
    </row>
    <row r="872">
      <c r="A872" s="4">
        <v>10185.0</v>
      </c>
      <c r="B872" s="5" t="s">
        <v>4733</v>
      </c>
      <c r="C872" s="5" t="s">
        <v>4734</v>
      </c>
      <c r="D872" s="6" t="s">
        <v>4735</v>
      </c>
      <c r="E872" s="5" t="s">
        <v>4730</v>
      </c>
      <c r="F872" s="5" t="s">
        <v>3068</v>
      </c>
      <c r="G872" s="6" t="s">
        <v>4736</v>
      </c>
      <c r="H872" s="4" t="str">
        <f>IFERROR(__xludf.DUMMYFUNCTION("""info@""&amp;LOWER(REGEXREPLACE(B872,""[^A-Za-z0-9]"",""""))&amp;"".com"""),"info@hotelreundu.com")</f>
        <v>info@hotelreundu.com</v>
      </c>
      <c r="I872" s="9" t="s">
        <v>4737</v>
      </c>
      <c r="J872" s="5" t="s">
        <v>108</v>
      </c>
      <c r="K872" s="5" t="s">
        <v>74</v>
      </c>
    </row>
    <row r="873">
      <c r="A873" s="4">
        <v>10184.0</v>
      </c>
      <c r="B873" s="5" t="s">
        <v>4738</v>
      </c>
      <c r="C873" s="5" t="s">
        <v>4739</v>
      </c>
      <c r="D873" s="6" t="s">
        <v>4740</v>
      </c>
      <c r="E873" s="5" t="s">
        <v>3243</v>
      </c>
      <c r="F873" s="5" t="s">
        <v>3068</v>
      </c>
      <c r="G873" s="6" t="s">
        <v>4741</v>
      </c>
      <c r="H873" s="4" t="s">
        <v>4742</v>
      </c>
      <c r="I873" s="8" t="s">
        <v>4743</v>
      </c>
      <c r="J873" s="5" t="s">
        <v>18</v>
      </c>
      <c r="K873" s="5" t="s">
        <v>66</v>
      </c>
    </row>
    <row r="874">
      <c r="A874" s="4">
        <v>10183.0</v>
      </c>
      <c r="B874" s="5" t="s">
        <v>4744</v>
      </c>
      <c r="C874" s="5" t="s">
        <v>4745</v>
      </c>
      <c r="D874" s="6" t="s">
        <v>4729</v>
      </c>
      <c r="E874" s="5" t="s">
        <v>4730</v>
      </c>
      <c r="F874" s="5" t="s">
        <v>3068</v>
      </c>
      <c r="G874" s="6" t="s">
        <v>4746</v>
      </c>
      <c r="H874" s="4" t="str">
        <f>IFERROR(__xludf.DUMMYFUNCTION("""info@""&amp;LOWER(REGEXREPLACE(B874,""[^A-Za-z0-9]"",""""))&amp;"".com"""),"info@lapayareta.com")</f>
        <v>info@lapayareta.com</v>
      </c>
      <c r="I874" s="9" t="s">
        <v>4747</v>
      </c>
      <c r="J874" s="5" t="s">
        <v>42</v>
      </c>
      <c r="K874" s="5" t="s">
        <v>66</v>
      </c>
    </row>
    <row r="875">
      <c r="A875" s="4">
        <v>10182.0</v>
      </c>
      <c r="B875" s="5" t="s">
        <v>4748</v>
      </c>
      <c r="C875" s="5" t="s">
        <v>4749</v>
      </c>
      <c r="D875" s="6" t="s">
        <v>4729</v>
      </c>
      <c r="E875" s="5" t="s">
        <v>4730</v>
      </c>
      <c r="F875" s="5" t="s">
        <v>3068</v>
      </c>
      <c r="G875" s="6" t="s">
        <v>4750</v>
      </c>
      <c r="H875" s="4" t="str">
        <f>IFERROR(__xludf.DUMMYFUNCTION("""info@""&amp;LOWER(REGEXREPLACE(B875,""[^A-Za-z0-9]"",""""))&amp;"".com"""),"info@hotellena.com")</f>
        <v>info@hotellena.com</v>
      </c>
      <c r="I875" s="9" t="s">
        <v>4751</v>
      </c>
      <c r="J875" s="5" t="s">
        <v>42</v>
      </c>
      <c r="K875" s="5" t="s">
        <v>66</v>
      </c>
    </row>
    <row r="876">
      <c r="A876" s="4">
        <v>10181.0</v>
      </c>
      <c r="B876" s="5" t="s">
        <v>4752</v>
      </c>
      <c r="C876" s="5" t="s">
        <v>4753</v>
      </c>
      <c r="D876" s="6" t="s">
        <v>4754</v>
      </c>
      <c r="E876" s="5" t="s">
        <v>4730</v>
      </c>
      <c r="F876" s="5" t="s">
        <v>3068</v>
      </c>
      <c r="G876" s="6" t="s">
        <v>4755</v>
      </c>
      <c r="H876" s="4" t="str">
        <f>IFERROR(__xludf.DUMMYFUNCTION("""info@""&amp;LOWER(REGEXREPLACE(B876,""[^A-Za-z0-9]"",""""))&amp;"".com"""),"info@doagaudiosa.com")</f>
        <v>info@doagaudiosa.com</v>
      </c>
      <c r="I876" s="9" t="s">
        <v>4756</v>
      </c>
      <c r="J876" s="5" t="s">
        <v>42</v>
      </c>
      <c r="K876" s="5" t="s">
        <v>553</v>
      </c>
    </row>
    <row r="877">
      <c r="A877" s="4">
        <v>10180.0</v>
      </c>
      <c r="B877" s="5" t="s">
        <v>4757</v>
      </c>
      <c r="C877" s="5" t="s">
        <v>4758</v>
      </c>
      <c r="D877" s="6" t="s">
        <v>3242</v>
      </c>
      <c r="E877" s="5" t="s">
        <v>3243</v>
      </c>
      <c r="F877" s="5" t="s">
        <v>3068</v>
      </c>
      <c r="G877" s="6" t="s">
        <v>4759</v>
      </c>
      <c r="H877" s="5" t="s">
        <v>4760</v>
      </c>
      <c r="I877" s="8" t="s">
        <v>4761</v>
      </c>
      <c r="J877" s="5" t="s">
        <v>108</v>
      </c>
      <c r="K877" s="5" t="s">
        <v>19</v>
      </c>
    </row>
    <row r="878">
      <c r="A878" s="4">
        <v>10179.0</v>
      </c>
      <c r="B878" s="5" t="s">
        <v>4762</v>
      </c>
      <c r="C878" s="5" t="s">
        <v>4763</v>
      </c>
      <c r="D878" s="6" t="s">
        <v>4764</v>
      </c>
      <c r="E878" s="5" t="s">
        <v>3243</v>
      </c>
      <c r="F878" s="5" t="s">
        <v>3068</v>
      </c>
      <c r="G878" s="6" t="s">
        <v>4765</v>
      </c>
      <c r="H878" s="4" t="s">
        <v>4766</v>
      </c>
      <c r="I878" s="8" t="s">
        <v>4767</v>
      </c>
      <c r="J878" s="5" t="s">
        <v>42</v>
      </c>
      <c r="K878" s="4" t="s">
        <v>42</v>
      </c>
    </row>
    <row r="879">
      <c r="A879" s="4">
        <v>10178.0</v>
      </c>
      <c r="B879" s="5" t="s">
        <v>4768</v>
      </c>
      <c r="C879" s="5" t="s">
        <v>4769</v>
      </c>
      <c r="D879" s="6" t="s">
        <v>3242</v>
      </c>
      <c r="E879" s="5" t="s">
        <v>3243</v>
      </c>
      <c r="F879" s="5" t="s">
        <v>3068</v>
      </c>
      <c r="G879" s="6" t="s">
        <v>4770</v>
      </c>
      <c r="H879" s="5" t="s">
        <v>4771</v>
      </c>
      <c r="I879" s="8" t="s">
        <v>4772</v>
      </c>
      <c r="J879" s="5" t="s">
        <v>51</v>
      </c>
      <c r="K879" s="5" t="s">
        <v>115</v>
      </c>
    </row>
    <row r="880">
      <c r="A880" s="4">
        <v>10177.0</v>
      </c>
      <c r="B880" s="5" t="s">
        <v>4773</v>
      </c>
      <c r="C880" s="5" t="s">
        <v>4774</v>
      </c>
      <c r="D880" s="6" t="s">
        <v>4340</v>
      </c>
      <c r="E880" s="5" t="s">
        <v>4775</v>
      </c>
      <c r="F880" s="5" t="s">
        <v>3068</v>
      </c>
      <c r="G880" s="6" t="s">
        <v>4776</v>
      </c>
      <c r="H880" s="5" t="s">
        <v>4777</v>
      </c>
      <c r="I880" s="9" t="s">
        <v>4778</v>
      </c>
      <c r="J880" s="5" t="s">
        <v>42</v>
      </c>
      <c r="K880" s="4" t="s">
        <v>42</v>
      </c>
    </row>
    <row r="881">
      <c r="A881" s="4">
        <v>10176.0</v>
      </c>
      <c r="B881" s="5" t="s">
        <v>4779</v>
      </c>
      <c r="C881" s="5" t="s">
        <v>4780</v>
      </c>
      <c r="D881" s="6" t="s">
        <v>4781</v>
      </c>
      <c r="E881" s="5" t="s">
        <v>4306</v>
      </c>
      <c r="F881" s="5" t="s">
        <v>3068</v>
      </c>
      <c r="G881" s="6" t="s">
        <v>4782</v>
      </c>
      <c r="H881" s="5" t="s">
        <v>4783</v>
      </c>
      <c r="I881" s="8" t="s">
        <v>4784</v>
      </c>
      <c r="J881" s="5" t="s">
        <v>51</v>
      </c>
      <c r="K881" s="5" t="s">
        <v>553</v>
      </c>
    </row>
    <row r="882">
      <c r="A882" s="4">
        <v>10175.0</v>
      </c>
      <c r="B882" s="5" t="s">
        <v>4785</v>
      </c>
      <c r="C882" s="5" t="s">
        <v>4786</v>
      </c>
      <c r="D882" s="6" t="s">
        <v>4340</v>
      </c>
      <c r="E882" s="5" t="s">
        <v>4775</v>
      </c>
      <c r="F882" s="5" t="s">
        <v>3068</v>
      </c>
      <c r="G882" s="6" t="s">
        <v>4787</v>
      </c>
      <c r="H882" s="5" t="s">
        <v>4788</v>
      </c>
      <c r="I882" s="8" t="s">
        <v>4789</v>
      </c>
      <c r="J882" s="5" t="s">
        <v>108</v>
      </c>
      <c r="K882" s="5" t="s">
        <v>308</v>
      </c>
    </row>
    <row r="883">
      <c r="A883" s="4">
        <v>10174.0</v>
      </c>
      <c r="B883" s="5" t="s">
        <v>835</v>
      </c>
      <c r="C883" s="5" t="s">
        <v>4790</v>
      </c>
      <c r="D883" s="6" t="s">
        <v>4791</v>
      </c>
      <c r="E883" s="5" t="s">
        <v>4335</v>
      </c>
      <c r="F883" s="5" t="s">
        <v>3068</v>
      </c>
      <c r="G883" s="6" t="s">
        <v>4792</v>
      </c>
      <c r="H883" s="4" t="s">
        <v>4793</v>
      </c>
      <c r="I883" s="8" t="s">
        <v>4794</v>
      </c>
      <c r="J883" s="5" t="s">
        <v>93</v>
      </c>
      <c r="K883" s="5" t="s">
        <v>553</v>
      </c>
    </row>
    <row r="884">
      <c r="A884" s="4">
        <v>10173.0</v>
      </c>
      <c r="B884" s="5" t="s">
        <v>4795</v>
      </c>
      <c r="C884" s="5" t="s">
        <v>4796</v>
      </c>
      <c r="D884" s="6" t="s">
        <v>4797</v>
      </c>
      <c r="E884" s="5" t="s">
        <v>4271</v>
      </c>
      <c r="F884" s="5" t="s">
        <v>3068</v>
      </c>
      <c r="G884" s="6" t="s">
        <v>4798</v>
      </c>
      <c r="H884" s="5" t="s">
        <v>4799</v>
      </c>
      <c r="I884" s="9" t="s">
        <v>4800</v>
      </c>
      <c r="J884" s="5" t="s">
        <v>51</v>
      </c>
      <c r="K884" s="5" t="s">
        <v>679</v>
      </c>
    </row>
    <row r="885">
      <c r="A885" s="4">
        <v>10172.0</v>
      </c>
      <c r="B885" s="5" t="s">
        <v>4801</v>
      </c>
      <c r="C885" s="5" t="s">
        <v>4802</v>
      </c>
      <c r="D885" s="6" t="s">
        <v>4803</v>
      </c>
      <c r="E885" s="5" t="s">
        <v>4271</v>
      </c>
      <c r="F885" s="5" t="s">
        <v>3068</v>
      </c>
      <c r="G885" s="6" t="s">
        <v>4804</v>
      </c>
      <c r="H885" s="5" t="s">
        <v>4805</v>
      </c>
      <c r="I885" s="8" t="s">
        <v>4806</v>
      </c>
      <c r="J885" s="5" t="s">
        <v>108</v>
      </c>
      <c r="K885" s="5" t="s">
        <v>839</v>
      </c>
    </row>
    <row r="886">
      <c r="A886" s="4">
        <v>10171.0</v>
      </c>
      <c r="B886" s="5" t="s">
        <v>4807</v>
      </c>
      <c r="C886" s="5" t="s">
        <v>4808</v>
      </c>
      <c r="D886" s="6" t="s">
        <v>4340</v>
      </c>
      <c r="E886" s="5" t="s">
        <v>4341</v>
      </c>
      <c r="F886" s="5" t="s">
        <v>3068</v>
      </c>
      <c r="G886" s="6" t="s">
        <v>4809</v>
      </c>
      <c r="H886" s="5" t="s">
        <v>4810</v>
      </c>
      <c r="I886" s="8" t="s">
        <v>4811</v>
      </c>
      <c r="J886" s="5" t="s">
        <v>51</v>
      </c>
      <c r="K886" s="5" t="s">
        <v>294</v>
      </c>
    </row>
    <row r="887">
      <c r="A887" s="4">
        <v>10170.0</v>
      </c>
      <c r="B887" s="5" t="s">
        <v>4812</v>
      </c>
      <c r="C887" s="5" t="s">
        <v>4813</v>
      </c>
      <c r="D887" s="6" t="s">
        <v>4814</v>
      </c>
      <c r="E887" s="5" t="s">
        <v>4341</v>
      </c>
      <c r="F887" s="5" t="s">
        <v>3068</v>
      </c>
      <c r="G887" s="6" t="s">
        <v>4815</v>
      </c>
      <c r="H887" s="7" t="s">
        <v>4816</v>
      </c>
      <c r="I887" s="8" t="s">
        <v>4817</v>
      </c>
      <c r="J887" s="5" t="s">
        <v>51</v>
      </c>
      <c r="K887" s="5" t="s">
        <v>19</v>
      </c>
    </row>
    <row r="888">
      <c r="A888" s="4">
        <v>10169.0</v>
      </c>
      <c r="B888" s="5" t="s">
        <v>4818</v>
      </c>
      <c r="C888" s="5" t="s">
        <v>4819</v>
      </c>
      <c r="D888" s="6" t="s">
        <v>4340</v>
      </c>
      <c r="E888" s="5" t="s">
        <v>4341</v>
      </c>
      <c r="F888" s="5" t="s">
        <v>3068</v>
      </c>
      <c r="G888" s="6" t="s">
        <v>4820</v>
      </c>
      <c r="H888" s="4" t="str">
        <f>IFERROR(__xludf.DUMMYFUNCTION("""info@""&amp;LOWER(REGEXREPLACE(B888,""[^A-Za-z0-9]"",""""))&amp;"".com"""),"info@hotelelsalondeandes.com")</f>
        <v>info@hotelelsalondeandes.com</v>
      </c>
      <c r="I888" s="9" t="s">
        <v>4821</v>
      </c>
      <c r="J888" s="5" t="s">
        <v>93</v>
      </c>
      <c r="K888" s="5" t="s">
        <v>553</v>
      </c>
    </row>
    <row r="889">
      <c r="A889" s="4">
        <v>10168.0</v>
      </c>
      <c r="B889" s="5" t="s">
        <v>4822</v>
      </c>
      <c r="C889" s="5" t="s">
        <v>4339</v>
      </c>
      <c r="D889" s="6" t="s">
        <v>4340</v>
      </c>
      <c r="E889" s="5" t="s">
        <v>4341</v>
      </c>
      <c r="F889" s="5" t="s">
        <v>3068</v>
      </c>
      <c r="G889" s="6" t="s">
        <v>4823</v>
      </c>
      <c r="H889" s="4" t="str">
        <f>IFERROR(__xludf.DUMMYFUNCTION("""info@""&amp;LOWER(REGEXREPLACE(B889,""[^A-Za-z0-9]"",""""))&amp;"".com"""),"info@lakabaasl.com")</f>
        <v>info@lakabaasl.com</v>
      </c>
      <c r="I889" s="9" t="s">
        <v>4824</v>
      </c>
      <c r="J889" s="5" t="s">
        <v>51</v>
      </c>
      <c r="K889" s="5" t="s">
        <v>66</v>
      </c>
    </row>
    <row r="890">
      <c r="A890" s="4">
        <v>10167.0</v>
      </c>
      <c r="B890" s="5" t="s">
        <v>4825</v>
      </c>
      <c r="C890" s="5" t="s">
        <v>4826</v>
      </c>
      <c r="D890" s="6" t="s">
        <v>4814</v>
      </c>
      <c r="E890" s="5" t="s">
        <v>4341</v>
      </c>
      <c r="F890" s="5" t="s">
        <v>3068</v>
      </c>
      <c r="G890" s="6" t="s">
        <v>4827</v>
      </c>
      <c r="H890" s="5" t="s">
        <v>4828</v>
      </c>
      <c r="I890" s="8" t="s">
        <v>4829</v>
      </c>
      <c r="J890" s="5" t="s">
        <v>18</v>
      </c>
      <c r="K890" s="5" t="s">
        <v>134</v>
      </c>
    </row>
    <row r="891">
      <c r="A891" s="4">
        <v>10166.0</v>
      </c>
      <c r="B891" s="5" t="s">
        <v>4830</v>
      </c>
      <c r="C891" s="5" t="s">
        <v>4831</v>
      </c>
      <c r="D891" s="6" t="s">
        <v>4814</v>
      </c>
      <c r="E891" s="5" t="s">
        <v>4341</v>
      </c>
      <c r="F891" s="5" t="s">
        <v>3068</v>
      </c>
      <c r="G891" s="6" t="s">
        <v>4832</v>
      </c>
      <c r="H891" s="5" t="s">
        <v>4833</v>
      </c>
      <c r="I891" s="8" t="s">
        <v>4834</v>
      </c>
      <c r="J891" s="5" t="s">
        <v>42</v>
      </c>
      <c r="K891" s="5" t="s">
        <v>578</v>
      </c>
    </row>
    <row r="892">
      <c r="A892" s="4">
        <v>10165.0</v>
      </c>
      <c r="B892" s="5" t="s">
        <v>4835</v>
      </c>
      <c r="C892" s="5" t="s">
        <v>4836</v>
      </c>
      <c r="D892" s="6" t="s">
        <v>4837</v>
      </c>
      <c r="E892" s="5" t="s">
        <v>4341</v>
      </c>
      <c r="F892" s="5" t="s">
        <v>3068</v>
      </c>
      <c r="G892" s="6" t="s">
        <v>4838</v>
      </c>
      <c r="H892" s="4" t="str">
        <f>IFERROR(__xludf.DUMMYFUNCTION("""info@""&amp;LOWER(REGEXREPLACE(B892,""[^A-Za-z0-9]"",""""))&amp;"".com"""),"info@villaauristela.com")</f>
        <v>info@villaauristela.com</v>
      </c>
      <c r="I892" s="9" t="s">
        <v>4839</v>
      </c>
      <c r="J892" s="5" t="s">
        <v>42</v>
      </c>
      <c r="K892" s="5" t="s">
        <v>152</v>
      </c>
    </row>
    <row r="893">
      <c r="A893" s="4">
        <v>10164.0</v>
      </c>
      <c r="B893" s="5" t="s">
        <v>4840</v>
      </c>
      <c r="C893" s="5" t="s">
        <v>4841</v>
      </c>
      <c r="D893" s="6" t="s">
        <v>4837</v>
      </c>
      <c r="E893" s="5" t="s">
        <v>4341</v>
      </c>
      <c r="F893" s="5" t="s">
        <v>3068</v>
      </c>
      <c r="G893" s="6" t="s">
        <v>4842</v>
      </c>
      <c r="H893" s="5" t="s">
        <v>4843</v>
      </c>
      <c r="I893" s="8" t="s">
        <v>4844</v>
      </c>
      <c r="J893" s="5" t="s">
        <v>51</v>
      </c>
      <c r="K893" s="5" t="s">
        <v>280</v>
      </c>
    </row>
    <row r="894">
      <c r="A894" s="4">
        <v>10163.0</v>
      </c>
      <c r="B894" s="5" t="s">
        <v>4845</v>
      </c>
      <c r="C894" s="5" t="s">
        <v>3709</v>
      </c>
      <c r="D894" s="6" t="s">
        <v>4285</v>
      </c>
      <c r="E894" s="5" t="s">
        <v>4271</v>
      </c>
      <c r="F894" s="5" t="s">
        <v>3068</v>
      </c>
      <c r="G894" s="6" t="s">
        <v>4846</v>
      </c>
      <c r="H894" s="4" t="s">
        <v>4847</v>
      </c>
      <c r="I894" s="8" t="s">
        <v>4848</v>
      </c>
      <c r="J894" s="5" t="s">
        <v>18</v>
      </c>
      <c r="K894" s="5" t="s">
        <v>754</v>
      </c>
    </row>
    <row r="895">
      <c r="A895" s="4">
        <v>10160.0</v>
      </c>
      <c r="B895" s="5" t="s">
        <v>4849</v>
      </c>
      <c r="C895" s="5" t="s">
        <v>4850</v>
      </c>
      <c r="D895" s="6" t="s">
        <v>4305</v>
      </c>
      <c r="E895" s="5" t="s">
        <v>4306</v>
      </c>
      <c r="F895" s="5" t="s">
        <v>3068</v>
      </c>
      <c r="G895" s="6" t="s">
        <v>4851</v>
      </c>
      <c r="H895" s="5" t="s">
        <v>4852</v>
      </c>
      <c r="I895" s="9" t="s">
        <v>4853</v>
      </c>
      <c r="J895" s="5" t="s">
        <v>18</v>
      </c>
      <c r="K895" s="5" t="s">
        <v>152</v>
      </c>
    </row>
    <row r="896">
      <c r="A896" s="4">
        <v>10161.0</v>
      </c>
      <c r="B896" s="5" t="s">
        <v>4854</v>
      </c>
      <c r="C896" s="5" t="s">
        <v>4855</v>
      </c>
      <c r="D896" s="6" t="s">
        <v>4290</v>
      </c>
      <c r="E896" s="5" t="s">
        <v>4271</v>
      </c>
      <c r="F896" s="5" t="s">
        <v>3068</v>
      </c>
      <c r="G896" s="6" t="s">
        <v>4851</v>
      </c>
      <c r="H896" s="4" t="s">
        <v>4856</v>
      </c>
      <c r="I896" s="8" t="s">
        <v>4857</v>
      </c>
      <c r="J896" s="5" t="s">
        <v>108</v>
      </c>
      <c r="K896" s="5" t="s">
        <v>115</v>
      </c>
    </row>
    <row r="897">
      <c r="A897" s="4">
        <v>10162.0</v>
      </c>
      <c r="B897" s="5" t="s">
        <v>4858</v>
      </c>
      <c r="C897" s="5" t="s">
        <v>4859</v>
      </c>
      <c r="D897" s="6" t="s">
        <v>4290</v>
      </c>
      <c r="E897" s="5" t="s">
        <v>4271</v>
      </c>
      <c r="F897" s="5" t="s">
        <v>3068</v>
      </c>
      <c r="G897" s="6" t="s">
        <v>4851</v>
      </c>
      <c r="H897" s="5" t="s">
        <v>4860</v>
      </c>
      <c r="I897" s="8" t="s">
        <v>4861</v>
      </c>
      <c r="J897" s="5" t="s">
        <v>108</v>
      </c>
      <c r="K897" s="5" t="s">
        <v>74</v>
      </c>
    </row>
    <row r="898">
      <c r="A898" s="4">
        <v>10159.0</v>
      </c>
      <c r="B898" s="5" t="s">
        <v>4862</v>
      </c>
      <c r="C898" s="5" t="s">
        <v>4863</v>
      </c>
      <c r="D898" s="6" t="s">
        <v>4290</v>
      </c>
      <c r="E898" s="5" t="s">
        <v>4271</v>
      </c>
      <c r="F898" s="5" t="s">
        <v>3068</v>
      </c>
      <c r="G898" s="6" t="s">
        <v>4864</v>
      </c>
      <c r="H898" s="5" t="s">
        <v>4865</v>
      </c>
      <c r="I898" s="8" t="s">
        <v>4866</v>
      </c>
      <c r="J898" s="5" t="s">
        <v>51</v>
      </c>
      <c r="K898" s="5" t="s">
        <v>679</v>
      </c>
    </row>
    <row r="899">
      <c r="A899" s="4">
        <v>10158.0</v>
      </c>
      <c r="B899" s="5" t="s">
        <v>4867</v>
      </c>
      <c r="C899" s="5" t="s">
        <v>4868</v>
      </c>
      <c r="D899" s="6" t="s">
        <v>4290</v>
      </c>
      <c r="E899" s="5" t="s">
        <v>4271</v>
      </c>
      <c r="F899" s="5" t="s">
        <v>3068</v>
      </c>
      <c r="G899" s="6" t="s">
        <v>4869</v>
      </c>
      <c r="H899" s="4" t="str">
        <f>IFERROR(__xludf.DUMMYFUNCTION("""info@""&amp;LOWER(REGEXREPLACE(B899,""[^A-Za-z0-9]"",""""))&amp;"".com"""),"info@rico.com")</f>
        <v>info@rico.com</v>
      </c>
      <c r="I899" s="9" t="s">
        <v>4870</v>
      </c>
      <c r="J899" s="5" t="s">
        <v>18</v>
      </c>
      <c r="K899" s="5" t="s">
        <v>170</v>
      </c>
    </row>
    <row r="900">
      <c r="A900" s="4">
        <v>10157.0</v>
      </c>
      <c r="B900" s="5" t="s">
        <v>4871</v>
      </c>
      <c r="C900" s="5" t="s">
        <v>4872</v>
      </c>
      <c r="D900" s="6" t="s">
        <v>4290</v>
      </c>
      <c r="E900" s="5" t="s">
        <v>4271</v>
      </c>
      <c r="F900" s="5" t="s">
        <v>3068</v>
      </c>
      <c r="G900" s="6" t="s">
        <v>4873</v>
      </c>
      <c r="H900" s="5" t="s">
        <v>4874</v>
      </c>
      <c r="I900" s="8" t="s">
        <v>4875</v>
      </c>
      <c r="J900" s="5" t="s">
        <v>51</v>
      </c>
      <c r="K900" s="4" t="s">
        <v>42</v>
      </c>
    </row>
    <row r="901">
      <c r="A901" s="4">
        <v>10156.0</v>
      </c>
      <c r="B901" s="5" t="s">
        <v>4876</v>
      </c>
      <c r="C901" s="5" t="s">
        <v>4877</v>
      </c>
      <c r="D901" s="6" t="s">
        <v>4878</v>
      </c>
      <c r="E901" s="5" t="s">
        <v>4879</v>
      </c>
      <c r="F901" s="5" t="s">
        <v>3068</v>
      </c>
      <c r="G901" s="6" t="s">
        <v>4880</v>
      </c>
      <c r="H901" s="7" t="s">
        <v>4881</v>
      </c>
      <c r="I901" s="8" t="s">
        <v>4882</v>
      </c>
      <c r="J901" s="5" t="s">
        <v>51</v>
      </c>
      <c r="K901" s="5" t="s">
        <v>1685</v>
      </c>
    </row>
    <row r="902">
      <c r="A902" s="4">
        <v>10155.0</v>
      </c>
      <c r="B902" s="5" t="s">
        <v>4883</v>
      </c>
      <c r="C902" s="5" t="s">
        <v>4884</v>
      </c>
      <c r="D902" s="6" t="s">
        <v>4885</v>
      </c>
      <c r="E902" s="5" t="s">
        <v>4879</v>
      </c>
      <c r="F902" s="5" t="s">
        <v>3068</v>
      </c>
      <c r="G902" s="6" t="s">
        <v>4886</v>
      </c>
      <c r="H902" s="5" t="s">
        <v>4887</v>
      </c>
      <c r="I902" s="8" t="s">
        <v>4888</v>
      </c>
      <c r="J902" s="5" t="s">
        <v>108</v>
      </c>
      <c r="K902" s="5" t="s">
        <v>66</v>
      </c>
    </row>
    <row r="903">
      <c r="A903" s="4">
        <v>10154.0</v>
      </c>
      <c r="B903" s="5" t="s">
        <v>4889</v>
      </c>
      <c r="C903" s="5" t="s">
        <v>3709</v>
      </c>
      <c r="D903" s="6" t="s">
        <v>4890</v>
      </c>
      <c r="E903" s="5" t="s">
        <v>4879</v>
      </c>
      <c r="F903" s="5" t="s">
        <v>3068</v>
      </c>
      <c r="G903" s="6" t="s">
        <v>4891</v>
      </c>
      <c r="H903" s="4" t="str">
        <f>IFERROR(__xludf.DUMMYFUNCTION("""info@""&amp;LOWER(REGEXREPLACE(B903,""[^A-Za-z0-9]"",""""))&amp;"".com"""),"info@rocaudalsl.com")</f>
        <v>info@rocaudalsl.com</v>
      </c>
      <c r="I903" s="9" t="s">
        <v>4892</v>
      </c>
      <c r="J903" s="5" t="s">
        <v>51</v>
      </c>
      <c r="K903" s="4" t="s">
        <v>42</v>
      </c>
    </row>
    <row r="904">
      <c r="A904" s="4">
        <v>10153.0</v>
      </c>
      <c r="B904" s="5" t="s">
        <v>4893</v>
      </c>
      <c r="C904" s="5" t="s">
        <v>4894</v>
      </c>
      <c r="D904" s="6" t="s">
        <v>4895</v>
      </c>
      <c r="E904" s="5" t="s">
        <v>4879</v>
      </c>
      <c r="F904" s="5" t="s">
        <v>3068</v>
      </c>
      <c r="G904" s="6" t="s">
        <v>4896</v>
      </c>
      <c r="H904" s="5" t="s">
        <v>4897</v>
      </c>
      <c r="I904" s="8" t="s">
        <v>4898</v>
      </c>
      <c r="J904" s="5" t="s">
        <v>108</v>
      </c>
      <c r="K904" s="5" t="s">
        <v>233</v>
      </c>
    </row>
    <row r="905">
      <c r="A905" s="4">
        <v>10152.0</v>
      </c>
      <c r="B905" s="5" t="s">
        <v>4899</v>
      </c>
      <c r="C905" s="5" t="s">
        <v>4900</v>
      </c>
      <c r="D905" s="6" t="s">
        <v>4901</v>
      </c>
      <c r="E905" s="5" t="s">
        <v>3250</v>
      </c>
      <c r="F905" s="5" t="s">
        <v>3068</v>
      </c>
      <c r="G905" s="6" t="s">
        <v>4902</v>
      </c>
      <c r="H905" s="5" t="s">
        <v>4903</v>
      </c>
      <c r="I905" s="8" t="s">
        <v>4904</v>
      </c>
      <c r="J905" s="5" t="s">
        <v>108</v>
      </c>
      <c r="K905" s="5" t="s">
        <v>19</v>
      </c>
    </row>
    <row r="906">
      <c r="A906" s="4">
        <v>10151.0</v>
      </c>
      <c r="B906" s="5" t="s">
        <v>4905</v>
      </c>
      <c r="C906" s="5" t="s">
        <v>4906</v>
      </c>
      <c r="D906" s="6" t="s">
        <v>4901</v>
      </c>
      <c r="E906" s="5" t="s">
        <v>3250</v>
      </c>
      <c r="F906" s="5" t="s">
        <v>3068</v>
      </c>
      <c r="G906" s="6" t="s">
        <v>4907</v>
      </c>
      <c r="H906" s="5" t="s">
        <v>4908</v>
      </c>
      <c r="I906" s="8" t="s">
        <v>4909</v>
      </c>
      <c r="J906" s="5" t="s">
        <v>51</v>
      </c>
      <c r="K906" s="5" t="s">
        <v>679</v>
      </c>
    </row>
    <row r="907">
      <c r="A907" s="4">
        <v>10150.0</v>
      </c>
      <c r="B907" s="5" t="s">
        <v>4910</v>
      </c>
      <c r="C907" s="5" t="s">
        <v>4911</v>
      </c>
      <c r="D907" s="6" t="s">
        <v>4912</v>
      </c>
      <c r="E907" s="5" t="s">
        <v>4913</v>
      </c>
      <c r="F907" s="5" t="s">
        <v>3068</v>
      </c>
      <c r="G907" s="6" t="s">
        <v>4914</v>
      </c>
      <c r="H907" s="5" t="s">
        <v>4915</v>
      </c>
      <c r="I907" s="8" t="s">
        <v>4916</v>
      </c>
      <c r="J907" s="5" t="s">
        <v>18</v>
      </c>
      <c r="K907" s="5" t="s">
        <v>1495</v>
      </c>
    </row>
    <row r="908">
      <c r="A908" s="4">
        <v>10149.0</v>
      </c>
      <c r="B908" s="5" t="s">
        <v>4917</v>
      </c>
      <c r="C908" s="5" t="s">
        <v>4918</v>
      </c>
      <c r="D908" s="6" t="s">
        <v>4919</v>
      </c>
      <c r="E908" s="5" t="s">
        <v>4920</v>
      </c>
      <c r="F908" s="5" t="s">
        <v>3068</v>
      </c>
      <c r="G908" s="6" t="s">
        <v>4921</v>
      </c>
      <c r="H908" s="5" t="s">
        <v>4922</v>
      </c>
      <c r="I908" s="8" t="s">
        <v>4923</v>
      </c>
      <c r="J908" s="5" t="s">
        <v>18</v>
      </c>
      <c r="K908" s="5" t="s">
        <v>553</v>
      </c>
    </row>
    <row r="909">
      <c r="A909" s="4">
        <v>10148.0</v>
      </c>
      <c r="B909" s="5" t="s">
        <v>4924</v>
      </c>
      <c r="C909" s="5" t="s">
        <v>4925</v>
      </c>
      <c r="D909" s="6" t="s">
        <v>4926</v>
      </c>
      <c r="E909" s="5" t="s">
        <v>4920</v>
      </c>
      <c r="F909" s="5" t="s">
        <v>3068</v>
      </c>
      <c r="G909" s="6" t="s">
        <v>4927</v>
      </c>
      <c r="H909" s="5" t="s">
        <v>4928</v>
      </c>
      <c r="I909" s="9" t="s">
        <v>4929</v>
      </c>
      <c r="J909" s="5" t="s">
        <v>18</v>
      </c>
      <c r="K909" s="5" t="s">
        <v>553</v>
      </c>
    </row>
    <row r="910">
      <c r="A910" s="4">
        <v>10147.0</v>
      </c>
      <c r="B910" s="5" t="s">
        <v>4930</v>
      </c>
      <c r="C910" s="5" t="s">
        <v>4931</v>
      </c>
      <c r="D910" s="6" t="s">
        <v>4919</v>
      </c>
      <c r="E910" s="5" t="s">
        <v>4920</v>
      </c>
      <c r="F910" s="5" t="s">
        <v>3068</v>
      </c>
      <c r="G910" s="6" t="s">
        <v>4932</v>
      </c>
      <c r="H910" s="5" t="s">
        <v>4933</v>
      </c>
      <c r="I910" s="8" t="s">
        <v>4934</v>
      </c>
      <c r="J910" s="5" t="s">
        <v>51</v>
      </c>
      <c r="K910" s="5" t="s">
        <v>233</v>
      </c>
    </row>
    <row r="911">
      <c r="A911" s="4">
        <v>10146.0</v>
      </c>
      <c r="B911" s="5" t="s">
        <v>4935</v>
      </c>
      <c r="C911" s="5" t="s">
        <v>4936</v>
      </c>
      <c r="D911" s="6" t="s">
        <v>4919</v>
      </c>
      <c r="E911" s="5" t="s">
        <v>4920</v>
      </c>
      <c r="F911" s="5" t="s">
        <v>3068</v>
      </c>
      <c r="G911" s="6" t="s">
        <v>4937</v>
      </c>
      <c r="H911" s="5" t="s">
        <v>4938</v>
      </c>
      <c r="I911" s="9" t="s">
        <v>4939</v>
      </c>
      <c r="J911" s="5" t="s">
        <v>42</v>
      </c>
      <c r="K911" s="5" t="s">
        <v>308</v>
      </c>
    </row>
    <row r="912">
      <c r="A912" s="4">
        <v>10145.0</v>
      </c>
      <c r="B912" s="5" t="s">
        <v>4940</v>
      </c>
      <c r="C912" s="5" t="s">
        <v>4941</v>
      </c>
      <c r="D912" s="6" t="s">
        <v>4926</v>
      </c>
      <c r="E912" s="5" t="s">
        <v>4920</v>
      </c>
      <c r="F912" s="5" t="s">
        <v>3068</v>
      </c>
      <c r="G912" s="6" t="s">
        <v>4942</v>
      </c>
      <c r="H912" s="5" t="s">
        <v>4943</v>
      </c>
      <c r="I912" s="8" t="s">
        <v>4944</v>
      </c>
      <c r="J912" s="5" t="s">
        <v>93</v>
      </c>
      <c r="K912" s="5" t="s">
        <v>578</v>
      </c>
    </row>
    <row r="913">
      <c r="A913" s="4">
        <v>10144.0</v>
      </c>
      <c r="B913" s="5" t="s">
        <v>4945</v>
      </c>
      <c r="C913" s="5" t="s">
        <v>4946</v>
      </c>
      <c r="D913" s="6" t="s">
        <v>4926</v>
      </c>
      <c r="E913" s="5" t="s">
        <v>4920</v>
      </c>
      <c r="F913" s="5" t="s">
        <v>3068</v>
      </c>
      <c r="G913" s="6" t="s">
        <v>4947</v>
      </c>
      <c r="H913" s="5" t="s">
        <v>4915</v>
      </c>
      <c r="I913" s="8" t="s">
        <v>4948</v>
      </c>
      <c r="J913" s="5" t="s">
        <v>51</v>
      </c>
      <c r="K913" s="5" t="s">
        <v>1685</v>
      </c>
    </row>
    <row r="914">
      <c r="A914" s="4">
        <v>10143.0</v>
      </c>
      <c r="B914" s="5" t="s">
        <v>3513</v>
      </c>
      <c r="C914" s="5" t="s">
        <v>4949</v>
      </c>
      <c r="D914" s="6" t="s">
        <v>4926</v>
      </c>
      <c r="E914" s="5" t="s">
        <v>4920</v>
      </c>
      <c r="F914" s="5" t="s">
        <v>3068</v>
      </c>
      <c r="G914" s="6" t="s">
        <v>4950</v>
      </c>
      <c r="H914" s="5" t="s">
        <v>4951</v>
      </c>
      <c r="I914" s="8" t="s">
        <v>4952</v>
      </c>
      <c r="J914" s="5" t="s">
        <v>108</v>
      </c>
      <c r="K914" s="5" t="s">
        <v>160</v>
      </c>
    </row>
    <row r="915">
      <c r="A915" s="4">
        <v>10142.0</v>
      </c>
      <c r="B915" s="5" t="s">
        <v>4953</v>
      </c>
      <c r="C915" s="5" t="s">
        <v>4954</v>
      </c>
      <c r="D915" s="6" t="s">
        <v>4926</v>
      </c>
      <c r="E915" s="5" t="s">
        <v>4920</v>
      </c>
      <c r="F915" s="5" t="s">
        <v>3068</v>
      </c>
      <c r="G915" s="6" t="s">
        <v>4955</v>
      </c>
      <c r="H915" s="4" t="str">
        <f>IFERROR(__xludf.DUMMYFUNCTION("""info@""&amp;LOWER(REGEXREPLACE(B915,""[^A-Za-z0-9]"",""""))&amp;"".com"""),"info@hoteltrespalacios.com")</f>
        <v>info@hoteltrespalacios.com</v>
      </c>
      <c r="I915" s="9" t="s">
        <v>4956</v>
      </c>
      <c r="J915" s="5" t="s">
        <v>108</v>
      </c>
      <c r="K915" s="5" t="s">
        <v>52</v>
      </c>
    </row>
    <row r="916">
      <c r="A916" s="4">
        <v>10141.0</v>
      </c>
      <c r="B916" s="5" t="s">
        <v>4957</v>
      </c>
      <c r="C916" s="5" t="s">
        <v>4946</v>
      </c>
      <c r="D916" s="6" t="s">
        <v>4926</v>
      </c>
      <c r="E916" s="5" t="s">
        <v>4920</v>
      </c>
      <c r="F916" s="5" t="s">
        <v>3068</v>
      </c>
      <c r="G916" s="6" t="s">
        <v>4958</v>
      </c>
      <c r="H916" s="5" t="s">
        <v>4959</v>
      </c>
      <c r="I916" s="9" t="s">
        <v>4960</v>
      </c>
      <c r="J916" s="5" t="s">
        <v>18</v>
      </c>
      <c r="K916" s="5" t="s">
        <v>1685</v>
      </c>
    </row>
    <row r="917">
      <c r="A917" s="4">
        <v>10140.0</v>
      </c>
      <c r="B917" s="5" t="s">
        <v>4961</v>
      </c>
      <c r="C917" s="5" t="s">
        <v>4962</v>
      </c>
      <c r="D917" s="6" t="s">
        <v>4926</v>
      </c>
      <c r="E917" s="5" t="s">
        <v>4963</v>
      </c>
      <c r="F917" s="5" t="s">
        <v>3068</v>
      </c>
      <c r="G917" s="6" t="s">
        <v>4964</v>
      </c>
      <c r="H917" s="5" t="s">
        <v>4965</v>
      </c>
      <c r="I917" s="8" t="s">
        <v>4966</v>
      </c>
      <c r="J917" s="5" t="s">
        <v>51</v>
      </c>
      <c r="K917" s="5" t="s">
        <v>679</v>
      </c>
    </row>
    <row r="918">
      <c r="A918" s="4">
        <v>10139.0</v>
      </c>
      <c r="B918" s="5" t="s">
        <v>4967</v>
      </c>
      <c r="C918" s="5" t="s">
        <v>4968</v>
      </c>
      <c r="D918" s="6" t="s">
        <v>4969</v>
      </c>
      <c r="E918" s="5" t="s">
        <v>4963</v>
      </c>
      <c r="F918" s="5" t="s">
        <v>3068</v>
      </c>
      <c r="G918" s="6" t="s">
        <v>4970</v>
      </c>
      <c r="H918" s="5" t="s">
        <v>4971</v>
      </c>
      <c r="I918" s="8" t="s">
        <v>4972</v>
      </c>
      <c r="J918" s="5" t="s">
        <v>108</v>
      </c>
      <c r="K918" s="5" t="s">
        <v>212</v>
      </c>
    </row>
    <row r="919">
      <c r="A919" s="4">
        <v>10138.0</v>
      </c>
      <c r="B919" s="5" t="s">
        <v>4973</v>
      </c>
      <c r="C919" s="5" t="s">
        <v>4974</v>
      </c>
      <c r="D919" s="6" t="s">
        <v>4969</v>
      </c>
      <c r="E919" s="5" t="s">
        <v>4963</v>
      </c>
      <c r="F919" s="5" t="s">
        <v>3068</v>
      </c>
      <c r="G919" s="6" t="s">
        <v>4975</v>
      </c>
      <c r="H919" s="5" t="s">
        <v>4976</v>
      </c>
      <c r="I919" s="8" t="s">
        <v>4977</v>
      </c>
      <c r="J919" s="5" t="s">
        <v>108</v>
      </c>
      <c r="K919" s="5" t="s">
        <v>184</v>
      </c>
    </row>
    <row r="920">
      <c r="A920" s="4">
        <v>10137.0</v>
      </c>
      <c r="B920" s="5" t="s">
        <v>4978</v>
      </c>
      <c r="C920" s="5" t="s">
        <v>4979</v>
      </c>
      <c r="D920" s="6" t="s">
        <v>4969</v>
      </c>
      <c r="E920" s="5" t="s">
        <v>4963</v>
      </c>
      <c r="F920" s="5" t="s">
        <v>3068</v>
      </c>
      <c r="G920" s="6" t="s">
        <v>4980</v>
      </c>
      <c r="H920" s="4" t="str">
        <f>IFERROR(__xludf.DUMMYFUNCTION("""info@""&amp;LOWER(REGEXREPLACE(B920,""[^A-Za-z0-9]"",""""))&amp;"".com"""),"info@laparra.com")</f>
        <v>info@laparra.com</v>
      </c>
      <c r="I920" s="9" t="s">
        <v>4981</v>
      </c>
      <c r="J920" s="5" t="s">
        <v>18</v>
      </c>
      <c r="K920" s="5" t="s">
        <v>294</v>
      </c>
    </row>
    <row r="921">
      <c r="A921" s="4">
        <v>10136.0</v>
      </c>
      <c r="B921" s="5" t="s">
        <v>4982</v>
      </c>
      <c r="C921" s="5" t="s">
        <v>4983</v>
      </c>
      <c r="D921" s="6" t="s">
        <v>4969</v>
      </c>
      <c r="E921" s="5" t="s">
        <v>4963</v>
      </c>
      <c r="F921" s="5" t="s">
        <v>3068</v>
      </c>
      <c r="G921" s="6" t="s">
        <v>4984</v>
      </c>
      <c r="H921" s="4" t="s">
        <v>3725</v>
      </c>
      <c r="I921" s="8" t="s">
        <v>3726</v>
      </c>
      <c r="J921" s="5" t="s">
        <v>93</v>
      </c>
      <c r="K921" s="5" t="s">
        <v>4985</v>
      </c>
    </row>
    <row r="922">
      <c r="A922" s="4">
        <v>10135.0</v>
      </c>
      <c r="B922" s="5" t="s">
        <v>4986</v>
      </c>
      <c r="C922" s="5" t="s">
        <v>4974</v>
      </c>
      <c r="D922" s="6" t="s">
        <v>4969</v>
      </c>
      <c r="E922" s="5" t="s">
        <v>4963</v>
      </c>
      <c r="F922" s="5" t="s">
        <v>3068</v>
      </c>
      <c r="G922" s="6" t="s">
        <v>4987</v>
      </c>
      <c r="H922" s="5" t="s">
        <v>4988</v>
      </c>
      <c r="I922" s="9" t="s">
        <v>4989</v>
      </c>
      <c r="J922" s="5" t="s">
        <v>18</v>
      </c>
      <c r="K922" s="5" t="s">
        <v>498</v>
      </c>
    </row>
    <row r="923">
      <c r="A923" s="4">
        <v>10134.0</v>
      </c>
      <c r="B923" s="5" t="s">
        <v>4990</v>
      </c>
      <c r="C923" s="5" t="s">
        <v>4991</v>
      </c>
      <c r="D923" s="6" t="s">
        <v>4992</v>
      </c>
      <c r="E923" s="5" t="s">
        <v>3250</v>
      </c>
      <c r="F923" s="5" t="s">
        <v>3068</v>
      </c>
      <c r="G923" s="6" t="s">
        <v>4993</v>
      </c>
      <c r="H923" s="5" t="s">
        <v>4994</v>
      </c>
      <c r="I923" s="8" t="s">
        <v>4995</v>
      </c>
      <c r="J923" s="5" t="s">
        <v>18</v>
      </c>
      <c r="K923" s="4" t="s">
        <v>42</v>
      </c>
    </row>
    <row r="924">
      <c r="A924" s="4">
        <v>10133.0</v>
      </c>
      <c r="B924" s="5" t="s">
        <v>4996</v>
      </c>
      <c r="C924" s="5" t="s">
        <v>4997</v>
      </c>
      <c r="D924" s="6" t="s">
        <v>4969</v>
      </c>
      <c r="E924" s="5" t="s">
        <v>3250</v>
      </c>
      <c r="F924" s="5" t="s">
        <v>3068</v>
      </c>
      <c r="G924" s="6" t="s">
        <v>4998</v>
      </c>
      <c r="H924" s="5" t="s">
        <v>4999</v>
      </c>
      <c r="I924" s="8" t="s">
        <v>5000</v>
      </c>
      <c r="J924" s="5" t="s">
        <v>93</v>
      </c>
      <c r="K924" s="5" t="s">
        <v>152</v>
      </c>
    </row>
    <row r="925">
      <c r="A925" s="4">
        <v>10132.0</v>
      </c>
      <c r="B925" s="5" t="s">
        <v>5001</v>
      </c>
      <c r="C925" s="5" t="s">
        <v>5002</v>
      </c>
      <c r="D925" s="6" t="s">
        <v>4969</v>
      </c>
      <c r="E925" s="5" t="s">
        <v>3250</v>
      </c>
      <c r="F925" s="5" t="s">
        <v>3068</v>
      </c>
      <c r="G925" s="6" t="s">
        <v>5003</v>
      </c>
      <c r="H925" s="5" t="s">
        <v>5004</v>
      </c>
      <c r="I925" s="9" t="s">
        <v>5005</v>
      </c>
      <c r="J925" s="5" t="s">
        <v>108</v>
      </c>
      <c r="K925" s="5" t="s">
        <v>679</v>
      </c>
    </row>
    <row r="926">
      <c r="A926" s="4">
        <v>10131.0</v>
      </c>
      <c r="B926" s="5" t="s">
        <v>5006</v>
      </c>
      <c r="C926" s="5" t="s">
        <v>5007</v>
      </c>
      <c r="D926" s="6" t="s">
        <v>5008</v>
      </c>
      <c r="E926" s="5" t="s">
        <v>3250</v>
      </c>
      <c r="F926" s="5" t="s">
        <v>3068</v>
      </c>
      <c r="G926" s="6" t="s">
        <v>5009</v>
      </c>
      <c r="H926" s="5" t="s">
        <v>5010</v>
      </c>
      <c r="I926" s="8" t="s">
        <v>5011</v>
      </c>
      <c r="J926" s="5" t="s">
        <v>18</v>
      </c>
      <c r="K926" s="5" t="s">
        <v>260</v>
      </c>
    </row>
    <row r="927">
      <c r="A927" s="4">
        <v>10129.0</v>
      </c>
      <c r="B927" s="5" t="s">
        <v>5012</v>
      </c>
      <c r="C927" s="5" t="s">
        <v>5013</v>
      </c>
      <c r="D927" s="6" t="s">
        <v>5014</v>
      </c>
      <c r="E927" s="5" t="s">
        <v>3250</v>
      </c>
      <c r="F927" s="5" t="s">
        <v>3068</v>
      </c>
      <c r="G927" s="6" t="s">
        <v>5015</v>
      </c>
      <c r="H927" s="4" t="s">
        <v>5016</v>
      </c>
      <c r="I927" s="11" t="s">
        <v>5017</v>
      </c>
      <c r="J927" s="5" t="s">
        <v>108</v>
      </c>
      <c r="K927" s="5" t="s">
        <v>679</v>
      </c>
    </row>
    <row r="928">
      <c r="A928" s="4">
        <v>10130.0</v>
      </c>
      <c r="B928" s="5" t="s">
        <v>5018</v>
      </c>
      <c r="C928" s="5" t="s">
        <v>5019</v>
      </c>
      <c r="D928" s="6" t="s">
        <v>5014</v>
      </c>
      <c r="E928" s="5" t="s">
        <v>3250</v>
      </c>
      <c r="F928" s="5" t="s">
        <v>3068</v>
      </c>
      <c r="G928" s="6" t="s">
        <v>5015</v>
      </c>
      <c r="H928" s="5" t="s">
        <v>5020</v>
      </c>
      <c r="I928" s="8" t="s">
        <v>5021</v>
      </c>
      <c r="J928" s="5" t="s">
        <v>18</v>
      </c>
      <c r="K928" s="5" t="s">
        <v>679</v>
      </c>
    </row>
    <row r="929">
      <c r="A929" s="4">
        <v>10128.0</v>
      </c>
      <c r="B929" s="5" t="s">
        <v>5022</v>
      </c>
      <c r="C929" s="5" t="s">
        <v>5023</v>
      </c>
      <c r="D929" s="6" t="s">
        <v>5008</v>
      </c>
      <c r="E929" s="5" t="s">
        <v>3250</v>
      </c>
      <c r="F929" s="5" t="s">
        <v>3068</v>
      </c>
      <c r="G929" s="6" t="s">
        <v>5024</v>
      </c>
      <c r="H929" s="7" t="s">
        <v>5025</v>
      </c>
      <c r="I929" s="8" t="s">
        <v>5026</v>
      </c>
      <c r="J929" s="5" t="s">
        <v>108</v>
      </c>
      <c r="K929" s="5" t="s">
        <v>19</v>
      </c>
    </row>
    <row r="930">
      <c r="A930" s="4">
        <v>10127.0</v>
      </c>
      <c r="B930" s="5" t="s">
        <v>5027</v>
      </c>
      <c r="C930" s="5" t="s">
        <v>5028</v>
      </c>
      <c r="D930" s="6" t="s">
        <v>5008</v>
      </c>
      <c r="E930" s="5" t="s">
        <v>3250</v>
      </c>
      <c r="F930" s="5" t="s">
        <v>3068</v>
      </c>
      <c r="G930" s="6" t="s">
        <v>5029</v>
      </c>
      <c r="H930" s="5" t="s">
        <v>5030</v>
      </c>
      <c r="I930" s="9" t="s">
        <v>5031</v>
      </c>
      <c r="J930" s="5" t="s">
        <v>51</v>
      </c>
      <c r="K930" s="5" t="s">
        <v>212</v>
      </c>
    </row>
    <row r="931">
      <c r="A931" s="4">
        <v>10126.0</v>
      </c>
      <c r="B931" s="5" t="s">
        <v>5027</v>
      </c>
      <c r="C931" s="5" t="s">
        <v>5007</v>
      </c>
      <c r="D931" s="6" t="s">
        <v>5008</v>
      </c>
      <c r="E931" s="5" t="s">
        <v>3250</v>
      </c>
      <c r="F931" s="5" t="s">
        <v>3068</v>
      </c>
      <c r="G931" s="6" t="s">
        <v>5029</v>
      </c>
      <c r="H931" s="4" t="str">
        <f>IFERROR(__xludf.DUMMYFUNCTION("""info@""&amp;LOWER(REGEXREPLACE(B931,""[^A-Za-z0-9]"",""""))&amp;"".com"""),"info@sanjorge.com")</f>
        <v>info@sanjorge.com</v>
      </c>
      <c r="I931" s="9" t="s">
        <v>5031</v>
      </c>
      <c r="J931" s="5" t="s">
        <v>108</v>
      </c>
      <c r="K931" s="5" t="s">
        <v>212</v>
      </c>
    </row>
    <row r="932">
      <c r="A932" s="4">
        <v>10125.0</v>
      </c>
      <c r="B932" s="5" t="s">
        <v>5032</v>
      </c>
      <c r="C932" s="5" t="s">
        <v>5033</v>
      </c>
      <c r="D932" s="6" t="s">
        <v>5008</v>
      </c>
      <c r="E932" s="5" t="s">
        <v>3250</v>
      </c>
      <c r="F932" s="5" t="s">
        <v>3068</v>
      </c>
      <c r="G932" s="6" t="s">
        <v>5034</v>
      </c>
      <c r="H932" s="5" t="s">
        <v>5035</v>
      </c>
      <c r="I932" s="8" t="s">
        <v>5036</v>
      </c>
      <c r="J932" s="5" t="s">
        <v>51</v>
      </c>
      <c r="K932" s="5" t="s">
        <v>66</v>
      </c>
    </row>
    <row r="933">
      <c r="A933" s="4">
        <v>10124.0</v>
      </c>
      <c r="B933" s="5" t="s">
        <v>5037</v>
      </c>
      <c r="C933" s="5" t="s">
        <v>5038</v>
      </c>
      <c r="D933" s="6" t="s">
        <v>5008</v>
      </c>
      <c r="E933" s="5" t="s">
        <v>3250</v>
      </c>
      <c r="F933" s="5" t="s">
        <v>3068</v>
      </c>
      <c r="G933" s="6" t="s">
        <v>5039</v>
      </c>
      <c r="H933" s="5" t="s">
        <v>5040</v>
      </c>
      <c r="I933" s="9" t="s">
        <v>5041</v>
      </c>
      <c r="J933" s="5" t="s">
        <v>108</v>
      </c>
      <c r="K933" s="5" t="s">
        <v>553</v>
      </c>
    </row>
    <row r="934">
      <c r="A934" s="4">
        <v>10123.0</v>
      </c>
      <c r="B934" s="5" t="s">
        <v>5042</v>
      </c>
      <c r="C934" s="5" t="s">
        <v>5043</v>
      </c>
      <c r="D934" s="6" t="s">
        <v>5008</v>
      </c>
      <c r="E934" s="5" t="s">
        <v>3250</v>
      </c>
      <c r="F934" s="5" t="s">
        <v>3068</v>
      </c>
      <c r="G934" s="6" t="s">
        <v>5044</v>
      </c>
      <c r="H934" s="5" t="s">
        <v>5045</v>
      </c>
      <c r="I934" s="8" t="s">
        <v>5046</v>
      </c>
      <c r="J934" s="5" t="s">
        <v>42</v>
      </c>
      <c r="K934" s="5" t="s">
        <v>679</v>
      </c>
    </row>
    <row r="935">
      <c r="A935" s="4">
        <v>10122.0</v>
      </c>
      <c r="B935" s="5" t="s">
        <v>5047</v>
      </c>
      <c r="C935" s="5" t="s">
        <v>5048</v>
      </c>
      <c r="D935" s="6" t="s">
        <v>5049</v>
      </c>
      <c r="E935" s="5" t="s">
        <v>3250</v>
      </c>
      <c r="F935" s="5" t="s">
        <v>3068</v>
      </c>
      <c r="G935" s="6" t="s">
        <v>5050</v>
      </c>
      <c r="H935" s="4" t="s">
        <v>5051</v>
      </c>
      <c r="I935" s="8" t="s">
        <v>5052</v>
      </c>
      <c r="J935" s="5" t="s">
        <v>51</v>
      </c>
      <c r="K935" s="5" t="s">
        <v>152</v>
      </c>
    </row>
    <row r="936">
      <c r="A936" s="4">
        <v>10121.0</v>
      </c>
      <c r="B936" s="5" t="s">
        <v>5053</v>
      </c>
      <c r="C936" s="5" t="s">
        <v>5054</v>
      </c>
      <c r="D936" s="6" t="s">
        <v>3256</v>
      </c>
      <c r="E936" s="5" t="s">
        <v>3250</v>
      </c>
      <c r="F936" s="5" t="s">
        <v>3068</v>
      </c>
      <c r="G936" s="6" t="s">
        <v>5055</v>
      </c>
      <c r="H936" s="4" t="str">
        <f>IFERROR(__xludf.DUMMYFUNCTION("""info@""&amp;LOWER(REGEXREPLACE(B936,""[^A-Za-z0-9]"",""""))&amp;"".com"""),"info@lluvecessl.com")</f>
        <v>info@lluvecessl.com</v>
      </c>
      <c r="I936" s="9" t="s">
        <v>5056</v>
      </c>
      <c r="J936" s="5" t="s">
        <v>18</v>
      </c>
      <c r="K936" s="4" t="s">
        <v>42</v>
      </c>
    </row>
    <row r="937">
      <c r="A937" s="4">
        <v>10120.0</v>
      </c>
      <c r="B937" s="5" t="s">
        <v>5057</v>
      </c>
      <c r="C937" s="5" t="s">
        <v>5058</v>
      </c>
      <c r="D937" s="6" t="s">
        <v>5059</v>
      </c>
      <c r="E937" s="5" t="s">
        <v>3250</v>
      </c>
      <c r="F937" s="5" t="s">
        <v>3068</v>
      </c>
      <c r="G937" s="6" t="s">
        <v>5060</v>
      </c>
      <c r="H937" s="4" t="str">
        <f>IFERROR(__xludf.DUMMYFUNCTION("""info@""&amp;LOWER(REGEXREPLACE(B937,""[^A-Za-z0-9]"",""""))&amp;"".com"""),"info@hotelhontoria.com")</f>
        <v>info@hotelhontoria.com</v>
      </c>
      <c r="I937" s="9" t="s">
        <v>5061</v>
      </c>
      <c r="J937" s="5" t="s">
        <v>18</v>
      </c>
      <c r="K937" s="5" t="s">
        <v>152</v>
      </c>
    </row>
    <row r="938">
      <c r="A938" s="4">
        <v>10119.0</v>
      </c>
      <c r="B938" s="5" t="s">
        <v>5062</v>
      </c>
      <c r="C938" s="5" t="s">
        <v>5063</v>
      </c>
      <c r="D938" s="6" t="s">
        <v>5049</v>
      </c>
      <c r="E938" s="5" t="s">
        <v>3250</v>
      </c>
      <c r="F938" s="5" t="s">
        <v>3068</v>
      </c>
      <c r="G938" s="6" t="s">
        <v>5064</v>
      </c>
      <c r="H938" s="5" t="s">
        <v>5065</v>
      </c>
      <c r="I938" s="8" t="s">
        <v>5066</v>
      </c>
      <c r="J938" s="5" t="s">
        <v>108</v>
      </c>
      <c r="K938" s="5" t="s">
        <v>152</v>
      </c>
    </row>
    <row r="939">
      <c r="A939" s="4">
        <v>10118.0</v>
      </c>
      <c r="B939" s="5" t="s">
        <v>5067</v>
      </c>
      <c r="C939" s="5" t="s">
        <v>5068</v>
      </c>
      <c r="D939" s="6" t="s">
        <v>5049</v>
      </c>
      <c r="E939" s="5" t="s">
        <v>3250</v>
      </c>
      <c r="F939" s="5" t="s">
        <v>3068</v>
      </c>
      <c r="G939" s="6" t="s">
        <v>5069</v>
      </c>
      <c r="H939" s="5" t="s">
        <v>5070</v>
      </c>
      <c r="I939" s="8" t="s">
        <v>5071</v>
      </c>
      <c r="J939" s="5" t="s">
        <v>42</v>
      </c>
      <c r="K939" s="5" t="s">
        <v>280</v>
      </c>
    </row>
    <row r="940">
      <c r="A940" s="4">
        <v>10117.0</v>
      </c>
      <c r="B940" s="5" t="s">
        <v>5072</v>
      </c>
      <c r="C940" s="5" t="s">
        <v>5073</v>
      </c>
      <c r="D940" s="6" t="s">
        <v>5074</v>
      </c>
      <c r="E940" s="5" t="s">
        <v>3250</v>
      </c>
      <c r="F940" s="5" t="s">
        <v>3068</v>
      </c>
      <c r="G940" s="6" t="s">
        <v>5075</v>
      </c>
      <c r="H940" s="4" t="s">
        <v>5076</v>
      </c>
      <c r="I940" s="8" t="s">
        <v>5077</v>
      </c>
      <c r="J940" s="5" t="s">
        <v>108</v>
      </c>
      <c r="K940" s="5" t="s">
        <v>679</v>
      </c>
    </row>
    <row r="941">
      <c r="A941" s="4">
        <v>10116.0</v>
      </c>
      <c r="B941" s="5" t="s">
        <v>5078</v>
      </c>
      <c r="C941" s="5" t="s">
        <v>5079</v>
      </c>
      <c r="D941" s="6" t="s">
        <v>3249</v>
      </c>
      <c r="E941" s="5" t="s">
        <v>3250</v>
      </c>
      <c r="F941" s="5" t="s">
        <v>3068</v>
      </c>
      <c r="G941" s="6" t="s">
        <v>5080</v>
      </c>
      <c r="H941" s="5" t="s">
        <v>5081</v>
      </c>
      <c r="I941" s="8" t="s">
        <v>5082</v>
      </c>
      <c r="J941" s="5" t="s">
        <v>463</v>
      </c>
      <c r="K941" s="5" t="s">
        <v>201</v>
      </c>
    </row>
    <row r="942">
      <c r="A942" s="4">
        <v>10115.0</v>
      </c>
      <c r="B942" s="5" t="s">
        <v>5083</v>
      </c>
      <c r="C942" s="5" t="s">
        <v>5084</v>
      </c>
      <c r="D942" s="6" t="s">
        <v>3249</v>
      </c>
      <c r="E942" s="5" t="s">
        <v>3250</v>
      </c>
      <c r="F942" s="5" t="s">
        <v>3068</v>
      </c>
      <c r="G942" s="6" t="s">
        <v>5085</v>
      </c>
      <c r="H942" s="5" t="s">
        <v>5086</v>
      </c>
      <c r="I942" s="8" t="s">
        <v>5087</v>
      </c>
      <c r="J942" s="5" t="s">
        <v>51</v>
      </c>
      <c r="K942" s="4" t="s">
        <v>42</v>
      </c>
    </row>
    <row r="943">
      <c r="A943" s="4">
        <v>10114.0</v>
      </c>
      <c r="B943" s="5" t="s">
        <v>5088</v>
      </c>
      <c r="C943" s="5" t="s">
        <v>5089</v>
      </c>
      <c r="D943" s="6" t="s">
        <v>5090</v>
      </c>
      <c r="E943" s="5" t="s">
        <v>3250</v>
      </c>
      <c r="F943" s="5" t="s">
        <v>3068</v>
      </c>
      <c r="G943" s="6" t="s">
        <v>5091</v>
      </c>
      <c r="H943" s="5" t="s">
        <v>5092</v>
      </c>
      <c r="I943" s="8" t="s">
        <v>5093</v>
      </c>
      <c r="J943" s="5" t="s">
        <v>18</v>
      </c>
      <c r="K943" s="5" t="s">
        <v>1027</v>
      </c>
    </row>
    <row r="944">
      <c r="A944" s="4">
        <v>10113.0</v>
      </c>
      <c r="B944" s="5" t="s">
        <v>5094</v>
      </c>
      <c r="C944" s="5" t="s">
        <v>5095</v>
      </c>
      <c r="D944" s="6" t="s">
        <v>3249</v>
      </c>
      <c r="E944" s="5" t="s">
        <v>3250</v>
      </c>
      <c r="F944" s="5" t="s">
        <v>3068</v>
      </c>
      <c r="G944" s="6" t="s">
        <v>5096</v>
      </c>
      <c r="H944" s="5" t="s">
        <v>5097</v>
      </c>
      <c r="I944" s="8" t="s">
        <v>5098</v>
      </c>
      <c r="J944" s="5" t="s">
        <v>51</v>
      </c>
      <c r="K944" s="5" t="s">
        <v>553</v>
      </c>
    </row>
    <row r="945">
      <c r="A945" s="4">
        <v>10112.0</v>
      </c>
      <c r="B945" s="5" t="s">
        <v>5099</v>
      </c>
      <c r="C945" s="5" t="s">
        <v>5100</v>
      </c>
      <c r="D945" s="6" t="s">
        <v>3249</v>
      </c>
      <c r="E945" s="5" t="s">
        <v>3250</v>
      </c>
      <c r="F945" s="5" t="s">
        <v>3068</v>
      </c>
      <c r="G945" s="6" t="s">
        <v>5101</v>
      </c>
      <c r="H945" s="5" t="s">
        <v>5102</v>
      </c>
      <c r="I945" s="8" t="s">
        <v>5103</v>
      </c>
      <c r="J945" s="5" t="s">
        <v>18</v>
      </c>
      <c r="K945" s="5" t="s">
        <v>52</v>
      </c>
    </row>
    <row r="946">
      <c r="A946" s="4">
        <v>10111.0</v>
      </c>
      <c r="B946" s="5" t="s">
        <v>5104</v>
      </c>
      <c r="C946" s="5" t="s">
        <v>5105</v>
      </c>
      <c r="D946" s="6" t="s">
        <v>5090</v>
      </c>
      <c r="E946" s="5" t="s">
        <v>3250</v>
      </c>
      <c r="F946" s="5" t="s">
        <v>3068</v>
      </c>
      <c r="G946" s="6" t="s">
        <v>5106</v>
      </c>
      <c r="H946" s="5" t="s">
        <v>5107</v>
      </c>
      <c r="I946" s="8" t="s">
        <v>5108</v>
      </c>
      <c r="J946" s="5" t="s">
        <v>18</v>
      </c>
      <c r="K946" s="5" t="s">
        <v>280</v>
      </c>
    </row>
    <row r="947">
      <c r="A947" s="4">
        <v>10110.0</v>
      </c>
      <c r="B947" s="5" t="s">
        <v>5109</v>
      </c>
      <c r="C947" s="5" t="s">
        <v>5110</v>
      </c>
      <c r="D947" s="6" t="s">
        <v>5090</v>
      </c>
      <c r="E947" s="5" t="s">
        <v>3250</v>
      </c>
      <c r="F947" s="5" t="s">
        <v>3068</v>
      </c>
      <c r="G947" s="6" t="s">
        <v>5111</v>
      </c>
      <c r="H947" s="5" t="s">
        <v>5112</v>
      </c>
      <c r="I947" s="9" t="s">
        <v>5113</v>
      </c>
      <c r="J947" s="5" t="s">
        <v>42</v>
      </c>
      <c r="K947" s="4" t="s">
        <v>42</v>
      </c>
    </row>
    <row r="948">
      <c r="A948" s="4">
        <v>10109.0</v>
      </c>
      <c r="B948" s="5" t="s">
        <v>5114</v>
      </c>
      <c r="C948" s="5" t="s">
        <v>5115</v>
      </c>
      <c r="D948" s="6" t="s">
        <v>5090</v>
      </c>
      <c r="E948" s="5" t="s">
        <v>3250</v>
      </c>
      <c r="F948" s="5" t="s">
        <v>3068</v>
      </c>
      <c r="G948" s="6" t="s">
        <v>5116</v>
      </c>
      <c r="H948" s="5" t="s">
        <v>5117</v>
      </c>
      <c r="I948" s="9" t="s">
        <v>5118</v>
      </c>
      <c r="J948" s="5" t="s">
        <v>42</v>
      </c>
      <c r="K948" s="5" t="s">
        <v>170</v>
      </c>
    </row>
    <row r="949">
      <c r="A949" s="4">
        <v>10108.0</v>
      </c>
      <c r="B949" s="5" t="s">
        <v>5119</v>
      </c>
      <c r="C949" s="5" t="s">
        <v>5120</v>
      </c>
      <c r="D949" s="6" t="s">
        <v>3256</v>
      </c>
      <c r="E949" s="5" t="s">
        <v>3250</v>
      </c>
      <c r="F949" s="5" t="s">
        <v>3068</v>
      </c>
      <c r="G949" s="6" t="s">
        <v>5121</v>
      </c>
      <c r="H949" s="5" t="s">
        <v>5122</v>
      </c>
      <c r="I949" s="8" t="s">
        <v>5123</v>
      </c>
      <c r="J949" s="5" t="s">
        <v>42</v>
      </c>
      <c r="K949" s="5" t="s">
        <v>27</v>
      </c>
    </row>
    <row r="950">
      <c r="A950" s="4">
        <v>10107.0</v>
      </c>
      <c r="B950" s="5" t="s">
        <v>5124</v>
      </c>
      <c r="C950" s="5" t="s">
        <v>5125</v>
      </c>
      <c r="D950" s="6" t="s">
        <v>3249</v>
      </c>
      <c r="E950" s="5" t="s">
        <v>3250</v>
      </c>
      <c r="F950" s="5" t="s">
        <v>3068</v>
      </c>
      <c r="G950" s="6" t="s">
        <v>5126</v>
      </c>
      <c r="H950" s="5" t="s">
        <v>5127</v>
      </c>
      <c r="I950" s="8" t="s">
        <v>5128</v>
      </c>
      <c r="J950" s="5" t="s">
        <v>18</v>
      </c>
      <c r="K950" s="5" t="s">
        <v>152</v>
      </c>
    </row>
    <row r="951">
      <c r="A951" s="4">
        <v>10106.0</v>
      </c>
      <c r="B951" s="5" t="s">
        <v>5129</v>
      </c>
      <c r="C951" s="5" t="s">
        <v>5130</v>
      </c>
      <c r="D951" s="6" t="s">
        <v>3249</v>
      </c>
      <c r="E951" s="5" t="s">
        <v>3250</v>
      </c>
      <c r="F951" s="5" t="s">
        <v>3068</v>
      </c>
      <c r="G951" s="6" t="s">
        <v>5131</v>
      </c>
      <c r="H951" s="5" t="s">
        <v>5132</v>
      </c>
      <c r="I951" s="8" t="s">
        <v>5133</v>
      </c>
      <c r="J951" s="5" t="s">
        <v>108</v>
      </c>
      <c r="K951" s="5" t="s">
        <v>19</v>
      </c>
    </row>
    <row r="952">
      <c r="A952" s="4">
        <v>10105.0</v>
      </c>
      <c r="B952" s="5" t="s">
        <v>5134</v>
      </c>
      <c r="C952" s="5" t="s">
        <v>5135</v>
      </c>
      <c r="D952" s="6" t="s">
        <v>3249</v>
      </c>
      <c r="E952" s="5" t="s">
        <v>3250</v>
      </c>
      <c r="F952" s="5" t="s">
        <v>3068</v>
      </c>
      <c r="G952" s="6" t="s">
        <v>5136</v>
      </c>
      <c r="H952" s="5" t="s">
        <v>5137</v>
      </c>
      <c r="I952" s="8" t="s">
        <v>5138</v>
      </c>
      <c r="J952" s="5" t="s">
        <v>51</v>
      </c>
      <c r="K952" s="5" t="s">
        <v>679</v>
      </c>
    </row>
    <row r="953">
      <c r="A953" s="4">
        <v>10104.0</v>
      </c>
      <c r="B953" s="5" t="s">
        <v>5139</v>
      </c>
      <c r="C953" s="5" t="s">
        <v>5140</v>
      </c>
      <c r="D953" s="6" t="s">
        <v>5090</v>
      </c>
      <c r="E953" s="5" t="s">
        <v>3250</v>
      </c>
      <c r="F953" s="5" t="s">
        <v>3068</v>
      </c>
      <c r="G953" s="6" t="s">
        <v>5141</v>
      </c>
      <c r="H953" s="5" t="s">
        <v>5142</v>
      </c>
      <c r="I953" s="8" t="s">
        <v>5143</v>
      </c>
      <c r="J953" s="5" t="s">
        <v>108</v>
      </c>
      <c r="K953" s="5" t="s">
        <v>43</v>
      </c>
    </row>
    <row r="954">
      <c r="A954" s="4">
        <v>10103.0</v>
      </c>
      <c r="B954" s="5" t="s">
        <v>5144</v>
      </c>
      <c r="C954" s="5" t="s">
        <v>5100</v>
      </c>
      <c r="D954" s="6" t="s">
        <v>3249</v>
      </c>
      <c r="E954" s="5" t="s">
        <v>3250</v>
      </c>
      <c r="F954" s="5" t="s">
        <v>3068</v>
      </c>
      <c r="G954" s="6" t="s">
        <v>5145</v>
      </c>
      <c r="H954" s="5" t="s">
        <v>5146</v>
      </c>
      <c r="I954" s="8" t="s">
        <v>5147</v>
      </c>
      <c r="J954" s="5" t="s">
        <v>18</v>
      </c>
      <c r="K954" s="5" t="s">
        <v>260</v>
      </c>
    </row>
    <row r="955">
      <c r="A955" s="4">
        <v>10102.0</v>
      </c>
      <c r="B955" s="5" t="s">
        <v>5148</v>
      </c>
      <c r="C955" s="5" t="s">
        <v>5149</v>
      </c>
      <c r="D955" s="6" t="s">
        <v>5090</v>
      </c>
      <c r="E955" s="5" t="s">
        <v>3250</v>
      </c>
      <c r="F955" s="5" t="s">
        <v>3068</v>
      </c>
      <c r="G955" s="6" t="s">
        <v>5150</v>
      </c>
      <c r="H955" s="7" t="s">
        <v>5151</v>
      </c>
      <c r="I955" s="8" t="s">
        <v>5152</v>
      </c>
      <c r="J955" s="5" t="s">
        <v>18</v>
      </c>
      <c r="K955" s="5" t="s">
        <v>294</v>
      </c>
    </row>
    <row r="956">
      <c r="A956" s="4">
        <v>10101.0</v>
      </c>
      <c r="B956" s="5" t="s">
        <v>5153</v>
      </c>
      <c r="C956" s="5" t="s">
        <v>5154</v>
      </c>
      <c r="D956" s="6" t="s">
        <v>5090</v>
      </c>
      <c r="E956" s="5" t="s">
        <v>3250</v>
      </c>
      <c r="F956" s="5" t="s">
        <v>3068</v>
      </c>
      <c r="G956" s="6" t="s">
        <v>5155</v>
      </c>
      <c r="H956" s="5" t="s">
        <v>5156</v>
      </c>
      <c r="I956" s="8" t="s">
        <v>5157</v>
      </c>
      <c r="J956" s="5" t="s">
        <v>42</v>
      </c>
      <c r="K956" s="5" t="s">
        <v>839</v>
      </c>
    </row>
    <row r="957">
      <c r="A957" s="4">
        <v>10100.0</v>
      </c>
      <c r="B957" s="5" t="s">
        <v>5158</v>
      </c>
      <c r="C957" s="5" t="s">
        <v>5159</v>
      </c>
      <c r="D957" s="6" t="s">
        <v>3249</v>
      </c>
      <c r="E957" s="5" t="s">
        <v>3250</v>
      </c>
      <c r="F957" s="5" t="s">
        <v>3068</v>
      </c>
      <c r="G957" s="6" t="s">
        <v>5160</v>
      </c>
      <c r="H957" s="4" t="str">
        <f>IFERROR(__xludf.DUMMYFUNCTION("""info@""&amp;LOWER(REGEXREPLACE(B957,""[^A-Za-z0-9]"",""""))&amp;"".com"""),"info@elpedregal.com")</f>
        <v>info@elpedregal.com</v>
      </c>
      <c r="I957" s="9" t="s">
        <v>5161</v>
      </c>
      <c r="J957" s="5" t="s">
        <v>51</v>
      </c>
      <c r="K957" s="5" t="s">
        <v>74</v>
      </c>
    </row>
    <row r="958">
      <c r="A958" s="4">
        <v>10099.0</v>
      </c>
      <c r="B958" s="5" t="s">
        <v>5162</v>
      </c>
      <c r="C958" s="5" t="s">
        <v>5163</v>
      </c>
      <c r="D958" s="6" t="s">
        <v>3249</v>
      </c>
      <c r="E958" s="5" t="s">
        <v>3250</v>
      </c>
      <c r="F958" s="5" t="s">
        <v>3068</v>
      </c>
      <c r="G958" s="6" t="s">
        <v>5164</v>
      </c>
      <c r="H958" s="5" t="s">
        <v>5165</v>
      </c>
      <c r="I958" s="8" t="s">
        <v>5166</v>
      </c>
      <c r="J958" s="5" t="s">
        <v>93</v>
      </c>
      <c r="K958" s="5" t="s">
        <v>212</v>
      </c>
    </row>
    <row r="959">
      <c r="A959" s="4">
        <v>10098.0</v>
      </c>
      <c r="B959" s="5" t="s">
        <v>5167</v>
      </c>
      <c r="C959" s="5" t="s">
        <v>5168</v>
      </c>
      <c r="D959" s="6" t="s">
        <v>5090</v>
      </c>
      <c r="E959" s="5" t="s">
        <v>3250</v>
      </c>
      <c r="F959" s="5" t="s">
        <v>3068</v>
      </c>
      <c r="G959" s="6" t="s">
        <v>5169</v>
      </c>
      <c r="H959" s="5" t="s">
        <v>5170</v>
      </c>
      <c r="I959" s="8" t="s">
        <v>5171</v>
      </c>
      <c r="J959" s="5" t="s">
        <v>18</v>
      </c>
      <c r="K959" s="4" t="s">
        <v>42</v>
      </c>
    </row>
    <row r="960">
      <c r="A960" s="4">
        <v>10097.0</v>
      </c>
      <c r="B960" s="5" t="s">
        <v>5172</v>
      </c>
      <c r="C960" s="5" t="s">
        <v>5173</v>
      </c>
      <c r="D960" s="6" t="s">
        <v>3249</v>
      </c>
      <c r="E960" s="5" t="s">
        <v>3250</v>
      </c>
      <c r="F960" s="5" t="s">
        <v>3068</v>
      </c>
      <c r="G960" s="6" t="s">
        <v>5174</v>
      </c>
      <c r="H960" s="4" t="str">
        <f>IFERROR(__xludf.DUMMYFUNCTION("""info@""&amp;LOWER(REGEXREPLACE(B960,""[^A-Za-z0-9]"",""""))&amp;"".com"""),"info@casapancho.com")</f>
        <v>info@casapancho.com</v>
      </c>
      <c r="I960" s="9" t="s">
        <v>5175</v>
      </c>
      <c r="J960" s="5" t="s">
        <v>51</v>
      </c>
      <c r="K960" s="5" t="s">
        <v>19</v>
      </c>
    </row>
    <row r="961">
      <c r="A961" s="4">
        <v>10096.0</v>
      </c>
      <c r="B961" s="5" t="s">
        <v>5176</v>
      </c>
      <c r="C961" s="5" t="s">
        <v>5177</v>
      </c>
      <c r="D961" s="6" t="s">
        <v>3249</v>
      </c>
      <c r="E961" s="5" t="s">
        <v>3250</v>
      </c>
      <c r="F961" s="5" t="s">
        <v>3068</v>
      </c>
      <c r="G961" s="6" t="s">
        <v>5178</v>
      </c>
      <c r="H961" s="4" t="str">
        <f>IFERROR(__xludf.DUMMYFUNCTION("""info@""&amp;LOWER(REGEXREPLACE(B961,""[^A-Za-z0-9]"",""""))&amp;"".com"""),"info@quintanadepancarsl.com")</f>
        <v>info@quintanadepancarsl.com</v>
      </c>
      <c r="I961" s="9" t="s">
        <v>5179</v>
      </c>
      <c r="J961" s="5" t="s">
        <v>93</v>
      </c>
      <c r="K961" s="5" t="s">
        <v>294</v>
      </c>
    </row>
    <row r="962">
      <c r="A962" s="4">
        <v>10095.0</v>
      </c>
      <c r="B962" s="5" t="s">
        <v>5180</v>
      </c>
      <c r="C962" s="5" t="s">
        <v>5181</v>
      </c>
      <c r="D962" s="6" t="s">
        <v>3249</v>
      </c>
      <c r="E962" s="5" t="s">
        <v>3250</v>
      </c>
      <c r="F962" s="5" t="s">
        <v>3068</v>
      </c>
      <c r="G962" s="6" t="s">
        <v>5182</v>
      </c>
      <c r="H962" s="5" t="s">
        <v>5183</v>
      </c>
      <c r="I962" s="8" t="s">
        <v>5184</v>
      </c>
      <c r="J962" s="5" t="s">
        <v>18</v>
      </c>
      <c r="K962" s="5" t="s">
        <v>1014</v>
      </c>
    </row>
    <row r="963">
      <c r="A963" s="4">
        <v>10094.0</v>
      </c>
      <c r="B963" s="5" t="s">
        <v>5185</v>
      </c>
      <c r="C963" s="5" t="s">
        <v>5186</v>
      </c>
      <c r="D963" s="6" t="s">
        <v>3249</v>
      </c>
      <c r="E963" s="5" t="s">
        <v>3250</v>
      </c>
      <c r="F963" s="5" t="s">
        <v>3068</v>
      </c>
      <c r="G963" s="6" t="s">
        <v>5187</v>
      </c>
      <c r="H963" s="5" t="s">
        <v>5188</v>
      </c>
      <c r="I963" s="8" t="s">
        <v>5189</v>
      </c>
      <c r="J963" s="5" t="s">
        <v>42</v>
      </c>
      <c r="K963" s="5" t="s">
        <v>679</v>
      </c>
    </row>
    <row r="964">
      <c r="A964" s="4">
        <v>10093.0</v>
      </c>
      <c r="B964" s="5" t="s">
        <v>5190</v>
      </c>
      <c r="C964" s="5" t="s">
        <v>5191</v>
      </c>
      <c r="D964" s="6" t="s">
        <v>3249</v>
      </c>
      <c r="E964" s="5" t="s">
        <v>3250</v>
      </c>
      <c r="F964" s="5" t="s">
        <v>3068</v>
      </c>
      <c r="G964" s="6" t="s">
        <v>5192</v>
      </c>
      <c r="H964" s="5" t="s">
        <v>5193</v>
      </c>
      <c r="I964" s="8" t="s">
        <v>5194</v>
      </c>
      <c r="J964" s="5" t="s">
        <v>42</v>
      </c>
      <c r="K964" s="5" t="s">
        <v>308</v>
      </c>
    </row>
    <row r="965">
      <c r="A965" s="4">
        <v>10092.0</v>
      </c>
      <c r="B965" s="5" t="s">
        <v>5195</v>
      </c>
      <c r="C965" s="5" t="s">
        <v>5196</v>
      </c>
      <c r="D965" s="6" t="s">
        <v>3249</v>
      </c>
      <c r="E965" s="5" t="s">
        <v>3250</v>
      </c>
      <c r="F965" s="5" t="s">
        <v>3068</v>
      </c>
      <c r="G965" s="6" t="s">
        <v>5197</v>
      </c>
      <c r="H965" s="4" t="s">
        <v>5198</v>
      </c>
      <c r="I965" s="8" t="s">
        <v>5199</v>
      </c>
      <c r="J965" s="5" t="s">
        <v>18</v>
      </c>
      <c r="K965" s="5" t="s">
        <v>950</v>
      </c>
    </row>
    <row r="966">
      <c r="A966" s="4">
        <v>10091.0</v>
      </c>
      <c r="B966" s="5" t="s">
        <v>5200</v>
      </c>
      <c r="C966" s="5" t="s">
        <v>5201</v>
      </c>
      <c r="D966" s="6" t="s">
        <v>3256</v>
      </c>
      <c r="E966" s="5" t="s">
        <v>3250</v>
      </c>
      <c r="F966" s="5" t="s">
        <v>3068</v>
      </c>
      <c r="G966" s="6" t="s">
        <v>5202</v>
      </c>
      <c r="H966" s="5" t="s">
        <v>5203</v>
      </c>
      <c r="I966" s="11" t="s">
        <v>5204</v>
      </c>
      <c r="J966" s="5" t="s">
        <v>42</v>
      </c>
      <c r="K966" s="5" t="s">
        <v>152</v>
      </c>
    </row>
    <row r="967">
      <c r="A967" s="4">
        <v>10090.0</v>
      </c>
      <c r="B967" s="5" t="s">
        <v>5205</v>
      </c>
      <c r="C967" s="5" t="s">
        <v>5206</v>
      </c>
      <c r="D967" s="6" t="s">
        <v>3249</v>
      </c>
      <c r="E967" s="5" t="s">
        <v>3250</v>
      </c>
      <c r="F967" s="5" t="s">
        <v>3068</v>
      </c>
      <c r="G967" s="6" t="s">
        <v>5207</v>
      </c>
      <c r="H967" s="5" t="s">
        <v>5208</v>
      </c>
      <c r="I967" s="9" t="s">
        <v>5209</v>
      </c>
      <c r="J967" s="5" t="s">
        <v>51</v>
      </c>
      <c r="K967" s="5" t="s">
        <v>233</v>
      </c>
    </row>
    <row r="968">
      <c r="A968" s="4">
        <v>10089.0</v>
      </c>
      <c r="B968" s="5" t="s">
        <v>5210</v>
      </c>
      <c r="C968" s="5" t="s">
        <v>5211</v>
      </c>
      <c r="D968" s="6" t="s">
        <v>3256</v>
      </c>
      <c r="E968" s="5" t="s">
        <v>3250</v>
      </c>
      <c r="F968" s="5" t="s">
        <v>3068</v>
      </c>
      <c r="G968" s="6" t="s">
        <v>5212</v>
      </c>
      <c r="H968" s="5" t="s">
        <v>5213</v>
      </c>
      <c r="I968" s="8" t="s">
        <v>5214</v>
      </c>
      <c r="J968" s="5" t="s">
        <v>51</v>
      </c>
      <c r="K968" s="5" t="s">
        <v>4685</v>
      </c>
    </row>
    <row r="969">
      <c r="A969" s="4">
        <v>10088.0</v>
      </c>
      <c r="B969" s="5" t="s">
        <v>5215</v>
      </c>
      <c r="C969" s="5" t="s">
        <v>5216</v>
      </c>
      <c r="D969" s="6" t="s">
        <v>5090</v>
      </c>
      <c r="E969" s="5" t="s">
        <v>3250</v>
      </c>
      <c r="F969" s="5" t="s">
        <v>3068</v>
      </c>
      <c r="G969" s="6" t="s">
        <v>5217</v>
      </c>
      <c r="H969" s="5" t="s">
        <v>5218</v>
      </c>
      <c r="I969" s="8" t="s">
        <v>5219</v>
      </c>
      <c r="J969" s="5" t="s">
        <v>42</v>
      </c>
      <c r="K969" s="5" t="s">
        <v>754</v>
      </c>
    </row>
    <row r="970">
      <c r="A970" s="4">
        <v>10087.0</v>
      </c>
      <c r="B970" s="5" t="s">
        <v>5220</v>
      </c>
      <c r="C970" s="5" t="s">
        <v>5221</v>
      </c>
      <c r="D970" s="6" t="s">
        <v>3256</v>
      </c>
      <c r="E970" s="5" t="s">
        <v>3250</v>
      </c>
      <c r="F970" s="5" t="s">
        <v>3068</v>
      </c>
      <c r="G970" s="6" t="s">
        <v>5222</v>
      </c>
      <c r="H970" s="4" t="str">
        <f>IFERROR(__xludf.DUMMYFUNCTION("""info@""&amp;LOWER(REGEXREPLACE(B970,""[^A-Za-z0-9]"",""""))&amp;"".com"""),"info@hotelgavitu.com")</f>
        <v>info@hotelgavitu.com</v>
      </c>
      <c r="I970" s="9" t="s">
        <v>5223</v>
      </c>
      <c r="J970" s="5" t="s">
        <v>18</v>
      </c>
      <c r="K970" s="5" t="s">
        <v>27</v>
      </c>
    </row>
    <row r="971">
      <c r="A971" s="4">
        <v>10086.0</v>
      </c>
      <c r="B971" s="5" t="s">
        <v>5224</v>
      </c>
      <c r="C971" s="5" t="s">
        <v>5225</v>
      </c>
      <c r="D971" s="6" t="s">
        <v>5090</v>
      </c>
      <c r="E971" s="5" t="s">
        <v>3250</v>
      </c>
      <c r="F971" s="5" t="s">
        <v>3068</v>
      </c>
      <c r="G971" s="6" t="s">
        <v>5226</v>
      </c>
      <c r="H971" s="5" t="s">
        <v>5170</v>
      </c>
      <c r="I971" s="8" t="s">
        <v>5171</v>
      </c>
      <c r="J971" s="5" t="s">
        <v>108</v>
      </c>
      <c r="K971" s="5" t="s">
        <v>420</v>
      </c>
    </row>
    <row r="972">
      <c r="A972" s="4">
        <v>10085.0</v>
      </c>
      <c r="B972" s="5" t="s">
        <v>5227</v>
      </c>
      <c r="C972" s="5" t="s">
        <v>5228</v>
      </c>
      <c r="D972" s="6" t="s">
        <v>3256</v>
      </c>
      <c r="E972" s="5" t="s">
        <v>3250</v>
      </c>
      <c r="F972" s="5" t="s">
        <v>3068</v>
      </c>
      <c r="G972" s="6" t="s">
        <v>5229</v>
      </c>
      <c r="H972" s="7" t="s">
        <v>5230</v>
      </c>
      <c r="I972" s="8" t="s">
        <v>5231</v>
      </c>
      <c r="J972" s="5" t="s">
        <v>18</v>
      </c>
      <c r="K972" s="5" t="s">
        <v>1985</v>
      </c>
    </row>
    <row r="973">
      <c r="A973" s="4">
        <v>10084.0</v>
      </c>
      <c r="B973" s="5" t="s">
        <v>5232</v>
      </c>
      <c r="C973" s="5" t="s">
        <v>5233</v>
      </c>
      <c r="D973" s="6" t="s">
        <v>5090</v>
      </c>
      <c r="E973" s="5" t="s">
        <v>3250</v>
      </c>
      <c r="F973" s="5" t="s">
        <v>3068</v>
      </c>
      <c r="G973" s="6" t="s">
        <v>5234</v>
      </c>
      <c r="H973" s="5" t="s">
        <v>5235</v>
      </c>
      <c r="I973" s="8" t="s">
        <v>5236</v>
      </c>
      <c r="J973" s="5" t="s">
        <v>108</v>
      </c>
      <c r="K973" s="5" t="s">
        <v>152</v>
      </c>
    </row>
    <row r="974">
      <c r="A974" s="4">
        <v>10083.0</v>
      </c>
      <c r="B974" s="5" t="s">
        <v>5237</v>
      </c>
      <c r="C974" s="5" t="s">
        <v>5238</v>
      </c>
      <c r="D974" s="6" t="s">
        <v>3249</v>
      </c>
      <c r="E974" s="5" t="s">
        <v>3250</v>
      </c>
      <c r="F974" s="5" t="s">
        <v>3068</v>
      </c>
      <c r="G974" s="6" t="s">
        <v>5239</v>
      </c>
      <c r="H974" s="5" t="s">
        <v>5240</v>
      </c>
      <c r="I974" s="8" t="s">
        <v>5241</v>
      </c>
      <c r="J974" s="5" t="s">
        <v>18</v>
      </c>
      <c r="K974" s="5" t="s">
        <v>1495</v>
      </c>
    </row>
    <row r="975">
      <c r="A975" s="4">
        <v>10082.0</v>
      </c>
      <c r="B975" s="5" t="s">
        <v>5242</v>
      </c>
      <c r="C975" s="5" t="s">
        <v>5221</v>
      </c>
      <c r="D975" s="6" t="s">
        <v>3256</v>
      </c>
      <c r="E975" s="5" t="s">
        <v>3250</v>
      </c>
      <c r="F975" s="5" t="s">
        <v>3068</v>
      </c>
      <c r="G975" s="6" t="s">
        <v>5243</v>
      </c>
      <c r="H975" s="4" t="str">
        <f>IFERROR(__xludf.DUMMYFUNCTION("""info@""&amp;LOWER(REGEXREPLACE(B975,""[^A-Za-z0-9]"",""""))&amp;"".com"""),"info@gavitu.com")</f>
        <v>info@gavitu.com</v>
      </c>
      <c r="I975" s="9" t="s">
        <v>5244</v>
      </c>
      <c r="J975" s="5" t="s">
        <v>18</v>
      </c>
      <c r="K975" s="5" t="s">
        <v>184</v>
      </c>
    </row>
    <row r="976">
      <c r="A976" s="4">
        <v>10081.0</v>
      </c>
      <c r="B976" s="5" t="s">
        <v>5245</v>
      </c>
      <c r="C976" s="5" t="s">
        <v>5246</v>
      </c>
      <c r="D976" s="6" t="s">
        <v>3256</v>
      </c>
      <c r="E976" s="5" t="s">
        <v>3250</v>
      </c>
      <c r="F976" s="5" t="s">
        <v>3068</v>
      </c>
      <c r="G976" s="6" t="s">
        <v>5247</v>
      </c>
      <c r="H976" s="4" t="str">
        <f>IFERROR(__xludf.DUMMYFUNCTION("""info@""&amp;LOWER(REGEXREPLACE(B976,""[^A-Za-z0-9]"",""""))&amp;"".com"""),"info@laencina.com")</f>
        <v>info@laencina.com</v>
      </c>
      <c r="I976" s="9" t="s">
        <v>5248</v>
      </c>
      <c r="J976" s="5" t="s">
        <v>42</v>
      </c>
      <c r="K976" s="5" t="s">
        <v>679</v>
      </c>
    </row>
    <row r="977">
      <c r="A977" s="4">
        <v>10080.0</v>
      </c>
      <c r="B977" s="5" t="s">
        <v>5249</v>
      </c>
      <c r="C977" s="5" t="s">
        <v>5250</v>
      </c>
      <c r="D977" s="6" t="s">
        <v>3256</v>
      </c>
      <c r="E977" s="5" t="s">
        <v>3250</v>
      </c>
      <c r="F977" s="5" t="s">
        <v>3068</v>
      </c>
      <c r="G977" s="6" t="s">
        <v>5251</v>
      </c>
      <c r="H977" s="4" t="str">
        <f>IFERROR(__xludf.DUMMYFUNCTION("""info@""&amp;LOWER(REGEXREPLACE(B977,""[^A-Za-z0-9]"",""""))&amp;"".com"""),"info@laschimeneas.com")</f>
        <v>info@laschimeneas.com</v>
      </c>
      <c r="I977" s="9" t="s">
        <v>5252</v>
      </c>
      <c r="J977" s="5" t="s">
        <v>42</v>
      </c>
      <c r="K977" s="5" t="s">
        <v>152</v>
      </c>
    </row>
    <row r="978">
      <c r="A978" s="4">
        <v>10079.0</v>
      </c>
      <c r="B978" s="5" t="s">
        <v>5253</v>
      </c>
      <c r="C978" s="5" t="s">
        <v>5254</v>
      </c>
      <c r="D978" s="6" t="s">
        <v>5090</v>
      </c>
      <c r="E978" s="5" t="s">
        <v>3250</v>
      </c>
      <c r="F978" s="5" t="s">
        <v>3068</v>
      </c>
      <c r="G978" s="6" t="s">
        <v>5255</v>
      </c>
      <c r="H978" s="5" t="s">
        <v>5256</v>
      </c>
      <c r="I978" s="8" t="s">
        <v>5257</v>
      </c>
      <c r="J978" s="5" t="s">
        <v>93</v>
      </c>
      <c r="K978" s="5" t="s">
        <v>52</v>
      </c>
    </row>
    <row r="979">
      <c r="A979" s="4">
        <v>10078.0</v>
      </c>
      <c r="B979" s="5" t="s">
        <v>5258</v>
      </c>
      <c r="C979" s="5" t="s">
        <v>5259</v>
      </c>
      <c r="D979" s="6" t="s">
        <v>5090</v>
      </c>
      <c r="E979" s="5" t="s">
        <v>3250</v>
      </c>
      <c r="F979" s="5" t="s">
        <v>3068</v>
      </c>
      <c r="G979" s="6" t="s">
        <v>5260</v>
      </c>
      <c r="H979" s="5" t="s">
        <v>5261</v>
      </c>
      <c r="I979" s="8" t="s">
        <v>5262</v>
      </c>
      <c r="J979" s="5" t="s">
        <v>93</v>
      </c>
      <c r="K979" s="5" t="s">
        <v>517</v>
      </c>
    </row>
    <row r="980">
      <c r="A980" s="4">
        <v>10077.0</v>
      </c>
      <c r="B980" s="5" t="s">
        <v>5263</v>
      </c>
      <c r="C980" s="5" t="s">
        <v>5264</v>
      </c>
      <c r="D980" s="6" t="s">
        <v>5090</v>
      </c>
      <c r="E980" s="5" t="s">
        <v>3250</v>
      </c>
      <c r="F980" s="5" t="s">
        <v>3068</v>
      </c>
      <c r="G980" s="6" t="s">
        <v>5265</v>
      </c>
      <c r="H980" s="5" t="s">
        <v>5266</v>
      </c>
      <c r="I980" s="8" t="s">
        <v>5267</v>
      </c>
      <c r="J980" s="5" t="s">
        <v>42</v>
      </c>
      <c r="K980" s="5" t="s">
        <v>420</v>
      </c>
    </row>
    <row r="981">
      <c r="A981" s="4">
        <v>10076.0</v>
      </c>
      <c r="B981" s="5" t="s">
        <v>5268</v>
      </c>
      <c r="C981" s="5" t="s">
        <v>5269</v>
      </c>
      <c r="D981" s="6" t="s">
        <v>5270</v>
      </c>
      <c r="E981" s="5" t="s">
        <v>3075</v>
      </c>
      <c r="F981" s="5" t="s">
        <v>3068</v>
      </c>
      <c r="G981" s="6" t="s">
        <v>5271</v>
      </c>
      <c r="H981" s="5" t="s">
        <v>5272</v>
      </c>
      <c r="I981" s="8" t="s">
        <v>493</v>
      </c>
      <c r="J981" s="5" t="s">
        <v>42</v>
      </c>
      <c r="K981" s="5" t="s">
        <v>420</v>
      </c>
    </row>
    <row r="982">
      <c r="A982" s="4">
        <v>10075.0</v>
      </c>
      <c r="B982" s="5" t="s">
        <v>5273</v>
      </c>
      <c r="C982" s="5" t="s">
        <v>5274</v>
      </c>
      <c r="D982" s="6" t="s">
        <v>5275</v>
      </c>
      <c r="E982" s="5" t="s">
        <v>3075</v>
      </c>
      <c r="F982" s="5" t="s">
        <v>3068</v>
      </c>
      <c r="G982" s="6" t="s">
        <v>5276</v>
      </c>
      <c r="H982" s="4" t="str">
        <f>IFERROR(__xludf.DUMMYFUNCTION("""info@""&amp;LOWER(REGEXREPLACE(B982,""[^A-Za-z0-9]"",""""))&amp;"".com"""),"info@leon.com")</f>
        <v>info@leon.com</v>
      </c>
      <c r="I982" s="9" t="s">
        <v>5277</v>
      </c>
      <c r="J982" s="5" t="s">
        <v>51</v>
      </c>
      <c r="K982" s="5" t="s">
        <v>5278</v>
      </c>
    </row>
    <row r="983">
      <c r="A983" s="4">
        <v>10074.0</v>
      </c>
      <c r="B983" s="5" t="s">
        <v>5279</v>
      </c>
      <c r="C983" s="5" t="s">
        <v>5280</v>
      </c>
      <c r="D983" s="6" t="s">
        <v>5281</v>
      </c>
      <c r="E983" s="5" t="s">
        <v>3075</v>
      </c>
      <c r="F983" s="5" t="s">
        <v>3068</v>
      </c>
      <c r="G983" s="6" t="s">
        <v>5282</v>
      </c>
      <c r="H983" s="5" t="s">
        <v>5283</v>
      </c>
      <c r="I983" s="9" t="s">
        <v>5284</v>
      </c>
      <c r="J983" s="5" t="s">
        <v>51</v>
      </c>
      <c r="K983" s="5" t="s">
        <v>260</v>
      </c>
    </row>
    <row r="984">
      <c r="A984" s="4">
        <v>10073.0</v>
      </c>
      <c r="B984" s="5" t="s">
        <v>5285</v>
      </c>
      <c r="C984" s="5" t="s">
        <v>5286</v>
      </c>
      <c r="D984" s="6" t="s">
        <v>5270</v>
      </c>
      <c r="E984" s="5" t="s">
        <v>3075</v>
      </c>
      <c r="F984" s="5" t="s">
        <v>3068</v>
      </c>
      <c r="G984" s="6" t="s">
        <v>5287</v>
      </c>
      <c r="H984" s="5" t="s">
        <v>5288</v>
      </c>
      <c r="I984" s="8" t="s">
        <v>5289</v>
      </c>
      <c r="J984" s="5" t="s">
        <v>42</v>
      </c>
      <c r="K984" s="5" t="s">
        <v>2700</v>
      </c>
    </row>
    <row r="985">
      <c r="A985" s="4">
        <v>10072.0</v>
      </c>
      <c r="B985" s="5" t="s">
        <v>5290</v>
      </c>
      <c r="C985" s="5" t="s">
        <v>5291</v>
      </c>
      <c r="D985" s="6" t="s">
        <v>5270</v>
      </c>
      <c r="E985" s="5" t="s">
        <v>3075</v>
      </c>
      <c r="F985" s="5" t="s">
        <v>3068</v>
      </c>
      <c r="G985" s="6" t="s">
        <v>5292</v>
      </c>
      <c r="H985" s="5" t="s">
        <v>5293</v>
      </c>
      <c r="I985" s="8" t="s">
        <v>5294</v>
      </c>
      <c r="J985" s="5" t="s">
        <v>18</v>
      </c>
      <c r="K985" s="4" t="s">
        <v>42</v>
      </c>
    </row>
    <row r="986">
      <c r="A986" s="4">
        <v>10071.0</v>
      </c>
      <c r="B986" s="5" t="s">
        <v>5295</v>
      </c>
      <c r="C986" s="5" t="s">
        <v>5296</v>
      </c>
      <c r="D986" s="6" t="s">
        <v>5275</v>
      </c>
      <c r="E986" s="5" t="s">
        <v>3075</v>
      </c>
      <c r="F986" s="5" t="s">
        <v>3068</v>
      </c>
      <c r="G986" s="6" t="s">
        <v>5297</v>
      </c>
      <c r="H986" s="5" t="s">
        <v>5298</v>
      </c>
      <c r="I986" s="11" t="s">
        <v>5299</v>
      </c>
      <c r="J986" s="5" t="s">
        <v>51</v>
      </c>
      <c r="K986" s="5" t="s">
        <v>1261</v>
      </c>
    </row>
    <row r="987">
      <c r="A987" s="4">
        <v>10070.0</v>
      </c>
      <c r="B987" s="5" t="s">
        <v>5300</v>
      </c>
      <c r="C987" s="5" t="s">
        <v>5301</v>
      </c>
      <c r="D987" s="6" t="s">
        <v>4243</v>
      </c>
      <c r="E987" s="5" t="s">
        <v>3075</v>
      </c>
      <c r="F987" s="5" t="s">
        <v>3068</v>
      </c>
      <c r="G987" s="6" t="s">
        <v>5302</v>
      </c>
      <c r="H987" s="5" t="s">
        <v>5303</v>
      </c>
      <c r="I987" s="8" t="s">
        <v>5304</v>
      </c>
      <c r="J987" s="5" t="s">
        <v>51</v>
      </c>
      <c r="K987" s="5" t="s">
        <v>35</v>
      </c>
    </row>
    <row r="988">
      <c r="A988" s="4">
        <v>10069.0</v>
      </c>
      <c r="B988" s="5" t="s">
        <v>5305</v>
      </c>
      <c r="C988" s="5" t="s">
        <v>5306</v>
      </c>
      <c r="D988" s="6" t="s">
        <v>5307</v>
      </c>
      <c r="E988" s="5" t="s">
        <v>3075</v>
      </c>
      <c r="F988" s="5" t="s">
        <v>3068</v>
      </c>
      <c r="G988" s="6" t="s">
        <v>5308</v>
      </c>
      <c r="H988" s="4" t="str">
        <f>IFERROR(__xludf.DUMMYFUNCTION("""info@""&amp;LOWER(REGEXREPLACE(B988,""[^A-Za-z0-9]"",""""))&amp;"".com"""),"info@hotelrobledo.com")</f>
        <v>info@hotelrobledo.com</v>
      </c>
      <c r="I988" s="9" t="s">
        <v>5309</v>
      </c>
      <c r="J988" s="5" t="s">
        <v>18</v>
      </c>
      <c r="K988" s="5" t="s">
        <v>5310</v>
      </c>
    </row>
    <row r="989">
      <c r="A989" s="4">
        <v>10068.0</v>
      </c>
      <c r="B989" s="5" t="s">
        <v>5311</v>
      </c>
      <c r="C989" s="5" t="s">
        <v>5312</v>
      </c>
      <c r="D989" s="6" t="s">
        <v>4243</v>
      </c>
      <c r="E989" s="5" t="s">
        <v>3075</v>
      </c>
      <c r="F989" s="5" t="s">
        <v>3068</v>
      </c>
      <c r="G989" s="6" t="s">
        <v>5313</v>
      </c>
      <c r="H989" s="4" t="str">
        <f>IFERROR(__xludf.DUMMYFUNCTION("""info@""&amp;LOWER(REGEXREPLACE(B989,""[^A-Za-z0-9]"",""""))&amp;"".com"""),"info@hotelcostaverdesl.com")</f>
        <v>info@hotelcostaverdesl.com</v>
      </c>
      <c r="I989" s="9" t="s">
        <v>5314</v>
      </c>
      <c r="J989" s="5" t="s">
        <v>18</v>
      </c>
      <c r="K989" s="5" t="s">
        <v>19</v>
      </c>
    </row>
    <row r="990">
      <c r="A990" s="4">
        <v>10067.0</v>
      </c>
      <c r="B990" s="5" t="s">
        <v>5315</v>
      </c>
      <c r="C990" s="5" t="s">
        <v>5316</v>
      </c>
      <c r="D990" s="6" t="s">
        <v>5275</v>
      </c>
      <c r="E990" s="5" t="s">
        <v>3075</v>
      </c>
      <c r="F990" s="5" t="s">
        <v>3068</v>
      </c>
      <c r="G990" s="6" t="s">
        <v>5317</v>
      </c>
      <c r="H990" s="5" t="s">
        <v>5318</v>
      </c>
      <c r="I990" s="8" t="s">
        <v>5319</v>
      </c>
      <c r="J990" s="5" t="s">
        <v>42</v>
      </c>
      <c r="K990" s="5" t="s">
        <v>5320</v>
      </c>
    </row>
    <row r="991">
      <c r="A991" s="4">
        <v>10066.0</v>
      </c>
      <c r="B991" s="5" t="s">
        <v>5321</v>
      </c>
      <c r="C991" s="5" t="s">
        <v>5322</v>
      </c>
      <c r="D991" s="6" t="s">
        <v>4243</v>
      </c>
      <c r="E991" s="5" t="s">
        <v>3075</v>
      </c>
      <c r="F991" s="5" t="s">
        <v>3068</v>
      </c>
      <c r="G991" s="6" t="s">
        <v>5323</v>
      </c>
      <c r="H991" s="5" t="s">
        <v>5324</v>
      </c>
      <c r="I991" s="8" t="s">
        <v>5325</v>
      </c>
      <c r="J991" s="5" t="s">
        <v>18</v>
      </c>
      <c r="K991" s="5" t="s">
        <v>1410</v>
      </c>
    </row>
    <row r="992">
      <c r="A992" s="4">
        <v>10065.0</v>
      </c>
      <c r="B992" s="5" t="s">
        <v>5326</v>
      </c>
      <c r="C992" s="5" t="s">
        <v>5327</v>
      </c>
      <c r="D992" s="6" t="s">
        <v>4243</v>
      </c>
      <c r="E992" s="5" t="s">
        <v>3075</v>
      </c>
      <c r="F992" s="5" t="s">
        <v>3068</v>
      </c>
      <c r="G992" s="6" t="s">
        <v>5328</v>
      </c>
      <c r="H992" s="5" t="s">
        <v>5329</v>
      </c>
      <c r="I992" s="9" t="s">
        <v>5330</v>
      </c>
      <c r="J992" s="5" t="s">
        <v>18</v>
      </c>
      <c r="K992" s="5" t="s">
        <v>170</v>
      </c>
    </row>
    <row r="993">
      <c r="A993" s="4">
        <v>10064.0</v>
      </c>
      <c r="B993" s="5" t="s">
        <v>5331</v>
      </c>
      <c r="C993" s="5" t="s">
        <v>5332</v>
      </c>
      <c r="D993" s="6" t="s">
        <v>4243</v>
      </c>
      <c r="E993" s="5" t="s">
        <v>3075</v>
      </c>
      <c r="F993" s="5" t="s">
        <v>3068</v>
      </c>
      <c r="G993" s="6" t="s">
        <v>5333</v>
      </c>
      <c r="H993" s="5" t="s">
        <v>5334</v>
      </c>
      <c r="I993" s="8" t="s">
        <v>5335</v>
      </c>
      <c r="J993" s="5" t="s">
        <v>42</v>
      </c>
      <c r="K993" s="5" t="s">
        <v>1261</v>
      </c>
    </row>
    <row r="994">
      <c r="A994" s="4">
        <v>10063.0</v>
      </c>
      <c r="B994" s="5" t="s">
        <v>5336</v>
      </c>
      <c r="C994" s="5" t="s">
        <v>5337</v>
      </c>
      <c r="D994" s="6" t="s">
        <v>4243</v>
      </c>
      <c r="E994" s="5" t="s">
        <v>3075</v>
      </c>
      <c r="F994" s="5" t="s">
        <v>3068</v>
      </c>
      <c r="G994" s="6" t="s">
        <v>5338</v>
      </c>
      <c r="H994" s="4" t="str">
        <f>IFERROR(__xludf.DUMMYFUNCTION("""info@""&amp;LOWER(REGEXREPLACE(B994,""[^A-Za-z0-9]"",""""))&amp;"".com"""),"info@hotelpasajesa.com")</f>
        <v>info@hotelpasajesa.com</v>
      </c>
      <c r="I994" s="9" t="s">
        <v>5339</v>
      </c>
      <c r="J994" s="5" t="s">
        <v>108</v>
      </c>
      <c r="K994" s="5" t="s">
        <v>1985</v>
      </c>
    </row>
    <row r="995">
      <c r="A995" s="4">
        <v>10062.0</v>
      </c>
      <c r="B995" s="5" t="s">
        <v>5340</v>
      </c>
      <c r="C995" s="5" t="s">
        <v>5341</v>
      </c>
      <c r="D995" s="6" t="s">
        <v>5275</v>
      </c>
      <c r="E995" s="5" t="s">
        <v>3075</v>
      </c>
      <c r="F995" s="5" t="s">
        <v>3068</v>
      </c>
      <c r="G995" s="6" t="s">
        <v>5342</v>
      </c>
      <c r="H995" s="5" t="s">
        <v>5343</v>
      </c>
      <c r="I995" s="8" t="s">
        <v>5344</v>
      </c>
      <c r="J995" s="5" t="s">
        <v>51</v>
      </c>
      <c r="K995" s="5" t="s">
        <v>115</v>
      </c>
    </row>
    <row r="996">
      <c r="A996" s="4">
        <v>10061.0</v>
      </c>
      <c r="B996" s="5" t="s">
        <v>5345</v>
      </c>
      <c r="C996" s="5" t="s">
        <v>5346</v>
      </c>
      <c r="D996" s="6" t="s">
        <v>3287</v>
      </c>
      <c r="E996" s="5" t="s">
        <v>3067</v>
      </c>
      <c r="F996" s="5" t="s">
        <v>3068</v>
      </c>
      <c r="G996" s="6" t="s">
        <v>5347</v>
      </c>
      <c r="H996" s="4" t="str">
        <f>IFERROR(__xludf.DUMMYFUNCTION("""info@""&amp;LOWER(REGEXREPLACE(B996,""[^A-Za-z0-9]"",""""))&amp;"".com"""),"info@balhotelspa.com")</f>
        <v>info@balhotelspa.com</v>
      </c>
      <c r="I996" s="9" t="s">
        <v>5348</v>
      </c>
      <c r="J996" s="5" t="s">
        <v>42</v>
      </c>
      <c r="K996" s="5" t="s">
        <v>754</v>
      </c>
    </row>
    <row r="997">
      <c r="A997" s="4">
        <v>10060.0</v>
      </c>
      <c r="B997" s="5" t="s">
        <v>5349</v>
      </c>
      <c r="C997" s="5" t="s">
        <v>5350</v>
      </c>
      <c r="D997" s="6" t="s">
        <v>5281</v>
      </c>
      <c r="E997" s="5" t="s">
        <v>3075</v>
      </c>
      <c r="F997" s="5" t="s">
        <v>3068</v>
      </c>
      <c r="G997" s="6" t="s">
        <v>5351</v>
      </c>
      <c r="H997" s="5" t="s">
        <v>5352</v>
      </c>
      <c r="I997" s="8" t="s">
        <v>5353</v>
      </c>
      <c r="J997" s="5" t="s">
        <v>51</v>
      </c>
      <c r="K997" s="5" t="s">
        <v>109</v>
      </c>
    </row>
    <row r="998">
      <c r="A998" s="4">
        <v>10059.0</v>
      </c>
      <c r="B998" s="5" t="s">
        <v>5354</v>
      </c>
      <c r="C998" s="5" t="s">
        <v>5355</v>
      </c>
      <c r="D998" s="6" t="s">
        <v>5281</v>
      </c>
      <c r="E998" s="5" t="s">
        <v>3075</v>
      </c>
      <c r="F998" s="5" t="s">
        <v>3068</v>
      </c>
      <c r="G998" s="6" t="s">
        <v>5356</v>
      </c>
      <c r="H998" s="5" t="s">
        <v>5357</v>
      </c>
      <c r="I998" s="8" t="s">
        <v>5358</v>
      </c>
      <c r="J998" s="5" t="s">
        <v>108</v>
      </c>
      <c r="K998" s="5" t="s">
        <v>578</v>
      </c>
    </row>
    <row r="999">
      <c r="A999" s="4">
        <v>10058.0</v>
      </c>
      <c r="B999" s="5" t="s">
        <v>5359</v>
      </c>
      <c r="C999" s="5" t="s">
        <v>5360</v>
      </c>
      <c r="D999" s="6" t="s">
        <v>5361</v>
      </c>
      <c r="E999" s="5" t="s">
        <v>3075</v>
      </c>
      <c r="F999" s="5" t="s">
        <v>3068</v>
      </c>
      <c r="G999" s="6" t="s">
        <v>5362</v>
      </c>
      <c r="H999" s="5" t="s">
        <v>5363</v>
      </c>
      <c r="I999" s="8" t="s">
        <v>5364</v>
      </c>
      <c r="J999" s="5" t="s">
        <v>18</v>
      </c>
      <c r="K999" s="5" t="s">
        <v>115</v>
      </c>
    </row>
    <row r="1000">
      <c r="A1000" s="4">
        <v>10056.0</v>
      </c>
      <c r="B1000" s="5" t="s">
        <v>5365</v>
      </c>
      <c r="C1000" s="5" t="s">
        <v>5366</v>
      </c>
      <c r="D1000" s="6" t="s">
        <v>5281</v>
      </c>
      <c r="E1000" s="5" t="s">
        <v>3075</v>
      </c>
      <c r="F1000" s="5" t="s">
        <v>3068</v>
      </c>
      <c r="G1000" s="6" t="s">
        <v>5367</v>
      </c>
      <c r="H1000" s="5" t="s">
        <v>5368</v>
      </c>
      <c r="I1000" s="8" t="s">
        <v>5369</v>
      </c>
      <c r="J1000" s="5" t="s">
        <v>51</v>
      </c>
      <c r="K1000" s="5" t="s">
        <v>1410</v>
      </c>
    </row>
    <row r="1001">
      <c r="A1001" s="4">
        <v>10057.0</v>
      </c>
      <c r="B1001" s="5" t="s">
        <v>5370</v>
      </c>
      <c r="C1001" s="5" t="s">
        <v>5371</v>
      </c>
      <c r="D1001" s="6" t="s">
        <v>5281</v>
      </c>
      <c r="E1001" s="5" t="s">
        <v>3075</v>
      </c>
      <c r="F1001" s="5" t="s">
        <v>3068</v>
      </c>
      <c r="G1001" s="6" t="s">
        <v>5367</v>
      </c>
      <c r="H1001" s="4" t="str">
        <f>IFERROR(__xludf.DUMMYFUNCTION("""info@""&amp;LOWER(REGEXREPLACE(B1001,""[^A-Za-z0-9]"",""""))&amp;"".com"""),"info@franciscojaviertascontascon.com")</f>
        <v>info@franciscojaviertascontascon.com</v>
      </c>
      <c r="I1001" s="9" t="s">
        <v>5372</v>
      </c>
      <c r="J1001" s="5" t="s">
        <v>18</v>
      </c>
      <c r="K1001" s="5" t="s">
        <v>1410</v>
      </c>
    </row>
    <row r="1002">
      <c r="A1002" s="4">
        <v>10055.0</v>
      </c>
      <c r="B1002" s="5" t="s">
        <v>5373</v>
      </c>
      <c r="C1002" s="5" t="s">
        <v>5374</v>
      </c>
      <c r="D1002" s="6" t="s">
        <v>5270</v>
      </c>
      <c r="E1002" s="5" t="s">
        <v>3075</v>
      </c>
      <c r="F1002" s="5" t="s">
        <v>3068</v>
      </c>
      <c r="G1002" s="6" t="s">
        <v>5375</v>
      </c>
      <c r="H1002" s="5" t="s">
        <v>5376</v>
      </c>
      <c r="I1002" s="9" t="s">
        <v>5377</v>
      </c>
      <c r="J1002" s="5" t="s">
        <v>18</v>
      </c>
      <c r="K1002" s="5" t="s">
        <v>115</v>
      </c>
    </row>
    <row r="1003">
      <c r="A1003" s="4">
        <v>10054.0</v>
      </c>
      <c r="B1003" s="5" t="s">
        <v>5378</v>
      </c>
      <c r="C1003" s="5" t="s">
        <v>5379</v>
      </c>
      <c r="D1003" s="6" t="s">
        <v>5361</v>
      </c>
      <c r="E1003" s="5" t="s">
        <v>3075</v>
      </c>
      <c r="F1003" s="5" t="s">
        <v>3068</v>
      </c>
      <c r="G1003" s="6" t="s">
        <v>5380</v>
      </c>
      <c r="H1003" s="5" t="s">
        <v>5381</v>
      </c>
      <c r="I1003" s="8" t="s">
        <v>5382</v>
      </c>
      <c r="J1003" s="5" t="s">
        <v>18</v>
      </c>
      <c r="K1003" s="5" t="s">
        <v>1495</v>
      </c>
    </row>
    <row r="1004">
      <c r="A1004" s="4">
        <v>10053.0</v>
      </c>
      <c r="B1004" s="5" t="s">
        <v>5383</v>
      </c>
      <c r="C1004" s="5" t="s">
        <v>5384</v>
      </c>
      <c r="D1004" s="6" t="s">
        <v>5361</v>
      </c>
      <c r="E1004" s="5" t="s">
        <v>3075</v>
      </c>
      <c r="F1004" s="5" t="s">
        <v>3068</v>
      </c>
      <c r="G1004" s="6" t="s">
        <v>5385</v>
      </c>
      <c r="H1004" s="5" t="s">
        <v>5386</v>
      </c>
      <c r="I1004" s="8" t="s">
        <v>5387</v>
      </c>
      <c r="J1004" s="5" t="s">
        <v>51</v>
      </c>
      <c r="K1004" s="5" t="s">
        <v>679</v>
      </c>
    </row>
    <row r="1005">
      <c r="A1005" s="4">
        <v>10052.0</v>
      </c>
      <c r="B1005" s="5" t="s">
        <v>5388</v>
      </c>
      <c r="C1005" s="5" t="s">
        <v>5389</v>
      </c>
      <c r="D1005" s="6" t="s">
        <v>4243</v>
      </c>
      <c r="E1005" s="5" t="s">
        <v>3075</v>
      </c>
      <c r="F1005" s="5" t="s">
        <v>3068</v>
      </c>
      <c r="G1005" s="6" t="s">
        <v>5390</v>
      </c>
      <c r="H1005" s="5" t="s">
        <v>5391</v>
      </c>
      <c r="I1005" s="8" t="s">
        <v>5392</v>
      </c>
      <c r="J1005" s="5" t="s">
        <v>18</v>
      </c>
      <c r="K1005" s="5" t="s">
        <v>1495</v>
      </c>
    </row>
    <row r="1006">
      <c r="A1006" s="4">
        <v>10051.0</v>
      </c>
      <c r="B1006" s="5" t="s">
        <v>5393</v>
      </c>
      <c r="C1006" s="5" t="s">
        <v>5394</v>
      </c>
      <c r="D1006" s="6" t="s">
        <v>5395</v>
      </c>
      <c r="E1006" s="5" t="s">
        <v>3075</v>
      </c>
      <c r="F1006" s="5" t="s">
        <v>3068</v>
      </c>
      <c r="G1006" s="6" t="s">
        <v>5396</v>
      </c>
      <c r="H1006" s="5" t="s">
        <v>5397</v>
      </c>
      <c r="I1006" s="8" t="s">
        <v>5398</v>
      </c>
      <c r="J1006" s="5" t="s">
        <v>18</v>
      </c>
      <c r="K1006" s="5" t="s">
        <v>43</v>
      </c>
    </row>
    <row r="1007">
      <c r="A1007" s="4">
        <v>10050.0</v>
      </c>
      <c r="B1007" s="5" t="s">
        <v>5399</v>
      </c>
      <c r="C1007" s="5" t="s">
        <v>5400</v>
      </c>
      <c r="D1007" s="6" t="s">
        <v>5395</v>
      </c>
      <c r="E1007" s="5" t="s">
        <v>3075</v>
      </c>
      <c r="F1007" s="5" t="s">
        <v>3068</v>
      </c>
      <c r="G1007" s="6" t="s">
        <v>5401</v>
      </c>
      <c r="H1007" s="5" t="s">
        <v>5402</v>
      </c>
      <c r="I1007" s="8" t="s">
        <v>5403</v>
      </c>
      <c r="J1007" s="5" t="s">
        <v>18</v>
      </c>
      <c r="K1007" s="5" t="s">
        <v>260</v>
      </c>
    </row>
    <row r="1008">
      <c r="A1008" s="4">
        <v>10049.0</v>
      </c>
      <c r="B1008" s="5" t="s">
        <v>5404</v>
      </c>
      <c r="C1008" s="5" t="s">
        <v>5405</v>
      </c>
      <c r="D1008" s="6" t="s">
        <v>3973</v>
      </c>
      <c r="E1008" s="5" t="s">
        <v>3100</v>
      </c>
      <c r="F1008" s="5" t="s">
        <v>3068</v>
      </c>
      <c r="G1008" s="6" t="s">
        <v>5406</v>
      </c>
      <c r="H1008" s="5" t="s">
        <v>5407</v>
      </c>
      <c r="I1008" s="8" t="s">
        <v>3414</v>
      </c>
      <c r="J1008" s="5" t="s">
        <v>51</v>
      </c>
      <c r="K1008" s="5" t="s">
        <v>5408</v>
      </c>
    </row>
    <row r="1009">
      <c r="A1009" s="4">
        <v>10048.0</v>
      </c>
      <c r="B1009" s="5" t="s">
        <v>5409</v>
      </c>
      <c r="C1009" s="5" t="s">
        <v>5410</v>
      </c>
      <c r="D1009" s="6" t="s">
        <v>5411</v>
      </c>
      <c r="E1009" s="5" t="s">
        <v>3100</v>
      </c>
      <c r="F1009" s="5" t="s">
        <v>3068</v>
      </c>
      <c r="G1009" s="6" t="s">
        <v>5412</v>
      </c>
      <c r="H1009" s="4" t="s">
        <v>5413</v>
      </c>
      <c r="I1009" s="8" t="s">
        <v>5414</v>
      </c>
      <c r="J1009" s="5" t="s">
        <v>108</v>
      </c>
      <c r="K1009" s="5" t="s">
        <v>184</v>
      </c>
    </row>
    <row r="1010">
      <c r="A1010" s="4">
        <v>10047.0</v>
      </c>
      <c r="B1010" s="5" t="s">
        <v>5415</v>
      </c>
      <c r="C1010" s="5" t="s">
        <v>5416</v>
      </c>
      <c r="D1010" s="6" t="s">
        <v>5411</v>
      </c>
      <c r="E1010" s="5" t="s">
        <v>3100</v>
      </c>
      <c r="F1010" s="5" t="s">
        <v>3068</v>
      </c>
      <c r="G1010" s="6" t="s">
        <v>5417</v>
      </c>
      <c r="H1010" s="4" t="str">
        <f>IFERROR(__xludf.DUMMYFUNCTION("""info@""&amp;LOWER(REGEXREPLACE(B1010,""[^A-Za-z0-9]"",""""))&amp;"".com"""),"info@hotelisladecubacafeteria.com")</f>
        <v>info@hotelisladecubacafeteria.com</v>
      </c>
      <c r="I1010" s="9" t="s">
        <v>5418</v>
      </c>
      <c r="J1010" s="5" t="s">
        <v>93</v>
      </c>
      <c r="K1010" s="5" t="s">
        <v>553</v>
      </c>
    </row>
    <row r="1011">
      <c r="A1011" s="4">
        <v>10045.0</v>
      </c>
      <c r="B1011" s="5" t="s">
        <v>5419</v>
      </c>
      <c r="C1011" s="5" t="s">
        <v>5420</v>
      </c>
      <c r="D1011" s="6" t="s">
        <v>3112</v>
      </c>
      <c r="E1011" s="5" t="s">
        <v>3100</v>
      </c>
      <c r="F1011" s="5" t="s">
        <v>3068</v>
      </c>
      <c r="G1011" s="6" t="s">
        <v>5421</v>
      </c>
      <c r="H1011" s="5" t="s">
        <v>5422</v>
      </c>
      <c r="I1011" s="8" t="s">
        <v>3103</v>
      </c>
      <c r="J1011" s="5" t="s">
        <v>18</v>
      </c>
      <c r="K1011" s="5" t="s">
        <v>212</v>
      </c>
    </row>
    <row r="1012">
      <c r="A1012" s="4">
        <v>10046.0</v>
      </c>
      <c r="B1012" s="5" t="s">
        <v>5423</v>
      </c>
      <c r="C1012" s="5" t="s">
        <v>5420</v>
      </c>
      <c r="D1012" s="6" t="s">
        <v>3112</v>
      </c>
      <c r="E1012" s="5" t="s">
        <v>3100</v>
      </c>
      <c r="F1012" s="5" t="s">
        <v>3068</v>
      </c>
      <c r="G1012" s="6" t="s">
        <v>5421</v>
      </c>
      <c r="H1012" s="5" t="s">
        <v>5422</v>
      </c>
      <c r="I1012" s="8" t="s">
        <v>3103</v>
      </c>
      <c r="J1012" s="5" t="s">
        <v>51</v>
      </c>
      <c r="K1012" s="5" t="s">
        <v>921</v>
      </c>
    </row>
    <row r="1013">
      <c r="A1013" s="4">
        <v>10044.0</v>
      </c>
      <c r="B1013" s="5" t="s">
        <v>5424</v>
      </c>
      <c r="C1013" s="5" t="s">
        <v>5425</v>
      </c>
      <c r="D1013" s="6" t="s">
        <v>5426</v>
      </c>
      <c r="E1013" s="5" t="s">
        <v>3100</v>
      </c>
      <c r="F1013" s="5" t="s">
        <v>3068</v>
      </c>
      <c r="G1013" s="6" t="s">
        <v>5427</v>
      </c>
      <c r="H1013" s="5" t="s">
        <v>5428</v>
      </c>
      <c r="I1013" s="8" t="s">
        <v>5429</v>
      </c>
      <c r="J1013" s="5" t="s">
        <v>18</v>
      </c>
      <c r="K1013" s="5" t="s">
        <v>233</v>
      </c>
    </row>
    <row r="1014">
      <c r="A1014" s="4">
        <v>10043.0</v>
      </c>
      <c r="B1014" s="5" t="s">
        <v>5430</v>
      </c>
      <c r="C1014" s="5" t="s">
        <v>5431</v>
      </c>
      <c r="D1014" s="6" t="s">
        <v>5432</v>
      </c>
      <c r="E1014" s="5" t="s">
        <v>3100</v>
      </c>
      <c r="F1014" s="5" t="s">
        <v>3068</v>
      </c>
      <c r="G1014" s="6" t="s">
        <v>5433</v>
      </c>
      <c r="H1014" s="4" t="s">
        <v>4635</v>
      </c>
      <c r="I1014" s="8" t="s">
        <v>4636</v>
      </c>
      <c r="J1014" s="5" t="s">
        <v>51</v>
      </c>
      <c r="K1014" s="4" t="s">
        <v>42</v>
      </c>
    </row>
    <row r="1015">
      <c r="A1015" s="4">
        <v>10042.0</v>
      </c>
      <c r="B1015" s="5" t="s">
        <v>5434</v>
      </c>
      <c r="C1015" s="5" t="s">
        <v>5435</v>
      </c>
      <c r="D1015" s="6" t="s">
        <v>5436</v>
      </c>
      <c r="E1015" s="5" t="s">
        <v>3985</v>
      </c>
      <c r="F1015" s="5" t="s">
        <v>3068</v>
      </c>
      <c r="G1015" s="6" t="s">
        <v>5437</v>
      </c>
      <c r="H1015" s="5" t="s">
        <v>5438</v>
      </c>
      <c r="I1015" s="8" t="s">
        <v>5439</v>
      </c>
      <c r="J1015" s="5" t="s">
        <v>18</v>
      </c>
      <c r="K1015" s="5" t="s">
        <v>184</v>
      </c>
    </row>
    <row r="1016">
      <c r="A1016" s="4">
        <v>10041.0</v>
      </c>
      <c r="B1016" s="5" t="s">
        <v>5440</v>
      </c>
      <c r="C1016" s="5" t="s">
        <v>5441</v>
      </c>
      <c r="D1016" s="6" t="s">
        <v>5442</v>
      </c>
      <c r="E1016" s="5" t="s">
        <v>3985</v>
      </c>
      <c r="F1016" s="5" t="s">
        <v>3068</v>
      </c>
      <c r="G1016" s="6" t="s">
        <v>5443</v>
      </c>
      <c r="H1016" s="5" t="s">
        <v>5444</v>
      </c>
      <c r="I1016" s="8" t="s">
        <v>5445</v>
      </c>
      <c r="J1016" s="5" t="s">
        <v>18</v>
      </c>
      <c r="K1016" s="5" t="s">
        <v>4685</v>
      </c>
    </row>
    <row r="1017">
      <c r="A1017" s="4">
        <v>10040.0</v>
      </c>
      <c r="B1017" s="5" t="s">
        <v>5446</v>
      </c>
      <c r="C1017" s="5" t="s">
        <v>5447</v>
      </c>
      <c r="D1017" s="6" t="s">
        <v>5448</v>
      </c>
      <c r="E1017" s="5" t="s">
        <v>4088</v>
      </c>
      <c r="F1017" s="5" t="s">
        <v>3068</v>
      </c>
      <c r="G1017" s="6" t="s">
        <v>5449</v>
      </c>
      <c r="H1017" s="5" t="s">
        <v>5450</v>
      </c>
      <c r="I1017" s="8" t="s">
        <v>5451</v>
      </c>
      <c r="J1017" s="5" t="s">
        <v>42</v>
      </c>
      <c r="K1017" s="5" t="s">
        <v>4685</v>
      </c>
    </row>
    <row r="1018">
      <c r="A1018" s="4">
        <v>10039.0</v>
      </c>
      <c r="B1018" s="5" t="s">
        <v>5452</v>
      </c>
      <c r="C1018" s="5" t="s">
        <v>5453</v>
      </c>
      <c r="D1018" s="6" t="s">
        <v>4087</v>
      </c>
      <c r="E1018" s="5" t="s">
        <v>4088</v>
      </c>
      <c r="F1018" s="5" t="s">
        <v>3068</v>
      </c>
      <c r="G1018" s="6" t="s">
        <v>5454</v>
      </c>
      <c r="H1018" s="7" t="s">
        <v>5455</v>
      </c>
      <c r="I1018" s="8" t="s">
        <v>5456</v>
      </c>
      <c r="J1018" s="5" t="s">
        <v>42</v>
      </c>
      <c r="K1018" s="5" t="s">
        <v>280</v>
      </c>
    </row>
    <row r="1019">
      <c r="A1019" s="4">
        <v>10038.0</v>
      </c>
      <c r="B1019" s="5" t="s">
        <v>5457</v>
      </c>
      <c r="C1019" s="5" t="s">
        <v>5458</v>
      </c>
      <c r="D1019" s="6" t="s">
        <v>4087</v>
      </c>
      <c r="E1019" s="5" t="s">
        <v>4088</v>
      </c>
      <c r="F1019" s="5" t="s">
        <v>3068</v>
      </c>
      <c r="G1019" s="6" t="s">
        <v>5459</v>
      </c>
      <c r="H1019" s="4" t="str">
        <f>IFERROR(__xludf.DUMMYFUNCTION("""info@""&amp;LOWER(REGEXREPLACE(B1019,""[^A-Za-z0-9]"",""""))&amp;"".com"""),"info@lacabaa.com")</f>
        <v>info@lacabaa.com</v>
      </c>
      <c r="I1019" s="9" t="s">
        <v>5460</v>
      </c>
      <c r="J1019" s="5" t="s">
        <v>18</v>
      </c>
      <c r="K1019" s="5" t="s">
        <v>1162</v>
      </c>
    </row>
    <row r="1020">
      <c r="A1020" s="4">
        <v>10037.0</v>
      </c>
      <c r="B1020" s="5" t="s">
        <v>5461</v>
      </c>
      <c r="C1020" s="5" t="s">
        <v>5462</v>
      </c>
      <c r="D1020" s="6" t="s">
        <v>5411</v>
      </c>
      <c r="E1020" s="5" t="s">
        <v>3100</v>
      </c>
      <c r="F1020" s="5" t="s">
        <v>3068</v>
      </c>
      <c r="G1020" s="6" t="s">
        <v>5463</v>
      </c>
      <c r="H1020" s="4" t="str">
        <f>IFERROR(__xludf.DUMMYFUNCTION("""info@""&amp;LOWER(REGEXREPLACE(B1020,""[^A-Za-z0-9]"",""""))&amp;"".com"""),"info@hostelerianorsl.com")</f>
        <v>info@hostelerianorsl.com</v>
      </c>
      <c r="I1020" s="9" t="s">
        <v>5464</v>
      </c>
      <c r="J1020" s="5" t="s">
        <v>51</v>
      </c>
      <c r="K1020" s="5" t="s">
        <v>464</v>
      </c>
    </row>
    <row r="1021">
      <c r="A1021" s="4">
        <v>10036.0</v>
      </c>
      <c r="B1021" s="5" t="s">
        <v>5465</v>
      </c>
      <c r="C1021" s="5" t="s">
        <v>5466</v>
      </c>
      <c r="D1021" s="6" t="s">
        <v>5467</v>
      </c>
      <c r="E1021" s="5" t="s">
        <v>3100</v>
      </c>
      <c r="F1021" s="5" t="s">
        <v>3068</v>
      </c>
      <c r="G1021" s="6" t="s">
        <v>5468</v>
      </c>
      <c r="H1021" s="4" t="str">
        <f>IFERROR(__xludf.DUMMYFUNCTION("""info@""&amp;LOWER(REGEXREPLACE(B1021,""[^A-Za-z0-9]"",""""))&amp;"".com"""),"info@hotelfavila.com")</f>
        <v>info@hotelfavila.com</v>
      </c>
      <c r="I1021" s="9" t="s">
        <v>5469</v>
      </c>
      <c r="J1021" s="5" t="s">
        <v>42</v>
      </c>
      <c r="K1021" s="5" t="s">
        <v>754</v>
      </c>
    </row>
    <row r="1022">
      <c r="A1022" s="4">
        <v>10035.0</v>
      </c>
      <c r="B1022" s="5" t="s">
        <v>5470</v>
      </c>
      <c r="C1022" s="5" t="s">
        <v>5471</v>
      </c>
      <c r="D1022" s="6" t="s">
        <v>5467</v>
      </c>
      <c r="E1022" s="5" t="s">
        <v>3100</v>
      </c>
      <c r="F1022" s="5" t="s">
        <v>3068</v>
      </c>
      <c r="G1022" s="6" t="s">
        <v>5472</v>
      </c>
      <c r="H1022" s="5" t="s">
        <v>5473</v>
      </c>
      <c r="I1022" s="8" t="s">
        <v>5474</v>
      </c>
      <c r="J1022" s="5" t="s">
        <v>18</v>
      </c>
      <c r="K1022" s="5" t="s">
        <v>754</v>
      </c>
    </row>
    <row r="1023">
      <c r="A1023" s="4">
        <v>10034.0</v>
      </c>
      <c r="B1023" s="5" t="s">
        <v>5475</v>
      </c>
      <c r="C1023" s="5" t="s">
        <v>5476</v>
      </c>
      <c r="D1023" s="6" t="s">
        <v>3099</v>
      </c>
      <c r="E1023" s="5" t="s">
        <v>3100</v>
      </c>
      <c r="F1023" s="5" t="s">
        <v>3068</v>
      </c>
      <c r="G1023" s="6" t="s">
        <v>5477</v>
      </c>
      <c r="H1023" s="7" t="s">
        <v>5478</v>
      </c>
      <c r="I1023" s="8" t="s">
        <v>5479</v>
      </c>
      <c r="J1023" s="5" t="s">
        <v>42</v>
      </c>
      <c r="K1023" s="5" t="s">
        <v>5480</v>
      </c>
    </row>
    <row r="1024">
      <c r="A1024" s="4">
        <v>10033.0</v>
      </c>
      <c r="B1024" s="5" t="s">
        <v>5481</v>
      </c>
      <c r="C1024" s="5" t="s">
        <v>5482</v>
      </c>
      <c r="D1024" s="6" t="s">
        <v>4087</v>
      </c>
      <c r="E1024" s="5" t="s">
        <v>4088</v>
      </c>
      <c r="F1024" s="5" t="s">
        <v>3068</v>
      </c>
      <c r="G1024" s="6" t="s">
        <v>5483</v>
      </c>
      <c r="H1024" s="4" t="str">
        <f>IFERROR(__xludf.DUMMYFUNCTION("""info@""&amp;LOWER(REGEXREPLACE(B1024,""[^A-Za-z0-9]"",""""))&amp;"".com"""),"info@lospinosdelprincipado.com")</f>
        <v>info@lospinosdelprincipado.com</v>
      </c>
      <c r="I1024" s="9" t="s">
        <v>5484</v>
      </c>
      <c r="J1024" s="5" t="s">
        <v>93</v>
      </c>
      <c r="K1024" s="5" t="s">
        <v>5485</v>
      </c>
    </row>
    <row r="1025">
      <c r="A1025" s="4">
        <v>10032.0</v>
      </c>
      <c r="B1025" s="5" t="s">
        <v>5486</v>
      </c>
      <c r="C1025" s="5" t="s">
        <v>5487</v>
      </c>
      <c r="D1025" s="6" t="s">
        <v>5467</v>
      </c>
      <c r="E1025" s="5" t="s">
        <v>3100</v>
      </c>
      <c r="F1025" s="5" t="s">
        <v>3068</v>
      </c>
      <c r="G1025" s="6" t="s">
        <v>5488</v>
      </c>
      <c r="H1025" s="4" t="str">
        <f>IFERROR(__xludf.DUMMYFUNCTION("""info@""&amp;LOWER(REGEXREPLACE(B1025,""[^A-Za-z0-9]"",""""))&amp;"".com"""),"info@alteza.com")</f>
        <v>info@alteza.com</v>
      </c>
      <c r="I1025" s="9" t="s">
        <v>5489</v>
      </c>
      <c r="J1025" s="5" t="s">
        <v>18</v>
      </c>
      <c r="K1025" s="5" t="s">
        <v>218</v>
      </c>
    </row>
    <row r="1026">
      <c r="A1026" s="4">
        <v>10031.0</v>
      </c>
      <c r="B1026" s="5" t="s">
        <v>5486</v>
      </c>
      <c r="C1026" s="5" t="s">
        <v>5490</v>
      </c>
      <c r="D1026" s="6" t="s">
        <v>5467</v>
      </c>
      <c r="E1026" s="5" t="s">
        <v>3100</v>
      </c>
      <c r="F1026" s="5" t="s">
        <v>3068</v>
      </c>
      <c r="G1026" s="6" t="s">
        <v>5491</v>
      </c>
      <c r="H1026" s="5" t="s">
        <v>5473</v>
      </c>
      <c r="I1026" s="8" t="s">
        <v>5492</v>
      </c>
      <c r="J1026" s="5" t="s">
        <v>51</v>
      </c>
      <c r="K1026" s="5" t="s">
        <v>294</v>
      </c>
    </row>
    <row r="1027">
      <c r="A1027" s="4">
        <v>10030.0</v>
      </c>
      <c r="B1027" s="5" t="s">
        <v>5493</v>
      </c>
      <c r="C1027" s="5" t="s">
        <v>5494</v>
      </c>
      <c r="D1027" s="6" t="s">
        <v>5426</v>
      </c>
      <c r="E1027" s="5" t="s">
        <v>3100</v>
      </c>
      <c r="F1027" s="5" t="s">
        <v>3068</v>
      </c>
      <c r="G1027" s="6" t="s">
        <v>5495</v>
      </c>
      <c r="H1027" s="5" t="s">
        <v>5496</v>
      </c>
      <c r="I1027" s="8" t="s">
        <v>3103</v>
      </c>
      <c r="J1027" s="5" t="s">
        <v>42</v>
      </c>
      <c r="K1027" s="5" t="s">
        <v>1239</v>
      </c>
    </row>
    <row r="1028">
      <c r="A1028" s="4">
        <v>10029.0</v>
      </c>
      <c r="B1028" s="5" t="s">
        <v>5497</v>
      </c>
      <c r="C1028" s="5" t="s">
        <v>5498</v>
      </c>
      <c r="D1028" s="6" t="s">
        <v>5432</v>
      </c>
      <c r="E1028" s="5" t="s">
        <v>3100</v>
      </c>
      <c r="F1028" s="5" t="s">
        <v>3068</v>
      </c>
      <c r="G1028" s="6" t="s">
        <v>5499</v>
      </c>
      <c r="H1028" s="5" t="s">
        <v>5500</v>
      </c>
      <c r="I1028" s="8" t="s">
        <v>5501</v>
      </c>
      <c r="J1028" s="5" t="s">
        <v>18</v>
      </c>
      <c r="K1028" s="5" t="s">
        <v>1415</v>
      </c>
    </row>
    <row r="1029">
      <c r="A1029" s="4">
        <v>10028.0</v>
      </c>
      <c r="B1029" s="5" t="s">
        <v>5502</v>
      </c>
      <c r="C1029" s="5" t="s">
        <v>5503</v>
      </c>
      <c r="D1029" s="6" t="s">
        <v>5426</v>
      </c>
      <c r="E1029" s="5" t="s">
        <v>3100</v>
      </c>
      <c r="F1029" s="5" t="s">
        <v>3068</v>
      </c>
      <c r="G1029" s="6" t="s">
        <v>5504</v>
      </c>
      <c r="H1029" s="5" t="s">
        <v>5428</v>
      </c>
      <c r="I1029" s="8" t="s">
        <v>5429</v>
      </c>
      <c r="J1029" s="5" t="s">
        <v>42</v>
      </c>
      <c r="K1029" s="5" t="s">
        <v>170</v>
      </c>
    </row>
    <row r="1030">
      <c r="A1030" s="4">
        <v>10027.0</v>
      </c>
      <c r="B1030" s="5" t="s">
        <v>5505</v>
      </c>
      <c r="C1030" s="5" t="s">
        <v>5506</v>
      </c>
      <c r="D1030" s="6" t="s">
        <v>5467</v>
      </c>
      <c r="E1030" s="5" t="s">
        <v>3100</v>
      </c>
      <c r="F1030" s="5" t="s">
        <v>3068</v>
      </c>
      <c r="G1030" s="6" t="s">
        <v>5507</v>
      </c>
      <c r="H1030" s="5" t="s">
        <v>5508</v>
      </c>
      <c r="I1030" s="8" t="s">
        <v>5509</v>
      </c>
      <c r="J1030" s="5" t="s">
        <v>42</v>
      </c>
      <c r="K1030" s="5" t="s">
        <v>5510</v>
      </c>
    </row>
    <row r="1031">
      <c r="A1031" s="4">
        <v>10026.0</v>
      </c>
      <c r="B1031" s="5" t="s">
        <v>5511</v>
      </c>
      <c r="C1031" s="5" t="s">
        <v>5512</v>
      </c>
      <c r="D1031" s="6" t="s">
        <v>5432</v>
      </c>
      <c r="E1031" s="5" t="s">
        <v>3100</v>
      </c>
      <c r="F1031" s="5" t="s">
        <v>3068</v>
      </c>
      <c r="G1031" s="6" t="s">
        <v>5513</v>
      </c>
      <c r="H1031" s="5" t="s">
        <v>5514</v>
      </c>
      <c r="I1031" s="8" t="s">
        <v>5515</v>
      </c>
      <c r="J1031" s="5" t="s">
        <v>108</v>
      </c>
      <c r="K1031" s="5" t="s">
        <v>280</v>
      </c>
    </row>
    <row r="1032">
      <c r="A1032" s="4">
        <v>10025.0</v>
      </c>
      <c r="B1032" s="5" t="s">
        <v>5516</v>
      </c>
      <c r="C1032" s="5" t="s">
        <v>5517</v>
      </c>
      <c r="D1032" s="6" t="s">
        <v>5518</v>
      </c>
      <c r="E1032" s="5" t="s">
        <v>3100</v>
      </c>
      <c r="F1032" s="5" t="s">
        <v>3068</v>
      </c>
      <c r="G1032" s="6" t="s">
        <v>5519</v>
      </c>
      <c r="H1032" s="7" t="s">
        <v>5520</v>
      </c>
      <c r="I1032" s="8" t="s">
        <v>5521</v>
      </c>
      <c r="J1032" s="5" t="s">
        <v>18</v>
      </c>
      <c r="K1032" s="5" t="s">
        <v>2145</v>
      </c>
    </row>
    <row r="1033">
      <c r="A1033" s="4">
        <v>10024.0</v>
      </c>
      <c r="B1033" s="5" t="s">
        <v>5522</v>
      </c>
      <c r="C1033" s="5" t="s">
        <v>5523</v>
      </c>
      <c r="D1033" s="6" t="s">
        <v>5467</v>
      </c>
      <c r="E1033" s="5" t="s">
        <v>3100</v>
      </c>
      <c r="F1033" s="5" t="s">
        <v>3068</v>
      </c>
      <c r="G1033" s="6" t="s">
        <v>5524</v>
      </c>
      <c r="H1033" s="5" t="s">
        <v>5525</v>
      </c>
      <c r="I1033" s="8" t="s">
        <v>5526</v>
      </c>
      <c r="J1033" s="5" t="s">
        <v>51</v>
      </c>
      <c r="K1033" s="5" t="s">
        <v>578</v>
      </c>
    </row>
    <row r="1034">
      <c r="A1034" s="4">
        <v>10023.0</v>
      </c>
      <c r="B1034" s="5" t="s">
        <v>5527</v>
      </c>
      <c r="C1034" s="5" t="s">
        <v>5528</v>
      </c>
      <c r="D1034" s="6" t="s">
        <v>5467</v>
      </c>
      <c r="E1034" s="5" t="s">
        <v>3100</v>
      </c>
      <c r="F1034" s="5" t="s">
        <v>3068</v>
      </c>
      <c r="G1034" s="6" t="s">
        <v>5529</v>
      </c>
      <c r="H1034" s="5" t="s">
        <v>5530</v>
      </c>
      <c r="I1034" s="8" t="s">
        <v>41</v>
      </c>
      <c r="J1034" s="5" t="s">
        <v>42</v>
      </c>
      <c r="K1034" s="5" t="s">
        <v>1574</v>
      </c>
    </row>
    <row r="1035">
      <c r="A1035" s="4">
        <v>10022.0</v>
      </c>
      <c r="B1035" s="5" t="s">
        <v>5531</v>
      </c>
      <c r="C1035" s="5" t="s">
        <v>5532</v>
      </c>
      <c r="D1035" s="6" t="s">
        <v>5467</v>
      </c>
      <c r="E1035" s="5" t="s">
        <v>3100</v>
      </c>
      <c r="F1035" s="5" t="s">
        <v>3068</v>
      </c>
      <c r="G1035" s="6" t="s">
        <v>5533</v>
      </c>
      <c r="H1035" s="7" t="s">
        <v>5534</v>
      </c>
      <c r="I1035" s="8" t="s">
        <v>5535</v>
      </c>
      <c r="J1035" s="5" t="s">
        <v>18</v>
      </c>
      <c r="K1035" s="5" t="s">
        <v>85</v>
      </c>
    </row>
    <row r="1036">
      <c r="A1036" s="4">
        <v>10021.0</v>
      </c>
      <c r="B1036" s="5" t="s">
        <v>5536</v>
      </c>
      <c r="C1036" s="5" t="s">
        <v>5537</v>
      </c>
      <c r="D1036" s="6" t="s">
        <v>5467</v>
      </c>
      <c r="E1036" s="5" t="s">
        <v>3100</v>
      </c>
      <c r="F1036" s="5" t="s">
        <v>3068</v>
      </c>
      <c r="G1036" s="6" t="s">
        <v>5538</v>
      </c>
      <c r="H1036" s="5" t="s">
        <v>5539</v>
      </c>
      <c r="I1036" s="8" t="s">
        <v>5540</v>
      </c>
      <c r="J1036" s="5" t="s">
        <v>42</v>
      </c>
      <c r="K1036" s="5" t="s">
        <v>420</v>
      </c>
    </row>
    <row r="1037">
      <c r="A1037" s="4">
        <v>10020.0</v>
      </c>
      <c r="B1037" s="5" t="s">
        <v>5541</v>
      </c>
      <c r="C1037" s="5" t="s">
        <v>5542</v>
      </c>
      <c r="D1037" s="6" t="s">
        <v>5432</v>
      </c>
      <c r="E1037" s="5" t="s">
        <v>3100</v>
      </c>
      <c r="F1037" s="5" t="s">
        <v>3068</v>
      </c>
      <c r="G1037" s="6" t="s">
        <v>5543</v>
      </c>
      <c r="H1037" s="4" t="s">
        <v>5544</v>
      </c>
      <c r="I1037" s="8" t="s">
        <v>5545</v>
      </c>
      <c r="J1037" s="5" t="s">
        <v>51</v>
      </c>
      <c r="K1037" s="5" t="s">
        <v>1415</v>
      </c>
    </row>
    <row r="1038">
      <c r="A1038" s="4">
        <v>10019.0</v>
      </c>
      <c r="B1038" s="5" t="s">
        <v>5546</v>
      </c>
      <c r="C1038" s="5" t="s">
        <v>5547</v>
      </c>
      <c r="D1038" s="6" t="s">
        <v>5426</v>
      </c>
      <c r="E1038" s="5" t="s">
        <v>3100</v>
      </c>
      <c r="F1038" s="5" t="s">
        <v>3068</v>
      </c>
      <c r="G1038" s="6" t="s">
        <v>5548</v>
      </c>
      <c r="H1038" s="5" t="s">
        <v>5549</v>
      </c>
      <c r="I1038" s="8" t="s">
        <v>5550</v>
      </c>
      <c r="J1038" s="5" t="s">
        <v>18</v>
      </c>
      <c r="K1038" s="5" t="s">
        <v>721</v>
      </c>
    </row>
    <row r="1039">
      <c r="A1039" s="4">
        <v>10018.0</v>
      </c>
      <c r="B1039" s="5" t="s">
        <v>5551</v>
      </c>
      <c r="C1039" s="5" t="s">
        <v>5552</v>
      </c>
      <c r="D1039" s="6" t="s">
        <v>3973</v>
      </c>
      <c r="E1039" s="5" t="s">
        <v>3100</v>
      </c>
      <c r="F1039" s="5" t="s">
        <v>3068</v>
      </c>
      <c r="G1039" s="6" t="s">
        <v>5553</v>
      </c>
      <c r="H1039" s="5" t="s">
        <v>5554</v>
      </c>
      <c r="I1039" s="8" t="s">
        <v>5555</v>
      </c>
      <c r="J1039" s="5" t="s">
        <v>18</v>
      </c>
      <c r="K1039" s="5" t="s">
        <v>1421</v>
      </c>
    </row>
    <row r="1040">
      <c r="A1040" s="4">
        <v>10017.0</v>
      </c>
      <c r="B1040" s="5" t="s">
        <v>5556</v>
      </c>
      <c r="C1040" s="5" t="s">
        <v>5557</v>
      </c>
      <c r="D1040" s="6" t="s">
        <v>5432</v>
      </c>
      <c r="E1040" s="5" t="s">
        <v>3100</v>
      </c>
      <c r="F1040" s="5" t="s">
        <v>3068</v>
      </c>
      <c r="G1040" s="6" t="s">
        <v>5558</v>
      </c>
      <c r="H1040" s="4" t="str">
        <f>IFERROR(__xludf.DUMMYFUNCTION("""info@""&amp;LOWER(REGEXREPLACE(B1040,""[^A-Za-z0-9]"",""""))&amp;"".com"""),"info@hotellongoriaplaza.com")</f>
        <v>info@hotellongoriaplaza.com</v>
      </c>
      <c r="I1040" s="9" t="s">
        <v>5559</v>
      </c>
      <c r="J1040" s="5" t="s">
        <v>18</v>
      </c>
      <c r="K1040" s="5" t="s">
        <v>43</v>
      </c>
    </row>
    <row r="1041">
      <c r="A1041" s="4">
        <v>10016.0</v>
      </c>
      <c r="B1041" s="5" t="s">
        <v>5560</v>
      </c>
      <c r="C1041" s="5" t="s">
        <v>5561</v>
      </c>
      <c r="D1041" s="6" t="s">
        <v>5426</v>
      </c>
      <c r="E1041" s="5" t="s">
        <v>3100</v>
      </c>
      <c r="F1041" s="5" t="s">
        <v>3068</v>
      </c>
      <c r="G1041" s="6" t="s">
        <v>5562</v>
      </c>
      <c r="H1041" s="5" t="s">
        <v>5563</v>
      </c>
      <c r="I1041" s="8" t="s">
        <v>5564</v>
      </c>
      <c r="J1041" s="5" t="s">
        <v>18</v>
      </c>
      <c r="K1041" s="5" t="s">
        <v>19</v>
      </c>
    </row>
    <row r="1042">
      <c r="A1042" s="4">
        <v>10015.0</v>
      </c>
      <c r="B1042" s="5" t="s">
        <v>5565</v>
      </c>
      <c r="C1042" s="5" t="s">
        <v>5566</v>
      </c>
      <c r="D1042" s="6" t="s">
        <v>5432</v>
      </c>
      <c r="E1042" s="5" t="s">
        <v>3100</v>
      </c>
      <c r="F1042" s="5" t="s">
        <v>3068</v>
      </c>
      <c r="G1042" s="6" t="s">
        <v>5567</v>
      </c>
      <c r="H1042" s="4" t="s">
        <v>4635</v>
      </c>
      <c r="I1042" s="8" t="s">
        <v>4636</v>
      </c>
      <c r="J1042" s="5" t="s">
        <v>42</v>
      </c>
      <c r="K1042" s="5" t="s">
        <v>1144</v>
      </c>
    </row>
    <row r="1043">
      <c r="A1043" s="4">
        <v>10014.0</v>
      </c>
      <c r="B1043" s="5" t="s">
        <v>5568</v>
      </c>
      <c r="C1043" s="5" t="s">
        <v>5569</v>
      </c>
      <c r="D1043" s="6" t="s">
        <v>3973</v>
      </c>
      <c r="E1043" s="5" t="s">
        <v>3100</v>
      </c>
      <c r="F1043" s="5" t="s">
        <v>3068</v>
      </c>
      <c r="G1043" s="6" t="s">
        <v>5570</v>
      </c>
      <c r="H1043" s="5" t="s">
        <v>5571</v>
      </c>
      <c r="I1043" s="8" t="s">
        <v>5572</v>
      </c>
      <c r="J1043" s="5" t="s">
        <v>51</v>
      </c>
      <c r="K1043" s="5" t="s">
        <v>1086</v>
      </c>
    </row>
    <row r="1044">
      <c r="A1044" s="4">
        <v>10013.0</v>
      </c>
      <c r="B1044" s="5" t="s">
        <v>5573</v>
      </c>
      <c r="C1044" s="5" t="s">
        <v>5574</v>
      </c>
      <c r="D1044" s="6" t="s">
        <v>5270</v>
      </c>
      <c r="E1044" s="5" t="s">
        <v>3075</v>
      </c>
      <c r="F1044" s="5" t="s">
        <v>3068</v>
      </c>
      <c r="G1044" s="6" t="s">
        <v>5575</v>
      </c>
      <c r="H1044" s="5" t="s">
        <v>5576</v>
      </c>
      <c r="I1044" s="9" t="s">
        <v>5577</v>
      </c>
      <c r="J1044" s="5" t="s">
        <v>18</v>
      </c>
      <c r="K1044" s="5" t="s">
        <v>1250</v>
      </c>
    </row>
    <row r="1045">
      <c r="A1045" s="4">
        <v>10012.0</v>
      </c>
      <c r="B1045" s="5" t="s">
        <v>5578</v>
      </c>
      <c r="C1045" s="5" t="s">
        <v>5579</v>
      </c>
      <c r="D1045" s="6" t="s">
        <v>5270</v>
      </c>
      <c r="E1045" s="5" t="s">
        <v>3075</v>
      </c>
      <c r="F1045" s="5" t="s">
        <v>3068</v>
      </c>
      <c r="G1045" s="6" t="s">
        <v>5580</v>
      </c>
      <c r="H1045" s="5" t="s">
        <v>5581</v>
      </c>
      <c r="I1045" s="8" t="s">
        <v>41</v>
      </c>
      <c r="J1045" s="5" t="s">
        <v>108</v>
      </c>
      <c r="K1045" s="5" t="s">
        <v>764</v>
      </c>
    </row>
    <row r="1046">
      <c r="A1046" s="4">
        <v>10011.0</v>
      </c>
      <c r="B1046" s="5" t="s">
        <v>5582</v>
      </c>
      <c r="C1046" s="5" t="s">
        <v>5583</v>
      </c>
      <c r="D1046" s="6" t="s">
        <v>5275</v>
      </c>
      <c r="E1046" s="5" t="s">
        <v>3075</v>
      </c>
      <c r="F1046" s="5" t="s">
        <v>3068</v>
      </c>
      <c r="G1046" s="6" t="s">
        <v>5584</v>
      </c>
      <c r="H1046" s="5" t="s">
        <v>3413</v>
      </c>
      <c r="I1046" s="8" t="s">
        <v>3414</v>
      </c>
      <c r="J1046" s="5" t="s">
        <v>18</v>
      </c>
      <c r="K1046" s="5" t="s">
        <v>1162</v>
      </c>
    </row>
    <row r="1047">
      <c r="A1047" s="4">
        <v>10010.0</v>
      </c>
      <c r="B1047" s="5" t="s">
        <v>5585</v>
      </c>
      <c r="C1047" s="5" t="s">
        <v>5586</v>
      </c>
      <c r="D1047" s="6" t="s">
        <v>5587</v>
      </c>
      <c r="E1047" s="5" t="s">
        <v>3075</v>
      </c>
      <c r="F1047" s="5" t="s">
        <v>3068</v>
      </c>
      <c r="G1047" s="6" t="s">
        <v>5588</v>
      </c>
      <c r="H1047" s="5" t="s">
        <v>5589</v>
      </c>
      <c r="I1047" s="8" t="s">
        <v>5590</v>
      </c>
      <c r="J1047" s="5" t="s">
        <v>51</v>
      </c>
      <c r="K1047" s="5" t="s">
        <v>5591</v>
      </c>
    </row>
    <row r="1048">
      <c r="A1048" s="4">
        <v>10009.0</v>
      </c>
      <c r="B1048" s="5" t="s">
        <v>5592</v>
      </c>
      <c r="C1048" s="5" t="s">
        <v>5593</v>
      </c>
      <c r="D1048" s="6" t="s">
        <v>4243</v>
      </c>
      <c r="E1048" s="5" t="s">
        <v>3075</v>
      </c>
      <c r="F1048" s="5" t="s">
        <v>3068</v>
      </c>
      <c r="G1048" s="6" t="s">
        <v>5594</v>
      </c>
      <c r="H1048" s="5" t="s">
        <v>5595</v>
      </c>
      <c r="I1048" s="8" t="s">
        <v>5596</v>
      </c>
      <c r="J1048" s="5" t="s">
        <v>18</v>
      </c>
      <c r="K1048" s="5" t="s">
        <v>109</v>
      </c>
    </row>
    <row r="1049">
      <c r="A1049" s="4">
        <v>10008.0</v>
      </c>
      <c r="B1049" s="5" t="s">
        <v>5597</v>
      </c>
      <c r="C1049" s="5" t="s">
        <v>5598</v>
      </c>
      <c r="D1049" s="6" t="s">
        <v>5599</v>
      </c>
      <c r="E1049" s="5" t="s">
        <v>3075</v>
      </c>
      <c r="F1049" s="5" t="s">
        <v>3068</v>
      </c>
      <c r="G1049" s="6" t="s">
        <v>5600</v>
      </c>
      <c r="H1049" s="4" t="s">
        <v>5601</v>
      </c>
      <c r="I1049" s="8" t="s">
        <v>5602</v>
      </c>
      <c r="J1049" s="5" t="s">
        <v>18</v>
      </c>
      <c r="K1049" s="5" t="s">
        <v>4985</v>
      </c>
    </row>
    <row r="1050">
      <c r="A1050" s="4">
        <v>10007.0</v>
      </c>
      <c r="B1050" s="5" t="s">
        <v>1757</v>
      </c>
      <c r="C1050" s="5" t="s">
        <v>5603</v>
      </c>
      <c r="D1050" s="6" t="s">
        <v>5604</v>
      </c>
      <c r="E1050" s="5" t="s">
        <v>3075</v>
      </c>
      <c r="F1050" s="5" t="s">
        <v>3068</v>
      </c>
      <c r="G1050" s="6" t="s">
        <v>5605</v>
      </c>
      <c r="H1050" s="5" t="s">
        <v>5606</v>
      </c>
      <c r="I1050" s="8" t="s">
        <v>5607</v>
      </c>
      <c r="J1050" s="5" t="s">
        <v>18</v>
      </c>
      <c r="K1050" s="5" t="s">
        <v>85</v>
      </c>
    </row>
    <row r="1051">
      <c r="A1051" s="4">
        <v>10006.0</v>
      </c>
      <c r="B1051" s="5" t="s">
        <v>5608</v>
      </c>
      <c r="C1051" s="5" t="s">
        <v>5609</v>
      </c>
      <c r="D1051" s="6" t="s">
        <v>5307</v>
      </c>
      <c r="E1051" s="5" t="s">
        <v>3075</v>
      </c>
      <c r="F1051" s="5" t="s">
        <v>3068</v>
      </c>
      <c r="G1051" s="6" t="s">
        <v>5610</v>
      </c>
      <c r="H1051" s="5" t="s">
        <v>5368</v>
      </c>
      <c r="I1051" s="8" t="s">
        <v>5369</v>
      </c>
      <c r="J1051" s="5" t="s">
        <v>93</v>
      </c>
      <c r="K1051" s="5" t="s">
        <v>5611</v>
      </c>
    </row>
    <row r="1052">
      <c r="A1052" s="4">
        <v>10005.0</v>
      </c>
      <c r="B1052" s="5" t="s">
        <v>5612</v>
      </c>
      <c r="C1052" s="5" t="s">
        <v>5613</v>
      </c>
      <c r="D1052" s="6" t="s">
        <v>5614</v>
      </c>
      <c r="E1052" s="5" t="s">
        <v>3075</v>
      </c>
      <c r="F1052" s="5" t="s">
        <v>3068</v>
      </c>
      <c r="G1052" s="6" t="s">
        <v>5615</v>
      </c>
      <c r="H1052" s="5" t="s">
        <v>5616</v>
      </c>
      <c r="I1052" s="8" t="s">
        <v>5617</v>
      </c>
      <c r="J1052" s="5" t="s">
        <v>18</v>
      </c>
      <c r="K1052" s="5" t="s">
        <v>1427</v>
      </c>
    </row>
    <row r="1053">
      <c r="A1053" s="4">
        <v>10004.0</v>
      </c>
      <c r="B1053" s="5" t="s">
        <v>5618</v>
      </c>
      <c r="C1053" s="5" t="s">
        <v>5619</v>
      </c>
      <c r="D1053" s="6" t="s">
        <v>5307</v>
      </c>
      <c r="E1053" s="5" t="s">
        <v>3075</v>
      </c>
      <c r="F1053" s="5" t="s">
        <v>3068</v>
      </c>
      <c r="G1053" s="6" t="s">
        <v>5620</v>
      </c>
      <c r="H1053" s="5" t="s">
        <v>5621</v>
      </c>
      <c r="I1053" s="9" t="s">
        <v>5622</v>
      </c>
      <c r="J1053" s="5" t="s">
        <v>42</v>
      </c>
      <c r="K1053" s="4" t="s">
        <v>42</v>
      </c>
    </row>
    <row r="1054">
      <c r="A1054" s="4">
        <v>10003.0</v>
      </c>
      <c r="B1054" s="5" t="s">
        <v>5623</v>
      </c>
      <c r="C1054" s="5" t="s">
        <v>5624</v>
      </c>
      <c r="D1054" s="6" t="s">
        <v>5614</v>
      </c>
      <c r="E1054" s="5" t="s">
        <v>3075</v>
      </c>
      <c r="F1054" s="5" t="s">
        <v>3068</v>
      </c>
      <c r="G1054" s="6" t="s">
        <v>5625</v>
      </c>
      <c r="H1054" s="5" t="s">
        <v>5626</v>
      </c>
      <c r="I1054" s="8" t="s">
        <v>5627</v>
      </c>
      <c r="J1054" s="5" t="s">
        <v>367</v>
      </c>
      <c r="K1054" s="5" t="s">
        <v>782</v>
      </c>
    </row>
    <row r="1055">
      <c r="A1055" s="4">
        <v>10002.0</v>
      </c>
      <c r="B1055" s="5" t="s">
        <v>5628</v>
      </c>
      <c r="C1055" s="5" t="s">
        <v>5629</v>
      </c>
      <c r="D1055" s="6" t="s">
        <v>5270</v>
      </c>
      <c r="E1055" s="5" t="s">
        <v>3075</v>
      </c>
      <c r="F1055" s="5" t="s">
        <v>3068</v>
      </c>
      <c r="G1055" s="6" t="s">
        <v>5630</v>
      </c>
      <c r="H1055" s="5" t="s">
        <v>5631</v>
      </c>
      <c r="I1055" s="8" t="s">
        <v>5369</v>
      </c>
      <c r="J1055" s="5" t="s">
        <v>42</v>
      </c>
      <c r="K1055" s="5" t="s">
        <v>1210</v>
      </c>
    </row>
    <row r="1056">
      <c r="A1056" s="4">
        <v>10001.0</v>
      </c>
      <c r="B1056" s="5" t="s">
        <v>5632</v>
      </c>
      <c r="C1056" s="5" t="s">
        <v>5633</v>
      </c>
      <c r="D1056" s="6" t="s">
        <v>3973</v>
      </c>
      <c r="E1056" s="5" t="s">
        <v>3100</v>
      </c>
      <c r="F1056" s="5" t="s">
        <v>3068</v>
      </c>
      <c r="G1056" s="6" t="s">
        <v>5634</v>
      </c>
      <c r="H1056" s="5" t="s">
        <v>5635</v>
      </c>
      <c r="I1056" s="8" t="s">
        <v>5636</v>
      </c>
      <c r="J1056" s="5" t="s">
        <v>108</v>
      </c>
      <c r="K1056" s="5" t="s">
        <v>1144</v>
      </c>
    </row>
    <row r="1057">
      <c r="A1057" s="4">
        <v>10000.0</v>
      </c>
      <c r="B1057" s="5" t="s">
        <v>5637</v>
      </c>
      <c r="C1057" s="5" t="s">
        <v>5638</v>
      </c>
      <c r="D1057" s="6" t="s">
        <v>5361</v>
      </c>
      <c r="E1057" s="5" t="s">
        <v>3075</v>
      </c>
      <c r="F1057" s="5" t="s">
        <v>3068</v>
      </c>
      <c r="G1057" s="6" t="s">
        <v>5639</v>
      </c>
      <c r="H1057" s="5" t="s">
        <v>5640</v>
      </c>
      <c r="I1057" s="8" t="s">
        <v>5555</v>
      </c>
      <c r="J1057" s="5" t="s">
        <v>42</v>
      </c>
      <c r="K1057" s="5" t="s">
        <v>5641</v>
      </c>
    </row>
    <row r="1058">
      <c r="A1058" s="4">
        <v>9999.0</v>
      </c>
      <c r="B1058" s="5" t="s">
        <v>5642</v>
      </c>
      <c r="C1058" s="5" t="s">
        <v>5643</v>
      </c>
      <c r="D1058" s="6" t="s">
        <v>5411</v>
      </c>
      <c r="E1058" s="5" t="s">
        <v>3100</v>
      </c>
      <c r="F1058" s="5" t="s">
        <v>3068</v>
      </c>
      <c r="G1058" s="6" t="s">
        <v>5644</v>
      </c>
      <c r="H1058" s="4" t="str">
        <f>IFERROR(__xludf.DUMMYFUNCTION("""info@""&amp;LOWER(REGEXREPLACE(B1058,""[^A-Za-z0-9]"",""""))&amp;"".com"""),"info@carbayoniisl.com")</f>
        <v>info@carbayoniisl.com</v>
      </c>
      <c r="I1058" s="9" t="s">
        <v>5645</v>
      </c>
      <c r="J1058" s="5" t="s">
        <v>18</v>
      </c>
      <c r="K1058" s="5" t="s">
        <v>921</v>
      </c>
    </row>
    <row r="1059">
      <c r="A1059" s="4">
        <v>9998.0</v>
      </c>
      <c r="B1059" s="5" t="s">
        <v>5646</v>
      </c>
      <c r="C1059" s="5" t="s">
        <v>5647</v>
      </c>
      <c r="D1059" s="6" t="s">
        <v>3112</v>
      </c>
      <c r="E1059" s="5" t="s">
        <v>3100</v>
      </c>
      <c r="F1059" s="5" t="s">
        <v>3068</v>
      </c>
      <c r="G1059" s="6" t="s">
        <v>5648</v>
      </c>
      <c r="H1059" s="5" t="s">
        <v>5649</v>
      </c>
      <c r="I1059" s="9" t="s">
        <v>5650</v>
      </c>
      <c r="J1059" s="5" t="s">
        <v>232</v>
      </c>
      <c r="K1059" s="5" t="s">
        <v>464</v>
      </c>
    </row>
    <row r="1060">
      <c r="A1060" s="4">
        <v>9997.0</v>
      </c>
      <c r="B1060" s="5" t="s">
        <v>5651</v>
      </c>
      <c r="C1060" s="5" t="s">
        <v>5652</v>
      </c>
      <c r="D1060" s="6" t="s">
        <v>5411</v>
      </c>
      <c r="E1060" s="5" t="s">
        <v>3100</v>
      </c>
      <c r="F1060" s="5" t="s">
        <v>3068</v>
      </c>
      <c r="G1060" s="6" t="s">
        <v>5653</v>
      </c>
      <c r="H1060" s="5" t="s">
        <v>5654</v>
      </c>
      <c r="I1060" s="8" t="s">
        <v>5655</v>
      </c>
      <c r="J1060" s="5" t="s">
        <v>18</v>
      </c>
      <c r="K1060" s="5" t="s">
        <v>294</v>
      </c>
    </row>
    <row r="1061">
      <c r="A1061" s="4">
        <v>9996.0</v>
      </c>
      <c r="B1061" s="5" t="s">
        <v>5656</v>
      </c>
      <c r="C1061" s="5" t="s">
        <v>5657</v>
      </c>
      <c r="D1061" s="6" t="s">
        <v>5411</v>
      </c>
      <c r="E1061" s="5" t="s">
        <v>3100</v>
      </c>
      <c r="F1061" s="5" t="s">
        <v>3068</v>
      </c>
      <c r="G1061" s="6" t="s">
        <v>5658</v>
      </c>
      <c r="H1061" s="7" t="s">
        <v>5659</v>
      </c>
      <c r="I1061" s="8" t="s">
        <v>5660</v>
      </c>
      <c r="J1061" s="5" t="s">
        <v>42</v>
      </c>
      <c r="K1061" s="5" t="s">
        <v>921</v>
      </c>
    </row>
    <row r="1062">
      <c r="A1062" s="4">
        <v>9995.0</v>
      </c>
      <c r="B1062" s="5" t="s">
        <v>5661</v>
      </c>
      <c r="C1062" s="5" t="s">
        <v>5662</v>
      </c>
      <c r="D1062" s="6" t="s">
        <v>5411</v>
      </c>
      <c r="E1062" s="5" t="s">
        <v>3100</v>
      </c>
      <c r="F1062" s="5" t="s">
        <v>3068</v>
      </c>
      <c r="G1062" s="6" t="s">
        <v>5663</v>
      </c>
      <c r="H1062" s="4" t="s">
        <v>5664</v>
      </c>
      <c r="I1062" s="8" t="s">
        <v>5665</v>
      </c>
      <c r="J1062" s="5" t="s">
        <v>42</v>
      </c>
      <c r="K1062" s="5" t="s">
        <v>152</v>
      </c>
    </row>
    <row r="1063">
      <c r="A1063" s="4">
        <v>9994.0</v>
      </c>
      <c r="B1063" s="5" t="s">
        <v>5666</v>
      </c>
      <c r="C1063" s="5" t="s">
        <v>5667</v>
      </c>
      <c r="D1063" s="6" t="s">
        <v>5411</v>
      </c>
      <c r="E1063" s="5" t="s">
        <v>3100</v>
      </c>
      <c r="F1063" s="5" t="s">
        <v>3068</v>
      </c>
      <c r="G1063" s="6" t="s">
        <v>5668</v>
      </c>
      <c r="H1063" s="5" t="s">
        <v>5669</v>
      </c>
      <c r="I1063" s="8" t="s">
        <v>5670</v>
      </c>
      <c r="J1063" s="5" t="s">
        <v>42</v>
      </c>
      <c r="K1063" s="5" t="s">
        <v>1685</v>
      </c>
    </row>
    <row r="1064">
      <c r="A1064" s="4">
        <v>9993.0</v>
      </c>
      <c r="B1064" s="5" t="s">
        <v>5671</v>
      </c>
      <c r="C1064" s="5" t="s">
        <v>5672</v>
      </c>
      <c r="D1064" s="6" t="s">
        <v>5587</v>
      </c>
      <c r="E1064" s="5" t="s">
        <v>3075</v>
      </c>
      <c r="F1064" s="5" t="s">
        <v>3068</v>
      </c>
      <c r="G1064" s="6" t="s">
        <v>5673</v>
      </c>
      <c r="H1064" s="5" t="s">
        <v>5674</v>
      </c>
      <c r="I1064" s="8" t="s">
        <v>5675</v>
      </c>
      <c r="J1064" s="5" t="s">
        <v>18</v>
      </c>
      <c r="K1064" s="5" t="s">
        <v>308</v>
      </c>
    </row>
    <row r="1065">
      <c r="A1065" s="4">
        <v>9992.0</v>
      </c>
      <c r="B1065" s="5" t="s">
        <v>5676</v>
      </c>
      <c r="C1065" s="5" t="s">
        <v>5677</v>
      </c>
      <c r="D1065" s="6" t="s">
        <v>5678</v>
      </c>
      <c r="E1065" s="5" t="s">
        <v>3075</v>
      </c>
      <c r="F1065" s="5" t="s">
        <v>3068</v>
      </c>
      <c r="G1065" s="6" t="s">
        <v>5679</v>
      </c>
      <c r="H1065" s="5" t="s">
        <v>5680</v>
      </c>
      <c r="I1065" s="8" t="s">
        <v>5681</v>
      </c>
      <c r="J1065" s="5" t="s">
        <v>42</v>
      </c>
      <c r="K1065" s="5" t="s">
        <v>3415</v>
      </c>
    </row>
    <row r="1066">
      <c r="A1066" s="4">
        <v>9991.0</v>
      </c>
      <c r="B1066" s="5" t="s">
        <v>5682</v>
      </c>
      <c r="C1066" s="5" t="s">
        <v>5683</v>
      </c>
      <c r="D1066" s="6" t="s">
        <v>4243</v>
      </c>
      <c r="E1066" s="5" t="s">
        <v>3075</v>
      </c>
      <c r="F1066" s="5" t="s">
        <v>3068</v>
      </c>
      <c r="G1066" s="6" t="s">
        <v>5684</v>
      </c>
      <c r="H1066" s="5" t="s">
        <v>5685</v>
      </c>
      <c r="I1066" s="8" t="s">
        <v>5686</v>
      </c>
      <c r="J1066" s="5" t="s">
        <v>42</v>
      </c>
      <c r="K1066" s="5" t="s">
        <v>201</v>
      </c>
    </row>
    <row r="1067">
      <c r="A1067" s="4">
        <v>9990.0</v>
      </c>
      <c r="B1067" s="5" t="s">
        <v>5687</v>
      </c>
      <c r="C1067" s="5" t="s">
        <v>5688</v>
      </c>
      <c r="D1067" s="6" t="s">
        <v>5518</v>
      </c>
      <c r="E1067" s="5" t="s">
        <v>3100</v>
      </c>
      <c r="F1067" s="5" t="s">
        <v>3068</v>
      </c>
      <c r="G1067" s="6" t="s">
        <v>5689</v>
      </c>
      <c r="H1067" s="5" t="s">
        <v>5690</v>
      </c>
      <c r="I1067" s="8" t="s">
        <v>5691</v>
      </c>
      <c r="J1067" s="5" t="s">
        <v>42</v>
      </c>
      <c r="K1067" s="5" t="s">
        <v>115</v>
      </c>
    </row>
    <row r="1068">
      <c r="A1068" s="4">
        <v>9989.0</v>
      </c>
      <c r="B1068" s="5" t="s">
        <v>5692</v>
      </c>
      <c r="C1068" s="5" t="s">
        <v>5693</v>
      </c>
      <c r="D1068" s="6" t="s">
        <v>3074</v>
      </c>
      <c r="E1068" s="5" t="s">
        <v>3075</v>
      </c>
      <c r="F1068" s="5" t="s">
        <v>3068</v>
      </c>
      <c r="G1068" s="6" t="s">
        <v>5694</v>
      </c>
      <c r="H1068" s="5" t="s">
        <v>5695</v>
      </c>
      <c r="I1068" s="9" t="s">
        <v>5696</v>
      </c>
      <c r="J1068" s="5" t="s">
        <v>42</v>
      </c>
      <c r="K1068" s="5" t="s">
        <v>1985</v>
      </c>
    </row>
    <row r="1069">
      <c r="A1069" s="4">
        <v>9988.0</v>
      </c>
      <c r="B1069" s="5" t="s">
        <v>5697</v>
      </c>
      <c r="C1069" s="5" t="s">
        <v>5698</v>
      </c>
      <c r="D1069" s="6" t="s">
        <v>5411</v>
      </c>
      <c r="E1069" s="5" t="s">
        <v>3100</v>
      </c>
      <c r="F1069" s="5" t="s">
        <v>3068</v>
      </c>
      <c r="G1069" s="6" t="s">
        <v>5699</v>
      </c>
      <c r="H1069" s="5" t="s">
        <v>5700</v>
      </c>
      <c r="I1069" s="8" t="s">
        <v>5701</v>
      </c>
      <c r="J1069" s="5" t="s">
        <v>93</v>
      </c>
      <c r="K1069" s="5" t="s">
        <v>184</v>
      </c>
    </row>
    <row r="1070">
      <c r="A1070" s="4">
        <v>9987.0</v>
      </c>
      <c r="B1070" s="5" t="s">
        <v>5702</v>
      </c>
      <c r="C1070" s="5" t="s">
        <v>5703</v>
      </c>
      <c r="D1070" s="6" t="s">
        <v>5704</v>
      </c>
      <c r="E1070" s="5" t="s">
        <v>3100</v>
      </c>
      <c r="F1070" s="5" t="s">
        <v>3068</v>
      </c>
      <c r="G1070" s="6" t="s">
        <v>5705</v>
      </c>
      <c r="H1070" s="5" t="s">
        <v>5706</v>
      </c>
      <c r="I1070" s="8" t="s">
        <v>5707</v>
      </c>
      <c r="J1070" s="5" t="s">
        <v>18</v>
      </c>
      <c r="K1070" s="5" t="s">
        <v>52</v>
      </c>
    </row>
    <row r="1071">
      <c r="A1071" s="4">
        <v>9986.0</v>
      </c>
      <c r="B1071" s="5" t="s">
        <v>5708</v>
      </c>
      <c r="C1071" s="5" t="s">
        <v>5709</v>
      </c>
      <c r="D1071" s="6" t="s">
        <v>5710</v>
      </c>
      <c r="E1071" s="5" t="s">
        <v>3093</v>
      </c>
      <c r="F1071" s="5" t="s">
        <v>3068</v>
      </c>
      <c r="G1071" s="6" t="s">
        <v>5711</v>
      </c>
      <c r="H1071" s="5" t="s">
        <v>5712</v>
      </c>
      <c r="I1071" s="8" t="s">
        <v>493</v>
      </c>
      <c r="J1071" s="5" t="s">
        <v>42</v>
      </c>
      <c r="K1071" s="5" t="s">
        <v>5713</v>
      </c>
    </row>
    <row r="1072">
      <c r="A1072" s="4">
        <v>9985.0</v>
      </c>
      <c r="B1072" s="5" t="s">
        <v>5714</v>
      </c>
      <c r="C1072" s="5" t="s">
        <v>5715</v>
      </c>
      <c r="D1072" s="6" t="s">
        <v>5270</v>
      </c>
      <c r="E1072" s="5" t="s">
        <v>3075</v>
      </c>
      <c r="F1072" s="5" t="s">
        <v>3068</v>
      </c>
      <c r="G1072" s="6" t="s">
        <v>5716</v>
      </c>
      <c r="H1072" s="5" t="s">
        <v>5717</v>
      </c>
      <c r="I1072" s="8" t="s">
        <v>5718</v>
      </c>
      <c r="J1072" s="5" t="s">
        <v>108</v>
      </c>
      <c r="K1072" s="5" t="s">
        <v>1574</v>
      </c>
    </row>
    <row r="1073">
      <c r="A1073" s="4">
        <v>11249.0</v>
      </c>
      <c r="B1073" s="5" t="s">
        <v>5719</v>
      </c>
      <c r="C1073" s="5" t="s">
        <v>5720</v>
      </c>
      <c r="D1073" s="6" t="s">
        <v>5721</v>
      </c>
      <c r="E1073" s="5" t="s">
        <v>5722</v>
      </c>
      <c r="F1073" s="5" t="s">
        <v>3068</v>
      </c>
      <c r="G1073" s="12" t="s">
        <v>5723</v>
      </c>
      <c r="H1073" s="7" t="s">
        <v>5724</v>
      </c>
      <c r="I1073" s="8" t="s">
        <v>5725</v>
      </c>
      <c r="J1073" s="5" t="s">
        <v>42</v>
      </c>
      <c r="K1073" s="5" t="s">
        <v>553</v>
      </c>
    </row>
    <row r="1074">
      <c r="A1074" s="4">
        <v>11204.0</v>
      </c>
      <c r="B1074" s="5" t="s">
        <v>5726</v>
      </c>
      <c r="C1074" s="5" t="s">
        <v>5727</v>
      </c>
      <c r="D1074" s="6" t="s">
        <v>3184</v>
      </c>
      <c r="E1074" s="5" t="s">
        <v>3138</v>
      </c>
      <c r="F1074" s="5" t="s">
        <v>3068</v>
      </c>
      <c r="G1074" s="12" t="s">
        <v>5728</v>
      </c>
      <c r="H1074" s="4" t="s">
        <v>5729</v>
      </c>
      <c r="I1074" s="8" t="s">
        <v>5730</v>
      </c>
      <c r="J1074" s="5" t="s">
        <v>42</v>
      </c>
      <c r="K1074" s="5" t="s">
        <v>5731</v>
      </c>
    </row>
    <row r="1075">
      <c r="A1075" s="4">
        <v>11264.0</v>
      </c>
      <c r="B1075" s="5" t="s">
        <v>5732</v>
      </c>
      <c r="C1075" s="5" t="s">
        <v>5733</v>
      </c>
      <c r="D1075" s="6" t="s">
        <v>5734</v>
      </c>
      <c r="E1075" s="5" t="s">
        <v>4271</v>
      </c>
      <c r="F1075" s="5" t="s">
        <v>3068</v>
      </c>
      <c r="G1075" s="12" t="s">
        <v>5735</v>
      </c>
      <c r="H1075" s="5" t="s">
        <v>5736</v>
      </c>
      <c r="I1075" s="8" t="s">
        <v>5737</v>
      </c>
      <c r="J1075" s="5" t="s">
        <v>42</v>
      </c>
      <c r="K1075" s="5" t="s">
        <v>233</v>
      </c>
    </row>
    <row r="1076">
      <c r="A1076" s="4">
        <v>11261.0</v>
      </c>
      <c r="B1076" s="5" t="s">
        <v>5738</v>
      </c>
      <c r="C1076" s="5" t="s">
        <v>5739</v>
      </c>
      <c r="D1076" s="6" t="s">
        <v>4255</v>
      </c>
      <c r="E1076" s="5" t="s">
        <v>4256</v>
      </c>
      <c r="F1076" s="5" t="s">
        <v>3068</v>
      </c>
      <c r="G1076" s="12" t="s">
        <v>5740</v>
      </c>
      <c r="H1076" s="5" t="s">
        <v>5741</v>
      </c>
      <c r="I1076" s="8" t="s">
        <v>5742</v>
      </c>
      <c r="J1076" s="5" t="s">
        <v>18</v>
      </c>
      <c r="K1076" s="5" t="s">
        <v>921</v>
      </c>
    </row>
    <row r="1077">
      <c r="A1077" s="4">
        <v>11266.0</v>
      </c>
      <c r="B1077" s="5" t="s">
        <v>5743</v>
      </c>
      <c r="C1077" s="5" t="s">
        <v>5744</v>
      </c>
      <c r="D1077" s="6" t="s">
        <v>4270</v>
      </c>
      <c r="E1077" s="5" t="s">
        <v>4271</v>
      </c>
      <c r="F1077" s="5" t="s">
        <v>3068</v>
      </c>
      <c r="G1077" s="12" t="s">
        <v>5745</v>
      </c>
      <c r="H1077" s="5" t="s">
        <v>5746</v>
      </c>
      <c r="I1077" s="8" t="s">
        <v>5747</v>
      </c>
      <c r="J1077" s="5" t="s">
        <v>108</v>
      </c>
      <c r="K1077" s="5" t="s">
        <v>1495</v>
      </c>
    </row>
    <row r="1078">
      <c r="A1078" s="4">
        <v>11273.0</v>
      </c>
      <c r="B1078" s="5" t="s">
        <v>5748</v>
      </c>
      <c r="C1078" s="5" t="s">
        <v>5749</v>
      </c>
      <c r="D1078" s="6" t="s">
        <v>3086</v>
      </c>
      <c r="E1078" s="5" t="s">
        <v>3067</v>
      </c>
      <c r="F1078" s="5" t="s">
        <v>3068</v>
      </c>
      <c r="G1078" s="12" t="s">
        <v>5750</v>
      </c>
      <c r="H1078" s="5" t="s">
        <v>5751</v>
      </c>
      <c r="I1078" s="11" t="s">
        <v>5752</v>
      </c>
      <c r="J1078" s="5" t="s">
        <v>463</v>
      </c>
      <c r="K1078" s="4" t="s">
        <v>42</v>
      </c>
    </row>
    <row r="1079">
      <c r="A1079" s="4">
        <v>9984.0</v>
      </c>
      <c r="B1079" s="5" t="s">
        <v>5753</v>
      </c>
      <c r="C1079" s="5" t="s">
        <v>5754</v>
      </c>
      <c r="D1079" s="6" t="s">
        <v>3910</v>
      </c>
      <c r="E1079" s="5" t="s">
        <v>3093</v>
      </c>
      <c r="F1079" s="5" t="s">
        <v>3068</v>
      </c>
      <c r="G1079" s="6" t="s">
        <v>5755</v>
      </c>
      <c r="H1079" s="4" t="str">
        <f>IFERROR(__xludf.DUMMYFUNCTION("""info@""&amp;LOWER(REGEXREPLACE(B1079,""[^A-Za-z0-9]"",""""))&amp;"".com"""),"info@cecos.com")</f>
        <v>info@cecos.com</v>
      </c>
      <c r="I1079" s="9" t="s">
        <v>5756</v>
      </c>
      <c r="J1079" s="5" t="s">
        <v>42</v>
      </c>
      <c r="K1079" s="5" t="s">
        <v>170</v>
      </c>
    </row>
    <row r="1080">
      <c r="A1080" s="4">
        <v>9983.0</v>
      </c>
      <c r="B1080" s="5" t="s">
        <v>5757</v>
      </c>
      <c r="C1080" s="5" t="s">
        <v>5758</v>
      </c>
      <c r="D1080" s="6" t="s">
        <v>3074</v>
      </c>
      <c r="E1080" s="5" t="s">
        <v>3075</v>
      </c>
      <c r="F1080" s="5" t="s">
        <v>3068</v>
      </c>
      <c r="G1080" s="6" t="s">
        <v>5759</v>
      </c>
      <c r="H1080" s="5" t="s">
        <v>5760</v>
      </c>
      <c r="I1080" s="8" t="s">
        <v>5761</v>
      </c>
      <c r="J1080" s="5" t="s">
        <v>42</v>
      </c>
      <c r="K1080" s="4" t="s">
        <v>42</v>
      </c>
    </row>
    <row r="1081">
      <c r="A1081" s="4">
        <v>9982.0</v>
      </c>
      <c r="B1081" s="5" t="s">
        <v>5762</v>
      </c>
      <c r="C1081" s="5" t="s">
        <v>5763</v>
      </c>
      <c r="D1081" s="6" t="s">
        <v>3888</v>
      </c>
      <c r="E1081" s="5" t="s">
        <v>3889</v>
      </c>
      <c r="F1081" s="5" t="s">
        <v>3068</v>
      </c>
      <c r="G1081" s="6" t="s">
        <v>5764</v>
      </c>
      <c r="H1081" s="5" t="s">
        <v>5765</v>
      </c>
      <c r="I1081" s="8" t="s">
        <v>5766</v>
      </c>
      <c r="J1081" s="5" t="s">
        <v>93</v>
      </c>
      <c r="K1081" s="5" t="s">
        <v>233</v>
      </c>
    </row>
    <row r="1082">
      <c r="A1082" s="4">
        <v>9981.0</v>
      </c>
      <c r="B1082" s="5" t="s">
        <v>5767</v>
      </c>
      <c r="C1082" s="5" t="s">
        <v>5768</v>
      </c>
      <c r="D1082" s="6" t="s">
        <v>5307</v>
      </c>
      <c r="E1082" s="5" t="s">
        <v>3075</v>
      </c>
      <c r="F1082" s="5" t="s">
        <v>3068</v>
      </c>
      <c r="G1082" s="6" t="s">
        <v>5769</v>
      </c>
      <c r="H1082" s="4" t="str">
        <f>IFERROR(__xludf.DUMMYFUNCTION("""info@""&amp;LOWER(REGEXREPLACE(B1082,""[^A-Za-z0-9]"",""""))&amp;"".com"""),"info@acebosazabache.com")</f>
        <v>info@acebosazabache.com</v>
      </c>
      <c r="I1082" s="9" t="s">
        <v>5770</v>
      </c>
      <c r="J1082" s="5" t="s">
        <v>108</v>
      </c>
      <c r="K1082" s="5" t="s">
        <v>5310</v>
      </c>
    </row>
    <row r="1083">
      <c r="A1083" s="4">
        <v>9980.0</v>
      </c>
      <c r="B1083" s="5" t="s">
        <v>5771</v>
      </c>
      <c r="C1083" s="5" t="s">
        <v>5772</v>
      </c>
      <c r="D1083" s="6" t="s">
        <v>3307</v>
      </c>
      <c r="E1083" s="5" t="s">
        <v>3067</v>
      </c>
      <c r="F1083" s="5" t="s">
        <v>3068</v>
      </c>
      <c r="G1083" s="6" t="s">
        <v>5773</v>
      </c>
      <c r="H1083" s="5" t="s">
        <v>5774</v>
      </c>
      <c r="I1083" s="8" t="s">
        <v>3702</v>
      </c>
      <c r="J1083" s="5" t="s">
        <v>18</v>
      </c>
      <c r="K1083" s="4" t="s">
        <v>42</v>
      </c>
    </row>
    <row r="1084">
      <c r="A1084" s="4">
        <v>9979.0</v>
      </c>
      <c r="B1084" s="5" t="s">
        <v>5775</v>
      </c>
      <c r="C1084" s="5" t="s">
        <v>5776</v>
      </c>
      <c r="D1084" s="6" t="s">
        <v>4112</v>
      </c>
      <c r="E1084" s="5" t="s">
        <v>4113</v>
      </c>
      <c r="F1084" s="5" t="s">
        <v>3068</v>
      </c>
      <c r="G1084" s="6" t="s">
        <v>5777</v>
      </c>
      <c r="H1084" s="5" t="s">
        <v>5778</v>
      </c>
      <c r="I1084" s="8" t="s">
        <v>5779</v>
      </c>
      <c r="J1084" s="5" t="s">
        <v>18</v>
      </c>
      <c r="K1084" s="4" t="s">
        <v>42</v>
      </c>
    </row>
    <row r="1085">
      <c r="A1085" s="4">
        <v>9978.0</v>
      </c>
      <c r="B1085" s="5" t="s">
        <v>5780</v>
      </c>
      <c r="C1085" s="5" t="s">
        <v>5781</v>
      </c>
      <c r="D1085" s="6" t="s">
        <v>5395</v>
      </c>
      <c r="E1085" s="5" t="s">
        <v>3075</v>
      </c>
      <c r="F1085" s="5" t="s">
        <v>3068</v>
      </c>
      <c r="G1085" s="6" t="s">
        <v>5782</v>
      </c>
      <c r="H1085" s="5" t="s">
        <v>5783</v>
      </c>
      <c r="I1085" s="8" t="s">
        <v>5784</v>
      </c>
      <c r="J1085" s="5" t="s">
        <v>42</v>
      </c>
      <c r="K1085" s="5" t="s">
        <v>782</v>
      </c>
    </row>
    <row r="1086">
      <c r="A1086" s="4">
        <v>9977.0</v>
      </c>
      <c r="B1086" s="5" t="s">
        <v>5785</v>
      </c>
      <c r="C1086" s="5" t="s">
        <v>5786</v>
      </c>
      <c r="D1086" s="6" t="s">
        <v>5275</v>
      </c>
      <c r="E1086" s="5" t="s">
        <v>3075</v>
      </c>
      <c r="F1086" s="5" t="s">
        <v>3068</v>
      </c>
      <c r="G1086" s="6" t="s">
        <v>5787</v>
      </c>
      <c r="H1086" s="5" t="s">
        <v>5788</v>
      </c>
      <c r="I1086" s="8" t="s">
        <v>5789</v>
      </c>
      <c r="J1086" s="5" t="s">
        <v>108</v>
      </c>
      <c r="K1086" s="4" t="s">
        <v>42</v>
      </c>
    </row>
    <row r="1087">
      <c r="A1087" s="4">
        <v>9976.0</v>
      </c>
      <c r="B1087" s="5" t="s">
        <v>5790</v>
      </c>
      <c r="C1087" s="5" t="s">
        <v>5791</v>
      </c>
      <c r="D1087" s="6" t="s">
        <v>5426</v>
      </c>
      <c r="E1087" s="5" t="s">
        <v>3100</v>
      </c>
      <c r="F1087" s="5" t="s">
        <v>3068</v>
      </c>
      <c r="G1087" s="6" t="s">
        <v>5792</v>
      </c>
      <c r="H1087" s="5" t="s">
        <v>5793</v>
      </c>
      <c r="I1087" s="8" t="s">
        <v>5794</v>
      </c>
      <c r="J1087" s="5" t="s">
        <v>51</v>
      </c>
      <c r="K1087" s="5" t="s">
        <v>294</v>
      </c>
    </row>
    <row r="1088">
      <c r="A1088" s="4">
        <v>9975.0</v>
      </c>
      <c r="B1088" s="5" t="s">
        <v>5795</v>
      </c>
      <c r="C1088" s="5" t="s">
        <v>5796</v>
      </c>
      <c r="D1088" s="6" t="s">
        <v>3888</v>
      </c>
      <c r="E1088" s="5" t="s">
        <v>3889</v>
      </c>
      <c r="F1088" s="5" t="s">
        <v>3068</v>
      </c>
      <c r="G1088" s="6" t="s">
        <v>5797</v>
      </c>
      <c r="H1088" s="5" t="s">
        <v>5798</v>
      </c>
      <c r="I1088" s="8" t="s">
        <v>5799</v>
      </c>
      <c r="J1088" s="5" t="s">
        <v>93</v>
      </c>
      <c r="K1088" s="4" t="s">
        <v>42</v>
      </c>
    </row>
    <row r="1089">
      <c r="A1089" s="4">
        <v>9974.0</v>
      </c>
      <c r="B1089" s="5" t="s">
        <v>5800</v>
      </c>
      <c r="C1089" s="5" t="s">
        <v>5801</v>
      </c>
      <c r="D1089" s="6" t="s">
        <v>5587</v>
      </c>
      <c r="E1089" s="5" t="s">
        <v>3075</v>
      </c>
      <c r="F1089" s="5" t="s">
        <v>3068</v>
      </c>
      <c r="G1089" s="6" t="s">
        <v>5802</v>
      </c>
      <c r="H1089" s="4" t="str">
        <f>IFERROR(__xludf.DUMMYFUNCTION("""info@""&amp;LOWER(REGEXREPLACE(B1089,""[^A-Za-z0-9]"",""""))&amp;"".com"""),"info@maramarapartamentos.com")</f>
        <v>info@maramarapartamentos.com</v>
      </c>
      <c r="I1089" s="9" t="s">
        <v>5803</v>
      </c>
      <c r="J1089" s="5" t="s">
        <v>18</v>
      </c>
      <c r="K1089" s="5" t="s">
        <v>152</v>
      </c>
    </row>
    <row r="1090">
      <c r="A1090" s="4">
        <v>9973.0</v>
      </c>
      <c r="B1090" s="5" t="s">
        <v>5804</v>
      </c>
      <c r="C1090" s="5" t="s">
        <v>4062</v>
      </c>
      <c r="D1090" s="6" t="s">
        <v>3898</v>
      </c>
      <c r="E1090" s="5" t="s">
        <v>3899</v>
      </c>
      <c r="F1090" s="5" t="s">
        <v>3068</v>
      </c>
      <c r="G1090" s="6" t="s">
        <v>5805</v>
      </c>
      <c r="H1090" s="5" t="s">
        <v>5806</v>
      </c>
      <c r="I1090" s="8" t="s">
        <v>5807</v>
      </c>
      <c r="J1090" s="5" t="s">
        <v>93</v>
      </c>
      <c r="K1090" s="5" t="s">
        <v>170</v>
      </c>
    </row>
    <row r="1091">
      <c r="A1091" s="4">
        <v>9972.0</v>
      </c>
      <c r="B1091" s="5" t="s">
        <v>5808</v>
      </c>
      <c r="C1091" s="5" t="s">
        <v>5809</v>
      </c>
      <c r="D1091" s="6" t="s">
        <v>5270</v>
      </c>
      <c r="E1091" s="5" t="s">
        <v>3075</v>
      </c>
      <c r="F1091" s="5" t="s">
        <v>3068</v>
      </c>
      <c r="G1091" s="6" t="s">
        <v>5810</v>
      </c>
      <c r="H1091" s="4" t="str">
        <f>IFERROR(__xludf.DUMMYFUNCTION("""info@""&amp;LOWER(REGEXREPLACE(B1091,""[^A-Za-z0-9]"",""""))&amp;"".com"""),"info@hotelalcif.com")</f>
        <v>info@hotelalcif.com</v>
      </c>
      <c r="I1091" s="9" t="s">
        <v>5811</v>
      </c>
      <c r="J1091" s="5" t="s">
        <v>18</v>
      </c>
      <c r="K1091" s="5" t="s">
        <v>233</v>
      </c>
    </row>
    <row r="1092">
      <c r="A1092" s="4">
        <v>9971.0</v>
      </c>
      <c r="B1092" s="5" t="s">
        <v>5812</v>
      </c>
      <c r="C1092" s="5" t="s">
        <v>5813</v>
      </c>
      <c r="D1092" s="6" t="s">
        <v>5467</v>
      </c>
      <c r="E1092" s="5" t="s">
        <v>3100</v>
      </c>
      <c r="F1092" s="5" t="s">
        <v>3068</v>
      </c>
      <c r="G1092" s="6" t="s">
        <v>5814</v>
      </c>
      <c r="H1092" s="5" t="s">
        <v>5815</v>
      </c>
      <c r="I1092" s="9" t="s">
        <v>5816</v>
      </c>
      <c r="J1092" s="5" t="s">
        <v>18</v>
      </c>
      <c r="K1092" s="5" t="s">
        <v>5817</v>
      </c>
    </row>
    <row r="1093">
      <c r="A1093" s="4">
        <v>9970.0</v>
      </c>
      <c r="B1093" s="5" t="s">
        <v>5818</v>
      </c>
      <c r="C1093" s="5" t="s">
        <v>5819</v>
      </c>
      <c r="D1093" s="6" t="s">
        <v>4633</v>
      </c>
      <c r="E1093" s="5" t="s">
        <v>4627</v>
      </c>
      <c r="F1093" s="5" t="s">
        <v>3068</v>
      </c>
      <c r="G1093" s="6" t="s">
        <v>5820</v>
      </c>
      <c r="H1093" s="7" t="s">
        <v>5821</v>
      </c>
      <c r="I1093" s="8" t="s">
        <v>5822</v>
      </c>
      <c r="J1093" s="5" t="s">
        <v>93</v>
      </c>
      <c r="K1093" s="5" t="s">
        <v>52</v>
      </c>
    </row>
    <row r="1094">
      <c r="A1094" s="4">
        <v>9969.0</v>
      </c>
      <c r="B1094" s="5" t="s">
        <v>5823</v>
      </c>
      <c r="C1094" s="5" t="s">
        <v>5824</v>
      </c>
      <c r="D1094" s="6" t="s">
        <v>3137</v>
      </c>
      <c r="E1094" s="5" t="s">
        <v>3138</v>
      </c>
      <c r="F1094" s="5" t="s">
        <v>3068</v>
      </c>
      <c r="G1094" s="6" t="s">
        <v>5825</v>
      </c>
      <c r="H1094" s="5" t="s">
        <v>5826</v>
      </c>
      <c r="I1094" s="8" t="s">
        <v>5827</v>
      </c>
      <c r="J1094" s="5" t="s">
        <v>93</v>
      </c>
      <c r="K1094" s="4" t="s">
        <v>42</v>
      </c>
    </row>
    <row r="1095">
      <c r="A1095" s="4">
        <v>9968.0</v>
      </c>
      <c r="B1095" s="5" t="s">
        <v>5828</v>
      </c>
      <c r="C1095" s="5" t="s">
        <v>5829</v>
      </c>
      <c r="D1095" s="6" t="s">
        <v>5830</v>
      </c>
      <c r="E1095" s="5" t="s">
        <v>5831</v>
      </c>
      <c r="F1095" s="5" t="s">
        <v>3068</v>
      </c>
      <c r="G1095" s="6" t="s">
        <v>5832</v>
      </c>
      <c r="H1095" s="5" t="s">
        <v>5833</v>
      </c>
      <c r="I1095" s="8" t="s">
        <v>5834</v>
      </c>
      <c r="J1095" s="5" t="s">
        <v>42</v>
      </c>
      <c r="K1095" s="4" t="s">
        <v>42</v>
      </c>
    </row>
    <row r="1096">
      <c r="A1096" s="4">
        <v>9967.0</v>
      </c>
      <c r="B1096" s="5" t="s">
        <v>5835</v>
      </c>
      <c r="C1096" s="5" t="s">
        <v>5836</v>
      </c>
      <c r="D1096" s="6" t="s">
        <v>5411</v>
      </c>
      <c r="E1096" s="5" t="s">
        <v>3100</v>
      </c>
      <c r="F1096" s="5" t="s">
        <v>3068</v>
      </c>
      <c r="G1096" s="6" t="s">
        <v>5837</v>
      </c>
      <c r="H1096" s="5" t="s">
        <v>5838</v>
      </c>
      <c r="I1096" s="8" t="s">
        <v>5839</v>
      </c>
      <c r="J1096" s="5" t="s">
        <v>93</v>
      </c>
      <c r="K1096" s="5" t="s">
        <v>1985</v>
      </c>
    </row>
    <row r="1097">
      <c r="A1097" s="4">
        <v>9966.0</v>
      </c>
      <c r="B1097" s="5" t="s">
        <v>5840</v>
      </c>
      <c r="C1097" s="5" t="s">
        <v>5841</v>
      </c>
      <c r="D1097" s="6" t="s">
        <v>5842</v>
      </c>
      <c r="E1097" s="5" t="s">
        <v>3126</v>
      </c>
      <c r="F1097" s="5" t="s">
        <v>3068</v>
      </c>
      <c r="G1097" s="6" t="s">
        <v>5843</v>
      </c>
      <c r="H1097" s="5" t="s">
        <v>5844</v>
      </c>
      <c r="I1097" s="8" t="s">
        <v>5845</v>
      </c>
      <c r="J1097" s="5" t="s">
        <v>18</v>
      </c>
      <c r="K1097" s="5" t="s">
        <v>201</v>
      </c>
    </row>
    <row r="1098">
      <c r="A1098" s="4">
        <v>9965.0</v>
      </c>
      <c r="B1098" s="5" t="s">
        <v>5846</v>
      </c>
      <c r="C1098" s="5" t="s">
        <v>5847</v>
      </c>
      <c r="D1098" s="6" t="s">
        <v>5848</v>
      </c>
      <c r="E1098" s="5" t="s">
        <v>4088</v>
      </c>
      <c r="F1098" s="5" t="s">
        <v>3068</v>
      </c>
      <c r="G1098" s="6" t="s">
        <v>5849</v>
      </c>
      <c r="H1098" s="5" t="s">
        <v>5850</v>
      </c>
      <c r="I1098" s="8" t="s">
        <v>5851</v>
      </c>
      <c r="J1098" s="5" t="s">
        <v>42</v>
      </c>
      <c r="K1098" s="4" t="s">
        <v>42</v>
      </c>
    </row>
    <row r="1099">
      <c r="A1099" s="4">
        <v>9964.0</v>
      </c>
      <c r="B1099" s="5" t="s">
        <v>5852</v>
      </c>
      <c r="C1099" s="5" t="s">
        <v>5853</v>
      </c>
      <c r="D1099" s="6" t="s">
        <v>4243</v>
      </c>
      <c r="E1099" s="5" t="s">
        <v>3075</v>
      </c>
      <c r="F1099" s="5" t="s">
        <v>3068</v>
      </c>
      <c r="G1099" s="6" t="s">
        <v>5854</v>
      </c>
      <c r="H1099" s="5" t="s">
        <v>5855</v>
      </c>
      <c r="I1099" s="8" t="s">
        <v>5856</v>
      </c>
      <c r="J1099" s="5" t="s">
        <v>18</v>
      </c>
      <c r="K1099" s="4" t="s">
        <v>42</v>
      </c>
    </row>
    <row r="1100">
      <c r="A1100" s="4">
        <v>9963.0</v>
      </c>
      <c r="B1100" s="5" t="s">
        <v>5857</v>
      </c>
      <c r="C1100" s="5" t="s">
        <v>5858</v>
      </c>
      <c r="D1100" s="6" t="s">
        <v>5090</v>
      </c>
      <c r="E1100" s="5" t="s">
        <v>3250</v>
      </c>
      <c r="F1100" s="5" t="s">
        <v>3068</v>
      </c>
      <c r="G1100" s="6" t="s">
        <v>5859</v>
      </c>
      <c r="H1100" s="5" t="s">
        <v>5860</v>
      </c>
      <c r="I1100" s="8" t="s">
        <v>5861</v>
      </c>
      <c r="J1100" s="5" t="s">
        <v>42</v>
      </c>
      <c r="K1100" s="4" t="s">
        <v>42</v>
      </c>
    </row>
    <row r="1101">
      <c r="A1101" s="4">
        <v>9962.0</v>
      </c>
      <c r="B1101" s="5" t="s">
        <v>5862</v>
      </c>
      <c r="C1101" s="5" t="s">
        <v>5863</v>
      </c>
      <c r="D1101" s="6" t="s">
        <v>3670</v>
      </c>
      <c r="E1101" s="5" t="s">
        <v>3138</v>
      </c>
      <c r="F1101" s="5" t="s">
        <v>3068</v>
      </c>
      <c r="G1101" s="6" t="s">
        <v>5864</v>
      </c>
      <c r="H1101" s="5" t="s">
        <v>5865</v>
      </c>
      <c r="I1101" s="9" t="s">
        <v>5866</v>
      </c>
      <c r="J1101" s="5" t="s">
        <v>51</v>
      </c>
      <c r="K1101" s="4" t="s">
        <v>42</v>
      </c>
    </row>
    <row r="1102">
      <c r="A1102" s="4">
        <v>9961.0</v>
      </c>
      <c r="B1102" s="5" t="s">
        <v>5867</v>
      </c>
      <c r="C1102" s="5" t="s">
        <v>5868</v>
      </c>
      <c r="D1102" s="6" t="s">
        <v>5869</v>
      </c>
      <c r="E1102" s="5" t="s">
        <v>5870</v>
      </c>
      <c r="F1102" s="5" t="s">
        <v>5871</v>
      </c>
      <c r="G1102" s="6" t="s">
        <v>5872</v>
      </c>
      <c r="H1102" s="4" t="str">
        <f>IFERROR(__xludf.DUMMYFUNCTION("""info@""&amp;LOWER(REGEXREPLACE(B1102,""[^A-Za-z0-9]"",""""))&amp;"".com"""),"info@hotelamriberadelduero.com")</f>
        <v>info@hotelamriberadelduero.com</v>
      </c>
      <c r="I1102" s="9" t="s">
        <v>5873</v>
      </c>
      <c r="J1102" s="5" t="s">
        <v>93</v>
      </c>
      <c r="K1102" s="5" t="s">
        <v>426</v>
      </c>
    </row>
    <row r="1103">
      <c r="A1103" s="4">
        <v>9960.0</v>
      </c>
      <c r="B1103" s="5" t="s">
        <v>5874</v>
      </c>
      <c r="C1103" s="5" t="s">
        <v>5875</v>
      </c>
      <c r="D1103" s="6" t="s">
        <v>5876</v>
      </c>
      <c r="E1103" s="5" t="s">
        <v>5870</v>
      </c>
      <c r="F1103" s="5" t="s">
        <v>5871</v>
      </c>
      <c r="G1103" s="6" t="s">
        <v>5877</v>
      </c>
      <c r="H1103" s="7" t="s">
        <v>5878</v>
      </c>
      <c r="I1103" s="8" t="s">
        <v>5879</v>
      </c>
      <c r="J1103" s="5" t="s">
        <v>108</v>
      </c>
      <c r="K1103" s="5" t="s">
        <v>578</v>
      </c>
    </row>
    <row r="1104">
      <c r="A1104" s="4">
        <v>9959.0</v>
      </c>
      <c r="B1104" s="5" t="s">
        <v>5880</v>
      </c>
      <c r="C1104" s="5" t="s">
        <v>5881</v>
      </c>
      <c r="D1104" s="6" t="s">
        <v>5869</v>
      </c>
      <c r="E1104" s="5" t="s">
        <v>5870</v>
      </c>
      <c r="F1104" s="5" t="s">
        <v>5871</v>
      </c>
      <c r="G1104" s="6" t="s">
        <v>5882</v>
      </c>
      <c r="H1104" s="5" t="s">
        <v>5883</v>
      </c>
      <c r="I1104" s="8" t="s">
        <v>5884</v>
      </c>
      <c r="J1104" s="5" t="s">
        <v>18</v>
      </c>
      <c r="K1104" s="5" t="s">
        <v>711</v>
      </c>
    </row>
    <row r="1105">
      <c r="A1105" s="4">
        <v>9957.0</v>
      </c>
      <c r="B1105" s="5" t="s">
        <v>5885</v>
      </c>
      <c r="C1105" s="5" t="s">
        <v>5886</v>
      </c>
      <c r="D1105" s="6" t="s">
        <v>5887</v>
      </c>
      <c r="E1105" s="5" t="s">
        <v>5888</v>
      </c>
      <c r="F1105" s="5" t="s">
        <v>5871</v>
      </c>
      <c r="G1105" s="6" t="s">
        <v>5889</v>
      </c>
      <c r="H1105" s="4" t="s">
        <v>5890</v>
      </c>
      <c r="I1105" s="11" t="s">
        <v>5891</v>
      </c>
      <c r="J1105" s="5" t="s">
        <v>42</v>
      </c>
      <c r="K1105" s="5" t="s">
        <v>375</v>
      </c>
    </row>
    <row r="1106">
      <c r="A1106" s="4">
        <v>9958.0</v>
      </c>
      <c r="B1106" s="5" t="s">
        <v>5892</v>
      </c>
      <c r="C1106" s="5" t="s">
        <v>5893</v>
      </c>
      <c r="D1106" s="6" t="s">
        <v>5887</v>
      </c>
      <c r="E1106" s="5" t="s">
        <v>5888</v>
      </c>
      <c r="F1106" s="5" t="s">
        <v>5871</v>
      </c>
      <c r="G1106" s="6" t="s">
        <v>5889</v>
      </c>
      <c r="H1106" s="4" t="s">
        <v>5890</v>
      </c>
      <c r="I1106" s="8" t="s">
        <v>5891</v>
      </c>
      <c r="J1106" s="5" t="s">
        <v>108</v>
      </c>
      <c r="K1106" s="5" t="s">
        <v>212</v>
      </c>
    </row>
    <row r="1107">
      <c r="A1107" s="4">
        <v>9956.0</v>
      </c>
      <c r="B1107" s="5" t="s">
        <v>5894</v>
      </c>
      <c r="C1107" s="5" t="s">
        <v>5895</v>
      </c>
      <c r="D1107" s="6" t="s">
        <v>5896</v>
      </c>
      <c r="E1107" s="5" t="s">
        <v>5897</v>
      </c>
      <c r="F1107" s="5" t="s">
        <v>5871</v>
      </c>
      <c r="G1107" s="6" t="s">
        <v>5898</v>
      </c>
      <c r="H1107" s="4" t="str">
        <f>IFERROR(__xludf.DUMMYFUNCTION("""info@""&amp;LOWER(REGEXREPLACE(B1107,""[^A-Za-z0-9]"",""""))&amp;"".com"""),"info@haciendaabascal.com")</f>
        <v>info@haciendaabascal.com</v>
      </c>
      <c r="I1107" s="9" t="s">
        <v>5899</v>
      </c>
      <c r="J1107" s="5" t="s">
        <v>42</v>
      </c>
      <c r="K1107" s="4" t="s">
        <v>42</v>
      </c>
    </row>
    <row r="1108">
      <c r="A1108" s="4">
        <v>9955.0</v>
      </c>
      <c r="B1108" s="5" t="s">
        <v>5900</v>
      </c>
      <c r="C1108" s="5" t="s">
        <v>5901</v>
      </c>
      <c r="D1108" s="6" t="s">
        <v>5869</v>
      </c>
      <c r="E1108" s="5" t="s">
        <v>5870</v>
      </c>
      <c r="F1108" s="5" t="s">
        <v>5871</v>
      </c>
      <c r="G1108" s="6" t="s">
        <v>5902</v>
      </c>
      <c r="H1108" s="5" t="s">
        <v>5903</v>
      </c>
      <c r="I1108" s="8" t="s">
        <v>5904</v>
      </c>
      <c r="J1108" s="5" t="s">
        <v>42</v>
      </c>
      <c r="K1108" s="5" t="s">
        <v>5641</v>
      </c>
    </row>
    <row r="1109">
      <c r="A1109" s="4">
        <v>9954.0</v>
      </c>
      <c r="B1109" s="5" t="s">
        <v>5905</v>
      </c>
      <c r="C1109" s="5" t="s">
        <v>5906</v>
      </c>
      <c r="D1109" s="6" t="s">
        <v>5907</v>
      </c>
      <c r="E1109" s="5" t="s">
        <v>5908</v>
      </c>
      <c r="F1109" s="5" t="s">
        <v>5871</v>
      </c>
      <c r="G1109" s="6" t="s">
        <v>5909</v>
      </c>
      <c r="H1109" s="5" t="s">
        <v>5910</v>
      </c>
      <c r="I1109" s="9" t="s">
        <v>5911</v>
      </c>
      <c r="J1109" s="5" t="s">
        <v>42</v>
      </c>
      <c r="K1109" s="5" t="s">
        <v>126</v>
      </c>
    </row>
    <row r="1110">
      <c r="A1110" s="4">
        <v>9953.0</v>
      </c>
      <c r="B1110" s="5" t="s">
        <v>5912</v>
      </c>
      <c r="C1110" s="5" t="s">
        <v>5913</v>
      </c>
      <c r="D1110" s="6" t="s">
        <v>5914</v>
      </c>
      <c r="E1110" s="5" t="s">
        <v>5915</v>
      </c>
      <c r="F1110" s="5" t="s">
        <v>5871</v>
      </c>
      <c r="G1110" s="6" t="s">
        <v>5916</v>
      </c>
      <c r="H1110" s="5" t="s">
        <v>5917</v>
      </c>
      <c r="I1110" s="8" t="s">
        <v>5918</v>
      </c>
      <c r="J1110" s="5" t="s">
        <v>42</v>
      </c>
      <c r="K1110" s="5" t="s">
        <v>950</v>
      </c>
    </row>
    <row r="1111">
      <c r="A1111" s="4">
        <v>9952.0</v>
      </c>
      <c r="B1111" s="5" t="s">
        <v>5919</v>
      </c>
      <c r="C1111" s="5" t="s">
        <v>5920</v>
      </c>
      <c r="D1111" s="6" t="s">
        <v>5921</v>
      </c>
      <c r="E1111" s="5" t="s">
        <v>5922</v>
      </c>
      <c r="F1111" s="5" t="s">
        <v>5871</v>
      </c>
      <c r="G1111" s="6" t="s">
        <v>5923</v>
      </c>
      <c r="H1111" s="7" t="s">
        <v>5924</v>
      </c>
      <c r="I1111" s="8" t="s">
        <v>5925</v>
      </c>
      <c r="J1111" s="5" t="s">
        <v>18</v>
      </c>
      <c r="K1111" s="4" t="s">
        <v>42</v>
      </c>
    </row>
    <row r="1112">
      <c r="A1112" s="4">
        <v>9951.0</v>
      </c>
      <c r="B1112" s="5" t="s">
        <v>5926</v>
      </c>
      <c r="C1112" s="5" t="s">
        <v>5927</v>
      </c>
      <c r="D1112" s="6" t="s">
        <v>5921</v>
      </c>
      <c r="E1112" s="5" t="s">
        <v>5922</v>
      </c>
      <c r="F1112" s="5" t="s">
        <v>5871</v>
      </c>
      <c r="G1112" s="6" t="s">
        <v>5928</v>
      </c>
      <c r="H1112" s="5" t="s">
        <v>5929</v>
      </c>
      <c r="I1112" s="8" t="s">
        <v>5930</v>
      </c>
      <c r="J1112" s="5" t="s">
        <v>42</v>
      </c>
      <c r="K1112" s="5" t="s">
        <v>5931</v>
      </c>
    </row>
    <row r="1113">
      <c r="A1113" s="4">
        <v>9950.0</v>
      </c>
      <c r="B1113" s="5" t="s">
        <v>5932</v>
      </c>
      <c r="C1113" s="5" t="s">
        <v>5933</v>
      </c>
      <c r="D1113" s="6" t="s">
        <v>5921</v>
      </c>
      <c r="E1113" s="5" t="s">
        <v>5922</v>
      </c>
      <c r="F1113" s="5" t="s">
        <v>5871</v>
      </c>
      <c r="G1113" s="6" t="s">
        <v>5934</v>
      </c>
      <c r="H1113" s="5" t="s">
        <v>5935</v>
      </c>
      <c r="I1113" s="9" t="s">
        <v>5936</v>
      </c>
      <c r="J1113" s="5" t="s">
        <v>108</v>
      </c>
      <c r="K1113" s="5" t="s">
        <v>254</v>
      </c>
    </row>
    <row r="1114">
      <c r="A1114" s="4">
        <v>9949.0</v>
      </c>
      <c r="B1114" s="5" t="s">
        <v>5937</v>
      </c>
      <c r="C1114" s="5" t="s">
        <v>5938</v>
      </c>
      <c r="D1114" s="6" t="s">
        <v>5921</v>
      </c>
      <c r="E1114" s="5" t="s">
        <v>5922</v>
      </c>
      <c r="F1114" s="5" t="s">
        <v>5871</v>
      </c>
      <c r="G1114" s="6" t="s">
        <v>5939</v>
      </c>
      <c r="H1114" s="7" t="s">
        <v>5940</v>
      </c>
      <c r="I1114" s="8" t="s">
        <v>5925</v>
      </c>
      <c r="J1114" s="5" t="s">
        <v>5941</v>
      </c>
      <c r="K1114" s="5" t="s">
        <v>160</v>
      </c>
    </row>
    <row r="1115">
      <c r="A1115" s="4">
        <v>9948.0</v>
      </c>
      <c r="B1115" s="5" t="s">
        <v>5942</v>
      </c>
      <c r="C1115" s="5" t="s">
        <v>5943</v>
      </c>
      <c r="D1115" s="6" t="s">
        <v>5921</v>
      </c>
      <c r="E1115" s="5" t="s">
        <v>5922</v>
      </c>
      <c r="F1115" s="5" t="s">
        <v>5871</v>
      </c>
      <c r="G1115" s="6" t="s">
        <v>5944</v>
      </c>
      <c r="H1115" s="5" t="s">
        <v>5945</v>
      </c>
      <c r="I1115" s="8" t="s">
        <v>5946</v>
      </c>
      <c r="J1115" s="5" t="s">
        <v>42</v>
      </c>
      <c r="K1115" s="5" t="s">
        <v>1014</v>
      </c>
    </row>
    <row r="1116">
      <c r="A1116" s="4">
        <v>9947.0</v>
      </c>
      <c r="B1116" s="5" t="s">
        <v>5947</v>
      </c>
      <c r="C1116" s="5" t="s">
        <v>5948</v>
      </c>
      <c r="D1116" s="6" t="s">
        <v>5949</v>
      </c>
      <c r="E1116" s="5" t="s">
        <v>5950</v>
      </c>
      <c r="F1116" s="5" t="s">
        <v>5871</v>
      </c>
      <c r="G1116" s="6" t="s">
        <v>5951</v>
      </c>
      <c r="H1116" s="4" t="str">
        <f>IFERROR(__xludf.DUMMYFUNCTION("""info@""&amp;LOWER(REGEXREPLACE(B1116,""[^A-Za-z0-9]"",""""))&amp;"".com"""),"info@eltratado.com")</f>
        <v>info@eltratado.com</v>
      </c>
      <c r="I1116" s="9" t="s">
        <v>5952</v>
      </c>
      <c r="J1116" s="5" t="s">
        <v>108</v>
      </c>
      <c r="K1116" s="5" t="s">
        <v>160</v>
      </c>
    </row>
    <row r="1117">
      <c r="A1117" s="4">
        <v>9946.0</v>
      </c>
      <c r="B1117" s="5" t="s">
        <v>5953</v>
      </c>
      <c r="C1117" s="5" t="s">
        <v>5954</v>
      </c>
      <c r="D1117" s="6" t="s">
        <v>5949</v>
      </c>
      <c r="E1117" s="5" t="s">
        <v>5950</v>
      </c>
      <c r="F1117" s="5" t="s">
        <v>5871</v>
      </c>
      <c r="G1117" s="6" t="s">
        <v>5955</v>
      </c>
      <c r="H1117" s="4" t="str">
        <f>IFERROR(__xludf.DUMMYFUNCTION("""info@""&amp;LOWER(REGEXREPLACE(B1117,""[^A-Za-z0-9]"",""""))&amp;"".com"""),"info@hotelrealdecastilla.com")</f>
        <v>info@hotelrealdecastilla.com</v>
      </c>
      <c r="I1117" s="9" t="s">
        <v>5956</v>
      </c>
      <c r="J1117" s="5" t="s">
        <v>42</v>
      </c>
      <c r="K1117" s="5" t="s">
        <v>1985</v>
      </c>
    </row>
    <row r="1118">
      <c r="A1118" s="4">
        <v>9945.0</v>
      </c>
      <c r="B1118" s="5" t="s">
        <v>5957</v>
      </c>
      <c r="C1118" s="5" t="s">
        <v>5958</v>
      </c>
      <c r="D1118" s="6" t="s">
        <v>5949</v>
      </c>
      <c r="E1118" s="5" t="s">
        <v>5950</v>
      </c>
      <c r="F1118" s="5" t="s">
        <v>5871</v>
      </c>
      <c r="G1118" s="6" t="s">
        <v>5959</v>
      </c>
      <c r="H1118" s="5" t="s">
        <v>5960</v>
      </c>
      <c r="I1118" s="8" t="s">
        <v>5961</v>
      </c>
      <c r="J1118" s="5" t="s">
        <v>42</v>
      </c>
      <c r="K1118" s="5" t="s">
        <v>782</v>
      </c>
    </row>
    <row r="1119">
      <c r="A1119" s="4">
        <v>9944.0</v>
      </c>
      <c r="B1119" s="5" t="s">
        <v>5962</v>
      </c>
      <c r="C1119" s="5" t="s">
        <v>5963</v>
      </c>
      <c r="D1119" s="6" t="s">
        <v>5949</v>
      </c>
      <c r="E1119" s="5" t="s">
        <v>5950</v>
      </c>
      <c r="F1119" s="5" t="s">
        <v>5871</v>
      </c>
      <c r="G1119" s="6" t="s">
        <v>5964</v>
      </c>
      <c r="H1119" s="4" t="str">
        <f>IFERROR(__xludf.DUMMYFUNCTION("""info@""&amp;LOWER(REGEXREPLACE(B1119,""[^A-Za-z0-9]"",""""))&amp;"".com"""),"info@hotelelmonticosl.com")</f>
        <v>info@hotelelmonticosl.com</v>
      </c>
      <c r="I1119" s="9" t="s">
        <v>5965</v>
      </c>
      <c r="J1119" s="5" t="s">
        <v>42</v>
      </c>
      <c r="K1119" s="4" t="s">
        <v>42</v>
      </c>
    </row>
    <row r="1120">
      <c r="A1120" s="4">
        <v>9943.0</v>
      </c>
      <c r="B1120" s="5" t="s">
        <v>5966</v>
      </c>
      <c r="C1120" s="5" t="s">
        <v>5967</v>
      </c>
      <c r="D1120" s="6" t="s">
        <v>5968</v>
      </c>
      <c r="E1120" s="5" t="s">
        <v>5969</v>
      </c>
      <c r="F1120" s="5" t="s">
        <v>5871</v>
      </c>
      <c r="G1120" s="6" t="s">
        <v>5970</v>
      </c>
      <c r="H1120" s="7" t="s">
        <v>5971</v>
      </c>
      <c r="I1120" s="8" t="s">
        <v>5972</v>
      </c>
      <c r="J1120" s="5" t="s">
        <v>93</v>
      </c>
      <c r="K1120" s="5" t="s">
        <v>420</v>
      </c>
    </row>
    <row r="1121">
      <c r="A1121" s="4">
        <v>9942.0</v>
      </c>
      <c r="B1121" s="5" t="s">
        <v>5973</v>
      </c>
      <c r="C1121" s="5" t="s">
        <v>5974</v>
      </c>
      <c r="D1121" s="6" t="s">
        <v>5975</v>
      </c>
      <c r="E1121" s="5" t="s">
        <v>5976</v>
      </c>
      <c r="F1121" s="5" t="s">
        <v>5871</v>
      </c>
      <c r="G1121" s="6" t="s">
        <v>5977</v>
      </c>
      <c r="H1121" s="4" t="s">
        <v>5978</v>
      </c>
      <c r="I1121" s="8" t="s">
        <v>5979</v>
      </c>
      <c r="J1121" s="5" t="s">
        <v>18</v>
      </c>
      <c r="K1121" s="5" t="s">
        <v>201</v>
      </c>
    </row>
    <row r="1122">
      <c r="A1122" s="4">
        <v>9941.0</v>
      </c>
      <c r="B1122" s="5" t="s">
        <v>5980</v>
      </c>
      <c r="C1122" s="5" t="s">
        <v>5981</v>
      </c>
      <c r="D1122" s="6" t="s">
        <v>5949</v>
      </c>
      <c r="E1122" s="5" t="s">
        <v>5950</v>
      </c>
      <c r="F1122" s="5" t="s">
        <v>5871</v>
      </c>
      <c r="G1122" s="6" t="s">
        <v>5982</v>
      </c>
      <c r="H1122" s="5" t="s">
        <v>5983</v>
      </c>
      <c r="I1122" s="8" t="s">
        <v>5918</v>
      </c>
      <c r="J1122" s="5" t="s">
        <v>108</v>
      </c>
      <c r="K1122" s="5" t="s">
        <v>85</v>
      </c>
    </row>
    <row r="1123">
      <c r="A1123" s="4">
        <v>9940.0</v>
      </c>
      <c r="B1123" s="5" t="s">
        <v>5984</v>
      </c>
      <c r="C1123" s="5" t="s">
        <v>5985</v>
      </c>
      <c r="D1123" s="6" t="s">
        <v>5949</v>
      </c>
      <c r="E1123" s="5" t="s">
        <v>5950</v>
      </c>
      <c r="F1123" s="5" t="s">
        <v>5871</v>
      </c>
      <c r="G1123" s="6" t="s">
        <v>5986</v>
      </c>
      <c r="H1123" s="5" t="s">
        <v>5987</v>
      </c>
      <c r="I1123" s="9" t="s">
        <v>5988</v>
      </c>
      <c r="J1123" s="5" t="s">
        <v>42</v>
      </c>
      <c r="K1123" s="5" t="s">
        <v>27</v>
      </c>
    </row>
    <row r="1124">
      <c r="A1124" s="4">
        <v>9939.0</v>
      </c>
      <c r="B1124" s="5" t="s">
        <v>5989</v>
      </c>
      <c r="C1124" s="5" t="s">
        <v>5990</v>
      </c>
      <c r="D1124" s="6" t="s">
        <v>5949</v>
      </c>
      <c r="E1124" s="5" t="s">
        <v>5950</v>
      </c>
      <c r="F1124" s="5" t="s">
        <v>5871</v>
      </c>
      <c r="G1124" s="6" t="s">
        <v>5991</v>
      </c>
      <c r="H1124" s="5" t="s">
        <v>5992</v>
      </c>
      <c r="I1124" s="8" t="s">
        <v>5918</v>
      </c>
      <c r="J1124" s="5" t="s">
        <v>18</v>
      </c>
      <c r="K1124" s="5" t="s">
        <v>74</v>
      </c>
    </row>
    <row r="1125">
      <c r="A1125" s="4">
        <v>9938.0</v>
      </c>
      <c r="B1125" s="5" t="s">
        <v>5993</v>
      </c>
      <c r="C1125" s="5" t="s">
        <v>5994</v>
      </c>
      <c r="D1125" s="6" t="s">
        <v>5949</v>
      </c>
      <c r="E1125" s="5" t="s">
        <v>5950</v>
      </c>
      <c r="F1125" s="5" t="s">
        <v>5871</v>
      </c>
      <c r="G1125" s="6" t="s">
        <v>5995</v>
      </c>
      <c r="H1125" s="5" t="s">
        <v>5996</v>
      </c>
      <c r="I1125" s="8" t="s">
        <v>493</v>
      </c>
      <c r="J1125" s="5" t="s">
        <v>42</v>
      </c>
      <c r="K1125" s="5" t="s">
        <v>4685</v>
      </c>
    </row>
    <row r="1126">
      <c r="A1126" s="4">
        <v>9937.0</v>
      </c>
      <c r="B1126" s="5" t="s">
        <v>5997</v>
      </c>
      <c r="C1126" s="5" t="s">
        <v>5998</v>
      </c>
      <c r="D1126" s="6" t="s">
        <v>5999</v>
      </c>
      <c r="E1126" s="5" t="s">
        <v>6000</v>
      </c>
      <c r="F1126" s="5" t="s">
        <v>5871</v>
      </c>
      <c r="G1126" s="6" t="s">
        <v>6001</v>
      </c>
      <c r="H1126" s="7" t="s">
        <v>6002</v>
      </c>
      <c r="I1126" s="8" t="s">
        <v>6003</v>
      </c>
      <c r="J1126" s="5" t="s">
        <v>108</v>
      </c>
      <c r="K1126" s="5" t="s">
        <v>66</v>
      </c>
    </row>
    <row r="1127">
      <c r="A1127" s="4">
        <v>9936.0</v>
      </c>
      <c r="B1127" s="5" t="s">
        <v>6004</v>
      </c>
      <c r="C1127" s="5" t="s">
        <v>6005</v>
      </c>
      <c r="D1127" s="6" t="s">
        <v>6006</v>
      </c>
      <c r="E1127" s="5" t="s">
        <v>6007</v>
      </c>
      <c r="F1127" s="5" t="s">
        <v>5871</v>
      </c>
      <c r="G1127" s="6" t="s">
        <v>6008</v>
      </c>
      <c r="H1127" s="13" t="s">
        <v>6009</v>
      </c>
      <c r="I1127" s="8" t="s">
        <v>6010</v>
      </c>
      <c r="J1127" s="5" t="s">
        <v>18</v>
      </c>
      <c r="K1127" s="5" t="s">
        <v>260</v>
      </c>
    </row>
    <row r="1128">
      <c r="A1128" s="4">
        <v>9935.0</v>
      </c>
      <c r="B1128" s="5" t="s">
        <v>6011</v>
      </c>
      <c r="C1128" s="5" t="s">
        <v>6012</v>
      </c>
      <c r="D1128" s="6" t="s">
        <v>6013</v>
      </c>
      <c r="E1128" s="5" t="s">
        <v>6014</v>
      </c>
      <c r="F1128" s="5" t="s">
        <v>5871</v>
      </c>
      <c r="G1128" s="6" t="s">
        <v>6015</v>
      </c>
      <c r="H1128" s="5" t="s">
        <v>6016</v>
      </c>
      <c r="I1128" s="8" t="s">
        <v>6017</v>
      </c>
      <c r="J1128" s="5" t="s">
        <v>51</v>
      </c>
      <c r="K1128" s="5" t="s">
        <v>170</v>
      </c>
    </row>
    <row r="1129">
      <c r="A1129" s="4">
        <v>9934.0</v>
      </c>
      <c r="B1129" s="5" t="s">
        <v>6018</v>
      </c>
      <c r="C1129" s="5" t="s">
        <v>3306</v>
      </c>
      <c r="D1129" s="6" t="s">
        <v>6019</v>
      </c>
      <c r="E1129" s="5" t="s">
        <v>6020</v>
      </c>
      <c r="F1129" s="5" t="s">
        <v>5871</v>
      </c>
      <c r="G1129" s="6" t="s">
        <v>6021</v>
      </c>
      <c r="H1129" s="5" t="s">
        <v>6022</v>
      </c>
      <c r="I1129" s="8" t="s">
        <v>6023</v>
      </c>
      <c r="J1129" s="5" t="s">
        <v>51</v>
      </c>
      <c r="K1129" s="5" t="s">
        <v>553</v>
      </c>
    </row>
    <row r="1130">
      <c r="A1130" s="4">
        <v>9933.0</v>
      </c>
      <c r="B1130" s="5" t="s">
        <v>6024</v>
      </c>
      <c r="C1130" s="5" t="s">
        <v>6025</v>
      </c>
      <c r="D1130" s="6" t="s">
        <v>6026</v>
      </c>
      <c r="E1130" s="5" t="s">
        <v>6027</v>
      </c>
      <c r="F1130" s="5" t="s">
        <v>5871</v>
      </c>
      <c r="G1130" s="6" t="s">
        <v>6028</v>
      </c>
      <c r="H1130" s="5" t="s">
        <v>6029</v>
      </c>
      <c r="I1130" s="8" t="s">
        <v>6030</v>
      </c>
      <c r="J1130" s="5" t="s">
        <v>108</v>
      </c>
      <c r="K1130" s="5" t="s">
        <v>66</v>
      </c>
    </row>
    <row r="1131">
      <c r="A1131" s="4">
        <v>9932.0</v>
      </c>
      <c r="B1131" s="5" t="s">
        <v>6031</v>
      </c>
      <c r="C1131" s="5" t="s">
        <v>6032</v>
      </c>
      <c r="D1131" s="6" t="s">
        <v>6033</v>
      </c>
      <c r="E1131" s="5" t="s">
        <v>6034</v>
      </c>
      <c r="F1131" s="5" t="s">
        <v>5871</v>
      </c>
      <c r="G1131" s="6" t="s">
        <v>6035</v>
      </c>
      <c r="H1131" s="5" t="s">
        <v>6036</v>
      </c>
      <c r="I1131" s="9" t="s">
        <v>6037</v>
      </c>
      <c r="J1131" s="5" t="s">
        <v>108</v>
      </c>
      <c r="K1131" s="5" t="s">
        <v>260</v>
      </c>
    </row>
    <row r="1132">
      <c r="A1132" s="4">
        <v>9931.0</v>
      </c>
      <c r="B1132" s="5" t="s">
        <v>6038</v>
      </c>
      <c r="C1132" s="5" t="s">
        <v>6039</v>
      </c>
      <c r="D1132" s="6" t="s">
        <v>6040</v>
      </c>
      <c r="E1132" s="5" t="s">
        <v>6041</v>
      </c>
      <c r="F1132" s="5" t="s">
        <v>5871</v>
      </c>
      <c r="G1132" s="6" t="s">
        <v>6042</v>
      </c>
      <c r="H1132" s="4" t="str">
        <f>IFERROR(__xludf.DUMMYFUNCTION("""info@""&amp;LOWER(REGEXREPLACE(B1132,""[^A-Za-z0-9]"",""""))&amp;"".com"""),"info@casarurallosabuelossl.com")</f>
        <v>info@casarurallosabuelossl.com</v>
      </c>
      <c r="I1132" s="9" t="s">
        <v>6043</v>
      </c>
      <c r="J1132" s="5" t="s">
        <v>42</v>
      </c>
      <c r="K1132" s="4" t="s">
        <v>42</v>
      </c>
    </row>
    <row r="1133">
      <c r="A1133" s="4">
        <v>9929.0</v>
      </c>
      <c r="B1133" s="5" t="s">
        <v>6044</v>
      </c>
      <c r="C1133" s="5" t="s">
        <v>6045</v>
      </c>
      <c r="D1133" s="6" t="s">
        <v>6046</v>
      </c>
      <c r="E1133" s="5" t="s">
        <v>6047</v>
      </c>
      <c r="F1133" s="5" t="s">
        <v>5871</v>
      </c>
      <c r="G1133" s="6" t="s">
        <v>6048</v>
      </c>
      <c r="H1133" s="5" t="s">
        <v>6049</v>
      </c>
      <c r="I1133" s="8" t="s">
        <v>6050</v>
      </c>
      <c r="J1133" s="5" t="s">
        <v>42</v>
      </c>
      <c r="K1133" s="5" t="s">
        <v>1210</v>
      </c>
    </row>
    <row r="1134">
      <c r="A1134" s="4">
        <v>9930.0</v>
      </c>
      <c r="B1134" s="5" t="s">
        <v>6051</v>
      </c>
      <c r="C1134" s="5" t="s">
        <v>6052</v>
      </c>
      <c r="D1134" s="6" t="s">
        <v>6046</v>
      </c>
      <c r="E1134" s="5" t="s">
        <v>6047</v>
      </c>
      <c r="F1134" s="5" t="s">
        <v>5871</v>
      </c>
      <c r="G1134" s="6" t="s">
        <v>6048</v>
      </c>
      <c r="H1134" s="5" t="s">
        <v>6049</v>
      </c>
      <c r="I1134" s="8" t="s">
        <v>6050</v>
      </c>
      <c r="J1134" s="5" t="s">
        <v>42</v>
      </c>
      <c r="K1134" s="5" t="s">
        <v>6053</v>
      </c>
    </row>
    <row r="1135">
      <c r="A1135" s="4">
        <v>9928.0</v>
      </c>
      <c r="B1135" s="5" t="s">
        <v>6054</v>
      </c>
      <c r="C1135" s="5" t="s">
        <v>6055</v>
      </c>
      <c r="D1135" s="6" t="s">
        <v>6056</v>
      </c>
      <c r="E1135" s="5" t="s">
        <v>6057</v>
      </c>
      <c r="F1135" s="5" t="s">
        <v>5871</v>
      </c>
      <c r="G1135" s="6" t="s">
        <v>6058</v>
      </c>
      <c r="H1135" s="5" t="s">
        <v>6059</v>
      </c>
      <c r="I1135" s="9" t="s">
        <v>6060</v>
      </c>
      <c r="J1135" s="5" t="s">
        <v>42</v>
      </c>
      <c r="K1135" s="5" t="s">
        <v>921</v>
      </c>
    </row>
    <row r="1136">
      <c r="A1136" s="4">
        <v>9927.0</v>
      </c>
      <c r="B1136" s="5" t="s">
        <v>6061</v>
      </c>
      <c r="C1136" s="5" t="s">
        <v>6062</v>
      </c>
      <c r="D1136" s="6" t="s">
        <v>6056</v>
      </c>
      <c r="E1136" s="5" t="s">
        <v>6057</v>
      </c>
      <c r="F1136" s="5" t="s">
        <v>5871</v>
      </c>
      <c r="G1136" s="6" t="s">
        <v>6063</v>
      </c>
      <c r="H1136" s="4" t="str">
        <f>IFERROR(__xludf.DUMMYFUNCTION("""info@""&amp;LOWER(REGEXREPLACE(B1136,""[^A-Za-z0-9]"",""""))&amp;"".com"""),"info@hotelaguadevalbuenasl.com")</f>
        <v>info@hotelaguadevalbuenasl.com</v>
      </c>
      <c r="I1136" s="9" t="s">
        <v>6064</v>
      </c>
      <c r="J1136" s="5" t="s">
        <v>18</v>
      </c>
      <c r="K1136" s="4" t="s">
        <v>42</v>
      </c>
    </row>
    <row r="1137">
      <c r="A1137" s="4">
        <v>9926.0</v>
      </c>
      <c r="B1137" s="5" t="s">
        <v>6065</v>
      </c>
      <c r="C1137" s="5" t="s">
        <v>6066</v>
      </c>
      <c r="D1137" s="6" t="s">
        <v>6056</v>
      </c>
      <c r="E1137" s="5" t="s">
        <v>6057</v>
      </c>
      <c r="F1137" s="5" t="s">
        <v>5871</v>
      </c>
      <c r="G1137" s="6" t="s">
        <v>6067</v>
      </c>
      <c r="H1137" s="5" t="s">
        <v>6068</v>
      </c>
      <c r="I1137" s="8" t="s">
        <v>6069</v>
      </c>
      <c r="J1137" s="5" t="s">
        <v>51</v>
      </c>
      <c r="K1137" s="5" t="s">
        <v>134</v>
      </c>
    </row>
    <row r="1138">
      <c r="A1138" s="4">
        <v>9925.0</v>
      </c>
      <c r="B1138" s="5" t="s">
        <v>6070</v>
      </c>
      <c r="C1138" s="5" t="s">
        <v>6071</v>
      </c>
      <c r="D1138" s="6" t="s">
        <v>6046</v>
      </c>
      <c r="E1138" s="5" t="s">
        <v>6047</v>
      </c>
      <c r="F1138" s="5" t="s">
        <v>5871</v>
      </c>
      <c r="G1138" s="6" t="s">
        <v>6072</v>
      </c>
      <c r="H1138" s="5" t="s">
        <v>6073</v>
      </c>
      <c r="I1138" s="8" t="s">
        <v>6074</v>
      </c>
      <c r="J1138" s="5" t="s">
        <v>51</v>
      </c>
      <c r="K1138" s="5" t="s">
        <v>160</v>
      </c>
    </row>
    <row r="1139">
      <c r="A1139" s="4">
        <v>9924.0</v>
      </c>
      <c r="B1139" s="5" t="s">
        <v>6075</v>
      </c>
      <c r="C1139" s="5" t="s">
        <v>6076</v>
      </c>
      <c r="D1139" s="6" t="s">
        <v>6046</v>
      </c>
      <c r="E1139" s="5" t="s">
        <v>6047</v>
      </c>
      <c r="F1139" s="5" t="s">
        <v>5871</v>
      </c>
      <c r="G1139" s="6" t="s">
        <v>6077</v>
      </c>
      <c r="H1139" s="5" t="s">
        <v>6049</v>
      </c>
      <c r="I1139" s="8" t="s">
        <v>6078</v>
      </c>
      <c r="J1139" s="5" t="s">
        <v>51</v>
      </c>
      <c r="K1139" s="4" t="s">
        <v>42</v>
      </c>
    </row>
    <row r="1140">
      <c r="A1140" s="4">
        <v>9923.0</v>
      </c>
      <c r="B1140" s="5" t="s">
        <v>6079</v>
      </c>
      <c r="C1140" s="5" t="s">
        <v>6080</v>
      </c>
      <c r="D1140" s="6" t="s">
        <v>6081</v>
      </c>
      <c r="E1140" s="5" t="s">
        <v>6082</v>
      </c>
      <c r="F1140" s="5" t="s">
        <v>5871</v>
      </c>
      <c r="G1140" s="6" t="s">
        <v>6083</v>
      </c>
      <c r="H1140" s="5" t="s">
        <v>6084</v>
      </c>
      <c r="I1140" s="8" t="s">
        <v>6085</v>
      </c>
      <c r="J1140" s="5" t="s">
        <v>108</v>
      </c>
      <c r="K1140" s="5" t="s">
        <v>721</v>
      </c>
    </row>
    <row r="1141">
      <c r="A1141" s="4">
        <v>9922.0</v>
      </c>
      <c r="B1141" s="5" t="s">
        <v>6086</v>
      </c>
      <c r="C1141" s="5" t="s">
        <v>6087</v>
      </c>
      <c r="D1141" s="6" t="s">
        <v>6088</v>
      </c>
      <c r="E1141" s="5" t="s">
        <v>6089</v>
      </c>
      <c r="F1141" s="5" t="s">
        <v>5871</v>
      </c>
      <c r="G1141" s="6" t="s">
        <v>6090</v>
      </c>
      <c r="H1141" s="5" t="s">
        <v>6091</v>
      </c>
      <c r="I1141" s="9" t="s">
        <v>6092</v>
      </c>
      <c r="J1141" s="5" t="s">
        <v>42</v>
      </c>
      <c r="K1141" s="5" t="s">
        <v>420</v>
      </c>
    </row>
    <row r="1142">
      <c r="A1142" s="4">
        <v>9921.0</v>
      </c>
      <c r="B1142" s="5" t="s">
        <v>6093</v>
      </c>
      <c r="C1142" s="5" t="s">
        <v>6094</v>
      </c>
      <c r="D1142" s="6" t="s">
        <v>6088</v>
      </c>
      <c r="E1142" s="5" t="s">
        <v>6089</v>
      </c>
      <c r="F1142" s="5" t="s">
        <v>5871</v>
      </c>
      <c r="G1142" s="6" t="s">
        <v>6095</v>
      </c>
      <c r="H1142" s="5" t="s">
        <v>6068</v>
      </c>
      <c r="I1142" s="8" t="s">
        <v>6096</v>
      </c>
      <c r="J1142" s="5" t="s">
        <v>51</v>
      </c>
      <c r="K1142" s="5" t="s">
        <v>381</v>
      </c>
    </row>
    <row r="1143">
      <c r="A1143" s="4">
        <v>9920.0</v>
      </c>
      <c r="B1143" s="5" t="s">
        <v>6097</v>
      </c>
      <c r="C1143" s="5" t="s">
        <v>6098</v>
      </c>
      <c r="D1143" s="6" t="s">
        <v>6099</v>
      </c>
      <c r="E1143" s="5" t="s">
        <v>6100</v>
      </c>
      <c r="F1143" s="5" t="s">
        <v>5871</v>
      </c>
      <c r="G1143" s="6" t="s">
        <v>6101</v>
      </c>
      <c r="H1143" s="5" t="s">
        <v>6102</v>
      </c>
      <c r="I1143" s="8" t="s">
        <v>6103</v>
      </c>
      <c r="J1143" s="5" t="s">
        <v>42</v>
      </c>
      <c r="K1143" s="5" t="s">
        <v>711</v>
      </c>
    </row>
    <row r="1144">
      <c r="A1144" s="4">
        <v>9919.0</v>
      </c>
      <c r="B1144" s="5" t="s">
        <v>6104</v>
      </c>
      <c r="C1144" s="5" t="s">
        <v>6105</v>
      </c>
      <c r="D1144" s="6" t="s">
        <v>6099</v>
      </c>
      <c r="E1144" s="5" t="s">
        <v>6100</v>
      </c>
      <c r="F1144" s="5" t="s">
        <v>5871</v>
      </c>
      <c r="G1144" s="6" t="s">
        <v>6106</v>
      </c>
      <c r="H1144" s="4" t="str">
        <f>IFERROR(__xludf.DUMMYFUNCTION("""info@""&amp;LOWER(REGEXREPLACE(B1144,""[^A-Za-z0-9]"",""""))&amp;"".com"""),"info@olimpo.com")</f>
        <v>info@olimpo.com</v>
      </c>
      <c r="I1144" s="9" t="s">
        <v>6107</v>
      </c>
      <c r="J1144" s="5" t="s">
        <v>42</v>
      </c>
      <c r="K1144" s="4" t="s">
        <v>42</v>
      </c>
    </row>
    <row r="1145">
      <c r="A1145" s="4">
        <v>9918.0</v>
      </c>
      <c r="B1145" s="5" t="s">
        <v>6108</v>
      </c>
      <c r="C1145" s="5" t="s">
        <v>6109</v>
      </c>
      <c r="D1145" s="6" t="s">
        <v>6099</v>
      </c>
      <c r="E1145" s="5" t="s">
        <v>6100</v>
      </c>
      <c r="F1145" s="5" t="s">
        <v>5871</v>
      </c>
      <c r="G1145" s="6" t="s">
        <v>6110</v>
      </c>
      <c r="H1145" s="5" t="s">
        <v>6111</v>
      </c>
      <c r="I1145" s="9" t="s">
        <v>6112</v>
      </c>
      <c r="J1145" s="5" t="s">
        <v>51</v>
      </c>
      <c r="K1145" s="5" t="s">
        <v>115</v>
      </c>
    </row>
    <row r="1146">
      <c r="A1146" s="4">
        <v>9917.0</v>
      </c>
      <c r="B1146" s="5" t="s">
        <v>6113</v>
      </c>
      <c r="C1146" s="5" t="s">
        <v>6114</v>
      </c>
      <c r="D1146" s="6" t="s">
        <v>6099</v>
      </c>
      <c r="E1146" s="5" t="s">
        <v>6100</v>
      </c>
      <c r="F1146" s="5" t="s">
        <v>5871</v>
      </c>
      <c r="G1146" s="6" t="s">
        <v>6115</v>
      </c>
      <c r="H1146" s="4" t="s">
        <v>6116</v>
      </c>
      <c r="I1146" s="8" t="s">
        <v>6117</v>
      </c>
      <c r="J1146" s="5" t="s">
        <v>42</v>
      </c>
      <c r="K1146" s="5" t="s">
        <v>1216</v>
      </c>
    </row>
    <row r="1147">
      <c r="A1147" s="4">
        <v>9916.0</v>
      </c>
      <c r="B1147" s="5" t="s">
        <v>6118</v>
      </c>
      <c r="C1147" s="5" t="s">
        <v>6119</v>
      </c>
      <c r="D1147" s="6" t="s">
        <v>6120</v>
      </c>
      <c r="E1147" s="5" t="s">
        <v>6121</v>
      </c>
      <c r="F1147" s="5" t="s">
        <v>5871</v>
      </c>
      <c r="G1147" s="6" t="s">
        <v>6122</v>
      </c>
      <c r="H1147" s="4" t="str">
        <f>IFERROR(__xludf.DUMMYFUNCTION("""info@""&amp;LOWER(REGEXREPLACE(B1147,""[^A-Za-z0-9]"",""""))&amp;"".com"""),"info@amarocotaslu.com")</f>
        <v>info@amarocotaslu.com</v>
      </c>
      <c r="I1147" s="9" t="s">
        <v>6123</v>
      </c>
      <c r="J1147" s="5" t="s">
        <v>42</v>
      </c>
      <c r="K1147" s="4" t="s">
        <v>42</v>
      </c>
    </row>
    <row r="1148">
      <c r="A1148" s="4">
        <v>9915.0</v>
      </c>
      <c r="B1148" s="5" t="s">
        <v>6124</v>
      </c>
      <c r="C1148" s="5" t="s">
        <v>6125</v>
      </c>
      <c r="D1148" s="6" t="s">
        <v>6126</v>
      </c>
      <c r="E1148" s="5" t="s">
        <v>6127</v>
      </c>
      <c r="F1148" s="5" t="s">
        <v>5871</v>
      </c>
      <c r="G1148" s="6" t="s">
        <v>6128</v>
      </c>
      <c r="H1148" s="4" t="s">
        <v>6129</v>
      </c>
      <c r="I1148" s="8" t="s">
        <v>6130</v>
      </c>
      <c r="J1148" s="5" t="s">
        <v>51</v>
      </c>
      <c r="K1148" s="5" t="s">
        <v>553</v>
      </c>
    </row>
    <row r="1149">
      <c r="A1149" s="4">
        <v>9914.0</v>
      </c>
      <c r="B1149" s="5" t="s">
        <v>6131</v>
      </c>
      <c r="C1149" s="5" t="s">
        <v>6132</v>
      </c>
      <c r="D1149" s="6" t="s">
        <v>6133</v>
      </c>
      <c r="E1149" s="5" t="s">
        <v>6134</v>
      </c>
      <c r="F1149" s="5" t="s">
        <v>5871</v>
      </c>
      <c r="G1149" s="6" t="s">
        <v>6135</v>
      </c>
      <c r="H1149" s="5" t="s">
        <v>6136</v>
      </c>
      <c r="I1149" s="9" t="s">
        <v>6137</v>
      </c>
      <c r="J1149" s="5" t="s">
        <v>51</v>
      </c>
      <c r="K1149" s="5" t="s">
        <v>1014</v>
      </c>
    </row>
    <row r="1150">
      <c r="A1150" s="4">
        <v>9913.0</v>
      </c>
      <c r="B1150" s="5" t="s">
        <v>6138</v>
      </c>
      <c r="C1150" s="5" t="s">
        <v>6139</v>
      </c>
      <c r="D1150" s="6" t="s">
        <v>6140</v>
      </c>
      <c r="E1150" s="5" t="s">
        <v>6141</v>
      </c>
      <c r="F1150" s="5" t="s">
        <v>5871</v>
      </c>
      <c r="G1150" s="6" t="s">
        <v>6142</v>
      </c>
      <c r="H1150" s="7" t="s">
        <v>6143</v>
      </c>
      <c r="I1150" s="8" t="s">
        <v>6144</v>
      </c>
      <c r="J1150" s="5" t="s">
        <v>18</v>
      </c>
      <c r="K1150" s="5" t="s">
        <v>420</v>
      </c>
    </row>
    <row r="1151">
      <c r="A1151" s="4">
        <v>9912.0</v>
      </c>
      <c r="B1151" s="5" t="s">
        <v>6145</v>
      </c>
      <c r="C1151" s="5" t="s">
        <v>6146</v>
      </c>
      <c r="D1151" s="6" t="s">
        <v>6140</v>
      </c>
      <c r="E1151" s="5" t="s">
        <v>6141</v>
      </c>
      <c r="F1151" s="5" t="s">
        <v>5871</v>
      </c>
      <c r="G1151" s="6" t="s">
        <v>6147</v>
      </c>
      <c r="H1151" s="4" t="str">
        <f>IFERROR(__xludf.DUMMYFUNCTION("""info@""&amp;LOWER(REGEXREPLACE(B1151,""[^A-Za-z0-9]"",""""))&amp;"".com"""),"info@hotelalbasl.com")</f>
        <v>info@hotelalbasl.com</v>
      </c>
      <c r="I1151" s="9" t="s">
        <v>6148</v>
      </c>
      <c r="J1151" s="5" t="s">
        <v>51</v>
      </c>
      <c r="K1151" s="5" t="s">
        <v>212</v>
      </c>
    </row>
    <row r="1152">
      <c r="A1152" s="4">
        <v>9911.0</v>
      </c>
      <c r="B1152" s="5" t="s">
        <v>6149</v>
      </c>
      <c r="C1152" s="5" t="s">
        <v>6150</v>
      </c>
      <c r="D1152" s="6" t="s">
        <v>6151</v>
      </c>
      <c r="E1152" s="5" t="s">
        <v>6152</v>
      </c>
      <c r="F1152" s="5" t="s">
        <v>5871</v>
      </c>
      <c r="G1152" s="6" t="s">
        <v>6153</v>
      </c>
      <c r="H1152" s="7" t="s">
        <v>6154</v>
      </c>
      <c r="I1152" s="8" t="s">
        <v>6155</v>
      </c>
      <c r="J1152" s="5" t="s">
        <v>51</v>
      </c>
      <c r="K1152" s="4" t="s">
        <v>42</v>
      </c>
    </row>
    <row r="1153">
      <c r="A1153" s="4">
        <v>9910.0</v>
      </c>
      <c r="B1153" s="5" t="s">
        <v>6156</v>
      </c>
      <c r="C1153" s="5" t="s">
        <v>6157</v>
      </c>
      <c r="D1153" s="6" t="s">
        <v>6040</v>
      </c>
      <c r="E1153" s="5" t="s">
        <v>6158</v>
      </c>
      <c r="F1153" s="5" t="s">
        <v>5871</v>
      </c>
      <c r="G1153" s="6" t="s">
        <v>6159</v>
      </c>
      <c r="H1153" s="5" t="s">
        <v>6160</v>
      </c>
      <c r="I1153" s="8" t="s">
        <v>6161</v>
      </c>
      <c r="J1153" s="5" t="s">
        <v>18</v>
      </c>
      <c r="K1153" s="5" t="s">
        <v>308</v>
      </c>
    </row>
    <row r="1154">
      <c r="A1154" s="4">
        <v>9909.0</v>
      </c>
      <c r="B1154" s="5" t="s">
        <v>6162</v>
      </c>
      <c r="C1154" s="5" t="s">
        <v>6163</v>
      </c>
      <c r="D1154" s="6" t="s">
        <v>6040</v>
      </c>
      <c r="E1154" s="5" t="s">
        <v>6158</v>
      </c>
      <c r="F1154" s="5" t="s">
        <v>5871</v>
      </c>
      <c r="G1154" s="6" t="s">
        <v>6164</v>
      </c>
      <c r="H1154" s="5" t="s">
        <v>6165</v>
      </c>
      <c r="I1154" s="8" t="s">
        <v>6166</v>
      </c>
      <c r="J1154" s="5" t="s">
        <v>42</v>
      </c>
      <c r="K1154" s="5" t="s">
        <v>420</v>
      </c>
    </row>
    <row r="1155">
      <c r="A1155" s="4">
        <v>9908.0</v>
      </c>
      <c r="B1155" s="5" t="s">
        <v>6167</v>
      </c>
      <c r="C1155" s="5" t="s">
        <v>6168</v>
      </c>
      <c r="D1155" s="6" t="s">
        <v>6169</v>
      </c>
      <c r="E1155" s="5" t="s">
        <v>6170</v>
      </c>
      <c r="F1155" s="5" t="s">
        <v>5871</v>
      </c>
      <c r="G1155" s="6" t="s">
        <v>6171</v>
      </c>
      <c r="H1155" s="5" t="s">
        <v>6172</v>
      </c>
      <c r="I1155" s="8" t="s">
        <v>6173</v>
      </c>
      <c r="J1155" s="5" t="s">
        <v>93</v>
      </c>
      <c r="K1155" s="5" t="s">
        <v>280</v>
      </c>
    </row>
    <row r="1156">
      <c r="A1156" s="4">
        <v>9907.0</v>
      </c>
      <c r="B1156" s="5" t="s">
        <v>6174</v>
      </c>
      <c r="C1156" s="5" t="s">
        <v>6175</v>
      </c>
      <c r="D1156" s="6" t="s">
        <v>6176</v>
      </c>
      <c r="E1156" s="5" t="s">
        <v>5871</v>
      </c>
      <c r="F1156" s="5" t="s">
        <v>5871</v>
      </c>
      <c r="G1156" s="6" t="s">
        <v>6177</v>
      </c>
      <c r="H1156" s="13" t="s">
        <v>6178</v>
      </c>
      <c r="I1156" s="8" t="s">
        <v>6179</v>
      </c>
      <c r="J1156" s="5" t="s">
        <v>93</v>
      </c>
      <c r="K1156" s="5" t="s">
        <v>5310</v>
      </c>
    </row>
    <row r="1157">
      <c r="A1157" s="4">
        <v>9906.0</v>
      </c>
      <c r="B1157" s="5" t="s">
        <v>6180</v>
      </c>
      <c r="C1157" s="5" t="s">
        <v>6181</v>
      </c>
      <c r="D1157" s="6" t="s">
        <v>6182</v>
      </c>
      <c r="E1157" s="5" t="s">
        <v>6183</v>
      </c>
      <c r="F1157" s="5" t="s">
        <v>5871</v>
      </c>
      <c r="G1157" s="6" t="s">
        <v>6184</v>
      </c>
      <c r="H1157" s="5" t="s">
        <v>6185</v>
      </c>
      <c r="I1157" s="8" t="s">
        <v>6186</v>
      </c>
      <c r="J1157" s="5" t="s">
        <v>51</v>
      </c>
      <c r="K1157" s="5" t="s">
        <v>5485</v>
      </c>
    </row>
    <row r="1158">
      <c r="A1158" s="4">
        <v>9905.0</v>
      </c>
      <c r="B1158" s="5" t="s">
        <v>6180</v>
      </c>
      <c r="C1158" s="5" t="s">
        <v>6187</v>
      </c>
      <c r="D1158" s="6" t="s">
        <v>6182</v>
      </c>
      <c r="E1158" s="5" t="s">
        <v>6183</v>
      </c>
      <c r="F1158" s="5" t="s">
        <v>5871</v>
      </c>
      <c r="G1158" s="6" t="s">
        <v>6184</v>
      </c>
      <c r="H1158" s="5" t="s">
        <v>6185</v>
      </c>
      <c r="I1158" s="9" t="s">
        <v>6188</v>
      </c>
      <c r="J1158" s="5" t="s">
        <v>51</v>
      </c>
      <c r="K1158" s="5" t="s">
        <v>1421</v>
      </c>
    </row>
    <row r="1159">
      <c r="A1159" s="4">
        <v>9904.0</v>
      </c>
      <c r="B1159" s="5" t="s">
        <v>6189</v>
      </c>
      <c r="C1159" s="5" t="s">
        <v>6190</v>
      </c>
      <c r="D1159" s="6" t="s">
        <v>6182</v>
      </c>
      <c r="E1159" s="5" t="s">
        <v>6183</v>
      </c>
      <c r="F1159" s="5" t="s">
        <v>5871</v>
      </c>
      <c r="G1159" s="6" t="s">
        <v>6191</v>
      </c>
      <c r="H1159" s="4" t="s">
        <v>6192</v>
      </c>
      <c r="I1159" s="8" t="s">
        <v>6193</v>
      </c>
      <c r="J1159" s="5" t="s">
        <v>42</v>
      </c>
      <c r="K1159" s="5" t="s">
        <v>160</v>
      </c>
    </row>
    <row r="1160">
      <c r="A1160" s="4">
        <v>9903.0</v>
      </c>
      <c r="B1160" s="5" t="s">
        <v>6194</v>
      </c>
      <c r="C1160" s="5" t="s">
        <v>6195</v>
      </c>
      <c r="D1160" s="6" t="s">
        <v>6196</v>
      </c>
      <c r="E1160" s="5" t="s">
        <v>6197</v>
      </c>
      <c r="F1160" s="5" t="s">
        <v>5871</v>
      </c>
      <c r="G1160" s="6" t="s">
        <v>6198</v>
      </c>
      <c r="H1160" s="5" t="s">
        <v>6199</v>
      </c>
      <c r="I1160" s="8" t="s">
        <v>6200</v>
      </c>
      <c r="J1160" s="5" t="s">
        <v>93</v>
      </c>
      <c r="K1160" s="5" t="s">
        <v>85</v>
      </c>
    </row>
    <row r="1161">
      <c r="A1161" s="4">
        <v>9902.0</v>
      </c>
      <c r="B1161" s="5" t="s">
        <v>6201</v>
      </c>
      <c r="C1161" s="5" t="s">
        <v>6202</v>
      </c>
      <c r="D1161" s="6" t="s">
        <v>6196</v>
      </c>
      <c r="E1161" s="5" t="s">
        <v>6197</v>
      </c>
      <c r="F1161" s="5" t="s">
        <v>5871</v>
      </c>
      <c r="G1161" s="6" t="s">
        <v>6203</v>
      </c>
      <c r="H1161" s="5" t="s">
        <v>6204</v>
      </c>
      <c r="I1161" s="9" t="s">
        <v>6205</v>
      </c>
      <c r="J1161" s="5" t="s">
        <v>51</v>
      </c>
      <c r="K1161" s="5" t="s">
        <v>1261</v>
      </c>
    </row>
    <row r="1162">
      <c r="A1162" s="4">
        <v>9901.0</v>
      </c>
      <c r="B1162" s="5" t="s">
        <v>6206</v>
      </c>
      <c r="C1162" s="5" t="s">
        <v>6207</v>
      </c>
      <c r="D1162" s="6" t="s">
        <v>6176</v>
      </c>
      <c r="E1162" s="5" t="s">
        <v>5871</v>
      </c>
      <c r="F1162" s="5" t="s">
        <v>5871</v>
      </c>
      <c r="G1162" s="6" t="s">
        <v>6208</v>
      </c>
      <c r="H1162" s="5" t="s">
        <v>6209</v>
      </c>
      <c r="I1162" s="8" t="s">
        <v>6210</v>
      </c>
      <c r="J1162" s="5" t="s">
        <v>18</v>
      </c>
      <c r="K1162" s="4" t="s">
        <v>42</v>
      </c>
    </row>
    <row r="1163">
      <c r="A1163" s="4">
        <v>9900.0</v>
      </c>
      <c r="B1163" s="5" t="s">
        <v>6211</v>
      </c>
      <c r="C1163" s="5" t="s">
        <v>6212</v>
      </c>
      <c r="D1163" s="6" t="s">
        <v>6176</v>
      </c>
      <c r="E1163" s="5" t="s">
        <v>5871</v>
      </c>
      <c r="F1163" s="5" t="s">
        <v>5871</v>
      </c>
      <c r="G1163" s="6" t="s">
        <v>6213</v>
      </c>
      <c r="H1163" s="5" t="s">
        <v>6214</v>
      </c>
      <c r="I1163" s="9" t="s">
        <v>6215</v>
      </c>
      <c r="J1163" s="5" t="s">
        <v>18</v>
      </c>
      <c r="K1163" s="5" t="s">
        <v>2201</v>
      </c>
    </row>
    <row r="1164">
      <c r="A1164" s="4">
        <v>9899.0</v>
      </c>
      <c r="B1164" s="5" t="s">
        <v>6216</v>
      </c>
      <c r="C1164" s="5" t="s">
        <v>6217</v>
      </c>
      <c r="D1164" s="6" t="s">
        <v>6218</v>
      </c>
      <c r="E1164" s="5" t="s">
        <v>5871</v>
      </c>
      <c r="F1164" s="5" t="s">
        <v>5871</v>
      </c>
      <c r="G1164" s="6" t="s">
        <v>6219</v>
      </c>
      <c r="H1164" s="5" t="s">
        <v>6220</v>
      </c>
      <c r="I1164" s="8" t="s">
        <v>6221</v>
      </c>
      <c r="J1164" s="5" t="s">
        <v>93</v>
      </c>
      <c r="K1164" s="4" t="s">
        <v>42</v>
      </c>
    </row>
    <row r="1165">
      <c r="A1165" s="4">
        <v>9898.0</v>
      </c>
      <c r="B1165" s="5" t="s">
        <v>6222</v>
      </c>
      <c r="C1165" s="5" t="s">
        <v>6223</v>
      </c>
      <c r="D1165" s="6" t="s">
        <v>6218</v>
      </c>
      <c r="E1165" s="5" t="s">
        <v>5871</v>
      </c>
      <c r="F1165" s="5" t="s">
        <v>5871</v>
      </c>
      <c r="G1165" s="6" t="s">
        <v>6224</v>
      </c>
      <c r="H1165" s="7" t="s">
        <v>6225</v>
      </c>
      <c r="I1165" s="8" t="s">
        <v>6226</v>
      </c>
      <c r="J1165" s="5" t="s">
        <v>93</v>
      </c>
      <c r="K1165" s="5" t="s">
        <v>52</v>
      </c>
    </row>
    <row r="1166">
      <c r="A1166" s="4">
        <v>9897.0</v>
      </c>
      <c r="B1166" s="5" t="s">
        <v>6222</v>
      </c>
      <c r="C1166" s="5" t="s">
        <v>6227</v>
      </c>
      <c r="D1166" s="6" t="s">
        <v>6218</v>
      </c>
      <c r="E1166" s="5" t="s">
        <v>5871</v>
      </c>
      <c r="F1166" s="5" t="s">
        <v>5871</v>
      </c>
      <c r="G1166" s="6" t="s">
        <v>6224</v>
      </c>
      <c r="H1166" s="7" t="s">
        <v>6225</v>
      </c>
      <c r="I1166" s="8" t="s">
        <v>6226</v>
      </c>
      <c r="J1166" s="5" t="s">
        <v>42</v>
      </c>
      <c r="K1166" s="5" t="s">
        <v>52</v>
      </c>
    </row>
    <row r="1167">
      <c r="A1167" s="4">
        <v>9896.0</v>
      </c>
      <c r="B1167" s="5" t="s">
        <v>6228</v>
      </c>
      <c r="C1167" s="5" t="s">
        <v>6229</v>
      </c>
      <c r="D1167" s="6" t="s">
        <v>6230</v>
      </c>
      <c r="E1167" s="5" t="s">
        <v>5871</v>
      </c>
      <c r="F1167" s="5" t="s">
        <v>5871</v>
      </c>
      <c r="G1167" s="6" t="s">
        <v>6231</v>
      </c>
      <c r="H1167" s="4" t="str">
        <f>IFERROR(__xludf.DUMMYFUNCTION("""info@""&amp;LOWER(REGEXREPLACE(B1167,""[^A-Za-z0-9]"",""""))&amp;"".com"""),"info@hotelolidmelisl.com")</f>
        <v>info@hotelolidmelisl.com</v>
      </c>
      <c r="I1167" s="9" t="s">
        <v>6232</v>
      </c>
      <c r="J1167" s="5" t="s">
        <v>42</v>
      </c>
      <c r="K1167" s="5" t="s">
        <v>6233</v>
      </c>
    </row>
    <row r="1168">
      <c r="A1168" s="4">
        <v>9895.0</v>
      </c>
      <c r="B1168" s="5" t="s">
        <v>6234</v>
      </c>
      <c r="C1168" s="5" t="s">
        <v>6235</v>
      </c>
      <c r="D1168" s="6" t="s">
        <v>6236</v>
      </c>
      <c r="E1168" s="5" t="s">
        <v>5871</v>
      </c>
      <c r="F1168" s="5" t="s">
        <v>5871</v>
      </c>
      <c r="G1168" s="6" t="s">
        <v>6237</v>
      </c>
      <c r="H1168" s="5" t="s">
        <v>6238</v>
      </c>
      <c r="I1168" s="8" t="s">
        <v>6239</v>
      </c>
      <c r="J1168" s="5" t="s">
        <v>18</v>
      </c>
      <c r="K1168" s="5" t="s">
        <v>464</v>
      </c>
    </row>
    <row r="1169">
      <c r="A1169" s="4">
        <v>9894.0</v>
      </c>
      <c r="B1169" s="5" t="s">
        <v>6240</v>
      </c>
      <c r="C1169" s="5" t="s">
        <v>6241</v>
      </c>
      <c r="D1169" s="6" t="s">
        <v>6218</v>
      </c>
      <c r="E1169" s="5" t="s">
        <v>5871</v>
      </c>
      <c r="F1169" s="5" t="s">
        <v>5871</v>
      </c>
      <c r="G1169" s="6" t="s">
        <v>6242</v>
      </c>
      <c r="H1169" s="5" t="s">
        <v>6243</v>
      </c>
      <c r="I1169" s="8" t="s">
        <v>2923</v>
      </c>
      <c r="J1169" s="5" t="s">
        <v>51</v>
      </c>
      <c r="K1169" s="5" t="s">
        <v>4672</v>
      </c>
    </row>
    <row r="1170">
      <c r="A1170" s="4">
        <v>9893.0</v>
      </c>
      <c r="B1170" s="5" t="s">
        <v>6244</v>
      </c>
      <c r="C1170" s="5" t="s">
        <v>6245</v>
      </c>
      <c r="D1170" s="6" t="s">
        <v>6230</v>
      </c>
      <c r="E1170" s="5" t="s">
        <v>5871</v>
      </c>
      <c r="F1170" s="5" t="s">
        <v>5871</v>
      </c>
      <c r="G1170" s="6" t="s">
        <v>6246</v>
      </c>
      <c r="H1170" s="5" t="s">
        <v>6247</v>
      </c>
      <c r="I1170" s="8" t="s">
        <v>6248</v>
      </c>
      <c r="J1170" s="5" t="s">
        <v>18</v>
      </c>
      <c r="K1170" s="5" t="s">
        <v>184</v>
      </c>
    </row>
    <row r="1171">
      <c r="A1171" s="4">
        <v>9892.0</v>
      </c>
      <c r="B1171" s="5" t="s">
        <v>6249</v>
      </c>
      <c r="C1171" s="5" t="s">
        <v>6250</v>
      </c>
      <c r="D1171" s="6" t="s">
        <v>6176</v>
      </c>
      <c r="E1171" s="5" t="s">
        <v>5871</v>
      </c>
      <c r="F1171" s="5" t="s">
        <v>5871</v>
      </c>
      <c r="G1171" s="6" t="s">
        <v>6251</v>
      </c>
      <c r="H1171" s="4" t="str">
        <f>IFERROR(__xludf.DUMMYFUNCTION("""info@""&amp;LOWER(REGEXREPLACE(B1171,""[^A-Za-z0-9]"",""""))&amp;"".com"""),"info@meliahotelsinternationalsa.com")</f>
        <v>info@meliahotelsinternationalsa.com</v>
      </c>
      <c r="I1171" s="9" t="s">
        <v>6252</v>
      </c>
      <c r="J1171" s="5" t="s">
        <v>42</v>
      </c>
      <c r="K1171" s="4" t="s">
        <v>42</v>
      </c>
    </row>
    <row r="1172">
      <c r="A1172" s="4">
        <v>9891.0</v>
      </c>
      <c r="B1172" s="5" t="s">
        <v>6253</v>
      </c>
      <c r="C1172" s="5" t="s">
        <v>6254</v>
      </c>
      <c r="D1172" s="6" t="s">
        <v>6230</v>
      </c>
      <c r="E1172" s="5" t="s">
        <v>5871</v>
      </c>
      <c r="F1172" s="5" t="s">
        <v>5871</v>
      </c>
      <c r="G1172" s="6" t="s">
        <v>6255</v>
      </c>
      <c r="H1172" s="5" t="s">
        <v>6247</v>
      </c>
      <c r="I1172" s="8" t="s">
        <v>6248</v>
      </c>
      <c r="J1172" s="5" t="s">
        <v>93</v>
      </c>
      <c r="K1172" s="4" t="s">
        <v>42</v>
      </c>
    </row>
    <row r="1173">
      <c r="A1173" s="4">
        <v>9890.0</v>
      </c>
      <c r="B1173" s="5" t="s">
        <v>6256</v>
      </c>
      <c r="C1173" s="5" t="s">
        <v>6257</v>
      </c>
      <c r="D1173" s="6" t="s">
        <v>6236</v>
      </c>
      <c r="E1173" s="5" t="s">
        <v>5871</v>
      </c>
      <c r="F1173" s="5" t="s">
        <v>5871</v>
      </c>
      <c r="G1173" s="6" t="s">
        <v>6258</v>
      </c>
      <c r="H1173" s="5" t="s">
        <v>6259</v>
      </c>
      <c r="I1173" s="8" t="s">
        <v>6260</v>
      </c>
      <c r="J1173" s="5" t="s">
        <v>42</v>
      </c>
      <c r="K1173" s="5" t="s">
        <v>5641</v>
      </c>
    </row>
    <row r="1174">
      <c r="A1174" s="4">
        <v>9889.0</v>
      </c>
      <c r="B1174" s="5" t="s">
        <v>6261</v>
      </c>
      <c r="C1174" s="5" t="s">
        <v>6262</v>
      </c>
      <c r="D1174" s="6" t="s">
        <v>6263</v>
      </c>
      <c r="E1174" s="5" t="s">
        <v>5871</v>
      </c>
      <c r="F1174" s="5" t="s">
        <v>5871</v>
      </c>
      <c r="G1174" s="6" t="s">
        <v>6264</v>
      </c>
      <c r="H1174" s="4" t="str">
        <f>IFERROR(__xludf.DUMMYFUNCTION("""info@""&amp;LOWER(REGEXREPLACE(B1174,""[^A-Za-z0-9]"",""""))&amp;"".com"""),"info@castillatermal.com")</f>
        <v>info@castillatermal.com</v>
      </c>
      <c r="I1174" s="9" t="s">
        <v>6096</v>
      </c>
      <c r="J1174" s="5" t="s">
        <v>51</v>
      </c>
      <c r="K1174" s="4" t="s">
        <v>42</v>
      </c>
    </row>
    <row r="1175">
      <c r="A1175" s="4">
        <v>9888.0</v>
      </c>
      <c r="B1175" s="5" t="s">
        <v>6265</v>
      </c>
      <c r="C1175" s="5" t="s">
        <v>6266</v>
      </c>
      <c r="D1175" s="6" t="s">
        <v>6267</v>
      </c>
      <c r="E1175" s="5" t="s">
        <v>5871</v>
      </c>
      <c r="F1175" s="5" t="s">
        <v>5871</v>
      </c>
      <c r="G1175" s="6" t="s">
        <v>6268</v>
      </c>
      <c r="H1175" s="5" t="s">
        <v>6269</v>
      </c>
      <c r="I1175" s="8" t="s">
        <v>6270</v>
      </c>
      <c r="J1175" s="5" t="s">
        <v>108</v>
      </c>
      <c r="K1175" s="5" t="s">
        <v>6271</v>
      </c>
    </row>
    <row r="1176">
      <c r="A1176" s="4">
        <v>9887.0</v>
      </c>
      <c r="B1176" s="5" t="s">
        <v>6272</v>
      </c>
      <c r="C1176" s="5" t="s">
        <v>6273</v>
      </c>
      <c r="D1176" s="6" t="s">
        <v>6236</v>
      </c>
      <c r="E1176" s="5" t="s">
        <v>5871</v>
      </c>
      <c r="F1176" s="5" t="s">
        <v>5871</v>
      </c>
      <c r="G1176" s="6" t="s">
        <v>6274</v>
      </c>
      <c r="H1176" s="5" t="s">
        <v>6275</v>
      </c>
      <c r="I1176" s="8" t="s">
        <v>6276</v>
      </c>
      <c r="J1176" s="5" t="s">
        <v>93</v>
      </c>
      <c r="K1176" s="5" t="s">
        <v>420</v>
      </c>
    </row>
    <row r="1177">
      <c r="A1177" s="4">
        <v>9885.0</v>
      </c>
      <c r="B1177" s="5" t="s">
        <v>6277</v>
      </c>
      <c r="C1177" s="5" t="s">
        <v>6278</v>
      </c>
      <c r="D1177" s="6" t="s">
        <v>6236</v>
      </c>
      <c r="E1177" s="5" t="s">
        <v>5871</v>
      </c>
      <c r="F1177" s="5" t="s">
        <v>5871</v>
      </c>
      <c r="G1177" s="6" t="s">
        <v>6274</v>
      </c>
      <c r="H1177" s="5" t="s">
        <v>6279</v>
      </c>
      <c r="I1177" s="8" t="s">
        <v>6280</v>
      </c>
      <c r="J1177" s="5" t="s">
        <v>108</v>
      </c>
      <c r="K1177" s="5" t="s">
        <v>426</v>
      </c>
    </row>
    <row r="1178">
      <c r="A1178" s="4">
        <v>9886.0</v>
      </c>
      <c r="B1178" s="5" t="s">
        <v>6281</v>
      </c>
      <c r="C1178" s="5" t="s">
        <v>6282</v>
      </c>
      <c r="D1178" s="6" t="s">
        <v>6236</v>
      </c>
      <c r="E1178" s="5" t="s">
        <v>5871</v>
      </c>
      <c r="F1178" s="5" t="s">
        <v>5871</v>
      </c>
      <c r="G1178" s="6" t="s">
        <v>6274</v>
      </c>
      <c r="H1178" s="5" t="s">
        <v>6283</v>
      </c>
      <c r="I1178" s="8" t="s">
        <v>6276</v>
      </c>
      <c r="J1178" s="5" t="s">
        <v>108</v>
      </c>
      <c r="K1178" s="5" t="s">
        <v>420</v>
      </c>
    </row>
    <row r="1179">
      <c r="A1179" s="4">
        <v>9883.0</v>
      </c>
      <c r="B1179" s="5" t="s">
        <v>6284</v>
      </c>
      <c r="C1179" s="5" t="s">
        <v>6285</v>
      </c>
      <c r="D1179" s="6" t="s">
        <v>6236</v>
      </c>
      <c r="E1179" s="5" t="s">
        <v>5871</v>
      </c>
      <c r="F1179" s="5" t="s">
        <v>5871</v>
      </c>
      <c r="G1179" s="6" t="s">
        <v>6286</v>
      </c>
      <c r="H1179" s="5" t="s">
        <v>6287</v>
      </c>
      <c r="I1179" s="8" t="s">
        <v>6288</v>
      </c>
      <c r="J1179" s="5" t="s">
        <v>18</v>
      </c>
      <c r="K1179" s="4" t="s">
        <v>42</v>
      </c>
    </row>
    <row r="1180">
      <c r="A1180" s="4">
        <v>9884.0</v>
      </c>
      <c r="B1180" s="5" t="s">
        <v>6289</v>
      </c>
      <c r="C1180" s="5" t="s">
        <v>6290</v>
      </c>
      <c r="D1180" s="6" t="s">
        <v>6291</v>
      </c>
      <c r="E1180" s="5" t="s">
        <v>5871</v>
      </c>
      <c r="F1180" s="5" t="s">
        <v>5871</v>
      </c>
      <c r="G1180" s="6" t="s">
        <v>6286</v>
      </c>
      <c r="H1180" s="5" t="s">
        <v>6287</v>
      </c>
      <c r="I1180" s="8" t="s">
        <v>6288</v>
      </c>
      <c r="J1180" s="5" t="s">
        <v>93</v>
      </c>
      <c r="K1180" s="5" t="s">
        <v>721</v>
      </c>
    </row>
    <row r="1181">
      <c r="A1181" s="4">
        <v>9882.0</v>
      </c>
      <c r="B1181" s="5" t="s">
        <v>6292</v>
      </c>
      <c r="C1181" s="5" t="s">
        <v>6293</v>
      </c>
      <c r="D1181" s="6" t="s">
        <v>6236</v>
      </c>
      <c r="E1181" s="5" t="s">
        <v>5871</v>
      </c>
      <c r="F1181" s="5" t="s">
        <v>5871</v>
      </c>
      <c r="G1181" s="6" t="s">
        <v>6294</v>
      </c>
      <c r="H1181" s="4" t="s">
        <v>6295</v>
      </c>
      <c r="I1181" s="8" t="s">
        <v>6296</v>
      </c>
      <c r="J1181" s="5" t="s">
        <v>42</v>
      </c>
      <c r="K1181" s="5" t="s">
        <v>1427</v>
      </c>
    </row>
    <row r="1182">
      <c r="A1182" s="4">
        <v>9881.0</v>
      </c>
      <c r="B1182" s="5" t="s">
        <v>6297</v>
      </c>
      <c r="C1182" s="5" t="s">
        <v>6298</v>
      </c>
      <c r="D1182" s="6" t="s">
        <v>6299</v>
      </c>
      <c r="E1182" s="5" t="s">
        <v>5871</v>
      </c>
      <c r="F1182" s="5" t="s">
        <v>5871</v>
      </c>
      <c r="G1182" s="6" t="s">
        <v>6300</v>
      </c>
      <c r="H1182" s="7" t="s">
        <v>6301</v>
      </c>
      <c r="I1182" s="8" t="s">
        <v>6302</v>
      </c>
      <c r="J1182" s="5" t="s">
        <v>42</v>
      </c>
      <c r="K1182" s="4" t="s">
        <v>42</v>
      </c>
    </row>
    <row r="1183">
      <c r="A1183" s="4">
        <v>9880.0</v>
      </c>
      <c r="B1183" s="5" t="s">
        <v>6303</v>
      </c>
      <c r="C1183" s="5" t="s">
        <v>6304</v>
      </c>
      <c r="D1183" s="6" t="s">
        <v>6263</v>
      </c>
      <c r="E1183" s="5" t="s">
        <v>5871</v>
      </c>
      <c r="F1183" s="5" t="s">
        <v>5871</v>
      </c>
      <c r="G1183" s="6" t="s">
        <v>6305</v>
      </c>
      <c r="H1183" s="5" t="s">
        <v>6306</v>
      </c>
      <c r="I1183" s="8" t="s">
        <v>6307</v>
      </c>
      <c r="J1183" s="5" t="s">
        <v>51</v>
      </c>
      <c r="K1183" s="5" t="s">
        <v>6308</v>
      </c>
    </row>
    <row r="1184">
      <c r="A1184" s="4">
        <v>9879.0</v>
      </c>
      <c r="B1184" s="5" t="s">
        <v>6309</v>
      </c>
      <c r="C1184" s="5" t="s">
        <v>6310</v>
      </c>
      <c r="D1184" s="6" t="s">
        <v>6263</v>
      </c>
      <c r="E1184" s="5" t="s">
        <v>5871</v>
      </c>
      <c r="F1184" s="5" t="s">
        <v>5871</v>
      </c>
      <c r="G1184" s="6" t="s">
        <v>6311</v>
      </c>
      <c r="H1184" s="5" t="s">
        <v>6312</v>
      </c>
      <c r="I1184" s="8" t="s">
        <v>6313</v>
      </c>
      <c r="J1184" s="5" t="s">
        <v>93</v>
      </c>
      <c r="K1184" s="5" t="s">
        <v>1427</v>
      </c>
    </row>
    <row r="1185">
      <c r="A1185" s="4">
        <v>9878.0</v>
      </c>
      <c r="B1185" s="5" t="s">
        <v>6314</v>
      </c>
      <c r="C1185" s="5" t="s">
        <v>6315</v>
      </c>
      <c r="D1185" s="6" t="s">
        <v>6299</v>
      </c>
      <c r="E1185" s="5" t="s">
        <v>5871</v>
      </c>
      <c r="F1185" s="5" t="s">
        <v>5871</v>
      </c>
      <c r="G1185" s="6" t="s">
        <v>6316</v>
      </c>
      <c r="H1185" s="5" t="s">
        <v>6317</v>
      </c>
      <c r="I1185" s="8" t="s">
        <v>6318</v>
      </c>
      <c r="J1185" s="5" t="s">
        <v>108</v>
      </c>
      <c r="K1185" s="5" t="s">
        <v>6319</v>
      </c>
    </row>
    <row r="1186">
      <c r="A1186" s="4">
        <v>9877.0</v>
      </c>
      <c r="B1186" s="5" t="s">
        <v>6320</v>
      </c>
      <c r="C1186" s="5" t="s">
        <v>6321</v>
      </c>
      <c r="D1186" s="6" t="s">
        <v>6236</v>
      </c>
      <c r="E1186" s="5" t="s">
        <v>5871</v>
      </c>
      <c r="F1186" s="5" t="s">
        <v>5871</v>
      </c>
      <c r="G1186" s="6" t="s">
        <v>6322</v>
      </c>
      <c r="H1186" s="13" t="s">
        <v>6323</v>
      </c>
      <c r="I1186" s="8" t="s">
        <v>6324</v>
      </c>
      <c r="J1186" s="5" t="s">
        <v>93</v>
      </c>
      <c r="K1186" s="5" t="s">
        <v>950</v>
      </c>
    </row>
    <row r="1187">
      <c r="A1187" s="4">
        <v>9876.0</v>
      </c>
      <c r="B1187" s="5" t="s">
        <v>6325</v>
      </c>
      <c r="C1187" s="5" t="s">
        <v>6326</v>
      </c>
      <c r="D1187" s="6" t="s">
        <v>6267</v>
      </c>
      <c r="E1187" s="5" t="s">
        <v>5871</v>
      </c>
      <c r="F1187" s="5" t="s">
        <v>5871</v>
      </c>
      <c r="G1187" s="6" t="s">
        <v>6327</v>
      </c>
      <c r="H1187" s="4" t="str">
        <f>IFERROR(__xludf.DUMMYFUNCTION("""info@""&amp;LOWER(REGEXREPLACE(B1187,""[^A-Za-z0-9]"",""""))&amp;"".com"""),"info@hotelmeliarecoletosboutique.com")</f>
        <v>info@hotelmeliarecoletosboutique.com</v>
      </c>
      <c r="I1187" s="9" t="s">
        <v>6328</v>
      </c>
      <c r="J1187" s="5" t="s">
        <v>42</v>
      </c>
      <c r="K1187" s="5" t="s">
        <v>2700</v>
      </c>
    </row>
    <row r="1188">
      <c r="A1188" s="4">
        <v>9875.0</v>
      </c>
      <c r="B1188" s="5" t="s">
        <v>6329</v>
      </c>
      <c r="C1188" s="5" t="s">
        <v>6330</v>
      </c>
      <c r="D1188" s="6" t="s">
        <v>6267</v>
      </c>
      <c r="E1188" s="5" t="s">
        <v>5871</v>
      </c>
      <c r="F1188" s="5" t="s">
        <v>5871</v>
      </c>
      <c r="G1188" s="6" t="s">
        <v>6331</v>
      </c>
      <c r="H1188" s="5" t="s">
        <v>6332</v>
      </c>
      <c r="I1188" s="8" t="s">
        <v>6333</v>
      </c>
      <c r="J1188" s="5" t="s">
        <v>42</v>
      </c>
      <c r="K1188" s="5" t="s">
        <v>1027</v>
      </c>
    </row>
    <row r="1189">
      <c r="A1189" s="4">
        <v>9874.0</v>
      </c>
      <c r="B1189" s="5" t="s">
        <v>6334</v>
      </c>
      <c r="C1189" s="5" t="s">
        <v>6335</v>
      </c>
      <c r="D1189" s="6" t="s">
        <v>6230</v>
      </c>
      <c r="E1189" s="5" t="s">
        <v>5871</v>
      </c>
      <c r="F1189" s="5" t="s">
        <v>5871</v>
      </c>
      <c r="G1189" s="6" t="s">
        <v>6336</v>
      </c>
      <c r="H1189" s="5" t="s">
        <v>6337</v>
      </c>
      <c r="I1189" s="8" t="s">
        <v>6338</v>
      </c>
      <c r="J1189" s="5" t="s">
        <v>51</v>
      </c>
      <c r="K1189" s="4" t="s">
        <v>42</v>
      </c>
    </row>
    <row r="1190">
      <c r="A1190" s="4">
        <v>9873.0</v>
      </c>
      <c r="B1190" s="5" t="s">
        <v>6339</v>
      </c>
      <c r="C1190" s="5" t="s">
        <v>6340</v>
      </c>
      <c r="D1190" s="6" t="s">
        <v>6291</v>
      </c>
      <c r="E1190" s="5" t="s">
        <v>5871</v>
      </c>
      <c r="F1190" s="5" t="s">
        <v>5871</v>
      </c>
      <c r="G1190" s="6" t="s">
        <v>6341</v>
      </c>
      <c r="H1190" s="4" t="str">
        <f>IFERROR(__xludf.DUMMYFUNCTION("""info@""&amp;LOWER(REGEXREPLACE(B1190,""[^A-Za-z0-9]"",""""))&amp;"".com"""),"info@industriashostelerassimancasduerosa.com")</f>
        <v>info@industriashostelerassimancasduerosa.com</v>
      </c>
      <c r="I1190" s="9" t="s">
        <v>6342</v>
      </c>
      <c r="J1190" s="5" t="s">
        <v>108</v>
      </c>
      <c r="K1190" s="4" t="s">
        <v>42</v>
      </c>
    </row>
    <row r="1191">
      <c r="A1191" s="4">
        <v>9871.0</v>
      </c>
      <c r="B1191" s="5" t="s">
        <v>6343</v>
      </c>
      <c r="C1191" s="5" t="s">
        <v>6344</v>
      </c>
      <c r="D1191" s="6" t="s">
        <v>6345</v>
      </c>
      <c r="E1191" s="5" t="s">
        <v>5871</v>
      </c>
      <c r="F1191" s="5" t="s">
        <v>5871</v>
      </c>
      <c r="G1191" s="6" t="s">
        <v>6346</v>
      </c>
      <c r="H1191" s="4" t="str">
        <f>IFERROR(__xludf.DUMMYFUNCTION("""info@""&amp;LOWER(REGEXREPLACE(B1191,""[^A-Za-z0-9]"",""""))&amp;"".com"""),"info@predio10sa.com")</f>
        <v>info@predio10sa.com</v>
      </c>
      <c r="I1191" s="9" t="s">
        <v>6347</v>
      </c>
      <c r="J1191" s="5" t="s">
        <v>108</v>
      </c>
      <c r="K1191" s="4" t="s">
        <v>42</v>
      </c>
    </row>
    <row r="1192">
      <c r="A1192" s="4">
        <v>9872.0</v>
      </c>
      <c r="B1192" s="5" t="s">
        <v>6348</v>
      </c>
      <c r="C1192" s="5" t="s">
        <v>6349</v>
      </c>
      <c r="D1192" s="6" t="s">
        <v>6345</v>
      </c>
      <c r="E1192" s="5" t="s">
        <v>5871</v>
      </c>
      <c r="F1192" s="5" t="s">
        <v>5871</v>
      </c>
      <c r="G1192" s="6" t="s">
        <v>6346</v>
      </c>
      <c r="H1192" s="4" t="s">
        <v>6350</v>
      </c>
      <c r="I1192" s="8" t="s">
        <v>6351</v>
      </c>
      <c r="J1192" s="5" t="s">
        <v>51</v>
      </c>
      <c r="K1192" s="5" t="s">
        <v>2456</v>
      </c>
    </row>
    <row r="1193">
      <c r="A1193" s="4">
        <v>9870.0</v>
      </c>
      <c r="B1193" s="5" t="s">
        <v>6352</v>
      </c>
      <c r="C1193" s="5" t="s">
        <v>6353</v>
      </c>
      <c r="D1193" s="6" t="s">
        <v>6230</v>
      </c>
      <c r="E1193" s="5" t="s">
        <v>5871</v>
      </c>
      <c r="F1193" s="5" t="s">
        <v>5871</v>
      </c>
      <c r="G1193" s="6" t="s">
        <v>6354</v>
      </c>
      <c r="H1193" s="5" t="s">
        <v>6355</v>
      </c>
      <c r="I1193" s="8" t="s">
        <v>6356</v>
      </c>
      <c r="J1193" s="5" t="s">
        <v>51</v>
      </c>
      <c r="K1193" s="4" t="s">
        <v>42</v>
      </c>
    </row>
    <row r="1194">
      <c r="A1194" s="4">
        <v>9868.0</v>
      </c>
      <c r="B1194" s="5" t="s">
        <v>6357</v>
      </c>
      <c r="C1194" s="5" t="s">
        <v>6358</v>
      </c>
      <c r="D1194" s="6" t="s">
        <v>6291</v>
      </c>
      <c r="E1194" s="5" t="s">
        <v>5871</v>
      </c>
      <c r="F1194" s="5" t="s">
        <v>5871</v>
      </c>
      <c r="G1194" s="6" t="s">
        <v>6359</v>
      </c>
      <c r="H1194" s="4" t="str">
        <f>IFERROR(__xludf.DUMMYFUNCTION("""info@""&amp;LOWER(REGEXREPLACE(B1194,""[^A-Za-z0-9]"",""""))&amp;"".com"""),"info@atrio.com")</f>
        <v>info@atrio.com</v>
      </c>
      <c r="I1194" s="9" t="s">
        <v>6360</v>
      </c>
      <c r="J1194" s="5" t="s">
        <v>42</v>
      </c>
      <c r="K1194" s="5" t="s">
        <v>721</v>
      </c>
    </row>
    <row r="1195">
      <c r="A1195" s="4">
        <v>9869.0</v>
      </c>
      <c r="B1195" s="5" t="s">
        <v>6361</v>
      </c>
      <c r="C1195" s="5" t="s">
        <v>6362</v>
      </c>
      <c r="D1195" s="6" t="s">
        <v>6291</v>
      </c>
      <c r="E1195" s="5" t="s">
        <v>5871</v>
      </c>
      <c r="F1195" s="5" t="s">
        <v>5871</v>
      </c>
      <c r="G1195" s="6" t="s">
        <v>6359</v>
      </c>
      <c r="H1195" s="5" t="s">
        <v>6287</v>
      </c>
      <c r="I1195" s="8" t="s">
        <v>6288</v>
      </c>
      <c r="J1195" s="5" t="s">
        <v>18</v>
      </c>
      <c r="K1195" s="5" t="s">
        <v>35</v>
      </c>
    </row>
    <row r="1196">
      <c r="A1196" s="4">
        <v>9867.0</v>
      </c>
      <c r="B1196" s="5" t="s">
        <v>6363</v>
      </c>
      <c r="C1196" s="5" t="s">
        <v>6364</v>
      </c>
      <c r="D1196" s="6" t="s">
        <v>6267</v>
      </c>
      <c r="E1196" s="5" t="s">
        <v>5871</v>
      </c>
      <c r="F1196" s="5" t="s">
        <v>5871</v>
      </c>
      <c r="G1196" s="6" t="s">
        <v>6365</v>
      </c>
      <c r="H1196" s="5" t="s">
        <v>6366</v>
      </c>
      <c r="I1196" s="8" t="s">
        <v>6288</v>
      </c>
      <c r="J1196" s="5" t="s">
        <v>51</v>
      </c>
      <c r="K1196" s="4" t="s">
        <v>42</v>
      </c>
    </row>
    <row r="1197">
      <c r="A1197" s="4">
        <v>9866.0</v>
      </c>
      <c r="B1197" s="5" t="s">
        <v>6367</v>
      </c>
      <c r="C1197" s="5" t="s">
        <v>6368</v>
      </c>
      <c r="D1197" s="6" t="s">
        <v>6291</v>
      </c>
      <c r="E1197" s="5" t="s">
        <v>5871</v>
      </c>
      <c r="F1197" s="5" t="s">
        <v>5871</v>
      </c>
      <c r="G1197" s="6" t="s">
        <v>6369</v>
      </c>
      <c r="H1197" s="5" t="s">
        <v>6370</v>
      </c>
      <c r="I1197" s="8" t="s">
        <v>6371</v>
      </c>
      <c r="J1197" s="5" t="s">
        <v>18</v>
      </c>
      <c r="K1197" s="4" t="s">
        <v>42</v>
      </c>
    </row>
    <row r="1198">
      <c r="A1198" s="4">
        <v>12380.0</v>
      </c>
      <c r="B1198" s="5" t="s">
        <v>6372</v>
      </c>
      <c r="C1198" s="5" t="s">
        <v>6373</v>
      </c>
      <c r="D1198" s="6" t="s">
        <v>6374</v>
      </c>
      <c r="E1198" s="5" t="s">
        <v>6375</v>
      </c>
      <c r="F1198" s="5" t="s">
        <v>5871</v>
      </c>
      <c r="G1198" s="12" t="s">
        <v>6376</v>
      </c>
      <c r="H1198" s="5" t="s">
        <v>6377</v>
      </c>
      <c r="I1198" s="8" t="s">
        <v>6378</v>
      </c>
      <c r="J1198" s="5" t="s">
        <v>463</v>
      </c>
      <c r="K1198" s="5" t="s">
        <v>66</v>
      </c>
    </row>
    <row r="1199">
      <c r="A1199" s="4">
        <v>9865.0</v>
      </c>
      <c r="B1199" s="5" t="s">
        <v>6379</v>
      </c>
      <c r="C1199" s="5" t="s">
        <v>6380</v>
      </c>
      <c r="D1199" s="6" t="s">
        <v>6381</v>
      </c>
      <c r="E1199" s="5" t="s">
        <v>6382</v>
      </c>
      <c r="F1199" s="5" t="s">
        <v>6383</v>
      </c>
      <c r="G1199" s="6" t="s">
        <v>6384</v>
      </c>
      <c r="H1199" s="5" t="s">
        <v>6385</v>
      </c>
      <c r="I1199" s="9" t="s">
        <v>6386</v>
      </c>
      <c r="J1199" s="5" t="s">
        <v>18</v>
      </c>
      <c r="K1199" s="5" t="s">
        <v>308</v>
      </c>
    </row>
    <row r="1200">
      <c r="A1200" s="4">
        <v>9864.0</v>
      </c>
      <c r="B1200" s="5" t="s">
        <v>6387</v>
      </c>
      <c r="C1200" s="5" t="s">
        <v>6388</v>
      </c>
      <c r="D1200" s="6" t="s">
        <v>6389</v>
      </c>
      <c r="E1200" s="5" t="s">
        <v>6383</v>
      </c>
      <c r="F1200" s="5" t="s">
        <v>6383</v>
      </c>
      <c r="G1200" s="6" t="s">
        <v>6390</v>
      </c>
      <c r="H1200" s="5" t="s">
        <v>6391</v>
      </c>
      <c r="I1200" s="8" t="s">
        <v>6392</v>
      </c>
      <c r="J1200" s="5" t="s">
        <v>108</v>
      </c>
      <c r="K1200" s="5" t="s">
        <v>578</v>
      </c>
    </row>
    <row r="1201">
      <c r="A1201" s="4">
        <v>9863.0</v>
      </c>
      <c r="B1201" s="5" t="s">
        <v>6393</v>
      </c>
      <c r="C1201" s="5" t="s">
        <v>6394</v>
      </c>
      <c r="D1201" s="6" t="s">
        <v>6395</v>
      </c>
      <c r="E1201" s="5" t="s">
        <v>6383</v>
      </c>
      <c r="F1201" s="5" t="s">
        <v>6383</v>
      </c>
      <c r="G1201" s="6" t="s">
        <v>6396</v>
      </c>
      <c r="H1201" s="4" t="str">
        <f>IFERROR(__xludf.DUMMYFUNCTION("""info@""&amp;LOWER(REGEXREPLACE(B1201,""[^A-Za-z0-9]"",""""))&amp;"".com"""),"info@metropolbycarris.com")</f>
        <v>info@metropolbycarris.com</v>
      </c>
      <c r="I1201" s="9" t="s">
        <v>6397</v>
      </c>
      <c r="J1201" s="5" t="s">
        <v>108</v>
      </c>
      <c r="K1201" s="5" t="s">
        <v>782</v>
      </c>
    </row>
    <row r="1202">
      <c r="A1202" s="4">
        <v>9862.0</v>
      </c>
      <c r="B1202" s="5" t="s">
        <v>6398</v>
      </c>
      <c r="C1202" s="5" t="s">
        <v>6399</v>
      </c>
      <c r="D1202" s="6" t="s">
        <v>4186</v>
      </c>
      <c r="E1202" s="5" t="s">
        <v>4156</v>
      </c>
      <c r="F1202" s="5" t="s">
        <v>3068</v>
      </c>
      <c r="G1202" s="6" t="s">
        <v>6400</v>
      </c>
      <c r="H1202" s="5" t="s">
        <v>6401</v>
      </c>
      <c r="I1202" s="8" t="s">
        <v>6402</v>
      </c>
      <c r="J1202" s="5" t="s">
        <v>108</v>
      </c>
      <c r="K1202" s="5" t="s">
        <v>233</v>
      </c>
    </row>
    <row r="1203">
      <c r="A1203" s="4">
        <v>9861.0</v>
      </c>
      <c r="B1203" s="5" t="s">
        <v>6403</v>
      </c>
      <c r="C1203" s="5" t="s">
        <v>6404</v>
      </c>
      <c r="D1203" s="6" t="s">
        <v>6405</v>
      </c>
      <c r="E1203" s="5" t="s">
        <v>6406</v>
      </c>
      <c r="F1203" s="5" t="s">
        <v>6383</v>
      </c>
      <c r="G1203" s="6" t="s">
        <v>6407</v>
      </c>
      <c r="H1203" s="5" t="s">
        <v>6408</v>
      </c>
      <c r="I1203" s="8" t="s">
        <v>5555</v>
      </c>
      <c r="J1203" s="5" t="s">
        <v>42</v>
      </c>
      <c r="K1203" s="4" t="s">
        <v>42</v>
      </c>
    </row>
    <row r="1204">
      <c r="A1204" s="4">
        <v>9860.0</v>
      </c>
      <c r="B1204" s="5" t="s">
        <v>6409</v>
      </c>
      <c r="C1204" s="5" t="s">
        <v>6410</v>
      </c>
      <c r="D1204" s="6" t="s">
        <v>6411</v>
      </c>
      <c r="E1204" s="5" t="s">
        <v>6412</v>
      </c>
      <c r="F1204" s="5" t="s">
        <v>6383</v>
      </c>
      <c r="G1204" s="6" t="s">
        <v>6413</v>
      </c>
      <c r="H1204" s="5" t="s">
        <v>6414</v>
      </c>
      <c r="I1204" s="8" t="s">
        <v>5555</v>
      </c>
      <c r="J1204" s="5" t="s">
        <v>51</v>
      </c>
      <c r="K1204" s="4" t="s">
        <v>42</v>
      </c>
    </row>
    <row r="1205">
      <c r="A1205" s="4">
        <v>9858.0</v>
      </c>
      <c r="B1205" s="5" t="s">
        <v>6415</v>
      </c>
      <c r="C1205" s="5" t="s">
        <v>6416</v>
      </c>
      <c r="D1205" s="6" t="s">
        <v>6417</v>
      </c>
      <c r="E1205" s="5" t="s">
        <v>6418</v>
      </c>
      <c r="F1205" s="5" t="s">
        <v>6383</v>
      </c>
      <c r="G1205" s="6" t="s">
        <v>6419</v>
      </c>
      <c r="H1205" s="7" t="s">
        <v>6420</v>
      </c>
      <c r="I1205" s="8" t="s">
        <v>6421</v>
      </c>
      <c r="J1205" s="5" t="s">
        <v>51</v>
      </c>
      <c r="K1205" s="5" t="s">
        <v>950</v>
      </c>
    </row>
    <row r="1206">
      <c r="A1206" s="4">
        <v>9859.0</v>
      </c>
      <c r="B1206" s="5" t="s">
        <v>6422</v>
      </c>
      <c r="C1206" s="5" t="s">
        <v>6423</v>
      </c>
      <c r="D1206" s="6" t="s">
        <v>6424</v>
      </c>
      <c r="E1206" s="5" t="s">
        <v>6418</v>
      </c>
      <c r="F1206" s="5" t="s">
        <v>6383</v>
      </c>
      <c r="G1206" s="6" t="s">
        <v>6419</v>
      </c>
      <c r="H1206" s="7" t="s">
        <v>6425</v>
      </c>
      <c r="I1206" s="8" t="s">
        <v>6426</v>
      </c>
      <c r="J1206" s="5" t="s">
        <v>42</v>
      </c>
      <c r="K1206" s="4" t="s">
        <v>42</v>
      </c>
    </row>
    <row r="1207">
      <c r="A1207" s="4">
        <v>9857.0</v>
      </c>
      <c r="B1207" s="5" t="s">
        <v>6427</v>
      </c>
      <c r="C1207" s="5" t="s">
        <v>6428</v>
      </c>
      <c r="D1207" s="6" t="s">
        <v>6429</v>
      </c>
      <c r="E1207" s="5" t="s">
        <v>6430</v>
      </c>
      <c r="F1207" s="5" t="s">
        <v>6383</v>
      </c>
      <c r="G1207" s="6" t="s">
        <v>6431</v>
      </c>
      <c r="H1207" s="5" t="s">
        <v>6432</v>
      </c>
      <c r="I1207" s="8" t="s">
        <v>6433</v>
      </c>
      <c r="J1207" s="5" t="s">
        <v>42</v>
      </c>
      <c r="K1207" s="5" t="s">
        <v>160</v>
      </c>
    </row>
    <row r="1208">
      <c r="A1208" s="4">
        <v>9856.0</v>
      </c>
      <c r="B1208" s="5" t="s">
        <v>6434</v>
      </c>
      <c r="C1208" s="5" t="s">
        <v>6435</v>
      </c>
      <c r="D1208" s="6" t="s">
        <v>6436</v>
      </c>
      <c r="E1208" s="5" t="s">
        <v>6437</v>
      </c>
      <c r="F1208" s="5" t="s">
        <v>6383</v>
      </c>
      <c r="G1208" s="6" t="s">
        <v>6438</v>
      </c>
      <c r="H1208" s="13" t="s">
        <v>6439</v>
      </c>
      <c r="I1208" s="8" t="s">
        <v>6440</v>
      </c>
      <c r="J1208" s="5" t="s">
        <v>93</v>
      </c>
      <c r="K1208" s="4" t="s">
        <v>42</v>
      </c>
    </row>
    <row r="1209">
      <c r="A1209" s="4">
        <v>9855.0</v>
      </c>
      <c r="B1209" s="5" t="s">
        <v>6441</v>
      </c>
      <c r="C1209" s="5" t="s">
        <v>6442</v>
      </c>
      <c r="D1209" s="6" t="s">
        <v>6443</v>
      </c>
      <c r="E1209" s="5" t="s">
        <v>6444</v>
      </c>
      <c r="F1209" s="5" t="s">
        <v>6383</v>
      </c>
      <c r="G1209" s="6" t="s">
        <v>6445</v>
      </c>
      <c r="H1209" s="5" t="s">
        <v>6446</v>
      </c>
      <c r="I1209" s="8" t="s">
        <v>6447</v>
      </c>
      <c r="J1209" s="5" t="s">
        <v>42</v>
      </c>
      <c r="K1209" s="5" t="s">
        <v>1985</v>
      </c>
    </row>
    <row r="1210">
      <c r="A1210" s="4">
        <v>9854.0</v>
      </c>
      <c r="B1210" s="5" t="s">
        <v>6448</v>
      </c>
      <c r="C1210" s="5" t="s">
        <v>6449</v>
      </c>
      <c r="D1210" s="6" t="s">
        <v>6443</v>
      </c>
      <c r="E1210" s="5" t="s">
        <v>6444</v>
      </c>
      <c r="F1210" s="5" t="s">
        <v>6383</v>
      </c>
      <c r="G1210" s="6" t="s">
        <v>6450</v>
      </c>
      <c r="H1210" s="5" t="s">
        <v>6451</v>
      </c>
      <c r="I1210" s="8" t="s">
        <v>6452</v>
      </c>
      <c r="J1210" s="5" t="s">
        <v>51</v>
      </c>
      <c r="K1210" s="5" t="s">
        <v>721</v>
      </c>
    </row>
    <row r="1211">
      <c r="A1211" s="4">
        <v>9853.0</v>
      </c>
      <c r="B1211" s="5" t="s">
        <v>6453</v>
      </c>
      <c r="C1211" s="5" t="s">
        <v>6454</v>
      </c>
      <c r="D1211" s="6" t="s">
        <v>6443</v>
      </c>
      <c r="E1211" s="5" t="s">
        <v>6444</v>
      </c>
      <c r="F1211" s="5" t="s">
        <v>6383</v>
      </c>
      <c r="G1211" s="6" t="s">
        <v>6455</v>
      </c>
      <c r="H1211" s="5" t="s">
        <v>6456</v>
      </c>
      <c r="I1211" s="8" t="s">
        <v>6457</v>
      </c>
      <c r="J1211" s="5" t="s">
        <v>42</v>
      </c>
      <c r="K1211" s="5" t="s">
        <v>1415</v>
      </c>
    </row>
    <row r="1212">
      <c r="A1212" s="4">
        <v>9852.0</v>
      </c>
      <c r="B1212" s="5" t="s">
        <v>6458</v>
      </c>
      <c r="C1212" s="5" t="s">
        <v>6459</v>
      </c>
      <c r="D1212" s="6" t="s">
        <v>6460</v>
      </c>
      <c r="E1212" s="5" t="s">
        <v>6461</v>
      </c>
      <c r="F1212" s="5" t="s">
        <v>6383</v>
      </c>
      <c r="G1212" s="6" t="s">
        <v>6462</v>
      </c>
      <c r="H1212" s="5" t="s">
        <v>6463</v>
      </c>
      <c r="I1212" s="8" t="s">
        <v>6464</v>
      </c>
      <c r="J1212" s="5" t="s">
        <v>51</v>
      </c>
      <c r="K1212" s="5" t="s">
        <v>921</v>
      </c>
    </row>
    <row r="1213">
      <c r="A1213" s="4">
        <v>9851.0</v>
      </c>
      <c r="B1213" s="5" t="s">
        <v>6465</v>
      </c>
      <c r="C1213" s="5" t="s">
        <v>6466</v>
      </c>
      <c r="D1213" s="6" t="s">
        <v>6467</v>
      </c>
      <c r="E1213" s="5" t="s">
        <v>6418</v>
      </c>
      <c r="F1213" s="5" t="s">
        <v>6383</v>
      </c>
      <c r="G1213" s="6" t="s">
        <v>6468</v>
      </c>
      <c r="H1213" s="5" t="s">
        <v>6469</v>
      </c>
      <c r="I1213" s="8" t="s">
        <v>6470</v>
      </c>
      <c r="J1213" s="5" t="s">
        <v>108</v>
      </c>
      <c r="K1213" s="5" t="s">
        <v>52</v>
      </c>
    </row>
    <row r="1214">
      <c r="A1214" s="4">
        <v>9850.0</v>
      </c>
      <c r="B1214" s="5" t="s">
        <v>6471</v>
      </c>
      <c r="C1214" s="5" t="s">
        <v>6472</v>
      </c>
      <c r="D1214" s="6" t="s">
        <v>6473</v>
      </c>
      <c r="E1214" s="5" t="s">
        <v>6418</v>
      </c>
      <c r="F1214" s="5" t="s">
        <v>6383</v>
      </c>
      <c r="G1214" s="6" t="s">
        <v>6474</v>
      </c>
      <c r="H1214" s="5" t="s">
        <v>6475</v>
      </c>
      <c r="I1214" s="8" t="s">
        <v>6476</v>
      </c>
      <c r="J1214" s="5" t="s">
        <v>42</v>
      </c>
      <c r="K1214" s="5" t="s">
        <v>27</v>
      </c>
    </row>
    <row r="1215">
      <c r="A1215" s="4">
        <v>9849.0</v>
      </c>
      <c r="B1215" s="5" t="s">
        <v>6477</v>
      </c>
      <c r="C1215" s="5" t="s">
        <v>6478</v>
      </c>
      <c r="D1215" s="6" t="s">
        <v>6417</v>
      </c>
      <c r="E1215" s="5" t="s">
        <v>6418</v>
      </c>
      <c r="F1215" s="5" t="s">
        <v>6383</v>
      </c>
      <c r="G1215" s="6" t="s">
        <v>6479</v>
      </c>
      <c r="H1215" s="4" t="s">
        <v>6480</v>
      </c>
      <c r="I1215" s="8" t="s">
        <v>6481</v>
      </c>
      <c r="J1215" s="5" t="s">
        <v>108</v>
      </c>
      <c r="K1215" s="5" t="s">
        <v>109</v>
      </c>
    </row>
    <row r="1216">
      <c r="A1216" s="4">
        <v>9848.0</v>
      </c>
      <c r="B1216" s="5" t="s">
        <v>6482</v>
      </c>
      <c r="C1216" s="5" t="s">
        <v>6483</v>
      </c>
      <c r="D1216" s="6" t="s">
        <v>6473</v>
      </c>
      <c r="E1216" s="5" t="s">
        <v>6418</v>
      </c>
      <c r="F1216" s="5" t="s">
        <v>6383</v>
      </c>
      <c r="G1216" s="6" t="s">
        <v>6484</v>
      </c>
      <c r="H1216" s="7" t="s">
        <v>6485</v>
      </c>
      <c r="I1216" s="8" t="s">
        <v>6486</v>
      </c>
      <c r="J1216" s="5" t="s">
        <v>93</v>
      </c>
      <c r="K1216" s="5" t="s">
        <v>160</v>
      </c>
    </row>
    <row r="1217">
      <c r="A1217" s="4">
        <v>9847.0</v>
      </c>
      <c r="B1217" s="5" t="s">
        <v>6487</v>
      </c>
      <c r="C1217" s="5" t="s">
        <v>6488</v>
      </c>
      <c r="D1217" s="6" t="s">
        <v>6424</v>
      </c>
      <c r="E1217" s="5" t="s">
        <v>6418</v>
      </c>
      <c r="F1217" s="5" t="s">
        <v>6383</v>
      </c>
      <c r="G1217" s="6" t="s">
        <v>6489</v>
      </c>
      <c r="H1217" s="5" t="s">
        <v>6490</v>
      </c>
      <c r="I1217" s="8" t="s">
        <v>6491</v>
      </c>
      <c r="J1217" s="5" t="s">
        <v>42</v>
      </c>
      <c r="K1217" s="5" t="s">
        <v>170</v>
      </c>
    </row>
    <row r="1218">
      <c r="A1218" s="4">
        <v>9846.0</v>
      </c>
      <c r="B1218" s="5" t="s">
        <v>6492</v>
      </c>
      <c r="C1218" s="5" t="s">
        <v>6493</v>
      </c>
      <c r="D1218" s="6" t="s">
        <v>6424</v>
      </c>
      <c r="E1218" s="5" t="s">
        <v>6418</v>
      </c>
      <c r="F1218" s="5" t="s">
        <v>6383</v>
      </c>
      <c r="G1218" s="6" t="s">
        <v>6494</v>
      </c>
      <c r="H1218" s="7" t="s">
        <v>6495</v>
      </c>
      <c r="I1218" s="8" t="s">
        <v>6496</v>
      </c>
      <c r="J1218" s="5" t="s">
        <v>42</v>
      </c>
      <c r="K1218" s="5" t="s">
        <v>6497</v>
      </c>
    </row>
    <row r="1219">
      <c r="A1219" s="4">
        <v>9845.0</v>
      </c>
      <c r="B1219" s="5" t="s">
        <v>6498</v>
      </c>
      <c r="C1219" s="5" t="s">
        <v>6499</v>
      </c>
      <c r="D1219" s="6" t="s">
        <v>6417</v>
      </c>
      <c r="E1219" s="5" t="s">
        <v>6418</v>
      </c>
      <c r="F1219" s="5" t="s">
        <v>6383</v>
      </c>
      <c r="G1219" s="6" t="s">
        <v>6500</v>
      </c>
      <c r="H1219" s="5" t="s">
        <v>6501</v>
      </c>
      <c r="I1219" s="9" t="s">
        <v>6502</v>
      </c>
      <c r="J1219" s="5" t="s">
        <v>93</v>
      </c>
      <c r="K1219" s="5" t="s">
        <v>35</v>
      </c>
    </row>
    <row r="1220">
      <c r="A1220" s="4">
        <v>9844.0</v>
      </c>
      <c r="B1220" s="5" t="s">
        <v>6503</v>
      </c>
      <c r="C1220" s="5" t="s">
        <v>6504</v>
      </c>
      <c r="D1220" s="6" t="s">
        <v>6473</v>
      </c>
      <c r="E1220" s="5" t="s">
        <v>6418</v>
      </c>
      <c r="F1220" s="5" t="s">
        <v>6383</v>
      </c>
      <c r="G1220" s="6" t="s">
        <v>6505</v>
      </c>
      <c r="H1220" s="5" t="s">
        <v>6506</v>
      </c>
      <c r="I1220" s="8" t="s">
        <v>6507</v>
      </c>
      <c r="J1220" s="5" t="s">
        <v>108</v>
      </c>
      <c r="K1220" s="5" t="s">
        <v>152</v>
      </c>
    </row>
    <row r="1221">
      <c r="A1221" s="4">
        <v>9843.0</v>
      </c>
      <c r="B1221" s="5" t="s">
        <v>6508</v>
      </c>
      <c r="C1221" s="5" t="s">
        <v>6509</v>
      </c>
      <c r="D1221" s="6" t="s">
        <v>6424</v>
      </c>
      <c r="E1221" s="5" t="s">
        <v>6418</v>
      </c>
      <c r="F1221" s="5" t="s">
        <v>6383</v>
      </c>
      <c r="G1221" s="6" t="s">
        <v>6510</v>
      </c>
      <c r="H1221" s="5" t="s">
        <v>6511</v>
      </c>
      <c r="I1221" s="9" t="s">
        <v>6512</v>
      </c>
      <c r="J1221" s="5" t="s">
        <v>51</v>
      </c>
      <c r="K1221" s="4" t="s">
        <v>42</v>
      </c>
    </row>
    <row r="1222">
      <c r="A1222" s="4">
        <v>9842.0</v>
      </c>
      <c r="B1222" s="5" t="s">
        <v>6513</v>
      </c>
      <c r="C1222" s="5" t="s">
        <v>6514</v>
      </c>
      <c r="D1222" s="6" t="s">
        <v>6515</v>
      </c>
      <c r="E1222" s="5" t="s">
        <v>6516</v>
      </c>
      <c r="F1222" s="5" t="s">
        <v>6383</v>
      </c>
      <c r="G1222" s="6" t="s">
        <v>6517</v>
      </c>
      <c r="H1222" s="5" t="s">
        <v>6518</v>
      </c>
      <c r="I1222" s="8" t="s">
        <v>6519</v>
      </c>
      <c r="J1222" s="5" t="s">
        <v>93</v>
      </c>
      <c r="K1222" s="5" t="s">
        <v>170</v>
      </c>
    </row>
    <row r="1223">
      <c r="A1223" s="4">
        <v>9841.0</v>
      </c>
      <c r="B1223" s="5" t="s">
        <v>6520</v>
      </c>
      <c r="C1223" s="5" t="s">
        <v>6521</v>
      </c>
      <c r="D1223" s="6" t="s">
        <v>6522</v>
      </c>
      <c r="E1223" s="5" t="s">
        <v>6523</v>
      </c>
      <c r="F1223" s="5" t="s">
        <v>6383</v>
      </c>
      <c r="G1223" s="6" t="s">
        <v>6524</v>
      </c>
      <c r="H1223" s="5" t="s">
        <v>6525</v>
      </c>
      <c r="I1223" s="8" t="s">
        <v>6526</v>
      </c>
      <c r="J1223" s="5" t="s">
        <v>51</v>
      </c>
      <c r="K1223" s="5" t="s">
        <v>27</v>
      </c>
    </row>
    <row r="1224">
      <c r="A1224" s="4">
        <v>9840.0</v>
      </c>
      <c r="B1224" s="5" t="s">
        <v>6527</v>
      </c>
      <c r="C1224" s="5" t="s">
        <v>6528</v>
      </c>
      <c r="D1224" s="6" t="s">
        <v>6522</v>
      </c>
      <c r="E1224" s="5" t="s">
        <v>6523</v>
      </c>
      <c r="F1224" s="5" t="s">
        <v>6383</v>
      </c>
      <c r="G1224" s="6" t="s">
        <v>6529</v>
      </c>
      <c r="H1224" s="4" t="s">
        <v>6530</v>
      </c>
      <c r="I1224" s="8" t="s">
        <v>6531</v>
      </c>
      <c r="J1224" s="5" t="s">
        <v>108</v>
      </c>
      <c r="K1224" s="5" t="s">
        <v>553</v>
      </c>
    </row>
    <row r="1225">
      <c r="A1225" s="4">
        <v>9839.0</v>
      </c>
      <c r="B1225" s="5" t="s">
        <v>6532</v>
      </c>
      <c r="C1225" s="5" t="s">
        <v>6533</v>
      </c>
      <c r="D1225" s="6" t="s">
        <v>6522</v>
      </c>
      <c r="E1225" s="5" t="s">
        <v>6523</v>
      </c>
      <c r="F1225" s="5" t="s">
        <v>6383</v>
      </c>
      <c r="G1225" s="6" t="s">
        <v>6534</v>
      </c>
      <c r="H1225" s="5" t="s">
        <v>6535</v>
      </c>
      <c r="I1225" s="9" t="s">
        <v>6536</v>
      </c>
      <c r="J1225" s="5" t="s">
        <v>18</v>
      </c>
      <c r="K1225" s="5" t="s">
        <v>126</v>
      </c>
    </row>
    <row r="1226">
      <c r="A1226" s="4">
        <v>9838.0</v>
      </c>
      <c r="B1226" s="5" t="s">
        <v>6537</v>
      </c>
      <c r="C1226" s="5" t="s">
        <v>6538</v>
      </c>
      <c r="D1226" s="6" t="s">
        <v>6522</v>
      </c>
      <c r="E1226" s="5" t="s">
        <v>6523</v>
      </c>
      <c r="F1226" s="5" t="s">
        <v>6383</v>
      </c>
      <c r="G1226" s="6" t="s">
        <v>6539</v>
      </c>
      <c r="H1226" s="5" t="s">
        <v>6540</v>
      </c>
      <c r="I1226" s="8" t="s">
        <v>6541</v>
      </c>
      <c r="J1226" s="5" t="s">
        <v>51</v>
      </c>
      <c r="K1226" s="5" t="s">
        <v>711</v>
      </c>
    </row>
    <row r="1227">
      <c r="A1227" s="4">
        <v>9837.0</v>
      </c>
      <c r="B1227" s="5" t="s">
        <v>6542</v>
      </c>
      <c r="C1227" s="5" t="s">
        <v>6543</v>
      </c>
      <c r="D1227" s="6" t="s">
        <v>6544</v>
      </c>
      <c r="E1227" s="5" t="s">
        <v>6545</v>
      </c>
      <c r="F1227" s="5" t="s">
        <v>6383</v>
      </c>
      <c r="G1227" s="6" t="s">
        <v>6546</v>
      </c>
      <c r="H1227" s="5" t="s">
        <v>6547</v>
      </c>
      <c r="I1227" s="8" t="s">
        <v>6548</v>
      </c>
      <c r="J1227" s="5" t="s">
        <v>42</v>
      </c>
      <c r="K1227" s="5" t="s">
        <v>308</v>
      </c>
    </row>
    <row r="1228">
      <c r="A1228" s="4">
        <v>9836.0</v>
      </c>
      <c r="B1228" s="5" t="s">
        <v>6549</v>
      </c>
      <c r="C1228" s="5" t="s">
        <v>6550</v>
      </c>
      <c r="D1228" s="6" t="s">
        <v>6551</v>
      </c>
      <c r="E1228" s="5" t="s">
        <v>6552</v>
      </c>
      <c r="F1228" s="5" t="s">
        <v>6383</v>
      </c>
      <c r="G1228" s="6" t="s">
        <v>6553</v>
      </c>
      <c r="H1228" s="4" t="str">
        <f>IFERROR(__xludf.DUMMYFUNCTION("""info@""&amp;LOWER(REGEXREPLACE(B1228,""[^A-Za-z0-9]"",""""))&amp;"".com"""),"info@fizdevilapedre.com")</f>
        <v>info@fizdevilapedre.com</v>
      </c>
      <c r="I1228" s="9" t="s">
        <v>6554</v>
      </c>
      <c r="J1228" s="5" t="s">
        <v>93</v>
      </c>
      <c r="K1228" s="5" t="s">
        <v>218</v>
      </c>
    </row>
    <row r="1229">
      <c r="A1229" s="4">
        <v>9835.0</v>
      </c>
      <c r="B1229" s="5" t="s">
        <v>6555</v>
      </c>
      <c r="C1229" s="5" t="s">
        <v>6556</v>
      </c>
      <c r="D1229" s="6" t="s">
        <v>6557</v>
      </c>
      <c r="E1229" s="5" t="s">
        <v>6558</v>
      </c>
      <c r="F1229" s="5" t="s">
        <v>6383</v>
      </c>
      <c r="G1229" s="6" t="s">
        <v>6559</v>
      </c>
      <c r="H1229" s="4" t="str">
        <f>IFERROR(__xludf.DUMMYFUNCTION("""info@""&amp;LOWER(REGEXREPLACE(B1229,""[^A-Za-z0-9]"",""""))&amp;"".com"""),"info@villadesarria.com")</f>
        <v>info@villadesarria.com</v>
      </c>
      <c r="I1229" s="9" t="s">
        <v>6560</v>
      </c>
      <c r="J1229" s="5" t="s">
        <v>108</v>
      </c>
      <c r="K1229" s="5" t="s">
        <v>553</v>
      </c>
    </row>
    <row r="1230">
      <c r="A1230" s="4">
        <v>9834.0</v>
      </c>
      <c r="B1230" s="5" t="s">
        <v>6561</v>
      </c>
      <c r="C1230" s="5" t="s">
        <v>6562</v>
      </c>
      <c r="D1230" s="6" t="s">
        <v>6563</v>
      </c>
      <c r="E1230" s="5" t="s">
        <v>6558</v>
      </c>
      <c r="F1230" s="5" t="s">
        <v>6383</v>
      </c>
      <c r="G1230" s="6" t="s">
        <v>6564</v>
      </c>
      <c r="H1230" s="7" t="s">
        <v>6565</v>
      </c>
      <c r="I1230" s="8" t="s">
        <v>5555</v>
      </c>
      <c r="J1230" s="5" t="s">
        <v>42</v>
      </c>
      <c r="K1230" s="5" t="s">
        <v>218</v>
      </c>
    </row>
    <row r="1231">
      <c r="A1231" s="4">
        <v>9833.0</v>
      </c>
      <c r="B1231" s="5" t="s">
        <v>6566</v>
      </c>
      <c r="C1231" s="5" t="s">
        <v>6567</v>
      </c>
      <c r="D1231" s="6" t="s">
        <v>6557</v>
      </c>
      <c r="E1231" s="5" t="s">
        <v>6558</v>
      </c>
      <c r="F1231" s="5" t="s">
        <v>6383</v>
      </c>
      <c r="G1231" s="6" t="s">
        <v>6568</v>
      </c>
      <c r="H1231" s="5" t="s">
        <v>6569</v>
      </c>
      <c r="I1231" s="8" t="s">
        <v>6570</v>
      </c>
      <c r="J1231" s="5" t="s">
        <v>108</v>
      </c>
      <c r="K1231" s="5" t="s">
        <v>921</v>
      </c>
    </row>
    <row r="1232">
      <c r="A1232" s="4">
        <v>9832.0</v>
      </c>
      <c r="B1232" s="5" t="s">
        <v>6571</v>
      </c>
      <c r="C1232" s="5" t="s">
        <v>6572</v>
      </c>
      <c r="D1232" s="6" t="s">
        <v>6557</v>
      </c>
      <c r="E1232" s="5" t="s">
        <v>6558</v>
      </c>
      <c r="F1232" s="5" t="s">
        <v>6383</v>
      </c>
      <c r="G1232" s="6" t="s">
        <v>6573</v>
      </c>
      <c r="H1232" s="5" t="s">
        <v>6574</v>
      </c>
      <c r="I1232" s="8" t="s">
        <v>6575</v>
      </c>
      <c r="J1232" s="5" t="s">
        <v>108</v>
      </c>
      <c r="K1232" s="5" t="s">
        <v>27</v>
      </c>
    </row>
    <row r="1233">
      <c r="A1233" s="4">
        <v>9831.0</v>
      </c>
      <c r="B1233" s="5" t="s">
        <v>6576</v>
      </c>
      <c r="C1233" s="5" t="s">
        <v>6577</v>
      </c>
      <c r="D1233" s="6" t="s">
        <v>6557</v>
      </c>
      <c r="E1233" s="5" t="s">
        <v>6558</v>
      </c>
      <c r="F1233" s="5" t="s">
        <v>6383</v>
      </c>
      <c r="G1233" s="6" t="s">
        <v>6578</v>
      </c>
      <c r="H1233" s="5" t="s">
        <v>6579</v>
      </c>
      <c r="I1233" s="8" t="s">
        <v>6580</v>
      </c>
      <c r="J1233" s="5" t="s">
        <v>93</v>
      </c>
      <c r="K1233" s="5" t="s">
        <v>1216</v>
      </c>
    </row>
    <row r="1234">
      <c r="A1234" s="4">
        <v>9830.0</v>
      </c>
      <c r="B1234" s="5" t="s">
        <v>6581</v>
      </c>
      <c r="C1234" s="5" t="s">
        <v>6582</v>
      </c>
      <c r="D1234" s="6" t="s">
        <v>6583</v>
      </c>
      <c r="E1234" s="5" t="s">
        <v>6584</v>
      </c>
      <c r="F1234" s="5" t="s">
        <v>6383</v>
      </c>
      <c r="G1234" s="6" t="s">
        <v>6585</v>
      </c>
      <c r="H1234" s="4" t="s">
        <v>6586</v>
      </c>
      <c r="I1234" s="8" t="s">
        <v>6587</v>
      </c>
      <c r="J1234" s="5" t="s">
        <v>93</v>
      </c>
      <c r="K1234" s="5" t="s">
        <v>578</v>
      </c>
    </row>
    <row r="1235">
      <c r="A1235" s="4">
        <v>9829.0</v>
      </c>
      <c r="B1235" s="5" t="s">
        <v>6588</v>
      </c>
      <c r="C1235" s="5" t="s">
        <v>6589</v>
      </c>
      <c r="D1235" s="6" t="s">
        <v>6590</v>
      </c>
      <c r="E1235" s="5" t="s">
        <v>6591</v>
      </c>
      <c r="F1235" s="5" t="s">
        <v>6383</v>
      </c>
      <c r="G1235" s="6" t="s">
        <v>6592</v>
      </c>
      <c r="H1235" s="5" t="s">
        <v>6593</v>
      </c>
      <c r="I1235" s="8" t="s">
        <v>6594</v>
      </c>
      <c r="J1235" s="5" t="s">
        <v>42</v>
      </c>
      <c r="K1235" s="4" t="s">
        <v>42</v>
      </c>
    </row>
    <row r="1236">
      <c r="A1236" s="4">
        <v>9828.0</v>
      </c>
      <c r="B1236" s="5" t="s">
        <v>866</v>
      </c>
      <c r="C1236" s="5" t="s">
        <v>6595</v>
      </c>
      <c r="D1236" s="6" t="s">
        <v>6596</v>
      </c>
      <c r="E1236" s="5" t="s">
        <v>6591</v>
      </c>
      <c r="F1236" s="5" t="s">
        <v>6383</v>
      </c>
      <c r="G1236" s="6" t="s">
        <v>6597</v>
      </c>
      <c r="H1236" s="7" t="s">
        <v>6598</v>
      </c>
      <c r="I1236" s="8" t="s">
        <v>871</v>
      </c>
      <c r="J1236" s="5" t="s">
        <v>42</v>
      </c>
      <c r="K1236" s="5" t="s">
        <v>1014</v>
      </c>
    </row>
    <row r="1237">
      <c r="A1237" s="4">
        <v>9827.0</v>
      </c>
      <c r="B1237" s="5" t="s">
        <v>2030</v>
      </c>
      <c r="C1237" s="5" t="s">
        <v>6599</v>
      </c>
      <c r="D1237" s="6" t="s">
        <v>6596</v>
      </c>
      <c r="E1237" s="5" t="s">
        <v>6591</v>
      </c>
      <c r="F1237" s="5" t="s">
        <v>6383</v>
      </c>
      <c r="G1237" s="6" t="s">
        <v>6600</v>
      </c>
      <c r="H1237" s="5" t="s">
        <v>6601</v>
      </c>
      <c r="I1237" s="9" t="s">
        <v>6602</v>
      </c>
      <c r="J1237" s="5" t="s">
        <v>108</v>
      </c>
      <c r="K1237" s="5" t="s">
        <v>19</v>
      </c>
    </row>
    <row r="1238">
      <c r="A1238" s="4">
        <v>9826.0</v>
      </c>
      <c r="B1238" s="5" t="s">
        <v>6603</v>
      </c>
      <c r="C1238" s="5" t="s">
        <v>6604</v>
      </c>
      <c r="D1238" s="6" t="s">
        <v>6596</v>
      </c>
      <c r="E1238" s="5" t="s">
        <v>6591</v>
      </c>
      <c r="F1238" s="5" t="s">
        <v>6383</v>
      </c>
      <c r="G1238" s="6" t="s">
        <v>6605</v>
      </c>
      <c r="H1238" s="5" t="s">
        <v>6606</v>
      </c>
      <c r="I1238" s="8" t="s">
        <v>6607</v>
      </c>
      <c r="J1238" s="5" t="s">
        <v>42</v>
      </c>
      <c r="K1238" s="5" t="s">
        <v>1985</v>
      </c>
    </row>
    <row r="1239">
      <c r="A1239" s="4">
        <v>9825.0</v>
      </c>
      <c r="B1239" s="5" t="s">
        <v>6608</v>
      </c>
      <c r="C1239" s="5" t="s">
        <v>6609</v>
      </c>
      <c r="D1239" s="6" t="s">
        <v>6596</v>
      </c>
      <c r="E1239" s="5" t="s">
        <v>6591</v>
      </c>
      <c r="F1239" s="5" t="s">
        <v>6383</v>
      </c>
      <c r="G1239" s="6" t="s">
        <v>6610</v>
      </c>
      <c r="H1239" s="5" t="s">
        <v>6611</v>
      </c>
      <c r="I1239" s="8" t="s">
        <v>493</v>
      </c>
      <c r="J1239" s="5" t="s">
        <v>51</v>
      </c>
      <c r="K1239" s="5" t="s">
        <v>975</v>
      </c>
    </row>
    <row r="1240">
      <c r="A1240" s="4">
        <v>9824.0</v>
      </c>
      <c r="B1240" s="5" t="s">
        <v>6612</v>
      </c>
      <c r="C1240" s="5" t="s">
        <v>6613</v>
      </c>
      <c r="D1240" s="6" t="s">
        <v>6614</v>
      </c>
      <c r="E1240" s="5" t="s">
        <v>6615</v>
      </c>
      <c r="F1240" s="5" t="s">
        <v>6383</v>
      </c>
      <c r="G1240" s="6" t="s">
        <v>6616</v>
      </c>
      <c r="H1240" s="5" t="s">
        <v>6617</v>
      </c>
      <c r="I1240" s="11" t="s">
        <v>6618</v>
      </c>
      <c r="J1240" s="5" t="s">
        <v>42</v>
      </c>
      <c r="K1240" s="5" t="s">
        <v>19</v>
      </c>
    </row>
    <row r="1241">
      <c r="A1241" s="4">
        <v>9823.0</v>
      </c>
      <c r="B1241" s="5" t="s">
        <v>6619</v>
      </c>
      <c r="C1241" s="5" t="s">
        <v>6620</v>
      </c>
      <c r="D1241" s="6" t="s">
        <v>6621</v>
      </c>
      <c r="E1241" s="5" t="s">
        <v>6437</v>
      </c>
      <c r="F1241" s="5" t="s">
        <v>6383</v>
      </c>
      <c r="G1241" s="6" t="s">
        <v>6622</v>
      </c>
      <c r="H1241" s="4" t="str">
        <f>IFERROR(__xludf.DUMMYFUNCTION("""info@""&amp;LOWER(REGEXREPLACE(B1241,""[^A-Za-z0-9]"",""""))&amp;"".com"""),"info@citadelsl.com")</f>
        <v>info@citadelsl.com</v>
      </c>
      <c r="I1241" s="9" t="s">
        <v>6623</v>
      </c>
      <c r="J1241" s="5" t="s">
        <v>108</v>
      </c>
      <c r="K1241" s="4" t="s">
        <v>42</v>
      </c>
    </row>
    <row r="1242">
      <c r="A1242" s="4">
        <v>9822.0</v>
      </c>
      <c r="B1242" s="5" t="s">
        <v>6624</v>
      </c>
      <c r="C1242" s="5" t="s">
        <v>6625</v>
      </c>
      <c r="D1242" s="6" t="s">
        <v>6626</v>
      </c>
      <c r="E1242" s="5" t="s">
        <v>6627</v>
      </c>
      <c r="F1242" s="5" t="s">
        <v>6383</v>
      </c>
      <c r="G1242" s="6" t="s">
        <v>6628</v>
      </c>
      <c r="H1242" s="5" t="s">
        <v>6629</v>
      </c>
      <c r="I1242" s="8" t="s">
        <v>6630</v>
      </c>
      <c r="J1242" s="5" t="s">
        <v>108</v>
      </c>
      <c r="K1242" s="5" t="s">
        <v>553</v>
      </c>
    </row>
    <row r="1243">
      <c r="A1243" s="4">
        <v>9821.0</v>
      </c>
      <c r="B1243" s="5" t="s">
        <v>6631</v>
      </c>
      <c r="C1243" s="5" t="s">
        <v>6632</v>
      </c>
      <c r="D1243" s="6" t="s">
        <v>6621</v>
      </c>
      <c r="E1243" s="5" t="s">
        <v>6437</v>
      </c>
      <c r="F1243" s="5" t="s">
        <v>6383</v>
      </c>
      <c r="G1243" s="6" t="s">
        <v>6633</v>
      </c>
      <c r="H1243" s="5" t="s">
        <v>6634</v>
      </c>
      <c r="I1243" s="8" t="s">
        <v>6635</v>
      </c>
      <c r="J1243" s="5" t="s">
        <v>42</v>
      </c>
      <c r="K1243" s="5" t="s">
        <v>1985</v>
      </c>
    </row>
    <row r="1244">
      <c r="A1244" s="4">
        <v>9820.0</v>
      </c>
      <c r="B1244" s="5" t="s">
        <v>6636</v>
      </c>
      <c r="C1244" s="5" t="s">
        <v>6637</v>
      </c>
      <c r="D1244" s="6" t="s">
        <v>6638</v>
      </c>
      <c r="E1244" s="5" t="s">
        <v>6639</v>
      </c>
      <c r="F1244" s="5" t="s">
        <v>6383</v>
      </c>
      <c r="G1244" s="6" t="s">
        <v>6640</v>
      </c>
      <c r="H1244" s="5" t="s">
        <v>6641</v>
      </c>
      <c r="I1244" s="8" t="s">
        <v>6642</v>
      </c>
      <c r="J1244" s="5" t="s">
        <v>18</v>
      </c>
      <c r="K1244" s="5" t="s">
        <v>294</v>
      </c>
    </row>
    <row r="1245">
      <c r="A1245" s="4">
        <v>9819.0</v>
      </c>
      <c r="B1245" s="5" t="s">
        <v>6643</v>
      </c>
      <c r="C1245" s="5" t="s">
        <v>6644</v>
      </c>
      <c r="D1245" s="6" t="s">
        <v>6645</v>
      </c>
      <c r="E1245" s="5" t="s">
        <v>6646</v>
      </c>
      <c r="F1245" s="5" t="s">
        <v>6383</v>
      </c>
      <c r="G1245" s="6" t="s">
        <v>6647</v>
      </c>
      <c r="H1245" s="5" t="s">
        <v>6648</v>
      </c>
      <c r="I1245" s="8" t="s">
        <v>6649</v>
      </c>
      <c r="J1245" s="5" t="s">
        <v>93</v>
      </c>
      <c r="K1245" s="5" t="s">
        <v>19</v>
      </c>
    </row>
    <row r="1246">
      <c r="A1246" s="4">
        <v>9818.0</v>
      </c>
      <c r="B1246" s="5" t="s">
        <v>6650</v>
      </c>
      <c r="C1246" s="5" t="s">
        <v>6651</v>
      </c>
      <c r="D1246" s="6" t="s">
        <v>6652</v>
      </c>
      <c r="E1246" s="5" t="s">
        <v>6653</v>
      </c>
      <c r="F1246" s="5" t="s">
        <v>6383</v>
      </c>
      <c r="G1246" s="6" t="s">
        <v>6654</v>
      </c>
      <c r="H1246" s="5" t="s">
        <v>6655</v>
      </c>
      <c r="I1246" s="8" t="s">
        <v>6656</v>
      </c>
      <c r="J1246" s="5" t="s">
        <v>93</v>
      </c>
      <c r="K1246" s="5" t="s">
        <v>27</v>
      </c>
    </row>
    <row r="1247">
      <c r="A1247" s="4">
        <v>9817.0</v>
      </c>
      <c r="B1247" s="5" t="s">
        <v>6657</v>
      </c>
      <c r="C1247" s="5" t="s">
        <v>6658</v>
      </c>
      <c r="D1247" s="6" t="s">
        <v>6659</v>
      </c>
      <c r="E1247" s="5" t="s">
        <v>6660</v>
      </c>
      <c r="F1247" s="5" t="s">
        <v>6383</v>
      </c>
      <c r="G1247" s="6" t="s">
        <v>6661</v>
      </c>
      <c r="H1247" s="5" t="s">
        <v>6662</v>
      </c>
      <c r="I1247" s="8" t="s">
        <v>493</v>
      </c>
      <c r="J1247" s="5" t="s">
        <v>93</v>
      </c>
      <c r="K1247" s="5" t="s">
        <v>375</v>
      </c>
    </row>
    <row r="1248">
      <c r="A1248" s="4">
        <v>9816.0</v>
      </c>
      <c r="B1248" s="5" t="s">
        <v>6663</v>
      </c>
      <c r="C1248" s="5" t="s">
        <v>6664</v>
      </c>
      <c r="D1248" s="6" t="s">
        <v>6659</v>
      </c>
      <c r="E1248" s="5" t="s">
        <v>6660</v>
      </c>
      <c r="F1248" s="5" t="s">
        <v>6383</v>
      </c>
      <c r="G1248" s="6" t="s">
        <v>6665</v>
      </c>
      <c r="H1248" s="5" t="s">
        <v>6666</v>
      </c>
      <c r="I1248" s="8" t="s">
        <v>6667</v>
      </c>
      <c r="J1248" s="5" t="s">
        <v>93</v>
      </c>
      <c r="K1248" s="5" t="s">
        <v>578</v>
      </c>
    </row>
    <row r="1249">
      <c r="A1249" s="4">
        <v>9815.0</v>
      </c>
      <c r="B1249" s="5" t="s">
        <v>6668</v>
      </c>
      <c r="C1249" s="5" t="s">
        <v>6669</v>
      </c>
      <c r="D1249" s="6" t="s">
        <v>6659</v>
      </c>
      <c r="E1249" s="5" t="s">
        <v>6660</v>
      </c>
      <c r="F1249" s="5" t="s">
        <v>6383</v>
      </c>
      <c r="G1249" s="6" t="s">
        <v>6670</v>
      </c>
      <c r="H1249" s="5" t="s">
        <v>6671</v>
      </c>
      <c r="I1249" s="8" t="s">
        <v>6672</v>
      </c>
      <c r="J1249" s="5" t="s">
        <v>463</v>
      </c>
      <c r="K1249" s="5" t="s">
        <v>1685</v>
      </c>
    </row>
    <row r="1250">
      <c r="A1250" s="4">
        <v>9814.0</v>
      </c>
      <c r="B1250" s="5" t="s">
        <v>6673</v>
      </c>
      <c r="C1250" s="5" t="s">
        <v>6674</v>
      </c>
      <c r="D1250" s="6" t="s">
        <v>6659</v>
      </c>
      <c r="E1250" s="5" t="s">
        <v>6660</v>
      </c>
      <c r="F1250" s="5" t="s">
        <v>6383</v>
      </c>
      <c r="G1250" s="6" t="s">
        <v>6675</v>
      </c>
      <c r="H1250" s="5" t="s">
        <v>6676</v>
      </c>
      <c r="I1250" s="8" t="s">
        <v>6677</v>
      </c>
      <c r="J1250" s="5" t="s">
        <v>108</v>
      </c>
      <c r="K1250" s="5" t="s">
        <v>679</v>
      </c>
    </row>
    <row r="1251">
      <c r="A1251" s="4">
        <v>9813.0</v>
      </c>
      <c r="B1251" s="5" t="s">
        <v>6678</v>
      </c>
      <c r="C1251" s="5" t="s">
        <v>6679</v>
      </c>
      <c r="D1251" s="6" t="s">
        <v>6680</v>
      </c>
      <c r="E1251" s="5" t="s">
        <v>6660</v>
      </c>
      <c r="F1251" s="5" t="s">
        <v>6383</v>
      </c>
      <c r="G1251" s="6" t="s">
        <v>6681</v>
      </c>
      <c r="H1251" s="4" t="s">
        <v>6682</v>
      </c>
      <c r="I1251" s="8" t="s">
        <v>6683</v>
      </c>
      <c r="J1251" s="5" t="s">
        <v>108</v>
      </c>
      <c r="K1251" s="5" t="s">
        <v>553</v>
      </c>
    </row>
    <row r="1252">
      <c r="A1252" s="4">
        <v>9812.0</v>
      </c>
      <c r="B1252" s="5" t="s">
        <v>6684</v>
      </c>
      <c r="C1252" s="5" t="s">
        <v>6685</v>
      </c>
      <c r="D1252" s="6" t="s">
        <v>6659</v>
      </c>
      <c r="E1252" s="5" t="s">
        <v>6660</v>
      </c>
      <c r="F1252" s="5" t="s">
        <v>6383</v>
      </c>
      <c r="G1252" s="6" t="s">
        <v>6686</v>
      </c>
      <c r="H1252" s="5" t="s">
        <v>6687</v>
      </c>
      <c r="I1252" s="8" t="s">
        <v>6688</v>
      </c>
      <c r="J1252" s="5" t="s">
        <v>42</v>
      </c>
      <c r="K1252" s="5" t="s">
        <v>184</v>
      </c>
    </row>
    <row r="1253">
      <c r="A1253" s="4">
        <v>9811.0</v>
      </c>
      <c r="B1253" s="5" t="s">
        <v>6689</v>
      </c>
      <c r="C1253" s="5" t="s">
        <v>6690</v>
      </c>
      <c r="D1253" s="6" t="s">
        <v>6691</v>
      </c>
      <c r="E1253" s="5" t="s">
        <v>6692</v>
      </c>
      <c r="F1253" s="5" t="s">
        <v>6383</v>
      </c>
      <c r="G1253" s="6" t="s">
        <v>6693</v>
      </c>
      <c r="H1253" s="4" t="s">
        <v>6694</v>
      </c>
      <c r="I1253" s="8" t="s">
        <v>6695</v>
      </c>
      <c r="J1253" s="5" t="s">
        <v>93</v>
      </c>
      <c r="K1253" s="5" t="s">
        <v>6696</v>
      </c>
    </row>
    <row r="1254">
      <c r="A1254" s="4">
        <v>9810.0</v>
      </c>
      <c r="B1254" s="5" t="s">
        <v>6697</v>
      </c>
      <c r="C1254" s="5" t="s">
        <v>6698</v>
      </c>
      <c r="D1254" s="6" t="s">
        <v>6699</v>
      </c>
      <c r="E1254" s="5" t="s">
        <v>6700</v>
      </c>
      <c r="F1254" s="5" t="s">
        <v>6383</v>
      </c>
      <c r="G1254" s="6" t="s">
        <v>6701</v>
      </c>
      <c r="H1254" s="5" t="s">
        <v>6702</v>
      </c>
      <c r="I1254" s="8" t="s">
        <v>6703</v>
      </c>
      <c r="J1254" s="5" t="s">
        <v>108</v>
      </c>
      <c r="K1254" s="5" t="s">
        <v>420</v>
      </c>
    </row>
    <row r="1255">
      <c r="A1255" s="4">
        <v>9809.0</v>
      </c>
      <c r="B1255" s="5" t="s">
        <v>6704</v>
      </c>
      <c r="C1255" s="5" t="s">
        <v>6705</v>
      </c>
      <c r="D1255" s="6" t="s">
        <v>6706</v>
      </c>
      <c r="E1255" s="5" t="s">
        <v>6707</v>
      </c>
      <c r="F1255" s="5" t="s">
        <v>6383</v>
      </c>
      <c r="G1255" s="6" t="s">
        <v>6708</v>
      </c>
      <c r="H1255" s="5" t="s">
        <v>6709</v>
      </c>
      <c r="I1255" s="8" t="s">
        <v>6710</v>
      </c>
      <c r="J1255" s="5" t="s">
        <v>42</v>
      </c>
      <c r="K1255" s="5" t="s">
        <v>35</v>
      </c>
    </row>
    <row r="1256">
      <c r="A1256" s="4">
        <v>9808.0</v>
      </c>
      <c r="B1256" s="5" t="s">
        <v>6711</v>
      </c>
      <c r="C1256" s="5" t="s">
        <v>6712</v>
      </c>
      <c r="D1256" s="6" t="s">
        <v>6706</v>
      </c>
      <c r="E1256" s="5" t="s">
        <v>6707</v>
      </c>
      <c r="F1256" s="5" t="s">
        <v>6383</v>
      </c>
      <c r="G1256" s="6" t="s">
        <v>6713</v>
      </c>
      <c r="H1256" s="5" t="s">
        <v>6714</v>
      </c>
      <c r="I1256" s="8" t="s">
        <v>6715</v>
      </c>
      <c r="J1256" s="5" t="s">
        <v>42</v>
      </c>
      <c r="K1256" s="5" t="s">
        <v>921</v>
      </c>
    </row>
    <row r="1257">
      <c r="A1257" s="4">
        <v>9807.0</v>
      </c>
      <c r="B1257" s="5" t="s">
        <v>6716</v>
      </c>
      <c r="C1257" s="5" t="s">
        <v>6717</v>
      </c>
      <c r="D1257" s="6" t="s">
        <v>6718</v>
      </c>
      <c r="E1257" s="5" t="s">
        <v>6719</v>
      </c>
      <c r="F1257" s="5" t="s">
        <v>6383</v>
      </c>
      <c r="G1257" s="6" t="s">
        <v>6720</v>
      </c>
      <c r="H1257" s="5" t="s">
        <v>6721</v>
      </c>
      <c r="I1257" s="8" t="s">
        <v>6722</v>
      </c>
      <c r="J1257" s="5" t="s">
        <v>93</v>
      </c>
      <c r="K1257" s="4" t="s">
        <v>42</v>
      </c>
    </row>
    <row r="1258">
      <c r="A1258" s="4">
        <v>9806.0</v>
      </c>
      <c r="B1258" s="5" t="s">
        <v>6723</v>
      </c>
      <c r="C1258" s="5" t="s">
        <v>6724</v>
      </c>
      <c r="D1258" s="6" t="s">
        <v>6725</v>
      </c>
      <c r="E1258" s="5" t="s">
        <v>6726</v>
      </c>
      <c r="F1258" s="5" t="s">
        <v>6383</v>
      </c>
      <c r="G1258" s="6" t="s">
        <v>6727</v>
      </c>
      <c r="H1258" s="5" t="s">
        <v>6728</v>
      </c>
      <c r="I1258" s="9" t="s">
        <v>6729</v>
      </c>
      <c r="J1258" s="5" t="s">
        <v>18</v>
      </c>
      <c r="K1258" s="5" t="s">
        <v>280</v>
      </c>
    </row>
    <row r="1259">
      <c r="A1259" s="4">
        <v>9805.0</v>
      </c>
      <c r="B1259" s="5" t="s">
        <v>6730</v>
      </c>
      <c r="C1259" s="5" t="s">
        <v>6731</v>
      </c>
      <c r="D1259" s="6" t="s">
        <v>6732</v>
      </c>
      <c r="E1259" s="5" t="s">
        <v>6733</v>
      </c>
      <c r="F1259" s="5" t="s">
        <v>6383</v>
      </c>
      <c r="G1259" s="6" t="s">
        <v>6734</v>
      </c>
      <c r="H1259" s="7" t="s">
        <v>6735</v>
      </c>
      <c r="I1259" s="8" t="s">
        <v>6736</v>
      </c>
      <c r="J1259" s="5" t="s">
        <v>108</v>
      </c>
      <c r="K1259" s="5" t="s">
        <v>52</v>
      </c>
    </row>
    <row r="1260">
      <c r="A1260" s="4">
        <v>9804.0</v>
      </c>
      <c r="B1260" s="5" t="s">
        <v>6737</v>
      </c>
      <c r="C1260" s="5" t="s">
        <v>6738</v>
      </c>
      <c r="D1260" s="6" t="s">
        <v>6739</v>
      </c>
      <c r="E1260" s="5" t="s">
        <v>6740</v>
      </c>
      <c r="F1260" s="5" t="s">
        <v>6383</v>
      </c>
      <c r="G1260" s="6" t="s">
        <v>6741</v>
      </c>
      <c r="H1260" s="4" t="str">
        <f>IFERROR(__xludf.DUMMYFUNCTION("""info@""&amp;LOWER(REGEXREPLACE(B1260,""[^A-Za-z0-9]"",""""))&amp;"".com"""),"info@casacarolo.com")</f>
        <v>info@casacarolo.com</v>
      </c>
      <c r="I1260" s="9" t="s">
        <v>6742</v>
      </c>
      <c r="J1260" s="5" t="s">
        <v>51</v>
      </c>
      <c r="K1260" s="5" t="s">
        <v>679</v>
      </c>
    </row>
    <row r="1261">
      <c r="A1261" s="4">
        <v>9803.0</v>
      </c>
      <c r="B1261" s="5" t="s">
        <v>6743</v>
      </c>
      <c r="C1261" s="5" t="s">
        <v>6744</v>
      </c>
      <c r="D1261" s="6" t="s">
        <v>6745</v>
      </c>
      <c r="E1261" s="5" t="s">
        <v>6746</v>
      </c>
      <c r="F1261" s="5" t="s">
        <v>6383</v>
      </c>
      <c r="G1261" s="6" t="s">
        <v>6747</v>
      </c>
      <c r="H1261" s="5" t="s">
        <v>6748</v>
      </c>
      <c r="I1261" s="8" t="s">
        <v>6749</v>
      </c>
      <c r="J1261" s="5" t="s">
        <v>108</v>
      </c>
      <c r="K1261" s="5" t="s">
        <v>553</v>
      </c>
    </row>
    <row r="1262">
      <c r="A1262" s="4">
        <v>9802.0</v>
      </c>
      <c r="B1262" s="5" t="s">
        <v>6750</v>
      </c>
      <c r="C1262" s="5" t="s">
        <v>6751</v>
      </c>
      <c r="D1262" s="6" t="s">
        <v>6752</v>
      </c>
      <c r="E1262" s="5" t="s">
        <v>6753</v>
      </c>
      <c r="F1262" s="5" t="s">
        <v>6383</v>
      </c>
      <c r="G1262" s="6" t="s">
        <v>6754</v>
      </c>
      <c r="H1262" s="5" t="s">
        <v>6755</v>
      </c>
      <c r="I1262" s="8" t="s">
        <v>6756</v>
      </c>
      <c r="J1262" s="5" t="s">
        <v>108</v>
      </c>
      <c r="K1262" s="5" t="s">
        <v>115</v>
      </c>
    </row>
    <row r="1263">
      <c r="A1263" s="4">
        <v>9801.0</v>
      </c>
      <c r="B1263" s="5" t="s">
        <v>6757</v>
      </c>
      <c r="C1263" s="5" t="s">
        <v>6758</v>
      </c>
      <c r="D1263" s="6" t="s">
        <v>6759</v>
      </c>
      <c r="E1263" s="5" t="s">
        <v>6760</v>
      </c>
      <c r="F1263" s="5" t="s">
        <v>6383</v>
      </c>
      <c r="G1263" s="6" t="s">
        <v>6761</v>
      </c>
      <c r="H1263" s="5" t="s">
        <v>6762</v>
      </c>
      <c r="I1263" s="9" t="s">
        <v>6763</v>
      </c>
      <c r="J1263" s="5" t="s">
        <v>108</v>
      </c>
      <c r="K1263" s="4" t="s">
        <v>42</v>
      </c>
    </row>
    <row r="1264">
      <c r="A1264" s="4">
        <v>9800.0</v>
      </c>
      <c r="B1264" s="5" t="s">
        <v>6764</v>
      </c>
      <c r="C1264" s="5" t="s">
        <v>6765</v>
      </c>
      <c r="D1264" s="6" t="s">
        <v>6766</v>
      </c>
      <c r="E1264" s="5" t="s">
        <v>6767</v>
      </c>
      <c r="F1264" s="5" t="s">
        <v>6383</v>
      </c>
      <c r="G1264" s="6" t="s">
        <v>6768</v>
      </c>
      <c r="H1264" s="5" t="s">
        <v>6769</v>
      </c>
      <c r="I1264" s="8" t="s">
        <v>6770</v>
      </c>
      <c r="J1264" s="5" t="s">
        <v>93</v>
      </c>
      <c r="K1264" s="5" t="s">
        <v>679</v>
      </c>
    </row>
    <row r="1265">
      <c r="A1265" s="4">
        <v>9799.0</v>
      </c>
      <c r="B1265" s="5" t="s">
        <v>6771</v>
      </c>
      <c r="C1265" s="5" t="s">
        <v>6772</v>
      </c>
      <c r="D1265" s="6" t="s">
        <v>6773</v>
      </c>
      <c r="E1265" s="5" t="s">
        <v>6774</v>
      </c>
      <c r="F1265" s="5" t="s">
        <v>6383</v>
      </c>
      <c r="G1265" s="6" t="s">
        <v>6775</v>
      </c>
      <c r="H1265" s="5" t="s">
        <v>6776</v>
      </c>
      <c r="I1265" s="8" t="s">
        <v>6777</v>
      </c>
      <c r="J1265" s="5" t="s">
        <v>108</v>
      </c>
      <c r="K1265" s="5" t="s">
        <v>260</v>
      </c>
    </row>
    <row r="1266">
      <c r="A1266" s="4">
        <v>9798.0</v>
      </c>
      <c r="B1266" s="5" t="s">
        <v>6778</v>
      </c>
      <c r="C1266" s="5" t="s">
        <v>6779</v>
      </c>
      <c r="D1266" s="6" t="s">
        <v>6780</v>
      </c>
      <c r="E1266" s="5" t="s">
        <v>6383</v>
      </c>
      <c r="F1266" s="5" t="s">
        <v>6383</v>
      </c>
      <c r="G1266" s="6" t="s">
        <v>6781</v>
      </c>
      <c r="H1266" s="5" t="s">
        <v>6782</v>
      </c>
      <c r="I1266" s="8" t="s">
        <v>6783</v>
      </c>
      <c r="J1266" s="5" t="s">
        <v>93</v>
      </c>
      <c r="K1266" s="5" t="s">
        <v>308</v>
      </c>
    </row>
    <row r="1267">
      <c r="A1267" s="4">
        <v>9797.0</v>
      </c>
      <c r="B1267" s="5" t="s">
        <v>6784</v>
      </c>
      <c r="C1267" s="5" t="s">
        <v>6785</v>
      </c>
      <c r="D1267" s="6" t="s">
        <v>6395</v>
      </c>
      <c r="E1267" s="5" t="s">
        <v>6383</v>
      </c>
      <c r="F1267" s="5" t="s">
        <v>6383</v>
      </c>
      <c r="G1267" s="6" t="s">
        <v>6786</v>
      </c>
      <c r="H1267" s="5" t="s">
        <v>6787</v>
      </c>
      <c r="I1267" s="9" t="s">
        <v>6788</v>
      </c>
      <c r="J1267" s="5" t="s">
        <v>18</v>
      </c>
      <c r="K1267" s="5" t="s">
        <v>4701</v>
      </c>
    </row>
    <row r="1268">
      <c r="A1268" s="4">
        <v>9796.0</v>
      </c>
      <c r="B1268" s="5" t="s">
        <v>6789</v>
      </c>
      <c r="C1268" s="5" t="s">
        <v>6790</v>
      </c>
      <c r="D1268" s="6" t="s">
        <v>6791</v>
      </c>
      <c r="E1268" s="5" t="s">
        <v>6792</v>
      </c>
      <c r="F1268" s="5" t="s">
        <v>6383</v>
      </c>
      <c r="G1268" s="6" t="s">
        <v>6793</v>
      </c>
      <c r="H1268" s="7" t="s">
        <v>6794</v>
      </c>
      <c r="I1268" s="8" t="s">
        <v>439</v>
      </c>
      <c r="J1268" s="5" t="s">
        <v>108</v>
      </c>
      <c r="K1268" s="4" t="s">
        <v>42</v>
      </c>
    </row>
    <row r="1269">
      <c r="A1269" s="4">
        <v>9795.0</v>
      </c>
      <c r="B1269" s="5" t="s">
        <v>6795</v>
      </c>
      <c r="C1269" s="5" t="s">
        <v>6796</v>
      </c>
      <c r="D1269" s="6" t="s">
        <v>6797</v>
      </c>
      <c r="E1269" s="5" t="s">
        <v>6627</v>
      </c>
      <c r="F1269" s="5" t="s">
        <v>6383</v>
      </c>
      <c r="G1269" s="6" t="s">
        <v>6798</v>
      </c>
      <c r="H1269" s="4" t="str">
        <f>IFERROR(__xludf.DUMMYFUNCTION("""info@""&amp;LOWER(REGEXREPLACE(B1269,""[^A-Za-z0-9]"",""""))&amp;"".com"""),"info@augassantas.com")</f>
        <v>info@augassantas.com</v>
      </c>
      <c r="I1269" s="9" t="s">
        <v>6799</v>
      </c>
      <c r="J1269" s="5" t="s">
        <v>93</v>
      </c>
      <c r="K1269" s="5" t="s">
        <v>2668</v>
      </c>
    </row>
    <row r="1270">
      <c r="A1270" s="4">
        <v>9794.0</v>
      </c>
      <c r="B1270" s="5" t="s">
        <v>6800</v>
      </c>
      <c r="C1270" s="5" t="s">
        <v>6801</v>
      </c>
      <c r="D1270" s="6" t="s">
        <v>6389</v>
      </c>
      <c r="E1270" s="5" t="s">
        <v>6383</v>
      </c>
      <c r="F1270" s="5" t="s">
        <v>6383</v>
      </c>
      <c r="G1270" s="6" t="s">
        <v>6802</v>
      </c>
      <c r="H1270" s="5" t="s">
        <v>6803</v>
      </c>
      <c r="I1270" s="8" t="s">
        <v>6804</v>
      </c>
      <c r="J1270" s="5" t="s">
        <v>42</v>
      </c>
      <c r="K1270" s="4" t="s">
        <v>42</v>
      </c>
    </row>
    <row r="1271">
      <c r="A1271" s="4">
        <v>9793.0</v>
      </c>
      <c r="B1271" s="5" t="s">
        <v>6805</v>
      </c>
      <c r="C1271" s="5" t="s">
        <v>6806</v>
      </c>
      <c r="D1271" s="6" t="s">
        <v>6395</v>
      </c>
      <c r="E1271" s="5" t="s">
        <v>6383</v>
      </c>
      <c r="F1271" s="5" t="s">
        <v>6383</v>
      </c>
      <c r="G1271" s="6" t="s">
        <v>6807</v>
      </c>
      <c r="H1271" s="5" t="s">
        <v>6808</v>
      </c>
      <c r="I1271" s="8" t="s">
        <v>6809</v>
      </c>
      <c r="J1271" s="5" t="s">
        <v>108</v>
      </c>
      <c r="K1271" s="5" t="s">
        <v>115</v>
      </c>
    </row>
    <row r="1272">
      <c r="A1272" s="4">
        <v>9792.0</v>
      </c>
      <c r="B1272" s="5" t="s">
        <v>6810</v>
      </c>
      <c r="C1272" s="5" t="s">
        <v>6811</v>
      </c>
      <c r="D1272" s="6" t="s">
        <v>6812</v>
      </c>
      <c r="E1272" s="5" t="s">
        <v>6383</v>
      </c>
      <c r="F1272" s="5" t="s">
        <v>6383</v>
      </c>
      <c r="G1272" s="6" t="s">
        <v>6813</v>
      </c>
      <c r="H1272" s="5" t="s">
        <v>6814</v>
      </c>
      <c r="I1272" s="8" t="s">
        <v>6815</v>
      </c>
      <c r="J1272" s="5" t="s">
        <v>93</v>
      </c>
      <c r="K1272" s="5" t="s">
        <v>308</v>
      </c>
    </row>
    <row r="1273">
      <c r="A1273" s="4">
        <v>9791.0</v>
      </c>
      <c r="B1273" s="5" t="s">
        <v>6816</v>
      </c>
      <c r="C1273" s="5" t="s">
        <v>6817</v>
      </c>
      <c r="D1273" s="6" t="s">
        <v>6812</v>
      </c>
      <c r="E1273" s="5" t="s">
        <v>6383</v>
      </c>
      <c r="F1273" s="5" t="s">
        <v>6383</v>
      </c>
      <c r="G1273" s="6" t="s">
        <v>6818</v>
      </c>
      <c r="H1273" s="5" t="s">
        <v>6819</v>
      </c>
      <c r="I1273" s="8" t="s">
        <v>6820</v>
      </c>
      <c r="J1273" s="5" t="s">
        <v>42</v>
      </c>
      <c r="K1273" s="5" t="s">
        <v>1261</v>
      </c>
    </row>
    <row r="1274">
      <c r="A1274" s="4">
        <v>9790.0</v>
      </c>
      <c r="B1274" s="5" t="s">
        <v>6821</v>
      </c>
      <c r="C1274" s="5" t="s">
        <v>6822</v>
      </c>
      <c r="D1274" s="6" t="s">
        <v>6389</v>
      </c>
      <c r="E1274" s="5" t="s">
        <v>6383</v>
      </c>
      <c r="F1274" s="5" t="s">
        <v>6383</v>
      </c>
      <c r="G1274" s="6" t="s">
        <v>6823</v>
      </c>
      <c r="H1274" s="7" t="s">
        <v>6824</v>
      </c>
      <c r="I1274" s="8" t="s">
        <v>6825</v>
      </c>
      <c r="J1274" s="5" t="s">
        <v>18</v>
      </c>
      <c r="K1274" s="5" t="s">
        <v>711</v>
      </c>
    </row>
    <row r="1275">
      <c r="A1275" s="4">
        <v>9789.0</v>
      </c>
      <c r="B1275" s="5" t="s">
        <v>6826</v>
      </c>
      <c r="C1275" s="5" t="s">
        <v>6827</v>
      </c>
      <c r="D1275" s="6" t="s">
        <v>6828</v>
      </c>
      <c r="E1275" s="5" t="s">
        <v>6383</v>
      </c>
      <c r="F1275" s="5" t="s">
        <v>6383</v>
      </c>
      <c r="G1275" s="6" t="s">
        <v>6829</v>
      </c>
      <c r="H1275" s="5" t="s">
        <v>6830</v>
      </c>
      <c r="I1275" s="8" t="s">
        <v>6831</v>
      </c>
      <c r="J1275" s="5" t="s">
        <v>42</v>
      </c>
      <c r="K1275" s="5" t="s">
        <v>764</v>
      </c>
    </row>
    <row r="1276">
      <c r="A1276" s="4">
        <v>9788.0</v>
      </c>
      <c r="B1276" s="5" t="s">
        <v>6832</v>
      </c>
      <c r="C1276" s="5" t="s">
        <v>6833</v>
      </c>
      <c r="D1276" s="6" t="s">
        <v>6395</v>
      </c>
      <c r="E1276" s="5" t="s">
        <v>6383</v>
      </c>
      <c r="F1276" s="5" t="s">
        <v>6383</v>
      </c>
      <c r="G1276" s="6" t="s">
        <v>6834</v>
      </c>
      <c r="H1276" s="5" t="s">
        <v>6835</v>
      </c>
      <c r="I1276" s="8" t="s">
        <v>6836</v>
      </c>
      <c r="J1276" s="5" t="s">
        <v>42</v>
      </c>
      <c r="K1276" s="5" t="s">
        <v>109</v>
      </c>
    </row>
    <row r="1277">
      <c r="A1277" s="4">
        <v>9787.0</v>
      </c>
      <c r="B1277" s="5" t="s">
        <v>6837</v>
      </c>
      <c r="C1277" s="5" t="s">
        <v>6838</v>
      </c>
      <c r="D1277" s="6" t="s">
        <v>6395</v>
      </c>
      <c r="E1277" s="5" t="s">
        <v>6383</v>
      </c>
      <c r="F1277" s="5" t="s">
        <v>6383</v>
      </c>
      <c r="G1277" s="6" t="s">
        <v>6839</v>
      </c>
      <c r="H1277" s="5" t="s">
        <v>6840</v>
      </c>
      <c r="I1277" s="8" t="s">
        <v>6841</v>
      </c>
      <c r="J1277" s="5" t="s">
        <v>108</v>
      </c>
      <c r="K1277" s="5" t="s">
        <v>184</v>
      </c>
    </row>
    <row r="1278">
      <c r="A1278" s="4">
        <v>9786.0</v>
      </c>
      <c r="B1278" s="5" t="s">
        <v>6842</v>
      </c>
      <c r="C1278" s="5" t="s">
        <v>6843</v>
      </c>
      <c r="D1278" s="6" t="s">
        <v>6844</v>
      </c>
      <c r="E1278" s="5" t="s">
        <v>6383</v>
      </c>
      <c r="F1278" s="5" t="s">
        <v>6383</v>
      </c>
      <c r="G1278" s="6" t="s">
        <v>6845</v>
      </c>
      <c r="H1278" s="5" t="s">
        <v>6846</v>
      </c>
      <c r="I1278" s="8" t="s">
        <v>6847</v>
      </c>
      <c r="J1278" s="5" t="s">
        <v>42</v>
      </c>
      <c r="K1278" s="5" t="s">
        <v>35</v>
      </c>
    </row>
    <row r="1279">
      <c r="A1279" s="4">
        <v>9785.0</v>
      </c>
      <c r="B1279" s="5" t="s">
        <v>6848</v>
      </c>
      <c r="C1279" s="5" t="s">
        <v>6849</v>
      </c>
      <c r="D1279" s="6" t="s">
        <v>6828</v>
      </c>
      <c r="E1279" s="5" t="s">
        <v>6383</v>
      </c>
      <c r="F1279" s="5" t="s">
        <v>6383</v>
      </c>
      <c r="G1279" s="6" t="s">
        <v>6850</v>
      </c>
      <c r="H1279" s="7" t="s">
        <v>6851</v>
      </c>
      <c r="I1279" s="8" t="s">
        <v>6852</v>
      </c>
      <c r="J1279" s="5" t="s">
        <v>108</v>
      </c>
      <c r="K1279" s="5" t="s">
        <v>280</v>
      </c>
    </row>
    <row r="1280">
      <c r="A1280" s="4">
        <v>9784.0</v>
      </c>
      <c r="B1280" s="5" t="s">
        <v>6853</v>
      </c>
      <c r="C1280" s="5" t="s">
        <v>6854</v>
      </c>
      <c r="D1280" s="6" t="s">
        <v>6395</v>
      </c>
      <c r="E1280" s="5" t="s">
        <v>6383</v>
      </c>
      <c r="F1280" s="5" t="s">
        <v>6383</v>
      </c>
      <c r="G1280" s="6" t="s">
        <v>6855</v>
      </c>
      <c r="H1280" s="5" t="s">
        <v>6856</v>
      </c>
      <c r="I1280" s="8" t="s">
        <v>6857</v>
      </c>
      <c r="J1280" s="5" t="s">
        <v>108</v>
      </c>
      <c r="K1280" s="5" t="s">
        <v>2201</v>
      </c>
    </row>
    <row r="1281">
      <c r="A1281" s="4">
        <v>9783.0</v>
      </c>
      <c r="B1281" s="5" t="s">
        <v>6858</v>
      </c>
      <c r="C1281" s="5" t="s">
        <v>6859</v>
      </c>
      <c r="D1281" s="6" t="s">
        <v>6860</v>
      </c>
      <c r="E1281" s="5" t="s">
        <v>6861</v>
      </c>
      <c r="F1281" s="5" t="s">
        <v>6383</v>
      </c>
      <c r="G1281" s="6" t="s">
        <v>6862</v>
      </c>
      <c r="H1281" s="5" t="s">
        <v>6863</v>
      </c>
      <c r="I1281" s="8" t="s">
        <v>6864</v>
      </c>
      <c r="J1281" s="5" t="s">
        <v>18</v>
      </c>
      <c r="K1281" s="4" t="s">
        <v>42</v>
      </c>
    </row>
    <row r="1282">
      <c r="A1282" s="4">
        <v>9782.0</v>
      </c>
      <c r="B1282" s="5" t="s">
        <v>6865</v>
      </c>
      <c r="C1282" s="5" t="s">
        <v>6866</v>
      </c>
      <c r="D1282" s="6" t="s">
        <v>6867</v>
      </c>
      <c r="E1282" s="5" t="s">
        <v>6868</v>
      </c>
      <c r="F1282" s="5" t="s">
        <v>6383</v>
      </c>
      <c r="G1282" s="6" t="s">
        <v>6869</v>
      </c>
      <c r="H1282" s="7" t="s">
        <v>6870</v>
      </c>
      <c r="I1282" s="8" t="s">
        <v>6871</v>
      </c>
      <c r="J1282" s="5" t="s">
        <v>51</v>
      </c>
      <c r="K1282" s="5" t="s">
        <v>308</v>
      </c>
    </row>
    <row r="1283">
      <c r="A1283" s="4">
        <v>9781.0</v>
      </c>
      <c r="B1283" s="5" t="s">
        <v>6872</v>
      </c>
      <c r="C1283" s="5" t="s">
        <v>6873</v>
      </c>
      <c r="D1283" s="6" t="s">
        <v>6874</v>
      </c>
      <c r="E1283" s="5" t="s">
        <v>6861</v>
      </c>
      <c r="F1283" s="5" t="s">
        <v>6383</v>
      </c>
      <c r="G1283" s="6" t="s">
        <v>6875</v>
      </c>
      <c r="H1283" s="5" t="s">
        <v>6876</v>
      </c>
      <c r="I1283" s="9" t="s">
        <v>6877</v>
      </c>
      <c r="J1283" s="5" t="s">
        <v>108</v>
      </c>
      <c r="K1283" s="5" t="s">
        <v>233</v>
      </c>
    </row>
    <row r="1284">
      <c r="A1284" s="4">
        <v>9780.0</v>
      </c>
      <c r="B1284" s="5" t="s">
        <v>6878</v>
      </c>
      <c r="C1284" s="5" t="s">
        <v>6879</v>
      </c>
      <c r="D1284" s="6" t="s">
        <v>6395</v>
      </c>
      <c r="E1284" s="5" t="s">
        <v>6383</v>
      </c>
      <c r="F1284" s="5" t="s">
        <v>6383</v>
      </c>
      <c r="G1284" s="6" t="s">
        <v>6880</v>
      </c>
      <c r="H1284" s="5" t="s">
        <v>6881</v>
      </c>
      <c r="I1284" s="8" t="s">
        <v>6882</v>
      </c>
      <c r="J1284" s="5" t="s">
        <v>18</v>
      </c>
      <c r="K1284" s="5" t="s">
        <v>27</v>
      </c>
    </row>
    <row r="1285">
      <c r="A1285" s="4">
        <v>9779.0</v>
      </c>
      <c r="B1285" s="5" t="s">
        <v>6883</v>
      </c>
      <c r="C1285" s="5" t="s">
        <v>6884</v>
      </c>
      <c r="D1285" s="6" t="s">
        <v>6885</v>
      </c>
      <c r="E1285" s="5" t="s">
        <v>6707</v>
      </c>
      <c r="F1285" s="5" t="s">
        <v>6383</v>
      </c>
      <c r="G1285" s="6" t="s">
        <v>6886</v>
      </c>
      <c r="H1285" s="5" t="s">
        <v>6887</v>
      </c>
      <c r="I1285" s="8" t="s">
        <v>6888</v>
      </c>
      <c r="J1285" s="5" t="s">
        <v>93</v>
      </c>
      <c r="K1285" s="5" t="s">
        <v>218</v>
      </c>
    </row>
    <row r="1286">
      <c r="A1286" s="4">
        <v>9778.0</v>
      </c>
      <c r="B1286" s="5" t="s">
        <v>6889</v>
      </c>
      <c r="C1286" s="5" t="s">
        <v>6890</v>
      </c>
      <c r="D1286" s="6" t="s">
        <v>6891</v>
      </c>
      <c r="E1286" s="5" t="s">
        <v>6892</v>
      </c>
      <c r="F1286" s="5" t="s">
        <v>6383</v>
      </c>
      <c r="G1286" s="6" t="s">
        <v>6893</v>
      </c>
      <c r="H1286" s="4" t="str">
        <f>IFERROR(__xludf.DUMMYFUNCTION("""info@""&amp;LOWER(REGEXREPLACE(B1286,""[^A-Za-z0-9]"",""""))&amp;"".com"""),"info@hoteldemontaaynaturalezaelurogallo.com")</f>
        <v>info@hoteldemontaaynaturalezaelurogallo.com</v>
      </c>
      <c r="I1286" s="9" t="s">
        <v>6894</v>
      </c>
      <c r="J1286" s="5" t="s">
        <v>108</v>
      </c>
      <c r="K1286" s="5" t="s">
        <v>152</v>
      </c>
    </row>
    <row r="1287">
      <c r="A1287" s="4">
        <v>9777.0</v>
      </c>
      <c r="B1287" s="5" t="s">
        <v>6895</v>
      </c>
      <c r="C1287" s="5" t="s">
        <v>6896</v>
      </c>
      <c r="D1287" s="6" t="s">
        <v>6411</v>
      </c>
      <c r="E1287" s="5" t="s">
        <v>6412</v>
      </c>
      <c r="F1287" s="5" t="s">
        <v>6383</v>
      </c>
      <c r="G1287" s="6" t="s">
        <v>6897</v>
      </c>
      <c r="H1287" s="5" t="s">
        <v>6898</v>
      </c>
      <c r="I1287" s="8" t="s">
        <v>6899</v>
      </c>
      <c r="J1287" s="5" t="s">
        <v>18</v>
      </c>
      <c r="K1287" s="5" t="s">
        <v>426</v>
      </c>
    </row>
    <row r="1288">
      <c r="A1288" s="4">
        <v>9776.0</v>
      </c>
      <c r="B1288" s="5" t="s">
        <v>6900</v>
      </c>
      <c r="C1288" s="5" t="s">
        <v>6901</v>
      </c>
      <c r="D1288" s="6" t="s">
        <v>6411</v>
      </c>
      <c r="E1288" s="5" t="s">
        <v>6412</v>
      </c>
      <c r="F1288" s="5" t="s">
        <v>6383</v>
      </c>
      <c r="G1288" s="6" t="s">
        <v>6902</v>
      </c>
      <c r="H1288" s="5" t="s">
        <v>6903</v>
      </c>
      <c r="I1288" s="8" t="s">
        <v>6904</v>
      </c>
      <c r="J1288" s="5" t="s">
        <v>18</v>
      </c>
      <c r="K1288" s="5" t="s">
        <v>1446</v>
      </c>
    </row>
    <row r="1289">
      <c r="A1289" s="4">
        <v>9775.0</v>
      </c>
      <c r="B1289" s="5" t="s">
        <v>6905</v>
      </c>
      <c r="C1289" s="5" t="s">
        <v>6906</v>
      </c>
      <c r="D1289" s="6" t="s">
        <v>6907</v>
      </c>
      <c r="E1289" s="5" t="s">
        <v>6908</v>
      </c>
      <c r="F1289" s="5" t="s">
        <v>6383</v>
      </c>
      <c r="G1289" s="6" t="s">
        <v>6909</v>
      </c>
      <c r="H1289" s="5" t="s">
        <v>6910</v>
      </c>
      <c r="I1289" s="8" t="s">
        <v>6911</v>
      </c>
      <c r="J1289" s="5" t="s">
        <v>93</v>
      </c>
      <c r="K1289" s="5" t="s">
        <v>35</v>
      </c>
    </row>
    <row r="1290">
      <c r="A1290" s="4">
        <v>9774.0</v>
      </c>
      <c r="B1290" s="5" t="s">
        <v>6912</v>
      </c>
      <c r="C1290" s="5" t="s">
        <v>6913</v>
      </c>
      <c r="D1290" s="6" t="s">
        <v>6381</v>
      </c>
      <c r="E1290" s="5" t="s">
        <v>6382</v>
      </c>
      <c r="F1290" s="5" t="s">
        <v>6383</v>
      </c>
      <c r="G1290" s="6" t="s">
        <v>6914</v>
      </c>
      <c r="H1290" s="5" t="s">
        <v>6915</v>
      </c>
      <c r="I1290" s="8" t="s">
        <v>6916</v>
      </c>
      <c r="J1290" s="5" t="s">
        <v>93</v>
      </c>
      <c r="K1290" s="5" t="s">
        <v>921</v>
      </c>
    </row>
    <row r="1291">
      <c r="A1291" s="4">
        <v>9773.0</v>
      </c>
      <c r="B1291" s="5" t="s">
        <v>6917</v>
      </c>
      <c r="C1291" s="5" t="s">
        <v>6918</v>
      </c>
      <c r="D1291" s="6" t="s">
        <v>6381</v>
      </c>
      <c r="E1291" s="5" t="s">
        <v>6382</v>
      </c>
      <c r="F1291" s="5" t="s">
        <v>6383</v>
      </c>
      <c r="G1291" s="6" t="s">
        <v>6919</v>
      </c>
      <c r="H1291" s="4" t="s">
        <v>6920</v>
      </c>
      <c r="I1291" s="8" t="s">
        <v>6921</v>
      </c>
      <c r="J1291" s="5" t="s">
        <v>42</v>
      </c>
      <c r="K1291" s="5" t="s">
        <v>1427</v>
      </c>
    </row>
    <row r="1292">
      <c r="A1292" s="4">
        <v>9772.0</v>
      </c>
      <c r="B1292" s="5" t="s">
        <v>6922</v>
      </c>
      <c r="C1292" s="5" t="s">
        <v>6923</v>
      </c>
      <c r="D1292" s="6" t="s">
        <v>6381</v>
      </c>
      <c r="E1292" s="5" t="s">
        <v>6382</v>
      </c>
      <c r="F1292" s="5" t="s">
        <v>6383</v>
      </c>
      <c r="G1292" s="6" t="s">
        <v>6924</v>
      </c>
      <c r="H1292" s="5" t="s">
        <v>6925</v>
      </c>
      <c r="I1292" s="8" t="s">
        <v>6926</v>
      </c>
      <c r="J1292" s="5" t="s">
        <v>108</v>
      </c>
      <c r="K1292" s="5" t="s">
        <v>578</v>
      </c>
    </row>
    <row r="1293">
      <c r="A1293" s="4">
        <v>9771.0</v>
      </c>
      <c r="B1293" s="5" t="s">
        <v>6927</v>
      </c>
      <c r="C1293" s="5" t="s">
        <v>6928</v>
      </c>
      <c r="D1293" s="6" t="s">
        <v>6381</v>
      </c>
      <c r="E1293" s="5" t="s">
        <v>6382</v>
      </c>
      <c r="F1293" s="5" t="s">
        <v>6383</v>
      </c>
      <c r="G1293" s="6" t="s">
        <v>6929</v>
      </c>
      <c r="H1293" s="4" t="s">
        <v>6930</v>
      </c>
      <c r="I1293" s="8" t="s">
        <v>6931</v>
      </c>
      <c r="J1293" s="5" t="s">
        <v>18</v>
      </c>
      <c r="K1293" s="5" t="s">
        <v>201</v>
      </c>
    </row>
    <row r="1294">
      <c r="A1294" s="4">
        <v>9770.0</v>
      </c>
      <c r="B1294" s="5" t="s">
        <v>6932</v>
      </c>
      <c r="C1294" s="5" t="s">
        <v>6933</v>
      </c>
      <c r="D1294" s="6" t="s">
        <v>6381</v>
      </c>
      <c r="E1294" s="5" t="s">
        <v>6382</v>
      </c>
      <c r="F1294" s="5" t="s">
        <v>6383</v>
      </c>
      <c r="G1294" s="6" t="s">
        <v>6934</v>
      </c>
      <c r="H1294" s="7" t="s">
        <v>6935</v>
      </c>
      <c r="I1294" s="8" t="s">
        <v>6936</v>
      </c>
      <c r="J1294" s="5" t="s">
        <v>51</v>
      </c>
      <c r="K1294" s="4" t="s">
        <v>42</v>
      </c>
    </row>
    <row r="1295">
      <c r="A1295" s="4">
        <v>9768.0</v>
      </c>
      <c r="B1295" s="5" t="s">
        <v>6937</v>
      </c>
      <c r="C1295" s="5" t="s">
        <v>6938</v>
      </c>
      <c r="D1295" s="6" t="s">
        <v>6381</v>
      </c>
      <c r="E1295" s="5" t="s">
        <v>6382</v>
      </c>
      <c r="F1295" s="5" t="s">
        <v>6383</v>
      </c>
      <c r="G1295" s="6" t="s">
        <v>6939</v>
      </c>
      <c r="H1295" s="5" t="s">
        <v>6940</v>
      </c>
      <c r="I1295" s="8" t="s">
        <v>493</v>
      </c>
      <c r="J1295" s="5" t="s">
        <v>51</v>
      </c>
      <c r="K1295" s="5" t="s">
        <v>1415</v>
      </c>
    </row>
    <row r="1296">
      <c r="A1296" s="4">
        <v>9769.0</v>
      </c>
      <c r="B1296" s="5" t="s">
        <v>6941</v>
      </c>
      <c r="C1296" s="5" t="s">
        <v>6942</v>
      </c>
      <c r="D1296" s="6" t="s">
        <v>6381</v>
      </c>
      <c r="E1296" s="5" t="s">
        <v>6382</v>
      </c>
      <c r="F1296" s="5" t="s">
        <v>6383</v>
      </c>
      <c r="G1296" s="6" t="s">
        <v>6939</v>
      </c>
      <c r="H1296" s="5" t="s">
        <v>6943</v>
      </c>
      <c r="I1296" s="8" t="s">
        <v>493</v>
      </c>
      <c r="J1296" s="5" t="s">
        <v>42</v>
      </c>
      <c r="K1296" s="5" t="s">
        <v>1415</v>
      </c>
    </row>
    <row r="1297">
      <c r="A1297" s="4">
        <v>9767.0</v>
      </c>
      <c r="B1297" s="5" t="s">
        <v>6944</v>
      </c>
      <c r="C1297" s="5" t="s">
        <v>6945</v>
      </c>
      <c r="D1297" s="6" t="s">
        <v>6381</v>
      </c>
      <c r="E1297" s="5" t="s">
        <v>6382</v>
      </c>
      <c r="F1297" s="5" t="s">
        <v>6383</v>
      </c>
      <c r="G1297" s="6" t="s">
        <v>6946</v>
      </c>
      <c r="H1297" s="5" t="s">
        <v>6947</v>
      </c>
      <c r="I1297" s="8" t="s">
        <v>6948</v>
      </c>
      <c r="J1297" s="5" t="s">
        <v>108</v>
      </c>
      <c r="K1297" s="5" t="s">
        <v>721</v>
      </c>
    </row>
    <row r="1298">
      <c r="A1298" s="4">
        <v>9766.0</v>
      </c>
      <c r="B1298" s="5" t="s">
        <v>6949</v>
      </c>
      <c r="C1298" s="5" t="s">
        <v>6950</v>
      </c>
      <c r="D1298" s="6" t="s">
        <v>6381</v>
      </c>
      <c r="E1298" s="5" t="s">
        <v>6382</v>
      </c>
      <c r="F1298" s="5" t="s">
        <v>6383</v>
      </c>
      <c r="G1298" s="6" t="s">
        <v>6951</v>
      </c>
      <c r="H1298" s="7" t="s">
        <v>6952</v>
      </c>
      <c r="I1298" s="8" t="s">
        <v>6953</v>
      </c>
      <c r="J1298" s="5" t="s">
        <v>108</v>
      </c>
      <c r="K1298" s="5" t="s">
        <v>754</v>
      </c>
    </row>
    <row r="1299">
      <c r="A1299" s="4">
        <v>9765.0</v>
      </c>
      <c r="B1299" s="5" t="s">
        <v>6954</v>
      </c>
      <c r="C1299" s="5" t="s">
        <v>6955</v>
      </c>
      <c r="D1299" s="6" t="s">
        <v>6956</v>
      </c>
      <c r="E1299" s="5" t="s">
        <v>6908</v>
      </c>
      <c r="F1299" s="5" t="s">
        <v>6383</v>
      </c>
      <c r="G1299" s="6" t="s">
        <v>6957</v>
      </c>
      <c r="H1299" s="5" t="s">
        <v>6958</v>
      </c>
      <c r="I1299" s="8" t="s">
        <v>6959</v>
      </c>
      <c r="J1299" s="5" t="s">
        <v>42</v>
      </c>
      <c r="K1299" s="5" t="s">
        <v>170</v>
      </c>
    </row>
    <row r="1300">
      <c r="A1300" s="4">
        <v>9764.0</v>
      </c>
      <c r="B1300" s="5" t="s">
        <v>6960</v>
      </c>
      <c r="C1300" s="5" t="s">
        <v>6961</v>
      </c>
      <c r="D1300" s="6" t="s">
        <v>6962</v>
      </c>
      <c r="E1300" s="5" t="s">
        <v>6382</v>
      </c>
      <c r="F1300" s="5" t="s">
        <v>6383</v>
      </c>
      <c r="G1300" s="6" t="s">
        <v>6963</v>
      </c>
      <c r="H1300" s="5" t="s">
        <v>6964</v>
      </c>
      <c r="I1300" s="8" t="s">
        <v>6965</v>
      </c>
      <c r="J1300" s="5" t="s">
        <v>42</v>
      </c>
      <c r="K1300" s="5" t="s">
        <v>679</v>
      </c>
    </row>
    <row r="1301">
      <c r="A1301" s="4">
        <v>9763.0</v>
      </c>
      <c r="B1301" s="5" t="s">
        <v>6966</v>
      </c>
      <c r="C1301" s="5" t="s">
        <v>6967</v>
      </c>
      <c r="D1301" s="6" t="s">
        <v>6968</v>
      </c>
      <c r="E1301" s="5" t="s">
        <v>6382</v>
      </c>
      <c r="F1301" s="5" t="s">
        <v>6383</v>
      </c>
      <c r="G1301" s="6" t="s">
        <v>6969</v>
      </c>
      <c r="H1301" s="5" t="s">
        <v>6970</v>
      </c>
      <c r="I1301" s="8" t="s">
        <v>6971</v>
      </c>
      <c r="J1301" s="5" t="s">
        <v>51</v>
      </c>
      <c r="K1301" s="5" t="s">
        <v>679</v>
      </c>
    </row>
    <row r="1302">
      <c r="A1302" s="4">
        <v>9762.0</v>
      </c>
      <c r="B1302" s="5" t="s">
        <v>6972</v>
      </c>
      <c r="C1302" s="5" t="s">
        <v>6973</v>
      </c>
      <c r="D1302" s="6" t="s">
        <v>6974</v>
      </c>
      <c r="E1302" s="5" t="s">
        <v>6382</v>
      </c>
      <c r="F1302" s="5" t="s">
        <v>6383</v>
      </c>
      <c r="G1302" s="6" t="s">
        <v>6975</v>
      </c>
      <c r="H1302" s="5" t="s">
        <v>6976</v>
      </c>
      <c r="I1302" s="9" t="s">
        <v>6977</v>
      </c>
      <c r="J1302" s="5" t="s">
        <v>42</v>
      </c>
      <c r="K1302" s="5" t="s">
        <v>679</v>
      </c>
    </row>
    <row r="1303">
      <c r="A1303" s="4">
        <v>9761.0</v>
      </c>
      <c r="B1303" s="5" t="s">
        <v>6978</v>
      </c>
      <c r="C1303" s="5" t="s">
        <v>6979</v>
      </c>
      <c r="D1303" s="6" t="s">
        <v>6381</v>
      </c>
      <c r="E1303" s="5" t="s">
        <v>6382</v>
      </c>
      <c r="F1303" s="5" t="s">
        <v>6383</v>
      </c>
      <c r="G1303" s="6" t="s">
        <v>6980</v>
      </c>
      <c r="H1303" s="5" t="s">
        <v>6981</v>
      </c>
      <c r="I1303" s="8" t="s">
        <v>6982</v>
      </c>
      <c r="J1303" s="5" t="s">
        <v>42</v>
      </c>
      <c r="K1303" s="5" t="s">
        <v>308</v>
      </c>
    </row>
    <row r="1304">
      <c r="A1304" s="4">
        <v>9760.0</v>
      </c>
      <c r="B1304" s="5" t="s">
        <v>6983</v>
      </c>
      <c r="C1304" s="5" t="s">
        <v>6984</v>
      </c>
      <c r="D1304" s="6" t="s">
        <v>6381</v>
      </c>
      <c r="E1304" s="5" t="s">
        <v>6382</v>
      </c>
      <c r="F1304" s="5" t="s">
        <v>6383</v>
      </c>
      <c r="G1304" s="6" t="s">
        <v>6985</v>
      </c>
      <c r="H1304" s="5" t="s">
        <v>6986</v>
      </c>
      <c r="I1304" s="8" t="s">
        <v>6987</v>
      </c>
      <c r="J1304" s="5" t="s">
        <v>42</v>
      </c>
      <c r="K1304" s="5" t="s">
        <v>1985</v>
      </c>
    </row>
    <row r="1305">
      <c r="A1305" s="4">
        <v>9759.0</v>
      </c>
      <c r="B1305" s="5" t="s">
        <v>6988</v>
      </c>
      <c r="C1305" s="5" t="s">
        <v>6989</v>
      </c>
      <c r="D1305" s="6" t="s">
        <v>6659</v>
      </c>
      <c r="E1305" s="5" t="s">
        <v>6660</v>
      </c>
      <c r="F1305" s="5" t="s">
        <v>6383</v>
      </c>
      <c r="G1305" s="6" t="s">
        <v>6990</v>
      </c>
      <c r="H1305" s="5" t="s">
        <v>6991</v>
      </c>
      <c r="I1305" s="8" t="s">
        <v>6992</v>
      </c>
      <c r="J1305" s="5" t="s">
        <v>93</v>
      </c>
      <c r="K1305" s="4" t="s">
        <v>42</v>
      </c>
    </row>
    <row r="1306">
      <c r="A1306" s="4">
        <v>9758.0</v>
      </c>
      <c r="B1306" s="5" t="s">
        <v>6993</v>
      </c>
      <c r="C1306" s="5" t="s">
        <v>6994</v>
      </c>
      <c r="D1306" s="6" t="s">
        <v>6844</v>
      </c>
      <c r="E1306" s="5" t="s">
        <v>6383</v>
      </c>
      <c r="F1306" s="5" t="s">
        <v>6383</v>
      </c>
      <c r="G1306" s="6" t="s">
        <v>6995</v>
      </c>
      <c r="H1306" s="5" t="s">
        <v>6996</v>
      </c>
      <c r="I1306" s="8" t="s">
        <v>6997</v>
      </c>
      <c r="J1306" s="5" t="s">
        <v>42</v>
      </c>
      <c r="K1306" s="5" t="s">
        <v>2996</v>
      </c>
    </row>
    <row r="1307">
      <c r="A1307" s="4">
        <v>11958.0</v>
      </c>
      <c r="B1307" s="5" t="s">
        <v>6998</v>
      </c>
      <c r="C1307" s="5" t="s">
        <v>6999</v>
      </c>
      <c r="D1307" s="6" t="s">
        <v>6381</v>
      </c>
      <c r="E1307" s="5" t="s">
        <v>6382</v>
      </c>
      <c r="F1307" s="5" t="s">
        <v>6383</v>
      </c>
      <c r="G1307" s="12" t="s">
        <v>7000</v>
      </c>
      <c r="H1307" s="4" t="s">
        <v>7001</v>
      </c>
      <c r="I1307" s="11" t="s">
        <v>7002</v>
      </c>
      <c r="J1307" s="5" t="s">
        <v>51</v>
      </c>
      <c r="K1307" s="4" t="s">
        <v>42</v>
      </c>
    </row>
    <row r="1308">
      <c r="A1308" s="4">
        <v>11957.0</v>
      </c>
      <c r="B1308" s="5" t="s">
        <v>7003</v>
      </c>
      <c r="C1308" s="5" t="s">
        <v>7004</v>
      </c>
      <c r="D1308" s="6" t="s">
        <v>7005</v>
      </c>
      <c r="E1308" s="5" t="s">
        <v>7006</v>
      </c>
      <c r="F1308" s="5" t="s">
        <v>6383</v>
      </c>
      <c r="G1308" s="12" t="s">
        <v>7007</v>
      </c>
      <c r="H1308" s="7" t="s">
        <v>7008</v>
      </c>
      <c r="I1308" s="4" t="str">
        <f>LOWER(SUBSTITUTE(SUBSTITUTE(SUBSTITUTE(SUBSTITUTE(SUBSTITUTE(SUBSTITUTE(SUBSTITUTE(B1308,"S.L.",""),"SL",""),"S.A.",""),"SA","")," ",""),".",""),",",""))&amp;".com"</f>
        <v>hoteloremansiño.com</v>
      </c>
      <c r="J1308" s="5" t="s">
        <v>42</v>
      </c>
      <c r="K1308" s="5" t="s">
        <v>260</v>
      </c>
    </row>
    <row r="1309">
      <c r="A1309" s="4">
        <v>9757.0</v>
      </c>
      <c r="B1309" s="5" t="s">
        <v>7009</v>
      </c>
      <c r="C1309" s="5" t="s">
        <v>7010</v>
      </c>
      <c r="D1309" s="6" t="s">
        <v>7011</v>
      </c>
      <c r="E1309" s="5" t="s">
        <v>7012</v>
      </c>
      <c r="F1309" s="5" t="s">
        <v>7012</v>
      </c>
      <c r="G1309" s="6" t="s">
        <v>7013</v>
      </c>
      <c r="H1309" s="5" t="s">
        <v>7014</v>
      </c>
      <c r="I1309" s="8" t="s">
        <v>7015</v>
      </c>
      <c r="J1309" s="5" t="s">
        <v>108</v>
      </c>
      <c r="K1309" s="5" t="s">
        <v>679</v>
      </c>
    </row>
    <row r="1310">
      <c r="A1310" s="4">
        <v>9756.0</v>
      </c>
      <c r="B1310" s="5" t="s">
        <v>7016</v>
      </c>
      <c r="C1310" s="5" t="s">
        <v>7017</v>
      </c>
      <c r="D1310" s="6" t="s">
        <v>7018</v>
      </c>
      <c r="E1310" s="5" t="s">
        <v>7019</v>
      </c>
      <c r="F1310" s="5" t="s">
        <v>7012</v>
      </c>
      <c r="G1310" s="6" t="s">
        <v>7020</v>
      </c>
      <c r="H1310" s="5" t="s">
        <v>7021</v>
      </c>
      <c r="I1310" s="8" t="s">
        <v>7022</v>
      </c>
      <c r="J1310" s="5" t="s">
        <v>108</v>
      </c>
      <c r="K1310" s="5" t="s">
        <v>35</v>
      </c>
    </row>
    <row r="1311">
      <c r="A1311" s="4">
        <v>9755.0</v>
      </c>
      <c r="B1311" s="5" t="s">
        <v>7023</v>
      </c>
      <c r="C1311" s="5" t="s">
        <v>7024</v>
      </c>
      <c r="D1311" s="6" t="s">
        <v>7025</v>
      </c>
      <c r="E1311" s="5" t="s">
        <v>7026</v>
      </c>
      <c r="F1311" s="5" t="s">
        <v>7012</v>
      </c>
      <c r="G1311" s="6" t="s">
        <v>7027</v>
      </c>
      <c r="H1311" s="5" t="s">
        <v>7028</v>
      </c>
      <c r="I1311" s="9" t="s">
        <v>7029</v>
      </c>
      <c r="J1311" s="5" t="s">
        <v>108</v>
      </c>
      <c r="K1311" s="4" t="s">
        <v>42</v>
      </c>
    </row>
    <row r="1312">
      <c r="A1312" s="4">
        <v>9754.0</v>
      </c>
      <c r="B1312" s="5" t="s">
        <v>7030</v>
      </c>
      <c r="C1312" s="5" t="s">
        <v>7031</v>
      </c>
      <c r="D1312" s="6" t="s">
        <v>7032</v>
      </c>
      <c r="E1312" s="5" t="s">
        <v>7012</v>
      </c>
      <c r="F1312" s="5" t="s">
        <v>7012</v>
      </c>
      <c r="G1312" s="6" t="s">
        <v>7033</v>
      </c>
      <c r="H1312" s="5" t="s">
        <v>7034</v>
      </c>
      <c r="I1312" s="8" t="s">
        <v>7035</v>
      </c>
      <c r="J1312" s="5" t="s">
        <v>42</v>
      </c>
      <c r="K1312" s="5" t="s">
        <v>201</v>
      </c>
    </row>
    <row r="1313">
      <c r="A1313" s="4">
        <v>9753.0</v>
      </c>
      <c r="B1313" s="5" t="s">
        <v>7036</v>
      </c>
      <c r="C1313" s="5" t="s">
        <v>7037</v>
      </c>
      <c r="D1313" s="6" t="s">
        <v>7038</v>
      </c>
      <c r="E1313" s="5" t="s">
        <v>7026</v>
      </c>
      <c r="F1313" s="5" t="s">
        <v>7012</v>
      </c>
      <c r="G1313" s="6" t="s">
        <v>7039</v>
      </c>
      <c r="H1313" s="7" t="s">
        <v>7040</v>
      </c>
      <c r="I1313" s="8" t="s">
        <v>7041</v>
      </c>
      <c r="J1313" s="5" t="s">
        <v>51</v>
      </c>
      <c r="K1313" s="5" t="s">
        <v>1198</v>
      </c>
    </row>
    <row r="1314">
      <c r="A1314" s="4">
        <v>9752.0</v>
      </c>
      <c r="B1314" s="5" t="s">
        <v>7042</v>
      </c>
      <c r="C1314" s="5" t="s">
        <v>7043</v>
      </c>
      <c r="D1314" s="6" t="s">
        <v>7038</v>
      </c>
      <c r="E1314" s="5" t="s">
        <v>7026</v>
      </c>
      <c r="F1314" s="5" t="s">
        <v>7012</v>
      </c>
      <c r="G1314" s="6" t="s">
        <v>7044</v>
      </c>
      <c r="H1314" s="4" t="s">
        <v>7045</v>
      </c>
      <c r="I1314" s="8" t="s">
        <v>7046</v>
      </c>
      <c r="J1314" s="5" t="s">
        <v>108</v>
      </c>
      <c r="K1314" s="5" t="s">
        <v>280</v>
      </c>
    </row>
    <row r="1315">
      <c r="A1315" s="4">
        <v>9751.0</v>
      </c>
      <c r="B1315" s="5" t="s">
        <v>7047</v>
      </c>
      <c r="C1315" s="5" t="s">
        <v>7048</v>
      </c>
      <c r="D1315" s="6" t="s">
        <v>7049</v>
      </c>
      <c r="E1315" s="5" t="s">
        <v>7026</v>
      </c>
      <c r="F1315" s="5" t="s">
        <v>7012</v>
      </c>
      <c r="G1315" s="6" t="s">
        <v>7050</v>
      </c>
      <c r="H1315" s="4" t="str">
        <f>IFERROR(__xludf.DUMMYFUNCTION("""info@""&amp;LOWER(REGEXREPLACE(B1315,""[^A-Za-z0-9]"",""""))&amp;"".com"""),"info@hotelcastrosl.com")</f>
        <v>info@hotelcastrosl.com</v>
      </c>
      <c r="I1315" s="9" t="s">
        <v>7051</v>
      </c>
      <c r="J1315" s="5" t="s">
        <v>18</v>
      </c>
      <c r="K1315" s="4" t="s">
        <v>42</v>
      </c>
    </row>
    <row r="1316">
      <c r="A1316" s="4">
        <v>9750.0</v>
      </c>
      <c r="B1316" s="5" t="s">
        <v>7052</v>
      </c>
      <c r="C1316" s="5" t="s">
        <v>7053</v>
      </c>
      <c r="D1316" s="6" t="s">
        <v>7054</v>
      </c>
      <c r="E1316" s="5" t="s">
        <v>7055</v>
      </c>
      <c r="F1316" s="5" t="s">
        <v>7012</v>
      </c>
      <c r="G1316" s="6" t="s">
        <v>7056</v>
      </c>
      <c r="H1316" s="4" t="str">
        <f>IFERROR(__xludf.DUMMYFUNCTION("""info@""&amp;LOWER(REGEXREPLACE(B1316,""[^A-Za-z0-9]"",""""))&amp;"".com"""),"info@casarosalia.com")</f>
        <v>info@casarosalia.com</v>
      </c>
      <c r="I1316" s="9" t="s">
        <v>7057</v>
      </c>
      <c r="J1316" s="5" t="s">
        <v>18</v>
      </c>
      <c r="K1316" s="5" t="s">
        <v>1685</v>
      </c>
    </row>
    <row r="1317">
      <c r="A1317" s="4">
        <v>9749.0</v>
      </c>
      <c r="B1317" s="5" t="s">
        <v>7058</v>
      </c>
      <c r="C1317" s="5" t="s">
        <v>7059</v>
      </c>
      <c r="D1317" s="6" t="s">
        <v>7060</v>
      </c>
      <c r="E1317" s="5" t="s">
        <v>7061</v>
      </c>
      <c r="F1317" s="5" t="s">
        <v>7012</v>
      </c>
      <c r="G1317" s="6" t="s">
        <v>7062</v>
      </c>
      <c r="H1317" s="4" t="str">
        <f>IFERROR(__xludf.DUMMYFUNCTION("""info@""&amp;LOWER(REGEXREPLACE(B1317,""[^A-Za-z0-9]"",""""))&amp;"".com"""),"info@millnsl.com")</f>
        <v>info@millnsl.com</v>
      </c>
      <c r="I1317" s="9" t="s">
        <v>7063</v>
      </c>
      <c r="J1317" s="5" t="s">
        <v>93</v>
      </c>
      <c r="K1317" s="5" t="s">
        <v>1427</v>
      </c>
    </row>
    <row r="1318">
      <c r="A1318" s="4">
        <v>9748.0</v>
      </c>
      <c r="B1318" s="5" t="s">
        <v>7064</v>
      </c>
      <c r="C1318" s="5" t="s">
        <v>7065</v>
      </c>
      <c r="D1318" s="6" t="s">
        <v>7066</v>
      </c>
      <c r="E1318" s="5" t="s">
        <v>7067</v>
      </c>
      <c r="F1318" s="5" t="s">
        <v>7012</v>
      </c>
      <c r="G1318" s="6" t="s">
        <v>7068</v>
      </c>
      <c r="H1318" s="5" t="s">
        <v>7069</v>
      </c>
      <c r="I1318" s="8" t="s">
        <v>7070</v>
      </c>
      <c r="J1318" s="5" t="s">
        <v>42</v>
      </c>
      <c r="K1318" s="5" t="s">
        <v>1446</v>
      </c>
    </row>
    <row r="1319">
      <c r="A1319" s="4">
        <v>9747.0</v>
      </c>
      <c r="B1319" s="5" t="s">
        <v>7071</v>
      </c>
      <c r="C1319" s="5" t="s">
        <v>7072</v>
      </c>
      <c r="D1319" s="6" t="s">
        <v>7073</v>
      </c>
      <c r="E1319" s="5" t="s">
        <v>7074</v>
      </c>
      <c r="F1319" s="5" t="s">
        <v>7012</v>
      </c>
      <c r="G1319" s="6" t="s">
        <v>7075</v>
      </c>
      <c r="H1319" s="4" t="str">
        <f>IFERROR(__xludf.DUMMYFUNCTION("""info@""&amp;LOWER(REGEXREPLACE(B1319,""[^A-Za-z0-9]"",""""))&amp;"".com"""),"info@complejomartinezytorressl.com")</f>
        <v>info@complejomartinezytorressl.com</v>
      </c>
      <c r="I1319" s="9" t="s">
        <v>7076</v>
      </c>
      <c r="J1319" s="5" t="s">
        <v>42</v>
      </c>
      <c r="K1319" s="4" t="s">
        <v>42</v>
      </c>
    </row>
    <row r="1320">
      <c r="A1320" s="4">
        <v>9746.0</v>
      </c>
      <c r="B1320" s="5" t="s">
        <v>7077</v>
      </c>
      <c r="C1320" s="5" t="s">
        <v>7078</v>
      </c>
      <c r="D1320" s="6" t="s">
        <v>7073</v>
      </c>
      <c r="E1320" s="5" t="s">
        <v>7074</v>
      </c>
      <c r="F1320" s="5" t="s">
        <v>7012</v>
      </c>
      <c r="G1320" s="6" t="s">
        <v>7079</v>
      </c>
      <c r="H1320" s="5" t="s">
        <v>7080</v>
      </c>
      <c r="I1320" s="8" t="s">
        <v>7081</v>
      </c>
      <c r="J1320" s="5" t="s">
        <v>18</v>
      </c>
      <c r="K1320" s="5" t="s">
        <v>721</v>
      </c>
    </row>
    <row r="1321">
      <c r="A1321" s="4">
        <v>9745.0</v>
      </c>
      <c r="B1321" s="5" t="s">
        <v>7082</v>
      </c>
      <c r="C1321" s="5" t="s">
        <v>7083</v>
      </c>
      <c r="D1321" s="6" t="s">
        <v>7084</v>
      </c>
      <c r="E1321" s="5" t="s">
        <v>7074</v>
      </c>
      <c r="F1321" s="5" t="s">
        <v>7012</v>
      </c>
      <c r="G1321" s="6" t="s">
        <v>7085</v>
      </c>
      <c r="H1321" s="5" t="s">
        <v>7086</v>
      </c>
      <c r="I1321" s="8" t="s">
        <v>7087</v>
      </c>
      <c r="J1321" s="5" t="s">
        <v>93</v>
      </c>
      <c r="K1321" s="5" t="s">
        <v>517</v>
      </c>
    </row>
    <row r="1322">
      <c r="A1322" s="4">
        <v>9744.0</v>
      </c>
      <c r="B1322" s="5" t="s">
        <v>7088</v>
      </c>
      <c r="C1322" s="5" t="s">
        <v>7089</v>
      </c>
      <c r="D1322" s="6" t="s">
        <v>7090</v>
      </c>
      <c r="E1322" s="5" t="s">
        <v>7074</v>
      </c>
      <c r="F1322" s="5" t="s">
        <v>7012</v>
      </c>
      <c r="G1322" s="6" t="s">
        <v>7091</v>
      </c>
      <c r="H1322" s="4" t="str">
        <f>IFERROR(__xludf.DUMMYFUNCTION("""info@""&amp;LOWER(REGEXREPLACE(B1322,""[^A-Za-z0-9]"",""""))&amp;"".com"""),"info@asdunas.com")</f>
        <v>info@asdunas.com</v>
      </c>
      <c r="I1322" s="9" t="s">
        <v>7092</v>
      </c>
      <c r="J1322" s="5" t="s">
        <v>42</v>
      </c>
      <c r="K1322" s="5" t="s">
        <v>19</v>
      </c>
    </row>
    <row r="1323">
      <c r="A1323" s="4">
        <v>9743.0</v>
      </c>
      <c r="B1323" s="5" t="s">
        <v>7093</v>
      </c>
      <c r="C1323" s="5" t="s">
        <v>7094</v>
      </c>
      <c r="D1323" s="6" t="s">
        <v>7095</v>
      </c>
      <c r="E1323" s="5" t="s">
        <v>7096</v>
      </c>
      <c r="F1323" s="5" t="s">
        <v>7012</v>
      </c>
      <c r="G1323" s="6" t="s">
        <v>7097</v>
      </c>
      <c r="H1323" s="5" t="s">
        <v>7098</v>
      </c>
      <c r="I1323" s="8" t="s">
        <v>7099</v>
      </c>
      <c r="J1323" s="5" t="s">
        <v>42</v>
      </c>
      <c r="K1323" s="5" t="s">
        <v>308</v>
      </c>
    </row>
    <row r="1324">
      <c r="A1324" s="4">
        <v>9742.0</v>
      </c>
      <c r="B1324" s="5" t="s">
        <v>7100</v>
      </c>
      <c r="C1324" s="5" t="s">
        <v>7101</v>
      </c>
      <c r="D1324" s="6" t="s">
        <v>7102</v>
      </c>
      <c r="E1324" s="5" t="s">
        <v>7103</v>
      </c>
      <c r="F1324" s="5" t="s">
        <v>7012</v>
      </c>
      <c r="G1324" s="6" t="s">
        <v>7104</v>
      </c>
      <c r="H1324" s="7" t="s">
        <v>7105</v>
      </c>
      <c r="I1324" s="8" t="s">
        <v>7106</v>
      </c>
      <c r="J1324" s="5" t="s">
        <v>42</v>
      </c>
      <c r="K1324" s="5" t="s">
        <v>308</v>
      </c>
    </row>
    <row r="1325">
      <c r="A1325" s="4">
        <v>9741.0</v>
      </c>
      <c r="B1325" s="5" t="s">
        <v>7107</v>
      </c>
      <c r="C1325" s="5" t="s">
        <v>7108</v>
      </c>
      <c r="D1325" s="6" t="s">
        <v>7109</v>
      </c>
      <c r="E1325" s="5" t="s">
        <v>7110</v>
      </c>
      <c r="F1325" s="5" t="s">
        <v>7012</v>
      </c>
      <c r="G1325" s="6" t="s">
        <v>7111</v>
      </c>
      <c r="H1325" s="4" t="str">
        <f>IFERROR(__xludf.DUMMYFUNCTION("""info@""&amp;LOWER(REGEXREPLACE(B1325,""[^A-Za-z0-9]"",""""))&amp;"".com"""),"info@puntauia.com")</f>
        <v>info@puntauia.com</v>
      </c>
      <c r="I1325" s="9" t="s">
        <v>7112</v>
      </c>
      <c r="J1325" s="5" t="s">
        <v>42</v>
      </c>
      <c r="K1325" s="5" t="s">
        <v>679</v>
      </c>
    </row>
    <row r="1326">
      <c r="A1326" s="4">
        <v>9740.0</v>
      </c>
      <c r="B1326" s="5" t="s">
        <v>7113</v>
      </c>
      <c r="C1326" s="5" t="s">
        <v>7114</v>
      </c>
      <c r="D1326" s="6" t="s">
        <v>7115</v>
      </c>
      <c r="E1326" s="5" t="s">
        <v>7116</v>
      </c>
      <c r="F1326" s="5" t="s">
        <v>7012</v>
      </c>
      <c r="G1326" s="6" t="s">
        <v>7117</v>
      </c>
      <c r="H1326" s="5" t="s">
        <v>7118</v>
      </c>
      <c r="I1326" s="8" t="s">
        <v>7119</v>
      </c>
      <c r="J1326" s="5" t="s">
        <v>108</v>
      </c>
      <c r="K1326" s="5" t="s">
        <v>74</v>
      </c>
    </row>
    <row r="1327">
      <c r="A1327" s="4">
        <v>9739.0</v>
      </c>
      <c r="B1327" s="5" t="s">
        <v>7120</v>
      </c>
      <c r="C1327" s="5" t="s">
        <v>7121</v>
      </c>
      <c r="D1327" s="6" t="s">
        <v>7122</v>
      </c>
      <c r="E1327" s="5" t="s">
        <v>7123</v>
      </c>
      <c r="F1327" s="5" t="s">
        <v>7012</v>
      </c>
      <c r="G1327" s="6" t="s">
        <v>7124</v>
      </c>
      <c r="H1327" s="7" t="s">
        <v>7125</v>
      </c>
      <c r="I1327" s="8" t="s">
        <v>7126</v>
      </c>
      <c r="J1327" s="5" t="s">
        <v>93</v>
      </c>
      <c r="K1327" s="5" t="s">
        <v>839</v>
      </c>
    </row>
    <row r="1328">
      <c r="A1328" s="4">
        <v>9738.0</v>
      </c>
      <c r="B1328" s="5" t="s">
        <v>7127</v>
      </c>
      <c r="C1328" s="5" t="s">
        <v>7128</v>
      </c>
      <c r="D1328" s="6" t="s">
        <v>7122</v>
      </c>
      <c r="E1328" s="5" t="s">
        <v>7123</v>
      </c>
      <c r="F1328" s="5" t="s">
        <v>7012</v>
      </c>
      <c r="G1328" s="6" t="s">
        <v>7129</v>
      </c>
      <c r="H1328" s="5" t="s">
        <v>7130</v>
      </c>
      <c r="I1328" s="8" t="s">
        <v>7131</v>
      </c>
      <c r="J1328" s="5" t="s">
        <v>108</v>
      </c>
      <c r="K1328" s="5" t="s">
        <v>679</v>
      </c>
    </row>
    <row r="1329">
      <c r="A1329" s="4">
        <v>9737.0</v>
      </c>
      <c r="B1329" s="5" t="s">
        <v>7132</v>
      </c>
      <c r="C1329" s="5" t="s">
        <v>7133</v>
      </c>
      <c r="D1329" s="6" t="s">
        <v>7134</v>
      </c>
      <c r="E1329" s="5" t="s">
        <v>7096</v>
      </c>
      <c r="F1329" s="5" t="s">
        <v>7012</v>
      </c>
      <c r="G1329" s="6" t="s">
        <v>7135</v>
      </c>
      <c r="H1329" s="5" t="s">
        <v>7136</v>
      </c>
      <c r="I1329" s="8" t="s">
        <v>7137</v>
      </c>
      <c r="J1329" s="5" t="s">
        <v>93</v>
      </c>
      <c r="K1329" s="4" t="s">
        <v>42</v>
      </c>
    </row>
    <row r="1330">
      <c r="A1330" s="4">
        <v>9736.0</v>
      </c>
      <c r="B1330" s="5" t="s">
        <v>7138</v>
      </c>
      <c r="C1330" s="5" t="s">
        <v>7139</v>
      </c>
      <c r="D1330" s="6" t="s">
        <v>7140</v>
      </c>
      <c r="E1330" s="5" t="s">
        <v>7096</v>
      </c>
      <c r="F1330" s="5" t="s">
        <v>7012</v>
      </c>
      <c r="G1330" s="6" t="s">
        <v>7141</v>
      </c>
      <c r="H1330" s="4" t="str">
        <f>IFERROR(__xludf.DUMMYFUNCTION("""info@""&amp;LOWER(REGEXREPLACE(B1330,""[^A-Za-z0-9]"",""""))&amp;"".com"""),"info@jopi.com")</f>
        <v>info@jopi.com</v>
      </c>
      <c r="I1330" s="9" t="s">
        <v>7142</v>
      </c>
      <c r="J1330" s="5" t="s">
        <v>42</v>
      </c>
      <c r="K1330" s="4" t="s">
        <v>42</v>
      </c>
    </row>
    <row r="1331">
      <c r="A1331" s="4">
        <v>9735.0</v>
      </c>
      <c r="B1331" s="5" t="s">
        <v>7143</v>
      </c>
      <c r="C1331" s="5" t="s">
        <v>7144</v>
      </c>
      <c r="D1331" s="6" t="s">
        <v>7145</v>
      </c>
      <c r="E1331" s="5" t="s">
        <v>7146</v>
      </c>
      <c r="F1331" s="5" t="s">
        <v>7012</v>
      </c>
      <c r="G1331" s="6" t="s">
        <v>7147</v>
      </c>
      <c r="H1331" s="5" t="s">
        <v>7148</v>
      </c>
      <c r="I1331" s="8" t="s">
        <v>7149</v>
      </c>
      <c r="J1331" s="5" t="s">
        <v>42</v>
      </c>
      <c r="K1331" s="5" t="s">
        <v>35</v>
      </c>
    </row>
    <row r="1332">
      <c r="A1332" s="4">
        <v>9734.0</v>
      </c>
      <c r="B1332" s="5" t="s">
        <v>7150</v>
      </c>
      <c r="C1332" s="5" t="s">
        <v>7151</v>
      </c>
      <c r="D1332" s="6" t="s">
        <v>7145</v>
      </c>
      <c r="E1332" s="5" t="s">
        <v>7146</v>
      </c>
      <c r="F1332" s="5" t="s">
        <v>7012</v>
      </c>
      <c r="G1332" s="6" t="s">
        <v>7152</v>
      </c>
      <c r="H1332" s="5" t="s">
        <v>7153</v>
      </c>
      <c r="I1332" s="8" t="s">
        <v>7154</v>
      </c>
      <c r="J1332" s="5" t="s">
        <v>108</v>
      </c>
      <c r="K1332" s="4" t="s">
        <v>42</v>
      </c>
    </row>
    <row r="1333">
      <c r="A1333" s="4">
        <v>9733.0</v>
      </c>
      <c r="B1333" s="5" t="s">
        <v>7155</v>
      </c>
      <c r="C1333" s="5" t="s">
        <v>7156</v>
      </c>
      <c r="D1333" s="6" t="s">
        <v>7157</v>
      </c>
      <c r="E1333" s="5" t="s">
        <v>7158</v>
      </c>
      <c r="F1333" s="5" t="s">
        <v>7012</v>
      </c>
      <c r="G1333" s="6" t="s">
        <v>7159</v>
      </c>
      <c r="H1333" s="5" t="s">
        <v>7160</v>
      </c>
      <c r="I1333" s="9" t="s">
        <v>7161</v>
      </c>
      <c r="J1333" s="5" t="s">
        <v>18</v>
      </c>
      <c r="K1333" s="5" t="s">
        <v>839</v>
      </c>
    </row>
    <row r="1334">
      <c r="A1334" s="4">
        <v>9732.0</v>
      </c>
      <c r="B1334" s="5" t="s">
        <v>7162</v>
      </c>
      <c r="C1334" s="5" t="s">
        <v>7163</v>
      </c>
      <c r="D1334" s="6" t="s">
        <v>7164</v>
      </c>
      <c r="E1334" s="5" t="s">
        <v>7158</v>
      </c>
      <c r="F1334" s="5" t="s">
        <v>7012</v>
      </c>
      <c r="G1334" s="6" t="s">
        <v>7165</v>
      </c>
      <c r="H1334" s="5" t="s">
        <v>7166</v>
      </c>
      <c r="I1334" s="8" t="s">
        <v>7167</v>
      </c>
      <c r="J1334" s="5" t="s">
        <v>93</v>
      </c>
      <c r="K1334" s="5" t="s">
        <v>1261</v>
      </c>
    </row>
    <row r="1335">
      <c r="A1335" s="4">
        <v>9731.0</v>
      </c>
      <c r="B1335" s="5" t="s">
        <v>7168</v>
      </c>
      <c r="C1335" s="5" t="s">
        <v>7169</v>
      </c>
      <c r="D1335" s="6" t="s">
        <v>7170</v>
      </c>
      <c r="E1335" s="5" t="s">
        <v>7158</v>
      </c>
      <c r="F1335" s="5" t="s">
        <v>7012</v>
      </c>
      <c r="G1335" s="6" t="s">
        <v>7171</v>
      </c>
      <c r="H1335" s="5" t="s">
        <v>7172</v>
      </c>
      <c r="I1335" s="8" t="s">
        <v>7173</v>
      </c>
      <c r="J1335" s="5" t="s">
        <v>42</v>
      </c>
      <c r="K1335" s="5" t="s">
        <v>52</v>
      </c>
    </row>
    <row r="1336">
      <c r="A1336" s="4">
        <v>9730.0</v>
      </c>
      <c r="B1336" s="5" t="s">
        <v>7174</v>
      </c>
      <c r="C1336" s="5" t="s">
        <v>7175</v>
      </c>
      <c r="D1336" s="6" t="s">
        <v>7170</v>
      </c>
      <c r="E1336" s="5" t="s">
        <v>7158</v>
      </c>
      <c r="F1336" s="5" t="s">
        <v>7012</v>
      </c>
      <c r="G1336" s="6" t="s">
        <v>7176</v>
      </c>
      <c r="H1336" s="7" t="s">
        <v>7177</v>
      </c>
      <c r="I1336" s="8" t="s">
        <v>7178</v>
      </c>
      <c r="J1336" s="5" t="s">
        <v>42</v>
      </c>
      <c r="K1336" s="5" t="s">
        <v>233</v>
      </c>
    </row>
    <row r="1337">
      <c r="A1337" s="4">
        <v>9729.0</v>
      </c>
      <c r="B1337" s="5" t="s">
        <v>7179</v>
      </c>
      <c r="C1337" s="5" t="s">
        <v>7180</v>
      </c>
      <c r="D1337" s="6" t="s">
        <v>7170</v>
      </c>
      <c r="E1337" s="5" t="s">
        <v>7158</v>
      </c>
      <c r="F1337" s="5" t="s">
        <v>7012</v>
      </c>
      <c r="G1337" s="6" t="s">
        <v>7181</v>
      </c>
      <c r="H1337" s="5" t="s">
        <v>7182</v>
      </c>
      <c r="I1337" s="9" t="s">
        <v>7183</v>
      </c>
      <c r="J1337" s="5" t="s">
        <v>108</v>
      </c>
      <c r="K1337" s="5" t="s">
        <v>679</v>
      </c>
    </row>
    <row r="1338">
      <c r="A1338" s="4">
        <v>9728.0</v>
      </c>
      <c r="B1338" s="5" t="s">
        <v>7184</v>
      </c>
      <c r="C1338" s="5" t="s">
        <v>7185</v>
      </c>
      <c r="D1338" s="6" t="s">
        <v>7186</v>
      </c>
      <c r="E1338" s="5" t="s">
        <v>7187</v>
      </c>
      <c r="F1338" s="5" t="s">
        <v>7012</v>
      </c>
      <c r="G1338" s="6" t="s">
        <v>7188</v>
      </c>
      <c r="H1338" s="5" t="s">
        <v>3413</v>
      </c>
      <c r="I1338" s="8" t="s">
        <v>3414</v>
      </c>
      <c r="J1338" s="5" t="s">
        <v>18</v>
      </c>
      <c r="K1338" s="5" t="s">
        <v>5817</v>
      </c>
    </row>
    <row r="1339">
      <c r="A1339" s="4">
        <v>9727.0</v>
      </c>
      <c r="B1339" s="5" t="s">
        <v>7189</v>
      </c>
      <c r="C1339" s="5" t="s">
        <v>7190</v>
      </c>
      <c r="D1339" s="6" t="s">
        <v>7186</v>
      </c>
      <c r="E1339" s="5" t="s">
        <v>7026</v>
      </c>
      <c r="F1339" s="5" t="s">
        <v>7012</v>
      </c>
      <c r="G1339" s="6" t="s">
        <v>7191</v>
      </c>
      <c r="H1339" s="5" t="s">
        <v>7192</v>
      </c>
      <c r="I1339" s="8" t="s">
        <v>7193</v>
      </c>
      <c r="J1339" s="5" t="s">
        <v>108</v>
      </c>
      <c r="K1339" s="5" t="s">
        <v>7194</v>
      </c>
    </row>
    <row r="1340">
      <c r="A1340" s="4">
        <v>9726.0</v>
      </c>
      <c r="B1340" s="5" t="s">
        <v>7195</v>
      </c>
      <c r="C1340" s="5" t="s">
        <v>7196</v>
      </c>
      <c r="D1340" s="6" t="s">
        <v>7197</v>
      </c>
      <c r="E1340" s="5" t="s">
        <v>7026</v>
      </c>
      <c r="F1340" s="5" t="s">
        <v>7012</v>
      </c>
      <c r="G1340" s="6" t="s">
        <v>7198</v>
      </c>
      <c r="H1340" s="5" t="s">
        <v>7199</v>
      </c>
      <c r="I1340" s="8" t="s">
        <v>7200</v>
      </c>
      <c r="J1340" s="5" t="s">
        <v>51</v>
      </c>
      <c r="K1340" s="5" t="s">
        <v>294</v>
      </c>
    </row>
    <row r="1341">
      <c r="A1341" s="4">
        <v>9725.0</v>
      </c>
      <c r="B1341" s="5" t="s">
        <v>7201</v>
      </c>
      <c r="C1341" s="5" t="s">
        <v>7202</v>
      </c>
      <c r="D1341" s="6" t="s">
        <v>7203</v>
      </c>
      <c r="E1341" s="5" t="s">
        <v>7204</v>
      </c>
      <c r="F1341" s="5" t="s">
        <v>7012</v>
      </c>
      <c r="G1341" s="6" t="s">
        <v>7205</v>
      </c>
      <c r="H1341" s="4" t="s">
        <v>7206</v>
      </c>
      <c r="I1341" s="8" t="s">
        <v>7207</v>
      </c>
      <c r="J1341" s="5" t="s">
        <v>108</v>
      </c>
      <c r="K1341" s="4" t="s">
        <v>42</v>
      </c>
    </row>
    <row r="1342">
      <c r="A1342" s="4">
        <v>9724.0</v>
      </c>
      <c r="B1342" s="5" t="s">
        <v>7208</v>
      </c>
      <c r="C1342" s="5" t="s">
        <v>7209</v>
      </c>
      <c r="D1342" s="6" t="s">
        <v>7210</v>
      </c>
      <c r="E1342" s="5" t="s">
        <v>7204</v>
      </c>
      <c r="F1342" s="5" t="s">
        <v>7012</v>
      </c>
      <c r="G1342" s="6" t="s">
        <v>7211</v>
      </c>
      <c r="H1342" s="5" t="s">
        <v>7212</v>
      </c>
      <c r="I1342" s="8" t="s">
        <v>7213</v>
      </c>
      <c r="J1342" s="5" t="s">
        <v>108</v>
      </c>
      <c r="K1342" s="5" t="s">
        <v>679</v>
      </c>
    </row>
    <row r="1343">
      <c r="A1343" s="4">
        <v>9723.0</v>
      </c>
      <c r="B1343" s="5" t="s">
        <v>7214</v>
      </c>
      <c r="C1343" s="5" t="s">
        <v>7215</v>
      </c>
      <c r="D1343" s="6" t="s">
        <v>7203</v>
      </c>
      <c r="E1343" s="5" t="s">
        <v>7204</v>
      </c>
      <c r="F1343" s="5" t="s">
        <v>7012</v>
      </c>
      <c r="G1343" s="6" t="s">
        <v>7216</v>
      </c>
      <c r="H1343" s="5" t="s">
        <v>7217</v>
      </c>
      <c r="I1343" s="8" t="s">
        <v>7218</v>
      </c>
      <c r="J1343" s="5" t="s">
        <v>42</v>
      </c>
      <c r="K1343" s="5" t="s">
        <v>7219</v>
      </c>
    </row>
    <row r="1344">
      <c r="A1344" s="4">
        <v>9722.0</v>
      </c>
      <c r="B1344" s="5" t="s">
        <v>7220</v>
      </c>
      <c r="C1344" s="5" t="s">
        <v>7221</v>
      </c>
      <c r="D1344" s="6" t="s">
        <v>7222</v>
      </c>
      <c r="E1344" s="5" t="s">
        <v>7204</v>
      </c>
      <c r="F1344" s="5" t="s">
        <v>7012</v>
      </c>
      <c r="G1344" s="6" t="s">
        <v>7223</v>
      </c>
      <c r="H1344" s="7" t="s">
        <v>7224</v>
      </c>
      <c r="I1344" s="8" t="s">
        <v>7225</v>
      </c>
      <c r="J1344" s="5" t="s">
        <v>18</v>
      </c>
      <c r="K1344" s="5" t="s">
        <v>66</v>
      </c>
    </row>
    <row r="1345">
      <c r="A1345" s="4">
        <v>9721.0</v>
      </c>
      <c r="B1345" s="5" t="s">
        <v>7226</v>
      </c>
      <c r="C1345" s="5" t="s">
        <v>7227</v>
      </c>
      <c r="D1345" s="6" t="s">
        <v>7203</v>
      </c>
      <c r="E1345" s="5" t="s">
        <v>7204</v>
      </c>
      <c r="F1345" s="5" t="s">
        <v>7012</v>
      </c>
      <c r="G1345" s="6" t="s">
        <v>7228</v>
      </c>
      <c r="H1345" s="4" t="s">
        <v>7229</v>
      </c>
      <c r="I1345" s="8" t="s">
        <v>7230</v>
      </c>
      <c r="J1345" s="5" t="s">
        <v>51</v>
      </c>
      <c r="K1345" s="5" t="s">
        <v>578</v>
      </c>
    </row>
    <row r="1346">
      <c r="A1346" s="4">
        <v>9720.0</v>
      </c>
      <c r="B1346" s="5" t="s">
        <v>7231</v>
      </c>
      <c r="C1346" s="5" t="s">
        <v>7232</v>
      </c>
      <c r="D1346" s="6" t="s">
        <v>7233</v>
      </c>
      <c r="E1346" s="5" t="s">
        <v>7234</v>
      </c>
      <c r="F1346" s="5" t="s">
        <v>7012</v>
      </c>
      <c r="G1346" s="6" t="s">
        <v>7235</v>
      </c>
      <c r="H1346" s="5" t="s">
        <v>7236</v>
      </c>
      <c r="I1346" s="9" t="s">
        <v>7237</v>
      </c>
      <c r="J1346" s="5" t="s">
        <v>108</v>
      </c>
      <c r="K1346" s="5" t="s">
        <v>52</v>
      </c>
    </row>
    <row r="1347">
      <c r="A1347" s="4">
        <v>9719.0</v>
      </c>
      <c r="B1347" s="5" t="s">
        <v>7238</v>
      </c>
      <c r="C1347" s="5" t="s">
        <v>7239</v>
      </c>
      <c r="D1347" s="6" t="s">
        <v>7186</v>
      </c>
      <c r="E1347" s="5" t="s">
        <v>7187</v>
      </c>
      <c r="F1347" s="5" t="s">
        <v>7012</v>
      </c>
      <c r="G1347" s="6" t="s">
        <v>7240</v>
      </c>
      <c r="H1347" s="5" t="s">
        <v>7241</v>
      </c>
      <c r="I1347" s="8" t="s">
        <v>6144</v>
      </c>
      <c r="J1347" s="5" t="s">
        <v>108</v>
      </c>
      <c r="K1347" s="5" t="s">
        <v>294</v>
      </c>
    </row>
    <row r="1348">
      <c r="A1348" s="4">
        <v>9718.0</v>
      </c>
      <c r="B1348" s="5" t="s">
        <v>7242</v>
      </c>
      <c r="C1348" s="5" t="s">
        <v>7243</v>
      </c>
      <c r="D1348" s="6" t="s">
        <v>7244</v>
      </c>
      <c r="E1348" s="5" t="s">
        <v>7019</v>
      </c>
      <c r="F1348" s="5" t="s">
        <v>7012</v>
      </c>
      <c r="G1348" s="6" t="s">
        <v>7245</v>
      </c>
      <c r="H1348" s="5" t="s">
        <v>7246</v>
      </c>
      <c r="I1348" s="8" t="s">
        <v>7247</v>
      </c>
      <c r="J1348" s="5" t="s">
        <v>18</v>
      </c>
      <c r="K1348" s="5" t="s">
        <v>85</v>
      </c>
    </row>
    <row r="1349">
      <c r="A1349" s="4">
        <v>9717.0</v>
      </c>
      <c r="B1349" s="5" t="s">
        <v>7248</v>
      </c>
      <c r="C1349" s="5" t="s">
        <v>7249</v>
      </c>
      <c r="D1349" s="6" t="s">
        <v>7018</v>
      </c>
      <c r="E1349" s="5" t="s">
        <v>7019</v>
      </c>
      <c r="F1349" s="5" t="s">
        <v>7012</v>
      </c>
      <c r="G1349" s="6" t="s">
        <v>7245</v>
      </c>
      <c r="H1349" s="5" t="s">
        <v>7246</v>
      </c>
      <c r="I1349" s="9" t="s">
        <v>7250</v>
      </c>
      <c r="J1349" s="5" t="s">
        <v>42</v>
      </c>
      <c r="K1349" s="4" t="s">
        <v>42</v>
      </c>
    </row>
    <row r="1350">
      <c r="A1350" s="4">
        <v>9716.0</v>
      </c>
      <c r="B1350" s="5" t="s">
        <v>7251</v>
      </c>
      <c r="C1350" s="5" t="s">
        <v>7252</v>
      </c>
      <c r="D1350" s="6" t="s">
        <v>7253</v>
      </c>
      <c r="E1350" s="5" t="s">
        <v>7254</v>
      </c>
      <c r="F1350" s="5" t="s">
        <v>7012</v>
      </c>
      <c r="G1350" s="6" t="s">
        <v>7255</v>
      </c>
      <c r="H1350" s="4" t="s">
        <v>7256</v>
      </c>
      <c r="I1350" s="11" t="s">
        <v>7257</v>
      </c>
      <c r="J1350" s="5" t="s">
        <v>42</v>
      </c>
      <c r="K1350" s="4" t="s">
        <v>42</v>
      </c>
    </row>
    <row r="1351">
      <c r="A1351" s="4">
        <v>9715.0</v>
      </c>
      <c r="B1351" s="5" t="s">
        <v>7258</v>
      </c>
      <c r="C1351" s="5" t="s">
        <v>7259</v>
      </c>
      <c r="D1351" s="6" t="s">
        <v>7260</v>
      </c>
      <c r="E1351" s="5" t="s">
        <v>7261</v>
      </c>
      <c r="F1351" s="5" t="s">
        <v>7012</v>
      </c>
      <c r="G1351" s="6" t="s">
        <v>7262</v>
      </c>
      <c r="H1351" s="4" t="str">
        <f>IFERROR(__xludf.DUMMYFUNCTION("""info@""&amp;LOWER(REGEXREPLACE(B1351,""[^A-Za-z0-9]"",""""))&amp;"".com"""),"info@perladomuio.com")</f>
        <v>info@perladomuio.com</v>
      </c>
      <c r="I1351" s="9" t="s">
        <v>7263</v>
      </c>
      <c r="J1351" s="5" t="s">
        <v>108</v>
      </c>
      <c r="K1351" s="5" t="s">
        <v>721</v>
      </c>
    </row>
    <row r="1352">
      <c r="A1352" s="4">
        <v>9714.0</v>
      </c>
      <c r="B1352" s="5" t="s">
        <v>7264</v>
      </c>
      <c r="C1352" s="5" t="s">
        <v>7265</v>
      </c>
      <c r="D1352" s="6" t="s">
        <v>7260</v>
      </c>
      <c r="E1352" s="5" t="s">
        <v>7261</v>
      </c>
      <c r="F1352" s="5" t="s">
        <v>7012</v>
      </c>
      <c r="G1352" s="6" t="s">
        <v>7266</v>
      </c>
      <c r="H1352" s="5" t="s">
        <v>7267</v>
      </c>
      <c r="I1352" s="9" t="s">
        <v>7268</v>
      </c>
      <c r="J1352" s="5" t="s">
        <v>108</v>
      </c>
      <c r="K1352" s="5" t="s">
        <v>184</v>
      </c>
    </row>
    <row r="1353">
      <c r="A1353" s="4">
        <v>9713.0</v>
      </c>
      <c r="B1353" s="5" t="s">
        <v>7269</v>
      </c>
      <c r="C1353" s="5" t="s">
        <v>7270</v>
      </c>
      <c r="D1353" s="6" t="s">
        <v>7271</v>
      </c>
      <c r="E1353" s="5" t="s">
        <v>1329</v>
      </c>
      <c r="F1353" s="5" t="s">
        <v>7012</v>
      </c>
      <c r="G1353" s="6" t="s">
        <v>7272</v>
      </c>
      <c r="H1353" s="5" t="s">
        <v>7273</v>
      </c>
      <c r="I1353" s="9" t="s">
        <v>7274</v>
      </c>
      <c r="J1353" s="5" t="s">
        <v>108</v>
      </c>
      <c r="K1353" s="5" t="s">
        <v>19</v>
      </c>
    </row>
    <row r="1354">
      <c r="A1354" s="4">
        <v>9712.0</v>
      </c>
      <c r="B1354" s="5" t="s">
        <v>7275</v>
      </c>
      <c r="C1354" s="5" t="s">
        <v>7276</v>
      </c>
      <c r="D1354" s="6" t="s">
        <v>7277</v>
      </c>
      <c r="E1354" s="5" t="s">
        <v>7278</v>
      </c>
      <c r="F1354" s="5" t="s">
        <v>7012</v>
      </c>
      <c r="G1354" s="6" t="s">
        <v>7279</v>
      </c>
      <c r="H1354" s="4" t="str">
        <f>IFERROR(__xludf.DUMMYFUNCTION("""info@""&amp;LOWER(REGEXREPLACE(B1354,""[^A-Za-z0-9]"",""""))&amp;"".com"""),"info@crisoldelasrassl.com")</f>
        <v>info@crisoldelasrassl.com</v>
      </c>
      <c r="I1354" s="9" t="s">
        <v>7280</v>
      </c>
      <c r="J1354" s="5" t="s">
        <v>93</v>
      </c>
      <c r="K1354" s="5" t="s">
        <v>184</v>
      </c>
    </row>
    <row r="1355">
      <c r="A1355" s="4">
        <v>9711.0</v>
      </c>
      <c r="B1355" s="5" t="s">
        <v>7281</v>
      </c>
      <c r="C1355" s="5" t="s">
        <v>7282</v>
      </c>
      <c r="D1355" s="6" t="s">
        <v>7283</v>
      </c>
      <c r="E1355" s="5" t="s">
        <v>7284</v>
      </c>
      <c r="F1355" s="5" t="s">
        <v>7012</v>
      </c>
      <c r="G1355" s="6" t="s">
        <v>7285</v>
      </c>
      <c r="H1355" s="5" t="s">
        <v>7286</v>
      </c>
      <c r="I1355" s="8" t="s">
        <v>7287</v>
      </c>
      <c r="J1355" s="5" t="s">
        <v>51</v>
      </c>
      <c r="K1355" s="5" t="s">
        <v>160</v>
      </c>
    </row>
    <row r="1356">
      <c r="A1356" s="4">
        <v>9710.0</v>
      </c>
      <c r="B1356" s="5" t="s">
        <v>7288</v>
      </c>
      <c r="C1356" s="5" t="s">
        <v>7289</v>
      </c>
      <c r="D1356" s="6" t="s">
        <v>7290</v>
      </c>
      <c r="E1356" s="5" t="s">
        <v>7103</v>
      </c>
      <c r="F1356" s="5" t="s">
        <v>7012</v>
      </c>
      <c r="G1356" s="6" t="s">
        <v>7291</v>
      </c>
      <c r="H1356" s="4" t="s">
        <v>7292</v>
      </c>
      <c r="I1356" s="8" t="s">
        <v>7293</v>
      </c>
      <c r="J1356" s="5" t="s">
        <v>51</v>
      </c>
      <c r="K1356" s="4" t="s">
        <v>42</v>
      </c>
    </row>
    <row r="1357">
      <c r="A1357" s="4">
        <v>9709.0</v>
      </c>
      <c r="B1357" s="5" t="s">
        <v>7294</v>
      </c>
      <c r="C1357" s="5" t="s">
        <v>7295</v>
      </c>
      <c r="D1357" s="6" t="s">
        <v>7296</v>
      </c>
      <c r="E1357" s="5" t="s">
        <v>7297</v>
      </c>
      <c r="F1357" s="5" t="s">
        <v>7012</v>
      </c>
      <c r="G1357" s="6" t="s">
        <v>7298</v>
      </c>
      <c r="H1357" s="5" t="s">
        <v>7299</v>
      </c>
      <c r="I1357" s="8" t="s">
        <v>7300</v>
      </c>
      <c r="J1357" s="5" t="s">
        <v>18</v>
      </c>
      <c r="K1357" s="5" t="s">
        <v>679</v>
      </c>
    </row>
    <row r="1358">
      <c r="A1358" s="4">
        <v>9708.0</v>
      </c>
      <c r="B1358" s="5" t="s">
        <v>7301</v>
      </c>
      <c r="C1358" s="5" t="s">
        <v>7302</v>
      </c>
      <c r="D1358" s="6" t="s">
        <v>7303</v>
      </c>
      <c r="E1358" s="5" t="s">
        <v>7304</v>
      </c>
      <c r="F1358" s="5" t="s">
        <v>7012</v>
      </c>
      <c r="G1358" s="6" t="s">
        <v>7305</v>
      </c>
      <c r="H1358" s="5" t="s">
        <v>5235</v>
      </c>
      <c r="I1358" s="8" t="s">
        <v>5236</v>
      </c>
      <c r="J1358" s="5" t="s">
        <v>93</v>
      </c>
      <c r="K1358" s="4" t="s">
        <v>42</v>
      </c>
    </row>
    <row r="1359">
      <c r="A1359" s="4">
        <v>9707.0</v>
      </c>
      <c r="B1359" s="5" t="s">
        <v>7306</v>
      </c>
      <c r="C1359" s="5" t="s">
        <v>7307</v>
      </c>
      <c r="D1359" s="6" t="s">
        <v>7308</v>
      </c>
      <c r="E1359" s="5" t="s">
        <v>7309</v>
      </c>
      <c r="F1359" s="5" t="s">
        <v>7012</v>
      </c>
      <c r="G1359" s="6" t="s">
        <v>7310</v>
      </c>
      <c r="H1359" s="5" t="s">
        <v>7311</v>
      </c>
      <c r="I1359" s="8" t="s">
        <v>7312</v>
      </c>
      <c r="J1359" s="5" t="s">
        <v>51</v>
      </c>
      <c r="K1359" s="5" t="s">
        <v>126</v>
      </c>
    </row>
    <row r="1360">
      <c r="A1360" s="4">
        <v>9706.0</v>
      </c>
      <c r="B1360" s="5" t="s">
        <v>7313</v>
      </c>
      <c r="C1360" s="5" t="s">
        <v>7314</v>
      </c>
      <c r="D1360" s="6" t="s">
        <v>7308</v>
      </c>
      <c r="E1360" s="5" t="s">
        <v>7309</v>
      </c>
      <c r="F1360" s="5" t="s">
        <v>7012</v>
      </c>
      <c r="G1360" s="6" t="s">
        <v>7315</v>
      </c>
      <c r="H1360" s="5" t="s">
        <v>7316</v>
      </c>
      <c r="I1360" s="9" t="s">
        <v>7317</v>
      </c>
      <c r="J1360" s="5" t="s">
        <v>463</v>
      </c>
      <c r="K1360" s="5" t="s">
        <v>27</v>
      </c>
    </row>
    <row r="1361">
      <c r="A1361" s="4">
        <v>9705.0</v>
      </c>
      <c r="B1361" s="5" t="s">
        <v>7318</v>
      </c>
      <c r="C1361" s="5" t="s">
        <v>7319</v>
      </c>
      <c r="D1361" s="6" t="s">
        <v>7320</v>
      </c>
      <c r="E1361" s="5" t="s">
        <v>7304</v>
      </c>
      <c r="F1361" s="5" t="s">
        <v>7012</v>
      </c>
      <c r="G1361" s="6" t="s">
        <v>7321</v>
      </c>
      <c r="H1361" s="5" t="s">
        <v>7322</v>
      </c>
      <c r="I1361" s="8" t="s">
        <v>7323</v>
      </c>
      <c r="J1361" s="5" t="s">
        <v>18</v>
      </c>
      <c r="K1361" s="5" t="s">
        <v>553</v>
      </c>
    </row>
    <row r="1362">
      <c r="A1362" s="4">
        <v>9704.0</v>
      </c>
      <c r="B1362" s="5" t="s">
        <v>7324</v>
      </c>
      <c r="C1362" s="5" t="s">
        <v>7325</v>
      </c>
      <c r="D1362" s="6" t="s">
        <v>7326</v>
      </c>
      <c r="E1362" s="5" t="s">
        <v>7327</v>
      </c>
      <c r="F1362" s="5" t="s">
        <v>7012</v>
      </c>
      <c r="G1362" s="6" t="s">
        <v>7328</v>
      </c>
      <c r="H1362" s="7" t="s">
        <v>7329</v>
      </c>
      <c r="I1362" s="8" t="s">
        <v>7330</v>
      </c>
      <c r="J1362" s="5" t="s">
        <v>463</v>
      </c>
      <c r="K1362" s="5" t="s">
        <v>66</v>
      </c>
    </row>
    <row r="1363">
      <c r="A1363" s="4">
        <v>9703.0</v>
      </c>
      <c r="B1363" s="5" t="s">
        <v>7331</v>
      </c>
      <c r="C1363" s="5" t="s">
        <v>7332</v>
      </c>
      <c r="D1363" s="6" t="s">
        <v>7333</v>
      </c>
      <c r="E1363" s="5" t="s">
        <v>7327</v>
      </c>
      <c r="F1363" s="5" t="s">
        <v>7012</v>
      </c>
      <c r="G1363" s="6" t="s">
        <v>7334</v>
      </c>
      <c r="H1363" s="5" t="s">
        <v>7335</v>
      </c>
      <c r="I1363" s="8" t="s">
        <v>7336</v>
      </c>
      <c r="J1363" s="5" t="s">
        <v>463</v>
      </c>
      <c r="K1363" s="5" t="s">
        <v>260</v>
      </c>
    </row>
    <row r="1364">
      <c r="A1364" s="4">
        <v>9702.0</v>
      </c>
      <c r="B1364" s="5" t="s">
        <v>7337</v>
      </c>
      <c r="C1364" s="5" t="s">
        <v>7338</v>
      </c>
      <c r="D1364" s="6" t="s">
        <v>7333</v>
      </c>
      <c r="E1364" s="5" t="s">
        <v>7327</v>
      </c>
      <c r="F1364" s="5" t="s">
        <v>7012</v>
      </c>
      <c r="G1364" s="6" t="s">
        <v>7339</v>
      </c>
      <c r="H1364" s="5" t="s">
        <v>7340</v>
      </c>
      <c r="I1364" s="9" t="s">
        <v>7341</v>
      </c>
      <c r="J1364" s="5" t="s">
        <v>18</v>
      </c>
      <c r="K1364" s="5" t="s">
        <v>19</v>
      </c>
    </row>
    <row r="1365">
      <c r="A1365" s="4">
        <v>9701.0</v>
      </c>
      <c r="B1365" s="5" t="s">
        <v>7342</v>
      </c>
      <c r="C1365" s="5" t="s">
        <v>7343</v>
      </c>
      <c r="D1365" s="6" t="s">
        <v>7333</v>
      </c>
      <c r="E1365" s="5" t="s">
        <v>7327</v>
      </c>
      <c r="F1365" s="5" t="s">
        <v>7012</v>
      </c>
      <c r="G1365" s="6" t="s">
        <v>7344</v>
      </c>
      <c r="H1365" s="5" t="s">
        <v>7345</v>
      </c>
      <c r="I1365" s="8" t="s">
        <v>7346</v>
      </c>
      <c r="J1365" s="5" t="s">
        <v>18</v>
      </c>
      <c r="K1365" s="5" t="s">
        <v>975</v>
      </c>
    </row>
    <row r="1366">
      <c r="A1366" s="4">
        <v>9700.0</v>
      </c>
      <c r="B1366" s="5" t="s">
        <v>7347</v>
      </c>
      <c r="C1366" s="5" t="s">
        <v>7348</v>
      </c>
      <c r="D1366" s="6" t="s">
        <v>7349</v>
      </c>
      <c r="E1366" s="5" t="s">
        <v>7350</v>
      </c>
      <c r="F1366" s="5" t="s">
        <v>7012</v>
      </c>
      <c r="G1366" s="6" t="s">
        <v>7351</v>
      </c>
      <c r="H1366" s="5" t="s">
        <v>7352</v>
      </c>
      <c r="I1366" s="9" t="s">
        <v>7353</v>
      </c>
      <c r="J1366" s="5" t="s">
        <v>42</v>
      </c>
      <c r="K1366" s="5" t="s">
        <v>74</v>
      </c>
    </row>
    <row r="1367">
      <c r="A1367" s="4">
        <v>9699.0</v>
      </c>
      <c r="B1367" s="5" t="s">
        <v>7354</v>
      </c>
      <c r="C1367" s="5" t="s">
        <v>7355</v>
      </c>
      <c r="D1367" s="6" t="s">
        <v>7356</v>
      </c>
      <c r="E1367" s="5" t="s">
        <v>7350</v>
      </c>
      <c r="F1367" s="5" t="s">
        <v>7012</v>
      </c>
      <c r="G1367" s="6" t="s">
        <v>7357</v>
      </c>
      <c r="H1367" s="4" t="str">
        <f>IFERROR(__xludf.DUMMYFUNCTION("""info@""&amp;LOWER(REGEXREPLACE(B1367,""[^A-Za-z0-9]"",""""))&amp;"".com"""),"info@playadelaxe.com")</f>
        <v>info@playadelaxe.com</v>
      </c>
      <c r="I1367" s="9" t="s">
        <v>7358</v>
      </c>
      <c r="J1367" s="5" t="s">
        <v>93</v>
      </c>
      <c r="K1367" s="5" t="s">
        <v>35</v>
      </c>
    </row>
    <row r="1368">
      <c r="A1368" s="4">
        <v>9698.0</v>
      </c>
      <c r="B1368" s="5" t="s">
        <v>7359</v>
      </c>
      <c r="C1368" s="5" t="s">
        <v>7360</v>
      </c>
      <c r="D1368" s="6" t="s">
        <v>7356</v>
      </c>
      <c r="E1368" s="5" t="s">
        <v>7350</v>
      </c>
      <c r="F1368" s="5" t="s">
        <v>7012</v>
      </c>
      <c r="G1368" s="6" t="s">
        <v>7361</v>
      </c>
      <c r="H1368" s="5" t="s">
        <v>7362</v>
      </c>
      <c r="I1368" s="8" t="s">
        <v>7358</v>
      </c>
      <c r="J1368" s="5" t="s">
        <v>93</v>
      </c>
      <c r="K1368" s="5" t="s">
        <v>35</v>
      </c>
    </row>
    <row r="1369">
      <c r="A1369" s="4">
        <v>9697.0</v>
      </c>
      <c r="B1369" s="5" t="s">
        <v>7363</v>
      </c>
      <c r="C1369" s="5" t="s">
        <v>7364</v>
      </c>
      <c r="D1369" s="6" t="s">
        <v>7365</v>
      </c>
      <c r="E1369" s="5" t="s">
        <v>7366</v>
      </c>
      <c r="F1369" s="5" t="s">
        <v>7012</v>
      </c>
      <c r="G1369" s="6" t="s">
        <v>7367</v>
      </c>
      <c r="H1369" s="5" t="s">
        <v>7368</v>
      </c>
      <c r="I1369" s="9" t="s">
        <v>7369</v>
      </c>
      <c r="J1369" s="5" t="s">
        <v>18</v>
      </c>
      <c r="K1369" s="5" t="s">
        <v>66</v>
      </c>
    </row>
    <row r="1370">
      <c r="A1370" s="4">
        <v>9696.0</v>
      </c>
      <c r="B1370" s="5" t="s">
        <v>7370</v>
      </c>
      <c r="C1370" s="5" t="s">
        <v>7371</v>
      </c>
      <c r="D1370" s="6" t="s">
        <v>7372</v>
      </c>
      <c r="E1370" s="5" t="s">
        <v>7373</v>
      </c>
      <c r="F1370" s="5" t="s">
        <v>7012</v>
      </c>
      <c r="G1370" s="6" t="s">
        <v>7374</v>
      </c>
      <c r="H1370" s="5" t="s">
        <v>7375</v>
      </c>
      <c r="I1370" s="9" t="s">
        <v>7376</v>
      </c>
      <c r="J1370" s="5" t="s">
        <v>42</v>
      </c>
      <c r="K1370" s="5" t="s">
        <v>294</v>
      </c>
    </row>
    <row r="1371">
      <c r="A1371" s="4">
        <v>9695.0</v>
      </c>
      <c r="B1371" s="5" t="s">
        <v>7377</v>
      </c>
      <c r="C1371" s="5" t="s">
        <v>7378</v>
      </c>
      <c r="D1371" s="6" t="s">
        <v>7379</v>
      </c>
      <c r="E1371" s="5" t="s">
        <v>7373</v>
      </c>
      <c r="F1371" s="5" t="s">
        <v>7012</v>
      </c>
      <c r="G1371" s="6" t="s">
        <v>7380</v>
      </c>
      <c r="H1371" s="7" t="s">
        <v>7381</v>
      </c>
      <c r="I1371" s="8" t="s">
        <v>7382</v>
      </c>
      <c r="J1371" s="5" t="s">
        <v>108</v>
      </c>
      <c r="K1371" s="4" t="s">
        <v>42</v>
      </c>
    </row>
    <row r="1372">
      <c r="A1372" s="4">
        <v>9694.0</v>
      </c>
      <c r="B1372" s="5" t="s">
        <v>7383</v>
      </c>
      <c r="C1372" s="5" t="s">
        <v>7384</v>
      </c>
      <c r="D1372" s="6" t="s">
        <v>7385</v>
      </c>
      <c r="E1372" s="5" t="s">
        <v>7386</v>
      </c>
      <c r="F1372" s="5" t="s">
        <v>7012</v>
      </c>
      <c r="G1372" s="6" t="s">
        <v>7387</v>
      </c>
      <c r="H1372" s="5" t="s">
        <v>7388</v>
      </c>
      <c r="I1372" s="8" t="s">
        <v>7389</v>
      </c>
      <c r="J1372" s="5" t="s">
        <v>18</v>
      </c>
      <c r="K1372" s="5" t="s">
        <v>233</v>
      </c>
    </row>
    <row r="1373">
      <c r="A1373" s="4">
        <v>9693.0</v>
      </c>
      <c r="B1373" s="5" t="s">
        <v>7390</v>
      </c>
      <c r="C1373" s="5" t="s">
        <v>7391</v>
      </c>
      <c r="D1373" s="6" t="s">
        <v>7392</v>
      </c>
      <c r="E1373" s="5" t="s">
        <v>7393</v>
      </c>
      <c r="F1373" s="5" t="s">
        <v>7012</v>
      </c>
      <c r="G1373" s="6" t="s">
        <v>7394</v>
      </c>
      <c r="H1373" s="4" t="str">
        <f>IFERROR(__xludf.DUMMYFUNCTION("""info@""&amp;LOWER(REGEXREPLACE(B1373,""[^A-Za-z0-9]"",""""))&amp;"".com"""),"info@urbanmonteblancobyeurotels.com")</f>
        <v>info@urbanmonteblancobyeurotels.com</v>
      </c>
      <c r="I1373" s="9" t="s">
        <v>7395</v>
      </c>
      <c r="J1373" s="5" t="s">
        <v>42</v>
      </c>
      <c r="K1373" s="5" t="s">
        <v>375</v>
      </c>
    </row>
    <row r="1374">
      <c r="A1374" s="4">
        <v>9692.0</v>
      </c>
      <c r="B1374" s="5" t="s">
        <v>7396</v>
      </c>
      <c r="C1374" s="5" t="s">
        <v>7397</v>
      </c>
      <c r="D1374" s="6" t="s">
        <v>7392</v>
      </c>
      <c r="E1374" s="5" t="s">
        <v>7393</v>
      </c>
      <c r="F1374" s="5" t="s">
        <v>7012</v>
      </c>
      <c r="G1374" s="6" t="s">
        <v>7398</v>
      </c>
      <c r="H1374" s="4" t="str">
        <f>IFERROR(__xludf.DUMMYFUNCTION("""info@""&amp;LOWER(REGEXREPLACE(B1374,""[^A-Za-z0-9]"",""""))&amp;"".com"""),"info@costaverde.com")</f>
        <v>info@costaverde.com</v>
      </c>
      <c r="I1374" s="9" t="s">
        <v>7399</v>
      </c>
      <c r="J1374" s="5" t="s">
        <v>232</v>
      </c>
      <c r="K1374" s="5" t="s">
        <v>35</v>
      </c>
    </row>
    <row r="1375">
      <c r="A1375" s="4">
        <v>9691.0</v>
      </c>
      <c r="B1375" s="5" t="s">
        <v>7400</v>
      </c>
      <c r="C1375" s="5" t="s">
        <v>7401</v>
      </c>
      <c r="D1375" s="6" t="s">
        <v>7333</v>
      </c>
      <c r="E1375" s="5" t="s">
        <v>7327</v>
      </c>
      <c r="F1375" s="5" t="s">
        <v>7012</v>
      </c>
      <c r="G1375" s="6" t="s">
        <v>7402</v>
      </c>
      <c r="H1375" s="5" t="s">
        <v>7403</v>
      </c>
      <c r="I1375" s="8" t="s">
        <v>7404</v>
      </c>
      <c r="J1375" s="5" t="s">
        <v>51</v>
      </c>
      <c r="K1375" s="5" t="s">
        <v>152</v>
      </c>
    </row>
    <row r="1376">
      <c r="A1376" s="4">
        <v>9690.0</v>
      </c>
      <c r="B1376" s="5" t="s">
        <v>7405</v>
      </c>
      <c r="C1376" s="5" t="s">
        <v>7406</v>
      </c>
      <c r="D1376" s="6" t="s">
        <v>7326</v>
      </c>
      <c r="E1376" s="5" t="s">
        <v>7327</v>
      </c>
      <c r="F1376" s="5" t="s">
        <v>7012</v>
      </c>
      <c r="G1376" s="6" t="s">
        <v>7407</v>
      </c>
      <c r="H1376" s="5" t="s">
        <v>7408</v>
      </c>
      <c r="I1376" s="8" t="s">
        <v>7409</v>
      </c>
      <c r="J1376" s="5" t="s">
        <v>108</v>
      </c>
      <c r="K1376" s="5" t="s">
        <v>721</v>
      </c>
    </row>
    <row r="1377">
      <c r="A1377" s="4">
        <v>9689.0</v>
      </c>
      <c r="B1377" s="5" t="s">
        <v>7410</v>
      </c>
      <c r="C1377" s="5" t="s">
        <v>7411</v>
      </c>
      <c r="D1377" s="6" t="s">
        <v>7412</v>
      </c>
      <c r="E1377" s="5" t="s">
        <v>7413</v>
      </c>
      <c r="F1377" s="5" t="s">
        <v>7012</v>
      </c>
      <c r="G1377" s="6" t="s">
        <v>7414</v>
      </c>
      <c r="H1377" s="5" t="s">
        <v>7415</v>
      </c>
      <c r="I1377" s="9" t="s">
        <v>7416</v>
      </c>
      <c r="J1377" s="5" t="s">
        <v>93</v>
      </c>
      <c r="K1377" s="5" t="s">
        <v>152</v>
      </c>
    </row>
    <row r="1378">
      <c r="A1378" s="4">
        <v>9688.0</v>
      </c>
      <c r="B1378" s="5" t="s">
        <v>7417</v>
      </c>
      <c r="C1378" s="5" t="s">
        <v>7418</v>
      </c>
      <c r="D1378" s="6" t="s">
        <v>7365</v>
      </c>
      <c r="E1378" s="5" t="s">
        <v>7366</v>
      </c>
      <c r="F1378" s="5" t="s">
        <v>7012</v>
      </c>
      <c r="G1378" s="6" t="s">
        <v>7419</v>
      </c>
      <c r="H1378" s="5" t="s">
        <v>7420</v>
      </c>
      <c r="I1378" s="8" t="s">
        <v>7421</v>
      </c>
      <c r="J1378" s="5" t="s">
        <v>93</v>
      </c>
      <c r="K1378" s="5" t="s">
        <v>921</v>
      </c>
    </row>
    <row r="1379">
      <c r="A1379" s="4">
        <v>9687.0</v>
      </c>
      <c r="B1379" s="5" t="s">
        <v>7422</v>
      </c>
      <c r="C1379" s="5" t="s">
        <v>7423</v>
      </c>
      <c r="D1379" s="6" t="s">
        <v>7424</v>
      </c>
      <c r="E1379" s="5" t="s">
        <v>7297</v>
      </c>
      <c r="F1379" s="5" t="s">
        <v>7012</v>
      </c>
      <c r="G1379" s="6" t="s">
        <v>7425</v>
      </c>
      <c r="H1379" s="5" t="s">
        <v>7426</v>
      </c>
      <c r="I1379" s="8" t="s">
        <v>7427</v>
      </c>
      <c r="J1379" s="5" t="s">
        <v>93</v>
      </c>
      <c r="K1379" s="5" t="s">
        <v>975</v>
      </c>
    </row>
    <row r="1380">
      <c r="A1380" s="4">
        <v>9686.0</v>
      </c>
      <c r="B1380" s="5" t="s">
        <v>7428</v>
      </c>
      <c r="C1380" s="5" t="s">
        <v>7429</v>
      </c>
      <c r="D1380" s="6" t="s">
        <v>7424</v>
      </c>
      <c r="E1380" s="5" t="s">
        <v>7297</v>
      </c>
      <c r="F1380" s="5" t="s">
        <v>7012</v>
      </c>
      <c r="G1380" s="6" t="s">
        <v>7430</v>
      </c>
      <c r="H1380" s="5" t="s">
        <v>7431</v>
      </c>
      <c r="I1380" s="8" t="s">
        <v>7432</v>
      </c>
      <c r="J1380" s="5" t="s">
        <v>42</v>
      </c>
      <c r="K1380" s="5" t="s">
        <v>1014</v>
      </c>
    </row>
    <row r="1381">
      <c r="A1381" s="4">
        <v>9685.0</v>
      </c>
      <c r="B1381" s="5" t="s">
        <v>7433</v>
      </c>
      <c r="C1381" s="5" t="s">
        <v>7434</v>
      </c>
      <c r="D1381" s="6" t="s">
        <v>7424</v>
      </c>
      <c r="E1381" s="5" t="s">
        <v>7297</v>
      </c>
      <c r="F1381" s="5" t="s">
        <v>7012</v>
      </c>
      <c r="G1381" s="6" t="s">
        <v>7435</v>
      </c>
      <c r="H1381" s="4" t="s">
        <v>7436</v>
      </c>
      <c r="I1381" s="8" t="s">
        <v>7437</v>
      </c>
      <c r="J1381" s="5" t="s">
        <v>42</v>
      </c>
      <c r="K1381" s="5" t="s">
        <v>254</v>
      </c>
    </row>
    <row r="1382">
      <c r="A1382" s="4">
        <v>9684.0</v>
      </c>
      <c r="B1382" s="5" t="s">
        <v>7438</v>
      </c>
      <c r="C1382" s="5" t="s">
        <v>7439</v>
      </c>
      <c r="D1382" s="6" t="s">
        <v>7440</v>
      </c>
      <c r="E1382" s="5" t="s">
        <v>7026</v>
      </c>
      <c r="F1382" s="5" t="s">
        <v>7012</v>
      </c>
      <c r="G1382" s="6" t="s">
        <v>7441</v>
      </c>
      <c r="H1382" s="5" t="s">
        <v>7442</v>
      </c>
      <c r="I1382" s="8" t="s">
        <v>7443</v>
      </c>
      <c r="J1382" s="5" t="s">
        <v>232</v>
      </c>
      <c r="K1382" s="5" t="s">
        <v>921</v>
      </c>
    </row>
    <row r="1383">
      <c r="A1383" s="4">
        <v>9683.0</v>
      </c>
      <c r="B1383" s="5" t="s">
        <v>7444</v>
      </c>
      <c r="C1383" s="5" t="s">
        <v>7445</v>
      </c>
      <c r="D1383" s="6" t="s">
        <v>7446</v>
      </c>
      <c r="E1383" s="5" t="s">
        <v>7447</v>
      </c>
      <c r="F1383" s="5" t="s">
        <v>7012</v>
      </c>
      <c r="G1383" s="6" t="s">
        <v>7448</v>
      </c>
      <c r="H1383" s="7" t="s">
        <v>7449</v>
      </c>
      <c r="I1383" s="8" t="s">
        <v>7450</v>
      </c>
      <c r="J1383" s="5" t="s">
        <v>18</v>
      </c>
      <c r="K1383" s="4" t="s">
        <v>42</v>
      </c>
    </row>
    <row r="1384">
      <c r="A1384" s="4">
        <v>9682.0</v>
      </c>
      <c r="B1384" s="5" t="s">
        <v>7451</v>
      </c>
      <c r="C1384" s="5" t="s">
        <v>7452</v>
      </c>
      <c r="D1384" s="6" t="s">
        <v>7453</v>
      </c>
      <c r="E1384" s="5" t="s">
        <v>7454</v>
      </c>
      <c r="F1384" s="5" t="s">
        <v>7012</v>
      </c>
      <c r="G1384" s="6" t="s">
        <v>7455</v>
      </c>
      <c r="H1384" s="5" t="s">
        <v>7456</v>
      </c>
      <c r="I1384" s="8" t="s">
        <v>7457</v>
      </c>
      <c r="J1384" s="5" t="s">
        <v>93</v>
      </c>
      <c r="K1384" s="5" t="s">
        <v>152</v>
      </c>
    </row>
    <row r="1385">
      <c r="A1385" s="4">
        <v>9681.0</v>
      </c>
      <c r="B1385" s="5" t="s">
        <v>7458</v>
      </c>
      <c r="C1385" s="5" t="s">
        <v>7459</v>
      </c>
      <c r="D1385" s="6" t="s">
        <v>7460</v>
      </c>
      <c r="E1385" s="5" t="s">
        <v>7447</v>
      </c>
      <c r="F1385" s="5" t="s">
        <v>7012</v>
      </c>
      <c r="G1385" s="6" t="s">
        <v>7461</v>
      </c>
      <c r="H1385" s="5" t="s">
        <v>7462</v>
      </c>
      <c r="I1385" s="9" t="s">
        <v>7463</v>
      </c>
      <c r="J1385" s="5" t="s">
        <v>18</v>
      </c>
      <c r="K1385" s="5" t="s">
        <v>1261</v>
      </c>
    </row>
    <row r="1386">
      <c r="A1386" s="4">
        <v>9680.0</v>
      </c>
      <c r="B1386" s="5" t="s">
        <v>7464</v>
      </c>
      <c r="C1386" s="5" t="s">
        <v>7465</v>
      </c>
      <c r="D1386" s="6" t="s">
        <v>7466</v>
      </c>
      <c r="E1386" s="5" t="s">
        <v>7467</v>
      </c>
      <c r="F1386" s="5" t="s">
        <v>7012</v>
      </c>
      <c r="G1386" s="6" t="s">
        <v>7468</v>
      </c>
      <c r="H1386" s="4" t="str">
        <f>IFERROR(__xludf.DUMMYFUNCTION("""info@""&amp;LOWER(REGEXREPLACE(B1386,""[^A-Za-z0-9]"",""""))&amp;"".com"""),"info@josemanuelfernandezaguiar.com")</f>
        <v>info@josemanuelfernandezaguiar.com</v>
      </c>
      <c r="I1386" s="9" t="s">
        <v>7469</v>
      </c>
      <c r="J1386" s="5" t="s">
        <v>93</v>
      </c>
      <c r="K1386" s="4" t="s">
        <v>42</v>
      </c>
    </row>
    <row r="1387">
      <c r="A1387" s="4">
        <v>9679.0</v>
      </c>
      <c r="B1387" s="5" t="s">
        <v>7470</v>
      </c>
      <c r="C1387" s="5" t="s">
        <v>7471</v>
      </c>
      <c r="D1387" s="6" t="s">
        <v>7472</v>
      </c>
      <c r="E1387" s="5" t="s">
        <v>7473</v>
      </c>
      <c r="F1387" s="5" t="s">
        <v>7012</v>
      </c>
      <c r="G1387" s="6" t="s">
        <v>7474</v>
      </c>
      <c r="H1387" s="4" t="str">
        <f>IFERROR(__xludf.DUMMYFUNCTION("""info@""&amp;LOWER(REGEXREPLACE(B1387,""[^A-Za-z0-9]"",""""))&amp;"".com"""),"info@hotelamarisqueira.com")</f>
        <v>info@hotelamarisqueira.com</v>
      </c>
      <c r="I1387" s="9" t="s">
        <v>7475</v>
      </c>
      <c r="J1387" s="5" t="s">
        <v>42</v>
      </c>
      <c r="K1387" s="5" t="s">
        <v>921</v>
      </c>
    </row>
    <row r="1388">
      <c r="A1388" s="4">
        <v>9678.0</v>
      </c>
      <c r="B1388" s="5" t="s">
        <v>7476</v>
      </c>
      <c r="C1388" s="5" t="s">
        <v>7477</v>
      </c>
      <c r="D1388" s="6" t="s">
        <v>7478</v>
      </c>
      <c r="E1388" s="5" t="s">
        <v>7479</v>
      </c>
      <c r="F1388" s="5" t="s">
        <v>7012</v>
      </c>
      <c r="G1388" s="6" t="s">
        <v>7480</v>
      </c>
      <c r="H1388" s="5" t="s">
        <v>7481</v>
      </c>
      <c r="I1388" s="8" t="s">
        <v>7482</v>
      </c>
      <c r="J1388" s="5" t="s">
        <v>108</v>
      </c>
      <c r="K1388" s="5" t="s">
        <v>1985</v>
      </c>
    </row>
    <row r="1389">
      <c r="A1389" s="4">
        <v>9677.0</v>
      </c>
      <c r="B1389" s="5" t="s">
        <v>7483</v>
      </c>
      <c r="C1389" s="5" t="s">
        <v>7484</v>
      </c>
      <c r="D1389" s="6" t="s">
        <v>7478</v>
      </c>
      <c r="E1389" s="5" t="s">
        <v>7479</v>
      </c>
      <c r="F1389" s="5" t="s">
        <v>7012</v>
      </c>
      <c r="G1389" s="6" t="s">
        <v>7485</v>
      </c>
      <c r="H1389" s="5" t="s">
        <v>7486</v>
      </c>
      <c r="I1389" s="8" t="s">
        <v>7487</v>
      </c>
      <c r="J1389" s="5" t="s">
        <v>108</v>
      </c>
      <c r="K1389" s="5" t="s">
        <v>126</v>
      </c>
    </row>
    <row r="1390">
      <c r="A1390" s="4">
        <v>9676.0</v>
      </c>
      <c r="B1390" s="5" t="s">
        <v>7488</v>
      </c>
      <c r="C1390" s="5" t="s">
        <v>7489</v>
      </c>
      <c r="D1390" s="6" t="s">
        <v>7490</v>
      </c>
      <c r="E1390" s="5" t="s">
        <v>7491</v>
      </c>
      <c r="F1390" s="5" t="s">
        <v>7012</v>
      </c>
      <c r="G1390" s="6" t="s">
        <v>7492</v>
      </c>
      <c r="H1390" s="4" t="s">
        <v>7493</v>
      </c>
      <c r="I1390" s="8" t="s">
        <v>7494</v>
      </c>
      <c r="J1390" s="5" t="s">
        <v>108</v>
      </c>
      <c r="K1390" s="5" t="s">
        <v>294</v>
      </c>
    </row>
    <row r="1391">
      <c r="A1391" s="4">
        <v>9675.0</v>
      </c>
      <c r="B1391" s="5" t="s">
        <v>7495</v>
      </c>
      <c r="C1391" s="5" t="s">
        <v>7496</v>
      </c>
      <c r="D1391" s="6" t="s">
        <v>7497</v>
      </c>
      <c r="E1391" s="5" t="s">
        <v>7498</v>
      </c>
      <c r="F1391" s="5" t="s">
        <v>7012</v>
      </c>
      <c r="G1391" s="6" t="s">
        <v>7499</v>
      </c>
      <c r="H1391" s="5" t="s">
        <v>7500</v>
      </c>
      <c r="I1391" s="9" t="s">
        <v>7501</v>
      </c>
      <c r="J1391" s="5" t="s">
        <v>42</v>
      </c>
      <c r="K1391" s="5" t="s">
        <v>950</v>
      </c>
    </row>
    <row r="1392">
      <c r="A1392" s="4">
        <v>9674.0</v>
      </c>
      <c r="B1392" s="5" t="s">
        <v>7502</v>
      </c>
      <c r="C1392" s="5" t="s">
        <v>7503</v>
      </c>
      <c r="D1392" s="6" t="s">
        <v>7504</v>
      </c>
      <c r="E1392" s="5" t="s">
        <v>7498</v>
      </c>
      <c r="F1392" s="5" t="s">
        <v>7012</v>
      </c>
      <c r="G1392" s="6" t="s">
        <v>7505</v>
      </c>
      <c r="H1392" s="5" t="s">
        <v>7506</v>
      </c>
      <c r="I1392" s="8" t="s">
        <v>7507</v>
      </c>
      <c r="J1392" s="5" t="s">
        <v>42</v>
      </c>
      <c r="K1392" s="5" t="s">
        <v>160</v>
      </c>
    </row>
    <row r="1393">
      <c r="A1393" s="4">
        <v>9673.0</v>
      </c>
      <c r="B1393" s="5" t="s">
        <v>7508</v>
      </c>
      <c r="C1393" s="5" t="s">
        <v>7509</v>
      </c>
      <c r="D1393" s="6" t="s">
        <v>7510</v>
      </c>
      <c r="E1393" s="5" t="s">
        <v>7473</v>
      </c>
      <c r="F1393" s="5" t="s">
        <v>7012</v>
      </c>
      <c r="G1393" s="6" t="s">
        <v>7511</v>
      </c>
      <c r="H1393" s="5" t="s">
        <v>7512</v>
      </c>
      <c r="I1393" s="8" t="s">
        <v>7513</v>
      </c>
      <c r="J1393" s="5" t="s">
        <v>108</v>
      </c>
      <c r="K1393" s="5" t="s">
        <v>27</v>
      </c>
    </row>
    <row r="1394">
      <c r="A1394" s="4">
        <v>9672.0</v>
      </c>
      <c r="B1394" s="5" t="s">
        <v>7514</v>
      </c>
      <c r="C1394" s="5" t="s">
        <v>7515</v>
      </c>
      <c r="D1394" s="6" t="s">
        <v>7510</v>
      </c>
      <c r="E1394" s="5" t="s">
        <v>7473</v>
      </c>
      <c r="F1394" s="5" t="s">
        <v>7012</v>
      </c>
      <c r="G1394" s="6" t="s">
        <v>7516</v>
      </c>
      <c r="H1394" s="5" t="s">
        <v>7517</v>
      </c>
      <c r="I1394" s="8" t="s">
        <v>7518</v>
      </c>
      <c r="J1394" s="5" t="s">
        <v>18</v>
      </c>
      <c r="K1394" s="5" t="s">
        <v>721</v>
      </c>
    </row>
    <row r="1395">
      <c r="A1395" s="4">
        <v>9671.0</v>
      </c>
      <c r="B1395" s="5" t="s">
        <v>7519</v>
      </c>
      <c r="C1395" s="5" t="s">
        <v>7520</v>
      </c>
      <c r="D1395" s="6" t="s">
        <v>7510</v>
      </c>
      <c r="E1395" s="5" t="s">
        <v>7473</v>
      </c>
      <c r="F1395" s="5" t="s">
        <v>7012</v>
      </c>
      <c r="G1395" s="6" t="s">
        <v>7521</v>
      </c>
      <c r="H1395" s="5" t="s">
        <v>7522</v>
      </c>
      <c r="I1395" s="8" t="s">
        <v>7523</v>
      </c>
      <c r="J1395" s="5" t="s">
        <v>93</v>
      </c>
      <c r="K1395" s="5" t="s">
        <v>308</v>
      </c>
    </row>
    <row r="1396">
      <c r="A1396" s="4">
        <v>9670.0</v>
      </c>
      <c r="B1396" s="5" t="s">
        <v>7524</v>
      </c>
      <c r="C1396" s="5" t="s">
        <v>7525</v>
      </c>
      <c r="D1396" s="6" t="s">
        <v>7510</v>
      </c>
      <c r="E1396" s="5" t="s">
        <v>7473</v>
      </c>
      <c r="F1396" s="5" t="s">
        <v>7012</v>
      </c>
      <c r="G1396" s="6" t="s">
        <v>7526</v>
      </c>
      <c r="H1396" s="7" t="s">
        <v>7527</v>
      </c>
      <c r="I1396" s="8" t="s">
        <v>7528</v>
      </c>
      <c r="J1396" s="5" t="s">
        <v>93</v>
      </c>
      <c r="K1396" s="5" t="s">
        <v>7529</v>
      </c>
    </row>
    <row r="1397">
      <c r="A1397" s="4">
        <v>9669.0</v>
      </c>
      <c r="B1397" s="5" t="s">
        <v>7530</v>
      </c>
      <c r="C1397" s="5" t="s">
        <v>7531</v>
      </c>
      <c r="D1397" s="6" t="s">
        <v>7510</v>
      </c>
      <c r="E1397" s="5" t="s">
        <v>7473</v>
      </c>
      <c r="F1397" s="5" t="s">
        <v>7012</v>
      </c>
      <c r="G1397" s="6" t="s">
        <v>7532</v>
      </c>
      <c r="H1397" s="5" t="s">
        <v>7533</v>
      </c>
      <c r="I1397" s="8" t="s">
        <v>7534</v>
      </c>
      <c r="J1397" s="5" t="s">
        <v>42</v>
      </c>
      <c r="K1397" s="5" t="s">
        <v>1685</v>
      </c>
    </row>
    <row r="1398">
      <c r="A1398" s="4">
        <v>9668.0</v>
      </c>
      <c r="B1398" s="5" t="s">
        <v>7535</v>
      </c>
      <c r="C1398" s="5" t="s">
        <v>7536</v>
      </c>
      <c r="D1398" s="6" t="s">
        <v>7504</v>
      </c>
      <c r="E1398" s="5" t="s">
        <v>7498</v>
      </c>
      <c r="F1398" s="5" t="s">
        <v>7012</v>
      </c>
      <c r="G1398" s="6" t="s">
        <v>7537</v>
      </c>
      <c r="H1398" s="5" t="s">
        <v>7538</v>
      </c>
      <c r="I1398" s="8" t="s">
        <v>7539</v>
      </c>
      <c r="J1398" s="5" t="s">
        <v>108</v>
      </c>
      <c r="K1398" s="5" t="s">
        <v>1985</v>
      </c>
    </row>
    <row r="1399">
      <c r="A1399" s="4">
        <v>9667.0</v>
      </c>
      <c r="B1399" s="5" t="s">
        <v>7540</v>
      </c>
      <c r="C1399" s="5" t="s">
        <v>7541</v>
      </c>
      <c r="D1399" s="6" t="s">
        <v>7542</v>
      </c>
      <c r="E1399" s="5" t="s">
        <v>7473</v>
      </c>
      <c r="F1399" s="5" t="s">
        <v>7012</v>
      </c>
      <c r="G1399" s="6" t="s">
        <v>7543</v>
      </c>
      <c r="H1399" s="5" t="s">
        <v>7544</v>
      </c>
      <c r="I1399" s="8" t="s">
        <v>7545</v>
      </c>
      <c r="J1399" s="5" t="s">
        <v>93</v>
      </c>
      <c r="K1399" s="5" t="s">
        <v>420</v>
      </c>
    </row>
    <row r="1400">
      <c r="A1400" s="4">
        <v>9666.0</v>
      </c>
      <c r="B1400" s="5" t="s">
        <v>7546</v>
      </c>
      <c r="C1400" s="5" t="s">
        <v>7547</v>
      </c>
      <c r="D1400" s="6" t="s">
        <v>7548</v>
      </c>
      <c r="E1400" s="5" t="s">
        <v>7473</v>
      </c>
      <c r="F1400" s="5" t="s">
        <v>7012</v>
      </c>
      <c r="G1400" s="6" t="s">
        <v>7549</v>
      </c>
      <c r="H1400" s="5" t="s">
        <v>7550</v>
      </c>
      <c r="I1400" s="9" t="s">
        <v>7551</v>
      </c>
      <c r="J1400" s="5" t="s">
        <v>93</v>
      </c>
      <c r="K1400" s="5" t="s">
        <v>1216</v>
      </c>
    </row>
    <row r="1401">
      <c r="A1401" s="4">
        <v>9665.0</v>
      </c>
      <c r="B1401" s="5" t="s">
        <v>7552</v>
      </c>
      <c r="C1401" s="5" t="s">
        <v>7553</v>
      </c>
      <c r="D1401" s="6" t="s">
        <v>7510</v>
      </c>
      <c r="E1401" s="5" t="s">
        <v>7473</v>
      </c>
      <c r="F1401" s="5" t="s">
        <v>7012</v>
      </c>
      <c r="G1401" s="6" t="s">
        <v>7554</v>
      </c>
      <c r="H1401" s="4" t="str">
        <f>IFERROR(__xludf.DUMMYFUNCTION("""info@""&amp;LOWER(REGEXREPLACE(B1401,""[^A-Za-z0-9]"",""""))&amp;"".com"""),"info@parrilladamarytierrasl.com")</f>
        <v>info@parrilladamarytierrasl.com</v>
      </c>
      <c r="I1401" s="9" t="s">
        <v>7555</v>
      </c>
      <c r="J1401" s="5" t="s">
        <v>18</v>
      </c>
      <c r="K1401" s="4" t="s">
        <v>42</v>
      </c>
    </row>
    <row r="1402">
      <c r="A1402" s="4">
        <v>9664.0</v>
      </c>
      <c r="B1402" s="5" t="s">
        <v>7556</v>
      </c>
      <c r="C1402" s="5" t="s">
        <v>7557</v>
      </c>
      <c r="D1402" s="6" t="s">
        <v>7558</v>
      </c>
      <c r="E1402" s="5" t="s">
        <v>7559</v>
      </c>
      <c r="F1402" s="5" t="s">
        <v>7012</v>
      </c>
      <c r="G1402" s="6" t="s">
        <v>7560</v>
      </c>
      <c r="H1402" s="4" t="s">
        <v>7561</v>
      </c>
      <c r="I1402" s="8" t="s">
        <v>7562</v>
      </c>
      <c r="J1402" s="5" t="s">
        <v>51</v>
      </c>
      <c r="K1402" s="5" t="s">
        <v>5931</v>
      </c>
    </row>
    <row r="1403">
      <c r="A1403" s="4">
        <v>9663.0</v>
      </c>
      <c r="B1403" s="5" t="s">
        <v>7563</v>
      </c>
      <c r="C1403" s="5" t="s">
        <v>7564</v>
      </c>
      <c r="D1403" s="6" t="s">
        <v>7504</v>
      </c>
      <c r="E1403" s="5" t="s">
        <v>7498</v>
      </c>
      <c r="F1403" s="5" t="s">
        <v>7012</v>
      </c>
      <c r="G1403" s="6" t="s">
        <v>7565</v>
      </c>
      <c r="H1403" s="5" t="s">
        <v>7506</v>
      </c>
      <c r="I1403" s="8" t="s">
        <v>7507</v>
      </c>
      <c r="J1403" s="5" t="s">
        <v>108</v>
      </c>
      <c r="K1403" s="5" t="s">
        <v>218</v>
      </c>
    </row>
    <row r="1404">
      <c r="A1404" s="4">
        <v>9662.0</v>
      </c>
      <c r="B1404" s="5" t="s">
        <v>7566</v>
      </c>
      <c r="C1404" s="5" t="s">
        <v>7567</v>
      </c>
      <c r="D1404" s="6" t="s">
        <v>7504</v>
      </c>
      <c r="E1404" s="5" t="s">
        <v>7498</v>
      </c>
      <c r="F1404" s="5" t="s">
        <v>7012</v>
      </c>
      <c r="G1404" s="6" t="s">
        <v>7568</v>
      </c>
      <c r="H1404" s="5" t="s">
        <v>7569</v>
      </c>
      <c r="I1404" s="8" t="s">
        <v>7570</v>
      </c>
      <c r="J1404" s="5" t="s">
        <v>93</v>
      </c>
      <c r="K1404" s="5" t="s">
        <v>85</v>
      </c>
    </row>
    <row r="1405">
      <c r="A1405" s="4">
        <v>9661.0</v>
      </c>
      <c r="B1405" s="5" t="s">
        <v>7571</v>
      </c>
      <c r="C1405" s="5" t="s">
        <v>7572</v>
      </c>
      <c r="D1405" s="6" t="s">
        <v>7025</v>
      </c>
      <c r="E1405" s="5" t="s">
        <v>7026</v>
      </c>
      <c r="F1405" s="5" t="s">
        <v>7012</v>
      </c>
      <c r="G1405" s="6" t="s">
        <v>7573</v>
      </c>
      <c r="H1405" s="7" t="s">
        <v>7574</v>
      </c>
      <c r="I1405" s="8" t="s">
        <v>7575</v>
      </c>
      <c r="J1405" s="5" t="s">
        <v>42</v>
      </c>
      <c r="K1405" s="5" t="s">
        <v>260</v>
      </c>
    </row>
    <row r="1406">
      <c r="A1406" s="4">
        <v>9660.0</v>
      </c>
      <c r="B1406" s="5" t="s">
        <v>7576</v>
      </c>
      <c r="C1406" s="5" t="s">
        <v>7577</v>
      </c>
      <c r="D1406" s="6" t="s">
        <v>7025</v>
      </c>
      <c r="E1406" s="5" t="s">
        <v>7026</v>
      </c>
      <c r="F1406" s="5" t="s">
        <v>7012</v>
      </c>
      <c r="G1406" s="6" t="s">
        <v>7578</v>
      </c>
      <c r="H1406" s="5" t="s">
        <v>7579</v>
      </c>
      <c r="I1406" s="8" t="s">
        <v>7580</v>
      </c>
      <c r="J1406" s="5" t="s">
        <v>108</v>
      </c>
      <c r="K1406" s="5" t="s">
        <v>184</v>
      </c>
    </row>
    <row r="1407">
      <c r="A1407" s="4">
        <v>9659.0</v>
      </c>
      <c r="B1407" s="5" t="s">
        <v>7581</v>
      </c>
      <c r="C1407" s="5" t="s">
        <v>7582</v>
      </c>
      <c r="D1407" s="6" t="s">
        <v>7025</v>
      </c>
      <c r="E1407" s="5" t="s">
        <v>7026</v>
      </c>
      <c r="F1407" s="5" t="s">
        <v>7012</v>
      </c>
      <c r="G1407" s="6" t="s">
        <v>7583</v>
      </c>
      <c r="H1407" s="5" t="s">
        <v>7584</v>
      </c>
      <c r="I1407" s="8" t="s">
        <v>7585</v>
      </c>
      <c r="J1407" s="5" t="s">
        <v>18</v>
      </c>
      <c r="K1407" s="5" t="s">
        <v>375</v>
      </c>
    </row>
    <row r="1408">
      <c r="A1408" s="4">
        <v>9658.0</v>
      </c>
      <c r="B1408" s="5" t="s">
        <v>7586</v>
      </c>
      <c r="C1408" s="5" t="s">
        <v>7587</v>
      </c>
      <c r="D1408" s="6" t="s">
        <v>7025</v>
      </c>
      <c r="E1408" s="5" t="s">
        <v>7026</v>
      </c>
      <c r="F1408" s="5" t="s">
        <v>7012</v>
      </c>
      <c r="G1408" s="6" t="s">
        <v>7588</v>
      </c>
      <c r="H1408" s="5" t="s">
        <v>7589</v>
      </c>
      <c r="I1408" s="8" t="s">
        <v>7590</v>
      </c>
      <c r="J1408" s="5" t="s">
        <v>93</v>
      </c>
      <c r="K1408" s="5" t="s">
        <v>7591</v>
      </c>
    </row>
    <row r="1409">
      <c r="A1409" s="4">
        <v>9657.0</v>
      </c>
      <c r="B1409" s="5" t="s">
        <v>7592</v>
      </c>
      <c r="C1409" s="5" t="s">
        <v>7593</v>
      </c>
      <c r="D1409" s="6" t="s">
        <v>7594</v>
      </c>
      <c r="E1409" s="5" t="s">
        <v>7026</v>
      </c>
      <c r="F1409" s="5" t="s">
        <v>7012</v>
      </c>
      <c r="G1409" s="6" t="s">
        <v>7595</v>
      </c>
      <c r="H1409" s="5" t="s">
        <v>7596</v>
      </c>
      <c r="I1409" s="8" t="s">
        <v>7597</v>
      </c>
      <c r="J1409" s="5" t="s">
        <v>108</v>
      </c>
      <c r="K1409" s="4" t="s">
        <v>42</v>
      </c>
    </row>
    <row r="1410">
      <c r="A1410" s="4">
        <v>9656.0</v>
      </c>
      <c r="B1410" s="5" t="s">
        <v>7598</v>
      </c>
      <c r="C1410" s="5" t="s">
        <v>7599</v>
      </c>
      <c r="D1410" s="6" t="s">
        <v>7600</v>
      </c>
      <c r="E1410" s="5" t="s">
        <v>7026</v>
      </c>
      <c r="F1410" s="5" t="s">
        <v>7012</v>
      </c>
      <c r="G1410" s="6" t="s">
        <v>7601</v>
      </c>
      <c r="H1410" s="5" t="s">
        <v>7602</v>
      </c>
      <c r="I1410" s="9" t="s">
        <v>7603</v>
      </c>
      <c r="J1410" s="5" t="s">
        <v>18</v>
      </c>
      <c r="K1410" s="5" t="s">
        <v>839</v>
      </c>
    </row>
    <row r="1411">
      <c r="A1411" s="4">
        <v>9655.0</v>
      </c>
      <c r="B1411" s="5" t="s">
        <v>7604</v>
      </c>
      <c r="C1411" s="5" t="s">
        <v>7605</v>
      </c>
      <c r="D1411" s="6" t="s">
        <v>7606</v>
      </c>
      <c r="E1411" s="5" t="s">
        <v>7026</v>
      </c>
      <c r="F1411" s="5" t="s">
        <v>7012</v>
      </c>
      <c r="G1411" s="6" t="s">
        <v>7607</v>
      </c>
      <c r="H1411" s="5" t="s">
        <v>7608</v>
      </c>
      <c r="I1411" s="8" t="s">
        <v>7609</v>
      </c>
      <c r="J1411" s="5" t="s">
        <v>108</v>
      </c>
      <c r="K1411" s="5" t="s">
        <v>679</v>
      </c>
    </row>
    <row r="1412">
      <c r="A1412" s="4">
        <v>9654.0</v>
      </c>
      <c r="B1412" s="5" t="s">
        <v>7610</v>
      </c>
      <c r="C1412" s="5" t="s">
        <v>7611</v>
      </c>
      <c r="D1412" s="6" t="s">
        <v>7612</v>
      </c>
      <c r="E1412" s="5" t="s">
        <v>7026</v>
      </c>
      <c r="F1412" s="5" t="s">
        <v>7012</v>
      </c>
      <c r="G1412" s="6" t="s">
        <v>7613</v>
      </c>
      <c r="H1412" s="5" t="s">
        <v>7614</v>
      </c>
      <c r="I1412" s="8" t="s">
        <v>7615</v>
      </c>
      <c r="J1412" s="5" t="s">
        <v>108</v>
      </c>
      <c r="K1412" s="5" t="s">
        <v>1446</v>
      </c>
    </row>
    <row r="1413">
      <c r="A1413" s="4">
        <v>9652.0</v>
      </c>
      <c r="B1413" s="5" t="s">
        <v>7616</v>
      </c>
      <c r="C1413" s="5" t="s">
        <v>7617</v>
      </c>
      <c r="D1413" s="6" t="s">
        <v>7612</v>
      </c>
      <c r="E1413" s="5" t="s">
        <v>7026</v>
      </c>
      <c r="F1413" s="5" t="s">
        <v>7012</v>
      </c>
      <c r="G1413" s="6" t="s">
        <v>7618</v>
      </c>
      <c r="H1413" s="5" t="s">
        <v>7619</v>
      </c>
      <c r="I1413" s="8" t="s">
        <v>7620</v>
      </c>
      <c r="J1413" s="5" t="s">
        <v>42</v>
      </c>
      <c r="K1413" s="5" t="s">
        <v>1421</v>
      </c>
    </row>
    <row r="1414">
      <c r="A1414" s="4">
        <v>9653.0</v>
      </c>
      <c r="B1414" s="5" t="s">
        <v>2950</v>
      </c>
      <c r="C1414" s="5" t="s">
        <v>7617</v>
      </c>
      <c r="D1414" s="6" t="s">
        <v>7612</v>
      </c>
      <c r="E1414" s="5" t="s">
        <v>7026</v>
      </c>
      <c r="F1414" s="5" t="s">
        <v>7012</v>
      </c>
      <c r="G1414" s="6" t="s">
        <v>7618</v>
      </c>
      <c r="H1414" s="5" t="s">
        <v>7619</v>
      </c>
      <c r="I1414" s="8" t="s">
        <v>7620</v>
      </c>
      <c r="J1414" s="5" t="s">
        <v>18</v>
      </c>
      <c r="K1414" s="5" t="s">
        <v>2683</v>
      </c>
    </row>
    <row r="1415">
      <c r="A1415" s="4">
        <v>9651.0</v>
      </c>
      <c r="B1415" s="5" t="s">
        <v>7621</v>
      </c>
      <c r="C1415" s="5" t="s">
        <v>7622</v>
      </c>
      <c r="D1415" s="6" t="s">
        <v>7600</v>
      </c>
      <c r="E1415" s="5" t="s">
        <v>7026</v>
      </c>
      <c r="F1415" s="5" t="s">
        <v>7012</v>
      </c>
      <c r="G1415" s="6" t="s">
        <v>7623</v>
      </c>
      <c r="H1415" s="7" t="s">
        <v>7624</v>
      </c>
      <c r="I1415" s="8" t="s">
        <v>7625</v>
      </c>
      <c r="J1415" s="5" t="s">
        <v>108</v>
      </c>
      <c r="K1415" s="5" t="s">
        <v>906</v>
      </c>
    </row>
    <row r="1416">
      <c r="A1416" s="4">
        <v>9650.0</v>
      </c>
      <c r="B1416" s="5" t="s">
        <v>7626</v>
      </c>
      <c r="C1416" s="5" t="s">
        <v>7627</v>
      </c>
      <c r="D1416" s="6" t="s">
        <v>7606</v>
      </c>
      <c r="E1416" s="5" t="s">
        <v>7026</v>
      </c>
      <c r="F1416" s="5" t="s">
        <v>7012</v>
      </c>
      <c r="G1416" s="6" t="s">
        <v>7628</v>
      </c>
      <c r="H1416" s="5" t="s">
        <v>7629</v>
      </c>
      <c r="I1416" s="8" t="s">
        <v>7630</v>
      </c>
      <c r="J1416" s="5" t="s">
        <v>108</v>
      </c>
      <c r="K1416" s="5" t="s">
        <v>115</v>
      </c>
    </row>
    <row r="1417">
      <c r="A1417" s="4">
        <v>9649.0</v>
      </c>
      <c r="B1417" s="5" t="s">
        <v>7631</v>
      </c>
      <c r="C1417" s="5" t="s">
        <v>7632</v>
      </c>
      <c r="D1417" s="6" t="s">
        <v>7025</v>
      </c>
      <c r="E1417" s="5" t="s">
        <v>7026</v>
      </c>
      <c r="F1417" s="5" t="s">
        <v>7012</v>
      </c>
      <c r="G1417" s="6" t="s">
        <v>7633</v>
      </c>
      <c r="H1417" s="5" t="s">
        <v>7634</v>
      </c>
      <c r="I1417" s="11" t="s">
        <v>7635</v>
      </c>
      <c r="J1417" s="5" t="s">
        <v>93</v>
      </c>
      <c r="K1417" s="4" t="s">
        <v>42</v>
      </c>
    </row>
    <row r="1418">
      <c r="A1418" s="4">
        <v>9648.0</v>
      </c>
      <c r="B1418" s="5" t="s">
        <v>7636</v>
      </c>
      <c r="C1418" s="5" t="s">
        <v>7637</v>
      </c>
      <c r="D1418" s="6" t="s">
        <v>7606</v>
      </c>
      <c r="E1418" s="5" t="s">
        <v>7026</v>
      </c>
      <c r="F1418" s="5" t="s">
        <v>7012</v>
      </c>
      <c r="G1418" s="6" t="s">
        <v>7638</v>
      </c>
      <c r="H1418" s="5" t="s">
        <v>7639</v>
      </c>
      <c r="I1418" s="8" t="s">
        <v>493</v>
      </c>
      <c r="J1418" s="5" t="s">
        <v>18</v>
      </c>
      <c r="K1418" s="5" t="s">
        <v>7640</v>
      </c>
    </row>
    <row r="1419">
      <c r="A1419" s="4">
        <v>9647.0</v>
      </c>
      <c r="B1419" s="5" t="s">
        <v>7641</v>
      </c>
      <c r="C1419" s="5" t="s">
        <v>7642</v>
      </c>
      <c r="D1419" s="6" t="s">
        <v>7606</v>
      </c>
      <c r="E1419" s="5" t="s">
        <v>7026</v>
      </c>
      <c r="F1419" s="5" t="s">
        <v>7012</v>
      </c>
      <c r="G1419" s="6" t="s">
        <v>7643</v>
      </c>
      <c r="H1419" s="5" t="s">
        <v>7644</v>
      </c>
      <c r="I1419" s="8" t="s">
        <v>7645</v>
      </c>
      <c r="J1419" s="5" t="s">
        <v>18</v>
      </c>
      <c r="K1419" s="5" t="s">
        <v>2201</v>
      </c>
    </row>
    <row r="1420">
      <c r="A1420" s="4">
        <v>9646.0</v>
      </c>
      <c r="B1420" s="5" t="s">
        <v>7646</v>
      </c>
      <c r="C1420" s="5" t="s">
        <v>7647</v>
      </c>
      <c r="D1420" s="6" t="s">
        <v>7049</v>
      </c>
      <c r="E1420" s="5" t="s">
        <v>7026</v>
      </c>
      <c r="F1420" s="5" t="s">
        <v>7012</v>
      </c>
      <c r="G1420" s="6" t="s">
        <v>7648</v>
      </c>
      <c r="H1420" s="5" t="s">
        <v>7649</v>
      </c>
      <c r="I1420" s="8" t="s">
        <v>7650</v>
      </c>
      <c r="J1420" s="5" t="s">
        <v>93</v>
      </c>
      <c r="K1420" s="5" t="s">
        <v>19</v>
      </c>
    </row>
    <row r="1421">
      <c r="A1421" s="4">
        <v>9645.0</v>
      </c>
      <c r="B1421" s="5" t="s">
        <v>7651</v>
      </c>
      <c r="C1421" s="5" t="s">
        <v>7652</v>
      </c>
      <c r="D1421" s="6" t="s">
        <v>7600</v>
      </c>
      <c r="E1421" s="5" t="s">
        <v>7026</v>
      </c>
      <c r="F1421" s="5" t="s">
        <v>7012</v>
      </c>
      <c r="G1421" s="6" t="s">
        <v>7653</v>
      </c>
      <c r="H1421" s="5" t="s">
        <v>7654</v>
      </c>
      <c r="I1421" s="8" t="s">
        <v>7655</v>
      </c>
      <c r="J1421" s="5" t="s">
        <v>108</v>
      </c>
      <c r="K1421" s="5" t="s">
        <v>233</v>
      </c>
    </row>
    <row r="1422">
      <c r="A1422" s="4">
        <v>9644.0</v>
      </c>
      <c r="B1422" s="5" t="s">
        <v>7656</v>
      </c>
      <c r="C1422" s="5" t="s">
        <v>7657</v>
      </c>
      <c r="D1422" s="6" t="s">
        <v>7600</v>
      </c>
      <c r="E1422" s="5" t="s">
        <v>7026</v>
      </c>
      <c r="F1422" s="5" t="s">
        <v>7012</v>
      </c>
      <c r="G1422" s="6" t="s">
        <v>7658</v>
      </c>
      <c r="H1422" s="5" t="s">
        <v>7659</v>
      </c>
      <c r="I1422" s="8" t="s">
        <v>7660</v>
      </c>
      <c r="J1422" s="5" t="s">
        <v>42</v>
      </c>
      <c r="K1422" s="5" t="s">
        <v>294</v>
      </c>
    </row>
    <row r="1423">
      <c r="A1423" s="4">
        <v>9643.0</v>
      </c>
      <c r="B1423" s="5" t="s">
        <v>7661</v>
      </c>
      <c r="C1423" s="5" t="s">
        <v>7662</v>
      </c>
      <c r="D1423" s="6" t="s">
        <v>7600</v>
      </c>
      <c r="E1423" s="5" t="s">
        <v>7026</v>
      </c>
      <c r="F1423" s="5" t="s">
        <v>7012</v>
      </c>
      <c r="G1423" s="6" t="s">
        <v>7663</v>
      </c>
      <c r="H1423" s="4" t="s">
        <v>7664</v>
      </c>
      <c r="I1423" s="8" t="s">
        <v>7665</v>
      </c>
      <c r="J1423" s="5" t="s">
        <v>108</v>
      </c>
      <c r="K1423" s="5" t="s">
        <v>170</v>
      </c>
    </row>
    <row r="1424">
      <c r="A1424" s="4">
        <v>9642.0</v>
      </c>
      <c r="B1424" s="5" t="s">
        <v>7666</v>
      </c>
      <c r="C1424" s="5" t="s">
        <v>7667</v>
      </c>
      <c r="D1424" s="6" t="s">
        <v>7600</v>
      </c>
      <c r="E1424" s="5" t="s">
        <v>7026</v>
      </c>
      <c r="F1424" s="5" t="s">
        <v>7012</v>
      </c>
      <c r="G1424" s="6" t="s">
        <v>7668</v>
      </c>
      <c r="H1424" s="5" t="s">
        <v>7669</v>
      </c>
      <c r="I1424" s="8" t="s">
        <v>7670</v>
      </c>
      <c r="J1424" s="5" t="s">
        <v>42</v>
      </c>
      <c r="K1424" s="5" t="s">
        <v>74</v>
      </c>
    </row>
    <row r="1425">
      <c r="A1425" s="4">
        <v>9641.0</v>
      </c>
      <c r="B1425" s="5" t="s">
        <v>7671</v>
      </c>
      <c r="C1425" s="5" t="s">
        <v>7672</v>
      </c>
      <c r="D1425" s="6" t="s">
        <v>7673</v>
      </c>
      <c r="E1425" s="5" t="s">
        <v>7026</v>
      </c>
      <c r="F1425" s="5" t="s">
        <v>7012</v>
      </c>
      <c r="G1425" s="6" t="s">
        <v>7674</v>
      </c>
      <c r="H1425" s="5" t="s">
        <v>7675</v>
      </c>
      <c r="I1425" s="8" t="s">
        <v>7676</v>
      </c>
      <c r="J1425" s="5" t="s">
        <v>93</v>
      </c>
      <c r="K1425" s="5" t="s">
        <v>7677</v>
      </c>
    </row>
    <row r="1426">
      <c r="A1426" s="4">
        <v>9640.0</v>
      </c>
      <c r="B1426" s="5" t="s">
        <v>7678</v>
      </c>
      <c r="C1426" s="5" t="s">
        <v>7679</v>
      </c>
      <c r="D1426" s="6" t="s">
        <v>7680</v>
      </c>
      <c r="E1426" s="5" t="s">
        <v>7681</v>
      </c>
      <c r="F1426" s="5" t="s">
        <v>7012</v>
      </c>
      <c r="G1426" s="6" t="s">
        <v>7682</v>
      </c>
      <c r="H1426" s="5" t="s">
        <v>7683</v>
      </c>
      <c r="I1426" s="8" t="s">
        <v>7609</v>
      </c>
      <c r="J1426" s="5" t="s">
        <v>18</v>
      </c>
      <c r="K1426" s="4" t="s">
        <v>42</v>
      </c>
    </row>
    <row r="1427">
      <c r="A1427" s="4">
        <v>9639.0</v>
      </c>
      <c r="B1427" s="5" t="s">
        <v>7684</v>
      </c>
      <c r="C1427" s="5" t="s">
        <v>7685</v>
      </c>
      <c r="D1427" s="6" t="s">
        <v>7612</v>
      </c>
      <c r="E1427" s="5" t="s">
        <v>7026</v>
      </c>
      <c r="F1427" s="5" t="s">
        <v>7012</v>
      </c>
      <c r="G1427" s="6" t="s">
        <v>7686</v>
      </c>
      <c r="H1427" s="5" t="s">
        <v>7687</v>
      </c>
      <c r="I1427" s="9" t="s">
        <v>7688</v>
      </c>
      <c r="J1427" s="5" t="s">
        <v>108</v>
      </c>
      <c r="K1427" s="5" t="s">
        <v>74</v>
      </c>
    </row>
    <row r="1428">
      <c r="A1428" s="4">
        <v>9638.0</v>
      </c>
      <c r="B1428" s="5" t="s">
        <v>7689</v>
      </c>
      <c r="C1428" s="5" t="s">
        <v>7690</v>
      </c>
      <c r="D1428" s="6" t="s">
        <v>7600</v>
      </c>
      <c r="E1428" s="5" t="s">
        <v>7026</v>
      </c>
      <c r="F1428" s="5" t="s">
        <v>7012</v>
      </c>
      <c r="G1428" s="6" t="s">
        <v>7691</v>
      </c>
      <c r="H1428" s="5" t="s">
        <v>7692</v>
      </c>
      <c r="I1428" s="8" t="s">
        <v>7693</v>
      </c>
      <c r="J1428" s="5" t="s">
        <v>42</v>
      </c>
      <c r="K1428" s="5" t="s">
        <v>679</v>
      </c>
    </row>
    <row r="1429">
      <c r="A1429" s="4">
        <v>9637.0</v>
      </c>
      <c r="B1429" s="5" t="s">
        <v>7694</v>
      </c>
      <c r="C1429" s="5" t="s">
        <v>7695</v>
      </c>
      <c r="D1429" s="6" t="s">
        <v>7612</v>
      </c>
      <c r="E1429" s="5" t="s">
        <v>7026</v>
      </c>
      <c r="F1429" s="5" t="s">
        <v>7012</v>
      </c>
      <c r="G1429" s="6" t="s">
        <v>7696</v>
      </c>
      <c r="H1429" s="5" t="s">
        <v>7697</v>
      </c>
      <c r="I1429" s="8" t="s">
        <v>7698</v>
      </c>
      <c r="J1429" s="5" t="s">
        <v>108</v>
      </c>
      <c r="K1429" s="5" t="s">
        <v>212</v>
      </c>
    </row>
    <row r="1430">
      <c r="A1430" s="4">
        <v>9636.0</v>
      </c>
      <c r="B1430" s="5" t="s">
        <v>7699</v>
      </c>
      <c r="C1430" s="5" t="s">
        <v>7700</v>
      </c>
      <c r="D1430" s="6" t="s">
        <v>7025</v>
      </c>
      <c r="E1430" s="5" t="s">
        <v>7026</v>
      </c>
      <c r="F1430" s="5" t="s">
        <v>7012</v>
      </c>
      <c r="G1430" s="6" t="s">
        <v>7701</v>
      </c>
      <c r="H1430" s="4" t="s">
        <v>7702</v>
      </c>
      <c r="I1430" s="8" t="s">
        <v>7703</v>
      </c>
      <c r="J1430" s="5" t="s">
        <v>18</v>
      </c>
      <c r="K1430" s="5" t="s">
        <v>464</v>
      </c>
    </row>
    <row r="1431">
      <c r="A1431" s="4">
        <v>9635.0</v>
      </c>
      <c r="B1431" s="5" t="s">
        <v>7704</v>
      </c>
      <c r="C1431" s="5" t="s">
        <v>7705</v>
      </c>
      <c r="D1431" s="6" t="s">
        <v>7594</v>
      </c>
      <c r="E1431" s="5" t="s">
        <v>7026</v>
      </c>
      <c r="F1431" s="5" t="s">
        <v>7012</v>
      </c>
      <c r="G1431" s="6" t="s">
        <v>7706</v>
      </c>
      <c r="H1431" s="5" t="s">
        <v>7707</v>
      </c>
      <c r="I1431" s="8" t="s">
        <v>7708</v>
      </c>
      <c r="J1431" s="5" t="s">
        <v>93</v>
      </c>
      <c r="K1431" s="5" t="s">
        <v>294</v>
      </c>
    </row>
    <row r="1432">
      <c r="A1432" s="4">
        <v>9634.0</v>
      </c>
      <c r="B1432" s="5" t="s">
        <v>7709</v>
      </c>
      <c r="C1432" s="5" t="s">
        <v>7710</v>
      </c>
      <c r="D1432" s="6" t="s">
        <v>7606</v>
      </c>
      <c r="E1432" s="5" t="s">
        <v>7026</v>
      </c>
      <c r="F1432" s="5" t="s">
        <v>7012</v>
      </c>
      <c r="G1432" s="6" t="s">
        <v>7711</v>
      </c>
      <c r="H1432" s="5" t="s">
        <v>7712</v>
      </c>
      <c r="I1432" s="8" t="s">
        <v>7713</v>
      </c>
      <c r="J1432" s="5" t="s">
        <v>108</v>
      </c>
      <c r="K1432" s="5" t="s">
        <v>1446</v>
      </c>
    </row>
    <row r="1433">
      <c r="A1433" s="4">
        <v>9633.0</v>
      </c>
      <c r="B1433" s="5" t="s">
        <v>7714</v>
      </c>
      <c r="C1433" s="5" t="s">
        <v>7715</v>
      </c>
      <c r="D1433" s="6" t="s">
        <v>7025</v>
      </c>
      <c r="E1433" s="5" t="s">
        <v>7026</v>
      </c>
      <c r="F1433" s="5" t="s">
        <v>7012</v>
      </c>
      <c r="G1433" s="6" t="s">
        <v>7716</v>
      </c>
      <c r="H1433" s="5" t="s">
        <v>7717</v>
      </c>
      <c r="I1433" s="8" t="s">
        <v>7718</v>
      </c>
      <c r="J1433" s="5" t="s">
        <v>108</v>
      </c>
      <c r="K1433" s="5" t="s">
        <v>7719</v>
      </c>
    </row>
    <row r="1434">
      <c r="A1434" s="4">
        <v>9632.0</v>
      </c>
      <c r="B1434" s="5" t="s">
        <v>7720</v>
      </c>
      <c r="C1434" s="5" t="s">
        <v>7721</v>
      </c>
      <c r="D1434" s="6" t="s">
        <v>7025</v>
      </c>
      <c r="E1434" s="5" t="s">
        <v>7026</v>
      </c>
      <c r="F1434" s="5" t="s">
        <v>7012</v>
      </c>
      <c r="G1434" s="6" t="s">
        <v>7722</v>
      </c>
      <c r="H1434" s="5" t="s">
        <v>2979</v>
      </c>
      <c r="I1434" s="8" t="s">
        <v>7723</v>
      </c>
      <c r="J1434" s="5" t="s">
        <v>18</v>
      </c>
      <c r="K1434" s="5" t="s">
        <v>35</v>
      </c>
    </row>
    <row r="1435">
      <c r="A1435" s="4">
        <v>9631.0</v>
      </c>
      <c r="B1435" s="5" t="s">
        <v>7724</v>
      </c>
      <c r="C1435" s="5" t="s">
        <v>7725</v>
      </c>
      <c r="D1435" s="6" t="s">
        <v>7600</v>
      </c>
      <c r="E1435" s="5" t="s">
        <v>7026</v>
      </c>
      <c r="F1435" s="5" t="s">
        <v>7012</v>
      </c>
      <c r="G1435" s="6" t="s">
        <v>7726</v>
      </c>
      <c r="H1435" s="5" t="s">
        <v>7727</v>
      </c>
      <c r="I1435" s="4" t="s">
        <v>7728</v>
      </c>
      <c r="J1435" s="5" t="s">
        <v>108</v>
      </c>
      <c r="K1435" s="4" t="s">
        <v>42</v>
      </c>
    </row>
    <row r="1436">
      <c r="A1436" s="4">
        <v>9630.0</v>
      </c>
      <c r="B1436" s="5" t="s">
        <v>7729</v>
      </c>
      <c r="C1436" s="5" t="s">
        <v>7730</v>
      </c>
      <c r="D1436" s="6" t="s">
        <v>7025</v>
      </c>
      <c r="E1436" s="5" t="s">
        <v>7026</v>
      </c>
      <c r="F1436" s="5" t="s">
        <v>7012</v>
      </c>
      <c r="G1436" s="6" t="s">
        <v>7731</v>
      </c>
      <c r="H1436" s="7" t="s">
        <v>7732</v>
      </c>
      <c r="I1436" s="8" t="s">
        <v>439</v>
      </c>
      <c r="J1436" s="5" t="s">
        <v>7733</v>
      </c>
      <c r="K1436" s="4" t="s">
        <v>42</v>
      </c>
    </row>
    <row r="1437">
      <c r="A1437" s="4">
        <v>9629.0</v>
      </c>
      <c r="B1437" s="5" t="s">
        <v>7734</v>
      </c>
      <c r="C1437" s="5" t="s">
        <v>7735</v>
      </c>
      <c r="D1437" s="6" t="s">
        <v>7038</v>
      </c>
      <c r="E1437" s="5" t="s">
        <v>7026</v>
      </c>
      <c r="F1437" s="5" t="s">
        <v>7012</v>
      </c>
      <c r="G1437" s="6" t="s">
        <v>7736</v>
      </c>
      <c r="H1437" s="7" t="s">
        <v>7737</v>
      </c>
      <c r="I1437" s="8" t="s">
        <v>7738</v>
      </c>
      <c r="J1437" s="5" t="s">
        <v>108</v>
      </c>
      <c r="K1437" s="5" t="s">
        <v>7739</v>
      </c>
    </row>
    <row r="1438">
      <c r="A1438" s="4">
        <v>9628.0</v>
      </c>
      <c r="B1438" s="5" t="s">
        <v>7740</v>
      </c>
      <c r="C1438" s="5" t="s">
        <v>7741</v>
      </c>
      <c r="D1438" s="6" t="s">
        <v>7594</v>
      </c>
      <c r="E1438" s="5" t="s">
        <v>7026</v>
      </c>
      <c r="F1438" s="5" t="s">
        <v>7012</v>
      </c>
      <c r="G1438" s="6" t="s">
        <v>7742</v>
      </c>
      <c r="H1438" s="5" t="s">
        <v>7743</v>
      </c>
      <c r="I1438" s="8" t="s">
        <v>7744</v>
      </c>
      <c r="J1438" s="5" t="s">
        <v>42</v>
      </c>
      <c r="K1438" s="5" t="s">
        <v>294</v>
      </c>
    </row>
    <row r="1439">
      <c r="A1439" s="4">
        <v>9627.0</v>
      </c>
      <c r="B1439" s="5" t="s">
        <v>7745</v>
      </c>
      <c r="C1439" s="5" t="s">
        <v>7746</v>
      </c>
      <c r="D1439" s="6" t="s">
        <v>7600</v>
      </c>
      <c r="E1439" s="5" t="s">
        <v>7026</v>
      </c>
      <c r="F1439" s="5" t="s">
        <v>7012</v>
      </c>
      <c r="G1439" s="6" t="s">
        <v>7747</v>
      </c>
      <c r="H1439" s="5" t="s">
        <v>7748</v>
      </c>
      <c r="I1439" s="8" t="s">
        <v>7749</v>
      </c>
      <c r="J1439" s="5" t="s">
        <v>93</v>
      </c>
      <c r="K1439" s="4" t="s">
        <v>42</v>
      </c>
    </row>
    <row r="1440">
      <c r="A1440" s="4">
        <v>9626.0</v>
      </c>
      <c r="B1440" s="5" t="s">
        <v>7750</v>
      </c>
      <c r="C1440" s="5" t="s">
        <v>7751</v>
      </c>
      <c r="D1440" s="6" t="s">
        <v>7600</v>
      </c>
      <c r="E1440" s="5" t="s">
        <v>7026</v>
      </c>
      <c r="F1440" s="5" t="s">
        <v>7012</v>
      </c>
      <c r="G1440" s="6" t="s">
        <v>7752</v>
      </c>
      <c r="H1440" s="5" t="s">
        <v>2979</v>
      </c>
      <c r="I1440" s="8" t="s">
        <v>7753</v>
      </c>
      <c r="J1440" s="5" t="s">
        <v>93</v>
      </c>
      <c r="K1440" s="5" t="s">
        <v>74</v>
      </c>
    </row>
    <row r="1441">
      <c r="A1441" s="4">
        <v>9625.0</v>
      </c>
      <c r="B1441" s="5" t="s">
        <v>7754</v>
      </c>
      <c r="C1441" s="5" t="s">
        <v>7755</v>
      </c>
      <c r="D1441" s="6" t="s">
        <v>7600</v>
      </c>
      <c r="E1441" s="5" t="s">
        <v>7026</v>
      </c>
      <c r="F1441" s="5" t="s">
        <v>7012</v>
      </c>
      <c r="G1441" s="6" t="s">
        <v>7756</v>
      </c>
      <c r="H1441" s="5" t="s">
        <v>7757</v>
      </c>
      <c r="I1441" s="8" t="s">
        <v>41</v>
      </c>
      <c r="J1441" s="5" t="s">
        <v>18</v>
      </c>
      <c r="K1441" s="5" t="s">
        <v>7758</v>
      </c>
    </row>
    <row r="1442">
      <c r="A1442" s="4">
        <v>9624.0</v>
      </c>
      <c r="B1442" s="5" t="s">
        <v>7759</v>
      </c>
      <c r="C1442" s="5" t="s">
        <v>7760</v>
      </c>
      <c r="D1442" s="6" t="s">
        <v>7761</v>
      </c>
      <c r="E1442" s="5" t="s">
        <v>7026</v>
      </c>
      <c r="F1442" s="5" t="s">
        <v>7012</v>
      </c>
      <c r="G1442" s="6" t="s">
        <v>7762</v>
      </c>
      <c r="H1442" s="5" t="s">
        <v>7763</v>
      </c>
      <c r="I1442" s="8" t="s">
        <v>7764</v>
      </c>
      <c r="J1442" s="5" t="s">
        <v>18</v>
      </c>
      <c r="K1442" s="5" t="s">
        <v>5485</v>
      </c>
    </row>
    <row r="1443">
      <c r="A1443" s="4">
        <v>9623.0</v>
      </c>
      <c r="B1443" s="5" t="s">
        <v>7765</v>
      </c>
      <c r="C1443" s="5" t="s">
        <v>7766</v>
      </c>
      <c r="D1443" s="6" t="s">
        <v>7673</v>
      </c>
      <c r="E1443" s="5" t="s">
        <v>7026</v>
      </c>
      <c r="F1443" s="5" t="s">
        <v>7012</v>
      </c>
      <c r="G1443" s="6" t="s">
        <v>7767</v>
      </c>
      <c r="H1443" s="5" t="s">
        <v>7768</v>
      </c>
      <c r="I1443" s="8" t="s">
        <v>7769</v>
      </c>
      <c r="J1443" s="5" t="s">
        <v>93</v>
      </c>
      <c r="K1443" s="5" t="s">
        <v>7770</v>
      </c>
    </row>
    <row r="1444">
      <c r="A1444" s="4">
        <v>9622.0</v>
      </c>
      <c r="B1444" s="5" t="s">
        <v>7771</v>
      </c>
      <c r="C1444" s="5" t="s">
        <v>7772</v>
      </c>
      <c r="D1444" s="6" t="s">
        <v>7600</v>
      </c>
      <c r="E1444" s="5" t="s">
        <v>7026</v>
      </c>
      <c r="F1444" s="5" t="s">
        <v>7012</v>
      </c>
      <c r="G1444" s="6" t="s">
        <v>7773</v>
      </c>
      <c r="H1444" s="5" t="s">
        <v>252</v>
      </c>
      <c r="I1444" s="8" t="s">
        <v>253</v>
      </c>
      <c r="J1444" s="5" t="s">
        <v>18</v>
      </c>
      <c r="K1444" s="5" t="s">
        <v>218</v>
      </c>
    </row>
    <row r="1445">
      <c r="A1445" s="4">
        <v>9621.0</v>
      </c>
      <c r="B1445" s="5" t="s">
        <v>7774</v>
      </c>
      <c r="C1445" s="5" t="s">
        <v>7775</v>
      </c>
      <c r="D1445" s="6" t="s">
        <v>7600</v>
      </c>
      <c r="E1445" s="5" t="s">
        <v>7026</v>
      </c>
      <c r="F1445" s="5" t="s">
        <v>7012</v>
      </c>
      <c r="G1445" s="6" t="s">
        <v>7776</v>
      </c>
      <c r="H1445" s="5" t="s">
        <v>7777</v>
      </c>
      <c r="I1445" s="8" t="s">
        <v>7778</v>
      </c>
      <c r="J1445" s="5" t="s">
        <v>93</v>
      </c>
      <c r="K1445" s="5" t="s">
        <v>578</v>
      </c>
    </row>
    <row r="1446">
      <c r="A1446" s="4">
        <v>9620.0</v>
      </c>
      <c r="B1446" s="5" t="s">
        <v>7779</v>
      </c>
      <c r="C1446" s="5" t="s">
        <v>7780</v>
      </c>
      <c r="D1446" s="6" t="s">
        <v>7600</v>
      </c>
      <c r="E1446" s="5" t="s">
        <v>7026</v>
      </c>
      <c r="F1446" s="5" t="s">
        <v>7012</v>
      </c>
      <c r="G1446" s="6" t="s">
        <v>7781</v>
      </c>
      <c r="H1446" s="5" t="s">
        <v>7782</v>
      </c>
      <c r="I1446" s="8" t="s">
        <v>7783</v>
      </c>
      <c r="J1446" s="5" t="s">
        <v>42</v>
      </c>
      <c r="K1446" s="5" t="s">
        <v>260</v>
      </c>
    </row>
    <row r="1447">
      <c r="A1447" s="4">
        <v>9619.0</v>
      </c>
      <c r="B1447" s="5" t="s">
        <v>7784</v>
      </c>
      <c r="C1447" s="5" t="s">
        <v>7785</v>
      </c>
      <c r="D1447" s="6" t="s">
        <v>7600</v>
      </c>
      <c r="E1447" s="5" t="s">
        <v>7026</v>
      </c>
      <c r="F1447" s="5" t="s">
        <v>7012</v>
      </c>
      <c r="G1447" s="6" t="s">
        <v>7786</v>
      </c>
      <c r="H1447" s="5" t="s">
        <v>7787</v>
      </c>
      <c r="I1447" s="8" t="s">
        <v>7788</v>
      </c>
      <c r="J1447" s="5" t="s">
        <v>108</v>
      </c>
      <c r="K1447" s="5" t="s">
        <v>170</v>
      </c>
    </row>
    <row r="1448">
      <c r="A1448" s="4">
        <v>9618.0</v>
      </c>
      <c r="B1448" s="5" t="s">
        <v>7789</v>
      </c>
      <c r="C1448" s="5" t="s">
        <v>7790</v>
      </c>
      <c r="D1448" s="6" t="s">
        <v>7594</v>
      </c>
      <c r="E1448" s="5" t="s">
        <v>7026</v>
      </c>
      <c r="F1448" s="5" t="s">
        <v>7012</v>
      </c>
      <c r="G1448" s="6" t="s">
        <v>7791</v>
      </c>
      <c r="H1448" s="5" t="s">
        <v>7792</v>
      </c>
      <c r="I1448" s="8" t="s">
        <v>7793</v>
      </c>
      <c r="J1448" s="5" t="s">
        <v>93</v>
      </c>
      <c r="K1448" s="5" t="s">
        <v>27</v>
      </c>
    </row>
    <row r="1449">
      <c r="A1449" s="4">
        <v>9617.0</v>
      </c>
      <c r="B1449" s="5" t="s">
        <v>7794</v>
      </c>
      <c r="C1449" s="5" t="s">
        <v>7795</v>
      </c>
      <c r="D1449" s="6" t="s">
        <v>7796</v>
      </c>
      <c r="E1449" s="5" t="s">
        <v>7797</v>
      </c>
      <c r="F1449" s="5" t="s">
        <v>7797</v>
      </c>
      <c r="G1449" s="6" t="s">
        <v>7798</v>
      </c>
      <c r="H1449" s="5" t="s">
        <v>7799</v>
      </c>
      <c r="I1449" s="8" t="s">
        <v>7800</v>
      </c>
      <c r="J1449" s="5" t="s">
        <v>93</v>
      </c>
      <c r="K1449" s="5" t="s">
        <v>7801</v>
      </c>
    </row>
    <row r="1450">
      <c r="A1450" s="4">
        <v>9616.0</v>
      </c>
      <c r="B1450" s="5" t="s">
        <v>7802</v>
      </c>
      <c r="C1450" s="5" t="s">
        <v>7803</v>
      </c>
      <c r="D1450" s="6" t="s">
        <v>7606</v>
      </c>
      <c r="E1450" s="5" t="s">
        <v>7026</v>
      </c>
      <c r="F1450" s="5" t="s">
        <v>7012</v>
      </c>
      <c r="G1450" s="6" t="s">
        <v>7798</v>
      </c>
      <c r="H1450" s="5" t="s">
        <v>7804</v>
      </c>
      <c r="I1450" s="8" t="s">
        <v>7805</v>
      </c>
      <c r="J1450" s="5" t="s">
        <v>93</v>
      </c>
      <c r="K1450" s="5" t="s">
        <v>2119</v>
      </c>
    </row>
    <row r="1451">
      <c r="A1451" s="4">
        <v>9615.0</v>
      </c>
      <c r="B1451" s="5" t="s">
        <v>7806</v>
      </c>
      <c r="C1451" s="5" t="s">
        <v>7807</v>
      </c>
      <c r="D1451" s="6" t="s">
        <v>7025</v>
      </c>
      <c r="E1451" s="5" t="s">
        <v>7026</v>
      </c>
      <c r="F1451" s="5" t="s">
        <v>7012</v>
      </c>
      <c r="G1451" s="6" t="s">
        <v>7808</v>
      </c>
      <c r="H1451" s="5" t="s">
        <v>7809</v>
      </c>
      <c r="I1451" s="8" t="s">
        <v>7810</v>
      </c>
      <c r="J1451" s="5" t="s">
        <v>51</v>
      </c>
      <c r="K1451" s="5" t="s">
        <v>294</v>
      </c>
    </row>
    <row r="1452">
      <c r="A1452" s="4">
        <v>9614.0</v>
      </c>
      <c r="B1452" s="5" t="s">
        <v>7811</v>
      </c>
      <c r="C1452" s="5" t="s">
        <v>7812</v>
      </c>
      <c r="D1452" s="6" t="s">
        <v>7673</v>
      </c>
      <c r="E1452" s="5" t="s">
        <v>7026</v>
      </c>
      <c r="F1452" s="5" t="s">
        <v>7012</v>
      </c>
      <c r="G1452" s="6" t="s">
        <v>7813</v>
      </c>
      <c r="H1452" s="5" t="s">
        <v>7814</v>
      </c>
      <c r="I1452" s="8" t="s">
        <v>7815</v>
      </c>
      <c r="J1452" s="5" t="s">
        <v>93</v>
      </c>
      <c r="K1452" s="5" t="s">
        <v>1198</v>
      </c>
    </row>
    <row r="1453">
      <c r="A1453" s="4">
        <v>9613.0</v>
      </c>
      <c r="B1453" s="5" t="s">
        <v>7816</v>
      </c>
      <c r="C1453" s="5" t="s">
        <v>7817</v>
      </c>
      <c r="D1453" s="6" t="s">
        <v>7673</v>
      </c>
      <c r="E1453" s="5" t="s">
        <v>7026</v>
      </c>
      <c r="F1453" s="5" t="s">
        <v>7012</v>
      </c>
      <c r="G1453" s="6" t="s">
        <v>7818</v>
      </c>
      <c r="H1453" s="7" t="s">
        <v>7819</v>
      </c>
      <c r="I1453" s="8" t="s">
        <v>439</v>
      </c>
      <c r="J1453" s="5" t="s">
        <v>93</v>
      </c>
      <c r="K1453" s="5" t="s">
        <v>7719</v>
      </c>
    </row>
    <row r="1454">
      <c r="A1454" s="4">
        <v>9612.0</v>
      </c>
      <c r="B1454" s="5" t="s">
        <v>7820</v>
      </c>
      <c r="C1454" s="5" t="s">
        <v>7821</v>
      </c>
      <c r="D1454" s="6" t="s">
        <v>7822</v>
      </c>
      <c r="E1454" s="5" t="s">
        <v>7026</v>
      </c>
      <c r="F1454" s="5" t="s">
        <v>7012</v>
      </c>
      <c r="G1454" s="6" t="s">
        <v>7823</v>
      </c>
      <c r="H1454" s="5" t="s">
        <v>7824</v>
      </c>
      <c r="I1454" s="8" t="s">
        <v>7825</v>
      </c>
      <c r="J1454" s="5" t="s">
        <v>108</v>
      </c>
      <c r="K1454" s="5" t="s">
        <v>5480</v>
      </c>
    </row>
    <row r="1455">
      <c r="A1455" s="4">
        <v>9611.0</v>
      </c>
      <c r="B1455" s="5" t="s">
        <v>7826</v>
      </c>
      <c r="C1455" s="5" t="s">
        <v>7827</v>
      </c>
      <c r="D1455" s="6" t="s">
        <v>7828</v>
      </c>
      <c r="E1455" s="5" t="s">
        <v>7829</v>
      </c>
      <c r="F1455" s="5" t="s">
        <v>7012</v>
      </c>
      <c r="G1455" s="6" t="s">
        <v>7830</v>
      </c>
      <c r="H1455" s="4" t="str">
        <f>IFERROR(__xludf.DUMMYFUNCTION("""info@""&amp;LOWER(REGEXREPLACE(B1455,""[^A-Za-z0-9]"",""""))&amp;"".com"""),"info@milladoirosl.com")</f>
        <v>info@milladoirosl.com</v>
      </c>
      <c r="I1455" s="9" t="s">
        <v>7831</v>
      </c>
      <c r="J1455" s="5" t="s">
        <v>42</v>
      </c>
      <c r="K1455" s="5" t="s">
        <v>578</v>
      </c>
    </row>
    <row r="1456">
      <c r="A1456" s="4">
        <v>9610.0</v>
      </c>
      <c r="B1456" s="5" t="s">
        <v>7832</v>
      </c>
      <c r="C1456" s="5" t="s">
        <v>7833</v>
      </c>
      <c r="D1456" s="6" t="s">
        <v>7834</v>
      </c>
      <c r="E1456" s="5" t="s">
        <v>7026</v>
      </c>
      <c r="F1456" s="5" t="s">
        <v>7012</v>
      </c>
      <c r="G1456" s="6" t="s">
        <v>7835</v>
      </c>
      <c r="H1456" s="5" t="s">
        <v>7836</v>
      </c>
      <c r="I1456" s="8" t="s">
        <v>7837</v>
      </c>
      <c r="J1456" s="5" t="s">
        <v>18</v>
      </c>
      <c r="K1456" s="5" t="s">
        <v>1198</v>
      </c>
    </row>
    <row r="1457">
      <c r="A1457" s="4">
        <v>9609.0</v>
      </c>
      <c r="B1457" s="5" t="s">
        <v>7838</v>
      </c>
      <c r="C1457" s="5" t="s">
        <v>7839</v>
      </c>
      <c r="D1457" s="6" t="s">
        <v>7834</v>
      </c>
      <c r="E1457" s="5" t="s">
        <v>7026</v>
      </c>
      <c r="F1457" s="5" t="s">
        <v>7012</v>
      </c>
      <c r="G1457" s="6" t="s">
        <v>7840</v>
      </c>
      <c r="H1457" s="4" t="str">
        <f>IFERROR(__xludf.DUMMYFUNCTION("""info@""&amp;LOWER(REGEXREPLACE(B1457,""[^A-Za-z0-9]"",""""))&amp;"".com"""),"info@granhotelsantiago.com")</f>
        <v>info@granhotelsantiago.com</v>
      </c>
      <c r="I1457" s="9" t="s">
        <v>7841</v>
      </c>
      <c r="J1457" s="5" t="s">
        <v>42</v>
      </c>
      <c r="K1457" s="5" t="s">
        <v>7842</v>
      </c>
    </row>
    <row r="1458">
      <c r="A1458" s="4">
        <v>9608.0</v>
      </c>
      <c r="B1458" s="5" t="s">
        <v>7843</v>
      </c>
      <c r="C1458" s="5" t="s">
        <v>7844</v>
      </c>
      <c r="D1458" s="6" t="s">
        <v>7025</v>
      </c>
      <c r="E1458" s="5" t="s">
        <v>7026</v>
      </c>
      <c r="F1458" s="5" t="s">
        <v>7012</v>
      </c>
      <c r="G1458" s="6" t="s">
        <v>7845</v>
      </c>
      <c r="H1458" s="5" t="s">
        <v>7846</v>
      </c>
      <c r="I1458" s="8" t="s">
        <v>7847</v>
      </c>
      <c r="J1458" s="5" t="s">
        <v>108</v>
      </c>
      <c r="K1458" s="5" t="s">
        <v>27</v>
      </c>
    </row>
    <row r="1459">
      <c r="A1459" s="4">
        <v>9607.0</v>
      </c>
      <c r="B1459" s="5" t="s">
        <v>7848</v>
      </c>
      <c r="C1459" s="5" t="s">
        <v>7849</v>
      </c>
      <c r="D1459" s="6" t="s">
        <v>7612</v>
      </c>
      <c r="E1459" s="5" t="s">
        <v>7026</v>
      </c>
      <c r="F1459" s="5" t="s">
        <v>7012</v>
      </c>
      <c r="G1459" s="6" t="s">
        <v>7850</v>
      </c>
      <c r="H1459" s="5" t="s">
        <v>7851</v>
      </c>
      <c r="I1459" s="8" t="s">
        <v>7852</v>
      </c>
      <c r="J1459" s="5" t="s">
        <v>108</v>
      </c>
      <c r="K1459" s="5" t="s">
        <v>5510</v>
      </c>
    </row>
    <row r="1460">
      <c r="A1460" s="4">
        <v>9606.0</v>
      </c>
      <c r="B1460" s="5" t="s">
        <v>7853</v>
      </c>
      <c r="C1460" s="5" t="s">
        <v>7854</v>
      </c>
      <c r="D1460" s="6" t="s">
        <v>7834</v>
      </c>
      <c r="E1460" s="5" t="s">
        <v>7026</v>
      </c>
      <c r="F1460" s="5" t="s">
        <v>7012</v>
      </c>
      <c r="G1460" s="6" t="s">
        <v>7855</v>
      </c>
      <c r="H1460" s="5" t="s">
        <v>2922</v>
      </c>
      <c r="I1460" s="8" t="s">
        <v>41</v>
      </c>
      <c r="J1460" s="5" t="s">
        <v>42</v>
      </c>
      <c r="K1460" s="5" t="s">
        <v>7856</v>
      </c>
    </row>
    <row r="1461">
      <c r="A1461" s="4">
        <v>9605.0</v>
      </c>
      <c r="B1461" s="5" t="s">
        <v>7857</v>
      </c>
      <c r="C1461" s="5" t="s">
        <v>7858</v>
      </c>
      <c r="D1461" s="6" t="s">
        <v>7606</v>
      </c>
      <c r="E1461" s="5" t="s">
        <v>7026</v>
      </c>
      <c r="F1461" s="5" t="s">
        <v>7012</v>
      </c>
      <c r="G1461" s="6" t="s">
        <v>7859</v>
      </c>
      <c r="H1461" s="5" t="s">
        <v>7860</v>
      </c>
      <c r="I1461" s="8" t="s">
        <v>7861</v>
      </c>
      <c r="J1461" s="5" t="s">
        <v>42</v>
      </c>
      <c r="K1461" s="5" t="s">
        <v>19</v>
      </c>
    </row>
    <row r="1462">
      <c r="A1462" s="4">
        <v>9604.0</v>
      </c>
      <c r="B1462" s="5" t="s">
        <v>7862</v>
      </c>
      <c r="C1462" s="5" t="s">
        <v>7863</v>
      </c>
      <c r="D1462" s="6" t="s">
        <v>7600</v>
      </c>
      <c r="E1462" s="5" t="s">
        <v>7026</v>
      </c>
      <c r="F1462" s="5" t="s">
        <v>7012</v>
      </c>
      <c r="G1462" s="6" t="s">
        <v>7864</v>
      </c>
      <c r="H1462" s="5" t="s">
        <v>7865</v>
      </c>
      <c r="I1462" s="8" t="s">
        <v>7660</v>
      </c>
      <c r="J1462" s="5" t="s">
        <v>18</v>
      </c>
      <c r="K1462" s="5" t="s">
        <v>52</v>
      </c>
    </row>
    <row r="1463">
      <c r="A1463" s="4">
        <v>9603.0</v>
      </c>
      <c r="B1463" s="5" t="s">
        <v>7866</v>
      </c>
      <c r="C1463" s="5" t="s">
        <v>7867</v>
      </c>
      <c r="D1463" s="6" t="s">
        <v>7868</v>
      </c>
      <c r="E1463" s="5" t="s">
        <v>7869</v>
      </c>
      <c r="F1463" s="5" t="s">
        <v>7012</v>
      </c>
      <c r="G1463" s="6" t="s">
        <v>7870</v>
      </c>
      <c r="H1463" s="5" t="s">
        <v>7871</v>
      </c>
      <c r="I1463" s="8" t="s">
        <v>7872</v>
      </c>
      <c r="J1463" s="5" t="s">
        <v>42</v>
      </c>
      <c r="K1463" s="5" t="s">
        <v>308</v>
      </c>
    </row>
    <row r="1464">
      <c r="A1464" s="4">
        <v>9602.0</v>
      </c>
      <c r="B1464" s="5" t="s">
        <v>7873</v>
      </c>
      <c r="C1464" s="5" t="s">
        <v>7874</v>
      </c>
      <c r="D1464" s="6" t="s">
        <v>7875</v>
      </c>
      <c r="E1464" s="5" t="s">
        <v>7876</v>
      </c>
      <c r="F1464" s="5" t="s">
        <v>7012</v>
      </c>
      <c r="G1464" s="6" t="s">
        <v>7877</v>
      </c>
      <c r="H1464" s="5" t="s">
        <v>7878</v>
      </c>
      <c r="I1464" s="8" t="s">
        <v>7879</v>
      </c>
      <c r="J1464" s="5" t="s">
        <v>108</v>
      </c>
      <c r="K1464" s="5" t="s">
        <v>170</v>
      </c>
    </row>
    <row r="1465">
      <c r="A1465" s="4">
        <v>9601.0</v>
      </c>
      <c r="B1465" s="5" t="s">
        <v>7880</v>
      </c>
      <c r="C1465" s="5" t="s">
        <v>7881</v>
      </c>
      <c r="D1465" s="6" t="s">
        <v>7882</v>
      </c>
      <c r="E1465" s="5" t="s">
        <v>7876</v>
      </c>
      <c r="F1465" s="5" t="s">
        <v>7012</v>
      </c>
      <c r="G1465" s="6" t="s">
        <v>7883</v>
      </c>
      <c r="H1465" s="5" t="s">
        <v>7884</v>
      </c>
      <c r="I1465" s="8" t="s">
        <v>7885</v>
      </c>
      <c r="J1465" s="5" t="s">
        <v>42</v>
      </c>
      <c r="K1465" s="5" t="s">
        <v>74</v>
      </c>
    </row>
    <row r="1466">
      <c r="A1466" s="4">
        <v>9600.0</v>
      </c>
      <c r="B1466" s="5" t="s">
        <v>7886</v>
      </c>
      <c r="C1466" s="5" t="s">
        <v>7887</v>
      </c>
      <c r="D1466" s="6" t="s">
        <v>7875</v>
      </c>
      <c r="E1466" s="5" t="s">
        <v>7876</v>
      </c>
      <c r="F1466" s="5" t="s">
        <v>7012</v>
      </c>
      <c r="G1466" s="6" t="s">
        <v>7888</v>
      </c>
      <c r="H1466" s="5" t="s">
        <v>7889</v>
      </c>
      <c r="I1466" s="8" t="s">
        <v>7890</v>
      </c>
      <c r="J1466" s="5" t="s">
        <v>18</v>
      </c>
      <c r="K1466" s="5" t="s">
        <v>115</v>
      </c>
    </row>
    <row r="1467">
      <c r="A1467" s="4">
        <v>9599.0</v>
      </c>
      <c r="B1467" s="5" t="s">
        <v>7891</v>
      </c>
      <c r="C1467" s="5" t="s">
        <v>7892</v>
      </c>
      <c r="D1467" s="6" t="s">
        <v>7049</v>
      </c>
      <c r="E1467" s="5" t="s">
        <v>7026</v>
      </c>
      <c r="F1467" s="5" t="s">
        <v>7012</v>
      </c>
      <c r="G1467" s="6" t="s">
        <v>7893</v>
      </c>
      <c r="H1467" s="4" t="s">
        <v>7894</v>
      </c>
      <c r="I1467" s="8" t="s">
        <v>7895</v>
      </c>
      <c r="J1467" s="5" t="s">
        <v>42</v>
      </c>
      <c r="K1467" s="5" t="s">
        <v>1421</v>
      </c>
    </row>
    <row r="1468">
      <c r="A1468" s="4">
        <v>9598.0</v>
      </c>
      <c r="B1468" s="5" t="s">
        <v>7896</v>
      </c>
      <c r="C1468" s="5" t="s">
        <v>7897</v>
      </c>
      <c r="D1468" s="6" t="s">
        <v>7898</v>
      </c>
      <c r="E1468" s="5" t="s">
        <v>7899</v>
      </c>
      <c r="F1468" s="5" t="s">
        <v>7012</v>
      </c>
      <c r="G1468" s="6" t="s">
        <v>7900</v>
      </c>
      <c r="H1468" s="5" t="s">
        <v>7901</v>
      </c>
      <c r="I1468" s="8" t="s">
        <v>7902</v>
      </c>
      <c r="J1468" s="5" t="s">
        <v>18</v>
      </c>
      <c r="K1468" s="5" t="s">
        <v>254</v>
      </c>
    </row>
    <row r="1469">
      <c r="A1469" s="4">
        <v>9597.0</v>
      </c>
      <c r="B1469" s="5" t="s">
        <v>7903</v>
      </c>
      <c r="C1469" s="5" t="s">
        <v>7904</v>
      </c>
      <c r="D1469" s="6" t="s">
        <v>7898</v>
      </c>
      <c r="E1469" s="5" t="s">
        <v>7899</v>
      </c>
      <c r="F1469" s="5" t="s">
        <v>7012</v>
      </c>
      <c r="G1469" s="6" t="s">
        <v>7905</v>
      </c>
      <c r="H1469" s="5" t="s">
        <v>7906</v>
      </c>
      <c r="I1469" s="8" t="s">
        <v>7907</v>
      </c>
      <c r="J1469" s="5" t="s">
        <v>108</v>
      </c>
      <c r="K1469" s="5" t="s">
        <v>294</v>
      </c>
    </row>
    <row r="1470">
      <c r="A1470" s="4">
        <v>9596.0</v>
      </c>
      <c r="B1470" s="5" t="s">
        <v>7908</v>
      </c>
      <c r="C1470" s="5" t="s">
        <v>7909</v>
      </c>
      <c r="D1470" s="6" t="s">
        <v>7882</v>
      </c>
      <c r="E1470" s="5" t="s">
        <v>7876</v>
      </c>
      <c r="F1470" s="5" t="s">
        <v>7012</v>
      </c>
      <c r="G1470" s="6" t="s">
        <v>7910</v>
      </c>
      <c r="H1470" s="5" t="s">
        <v>7911</v>
      </c>
      <c r="I1470" s="9" t="s">
        <v>7912</v>
      </c>
      <c r="J1470" s="5" t="s">
        <v>42</v>
      </c>
      <c r="K1470" s="5" t="s">
        <v>233</v>
      </c>
    </row>
    <row r="1471">
      <c r="A1471" s="4">
        <v>9595.0</v>
      </c>
      <c r="B1471" s="5" t="s">
        <v>7913</v>
      </c>
      <c r="C1471" s="5" t="s">
        <v>7914</v>
      </c>
      <c r="D1471" s="6" t="s">
        <v>7915</v>
      </c>
      <c r="E1471" s="5" t="s">
        <v>7454</v>
      </c>
      <c r="F1471" s="5" t="s">
        <v>7012</v>
      </c>
      <c r="G1471" s="6" t="s">
        <v>7916</v>
      </c>
      <c r="H1471" s="7" t="s">
        <v>7917</v>
      </c>
      <c r="I1471" s="8" t="s">
        <v>7918</v>
      </c>
      <c r="J1471" s="5" t="s">
        <v>42</v>
      </c>
      <c r="K1471" s="5" t="s">
        <v>294</v>
      </c>
    </row>
    <row r="1472">
      <c r="A1472" s="4">
        <v>9594.0</v>
      </c>
      <c r="B1472" s="5" t="s">
        <v>7919</v>
      </c>
      <c r="C1472" s="5" t="s">
        <v>7920</v>
      </c>
      <c r="D1472" s="6" t="s">
        <v>7921</v>
      </c>
      <c r="E1472" s="5" t="s">
        <v>7922</v>
      </c>
      <c r="F1472" s="5" t="s">
        <v>7012</v>
      </c>
      <c r="G1472" s="6" t="s">
        <v>7923</v>
      </c>
      <c r="H1472" s="5" t="s">
        <v>7924</v>
      </c>
      <c r="I1472" s="8" t="s">
        <v>7925</v>
      </c>
      <c r="J1472" s="5" t="s">
        <v>18</v>
      </c>
      <c r="K1472" s="5" t="s">
        <v>280</v>
      </c>
    </row>
    <row r="1473">
      <c r="A1473" s="4">
        <v>9593.0</v>
      </c>
      <c r="B1473" s="5" t="s">
        <v>7926</v>
      </c>
      <c r="C1473" s="5" t="s">
        <v>7927</v>
      </c>
      <c r="D1473" s="6" t="s">
        <v>7928</v>
      </c>
      <c r="E1473" s="5" t="s">
        <v>7922</v>
      </c>
      <c r="F1473" s="5" t="s">
        <v>7012</v>
      </c>
      <c r="G1473" s="6" t="s">
        <v>7929</v>
      </c>
      <c r="H1473" s="4" t="str">
        <f>IFERROR(__xludf.DUMMYFUNCTION("""info@""&amp;LOWER(REGEXREPLACE(B1473,""[^A-Za-z0-9]"",""""))&amp;"".com"""),"info@hotelavenida.com")</f>
        <v>info@hotelavenida.com</v>
      </c>
      <c r="I1473" s="9" t="s">
        <v>7930</v>
      </c>
      <c r="J1473" s="5" t="s">
        <v>108</v>
      </c>
      <c r="K1473" s="5" t="s">
        <v>921</v>
      </c>
    </row>
    <row r="1474">
      <c r="A1474" s="4">
        <v>9592.0</v>
      </c>
      <c r="B1474" s="5" t="s">
        <v>7931</v>
      </c>
      <c r="C1474" s="5" t="s">
        <v>7932</v>
      </c>
      <c r="D1474" s="6" t="s">
        <v>7933</v>
      </c>
      <c r="E1474" s="5" t="s">
        <v>7934</v>
      </c>
      <c r="F1474" s="5" t="s">
        <v>7012</v>
      </c>
      <c r="G1474" s="6" t="s">
        <v>7935</v>
      </c>
      <c r="H1474" s="5" t="s">
        <v>7936</v>
      </c>
      <c r="I1474" s="8" t="s">
        <v>7937</v>
      </c>
      <c r="J1474" s="5" t="s">
        <v>93</v>
      </c>
      <c r="K1474" s="5" t="s">
        <v>280</v>
      </c>
    </row>
    <row r="1475">
      <c r="A1475" s="4">
        <v>9591.0</v>
      </c>
      <c r="B1475" s="5" t="s">
        <v>7938</v>
      </c>
      <c r="C1475" s="5" t="s">
        <v>7939</v>
      </c>
      <c r="D1475" s="6" t="s">
        <v>7940</v>
      </c>
      <c r="E1475" s="5" t="s">
        <v>7941</v>
      </c>
      <c r="F1475" s="5" t="s">
        <v>7012</v>
      </c>
      <c r="G1475" s="6" t="s">
        <v>7942</v>
      </c>
      <c r="H1475" s="5" t="s">
        <v>7943</v>
      </c>
      <c r="I1475" s="8" t="s">
        <v>7944</v>
      </c>
      <c r="J1475" s="5" t="s">
        <v>93</v>
      </c>
      <c r="K1475" s="5" t="s">
        <v>950</v>
      </c>
    </row>
    <row r="1476">
      <c r="A1476" s="4">
        <v>9590.0</v>
      </c>
      <c r="B1476" s="5" t="s">
        <v>7945</v>
      </c>
      <c r="C1476" s="5" t="s">
        <v>7946</v>
      </c>
      <c r="D1476" s="6" t="s">
        <v>7947</v>
      </c>
      <c r="E1476" s="5" t="s">
        <v>7948</v>
      </c>
      <c r="F1476" s="5" t="s">
        <v>7012</v>
      </c>
      <c r="G1476" s="6" t="s">
        <v>7949</v>
      </c>
      <c r="H1476" s="5" t="s">
        <v>7950</v>
      </c>
      <c r="I1476" s="8" t="s">
        <v>7951</v>
      </c>
      <c r="J1476" s="5" t="s">
        <v>42</v>
      </c>
      <c r="K1476" s="5" t="s">
        <v>1398</v>
      </c>
    </row>
    <row r="1477">
      <c r="A1477" s="4">
        <v>9589.0</v>
      </c>
      <c r="B1477" s="5" t="s">
        <v>7952</v>
      </c>
      <c r="C1477" s="5" t="s">
        <v>7953</v>
      </c>
      <c r="D1477" s="6" t="s">
        <v>7954</v>
      </c>
      <c r="E1477" s="5" t="s">
        <v>7955</v>
      </c>
      <c r="F1477" s="5" t="s">
        <v>7012</v>
      </c>
      <c r="G1477" s="6" t="s">
        <v>7956</v>
      </c>
      <c r="H1477" s="5" t="s">
        <v>7957</v>
      </c>
      <c r="I1477" s="8" t="s">
        <v>7958</v>
      </c>
      <c r="J1477" s="5" t="s">
        <v>108</v>
      </c>
      <c r="K1477" s="5" t="s">
        <v>1216</v>
      </c>
    </row>
    <row r="1478">
      <c r="A1478" s="4">
        <v>9588.0</v>
      </c>
      <c r="B1478" s="5" t="s">
        <v>7959</v>
      </c>
      <c r="C1478" s="5" t="s">
        <v>7960</v>
      </c>
      <c r="D1478" s="6" t="s">
        <v>7947</v>
      </c>
      <c r="E1478" s="5" t="s">
        <v>7948</v>
      </c>
      <c r="F1478" s="5" t="s">
        <v>7012</v>
      </c>
      <c r="G1478" s="6" t="s">
        <v>7961</v>
      </c>
      <c r="H1478" s="5" t="s">
        <v>7962</v>
      </c>
      <c r="I1478" s="9" t="s">
        <v>7963</v>
      </c>
      <c r="J1478" s="5" t="s">
        <v>18</v>
      </c>
      <c r="K1478" s="5" t="s">
        <v>2700</v>
      </c>
    </row>
    <row r="1479">
      <c r="A1479" s="4">
        <v>9587.0</v>
      </c>
      <c r="B1479" s="5" t="s">
        <v>7964</v>
      </c>
      <c r="C1479" s="5" t="s">
        <v>7965</v>
      </c>
      <c r="D1479" s="6" t="s">
        <v>7947</v>
      </c>
      <c r="E1479" s="5" t="s">
        <v>7948</v>
      </c>
      <c r="F1479" s="5" t="s">
        <v>7012</v>
      </c>
      <c r="G1479" s="6" t="s">
        <v>7966</v>
      </c>
      <c r="H1479" s="5" t="s">
        <v>7950</v>
      </c>
      <c r="I1479" s="8" t="s">
        <v>7967</v>
      </c>
      <c r="J1479" s="5" t="s">
        <v>93</v>
      </c>
      <c r="K1479" s="5" t="s">
        <v>975</v>
      </c>
    </row>
    <row r="1480">
      <c r="A1480" s="4">
        <v>9586.0</v>
      </c>
      <c r="B1480" s="5" t="s">
        <v>2357</v>
      </c>
      <c r="C1480" s="5" t="s">
        <v>7968</v>
      </c>
      <c r="D1480" s="6" t="s">
        <v>7969</v>
      </c>
      <c r="E1480" s="5" t="s">
        <v>7970</v>
      </c>
      <c r="F1480" s="5" t="s">
        <v>7012</v>
      </c>
      <c r="G1480" s="6" t="s">
        <v>7971</v>
      </c>
      <c r="H1480" s="5" t="s">
        <v>7972</v>
      </c>
      <c r="I1480" s="8" t="s">
        <v>7973</v>
      </c>
      <c r="J1480" s="5" t="s">
        <v>108</v>
      </c>
      <c r="K1480" s="5" t="s">
        <v>218</v>
      </c>
    </row>
    <row r="1481">
      <c r="A1481" s="4">
        <v>9585.0</v>
      </c>
      <c r="B1481" s="5" t="s">
        <v>7974</v>
      </c>
      <c r="C1481" s="5" t="s">
        <v>7975</v>
      </c>
      <c r="D1481" s="6" t="s">
        <v>7976</v>
      </c>
      <c r="E1481" s="5" t="s">
        <v>7922</v>
      </c>
      <c r="F1481" s="5" t="s">
        <v>7012</v>
      </c>
      <c r="G1481" s="6" t="s">
        <v>7977</v>
      </c>
      <c r="H1481" s="4" t="str">
        <f>IFERROR(__xludf.DUMMYFUNCTION("""info@""&amp;LOWER(REGEXREPLACE(B1481,""[^A-Za-z0-9]"",""""))&amp;"".com"""),"info@villadecedeira.com")</f>
        <v>info@villadecedeira.com</v>
      </c>
      <c r="I1481" s="9" t="s">
        <v>7978</v>
      </c>
      <c r="J1481" s="5" t="s">
        <v>93</v>
      </c>
      <c r="K1481" s="4" t="s">
        <v>42</v>
      </c>
    </row>
    <row r="1482">
      <c r="A1482" s="4">
        <v>9584.0</v>
      </c>
      <c r="B1482" s="5" t="s">
        <v>7979</v>
      </c>
      <c r="C1482" s="5" t="s">
        <v>7980</v>
      </c>
      <c r="D1482" s="6" t="s">
        <v>7981</v>
      </c>
      <c r="E1482" s="5" t="s">
        <v>7982</v>
      </c>
      <c r="F1482" s="5" t="s">
        <v>7012</v>
      </c>
      <c r="G1482" s="6" t="s">
        <v>7983</v>
      </c>
      <c r="H1482" s="5" t="s">
        <v>7984</v>
      </c>
      <c r="I1482" s="8" t="s">
        <v>7985</v>
      </c>
      <c r="J1482" s="5" t="s">
        <v>93</v>
      </c>
      <c r="K1482" s="5" t="s">
        <v>19</v>
      </c>
    </row>
    <row r="1483">
      <c r="A1483" s="4">
        <v>9583.0</v>
      </c>
      <c r="B1483" s="5" t="s">
        <v>7979</v>
      </c>
      <c r="C1483" s="5" t="s">
        <v>7986</v>
      </c>
      <c r="D1483" s="6" t="s">
        <v>7981</v>
      </c>
      <c r="E1483" s="5" t="s">
        <v>7982</v>
      </c>
      <c r="F1483" s="5" t="s">
        <v>7012</v>
      </c>
      <c r="G1483" s="6" t="s">
        <v>7983</v>
      </c>
      <c r="H1483" s="5" t="s">
        <v>7984</v>
      </c>
      <c r="I1483" s="8" t="s">
        <v>7985</v>
      </c>
      <c r="J1483" s="5" t="s">
        <v>463</v>
      </c>
      <c r="K1483" s="4" t="s">
        <v>42</v>
      </c>
    </row>
    <row r="1484">
      <c r="A1484" s="4">
        <v>9582.0</v>
      </c>
      <c r="B1484" s="5" t="s">
        <v>7987</v>
      </c>
      <c r="C1484" s="5" t="s">
        <v>7988</v>
      </c>
      <c r="D1484" s="6" t="s">
        <v>7989</v>
      </c>
      <c r="E1484" s="5" t="s">
        <v>7970</v>
      </c>
      <c r="F1484" s="5" t="s">
        <v>7012</v>
      </c>
      <c r="G1484" s="6" t="s">
        <v>7990</v>
      </c>
      <c r="H1484" s="5" t="s">
        <v>7991</v>
      </c>
      <c r="I1484" s="8" t="s">
        <v>7992</v>
      </c>
      <c r="J1484" s="5" t="s">
        <v>108</v>
      </c>
      <c r="K1484" s="5" t="s">
        <v>74</v>
      </c>
    </row>
    <row r="1485">
      <c r="A1485" s="4">
        <v>9581.0</v>
      </c>
      <c r="B1485" s="5" t="s">
        <v>7993</v>
      </c>
      <c r="C1485" s="5" t="s">
        <v>7994</v>
      </c>
      <c r="D1485" s="6" t="s">
        <v>7981</v>
      </c>
      <c r="E1485" s="5" t="s">
        <v>7982</v>
      </c>
      <c r="F1485" s="5" t="s">
        <v>7012</v>
      </c>
      <c r="G1485" s="6" t="s">
        <v>7995</v>
      </c>
      <c r="H1485" s="5" t="s">
        <v>7996</v>
      </c>
      <c r="I1485" s="8" t="s">
        <v>7997</v>
      </c>
      <c r="J1485" s="5" t="s">
        <v>108</v>
      </c>
      <c r="K1485" s="5" t="s">
        <v>308</v>
      </c>
    </row>
    <row r="1486">
      <c r="A1486" s="4">
        <v>9580.0</v>
      </c>
      <c r="B1486" s="5" t="s">
        <v>7998</v>
      </c>
      <c r="C1486" s="5" t="s">
        <v>7999</v>
      </c>
      <c r="D1486" s="6" t="s">
        <v>8000</v>
      </c>
      <c r="E1486" s="5" t="s">
        <v>7982</v>
      </c>
      <c r="F1486" s="5" t="s">
        <v>7012</v>
      </c>
      <c r="G1486" s="6" t="s">
        <v>8001</v>
      </c>
      <c r="H1486" s="5" t="s">
        <v>8002</v>
      </c>
      <c r="I1486" s="9" t="s">
        <v>8003</v>
      </c>
      <c r="J1486" s="5" t="s">
        <v>93</v>
      </c>
      <c r="K1486" s="5" t="s">
        <v>160</v>
      </c>
    </row>
    <row r="1487">
      <c r="A1487" s="4">
        <v>9579.0</v>
      </c>
      <c r="B1487" s="5" t="s">
        <v>8004</v>
      </c>
      <c r="C1487" s="5" t="s">
        <v>8005</v>
      </c>
      <c r="D1487" s="6" t="s">
        <v>8006</v>
      </c>
      <c r="E1487" s="5" t="s">
        <v>8007</v>
      </c>
      <c r="F1487" s="5" t="s">
        <v>7012</v>
      </c>
      <c r="G1487" s="6" t="s">
        <v>8008</v>
      </c>
      <c r="H1487" s="5" t="s">
        <v>8009</v>
      </c>
      <c r="I1487" s="8" t="s">
        <v>8010</v>
      </c>
      <c r="J1487" s="5" t="s">
        <v>42</v>
      </c>
      <c r="K1487" s="5" t="s">
        <v>1985</v>
      </c>
    </row>
    <row r="1488">
      <c r="A1488" s="4">
        <v>9578.0</v>
      </c>
      <c r="B1488" s="5" t="s">
        <v>8011</v>
      </c>
      <c r="C1488" s="5" t="s">
        <v>8012</v>
      </c>
      <c r="D1488" s="6" t="s">
        <v>8013</v>
      </c>
      <c r="E1488" s="5" t="s">
        <v>8007</v>
      </c>
      <c r="F1488" s="5" t="s">
        <v>7012</v>
      </c>
      <c r="G1488" s="6" t="s">
        <v>8014</v>
      </c>
      <c r="H1488" s="5" t="s">
        <v>8015</v>
      </c>
      <c r="I1488" s="9" t="s">
        <v>8016</v>
      </c>
      <c r="J1488" s="5" t="s">
        <v>18</v>
      </c>
      <c r="K1488" s="5" t="s">
        <v>280</v>
      </c>
    </row>
    <row r="1489">
      <c r="A1489" s="4">
        <v>9577.0</v>
      </c>
      <c r="B1489" s="5" t="s">
        <v>8017</v>
      </c>
      <c r="C1489" s="5" t="s">
        <v>8018</v>
      </c>
      <c r="D1489" s="6" t="s">
        <v>8019</v>
      </c>
      <c r="E1489" s="5" t="s">
        <v>8007</v>
      </c>
      <c r="F1489" s="5" t="s">
        <v>7012</v>
      </c>
      <c r="G1489" s="6" t="s">
        <v>8020</v>
      </c>
      <c r="H1489" s="5" t="s">
        <v>8021</v>
      </c>
      <c r="I1489" s="11" t="s">
        <v>8022</v>
      </c>
      <c r="J1489" s="5" t="s">
        <v>108</v>
      </c>
      <c r="K1489" s="5" t="s">
        <v>679</v>
      </c>
    </row>
    <row r="1490">
      <c r="A1490" s="4">
        <v>9576.0</v>
      </c>
      <c r="B1490" s="5" t="s">
        <v>8023</v>
      </c>
      <c r="C1490" s="5" t="s">
        <v>8024</v>
      </c>
      <c r="D1490" s="6" t="s">
        <v>8006</v>
      </c>
      <c r="E1490" s="5" t="s">
        <v>8007</v>
      </c>
      <c r="F1490" s="5" t="s">
        <v>7012</v>
      </c>
      <c r="G1490" s="6" t="s">
        <v>8025</v>
      </c>
      <c r="H1490" s="5" t="s">
        <v>8026</v>
      </c>
      <c r="I1490" s="8" t="s">
        <v>8027</v>
      </c>
      <c r="J1490" s="5" t="s">
        <v>93</v>
      </c>
      <c r="K1490" s="5" t="s">
        <v>721</v>
      </c>
    </row>
    <row r="1491">
      <c r="A1491" s="4">
        <v>9575.0</v>
      </c>
      <c r="B1491" s="5" t="s">
        <v>8028</v>
      </c>
      <c r="C1491" s="5" t="s">
        <v>8029</v>
      </c>
      <c r="D1491" s="6" t="s">
        <v>8030</v>
      </c>
      <c r="E1491" s="5" t="s">
        <v>8007</v>
      </c>
      <c r="F1491" s="5" t="s">
        <v>7012</v>
      </c>
      <c r="G1491" s="6" t="s">
        <v>8031</v>
      </c>
      <c r="H1491" s="4" t="str">
        <f>IFERROR(__xludf.DUMMYFUNCTION("""info@""&amp;LOWER(REGEXREPLACE(B1491,""[^A-Za-z0-9]"",""""))&amp;"".com"""),"info@hostesindosl.com")</f>
        <v>info@hostesindosl.com</v>
      </c>
      <c r="I1491" s="9" t="s">
        <v>8032</v>
      </c>
      <c r="J1491" s="5" t="s">
        <v>93</v>
      </c>
      <c r="K1491" s="4" t="s">
        <v>42</v>
      </c>
    </row>
    <row r="1492">
      <c r="A1492" s="4">
        <v>9574.0</v>
      </c>
      <c r="B1492" s="5" t="s">
        <v>8033</v>
      </c>
      <c r="C1492" s="5" t="s">
        <v>8034</v>
      </c>
      <c r="D1492" s="6" t="s">
        <v>8030</v>
      </c>
      <c r="E1492" s="5" t="s">
        <v>8007</v>
      </c>
      <c r="F1492" s="5" t="s">
        <v>7012</v>
      </c>
      <c r="G1492" s="6" t="s">
        <v>8035</v>
      </c>
      <c r="H1492" s="4" t="str">
        <f>IFERROR(__xludf.DUMMYFUNCTION("""info@""&amp;LOWER(REGEXREPLACE(B1492,""[^A-Za-z0-9]"",""""))&amp;"".com"""),"info@husahotelodeon.com")</f>
        <v>info@husahotelodeon.com</v>
      </c>
      <c r="I1492" s="9" t="s">
        <v>8036</v>
      </c>
      <c r="J1492" s="5" t="s">
        <v>93</v>
      </c>
      <c r="K1492" s="5" t="s">
        <v>381</v>
      </c>
    </row>
    <row r="1493">
      <c r="A1493" s="4">
        <v>9573.0</v>
      </c>
      <c r="B1493" s="5" t="s">
        <v>8037</v>
      </c>
      <c r="C1493" s="5" t="s">
        <v>8038</v>
      </c>
      <c r="D1493" s="6" t="s">
        <v>8039</v>
      </c>
      <c r="E1493" s="5" t="s">
        <v>8040</v>
      </c>
      <c r="F1493" s="5" t="s">
        <v>7012</v>
      </c>
      <c r="G1493" s="6" t="s">
        <v>8041</v>
      </c>
      <c r="H1493" s="5" t="s">
        <v>8042</v>
      </c>
      <c r="I1493" s="8" t="s">
        <v>8043</v>
      </c>
      <c r="J1493" s="5" t="s">
        <v>93</v>
      </c>
      <c r="K1493" s="5" t="s">
        <v>1410</v>
      </c>
    </row>
    <row r="1494">
      <c r="A1494" s="4">
        <v>9572.0</v>
      </c>
      <c r="B1494" s="5" t="s">
        <v>8044</v>
      </c>
      <c r="C1494" s="5" t="s">
        <v>8045</v>
      </c>
      <c r="D1494" s="6" t="s">
        <v>8046</v>
      </c>
      <c r="E1494" s="5" t="s">
        <v>8040</v>
      </c>
      <c r="F1494" s="5" t="s">
        <v>7012</v>
      </c>
      <c r="G1494" s="6" t="s">
        <v>8047</v>
      </c>
      <c r="H1494" s="5" t="s">
        <v>8048</v>
      </c>
      <c r="I1494" s="8" t="s">
        <v>8049</v>
      </c>
      <c r="J1494" s="5" t="s">
        <v>753</v>
      </c>
      <c r="K1494" s="5" t="s">
        <v>294</v>
      </c>
    </row>
    <row r="1495">
      <c r="A1495" s="4">
        <v>9570.0</v>
      </c>
      <c r="B1495" s="5" t="s">
        <v>8050</v>
      </c>
      <c r="C1495" s="5" t="s">
        <v>8051</v>
      </c>
      <c r="D1495" s="6" t="s">
        <v>8052</v>
      </c>
      <c r="E1495" s="5" t="s">
        <v>8040</v>
      </c>
      <c r="F1495" s="5" t="s">
        <v>7012</v>
      </c>
      <c r="G1495" s="6" t="s">
        <v>8053</v>
      </c>
      <c r="H1495" s="5" t="s">
        <v>8054</v>
      </c>
      <c r="I1495" s="8" t="s">
        <v>8055</v>
      </c>
      <c r="J1495" s="5" t="s">
        <v>108</v>
      </c>
      <c r="K1495" s="5" t="s">
        <v>280</v>
      </c>
    </row>
    <row r="1496">
      <c r="A1496" s="4">
        <v>9571.0</v>
      </c>
      <c r="B1496" s="5" t="s">
        <v>8056</v>
      </c>
      <c r="C1496" s="5" t="s">
        <v>8057</v>
      </c>
      <c r="D1496" s="6" t="s">
        <v>8052</v>
      </c>
      <c r="E1496" s="5" t="s">
        <v>8040</v>
      </c>
      <c r="F1496" s="5" t="s">
        <v>7012</v>
      </c>
      <c r="G1496" s="6" t="s">
        <v>8053</v>
      </c>
      <c r="H1496" s="5" t="s">
        <v>8058</v>
      </c>
      <c r="I1496" s="8" t="s">
        <v>8059</v>
      </c>
      <c r="J1496" s="5" t="s">
        <v>93</v>
      </c>
      <c r="K1496" s="5" t="s">
        <v>420</v>
      </c>
    </row>
    <row r="1497">
      <c r="A1497" s="4">
        <v>9569.0</v>
      </c>
      <c r="B1497" s="5" t="s">
        <v>8060</v>
      </c>
      <c r="C1497" s="5" t="s">
        <v>8061</v>
      </c>
      <c r="D1497" s="6" t="s">
        <v>8052</v>
      </c>
      <c r="E1497" s="5" t="s">
        <v>8040</v>
      </c>
      <c r="F1497" s="5" t="s">
        <v>7012</v>
      </c>
      <c r="G1497" s="6" t="s">
        <v>8062</v>
      </c>
      <c r="H1497" s="4" t="s">
        <v>8063</v>
      </c>
      <c r="I1497" s="8" t="s">
        <v>8064</v>
      </c>
      <c r="J1497" s="5" t="s">
        <v>18</v>
      </c>
      <c r="K1497" s="4" t="s">
        <v>42</v>
      </c>
    </row>
    <row r="1498">
      <c r="A1498" s="4">
        <v>9568.0</v>
      </c>
      <c r="B1498" s="5" t="s">
        <v>8065</v>
      </c>
      <c r="C1498" s="5" t="s">
        <v>8066</v>
      </c>
      <c r="D1498" s="6" t="s">
        <v>8052</v>
      </c>
      <c r="E1498" s="5" t="s">
        <v>8040</v>
      </c>
      <c r="F1498" s="5" t="s">
        <v>7012</v>
      </c>
      <c r="G1498" s="6" t="s">
        <v>8067</v>
      </c>
      <c r="H1498" s="5" t="s">
        <v>8068</v>
      </c>
      <c r="I1498" s="8" t="s">
        <v>253</v>
      </c>
      <c r="J1498" s="5" t="s">
        <v>42</v>
      </c>
      <c r="K1498" s="5" t="s">
        <v>2683</v>
      </c>
    </row>
    <row r="1499">
      <c r="A1499" s="4">
        <v>9567.0</v>
      </c>
      <c r="B1499" s="5" t="s">
        <v>8069</v>
      </c>
      <c r="C1499" s="5" t="s">
        <v>8070</v>
      </c>
      <c r="D1499" s="6" t="s">
        <v>8071</v>
      </c>
      <c r="E1499" s="5" t="s">
        <v>8040</v>
      </c>
      <c r="F1499" s="5" t="s">
        <v>7012</v>
      </c>
      <c r="G1499" s="6" t="s">
        <v>8072</v>
      </c>
      <c r="H1499" s="5" t="s">
        <v>8073</v>
      </c>
      <c r="I1499" s="8" t="s">
        <v>8074</v>
      </c>
      <c r="J1499" s="5" t="s">
        <v>42</v>
      </c>
      <c r="K1499" s="5" t="s">
        <v>5485</v>
      </c>
    </row>
    <row r="1500">
      <c r="A1500" s="4">
        <v>9566.0</v>
      </c>
      <c r="B1500" s="5" t="s">
        <v>8075</v>
      </c>
      <c r="C1500" s="5" t="s">
        <v>8076</v>
      </c>
      <c r="D1500" s="6" t="s">
        <v>8046</v>
      </c>
      <c r="E1500" s="5" t="s">
        <v>8040</v>
      </c>
      <c r="F1500" s="5" t="s">
        <v>7012</v>
      </c>
      <c r="G1500" s="6" t="s">
        <v>8077</v>
      </c>
      <c r="H1500" s="5" t="s">
        <v>8078</v>
      </c>
      <c r="I1500" s="8" t="s">
        <v>8079</v>
      </c>
      <c r="J1500" s="5" t="s">
        <v>18</v>
      </c>
      <c r="K1500" s="4" t="s">
        <v>42</v>
      </c>
    </row>
    <row r="1501">
      <c r="A1501" s="4">
        <v>9565.0</v>
      </c>
      <c r="B1501" s="5" t="s">
        <v>8075</v>
      </c>
      <c r="C1501" s="5" t="s">
        <v>8080</v>
      </c>
      <c r="D1501" s="6" t="s">
        <v>8046</v>
      </c>
      <c r="E1501" s="5" t="s">
        <v>8040</v>
      </c>
      <c r="F1501" s="5" t="s">
        <v>7012</v>
      </c>
      <c r="G1501" s="6" t="s">
        <v>8077</v>
      </c>
      <c r="H1501" s="5" t="s">
        <v>8078</v>
      </c>
      <c r="I1501" s="8" t="s">
        <v>8079</v>
      </c>
      <c r="J1501" s="5" t="s">
        <v>18</v>
      </c>
      <c r="K1501" s="5" t="s">
        <v>1685</v>
      </c>
    </row>
    <row r="1502">
      <c r="A1502" s="4">
        <v>9564.0</v>
      </c>
      <c r="B1502" s="5" t="s">
        <v>8081</v>
      </c>
      <c r="C1502" s="5" t="s">
        <v>8082</v>
      </c>
      <c r="D1502" s="6" t="s">
        <v>8052</v>
      </c>
      <c r="E1502" s="5" t="s">
        <v>8040</v>
      </c>
      <c r="F1502" s="5" t="s">
        <v>7012</v>
      </c>
      <c r="G1502" s="6" t="s">
        <v>8083</v>
      </c>
      <c r="H1502" s="5" t="s">
        <v>2979</v>
      </c>
      <c r="I1502" s="8" t="s">
        <v>8084</v>
      </c>
      <c r="J1502" s="5" t="s">
        <v>42</v>
      </c>
      <c r="K1502" s="5" t="s">
        <v>126</v>
      </c>
    </row>
    <row r="1503">
      <c r="A1503" s="4">
        <v>9563.0</v>
      </c>
      <c r="B1503" s="5" t="s">
        <v>3679</v>
      </c>
      <c r="C1503" s="5" t="s">
        <v>8085</v>
      </c>
      <c r="D1503" s="6" t="s">
        <v>7032</v>
      </c>
      <c r="E1503" s="5" t="s">
        <v>7012</v>
      </c>
      <c r="F1503" s="5" t="s">
        <v>7012</v>
      </c>
      <c r="G1503" s="6" t="s">
        <v>8086</v>
      </c>
      <c r="H1503" s="5" t="s">
        <v>8087</v>
      </c>
      <c r="I1503" s="8" t="s">
        <v>8088</v>
      </c>
      <c r="J1503" s="5" t="s">
        <v>42</v>
      </c>
      <c r="K1503" s="5" t="s">
        <v>1398</v>
      </c>
    </row>
    <row r="1504">
      <c r="A1504" s="4">
        <v>9562.0</v>
      </c>
      <c r="B1504" s="5" t="s">
        <v>8089</v>
      </c>
      <c r="C1504" s="5" t="s">
        <v>8090</v>
      </c>
      <c r="D1504" s="6" t="s">
        <v>8091</v>
      </c>
      <c r="E1504" s="5" t="s">
        <v>7012</v>
      </c>
      <c r="F1504" s="5" t="s">
        <v>7012</v>
      </c>
      <c r="G1504" s="6" t="s">
        <v>8092</v>
      </c>
      <c r="H1504" s="4" t="str">
        <f>IFERROR(__xludf.DUMMYFUNCTION("""info@""&amp;LOWER(REGEXREPLACE(B1504,""[^A-Za-z0-9]"",""""))&amp;"".com"""),"info@hoteldematograndesl.com")</f>
        <v>info@hoteldematograndesl.com</v>
      </c>
      <c r="I1504" s="9" t="s">
        <v>8093</v>
      </c>
      <c r="J1504" s="5" t="s">
        <v>42</v>
      </c>
      <c r="K1504" s="4" t="s">
        <v>42</v>
      </c>
    </row>
    <row r="1505">
      <c r="A1505" s="4">
        <v>9561.0</v>
      </c>
      <c r="B1505" s="5" t="s">
        <v>8094</v>
      </c>
      <c r="C1505" s="5" t="s">
        <v>8095</v>
      </c>
      <c r="D1505" s="6" t="s">
        <v>7032</v>
      </c>
      <c r="E1505" s="5" t="s">
        <v>7012</v>
      </c>
      <c r="F1505" s="5" t="s">
        <v>7012</v>
      </c>
      <c r="G1505" s="6" t="s">
        <v>8096</v>
      </c>
      <c r="H1505" s="5" t="s">
        <v>8097</v>
      </c>
      <c r="I1505" s="9" t="s">
        <v>8098</v>
      </c>
      <c r="J1505" s="5" t="s">
        <v>367</v>
      </c>
      <c r="K1505" s="5" t="s">
        <v>280</v>
      </c>
    </row>
    <row r="1506">
      <c r="A1506" s="4">
        <v>9560.0</v>
      </c>
      <c r="B1506" s="5" t="s">
        <v>8099</v>
      </c>
      <c r="C1506" s="5" t="s">
        <v>8100</v>
      </c>
      <c r="D1506" s="6" t="s">
        <v>8091</v>
      </c>
      <c r="E1506" s="5" t="s">
        <v>7012</v>
      </c>
      <c r="F1506" s="5" t="s">
        <v>7012</v>
      </c>
      <c r="G1506" s="6" t="s">
        <v>8101</v>
      </c>
      <c r="H1506" s="4" t="str">
        <f>IFERROR(__xludf.DUMMYFUNCTION("""info@""&amp;LOWER(REGEXREPLACE(B1506,""[^A-Za-z0-9]"",""""))&amp;"".com"""),"info@nicosareysl.com")</f>
        <v>info@nicosareysl.com</v>
      </c>
      <c r="I1506" s="9" t="s">
        <v>8102</v>
      </c>
      <c r="J1506" s="5" t="s">
        <v>108</v>
      </c>
      <c r="K1506" s="4" t="s">
        <v>42</v>
      </c>
    </row>
    <row r="1507">
      <c r="A1507" s="4">
        <v>9559.0</v>
      </c>
      <c r="B1507" s="5" t="s">
        <v>8103</v>
      </c>
      <c r="C1507" s="5" t="s">
        <v>8104</v>
      </c>
      <c r="D1507" s="6" t="s">
        <v>8105</v>
      </c>
      <c r="E1507" s="5" t="s">
        <v>7012</v>
      </c>
      <c r="F1507" s="5" t="s">
        <v>7012</v>
      </c>
      <c r="G1507" s="6" t="s">
        <v>8106</v>
      </c>
      <c r="H1507" s="5" t="s">
        <v>8107</v>
      </c>
      <c r="I1507" s="8" t="s">
        <v>8108</v>
      </c>
      <c r="J1507" s="5" t="s">
        <v>18</v>
      </c>
      <c r="K1507" s="5" t="s">
        <v>578</v>
      </c>
    </row>
    <row r="1508">
      <c r="A1508" s="4">
        <v>9558.0</v>
      </c>
      <c r="B1508" s="5" t="s">
        <v>8109</v>
      </c>
      <c r="C1508" s="5" t="s">
        <v>8110</v>
      </c>
      <c r="D1508" s="6" t="s">
        <v>8111</v>
      </c>
      <c r="E1508" s="5" t="s">
        <v>8112</v>
      </c>
      <c r="F1508" s="5" t="s">
        <v>7012</v>
      </c>
      <c r="G1508" s="6" t="s">
        <v>8113</v>
      </c>
      <c r="H1508" s="5" t="s">
        <v>8114</v>
      </c>
      <c r="I1508" s="8" t="s">
        <v>8115</v>
      </c>
      <c r="J1508" s="5" t="s">
        <v>42</v>
      </c>
      <c r="K1508" s="5" t="s">
        <v>218</v>
      </c>
    </row>
    <row r="1509">
      <c r="A1509" s="4">
        <v>9557.0</v>
      </c>
      <c r="B1509" s="5" t="s">
        <v>8116</v>
      </c>
      <c r="C1509" s="5" t="s">
        <v>8117</v>
      </c>
      <c r="D1509" s="6" t="s">
        <v>8111</v>
      </c>
      <c r="E1509" s="5" t="s">
        <v>7012</v>
      </c>
      <c r="F1509" s="5" t="s">
        <v>7012</v>
      </c>
      <c r="G1509" s="6" t="s">
        <v>8118</v>
      </c>
      <c r="H1509" s="5" t="s">
        <v>8119</v>
      </c>
      <c r="I1509" s="8" t="s">
        <v>8120</v>
      </c>
      <c r="J1509" s="5" t="s">
        <v>18</v>
      </c>
      <c r="K1509" s="5" t="s">
        <v>27</v>
      </c>
    </row>
    <row r="1510">
      <c r="A1510" s="4">
        <v>9556.0</v>
      </c>
      <c r="B1510" s="5" t="s">
        <v>8121</v>
      </c>
      <c r="C1510" s="5" t="s">
        <v>8122</v>
      </c>
      <c r="D1510" s="6" t="s">
        <v>8111</v>
      </c>
      <c r="E1510" s="5" t="s">
        <v>7012</v>
      </c>
      <c r="F1510" s="5" t="s">
        <v>7012</v>
      </c>
      <c r="G1510" s="6" t="s">
        <v>8123</v>
      </c>
      <c r="H1510" s="5" t="s">
        <v>8124</v>
      </c>
      <c r="I1510" s="8" t="s">
        <v>8125</v>
      </c>
      <c r="J1510" s="5" t="s">
        <v>108</v>
      </c>
      <c r="K1510" s="5" t="s">
        <v>721</v>
      </c>
    </row>
    <row r="1511">
      <c r="A1511" s="4">
        <v>9555.0</v>
      </c>
      <c r="B1511" s="5" t="s">
        <v>8126</v>
      </c>
      <c r="C1511" s="5" t="s">
        <v>8127</v>
      </c>
      <c r="D1511" s="6" t="s">
        <v>8128</v>
      </c>
      <c r="E1511" s="5" t="s">
        <v>7012</v>
      </c>
      <c r="F1511" s="5" t="s">
        <v>7012</v>
      </c>
      <c r="G1511" s="6" t="s">
        <v>8129</v>
      </c>
      <c r="H1511" s="5" t="s">
        <v>8130</v>
      </c>
      <c r="I1511" s="8" t="s">
        <v>8131</v>
      </c>
      <c r="J1511" s="5" t="s">
        <v>108</v>
      </c>
      <c r="K1511" s="5" t="s">
        <v>8132</v>
      </c>
    </row>
    <row r="1512">
      <c r="A1512" s="4">
        <v>9554.0</v>
      </c>
      <c r="B1512" s="5" t="s">
        <v>8133</v>
      </c>
      <c r="C1512" s="5" t="s">
        <v>8134</v>
      </c>
      <c r="D1512" s="6" t="s">
        <v>8135</v>
      </c>
      <c r="E1512" s="5" t="s">
        <v>7012</v>
      </c>
      <c r="F1512" s="5" t="s">
        <v>7012</v>
      </c>
      <c r="G1512" s="6" t="s">
        <v>8136</v>
      </c>
      <c r="H1512" s="5" t="s">
        <v>8137</v>
      </c>
      <c r="I1512" s="8" t="s">
        <v>2682</v>
      </c>
      <c r="J1512" s="5" t="s">
        <v>93</v>
      </c>
      <c r="K1512" s="5" t="s">
        <v>2201</v>
      </c>
    </row>
    <row r="1513">
      <c r="A1513" s="4">
        <v>9553.0</v>
      </c>
      <c r="B1513" s="5" t="s">
        <v>8138</v>
      </c>
      <c r="C1513" s="5" t="s">
        <v>8134</v>
      </c>
      <c r="D1513" s="6" t="s">
        <v>8135</v>
      </c>
      <c r="E1513" s="5" t="s">
        <v>7012</v>
      </c>
      <c r="F1513" s="5" t="s">
        <v>7012</v>
      </c>
      <c r="G1513" s="6" t="s">
        <v>8139</v>
      </c>
      <c r="H1513" s="5" t="s">
        <v>8137</v>
      </c>
      <c r="I1513" s="8" t="s">
        <v>2682</v>
      </c>
      <c r="J1513" s="5" t="s">
        <v>51</v>
      </c>
      <c r="K1513" s="5" t="s">
        <v>2201</v>
      </c>
    </row>
    <row r="1514">
      <c r="A1514" s="4">
        <v>9552.0</v>
      </c>
      <c r="B1514" s="5" t="s">
        <v>8140</v>
      </c>
      <c r="C1514" s="5" t="s">
        <v>8141</v>
      </c>
      <c r="D1514" s="6" t="s">
        <v>8135</v>
      </c>
      <c r="E1514" s="5" t="s">
        <v>7012</v>
      </c>
      <c r="F1514" s="5" t="s">
        <v>7012</v>
      </c>
      <c r="G1514" s="6" t="s">
        <v>8142</v>
      </c>
      <c r="H1514" s="5" t="s">
        <v>8143</v>
      </c>
      <c r="I1514" s="8" t="s">
        <v>8144</v>
      </c>
      <c r="J1514" s="5" t="s">
        <v>18</v>
      </c>
      <c r="K1514" s="5" t="s">
        <v>2201</v>
      </c>
    </row>
    <row r="1515">
      <c r="A1515" s="4">
        <v>9551.0</v>
      </c>
      <c r="B1515" s="5" t="s">
        <v>8145</v>
      </c>
      <c r="C1515" s="5" t="s">
        <v>8146</v>
      </c>
      <c r="D1515" s="6" t="s">
        <v>8135</v>
      </c>
      <c r="E1515" s="5" t="s">
        <v>7012</v>
      </c>
      <c r="F1515" s="5" t="s">
        <v>7012</v>
      </c>
      <c r="G1515" s="6" t="s">
        <v>8147</v>
      </c>
      <c r="H1515" s="5" t="s">
        <v>8148</v>
      </c>
      <c r="I1515" s="8" t="s">
        <v>8149</v>
      </c>
      <c r="J1515" s="5" t="s">
        <v>18</v>
      </c>
      <c r="K1515" s="5" t="s">
        <v>679</v>
      </c>
    </row>
    <row r="1516">
      <c r="A1516" s="4">
        <v>9550.0</v>
      </c>
      <c r="B1516" s="5" t="s">
        <v>8150</v>
      </c>
      <c r="C1516" s="5" t="s">
        <v>8151</v>
      </c>
      <c r="D1516" s="6" t="s">
        <v>8135</v>
      </c>
      <c r="E1516" s="5" t="s">
        <v>7012</v>
      </c>
      <c r="F1516" s="5" t="s">
        <v>7012</v>
      </c>
      <c r="G1516" s="6" t="s">
        <v>8152</v>
      </c>
      <c r="H1516" s="5" t="s">
        <v>8153</v>
      </c>
      <c r="I1516" s="8" t="s">
        <v>8154</v>
      </c>
      <c r="J1516" s="5" t="s">
        <v>42</v>
      </c>
      <c r="K1516" s="5" t="s">
        <v>464</v>
      </c>
    </row>
    <row r="1517">
      <c r="A1517" s="4">
        <v>9549.0</v>
      </c>
      <c r="B1517" s="5" t="s">
        <v>8155</v>
      </c>
      <c r="C1517" s="5" t="s">
        <v>8156</v>
      </c>
      <c r="D1517" s="6" t="s">
        <v>8135</v>
      </c>
      <c r="E1517" s="5" t="s">
        <v>7012</v>
      </c>
      <c r="F1517" s="5" t="s">
        <v>7012</v>
      </c>
      <c r="G1517" s="6" t="s">
        <v>8157</v>
      </c>
      <c r="H1517" s="5" t="s">
        <v>8158</v>
      </c>
      <c r="I1517" s="8" t="s">
        <v>8159</v>
      </c>
      <c r="J1517" s="5" t="s">
        <v>18</v>
      </c>
      <c r="K1517" s="5" t="s">
        <v>8160</v>
      </c>
    </row>
    <row r="1518">
      <c r="A1518" s="4">
        <v>9548.0</v>
      </c>
      <c r="B1518" s="5" t="s">
        <v>8161</v>
      </c>
      <c r="C1518" s="5" t="s">
        <v>8162</v>
      </c>
      <c r="D1518" s="6" t="s">
        <v>7478</v>
      </c>
      <c r="E1518" s="5" t="s">
        <v>7012</v>
      </c>
      <c r="F1518" s="5" t="s">
        <v>7012</v>
      </c>
      <c r="G1518" s="6" t="s">
        <v>8163</v>
      </c>
      <c r="H1518" s="5" t="s">
        <v>8164</v>
      </c>
      <c r="I1518" s="8" t="s">
        <v>8165</v>
      </c>
      <c r="J1518" s="5" t="s">
        <v>42</v>
      </c>
      <c r="K1518" s="5" t="s">
        <v>8166</v>
      </c>
    </row>
    <row r="1519">
      <c r="A1519" s="4">
        <v>9547.0</v>
      </c>
      <c r="B1519" s="5" t="s">
        <v>8167</v>
      </c>
      <c r="C1519" s="5" t="s">
        <v>8168</v>
      </c>
      <c r="D1519" s="6" t="s">
        <v>7011</v>
      </c>
      <c r="E1519" s="5" t="s">
        <v>7012</v>
      </c>
      <c r="F1519" s="5" t="s">
        <v>7012</v>
      </c>
      <c r="G1519" s="6" t="s">
        <v>8169</v>
      </c>
      <c r="H1519" s="4" t="str">
        <f>IFERROR(__xludf.DUMMYFUNCTION("""info@""&amp;LOWER(REGEXREPLACE(B1519,""[^A-Za-z0-9]"",""""))&amp;"".com"""),"info@husacenter.com")</f>
        <v>info@husacenter.com</v>
      </c>
      <c r="I1519" s="9" t="s">
        <v>8170</v>
      </c>
      <c r="J1519" s="5" t="s">
        <v>93</v>
      </c>
      <c r="K1519" s="5" t="s">
        <v>2513</v>
      </c>
    </row>
    <row r="1520">
      <c r="A1520" s="4">
        <v>9546.0</v>
      </c>
      <c r="B1520" s="5" t="s">
        <v>8171</v>
      </c>
      <c r="C1520" s="5" t="s">
        <v>8172</v>
      </c>
      <c r="D1520" s="6" t="s">
        <v>7032</v>
      </c>
      <c r="E1520" s="5" t="s">
        <v>7012</v>
      </c>
      <c r="F1520" s="5" t="s">
        <v>7012</v>
      </c>
      <c r="G1520" s="6" t="s">
        <v>8173</v>
      </c>
      <c r="H1520" s="4" t="str">
        <f>IFERROR(__xludf.DUMMYFUNCTION("""info@""&amp;LOWER(REGEXREPLACE(B1520,""[^A-Za-z0-9]"",""""))&amp;"".com"""),"info@trypcorua.com")</f>
        <v>info@trypcorua.com</v>
      </c>
      <c r="I1520" s="9" t="s">
        <v>8174</v>
      </c>
      <c r="J1520" s="5" t="s">
        <v>108</v>
      </c>
      <c r="K1520" s="5" t="s">
        <v>8175</v>
      </c>
    </row>
    <row r="1521">
      <c r="A1521" s="4">
        <v>9545.0</v>
      </c>
      <c r="B1521" s="5" t="s">
        <v>8176</v>
      </c>
      <c r="C1521" s="5" t="s">
        <v>8177</v>
      </c>
      <c r="D1521" s="6" t="s">
        <v>8111</v>
      </c>
      <c r="E1521" s="5" t="s">
        <v>7012</v>
      </c>
      <c r="F1521" s="5" t="s">
        <v>7012</v>
      </c>
      <c r="G1521" s="6" t="s">
        <v>8178</v>
      </c>
      <c r="H1521" s="5" t="s">
        <v>8179</v>
      </c>
      <c r="I1521" s="8" t="s">
        <v>8180</v>
      </c>
      <c r="J1521" s="5" t="s">
        <v>42</v>
      </c>
      <c r="K1521" s="5" t="s">
        <v>782</v>
      </c>
    </row>
    <row r="1522">
      <c r="A1522" s="4">
        <v>9544.0</v>
      </c>
      <c r="B1522" s="5" t="s">
        <v>8181</v>
      </c>
      <c r="C1522" s="5" t="s">
        <v>8182</v>
      </c>
      <c r="D1522" s="6" t="s">
        <v>8091</v>
      </c>
      <c r="E1522" s="5" t="s">
        <v>7012</v>
      </c>
      <c r="F1522" s="5" t="s">
        <v>7012</v>
      </c>
      <c r="G1522" s="6" t="s">
        <v>8183</v>
      </c>
      <c r="H1522" s="5" t="s">
        <v>8184</v>
      </c>
      <c r="I1522" s="8" t="s">
        <v>8185</v>
      </c>
      <c r="J1522" s="5" t="s">
        <v>42</v>
      </c>
      <c r="K1522" s="5" t="s">
        <v>498</v>
      </c>
    </row>
    <row r="1523">
      <c r="A1523" s="4">
        <v>9543.0</v>
      </c>
      <c r="B1523" s="5" t="s">
        <v>8186</v>
      </c>
      <c r="C1523" s="5" t="s">
        <v>8187</v>
      </c>
      <c r="D1523" s="6" t="s">
        <v>7011</v>
      </c>
      <c r="E1523" s="5" t="s">
        <v>7012</v>
      </c>
      <c r="F1523" s="5" t="s">
        <v>7012</v>
      </c>
      <c r="G1523" s="6" t="s">
        <v>8188</v>
      </c>
      <c r="H1523" s="7" t="s">
        <v>8189</v>
      </c>
      <c r="I1523" s="8" t="s">
        <v>8190</v>
      </c>
      <c r="J1523" s="5" t="s">
        <v>42</v>
      </c>
      <c r="K1523" s="5" t="s">
        <v>975</v>
      </c>
    </row>
    <row r="1524">
      <c r="A1524" s="4">
        <v>9542.0</v>
      </c>
      <c r="B1524" s="5" t="s">
        <v>8191</v>
      </c>
      <c r="C1524" s="5" t="s">
        <v>8192</v>
      </c>
      <c r="D1524" s="6" t="s">
        <v>7600</v>
      </c>
      <c r="E1524" s="5" t="s">
        <v>7026</v>
      </c>
      <c r="F1524" s="5" t="s">
        <v>7012</v>
      </c>
      <c r="G1524" s="6" t="s">
        <v>8193</v>
      </c>
      <c r="H1524" s="5" t="s">
        <v>8194</v>
      </c>
      <c r="I1524" s="8" t="s">
        <v>8195</v>
      </c>
      <c r="J1524" s="5" t="s">
        <v>93</v>
      </c>
      <c r="K1524" s="4" t="s">
        <v>42</v>
      </c>
    </row>
    <row r="1525">
      <c r="A1525" s="4">
        <v>9541.0</v>
      </c>
      <c r="B1525" s="5" t="s">
        <v>8196</v>
      </c>
      <c r="C1525" s="5" t="s">
        <v>8197</v>
      </c>
      <c r="D1525" s="6" t="s">
        <v>7326</v>
      </c>
      <c r="E1525" s="5" t="s">
        <v>7327</v>
      </c>
      <c r="F1525" s="5" t="s">
        <v>7012</v>
      </c>
      <c r="G1525" s="6" t="s">
        <v>8198</v>
      </c>
      <c r="H1525" s="5" t="s">
        <v>8199</v>
      </c>
      <c r="I1525" s="8" t="s">
        <v>8200</v>
      </c>
      <c r="J1525" s="5" t="s">
        <v>18</v>
      </c>
      <c r="K1525" s="5" t="s">
        <v>280</v>
      </c>
    </row>
    <row r="1526">
      <c r="A1526" s="4">
        <v>9540.0</v>
      </c>
      <c r="B1526" s="5" t="s">
        <v>8201</v>
      </c>
      <c r="C1526" s="5" t="s">
        <v>8202</v>
      </c>
      <c r="D1526" s="6" t="s">
        <v>7333</v>
      </c>
      <c r="E1526" s="5" t="s">
        <v>7327</v>
      </c>
      <c r="F1526" s="5" t="s">
        <v>7012</v>
      </c>
      <c r="G1526" s="6" t="s">
        <v>8203</v>
      </c>
      <c r="H1526" s="5" t="s">
        <v>8204</v>
      </c>
      <c r="I1526" s="8" t="s">
        <v>8205</v>
      </c>
      <c r="J1526" s="5" t="s">
        <v>108</v>
      </c>
      <c r="K1526" s="5" t="s">
        <v>66</v>
      </c>
    </row>
    <row r="1527">
      <c r="A1527" s="4">
        <v>11072.0</v>
      </c>
      <c r="B1527" s="5" t="s">
        <v>8206</v>
      </c>
      <c r="C1527" s="5" t="s">
        <v>8207</v>
      </c>
      <c r="D1527" s="6" t="s">
        <v>7109</v>
      </c>
      <c r="E1527" s="5" t="s">
        <v>7110</v>
      </c>
      <c r="F1527" s="5" t="s">
        <v>7012</v>
      </c>
      <c r="G1527" s="12" t="s">
        <v>8208</v>
      </c>
      <c r="H1527" s="5" t="s">
        <v>8209</v>
      </c>
      <c r="I1527" s="8" t="s">
        <v>8210</v>
      </c>
      <c r="J1527" s="5" t="s">
        <v>18</v>
      </c>
      <c r="K1527" s="5" t="s">
        <v>74</v>
      </c>
    </row>
    <row r="1528">
      <c r="A1528" s="4">
        <v>11052.0</v>
      </c>
      <c r="B1528" s="5" t="s">
        <v>8211</v>
      </c>
      <c r="C1528" s="5" t="s">
        <v>8212</v>
      </c>
      <c r="D1528" s="6" t="s">
        <v>7283</v>
      </c>
      <c r="E1528" s="5" t="s">
        <v>7284</v>
      </c>
      <c r="F1528" s="5" t="s">
        <v>7012</v>
      </c>
      <c r="G1528" s="12" t="s">
        <v>8213</v>
      </c>
      <c r="H1528" s="4" t="s">
        <v>8214</v>
      </c>
      <c r="I1528" s="11" t="s">
        <v>8215</v>
      </c>
      <c r="J1528" s="5" t="s">
        <v>42</v>
      </c>
      <c r="K1528" s="5" t="s">
        <v>35</v>
      </c>
    </row>
    <row r="1529">
      <c r="A1529" s="4">
        <v>11054.0</v>
      </c>
      <c r="B1529" s="5" t="s">
        <v>8216</v>
      </c>
      <c r="C1529" s="5" t="s">
        <v>8217</v>
      </c>
      <c r="D1529" s="6" t="s">
        <v>7392</v>
      </c>
      <c r="E1529" s="5" t="s">
        <v>7393</v>
      </c>
      <c r="F1529" s="5" t="s">
        <v>7012</v>
      </c>
      <c r="G1529" s="12" t="s">
        <v>8218</v>
      </c>
      <c r="H1529" s="5" t="s">
        <v>8219</v>
      </c>
      <c r="I1529" s="8" t="s">
        <v>8220</v>
      </c>
      <c r="J1529" s="5" t="s">
        <v>51</v>
      </c>
      <c r="K1529" s="4" t="s">
        <v>42</v>
      </c>
    </row>
    <row r="1530">
      <c r="A1530" s="4">
        <v>11088.0</v>
      </c>
      <c r="B1530" s="5" t="s">
        <v>8221</v>
      </c>
      <c r="C1530" s="5" t="s">
        <v>8222</v>
      </c>
      <c r="D1530" s="6" t="s">
        <v>7606</v>
      </c>
      <c r="E1530" s="5" t="s">
        <v>7026</v>
      </c>
      <c r="F1530" s="5" t="s">
        <v>7012</v>
      </c>
      <c r="G1530" s="12" t="s">
        <v>8223</v>
      </c>
      <c r="H1530" s="5" t="s">
        <v>8224</v>
      </c>
      <c r="I1530" s="8" t="s">
        <v>7609</v>
      </c>
      <c r="J1530" s="5" t="s">
        <v>42</v>
      </c>
      <c r="K1530" s="5" t="s">
        <v>74</v>
      </c>
    </row>
    <row r="1531">
      <c r="A1531" s="4">
        <v>11086.0</v>
      </c>
      <c r="B1531" s="5" t="s">
        <v>8225</v>
      </c>
      <c r="C1531" s="5" t="s">
        <v>8226</v>
      </c>
      <c r="D1531" s="6" t="s">
        <v>8227</v>
      </c>
      <c r="E1531" s="5" t="s">
        <v>7026</v>
      </c>
      <c r="F1531" s="5" t="s">
        <v>7012</v>
      </c>
      <c r="G1531" s="12" t="s">
        <v>8228</v>
      </c>
      <c r="H1531" s="5" t="s">
        <v>8229</v>
      </c>
      <c r="I1531" s="8" t="s">
        <v>8230</v>
      </c>
      <c r="J1531" s="5" t="s">
        <v>108</v>
      </c>
      <c r="K1531" s="4" t="s">
        <v>42</v>
      </c>
    </row>
    <row r="1532">
      <c r="A1532" s="4">
        <v>11050.0</v>
      </c>
      <c r="B1532" s="5" t="s">
        <v>8231</v>
      </c>
      <c r="C1532" s="5" t="s">
        <v>8232</v>
      </c>
      <c r="D1532" s="6" t="s">
        <v>7915</v>
      </c>
      <c r="E1532" s="5" t="s">
        <v>7454</v>
      </c>
      <c r="F1532" s="5" t="s">
        <v>7012</v>
      </c>
      <c r="G1532" s="12" t="s">
        <v>8233</v>
      </c>
      <c r="H1532" s="4" t="s">
        <v>8234</v>
      </c>
      <c r="I1532" s="8" t="s">
        <v>8235</v>
      </c>
      <c r="J1532" s="5" t="s">
        <v>42</v>
      </c>
      <c r="K1532" s="4" t="s">
        <v>42</v>
      </c>
    </row>
    <row r="1533">
      <c r="A1533" s="4">
        <v>11091.0</v>
      </c>
      <c r="B1533" s="5" t="s">
        <v>8236</v>
      </c>
      <c r="C1533" s="5" t="s">
        <v>8237</v>
      </c>
      <c r="D1533" s="6" t="s">
        <v>7933</v>
      </c>
      <c r="E1533" s="5" t="s">
        <v>7934</v>
      </c>
      <c r="F1533" s="5" t="s">
        <v>7012</v>
      </c>
      <c r="G1533" s="12" t="s">
        <v>8238</v>
      </c>
      <c r="H1533" s="5" t="s">
        <v>8239</v>
      </c>
      <c r="I1533" s="8" t="s">
        <v>8240</v>
      </c>
      <c r="J1533" s="5" t="s">
        <v>93</v>
      </c>
      <c r="K1533" s="5" t="s">
        <v>184</v>
      </c>
    </row>
    <row r="1534">
      <c r="A1534" s="4">
        <v>9539.0</v>
      </c>
      <c r="B1534" s="5" t="s">
        <v>8241</v>
      </c>
      <c r="C1534" s="5" t="s">
        <v>8242</v>
      </c>
      <c r="D1534" s="6" t="s">
        <v>8243</v>
      </c>
      <c r="E1534" s="5" t="s">
        <v>8244</v>
      </c>
      <c r="F1534" s="5" t="s">
        <v>8245</v>
      </c>
      <c r="G1534" s="6" t="s">
        <v>8246</v>
      </c>
      <c r="H1534" s="5" t="s">
        <v>8247</v>
      </c>
      <c r="I1534" s="8" t="s">
        <v>8248</v>
      </c>
      <c r="J1534" s="5" t="s">
        <v>51</v>
      </c>
      <c r="K1534" s="5" t="s">
        <v>218</v>
      </c>
    </row>
    <row r="1535">
      <c r="A1535" s="4">
        <v>9538.0</v>
      </c>
      <c r="B1535" s="5" t="s">
        <v>8249</v>
      </c>
      <c r="C1535" s="5" t="s">
        <v>8250</v>
      </c>
      <c r="D1535" s="6" t="s">
        <v>8251</v>
      </c>
      <c r="E1535" s="5" t="s">
        <v>8252</v>
      </c>
      <c r="F1535" s="5" t="s">
        <v>8245</v>
      </c>
      <c r="G1535" s="6" t="s">
        <v>8253</v>
      </c>
      <c r="H1535" s="7" t="s">
        <v>8254</v>
      </c>
      <c r="I1535" s="11" t="s">
        <v>8255</v>
      </c>
      <c r="J1535" s="5" t="s">
        <v>93</v>
      </c>
      <c r="K1535" s="5" t="s">
        <v>578</v>
      </c>
    </row>
    <row r="1536">
      <c r="A1536" s="4">
        <v>9537.0</v>
      </c>
      <c r="B1536" s="5" t="s">
        <v>8256</v>
      </c>
      <c r="C1536" s="5" t="s">
        <v>8257</v>
      </c>
      <c r="D1536" s="6" t="s">
        <v>8258</v>
      </c>
      <c r="E1536" s="5" t="s">
        <v>8252</v>
      </c>
      <c r="F1536" s="5" t="s">
        <v>8245</v>
      </c>
      <c r="G1536" s="6" t="s">
        <v>8259</v>
      </c>
      <c r="H1536" s="5" t="s">
        <v>8260</v>
      </c>
      <c r="I1536" s="8" t="s">
        <v>8261</v>
      </c>
      <c r="J1536" s="5" t="s">
        <v>42</v>
      </c>
      <c r="K1536" s="5" t="s">
        <v>43</v>
      </c>
    </row>
    <row r="1537">
      <c r="A1537" s="4">
        <v>9536.0</v>
      </c>
      <c r="B1537" s="5" t="s">
        <v>8262</v>
      </c>
      <c r="C1537" s="5" t="s">
        <v>8263</v>
      </c>
      <c r="D1537" s="6" t="s">
        <v>8258</v>
      </c>
      <c r="E1537" s="5" t="s">
        <v>8252</v>
      </c>
      <c r="F1537" s="5" t="s">
        <v>8245</v>
      </c>
      <c r="G1537" s="6" t="s">
        <v>8264</v>
      </c>
      <c r="H1537" s="4" t="str">
        <f>IFERROR(__xludf.DUMMYFUNCTION("""info@""&amp;LOWER(REGEXREPLACE(B1537,""[^A-Za-z0-9]"",""""))&amp;"".com"""),"info@hoteljuanii.com")</f>
        <v>info@hoteljuanii.com</v>
      </c>
      <c r="I1537" s="9" t="s">
        <v>8265</v>
      </c>
      <c r="J1537" s="5" t="s">
        <v>51</v>
      </c>
      <c r="K1537" s="5" t="s">
        <v>1427</v>
      </c>
    </row>
    <row r="1538">
      <c r="A1538" s="4">
        <v>9535.0</v>
      </c>
      <c r="B1538" s="5" t="s">
        <v>8266</v>
      </c>
      <c r="C1538" s="5" t="s">
        <v>8267</v>
      </c>
      <c r="D1538" s="6" t="s">
        <v>8268</v>
      </c>
      <c r="E1538" s="5" t="s">
        <v>8269</v>
      </c>
      <c r="F1538" s="5" t="s">
        <v>8245</v>
      </c>
      <c r="G1538" s="6" t="s">
        <v>8270</v>
      </c>
      <c r="H1538" s="5" t="s">
        <v>8271</v>
      </c>
      <c r="I1538" s="8" t="s">
        <v>8272</v>
      </c>
      <c r="J1538" s="5" t="s">
        <v>42</v>
      </c>
      <c r="K1538" s="4" t="s">
        <v>42</v>
      </c>
    </row>
    <row r="1539">
      <c r="A1539" s="4">
        <v>9534.0</v>
      </c>
      <c r="B1539" s="5" t="s">
        <v>8273</v>
      </c>
      <c r="C1539" s="5" t="s">
        <v>8274</v>
      </c>
      <c r="D1539" s="6" t="s">
        <v>8268</v>
      </c>
      <c r="E1539" s="5" t="s">
        <v>8269</v>
      </c>
      <c r="F1539" s="5" t="s">
        <v>8245</v>
      </c>
      <c r="G1539" s="6" t="s">
        <v>8275</v>
      </c>
      <c r="H1539" s="5" t="s">
        <v>8276</v>
      </c>
      <c r="I1539" s="9" t="s">
        <v>8277</v>
      </c>
      <c r="J1539" s="5" t="s">
        <v>51</v>
      </c>
      <c r="K1539" s="5" t="s">
        <v>294</v>
      </c>
    </row>
    <row r="1540">
      <c r="A1540" s="4">
        <v>9533.0</v>
      </c>
      <c r="B1540" s="5" t="s">
        <v>8278</v>
      </c>
      <c r="C1540" s="5" t="s">
        <v>8279</v>
      </c>
      <c r="D1540" s="6" t="s">
        <v>8280</v>
      </c>
      <c r="E1540" s="5" t="s">
        <v>8281</v>
      </c>
      <c r="F1540" s="5" t="s">
        <v>8245</v>
      </c>
      <c r="G1540" s="6" t="s">
        <v>8282</v>
      </c>
      <c r="H1540" s="5" t="s">
        <v>8283</v>
      </c>
      <c r="I1540" s="8" t="s">
        <v>8284</v>
      </c>
      <c r="J1540" s="5" t="s">
        <v>42</v>
      </c>
      <c r="K1540" s="5" t="s">
        <v>280</v>
      </c>
    </row>
    <row r="1541">
      <c r="A1541" s="4">
        <v>9532.0</v>
      </c>
      <c r="B1541" s="5" t="s">
        <v>8285</v>
      </c>
      <c r="C1541" s="5" t="s">
        <v>8286</v>
      </c>
      <c r="D1541" s="6" t="s">
        <v>8287</v>
      </c>
      <c r="E1541" s="5" t="s">
        <v>8288</v>
      </c>
      <c r="F1541" s="5" t="s">
        <v>8245</v>
      </c>
      <c r="G1541" s="6" t="s">
        <v>8289</v>
      </c>
      <c r="H1541" s="5" t="s">
        <v>8290</v>
      </c>
      <c r="I1541" s="8" t="s">
        <v>8291</v>
      </c>
      <c r="J1541" s="5" t="s">
        <v>93</v>
      </c>
      <c r="K1541" s="5" t="s">
        <v>679</v>
      </c>
    </row>
    <row r="1542">
      <c r="A1542" s="4">
        <v>9531.0</v>
      </c>
      <c r="B1542" s="5" t="s">
        <v>8292</v>
      </c>
      <c r="C1542" s="5" t="s">
        <v>8293</v>
      </c>
      <c r="D1542" s="6" t="s">
        <v>8294</v>
      </c>
      <c r="E1542" s="5" t="s">
        <v>8295</v>
      </c>
      <c r="F1542" s="5" t="s">
        <v>8245</v>
      </c>
      <c r="G1542" s="6" t="s">
        <v>8296</v>
      </c>
      <c r="H1542" s="5" t="s">
        <v>8297</v>
      </c>
      <c r="I1542" s="8" t="s">
        <v>8298</v>
      </c>
      <c r="J1542" s="5" t="s">
        <v>42</v>
      </c>
      <c r="K1542" s="5" t="s">
        <v>721</v>
      </c>
    </row>
    <row r="1543">
      <c r="A1543" s="4">
        <v>9530.0</v>
      </c>
      <c r="B1543" s="5" t="s">
        <v>8299</v>
      </c>
      <c r="C1543" s="5" t="s">
        <v>8300</v>
      </c>
      <c r="D1543" s="6" t="s">
        <v>8301</v>
      </c>
      <c r="E1543" s="5" t="s">
        <v>8302</v>
      </c>
      <c r="F1543" s="5" t="s">
        <v>8245</v>
      </c>
      <c r="G1543" s="6" t="s">
        <v>8303</v>
      </c>
      <c r="H1543" s="4" t="str">
        <f>IFERROR(__xludf.DUMMYFUNCTION("""info@""&amp;LOWER(REGEXREPLACE(B1543,""[^A-Za-z0-9]"",""""))&amp;"".com"""),"info@zamudiablasfolgado.com")</f>
        <v>info@zamudiablasfolgado.com</v>
      </c>
      <c r="I1543" s="9" t="s">
        <v>8304</v>
      </c>
      <c r="J1543" s="5" t="s">
        <v>93</v>
      </c>
      <c r="K1543" s="5" t="s">
        <v>921</v>
      </c>
    </row>
    <row r="1544">
      <c r="A1544" s="4">
        <v>9529.0</v>
      </c>
      <c r="B1544" s="5" t="s">
        <v>8305</v>
      </c>
      <c r="C1544" s="5" t="s">
        <v>8306</v>
      </c>
      <c r="D1544" s="6" t="s">
        <v>8307</v>
      </c>
      <c r="E1544" s="5" t="s">
        <v>8308</v>
      </c>
      <c r="F1544" s="5" t="s">
        <v>8245</v>
      </c>
      <c r="G1544" s="6" t="s">
        <v>8309</v>
      </c>
      <c r="H1544" s="5" t="s">
        <v>8310</v>
      </c>
      <c r="I1544" s="8" t="s">
        <v>8311</v>
      </c>
      <c r="J1544" s="5" t="s">
        <v>18</v>
      </c>
      <c r="K1544" s="5" t="s">
        <v>74</v>
      </c>
    </row>
    <row r="1545">
      <c r="A1545" s="4">
        <v>9528.0</v>
      </c>
      <c r="B1545" s="5" t="s">
        <v>8312</v>
      </c>
      <c r="C1545" s="5" t="s">
        <v>8313</v>
      </c>
      <c r="D1545" s="6" t="s">
        <v>8314</v>
      </c>
      <c r="E1545" s="5" t="s">
        <v>8315</v>
      </c>
      <c r="F1545" s="5" t="s">
        <v>8245</v>
      </c>
      <c r="G1545" s="6" t="s">
        <v>8316</v>
      </c>
      <c r="H1545" s="7" t="s">
        <v>8317</v>
      </c>
      <c r="I1545" s="8" t="s">
        <v>8318</v>
      </c>
      <c r="J1545" s="5" t="s">
        <v>42</v>
      </c>
      <c r="K1545" s="5" t="s">
        <v>126</v>
      </c>
    </row>
    <row r="1546">
      <c r="A1546" s="4">
        <v>9527.0</v>
      </c>
      <c r="B1546" s="5" t="s">
        <v>8319</v>
      </c>
      <c r="C1546" s="5" t="s">
        <v>8320</v>
      </c>
      <c r="D1546" s="6" t="s">
        <v>8314</v>
      </c>
      <c r="E1546" s="5" t="s">
        <v>8315</v>
      </c>
      <c r="F1546" s="5" t="s">
        <v>8245</v>
      </c>
      <c r="G1546" s="6" t="s">
        <v>8321</v>
      </c>
      <c r="H1546" s="5" t="s">
        <v>8322</v>
      </c>
      <c r="I1546" s="8" t="s">
        <v>8323</v>
      </c>
      <c r="J1546" s="5" t="s">
        <v>93</v>
      </c>
      <c r="K1546" s="5" t="s">
        <v>375</v>
      </c>
    </row>
    <row r="1547">
      <c r="A1547" s="4">
        <v>9526.0</v>
      </c>
      <c r="B1547" s="5" t="s">
        <v>8324</v>
      </c>
      <c r="C1547" s="5" t="s">
        <v>8325</v>
      </c>
      <c r="D1547" s="6" t="s">
        <v>8314</v>
      </c>
      <c r="E1547" s="5" t="s">
        <v>8315</v>
      </c>
      <c r="F1547" s="5" t="s">
        <v>8245</v>
      </c>
      <c r="G1547" s="6" t="s">
        <v>8326</v>
      </c>
      <c r="H1547" s="5" t="s">
        <v>8327</v>
      </c>
      <c r="I1547" s="9" t="s">
        <v>8328</v>
      </c>
      <c r="J1547" s="5" t="s">
        <v>42</v>
      </c>
      <c r="K1547" s="5" t="s">
        <v>254</v>
      </c>
    </row>
    <row r="1548">
      <c r="A1548" s="4">
        <v>9525.0</v>
      </c>
      <c r="B1548" s="5" t="s">
        <v>8329</v>
      </c>
      <c r="C1548" s="5" t="s">
        <v>8330</v>
      </c>
      <c r="D1548" s="6" t="s">
        <v>8314</v>
      </c>
      <c r="E1548" s="5" t="s">
        <v>8315</v>
      </c>
      <c r="F1548" s="5" t="s">
        <v>8245</v>
      </c>
      <c r="G1548" s="6" t="s">
        <v>8331</v>
      </c>
      <c r="H1548" s="4" t="str">
        <f>IFERROR(__xludf.DUMMYFUNCTION("""info@""&amp;LOWER(REGEXREPLACE(B1548,""[^A-Za-z0-9]"",""""))&amp;"".com"""),"info@hotelarenas.com")</f>
        <v>info@hotelarenas.com</v>
      </c>
      <c r="I1548" s="9" t="s">
        <v>8332</v>
      </c>
      <c r="J1548" s="5" t="s">
        <v>18</v>
      </c>
      <c r="K1548" s="5" t="s">
        <v>754</v>
      </c>
    </row>
    <row r="1549">
      <c r="A1549" s="4">
        <v>9524.0</v>
      </c>
      <c r="B1549" s="5" t="s">
        <v>8333</v>
      </c>
      <c r="C1549" s="5" t="s">
        <v>8334</v>
      </c>
      <c r="D1549" s="6" t="s">
        <v>8335</v>
      </c>
      <c r="E1549" s="5" t="s">
        <v>8336</v>
      </c>
      <c r="F1549" s="5" t="s">
        <v>8245</v>
      </c>
      <c r="G1549" s="6" t="s">
        <v>8337</v>
      </c>
      <c r="H1549" s="4" t="str">
        <f>IFERROR(__xludf.DUMMYFUNCTION("""info@""&amp;LOWER(REGEXREPLACE(B1549,""[^A-Za-z0-9]"",""""))&amp;"".com"""),"info@laposadadepedrezales.com")</f>
        <v>info@laposadadepedrezales.com</v>
      </c>
      <c r="I1549" s="9" t="s">
        <v>8338</v>
      </c>
      <c r="J1549" s="5" t="s">
        <v>18</v>
      </c>
      <c r="K1549" s="5" t="s">
        <v>233</v>
      </c>
    </row>
    <row r="1550">
      <c r="A1550" s="4">
        <v>9523.0</v>
      </c>
      <c r="B1550" s="5" t="s">
        <v>8339</v>
      </c>
      <c r="C1550" s="5" t="s">
        <v>8340</v>
      </c>
      <c r="D1550" s="6" t="s">
        <v>8341</v>
      </c>
      <c r="E1550" s="5" t="s">
        <v>8339</v>
      </c>
      <c r="F1550" s="5" t="s">
        <v>8245</v>
      </c>
      <c r="G1550" s="6" t="s">
        <v>8342</v>
      </c>
      <c r="H1550" s="4" t="str">
        <f>IFERROR(__xludf.DUMMYFUNCTION("""info@""&amp;LOWER(REGEXREPLACE(B1550,""[^A-Za-z0-9]"",""""))&amp;"".com"""),"info@porto.com")</f>
        <v>info@porto.com</v>
      </c>
      <c r="I1550" s="9" t="s">
        <v>8343</v>
      </c>
      <c r="J1550" s="5" t="s">
        <v>108</v>
      </c>
      <c r="K1550" s="5" t="s">
        <v>679</v>
      </c>
    </row>
    <row r="1551">
      <c r="A1551" s="4">
        <v>9522.0</v>
      </c>
      <c r="B1551" s="5" t="s">
        <v>8344</v>
      </c>
      <c r="C1551" s="5" t="s">
        <v>8345</v>
      </c>
      <c r="D1551" s="6" t="s">
        <v>8346</v>
      </c>
      <c r="E1551" s="5" t="s">
        <v>8347</v>
      </c>
      <c r="F1551" s="5" t="s">
        <v>8245</v>
      </c>
      <c r="G1551" s="6" t="s">
        <v>8348</v>
      </c>
      <c r="H1551" s="5" t="s">
        <v>8349</v>
      </c>
      <c r="I1551" s="8" t="s">
        <v>8350</v>
      </c>
      <c r="J1551" s="5" t="s">
        <v>93</v>
      </c>
      <c r="K1551" s="5" t="s">
        <v>152</v>
      </c>
    </row>
    <row r="1552">
      <c r="A1552" s="4">
        <v>9521.0</v>
      </c>
      <c r="B1552" s="5" t="s">
        <v>8351</v>
      </c>
      <c r="C1552" s="5" t="s">
        <v>8352</v>
      </c>
      <c r="D1552" s="6" t="s">
        <v>8353</v>
      </c>
      <c r="E1552" s="5" t="s">
        <v>8336</v>
      </c>
      <c r="F1552" s="5" t="s">
        <v>8245</v>
      </c>
      <c r="G1552" s="6" t="s">
        <v>8354</v>
      </c>
      <c r="H1552" s="4" t="str">
        <f>IFERROR(__xludf.DUMMYFUNCTION("""info@""&amp;LOWER(REGEXREPLACE(B1552,""[^A-Za-z0-9]"",""""))&amp;"".com"""),"info@losrochizamora.com")</f>
        <v>info@losrochizamora.com</v>
      </c>
      <c r="I1552" s="9" t="s">
        <v>8355</v>
      </c>
      <c r="J1552" s="5" t="s">
        <v>93</v>
      </c>
      <c r="K1552" s="5" t="s">
        <v>679</v>
      </c>
    </row>
    <row r="1553">
      <c r="A1553" s="4">
        <v>9520.0</v>
      </c>
      <c r="B1553" s="5" t="s">
        <v>8356</v>
      </c>
      <c r="C1553" s="5" t="s">
        <v>8357</v>
      </c>
      <c r="D1553" s="6" t="s">
        <v>8358</v>
      </c>
      <c r="E1553" s="5" t="s">
        <v>8359</v>
      </c>
      <c r="F1553" s="5" t="s">
        <v>8245</v>
      </c>
      <c r="G1553" s="6" t="s">
        <v>8360</v>
      </c>
      <c r="H1553" s="4" t="str">
        <f>IFERROR(__xludf.DUMMYFUNCTION("""info@""&amp;LOWER(REGEXREPLACE(B1553,""[^A-Za-z0-9]"",""""))&amp;"".com"""),"info@hotelmaite.com")</f>
        <v>info@hotelmaite.com</v>
      </c>
      <c r="I1553" s="9" t="s">
        <v>8361</v>
      </c>
      <c r="J1553" s="5" t="s">
        <v>108</v>
      </c>
      <c r="K1553" s="5" t="s">
        <v>921</v>
      </c>
    </row>
    <row r="1554">
      <c r="A1554" s="4">
        <v>9519.0</v>
      </c>
      <c r="B1554" s="5" t="s">
        <v>8362</v>
      </c>
      <c r="C1554" s="5" t="s">
        <v>8363</v>
      </c>
      <c r="D1554" s="6" t="s">
        <v>8364</v>
      </c>
      <c r="E1554" s="5" t="s">
        <v>8365</v>
      </c>
      <c r="F1554" s="5" t="s">
        <v>8245</v>
      </c>
      <c r="G1554" s="6" t="s">
        <v>8366</v>
      </c>
      <c r="H1554" s="4" t="s">
        <v>8367</v>
      </c>
      <c r="I1554" s="8" t="s">
        <v>8368</v>
      </c>
      <c r="J1554" s="5" t="s">
        <v>18</v>
      </c>
      <c r="K1554" s="4" t="s">
        <v>42</v>
      </c>
    </row>
    <row r="1555">
      <c r="A1555" s="4">
        <v>9518.0</v>
      </c>
      <c r="B1555" s="5" t="s">
        <v>8369</v>
      </c>
      <c r="C1555" s="5" t="s">
        <v>8370</v>
      </c>
      <c r="D1555" s="6" t="s">
        <v>8364</v>
      </c>
      <c r="E1555" s="5" t="s">
        <v>8365</v>
      </c>
      <c r="F1555" s="5" t="s">
        <v>8245</v>
      </c>
      <c r="G1555" s="6" t="s">
        <v>8371</v>
      </c>
      <c r="H1555" s="5" t="s">
        <v>8372</v>
      </c>
      <c r="I1555" s="8" t="s">
        <v>8373</v>
      </c>
      <c r="J1555" s="5" t="s">
        <v>108</v>
      </c>
      <c r="K1555" s="5" t="s">
        <v>553</v>
      </c>
    </row>
    <row r="1556">
      <c r="A1556" s="4">
        <v>9517.0</v>
      </c>
      <c r="B1556" s="5" t="s">
        <v>8374</v>
      </c>
      <c r="C1556" s="5" t="s">
        <v>8375</v>
      </c>
      <c r="D1556" s="6" t="s">
        <v>8364</v>
      </c>
      <c r="E1556" s="5" t="s">
        <v>8365</v>
      </c>
      <c r="F1556" s="5" t="s">
        <v>8245</v>
      </c>
      <c r="G1556" s="6" t="s">
        <v>8376</v>
      </c>
      <c r="H1556" s="4" t="str">
        <f>IFERROR(__xludf.DUMMYFUNCTION("""info@""&amp;LOWER(REGEXREPLACE(B1556,""[^A-Za-z0-9]"",""""))&amp;"".com"""),"info@tribalhotel.com")</f>
        <v>info@tribalhotel.com</v>
      </c>
      <c r="I1556" s="9" t="s">
        <v>8377</v>
      </c>
      <c r="J1556" s="5" t="s">
        <v>108</v>
      </c>
      <c r="K1556" s="5" t="s">
        <v>578</v>
      </c>
    </row>
    <row r="1557">
      <c r="A1557" s="4">
        <v>9516.0</v>
      </c>
      <c r="B1557" s="5" t="s">
        <v>8378</v>
      </c>
      <c r="C1557" s="5" t="s">
        <v>8379</v>
      </c>
      <c r="D1557" s="6" t="s">
        <v>8364</v>
      </c>
      <c r="E1557" s="5" t="s">
        <v>8365</v>
      </c>
      <c r="F1557" s="5" t="s">
        <v>8245</v>
      </c>
      <c r="G1557" s="6" t="s">
        <v>8380</v>
      </c>
      <c r="H1557" s="4" t="str">
        <f>IFERROR(__xludf.DUMMYFUNCTION("""info@""&amp;LOWER(REGEXREPLACE(B1557,""[^A-Za-z0-9]"",""""))&amp;"".com"""),"info@losperales.com")</f>
        <v>info@losperales.com</v>
      </c>
      <c r="I1557" s="9" t="s">
        <v>8381</v>
      </c>
      <c r="J1557" s="5" t="s">
        <v>93</v>
      </c>
      <c r="K1557" s="5" t="s">
        <v>184</v>
      </c>
    </row>
    <row r="1558">
      <c r="A1558" s="4">
        <v>9515.0</v>
      </c>
      <c r="B1558" s="5" t="s">
        <v>8382</v>
      </c>
      <c r="C1558" s="5" t="s">
        <v>8383</v>
      </c>
      <c r="D1558" s="6" t="s">
        <v>8353</v>
      </c>
      <c r="E1558" s="5" t="s">
        <v>8336</v>
      </c>
      <c r="F1558" s="5" t="s">
        <v>8245</v>
      </c>
      <c r="G1558" s="6" t="s">
        <v>8384</v>
      </c>
      <c r="H1558" s="5" t="s">
        <v>8385</v>
      </c>
      <c r="I1558" s="8" t="s">
        <v>8386</v>
      </c>
      <c r="J1558" s="5" t="s">
        <v>93</v>
      </c>
      <c r="K1558" s="5" t="s">
        <v>115</v>
      </c>
    </row>
    <row r="1559">
      <c r="A1559" s="4">
        <v>9514.0</v>
      </c>
      <c r="B1559" s="5" t="s">
        <v>8387</v>
      </c>
      <c r="C1559" s="5" t="s">
        <v>8388</v>
      </c>
      <c r="D1559" s="6" t="s">
        <v>8353</v>
      </c>
      <c r="E1559" s="5" t="s">
        <v>8336</v>
      </c>
      <c r="F1559" s="5" t="s">
        <v>8245</v>
      </c>
      <c r="G1559" s="6" t="s">
        <v>8389</v>
      </c>
      <c r="H1559" s="7" t="s">
        <v>8390</v>
      </c>
      <c r="I1559" s="8" t="s">
        <v>8391</v>
      </c>
      <c r="J1559" s="5" t="s">
        <v>18</v>
      </c>
      <c r="K1559" s="5" t="s">
        <v>74</v>
      </c>
    </row>
    <row r="1560">
      <c r="A1560" s="4">
        <v>9513.0</v>
      </c>
      <c r="B1560" s="5" t="s">
        <v>8392</v>
      </c>
      <c r="C1560" s="5" t="s">
        <v>8393</v>
      </c>
      <c r="D1560" s="6" t="s">
        <v>8364</v>
      </c>
      <c r="E1560" s="5" t="s">
        <v>8365</v>
      </c>
      <c r="F1560" s="5" t="s">
        <v>8245</v>
      </c>
      <c r="G1560" s="6" t="s">
        <v>8394</v>
      </c>
      <c r="H1560" s="5" t="s">
        <v>8395</v>
      </c>
      <c r="I1560" s="8" t="s">
        <v>8396</v>
      </c>
      <c r="J1560" s="5" t="s">
        <v>18</v>
      </c>
      <c r="K1560" s="5" t="s">
        <v>308</v>
      </c>
    </row>
    <row r="1561">
      <c r="A1561" s="4">
        <v>9512.0</v>
      </c>
      <c r="B1561" s="5" t="s">
        <v>8397</v>
      </c>
      <c r="C1561" s="5" t="s">
        <v>8398</v>
      </c>
      <c r="D1561" s="6" t="s">
        <v>8364</v>
      </c>
      <c r="E1561" s="5" t="s">
        <v>8365</v>
      </c>
      <c r="F1561" s="5" t="s">
        <v>8245</v>
      </c>
      <c r="G1561" s="6" t="s">
        <v>8399</v>
      </c>
      <c r="H1561" s="4" t="str">
        <f>IFERROR(__xludf.DUMMYFUNCTION("""info@""&amp;LOWER(REGEXREPLACE(B1561,""[^A-Za-z0-9]"",""""))&amp;"".com"""),"info@hotelvictoria.com")</f>
        <v>info@hotelvictoria.com</v>
      </c>
      <c r="I1561" s="9" t="s">
        <v>8400</v>
      </c>
      <c r="J1561" s="5" t="s">
        <v>42</v>
      </c>
      <c r="K1561" s="5" t="s">
        <v>1495</v>
      </c>
    </row>
    <row r="1562">
      <c r="A1562" s="4">
        <v>9511.0</v>
      </c>
      <c r="B1562" s="5" t="s">
        <v>8401</v>
      </c>
      <c r="C1562" s="5" t="s">
        <v>8402</v>
      </c>
      <c r="D1562" s="6" t="s">
        <v>8364</v>
      </c>
      <c r="E1562" s="5" t="s">
        <v>8365</v>
      </c>
      <c r="F1562" s="5" t="s">
        <v>8245</v>
      </c>
      <c r="G1562" s="6" t="s">
        <v>8403</v>
      </c>
      <c r="H1562" s="5" t="s">
        <v>8404</v>
      </c>
      <c r="I1562" s="8" t="s">
        <v>493</v>
      </c>
      <c r="J1562" s="5" t="s">
        <v>18</v>
      </c>
      <c r="K1562" s="5" t="s">
        <v>1144</v>
      </c>
    </row>
    <row r="1563">
      <c r="A1563" s="4">
        <v>9510.0</v>
      </c>
      <c r="B1563" s="5" t="s">
        <v>8405</v>
      </c>
      <c r="C1563" s="5" t="s">
        <v>8406</v>
      </c>
      <c r="D1563" s="6" t="s">
        <v>8364</v>
      </c>
      <c r="E1563" s="5" t="s">
        <v>8365</v>
      </c>
      <c r="F1563" s="5" t="s">
        <v>8245</v>
      </c>
      <c r="G1563" s="6" t="s">
        <v>8407</v>
      </c>
      <c r="H1563" s="4" t="s">
        <v>8408</v>
      </c>
      <c r="I1563" s="8" t="s">
        <v>8409</v>
      </c>
      <c r="J1563" s="5" t="s">
        <v>18</v>
      </c>
      <c r="K1563" s="5" t="s">
        <v>950</v>
      </c>
    </row>
    <row r="1564">
      <c r="A1564" s="4">
        <v>9509.0</v>
      </c>
      <c r="B1564" s="5" t="s">
        <v>8410</v>
      </c>
      <c r="C1564" s="5" t="s">
        <v>8411</v>
      </c>
      <c r="D1564" s="6" t="s">
        <v>8412</v>
      </c>
      <c r="E1564" s="5" t="s">
        <v>8413</v>
      </c>
      <c r="F1564" s="5" t="s">
        <v>8245</v>
      </c>
      <c r="G1564" s="6" t="s">
        <v>8414</v>
      </c>
      <c r="H1564" s="4" t="str">
        <f>IFERROR(__xludf.DUMMYFUNCTION("""info@""&amp;LOWER(REGEXREPLACE(B1564,""[^A-Za-z0-9]"",""""))&amp;"".com"""),"info@elparajedesayago.com")</f>
        <v>info@elparajedesayago.com</v>
      </c>
      <c r="I1564" s="9" t="s">
        <v>8415</v>
      </c>
      <c r="J1564" s="5" t="s">
        <v>108</v>
      </c>
      <c r="K1564" s="5" t="s">
        <v>109</v>
      </c>
    </row>
    <row r="1565">
      <c r="A1565" s="4">
        <v>9508.0</v>
      </c>
      <c r="B1565" s="5" t="s">
        <v>8416</v>
      </c>
      <c r="C1565" s="5" t="s">
        <v>8417</v>
      </c>
      <c r="D1565" s="6" t="s">
        <v>8418</v>
      </c>
      <c r="E1565" s="5" t="s">
        <v>8419</v>
      </c>
      <c r="F1565" s="5" t="s">
        <v>8245</v>
      </c>
      <c r="G1565" s="6" t="s">
        <v>8420</v>
      </c>
      <c r="H1565" s="4" t="s">
        <v>8421</v>
      </c>
      <c r="I1565" s="8" t="s">
        <v>8422</v>
      </c>
      <c r="J1565" s="5" t="s">
        <v>42</v>
      </c>
      <c r="K1565" s="5" t="s">
        <v>294</v>
      </c>
    </row>
    <row r="1566">
      <c r="A1566" s="4">
        <v>9507.0</v>
      </c>
      <c r="B1566" s="5" t="s">
        <v>8423</v>
      </c>
      <c r="C1566" s="5" t="s">
        <v>8424</v>
      </c>
      <c r="D1566" s="6" t="s">
        <v>8425</v>
      </c>
      <c r="E1566" s="5" t="s">
        <v>8426</v>
      </c>
      <c r="F1566" s="5" t="s">
        <v>8245</v>
      </c>
      <c r="G1566" s="6" t="s">
        <v>8427</v>
      </c>
      <c r="H1566" s="4" t="str">
        <f>IFERROR(__xludf.DUMMYFUNCTION("""info@""&amp;LOWER(REGEXREPLACE(B1566,""[^A-Za-z0-9]"",""""))&amp;"".com"""),"info@laventadelosarribes.com")</f>
        <v>info@laventadelosarribes.com</v>
      </c>
      <c r="I1566" s="9" t="s">
        <v>8428</v>
      </c>
      <c r="J1566" s="5" t="s">
        <v>108</v>
      </c>
      <c r="K1566" s="5" t="s">
        <v>74</v>
      </c>
    </row>
    <row r="1567">
      <c r="A1567" s="4">
        <v>9506.0</v>
      </c>
      <c r="B1567" s="5" t="s">
        <v>8429</v>
      </c>
      <c r="C1567" s="5" t="s">
        <v>8430</v>
      </c>
      <c r="D1567" s="6" t="s">
        <v>8431</v>
      </c>
      <c r="E1567" s="5" t="s">
        <v>8432</v>
      </c>
      <c r="F1567" s="5" t="s">
        <v>8245</v>
      </c>
      <c r="G1567" s="6" t="s">
        <v>8433</v>
      </c>
      <c r="H1567" s="5" t="s">
        <v>8434</v>
      </c>
      <c r="I1567" s="11" t="s">
        <v>8435</v>
      </c>
      <c r="J1567" s="5" t="s">
        <v>232</v>
      </c>
      <c r="K1567" s="5" t="s">
        <v>212</v>
      </c>
    </row>
    <row r="1568">
      <c r="A1568" s="4">
        <v>9505.0</v>
      </c>
      <c r="B1568" s="5" t="s">
        <v>8436</v>
      </c>
      <c r="C1568" s="5" t="s">
        <v>8437</v>
      </c>
      <c r="D1568" s="6" t="s">
        <v>8438</v>
      </c>
      <c r="E1568" s="5" t="s">
        <v>8436</v>
      </c>
      <c r="F1568" s="5" t="s">
        <v>8245</v>
      </c>
      <c r="G1568" s="6" t="s">
        <v>8439</v>
      </c>
      <c r="H1568" s="5" t="s">
        <v>8440</v>
      </c>
      <c r="I1568" s="8" t="s">
        <v>8441</v>
      </c>
      <c r="J1568" s="5" t="s">
        <v>108</v>
      </c>
      <c r="K1568" s="5" t="s">
        <v>679</v>
      </c>
    </row>
    <row r="1569">
      <c r="A1569" s="4">
        <v>9504.0</v>
      </c>
      <c r="B1569" s="5" t="s">
        <v>8442</v>
      </c>
      <c r="C1569" s="5" t="s">
        <v>8443</v>
      </c>
      <c r="D1569" s="6" t="s">
        <v>8364</v>
      </c>
      <c r="E1569" s="5" t="s">
        <v>8365</v>
      </c>
      <c r="F1569" s="5" t="s">
        <v>8245</v>
      </c>
      <c r="G1569" s="6" t="s">
        <v>8444</v>
      </c>
      <c r="H1569" s="5" t="s">
        <v>8445</v>
      </c>
      <c r="I1569" s="8" t="s">
        <v>8446</v>
      </c>
      <c r="J1569" s="5" t="s">
        <v>108</v>
      </c>
      <c r="K1569" s="5" t="s">
        <v>160</v>
      </c>
    </row>
    <row r="1570">
      <c r="A1570" s="4">
        <v>9503.0</v>
      </c>
      <c r="B1570" s="5" t="s">
        <v>8447</v>
      </c>
      <c r="C1570" s="5" t="s">
        <v>8448</v>
      </c>
      <c r="D1570" s="6" t="s">
        <v>8449</v>
      </c>
      <c r="E1570" s="5" t="s">
        <v>8450</v>
      </c>
      <c r="F1570" s="5" t="s">
        <v>8245</v>
      </c>
      <c r="G1570" s="6" t="s">
        <v>8451</v>
      </c>
      <c r="H1570" s="5" t="s">
        <v>8452</v>
      </c>
      <c r="I1570" s="8" t="s">
        <v>8453</v>
      </c>
      <c r="J1570" s="5" t="s">
        <v>93</v>
      </c>
      <c r="K1570" s="5" t="s">
        <v>152</v>
      </c>
    </row>
    <row r="1571">
      <c r="A1571" s="4">
        <v>9502.0</v>
      </c>
      <c r="B1571" s="5" t="s">
        <v>8454</v>
      </c>
      <c r="C1571" s="5" t="s">
        <v>8455</v>
      </c>
      <c r="D1571" s="6" t="s">
        <v>8456</v>
      </c>
      <c r="E1571" s="5" t="s">
        <v>8457</v>
      </c>
      <c r="F1571" s="5" t="s">
        <v>8245</v>
      </c>
      <c r="G1571" s="6" t="s">
        <v>8458</v>
      </c>
      <c r="H1571" s="5" t="s">
        <v>8459</v>
      </c>
      <c r="I1571" s="9" t="s">
        <v>8460</v>
      </c>
      <c r="J1571" s="5" t="s">
        <v>93</v>
      </c>
      <c r="K1571" s="5" t="s">
        <v>308</v>
      </c>
    </row>
    <row r="1572">
      <c r="A1572" s="4">
        <v>9501.0</v>
      </c>
      <c r="B1572" s="5" t="s">
        <v>8461</v>
      </c>
      <c r="C1572" s="5" t="s">
        <v>8462</v>
      </c>
      <c r="D1572" s="6" t="s">
        <v>8463</v>
      </c>
      <c r="E1572" s="5" t="s">
        <v>8245</v>
      </c>
      <c r="F1572" s="5" t="s">
        <v>8245</v>
      </c>
      <c r="G1572" s="6" t="s">
        <v>8464</v>
      </c>
      <c r="H1572" s="5" t="s">
        <v>8465</v>
      </c>
      <c r="I1572" s="9" t="s">
        <v>8466</v>
      </c>
      <c r="J1572" s="5" t="s">
        <v>42</v>
      </c>
      <c r="K1572" s="5" t="s">
        <v>7591</v>
      </c>
    </row>
    <row r="1573">
      <c r="A1573" s="4">
        <v>9500.0</v>
      </c>
      <c r="B1573" s="5" t="s">
        <v>8467</v>
      </c>
      <c r="C1573" s="5" t="s">
        <v>8468</v>
      </c>
      <c r="D1573" s="6" t="s">
        <v>8469</v>
      </c>
      <c r="E1573" s="5" t="s">
        <v>8245</v>
      </c>
      <c r="F1573" s="5" t="s">
        <v>8245</v>
      </c>
      <c r="G1573" s="6" t="s">
        <v>8470</v>
      </c>
      <c r="H1573" s="5" t="s">
        <v>8471</v>
      </c>
      <c r="I1573" s="9" t="s">
        <v>8472</v>
      </c>
      <c r="J1573" s="5" t="s">
        <v>42</v>
      </c>
      <c r="K1573" s="4" t="s">
        <v>42</v>
      </c>
    </row>
    <row r="1574">
      <c r="A1574" s="4">
        <v>9499.0</v>
      </c>
      <c r="B1574" s="5" t="s">
        <v>8473</v>
      </c>
      <c r="C1574" s="5" t="s">
        <v>8474</v>
      </c>
      <c r="D1574" s="6" t="s">
        <v>8475</v>
      </c>
      <c r="E1574" s="5" t="s">
        <v>8245</v>
      </c>
      <c r="F1574" s="5" t="s">
        <v>8245</v>
      </c>
      <c r="G1574" s="6" t="s">
        <v>8476</v>
      </c>
      <c r="H1574" s="5" t="s">
        <v>8477</v>
      </c>
      <c r="I1574" s="8" t="s">
        <v>8478</v>
      </c>
      <c r="J1574" s="5" t="s">
        <v>18</v>
      </c>
      <c r="K1574" s="5" t="s">
        <v>1144</v>
      </c>
    </row>
    <row r="1575">
      <c r="A1575" s="4">
        <v>9498.0</v>
      </c>
      <c r="B1575" s="5" t="s">
        <v>8479</v>
      </c>
      <c r="C1575" s="5" t="s">
        <v>8480</v>
      </c>
      <c r="D1575" s="6" t="s">
        <v>8481</v>
      </c>
      <c r="E1575" s="5" t="s">
        <v>8245</v>
      </c>
      <c r="F1575" s="5" t="s">
        <v>8245</v>
      </c>
      <c r="G1575" s="6" t="s">
        <v>8482</v>
      </c>
      <c r="H1575" s="5" t="s">
        <v>8483</v>
      </c>
      <c r="I1575" s="8" t="s">
        <v>8484</v>
      </c>
      <c r="J1575" s="5" t="s">
        <v>108</v>
      </c>
      <c r="K1575" s="5" t="s">
        <v>19</v>
      </c>
    </row>
    <row r="1576">
      <c r="A1576" s="4">
        <v>9497.0</v>
      </c>
      <c r="B1576" s="5" t="s">
        <v>8485</v>
      </c>
      <c r="C1576" s="5" t="s">
        <v>6744</v>
      </c>
      <c r="D1576" s="6" t="s">
        <v>8469</v>
      </c>
      <c r="E1576" s="5" t="s">
        <v>8245</v>
      </c>
      <c r="F1576" s="5" t="s">
        <v>8245</v>
      </c>
      <c r="G1576" s="6" t="s">
        <v>8486</v>
      </c>
      <c r="H1576" s="7" t="s">
        <v>8487</v>
      </c>
      <c r="I1576" s="8" t="s">
        <v>8488</v>
      </c>
      <c r="J1576" s="5" t="s">
        <v>42</v>
      </c>
      <c r="K1576" s="5" t="s">
        <v>4685</v>
      </c>
    </row>
    <row r="1577">
      <c r="A1577" s="4">
        <v>9496.0</v>
      </c>
      <c r="B1577" s="5" t="s">
        <v>8489</v>
      </c>
      <c r="C1577" s="5" t="s">
        <v>8490</v>
      </c>
      <c r="D1577" s="6" t="s">
        <v>8481</v>
      </c>
      <c r="E1577" s="5" t="s">
        <v>8245</v>
      </c>
      <c r="F1577" s="5" t="s">
        <v>8245</v>
      </c>
      <c r="G1577" s="6" t="s">
        <v>8491</v>
      </c>
      <c r="H1577" s="5" t="s">
        <v>8492</v>
      </c>
      <c r="I1577" s="8" t="s">
        <v>493</v>
      </c>
      <c r="J1577" s="5" t="s">
        <v>93</v>
      </c>
      <c r="K1577" s="5" t="s">
        <v>1375</v>
      </c>
    </row>
    <row r="1578">
      <c r="A1578" s="4">
        <v>9495.0</v>
      </c>
      <c r="B1578" s="5" t="s">
        <v>8493</v>
      </c>
      <c r="C1578" s="5" t="s">
        <v>8494</v>
      </c>
      <c r="D1578" s="6" t="s">
        <v>8495</v>
      </c>
      <c r="E1578" s="5" t="s">
        <v>8245</v>
      </c>
      <c r="F1578" s="5" t="s">
        <v>8245</v>
      </c>
      <c r="G1578" s="6" t="s">
        <v>8496</v>
      </c>
      <c r="H1578" s="4" t="str">
        <f>IFERROR(__xludf.DUMMYFUNCTION("""info@""&amp;LOWER(REGEXREPLACE(B1578,""[^A-Za-z0-9]"",""""))&amp;"".com"""),"info@jarama.com")</f>
        <v>info@jarama.com</v>
      </c>
      <c r="I1578" s="9" t="s">
        <v>8497</v>
      </c>
      <c r="J1578" s="5" t="s">
        <v>108</v>
      </c>
      <c r="K1578" s="5" t="s">
        <v>280</v>
      </c>
    </row>
    <row r="1579">
      <c r="A1579" s="4">
        <v>9494.0</v>
      </c>
      <c r="B1579" s="5" t="s">
        <v>8498</v>
      </c>
      <c r="C1579" s="5" t="s">
        <v>8499</v>
      </c>
      <c r="D1579" s="6" t="s">
        <v>8500</v>
      </c>
      <c r="E1579" s="5" t="s">
        <v>8245</v>
      </c>
      <c r="F1579" s="5" t="s">
        <v>8245</v>
      </c>
      <c r="G1579" s="6" t="s">
        <v>8501</v>
      </c>
      <c r="H1579" s="5" t="s">
        <v>8502</v>
      </c>
      <c r="I1579" s="8" t="s">
        <v>8503</v>
      </c>
      <c r="J1579" s="5" t="s">
        <v>93</v>
      </c>
      <c r="K1579" s="5" t="s">
        <v>4685</v>
      </c>
    </row>
    <row r="1580">
      <c r="A1580" s="4">
        <v>9493.0</v>
      </c>
      <c r="B1580" s="5" t="s">
        <v>8504</v>
      </c>
      <c r="C1580" s="5" t="s">
        <v>8505</v>
      </c>
      <c r="D1580" s="6" t="s">
        <v>8506</v>
      </c>
      <c r="E1580" s="5" t="s">
        <v>8245</v>
      </c>
      <c r="F1580" s="5" t="s">
        <v>8245</v>
      </c>
      <c r="G1580" s="6" t="s">
        <v>8507</v>
      </c>
      <c r="H1580" s="4" t="s">
        <v>8508</v>
      </c>
      <c r="I1580" s="8" t="s">
        <v>8509</v>
      </c>
      <c r="J1580" s="5" t="s">
        <v>93</v>
      </c>
      <c r="K1580" s="5" t="s">
        <v>721</v>
      </c>
    </row>
    <row r="1581">
      <c r="A1581" s="4">
        <v>9492.0</v>
      </c>
      <c r="B1581" s="5" t="s">
        <v>8510</v>
      </c>
      <c r="C1581" s="5" t="s">
        <v>8511</v>
      </c>
      <c r="D1581" s="6" t="s">
        <v>8512</v>
      </c>
      <c r="E1581" s="5" t="s">
        <v>8245</v>
      </c>
      <c r="F1581" s="5" t="s">
        <v>8245</v>
      </c>
      <c r="G1581" s="6" t="s">
        <v>8513</v>
      </c>
      <c r="H1581" s="5" t="s">
        <v>8514</v>
      </c>
      <c r="I1581" s="9" t="s">
        <v>8515</v>
      </c>
      <c r="J1581" s="5" t="s">
        <v>93</v>
      </c>
      <c r="K1581" s="5" t="s">
        <v>109</v>
      </c>
    </row>
    <row r="1582">
      <c r="A1582" s="4">
        <v>9491.0</v>
      </c>
      <c r="B1582" s="5" t="s">
        <v>8516</v>
      </c>
      <c r="C1582" s="5" t="s">
        <v>8517</v>
      </c>
      <c r="D1582" s="6" t="s">
        <v>8518</v>
      </c>
      <c r="E1582" s="5" t="s">
        <v>8245</v>
      </c>
      <c r="F1582" s="5" t="s">
        <v>8245</v>
      </c>
      <c r="G1582" s="6" t="s">
        <v>8519</v>
      </c>
      <c r="H1582" s="5" t="s">
        <v>8520</v>
      </c>
      <c r="I1582" s="8" t="s">
        <v>41</v>
      </c>
      <c r="J1582" s="5" t="s">
        <v>93</v>
      </c>
      <c r="K1582" s="5" t="s">
        <v>517</v>
      </c>
    </row>
    <row r="1583">
      <c r="A1583" s="4">
        <v>9490.0</v>
      </c>
      <c r="B1583" s="5" t="s">
        <v>8521</v>
      </c>
      <c r="C1583" s="5" t="s">
        <v>8522</v>
      </c>
      <c r="D1583" s="6" t="s">
        <v>8523</v>
      </c>
      <c r="E1583" s="5" t="s">
        <v>8524</v>
      </c>
      <c r="F1583" s="5" t="s">
        <v>8245</v>
      </c>
      <c r="G1583" s="6" t="s">
        <v>8525</v>
      </c>
      <c r="H1583" s="7" t="s">
        <v>8526</v>
      </c>
      <c r="I1583" s="8" t="s">
        <v>8527</v>
      </c>
      <c r="J1583" s="5" t="s">
        <v>18</v>
      </c>
      <c r="K1583" s="4" t="s">
        <v>42</v>
      </c>
    </row>
    <row r="1584">
      <c r="A1584" s="4">
        <v>9489.0</v>
      </c>
      <c r="B1584" s="5" t="s">
        <v>8528</v>
      </c>
      <c r="C1584" s="5" t="s">
        <v>8529</v>
      </c>
      <c r="D1584" s="6" t="s">
        <v>8530</v>
      </c>
      <c r="E1584" s="5" t="s">
        <v>8531</v>
      </c>
      <c r="F1584" s="5" t="s">
        <v>8245</v>
      </c>
      <c r="G1584" s="6" t="s">
        <v>8532</v>
      </c>
      <c r="H1584" s="5" t="s">
        <v>8533</v>
      </c>
      <c r="I1584" s="8" t="s">
        <v>8534</v>
      </c>
      <c r="J1584" s="5" t="s">
        <v>108</v>
      </c>
      <c r="K1584" s="5" t="s">
        <v>2996</v>
      </c>
    </row>
    <row r="1585">
      <c r="A1585" s="4">
        <v>9488.0</v>
      </c>
      <c r="B1585" s="5" t="s">
        <v>8535</v>
      </c>
      <c r="C1585" s="5" t="s">
        <v>8536</v>
      </c>
      <c r="D1585" s="6" t="s">
        <v>8495</v>
      </c>
      <c r="E1585" s="5" t="s">
        <v>8245</v>
      </c>
      <c r="F1585" s="5" t="s">
        <v>8245</v>
      </c>
      <c r="G1585" s="6" t="s">
        <v>8537</v>
      </c>
      <c r="H1585" s="4" t="s">
        <v>8538</v>
      </c>
      <c r="I1585" s="8" t="s">
        <v>8539</v>
      </c>
      <c r="J1585" s="5" t="s">
        <v>108</v>
      </c>
      <c r="K1585" s="5" t="s">
        <v>754</v>
      </c>
    </row>
    <row r="1586">
      <c r="A1586" s="4">
        <v>9487.0</v>
      </c>
      <c r="B1586" s="5" t="s">
        <v>8540</v>
      </c>
      <c r="C1586" s="5" t="s">
        <v>8541</v>
      </c>
      <c r="D1586" s="6" t="s">
        <v>8542</v>
      </c>
      <c r="E1586" s="5" t="s">
        <v>8245</v>
      </c>
      <c r="F1586" s="5" t="s">
        <v>8245</v>
      </c>
      <c r="G1586" s="6" t="s">
        <v>8543</v>
      </c>
      <c r="H1586" s="4" t="str">
        <f>IFERROR(__xludf.DUMMYFUNCTION("""info@""&amp;LOWER(REGEXREPLACE(B1586,""[^A-Za-z0-9]"",""""))&amp;"".com"""),"info@hotelvadelaplata.com")</f>
        <v>info@hotelvadelaplata.com</v>
      </c>
      <c r="I1586" s="9" t="s">
        <v>8544</v>
      </c>
      <c r="J1586" s="5" t="s">
        <v>93</v>
      </c>
      <c r="K1586" s="5" t="s">
        <v>19</v>
      </c>
    </row>
    <row r="1587">
      <c r="A1587" s="4">
        <v>9486.0</v>
      </c>
      <c r="B1587" s="5" t="s">
        <v>8545</v>
      </c>
      <c r="C1587" s="5" t="s">
        <v>8546</v>
      </c>
      <c r="D1587" s="6" t="s">
        <v>8547</v>
      </c>
      <c r="E1587" s="5" t="s">
        <v>8548</v>
      </c>
      <c r="F1587" s="5" t="s">
        <v>8245</v>
      </c>
      <c r="G1587" s="6" t="s">
        <v>8549</v>
      </c>
      <c r="H1587" s="5" t="s">
        <v>8550</v>
      </c>
      <c r="I1587" s="8" t="s">
        <v>8551</v>
      </c>
      <c r="J1587" s="5" t="s">
        <v>93</v>
      </c>
      <c r="K1587" s="5" t="s">
        <v>260</v>
      </c>
    </row>
    <row r="1588">
      <c r="A1588" s="4">
        <v>9485.0</v>
      </c>
      <c r="B1588" s="5" t="s">
        <v>8552</v>
      </c>
      <c r="C1588" s="5" t="s">
        <v>8553</v>
      </c>
      <c r="D1588" s="6" t="s">
        <v>8542</v>
      </c>
      <c r="E1588" s="5" t="s">
        <v>8245</v>
      </c>
      <c r="F1588" s="5" t="s">
        <v>8245</v>
      </c>
      <c r="G1588" s="6" t="s">
        <v>8554</v>
      </c>
      <c r="H1588" s="5" t="s">
        <v>8555</v>
      </c>
      <c r="I1588" s="8" t="s">
        <v>8556</v>
      </c>
      <c r="J1588" s="5" t="s">
        <v>42</v>
      </c>
      <c r="K1588" s="5" t="s">
        <v>160</v>
      </c>
    </row>
    <row r="1589">
      <c r="A1589" s="4">
        <v>12392.0</v>
      </c>
      <c r="B1589" s="5" t="s">
        <v>8557</v>
      </c>
      <c r="C1589" s="5" t="s">
        <v>8558</v>
      </c>
      <c r="D1589" s="6" t="s">
        <v>8559</v>
      </c>
      <c r="E1589" s="5" t="s">
        <v>8560</v>
      </c>
      <c r="F1589" s="5" t="s">
        <v>8245</v>
      </c>
      <c r="G1589" s="6" t="s">
        <v>8561</v>
      </c>
      <c r="H1589" s="5" t="s">
        <v>8562</v>
      </c>
      <c r="I1589" s="8" t="s">
        <v>8563</v>
      </c>
      <c r="J1589" s="5" t="s">
        <v>42</v>
      </c>
      <c r="K1589" s="5" t="s">
        <v>294</v>
      </c>
    </row>
    <row r="1590">
      <c r="A1590" s="4">
        <v>12387.0</v>
      </c>
      <c r="B1590" s="5" t="s">
        <v>8564</v>
      </c>
      <c r="C1590" s="5" t="s">
        <v>8565</v>
      </c>
      <c r="D1590" s="6" t="s">
        <v>8566</v>
      </c>
      <c r="E1590" s="5" t="s">
        <v>8336</v>
      </c>
      <c r="F1590" s="5" t="s">
        <v>8245</v>
      </c>
      <c r="G1590" s="6" t="s">
        <v>8567</v>
      </c>
      <c r="H1590" s="5" t="s">
        <v>8568</v>
      </c>
      <c r="I1590" s="8" t="s">
        <v>8569</v>
      </c>
      <c r="J1590" s="5" t="s">
        <v>93</v>
      </c>
      <c r="K1590" s="4" t="s">
        <v>42</v>
      </c>
    </row>
    <row r="1591">
      <c r="A1591" s="4">
        <v>9484.0</v>
      </c>
      <c r="B1591" s="5" t="s">
        <v>8570</v>
      </c>
      <c r="C1591" s="5" t="s">
        <v>8571</v>
      </c>
      <c r="D1591" s="6" t="s">
        <v>8572</v>
      </c>
      <c r="E1591" s="5" t="s">
        <v>8573</v>
      </c>
      <c r="F1591" s="5" t="s">
        <v>8574</v>
      </c>
      <c r="G1591" s="6" t="s">
        <v>8575</v>
      </c>
      <c r="H1591" s="4" t="s">
        <v>8576</v>
      </c>
      <c r="I1591" s="8" t="s">
        <v>8577</v>
      </c>
      <c r="J1591" s="5" t="s">
        <v>93</v>
      </c>
      <c r="K1591" s="5" t="s">
        <v>280</v>
      </c>
    </row>
    <row r="1592">
      <c r="A1592" s="4">
        <v>9483.0</v>
      </c>
      <c r="B1592" s="5" t="s">
        <v>8578</v>
      </c>
      <c r="C1592" s="5" t="s">
        <v>8579</v>
      </c>
      <c r="D1592" s="6" t="s">
        <v>8580</v>
      </c>
      <c r="E1592" s="5" t="s">
        <v>8581</v>
      </c>
      <c r="F1592" s="5" t="s">
        <v>8574</v>
      </c>
      <c r="G1592" s="6" t="s">
        <v>8582</v>
      </c>
      <c r="H1592" s="5" t="s">
        <v>8583</v>
      </c>
      <c r="I1592" s="8" t="s">
        <v>8584</v>
      </c>
      <c r="J1592" s="5" t="s">
        <v>42</v>
      </c>
      <c r="K1592" s="5" t="s">
        <v>517</v>
      </c>
    </row>
    <row r="1593">
      <c r="A1593" s="4">
        <v>9482.0</v>
      </c>
      <c r="B1593" s="5" t="s">
        <v>8585</v>
      </c>
      <c r="C1593" s="5" t="s">
        <v>4954</v>
      </c>
      <c r="D1593" s="6" t="s">
        <v>8586</v>
      </c>
      <c r="E1593" s="5" t="s">
        <v>8587</v>
      </c>
      <c r="F1593" s="5" t="s">
        <v>8574</v>
      </c>
      <c r="G1593" s="6" t="s">
        <v>8588</v>
      </c>
      <c r="H1593" s="5" t="s">
        <v>8589</v>
      </c>
      <c r="I1593" s="8" t="s">
        <v>8590</v>
      </c>
      <c r="J1593" s="5" t="s">
        <v>18</v>
      </c>
      <c r="K1593" s="5" t="s">
        <v>679</v>
      </c>
    </row>
    <row r="1594">
      <c r="A1594" s="4">
        <v>9481.0</v>
      </c>
      <c r="B1594" s="5" t="s">
        <v>8591</v>
      </c>
      <c r="C1594" s="5" t="s">
        <v>8592</v>
      </c>
      <c r="D1594" s="6" t="s">
        <v>8593</v>
      </c>
      <c r="E1594" s="5" t="s">
        <v>8587</v>
      </c>
      <c r="F1594" s="5" t="s">
        <v>8574</v>
      </c>
      <c r="G1594" s="6" t="s">
        <v>8594</v>
      </c>
      <c r="H1594" s="5" t="s">
        <v>8595</v>
      </c>
      <c r="I1594" s="8" t="s">
        <v>8596</v>
      </c>
      <c r="J1594" s="5" t="s">
        <v>42</v>
      </c>
      <c r="K1594" s="5" t="s">
        <v>152</v>
      </c>
    </row>
    <row r="1595">
      <c r="A1595" s="4">
        <v>9480.0</v>
      </c>
      <c r="B1595" s="5" t="s">
        <v>8597</v>
      </c>
      <c r="C1595" s="5" t="s">
        <v>8598</v>
      </c>
      <c r="D1595" s="6" t="s">
        <v>8586</v>
      </c>
      <c r="E1595" s="5" t="s">
        <v>8587</v>
      </c>
      <c r="F1595" s="5" t="s">
        <v>8574</v>
      </c>
      <c r="G1595" s="6" t="s">
        <v>8599</v>
      </c>
      <c r="H1595" s="5" t="s">
        <v>8600</v>
      </c>
      <c r="I1595" s="8" t="s">
        <v>8601</v>
      </c>
      <c r="J1595" s="5" t="s">
        <v>108</v>
      </c>
      <c r="K1595" s="5" t="s">
        <v>19</v>
      </c>
    </row>
    <row r="1596">
      <c r="A1596" s="4">
        <v>9479.0</v>
      </c>
      <c r="B1596" s="5" t="s">
        <v>8602</v>
      </c>
      <c r="C1596" s="5" t="s">
        <v>1327</v>
      </c>
      <c r="D1596" s="6" t="s">
        <v>8593</v>
      </c>
      <c r="E1596" s="5" t="s">
        <v>8587</v>
      </c>
      <c r="F1596" s="5" t="s">
        <v>8574</v>
      </c>
      <c r="G1596" s="6" t="s">
        <v>8603</v>
      </c>
      <c r="H1596" s="5" t="s">
        <v>8604</v>
      </c>
      <c r="I1596" s="8" t="s">
        <v>8605</v>
      </c>
      <c r="J1596" s="5" t="s">
        <v>108</v>
      </c>
      <c r="K1596" s="4" t="s">
        <v>42</v>
      </c>
    </row>
    <row r="1597">
      <c r="A1597" s="4">
        <v>9478.0</v>
      </c>
      <c r="B1597" s="5" t="s">
        <v>8606</v>
      </c>
      <c r="C1597" s="5" t="s">
        <v>8607</v>
      </c>
      <c r="D1597" s="6" t="s">
        <v>8593</v>
      </c>
      <c r="E1597" s="5" t="s">
        <v>8587</v>
      </c>
      <c r="F1597" s="5" t="s">
        <v>8574</v>
      </c>
      <c r="G1597" s="6" t="s">
        <v>8608</v>
      </c>
      <c r="H1597" s="5" t="s">
        <v>8609</v>
      </c>
      <c r="I1597" s="9" t="s">
        <v>8610</v>
      </c>
      <c r="J1597" s="5" t="s">
        <v>108</v>
      </c>
      <c r="K1597" s="5" t="s">
        <v>1398</v>
      </c>
    </row>
    <row r="1598">
      <c r="A1598" s="4">
        <v>9477.0</v>
      </c>
      <c r="B1598" s="5" t="s">
        <v>8611</v>
      </c>
      <c r="C1598" s="5" t="s">
        <v>8612</v>
      </c>
      <c r="D1598" s="6" t="s">
        <v>8613</v>
      </c>
      <c r="E1598" s="5" t="s">
        <v>8614</v>
      </c>
      <c r="F1598" s="5" t="s">
        <v>8574</v>
      </c>
      <c r="G1598" s="6" t="s">
        <v>8615</v>
      </c>
      <c r="H1598" s="5" t="s">
        <v>8616</v>
      </c>
      <c r="I1598" s="9" t="s">
        <v>8617</v>
      </c>
      <c r="J1598" s="5" t="s">
        <v>42</v>
      </c>
      <c r="K1598" s="5" t="s">
        <v>308</v>
      </c>
    </row>
    <row r="1599">
      <c r="A1599" s="4">
        <v>9476.0</v>
      </c>
      <c r="B1599" s="5" t="s">
        <v>8618</v>
      </c>
      <c r="C1599" s="5" t="s">
        <v>8619</v>
      </c>
      <c r="D1599" s="6" t="s">
        <v>8613</v>
      </c>
      <c r="E1599" s="5" t="s">
        <v>8614</v>
      </c>
      <c r="F1599" s="5" t="s">
        <v>8574</v>
      </c>
      <c r="G1599" s="6" t="s">
        <v>8620</v>
      </c>
      <c r="H1599" s="5" t="s">
        <v>8621</v>
      </c>
      <c r="I1599" s="8" t="s">
        <v>8622</v>
      </c>
      <c r="J1599" s="5" t="s">
        <v>108</v>
      </c>
      <c r="K1599" s="5" t="s">
        <v>679</v>
      </c>
    </row>
    <row r="1600">
      <c r="A1600" s="4">
        <v>9475.0</v>
      </c>
      <c r="B1600" s="5" t="s">
        <v>8623</v>
      </c>
      <c r="C1600" s="5" t="s">
        <v>8624</v>
      </c>
      <c r="D1600" s="6" t="s">
        <v>8625</v>
      </c>
      <c r="E1600" s="5" t="s">
        <v>8626</v>
      </c>
      <c r="F1600" s="5" t="s">
        <v>8574</v>
      </c>
      <c r="G1600" s="6" t="s">
        <v>8627</v>
      </c>
      <c r="H1600" s="7" t="s">
        <v>8628</v>
      </c>
      <c r="I1600" s="8" t="s">
        <v>8629</v>
      </c>
      <c r="J1600" s="5" t="s">
        <v>18</v>
      </c>
      <c r="K1600" s="5" t="s">
        <v>553</v>
      </c>
    </row>
    <row r="1601">
      <c r="A1601" s="4">
        <v>9474.0</v>
      </c>
      <c r="B1601" s="5" t="s">
        <v>8630</v>
      </c>
      <c r="C1601" s="5" t="s">
        <v>8631</v>
      </c>
      <c r="D1601" s="6" t="s">
        <v>8625</v>
      </c>
      <c r="E1601" s="5" t="s">
        <v>8626</v>
      </c>
      <c r="F1601" s="5" t="s">
        <v>8574</v>
      </c>
      <c r="G1601" s="6" t="s">
        <v>8632</v>
      </c>
      <c r="H1601" s="5" t="s">
        <v>8633</v>
      </c>
      <c r="I1601" s="8" t="s">
        <v>8634</v>
      </c>
      <c r="J1601" s="5" t="s">
        <v>42</v>
      </c>
      <c r="K1601" s="5" t="s">
        <v>19</v>
      </c>
    </row>
    <row r="1602">
      <c r="A1602" s="4">
        <v>9473.0</v>
      </c>
      <c r="B1602" s="5" t="s">
        <v>8635</v>
      </c>
      <c r="C1602" s="5" t="s">
        <v>8636</v>
      </c>
      <c r="D1602" s="6" t="s">
        <v>8625</v>
      </c>
      <c r="E1602" s="5" t="s">
        <v>8626</v>
      </c>
      <c r="F1602" s="5" t="s">
        <v>8574</v>
      </c>
      <c r="G1602" s="6" t="s">
        <v>8637</v>
      </c>
      <c r="H1602" s="13" t="s">
        <v>8638</v>
      </c>
      <c r="I1602" s="8" t="s">
        <v>8639</v>
      </c>
      <c r="J1602" s="5" t="s">
        <v>108</v>
      </c>
      <c r="K1602" s="5" t="s">
        <v>170</v>
      </c>
    </row>
    <row r="1603">
      <c r="A1603" s="4">
        <v>9472.0</v>
      </c>
      <c r="B1603" s="5" t="s">
        <v>8640</v>
      </c>
      <c r="C1603" s="5" t="s">
        <v>8641</v>
      </c>
      <c r="D1603" s="6" t="s">
        <v>8642</v>
      </c>
      <c r="E1603" s="5" t="s">
        <v>8643</v>
      </c>
      <c r="F1603" s="5" t="s">
        <v>8574</v>
      </c>
      <c r="G1603" s="6" t="s">
        <v>8644</v>
      </c>
      <c r="H1603" s="7" t="s">
        <v>8645</v>
      </c>
      <c r="I1603" s="8" t="s">
        <v>8646</v>
      </c>
      <c r="J1603" s="5" t="s">
        <v>108</v>
      </c>
      <c r="K1603" s="5" t="s">
        <v>152</v>
      </c>
    </row>
    <row r="1604">
      <c r="A1604" s="4">
        <v>9471.0</v>
      </c>
      <c r="B1604" s="5" t="s">
        <v>8647</v>
      </c>
      <c r="C1604" s="5" t="s">
        <v>8648</v>
      </c>
      <c r="D1604" s="6" t="s">
        <v>8642</v>
      </c>
      <c r="E1604" s="5" t="s">
        <v>8643</v>
      </c>
      <c r="F1604" s="5" t="s">
        <v>8574</v>
      </c>
      <c r="G1604" s="6" t="s">
        <v>8649</v>
      </c>
      <c r="H1604" s="4" t="str">
        <f>IFERROR(__xludf.DUMMYFUNCTION("""info@""&amp;LOWER(REGEXREPLACE(B1604,""[^A-Za-z0-9]"",""""))&amp;"".com"""),"info@hostallacrcelsa.com")</f>
        <v>info@hostallacrcelsa.com</v>
      </c>
      <c r="I1604" s="9" t="s">
        <v>8650</v>
      </c>
      <c r="J1604" s="5" t="s">
        <v>42</v>
      </c>
      <c r="K1604" s="5" t="s">
        <v>280</v>
      </c>
    </row>
    <row r="1605">
      <c r="A1605" s="4">
        <v>9470.0</v>
      </c>
      <c r="B1605" s="5" t="s">
        <v>8651</v>
      </c>
      <c r="C1605" s="5" t="s">
        <v>8652</v>
      </c>
      <c r="D1605" s="6" t="s">
        <v>8653</v>
      </c>
      <c r="E1605" s="5" t="s">
        <v>8654</v>
      </c>
      <c r="F1605" s="5" t="s">
        <v>8574</v>
      </c>
      <c r="G1605" s="6" t="s">
        <v>8655</v>
      </c>
      <c r="H1605" s="5" t="s">
        <v>8656</v>
      </c>
      <c r="I1605" s="8" t="s">
        <v>8657</v>
      </c>
      <c r="J1605" s="5" t="s">
        <v>108</v>
      </c>
      <c r="K1605" s="5" t="s">
        <v>308</v>
      </c>
    </row>
    <row r="1606">
      <c r="A1606" s="4">
        <v>9469.0</v>
      </c>
      <c r="B1606" s="5" t="s">
        <v>8658</v>
      </c>
      <c r="C1606" s="5" t="s">
        <v>8659</v>
      </c>
      <c r="D1606" s="6" t="s">
        <v>8660</v>
      </c>
      <c r="E1606" s="5" t="s">
        <v>8661</v>
      </c>
      <c r="F1606" s="5" t="s">
        <v>8574</v>
      </c>
      <c r="G1606" s="6" t="s">
        <v>8662</v>
      </c>
      <c r="H1606" s="5" t="s">
        <v>8663</v>
      </c>
      <c r="I1606" s="8" t="s">
        <v>8664</v>
      </c>
      <c r="J1606" s="5" t="s">
        <v>93</v>
      </c>
      <c r="K1606" s="5" t="s">
        <v>679</v>
      </c>
    </row>
    <row r="1607">
      <c r="A1607" s="4">
        <v>9468.0</v>
      </c>
      <c r="B1607" s="5" t="s">
        <v>8665</v>
      </c>
      <c r="C1607" s="5" t="s">
        <v>8666</v>
      </c>
      <c r="D1607" s="6" t="s">
        <v>8667</v>
      </c>
      <c r="E1607" s="5" t="s">
        <v>8668</v>
      </c>
      <c r="F1607" s="5" t="s">
        <v>8574</v>
      </c>
      <c r="G1607" s="6" t="s">
        <v>8669</v>
      </c>
      <c r="H1607" s="7" t="s">
        <v>8670</v>
      </c>
      <c r="I1607" s="8" t="s">
        <v>8671</v>
      </c>
      <c r="J1607" s="5" t="s">
        <v>51</v>
      </c>
      <c r="K1607" s="5" t="s">
        <v>35</v>
      </c>
    </row>
    <row r="1608">
      <c r="A1608" s="4">
        <v>9467.0</v>
      </c>
      <c r="B1608" s="5" t="s">
        <v>8672</v>
      </c>
      <c r="C1608" s="5" t="s">
        <v>8673</v>
      </c>
      <c r="D1608" s="6" t="s">
        <v>8674</v>
      </c>
      <c r="E1608" s="5" t="s">
        <v>8675</v>
      </c>
      <c r="F1608" s="5" t="s">
        <v>8574</v>
      </c>
      <c r="G1608" s="6" t="s">
        <v>8676</v>
      </c>
      <c r="H1608" s="4" t="s">
        <v>8677</v>
      </c>
      <c r="I1608" s="8" t="s">
        <v>8678</v>
      </c>
      <c r="J1608" s="5" t="s">
        <v>18</v>
      </c>
      <c r="K1608" s="5" t="s">
        <v>74</v>
      </c>
    </row>
    <row r="1609">
      <c r="A1609" s="4">
        <v>9466.0</v>
      </c>
      <c r="B1609" s="5" t="s">
        <v>8679</v>
      </c>
      <c r="C1609" s="5" t="s">
        <v>8680</v>
      </c>
      <c r="D1609" s="6" t="s">
        <v>8681</v>
      </c>
      <c r="E1609" s="5" t="s">
        <v>8682</v>
      </c>
      <c r="F1609" s="5" t="s">
        <v>8574</v>
      </c>
      <c r="G1609" s="6" t="s">
        <v>8683</v>
      </c>
      <c r="H1609" s="5" t="s">
        <v>8684</v>
      </c>
      <c r="I1609" s="8" t="s">
        <v>8685</v>
      </c>
      <c r="J1609" s="5" t="s">
        <v>108</v>
      </c>
      <c r="K1609" s="5" t="s">
        <v>19</v>
      </c>
    </row>
    <row r="1610">
      <c r="A1610" s="4">
        <v>9465.0</v>
      </c>
      <c r="B1610" s="5" t="s">
        <v>8686</v>
      </c>
      <c r="C1610" s="5" t="s">
        <v>8687</v>
      </c>
      <c r="D1610" s="6" t="s">
        <v>8688</v>
      </c>
      <c r="E1610" s="5" t="s">
        <v>8689</v>
      </c>
      <c r="F1610" s="5" t="s">
        <v>8574</v>
      </c>
      <c r="G1610" s="6" t="s">
        <v>8690</v>
      </c>
      <c r="H1610" s="5" t="s">
        <v>8691</v>
      </c>
      <c r="I1610" s="8" t="s">
        <v>8692</v>
      </c>
      <c r="J1610" s="5" t="s">
        <v>108</v>
      </c>
      <c r="K1610" s="5" t="s">
        <v>679</v>
      </c>
    </row>
    <row r="1611">
      <c r="A1611" s="4">
        <v>9464.0</v>
      </c>
      <c r="B1611" s="5" t="s">
        <v>8693</v>
      </c>
      <c r="C1611" s="5" t="s">
        <v>8694</v>
      </c>
      <c r="D1611" s="6" t="s">
        <v>8681</v>
      </c>
      <c r="E1611" s="5" t="s">
        <v>8682</v>
      </c>
      <c r="F1611" s="5" t="s">
        <v>8574</v>
      </c>
      <c r="G1611" s="6" t="s">
        <v>8695</v>
      </c>
      <c r="H1611" s="4" t="str">
        <f>IFERROR(__xludf.DUMMYFUNCTION("""info@""&amp;LOWER(REGEXREPLACE(B1611,""[^A-Za-z0-9]"",""""))&amp;"".com"""),"info@hotelsanmartinsl.com")</f>
        <v>info@hotelsanmartinsl.com</v>
      </c>
      <c r="I1611" s="9" t="s">
        <v>8696</v>
      </c>
      <c r="J1611" s="5" t="s">
        <v>93</v>
      </c>
      <c r="K1611" s="5" t="s">
        <v>19</v>
      </c>
    </row>
    <row r="1612">
      <c r="A1612" s="4">
        <v>9463.0</v>
      </c>
      <c r="B1612" s="5" t="s">
        <v>8697</v>
      </c>
      <c r="C1612" s="5" t="s">
        <v>8698</v>
      </c>
      <c r="D1612" s="6" t="s">
        <v>8699</v>
      </c>
      <c r="E1612" s="5" t="s">
        <v>8700</v>
      </c>
      <c r="F1612" s="5" t="s">
        <v>8574</v>
      </c>
      <c r="G1612" s="6" t="s">
        <v>8701</v>
      </c>
      <c r="H1612" s="4" t="str">
        <f>IFERROR(__xludf.DUMMYFUNCTION("""info@""&amp;LOWER(REGEXREPLACE(B1612,""[^A-Za-z0-9]"",""""))&amp;"".com"""),"info@elcaballerodemonzon.com")</f>
        <v>info@elcaballerodemonzon.com</v>
      </c>
      <c r="I1612" s="9" t="s">
        <v>8702</v>
      </c>
      <c r="J1612" s="5" t="s">
        <v>108</v>
      </c>
      <c r="K1612" s="5" t="s">
        <v>950</v>
      </c>
    </row>
    <row r="1613">
      <c r="A1613" s="4">
        <v>9462.0</v>
      </c>
      <c r="B1613" s="5" t="s">
        <v>8703</v>
      </c>
      <c r="C1613" s="5" t="s">
        <v>8704</v>
      </c>
      <c r="D1613" s="6" t="s">
        <v>8705</v>
      </c>
      <c r="E1613" s="5" t="s">
        <v>8706</v>
      </c>
      <c r="F1613" s="5" t="s">
        <v>8574</v>
      </c>
      <c r="G1613" s="6" t="s">
        <v>8707</v>
      </c>
      <c r="H1613" s="4" t="str">
        <f>IFERROR(__xludf.DUMMYFUNCTION("""info@""&amp;LOWER(REGEXREPLACE(B1613,""[^A-Za-z0-9]"",""""))&amp;"".com"""),"info@valdesacedeinversionessl.com")</f>
        <v>info@valdesacedeinversionessl.com</v>
      </c>
      <c r="I1613" s="9" t="s">
        <v>8708</v>
      </c>
      <c r="J1613" s="5" t="s">
        <v>108</v>
      </c>
      <c r="K1613" s="4" t="s">
        <v>42</v>
      </c>
    </row>
    <row r="1614">
      <c r="A1614" s="4">
        <v>9461.0</v>
      </c>
      <c r="B1614" s="5" t="s">
        <v>8709</v>
      </c>
      <c r="C1614" s="5" t="s">
        <v>8710</v>
      </c>
      <c r="D1614" s="6" t="s">
        <v>8705</v>
      </c>
      <c r="E1614" s="5" t="s">
        <v>8706</v>
      </c>
      <c r="F1614" s="5" t="s">
        <v>8574</v>
      </c>
      <c r="G1614" s="6" t="s">
        <v>8707</v>
      </c>
      <c r="H1614" s="5" t="s">
        <v>8711</v>
      </c>
      <c r="I1614" s="9" t="s">
        <v>8712</v>
      </c>
      <c r="J1614" s="5" t="s">
        <v>108</v>
      </c>
      <c r="K1614" s="5" t="s">
        <v>420</v>
      </c>
    </row>
    <row r="1615">
      <c r="A1615" s="4">
        <v>9460.0</v>
      </c>
      <c r="B1615" s="5" t="s">
        <v>8713</v>
      </c>
      <c r="C1615" s="5" t="s">
        <v>8714</v>
      </c>
      <c r="D1615" s="6" t="s">
        <v>8715</v>
      </c>
      <c r="E1615" s="5" t="s">
        <v>8716</v>
      </c>
      <c r="F1615" s="5" t="s">
        <v>8574</v>
      </c>
      <c r="G1615" s="6" t="s">
        <v>8717</v>
      </c>
      <c r="H1615" s="5" t="s">
        <v>8718</v>
      </c>
      <c r="I1615" s="8" t="s">
        <v>8719</v>
      </c>
      <c r="J1615" s="5" t="s">
        <v>108</v>
      </c>
      <c r="K1615" s="5" t="s">
        <v>1410</v>
      </c>
    </row>
    <row r="1616">
      <c r="A1616" s="4">
        <v>9459.0</v>
      </c>
      <c r="B1616" s="5" t="s">
        <v>8720</v>
      </c>
      <c r="C1616" s="5" t="s">
        <v>8721</v>
      </c>
      <c r="D1616" s="6" t="s">
        <v>8715</v>
      </c>
      <c r="E1616" s="5" t="s">
        <v>8716</v>
      </c>
      <c r="F1616" s="5" t="s">
        <v>8574</v>
      </c>
      <c r="G1616" s="6" t="s">
        <v>8722</v>
      </c>
      <c r="H1616" s="4" t="str">
        <f>IFERROR(__xludf.DUMMYFUNCTION("""info@""&amp;LOWER(REGEXREPLACE(B1616,""[^A-Za-z0-9]"",""""))&amp;"".com"""),"info@hotelreaquintanaslu.com")</f>
        <v>info@hotelreaquintanaslu.com</v>
      </c>
      <c r="I1616" s="9" t="s">
        <v>8723</v>
      </c>
      <c r="J1616" s="5" t="s">
        <v>42</v>
      </c>
      <c r="K1616" s="4" t="s">
        <v>42</v>
      </c>
    </row>
    <row r="1617">
      <c r="A1617" s="4">
        <v>9458.0</v>
      </c>
      <c r="B1617" s="5" t="s">
        <v>8724</v>
      </c>
      <c r="C1617" s="5" t="s">
        <v>8725</v>
      </c>
      <c r="D1617" s="6" t="s">
        <v>8726</v>
      </c>
      <c r="E1617" s="5" t="s">
        <v>8727</v>
      </c>
      <c r="F1617" s="5" t="s">
        <v>8574</v>
      </c>
      <c r="G1617" s="6" t="s">
        <v>8728</v>
      </c>
      <c r="H1617" s="5" t="s">
        <v>8729</v>
      </c>
      <c r="I1617" s="8" t="s">
        <v>8719</v>
      </c>
      <c r="J1617" s="5" t="s">
        <v>42</v>
      </c>
      <c r="K1617" s="5" t="s">
        <v>523</v>
      </c>
    </row>
    <row r="1618">
      <c r="A1618" s="4">
        <v>9457.0</v>
      </c>
      <c r="B1618" s="5" t="s">
        <v>8730</v>
      </c>
      <c r="C1618" s="5" t="s">
        <v>8731</v>
      </c>
      <c r="D1618" s="6" t="s">
        <v>8726</v>
      </c>
      <c r="E1618" s="5" t="s">
        <v>8727</v>
      </c>
      <c r="F1618" s="5" t="s">
        <v>8574</v>
      </c>
      <c r="G1618" s="6" t="s">
        <v>8732</v>
      </c>
      <c r="H1618" s="5" t="s">
        <v>8729</v>
      </c>
      <c r="I1618" s="8" t="s">
        <v>8733</v>
      </c>
      <c r="J1618" s="5" t="s">
        <v>93</v>
      </c>
      <c r="K1618" s="5" t="s">
        <v>3001</v>
      </c>
    </row>
    <row r="1619">
      <c r="A1619" s="4">
        <v>9456.0</v>
      </c>
      <c r="B1619" s="5" t="s">
        <v>8734</v>
      </c>
      <c r="C1619" s="5" t="s">
        <v>8735</v>
      </c>
      <c r="D1619" s="6" t="s">
        <v>8736</v>
      </c>
      <c r="E1619" s="5" t="s">
        <v>8737</v>
      </c>
      <c r="F1619" s="5" t="s">
        <v>8574</v>
      </c>
      <c r="G1619" s="6" t="s">
        <v>8738</v>
      </c>
      <c r="H1619" s="5" t="s">
        <v>8739</v>
      </c>
      <c r="I1619" s="8" t="s">
        <v>8740</v>
      </c>
      <c r="J1619" s="5" t="s">
        <v>108</v>
      </c>
      <c r="K1619" s="4" t="s">
        <v>42</v>
      </c>
    </row>
    <row r="1620">
      <c r="A1620" s="4">
        <v>9455.0</v>
      </c>
      <c r="B1620" s="5" t="s">
        <v>8741</v>
      </c>
      <c r="C1620" s="5" t="s">
        <v>8742</v>
      </c>
      <c r="D1620" s="6" t="s">
        <v>8743</v>
      </c>
      <c r="E1620" s="5" t="s">
        <v>8744</v>
      </c>
      <c r="F1620" s="5" t="s">
        <v>8574</v>
      </c>
      <c r="G1620" s="6" t="s">
        <v>8745</v>
      </c>
      <c r="H1620" s="7" t="s">
        <v>8746</v>
      </c>
      <c r="I1620" s="8" t="s">
        <v>8747</v>
      </c>
      <c r="J1620" s="5" t="s">
        <v>42</v>
      </c>
      <c r="K1620" s="5" t="s">
        <v>66</v>
      </c>
    </row>
    <row r="1621">
      <c r="A1621" s="4">
        <v>9454.0</v>
      </c>
      <c r="B1621" s="5" t="s">
        <v>8748</v>
      </c>
      <c r="C1621" s="5" t="s">
        <v>8749</v>
      </c>
      <c r="D1621" s="6" t="s">
        <v>8750</v>
      </c>
      <c r="E1621" s="5" t="s">
        <v>8751</v>
      </c>
      <c r="F1621" s="5" t="s">
        <v>8574</v>
      </c>
      <c r="G1621" s="6" t="s">
        <v>8752</v>
      </c>
      <c r="H1621" s="4" t="s">
        <v>8753</v>
      </c>
      <c r="I1621" s="8" t="s">
        <v>8754</v>
      </c>
      <c r="J1621" s="5" t="s">
        <v>18</v>
      </c>
      <c r="K1621" s="5" t="s">
        <v>19</v>
      </c>
    </row>
    <row r="1622">
      <c r="A1622" s="4">
        <v>9453.0</v>
      </c>
      <c r="B1622" s="5" t="s">
        <v>8755</v>
      </c>
      <c r="C1622" s="5" t="s">
        <v>8756</v>
      </c>
      <c r="D1622" s="6" t="s">
        <v>8750</v>
      </c>
      <c r="E1622" s="5" t="s">
        <v>8751</v>
      </c>
      <c r="F1622" s="5" t="s">
        <v>8574</v>
      </c>
      <c r="G1622" s="6" t="s">
        <v>8757</v>
      </c>
      <c r="H1622" s="5" t="s">
        <v>8758</v>
      </c>
      <c r="I1622" s="8" t="s">
        <v>8759</v>
      </c>
      <c r="J1622" s="5" t="s">
        <v>367</v>
      </c>
      <c r="K1622" s="5" t="s">
        <v>170</v>
      </c>
    </row>
    <row r="1623">
      <c r="A1623" s="4">
        <v>9452.0</v>
      </c>
      <c r="B1623" s="5" t="s">
        <v>8760</v>
      </c>
      <c r="C1623" s="5" t="s">
        <v>8761</v>
      </c>
      <c r="D1623" s="6" t="s">
        <v>8762</v>
      </c>
      <c r="E1623" s="5" t="s">
        <v>8763</v>
      </c>
      <c r="F1623" s="5" t="s">
        <v>8574</v>
      </c>
      <c r="G1623" s="6" t="s">
        <v>8764</v>
      </c>
      <c r="H1623" s="5" t="s">
        <v>8765</v>
      </c>
      <c r="I1623" s="9" t="s">
        <v>8766</v>
      </c>
      <c r="J1623" s="5" t="s">
        <v>42</v>
      </c>
      <c r="K1623" s="5" t="s">
        <v>280</v>
      </c>
    </row>
    <row r="1624">
      <c r="A1624" s="4">
        <v>9450.0</v>
      </c>
      <c r="B1624" s="5" t="s">
        <v>8767</v>
      </c>
      <c r="C1624" s="5" t="s">
        <v>8768</v>
      </c>
      <c r="D1624" s="6" t="s">
        <v>8769</v>
      </c>
      <c r="E1624" s="5" t="s">
        <v>8574</v>
      </c>
      <c r="F1624" s="5" t="s">
        <v>8574</v>
      </c>
      <c r="G1624" s="6" t="s">
        <v>8770</v>
      </c>
      <c r="H1624" s="5" t="s">
        <v>8771</v>
      </c>
      <c r="I1624" s="8" t="s">
        <v>8719</v>
      </c>
      <c r="J1624" s="5" t="s">
        <v>367</v>
      </c>
      <c r="K1624" s="5" t="s">
        <v>176</v>
      </c>
    </row>
    <row r="1625">
      <c r="A1625" s="4">
        <v>9451.0</v>
      </c>
      <c r="B1625" s="5" t="s">
        <v>8772</v>
      </c>
      <c r="C1625" s="5" t="s">
        <v>8773</v>
      </c>
      <c r="D1625" s="6" t="s">
        <v>8769</v>
      </c>
      <c r="E1625" s="5" t="s">
        <v>8574</v>
      </c>
      <c r="F1625" s="5" t="s">
        <v>8574</v>
      </c>
      <c r="G1625" s="6" t="s">
        <v>8770</v>
      </c>
      <c r="H1625" s="4" t="str">
        <f>IFERROR(__xludf.DUMMYFUNCTION("""info@""&amp;LOWER(REGEXREPLACE(B1625,""[^A-Za-z0-9]"",""""))&amp;"".com"""),"info@hotelcastillaviejaslu.com")</f>
        <v>info@hotelcastillaviejaslu.com</v>
      </c>
      <c r="I1625" s="9" t="s">
        <v>8774</v>
      </c>
      <c r="J1625" s="5" t="s">
        <v>93</v>
      </c>
      <c r="K1625" s="4" t="s">
        <v>42</v>
      </c>
    </row>
    <row r="1626">
      <c r="A1626" s="4">
        <v>9449.0</v>
      </c>
      <c r="B1626" s="5" t="s">
        <v>8775</v>
      </c>
      <c r="C1626" s="5" t="s">
        <v>8776</v>
      </c>
      <c r="D1626" s="6" t="s">
        <v>8769</v>
      </c>
      <c r="E1626" s="5" t="s">
        <v>8574</v>
      </c>
      <c r="F1626" s="5" t="s">
        <v>8574</v>
      </c>
      <c r="G1626" s="6" t="s">
        <v>8777</v>
      </c>
      <c r="H1626" s="5" t="s">
        <v>8778</v>
      </c>
      <c r="I1626" s="8" t="s">
        <v>8779</v>
      </c>
      <c r="J1626" s="5" t="s">
        <v>42</v>
      </c>
      <c r="K1626" s="5" t="s">
        <v>420</v>
      </c>
    </row>
    <row r="1627">
      <c r="A1627" s="4">
        <v>9448.0</v>
      </c>
      <c r="B1627" s="5" t="s">
        <v>8780</v>
      </c>
      <c r="C1627" s="5" t="s">
        <v>8781</v>
      </c>
      <c r="D1627" s="6" t="s">
        <v>8782</v>
      </c>
      <c r="E1627" s="5" t="s">
        <v>8574</v>
      </c>
      <c r="F1627" s="5" t="s">
        <v>8574</v>
      </c>
      <c r="G1627" s="6" t="s">
        <v>8783</v>
      </c>
      <c r="H1627" s="5" t="s">
        <v>8784</v>
      </c>
      <c r="I1627" s="8" t="s">
        <v>8785</v>
      </c>
      <c r="J1627" s="5" t="s">
        <v>108</v>
      </c>
      <c r="K1627" s="5" t="s">
        <v>43</v>
      </c>
    </row>
    <row r="1628">
      <c r="A1628" s="4">
        <v>9447.0</v>
      </c>
      <c r="B1628" s="5" t="s">
        <v>8786</v>
      </c>
      <c r="C1628" s="5" t="s">
        <v>8787</v>
      </c>
      <c r="D1628" s="6" t="s">
        <v>8788</v>
      </c>
      <c r="E1628" s="5" t="s">
        <v>8574</v>
      </c>
      <c r="F1628" s="5" t="s">
        <v>8574</v>
      </c>
      <c r="G1628" s="6" t="s">
        <v>8789</v>
      </c>
      <c r="H1628" s="7" t="s">
        <v>8790</v>
      </c>
      <c r="I1628" s="8" t="s">
        <v>8791</v>
      </c>
      <c r="J1628" s="5" t="s">
        <v>51</v>
      </c>
      <c r="K1628" s="5" t="s">
        <v>160</v>
      </c>
    </row>
    <row r="1629">
      <c r="A1629" s="4">
        <v>9446.0</v>
      </c>
      <c r="B1629" s="5" t="s">
        <v>8792</v>
      </c>
      <c r="C1629" s="5" t="s">
        <v>8793</v>
      </c>
      <c r="D1629" s="6" t="s">
        <v>8782</v>
      </c>
      <c r="E1629" s="5" t="s">
        <v>8574</v>
      </c>
      <c r="F1629" s="5" t="s">
        <v>8574</v>
      </c>
      <c r="G1629" s="6" t="s">
        <v>8794</v>
      </c>
      <c r="H1629" s="5" t="s">
        <v>8795</v>
      </c>
      <c r="I1629" s="8" t="s">
        <v>8796</v>
      </c>
      <c r="J1629" s="5" t="s">
        <v>42</v>
      </c>
      <c r="K1629" s="5" t="s">
        <v>6053</v>
      </c>
    </row>
    <row r="1630">
      <c r="A1630" s="4">
        <v>9445.0</v>
      </c>
      <c r="B1630" s="5" t="s">
        <v>8797</v>
      </c>
      <c r="C1630" s="5" t="s">
        <v>8798</v>
      </c>
      <c r="D1630" s="6" t="s">
        <v>8782</v>
      </c>
      <c r="E1630" s="5" t="s">
        <v>8574</v>
      </c>
      <c r="F1630" s="5" t="s">
        <v>8574</v>
      </c>
      <c r="G1630" s="6" t="s">
        <v>8799</v>
      </c>
      <c r="H1630" s="5" t="s">
        <v>8800</v>
      </c>
      <c r="I1630" s="8" t="s">
        <v>8801</v>
      </c>
      <c r="J1630" s="5" t="s">
        <v>42</v>
      </c>
      <c r="K1630" s="5" t="s">
        <v>184</v>
      </c>
    </row>
    <row r="1631">
      <c r="A1631" s="4">
        <v>9444.0</v>
      </c>
      <c r="B1631" s="5" t="s">
        <v>8802</v>
      </c>
      <c r="C1631" s="5" t="s">
        <v>8803</v>
      </c>
      <c r="D1631" s="6" t="s">
        <v>8804</v>
      </c>
      <c r="E1631" s="5" t="s">
        <v>8805</v>
      </c>
      <c r="F1631" s="5" t="s">
        <v>8574</v>
      </c>
      <c r="G1631" s="6" t="s">
        <v>8806</v>
      </c>
      <c r="H1631" s="5" t="s">
        <v>8807</v>
      </c>
      <c r="I1631" s="8" t="s">
        <v>8808</v>
      </c>
      <c r="J1631" s="5" t="s">
        <v>108</v>
      </c>
      <c r="K1631" s="5" t="s">
        <v>19</v>
      </c>
    </row>
    <row r="1632">
      <c r="A1632" s="4">
        <v>9443.0</v>
      </c>
      <c r="B1632" s="5" t="s">
        <v>8809</v>
      </c>
      <c r="C1632" s="5" t="s">
        <v>8810</v>
      </c>
      <c r="D1632" s="6" t="s">
        <v>8811</v>
      </c>
      <c r="E1632" s="5" t="s">
        <v>8587</v>
      </c>
      <c r="F1632" s="5" t="s">
        <v>8574</v>
      </c>
      <c r="G1632" s="6" t="s">
        <v>8812</v>
      </c>
      <c r="H1632" s="5" t="s">
        <v>8813</v>
      </c>
      <c r="I1632" s="8" t="s">
        <v>8814</v>
      </c>
      <c r="J1632" s="5" t="s">
        <v>93</v>
      </c>
      <c r="K1632" s="5" t="s">
        <v>679</v>
      </c>
    </row>
    <row r="1633">
      <c r="A1633" s="4">
        <v>9442.0</v>
      </c>
      <c r="B1633" s="5" t="s">
        <v>8815</v>
      </c>
      <c r="C1633" s="5" t="s">
        <v>8816</v>
      </c>
      <c r="D1633" s="6" t="s">
        <v>8817</v>
      </c>
      <c r="E1633" s="5" t="s">
        <v>8587</v>
      </c>
      <c r="F1633" s="5" t="s">
        <v>8574</v>
      </c>
      <c r="G1633" s="6" t="s">
        <v>8818</v>
      </c>
      <c r="H1633" s="4" t="s">
        <v>8819</v>
      </c>
      <c r="I1633" s="8" t="s">
        <v>8820</v>
      </c>
      <c r="J1633" s="5" t="s">
        <v>93</v>
      </c>
      <c r="K1633" s="5" t="s">
        <v>679</v>
      </c>
    </row>
    <row r="1634">
      <c r="A1634" s="4">
        <v>9441.0</v>
      </c>
      <c r="B1634" s="5" t="s">
        <v>8821</v>
      </c>
      <c r="C1634" s="5" t="s">
        <v>8822</v>
      </c>
      <c r="D1634" s="6" t="s">
        <v>8593</v>
      </c>
      <c r="E1634" s="5" t="s">
        <v>8587</v>
      </c>
      <c r="F1634" s="5" t="s">
        <v>8574</v>
      </c>
      <c r="G1634" s="6" t="s">
        <v>8823</v>
      </c>
      <c r="H1634" s="5" t="s">
        <v>8824</v>
      </c>
      <c r="I1634" s="9" t="s">
        <v>8825</v>
      </c>
      <c r="J1634" s="5" t="s">
        <v>108</v>
      </c>
      <c r="K1634" s="5" t="s">
        <v>152</v>
      </c>
    </row>
    <row r="1635">
      <c r="A1635" s="4">
        <v>9440.0</v>
      </c>
      <c r="B1635" s="5" t="s">
        <v>8826</v>
      </c>
      <c r="C1635" s="5" t="s">
        <v>8827</v>
      </c>
      <c r="D1635" s="6" t="s">
        <v>8828</v>
      </c>
      <c r="E1635" s="5" t="s">
        <v>8614</v>
      </c>
      <c r="F1635" s="5" t="s">
        <v>8574</v>
      </c>
      <c r="G1635" s="6" t="s">
        <v>8829</v>
      </c>
      <c r="H1635" s="5" t="s">
        <v>8830</v>
      </c>
      <c r="I1635" s="8" t="s">
        <v>8831</v>
      </c>
      <c r="J1635" s="5" t="s">
        <v>42</v>
      </c>
      <c r="K1635" s="4" t="s">
        <v>42</v>
      </c>
    </row>
    <row r="1636">
      <c r="A1636" s="4">
        <v>9439.0</v>
      </c>
      <c r="B1636" s="5" t="s">
        <v>8832</v>
      </c>
      <c r="C1636" s="5" t="s">
        <v>8833</v>
      </c>
      <c r="D1636" s="6" t="s">
        <v>8834</v>
      </c>
      <c r="E1636" s="5" t="s">
        <v>8835</v>
      </c>
      <c r="F1636" s="5" t="s">
        <v>8574</v>
      </c>
      <c r="G1636" s="6" t="s">
        <v>8836</v>
      </c>
      <c r="H1636" s="5" t="s">
        <v>8837</v>
      </c>
      <c r="I1636" s="8" t="s">
        <v>8838</v>
      </c>
      <c r="J1636" s="5" t="s">
        <v>108</v>
      </c>
      <c r="K1636" s="4" t="s">
        <v>42</v>
      </c>
    </row>
    <row r="1637">
      <c r="A1637" s="4">
        <v>9438.0</v>
      </c>
      <c r="B1637" s="5" t="s">
        <v>8839</v>
      </c>
      <c r="C1637" s="5" t="s">
        <v>8840</v>
      </c>
      <c r="D1637" s="6" t="s">
        <v>8841</v>
      </c>
      <c r="E1637" s="5" t="s">
        <v>8842</v>
      </c>
      <c r="F1637" s="5" t="s">
        <v>8574</v>
      </c>
      <c r="G1637" s="6" t="s">
        <v>8843</v>
      </c>
      <c r="H1637" s="5" t="s">
        <v>8844</v>
      </c>
      <c r="I1637" s="8" t="s">
        <v>8845</v>
      </c>
      <c r="J1637" s="5" t="s">
        <v>93</v>
      </c>
      <c r="K1637" s="5" t="s">
        <v>74</v>
      </c>
    </row>
    <row r="1638">
      <c r="A1638" s="4">
        <v>9437.0</v>
      </c>
      <c r="B1638" s="5" t="s">
        <v>8846</v>
      </c>
      <c r="C1638" s="5" t="s">
        <v>8847</v>
      </c>
      <c r="D1638" s="6" t="s">
        <v>8848</v>
      </c>
      <c r="E1638" s="5" t="s">
        <v>8574</v>
      </c>
      <c r="F1638" s="5" t="s">
        <v>8574</v>
      </c>
      <c r="G1638" s="6" t="s">
        <v>8849</v>
      </c>
      <c r="H1638" s="5" t="s">
        <v>8850</v>
      </c>
      <c r="I1638" s="9" t="s">
        <v>8851</v>
      </c>
      <c r="J1638" s="5" t="s">
        <v>93</v>
      </c>
      <c r="K1638" s="5" t="s">
        <v>1086</v>
      </c>
    </row>
    <row r="1639">
      <c r="A1639" s="4">
        <v>9436.0</v>
      </c>
      <c r="B1639" s="5" t="s">
        <v>8852</v>
      </c>
      <c r="C1639" s="5" t="s">
        <v>8853</v>
      </c>
      <c r="D1639" s="6" t="s">
        <v>8854</v>
      </c>
      <c r="E1639" s="5" t="s">
        <v>8855</v>
      </c>
      <c r="F1639" s="5" t="s">
        <v>8574</v>
      </c>
      <c r="G1639" s="6" t="s">
        <v>8856</v>
      </c>
      <c r="H1639" s="5" t="s">
        <v>8857</v>
      </c>
      <c r="I1639" s="8" t="s">
        <v>8858</v>
      </c>
      <c r="J1639" s="5" t="s">
        <v>108</v>
      </c>
      <c r="K1639" s="5" t="s">
        <v>218</v>
      </c>
    </row>
    <row r="1640">
      <c r="A1640" s="4">
        <v>9435.0</v>
      </c>
      <c r="B1640" s="5" t="s">
        <v>8859</v>
      </c>
      <c r="C1640" s="5" t="s">
        <v>8860</v>
      </c>
      <c r="D1640" s="6" t="s">
        <v>8854</v>
      </c>
      <c r="E1640" s="5" t="s">
        <v>8855</v>
      </c>
      <c r="F1640" s="5" t="s">
        <v>8574</v>
      </c>
      <c r="G1640" s="6" t="s">
        <v>8856</v>
      </c>
      <c r="H1640" s="5" t="s">
        <v>8857</v>
      </c>
      <c r="I1640" s="9" t="s">
        <v>8861</v>
      </c>
      <c r="J1640" s="5" t="s">
        <v>51</v>
      </c>
      <c r="K1640" s="4" t="s">
        <v>42</v>
      </c>
    </row>
    <row r="1641">
      <c r="A1641" s="4">
        <v>9434.0</v>
      </c>
      <c r="B1641" s="5" t="s">
        <v>8862</v>
      </c>
      <c r="C1641" s="5" t="s">
        <v>8863</v>
      </c>
      <c r="D1641" s="6" t="s">
        <v>8864</v>
      </c>
      <c r="E1641" s="5" t="s">
        <v>8855</v>
      </c>
      <c r="F1641" s="5" t="s">
        <v>8574</v>
      </c>
      <c r="G1641" s="6" t="s">
        <v>8865</v>
      </c>
      <c r="H1641" s="5" t="s">
        <v>8866</v>
      </c>
      <c r="I1641" s="8" t="s">
        <v>8867</v>
      </c>
      <c r="J1641" s="5" t="s">
        <v>18</v>
      </c>
      <c r="K1641" s="5" t="s">
        <v>782</v>
      </c>
    </row>
    <row r="1642">
      <c r="A1642" s="4">
        <v>9432.0</v>
      </c>
      <c r="B1642" s="5" t="s">
        <v>8868</v>
      </c>
      <c r="C1642" s="5" t="s">
        <v>8869</v>
      </c>
      <c r="D1642" s="6" t="s">
        <v>8864</v>
      </c>
      <c r="E1642" s="5" t="s">
        <v>8855</v>
      </c>
      <c r="F1642" s="5" t="s">
        <v>8574</v>
      </c>
      <c r="G1642" s="6" t="s">
        <v>8870</v>
      </c>
      <c r="H1642" s="4" t="str">
        <f>IFERROR(__xludf.DUMMYFUNCTION("""info@""&amp;LOWER(REGEXREPLACE(B1642,""[^A-Za-z0-9]"",""""))&amp;"".com"""),"info@posadasantamarialareal.com")</f>
        <v>info@posadasantamarialareal.com</v>
      </c>
      <c r="I1642" s="9" t="s">
        <v>8871</v>
      </c>
      <c r="J1642" s="5" t="s">
        <v>51</v>
      </c>
      <c r="K1642" s="5" t="s">
        <v>27</v>
      </c>
    </row>
    <row r="1643">
      <c r="A1643" s="4">
        <v>9433.0</v>
      </c>
      <c r="B1643" s="5" t="s">
        <v>8872</v>
      </c>
      <c r="C1643" s="5" t="s">
        <v>8873</v>
      </c>
      <c r="D1643" s="6" t="s">
        <v>8864</v>
      </c>
      <c r="E1643" s="5" t="s">
        <v>8855</v>
      </c>
      <c r="F1643" s="5" t="s">
        <v>8574</v>
      </c>
      <c r="G1643" s="6" t="s">
        <v>8870</v>
      </c>
      <c r="H1643" s="4" t="str">
        <f>IFERROR(__xludf.DUMMYFUNCTION("""info@""&amp;LOWER(REGEXREPLACE(B1643,""[^A-Za-z0-9]"",""""))&amp;"".com"""),"info@posadasantamarialarealsl.com")</f>
        <v>info@posadasantamarialarealsl.com</v>
      </c>
      <c r="I1643" s="9" t="s">
        <v>8874</v>
      </c>
      <c r="J1643" s="5" t="s">
        <v>42</v>
      </c>
      <c r="K1643" s="4" t="s">
        <v>42</v>
      </c>
    </row>
    <row r="1644">
      <c r="A1644" s="4">
        <v>9431.0</v>
      </c>
      <c r="B1644" s="5" t="s">
        <v>8875</v>
      </c>
      <c r="C1644" s="5" t="s">
        <v>8876</v>
      </c>
      <c r="D1644" s="6" t="s">
        <v>8877</v>
      </c>
      <c r="E1644" s="5" t="s">
        <v>8878</v>
      </c>
      <c r="F1644" s="5" t="s">
        <v>8574</v>
      </c>
      <c r="G1644" s="6" t="s">
        <v>8879</v>
      </c>
      <c r="H1644" s="4" t="str">
        <f>IFERROR(__xludf.DUMMYFUNCTION("""info@""&amp;LOWER(REGEXREPLACE(B1644,""[^A-Za-z0-9]"",""""))&amp;"".com"""),"info@elmolinodesalinassl.com")</f>
        <v>info@elmolinodesalinassl.com</v>
      </c>
      <c r="I1644" s="9" t="s">
        <v>8880</v>
      </c>
      <c r="J1644" s="5" t="s">
        <v>18</v>
      </c>
      <c r="K1644" s="5" t="s">
        <v>74</v>
      </c>
    </row>
    <row r="1645">
      <c r="A1645" s="4">
        <v>9430.0</v>
      </c>
      <c r="B1645" s="5" t="s">
        <v>8881</v>
      </c>
      <c r="C1645" s="5" t="s">
        <v>8882</v>
      </c>
      <c r="D1645" s="6" t="s">
        <v>8877</v>
      </c>
      <c r="E1645" s="5" t="s">
        <v>8878</v>
      </c>
      <c r="F1645" s="5" t="s">
        <v>8574</v>
      </c>
      <c r="G1645" s="6" t="s">
        <v>8883</v>
      </c>
      <c r="H1645" s="5" t="s">
        <v>8884</v>
      </c>
      <c r="I1645" s="8" t="s">
        <v>8885</v>
      </c>
      <c r="J1645" s="5" t="s">
        <v>42</v>
      </c>
      <c r="K1645" s="5" t="s">
        <v>233</v>
      </c>
    </row>
    <row r="1646">
      <c r="A1646" s="4">
        <v>9429.0</v>
      </c>
      <c r="B1646" s="5" t="s">
        <v>8886</v>
      </c>
      <c r="C1646" s="5" t="s">
        <v>8887</v>
      </c>
      <c r="D1646" s="6" t="s">
        <v>8888</v>
      </c>
      <c r="E1646" s="5" t="s">
        <v>8574</v>
      </c>
      <c r="F1646" s="5" t="s">
        <v>8574</v>
      </c>
      <c r="G1646" s="6" t="s">
        <v>8889</v>
      </c>
      <c r="H1646" s="5" t="s">
        <v>8890</v>
      </c>
      <c r="I1646" s="8" t="s">
        <v>8891</v>
      </c>
      <c r="J1646" s="5" t="s">
        <v>51</v>
      </c>
      <c r="K1646" s="5" t="s">
        <v>1427</v>
      </c>
    </row>
    <row r="1647">
      <c r="A1647" s="4">
        <v>9428.0</v>
      </c>
      <c r="B1647" s="5" t="s">
        <v>8892</v>
      </c>
      <c r="C1647" s="5" t="s">
        <v>8893</v>
      </c>
      <c r="D1647" s="6" t="s">
        <v>8894</v>
      </c>
      <c r="E1647" s="5" t="s">
        <v>8895</v>
      </c>
      <c r="F1647" s="5" t="s">
        <v>8574</v>
      </c>
      <c r="G1647" s="6" t="s">
        <v>8896</v>
      </c>
      <c r="H1647" s="4" t="str">
        <f>IFERROR(__xludf.DUMMYFUNCTION("""info@""&amp;LOWER(REGEXREPLACE(B1647,""[^A-Za-z0-9]"",""""))&amp;"".com"""),"info@hotelreadeservicioloschopos.com")</f>
        <v>info@hotelreadeservicioloschopos.com</v>
      </c>
      <c r="I1647" s="9" t="s">
        <v>8897</v>
      </c>
      <c r="J1647" s="5" t="s">
        <v>93</v>
      </c>
      <c r="K1647" s="5" t="s">
        <v>921</v>
      </c>
    </row>
    <row r="1648">
      <c r="A1648" s="4">
        <v>9427.0</v>
      </c>
      <c r="B1648" s="5" t="s">
        <v>8898</v>
      </c>
      <c r="C1648" s="5" t="s">
        <v>8899</v>
      </c>
      <c r="D1648" s="6" t="s">
        <v>8900</v>
      </c>
      <c r="E1648" s="5" t="s">
        <v>8901</v>
      </c>
      <c r="F1648" s="5" t="s">
        <v>8574</v>
      </c>
      <c r="G1648" s="6" t="s">
        <v>8902</v>
      </c>
      <c r="H1648" s="4" t="str">
        <f>IFERROR(__xludf.DUMMYFUNCTION("""info@""&amp;LOWER(REGEXREPLACE(B1648,""[^A-Za-z0-9]"",""""))&amp;"".com"""),"info@alberguelamorena1920sl.com")</f>
        <v>info@alberguelamorena1920sl.com</v>
      </c>
      <c r="I1648" s="9" t="s">
        <v>8903</v>
      </c>
      <c r="J1648" s="5" t="s">
        <v>51</v>
      </c>
      <c r="K1648" s="4" t="s">
        <v>42</v>
      </c>
    </row>
    <row r="1649">
      <c r="A1649" s="4">
        <v>9426.0</v>
      </c>
      <c r="B1649" s="5" t="s">
        <v>8904</v>
      </c>
      <c r="C1649" s="5" t="s">
        <v>8905</v>
      </c>
      <c r="D1649" s="6" t="s">
        <v>8888</v>
      </c>
      <c r="E1649" s="5" t="s">
        <v>8574</v>
      </c>
      <c r="F1649" s="5" t="s">
        <v>8574</v>
      </c>
      <c r="G1649" s="6" t="s">
        <v>8906</v>
      </c>
      <c r="H1649" s="5" t="s">
        <v>8907</v>
      </c>
      <c r="I1649" s="8" t="s">
        <v>8908</v>
      </c>
      <c r="J1649" s="5" t="s">
        <v>42</v>
      </c>
      <c r="K1649" s="5" t="s">
        <v>1261</v>
      </c>
    </row>
    <row r="1650">
      <c r="A1650" s="4">
        <v>12140.0</v>
      </c>
      <c r="B1650" s="5" t="s">
        <v>8909</v>
      </c>
      <c r="C1650" s="5" t="s">
        <v>8910</v>
      </c>
      <c r="D1650" s="6" t="s">
        <v>8572</v>
      </c>
      <c r="E1650" s="5" t="s">
        <v>8573</v>
      </c>
      <c r="F1650" s="5" t="s">
        <v>8574</v>
      </c>
      <c r="G1650" s="12" t="s">
        <v>8911</v>
      </c>
      <c r="H1650" s="7" t="s">
        <v>8912</v>
      </c>
      <c r="I1650" s="8" t="s">
        <v>8913</v>
      </c>
      <c r="J1650" s="5" t="s">
        <v>108</v>
      </c>
      <c r="K1650" s="5" t="s">
        <v>74</v>
      </c>
    </row>
    <row r="1651">
      <c r="A1651" s="4">
        <v>12136.0</v>
      </c>
      <c r="B1651" s="5" t="s">
        <v>8914</v>
      </c>
      <c r="C1651" s="5" t="s">
        <v>8915</v>
      </c>
      <c r="D1651" s="6" t="s">
        <v>8916</v>
      </c>
      <c r="E1651" s="5" t="s">
        <v>8917</v>
      </c>
      <c r="F1651" s="5" t="s">
        <v>8574</v>
      </c>
      <c r="G1651" s="12" t="s">
        <v>8918</v>
      </c>
      <c r="H1651" s="4" t="s">
        <v>8919</v>
      </c>
      <c r="I1651" s="8" t="s">
        <v>8920</v>
      </c>
      <c r="J1651" s="5" t="s">
        <v>8921</v>
      </c>
      <c r="K1651" s="5" t="s">
        <v>280</v>
      </c>
    </row>
    <row r="1652">
      <c r="A1652" s="4">
        <v>9425.0</v>
      </c>
      <c r="B1652" s="5" t="s">
        <v>8922</v>
      </c>
      <c r="C1652" s="5" t="s">
        <v>8923</v>
      </c>
      <c r="D1652" s="6" t="s">
        <v>8924</v>
      </c>
      <c r="E1652" s="5" t="s">
        <v>8925</v>
      </c>
      <c r="F1652" s="5" t="s">
        <v>8926</v>
      </c>
      <c r="G1652" s="6" t="s">
        <v>8927</v>
      </c>
      <c r="H1652" s="5" t="s">
        <v>8928</v>
      </c>
      <c r="I1652" s="9" t="s">
        <v>8929</v>
      </c>
      <c r="J1652" s="5" t="s">
        <v>108</v>
      </c>
      <c r="K1652" s="5" t="s">
        <v>553</v>
      </c>
    </row>
    <row r="1653">
      <c r="A1653" s="4">
        <v>9424.0</v>
      </c>
      <c r="B1653" s="5" t="s">
        <v>8930</v>
      </c>
      <c r="C1653" s="5" t="s">
        <v>8931</v>
      </c>
      <c r="D1653" s="6" t="s">
        <v>8932</v>
      </c>
      <c r="E1653" s="5" t="s">
        <v>8933</v>
      </c>
      <c r="F1653" s="5" t="s">
        <v>8926</v>
      </c>
      <c r="G1653" s="6" t="s">
        <v>8934</v>
      </c>
      <c r="H1653" s="4" t="s">
        <v>8935</v>
      </c>
      <c r="I1653" s="8" t="s">
        <v>8936</v>
      </c>
      <c r="J1653" s="5" t="s">
        <v>42</v>
      </c>
      <c r="K1653" s="5" t="s">
        <v>160</v>
      </c>
    </row>
    <row r="1654">
      <c r="A1654" s="4">
        <v>9423.0</v>
      </c>
      <c r="B1654" s="5" t="s">
        <v>8937</v>
      </c>
      <c r="C1654" s="5" t="s">
        <v>8938</v>
      </c>
      <c r="D1654" s="6" t="s">
        <v>8932</v>
      </c>
      <c r="E1654" s="5" t="s">
        <v>8933</v>
      </c>
      <c r="F1654" s="5" t="s">
        <v>8926</v>
      </c>
      <c r="G1654" s="6" t="s">
        <v>8939</v>
      </c>
      <c r="H1654" s="5" t="s">
        <v>8940</v>
      </c>
      <c r="I1654" s="8" t="s">
        <v>8941</v>
      </c>
      <c r="J1654" s="5" t="s">
        <v>93</v>
      </c>
      <c r="K1654" s="5" t="s">
        <v>19</v>
      </c>
    </row>
    <row r="1655">
      <c r="A1655" s="4">
        <v>9422.0</v>
      </c>
      <c r="B1655" s="5" t="s">
        <v>8942</v>
      </c>
      <c r="C1655" s="5" t="s">
        <v>8943</v>
      </c>
      <c r="D1655" s="6" t="s">
        <v>8932</v>
      </c>
      <c r="E1655" s="5" t="s">
        <v>8933</v>
      </c>
      <c r="F1655" s="5" t="s">
        <v>8926</v>
      </c>
      <c r="G1655" s="6" t="s">
        <v>8944</v>
      </c>
      <c r="H1655" s="7" t="s">
        <v>8945</v>
      </c>
      <c r="I1655" s="8" t="s">
        <v>8946</v>
      </c>
      <c r="J1655" s="5" t="s">
        <v>42</v>
      </c>
      <c r="K1655" s="5" t="s">
        <v>294</v>
      </c>
    </row>
    <row r="1656">
      <c r="A1656" s="4">
        <v>9421.0</v>
      </c>
      <c r="B1656" s="5" t="s">
        <v>8947</v>
      </c>
      <c r="C1656" s="5" t="s">
        <v>8948</v>
      </c>
      <c r="D1656" s="6" t="s">
        <v>8949</v>
      </c>
      <c r="E1656" s="5" t="s">
        <v>8950</v>
      </c>
      <c r="F1656" s="5" t="s">
        <v>8926</v>
      </c>
      <c r="G1656" s="6" t="s">
        <v>8951</v>
      </c>
      <c r="H1656" s="4" t="s">
        <v>8952</v>
      </c>
      <c r="I1656" s="8" t="s">
        <v>8953</v>
      </c>
      <c r="J1656" s="5" t="s">
        <v>51</v>
      </c>
      <c r="K1656" s="5" t="s">
        <v>1427</v>
      </c>
    </row>
    <row r="1657">
      <c r="A1657" s="4">
        <v>9420.0</v>
      </c>
      <c r="B1657" s="5" t="s">
        <v>8954</v>
      </c>
      <c r="C1657" s="5" t="s">
        <v>8955</v>
      </c>
      <c r="D1657" s="6" t="s">
        <v>8956</v>
      </c>
      <c r="E1657" s="5" t="s">
        <v>8950</v>
      </c>
      <c r="F1657" s="5" t="s">
        <v>8926</v>
      </c>
      <c r="G1657" s="6" t="s">
        <v>8957</v>
      </c>
      <c r="H1657" s="5" t="s">
        <v>8958</v>
      </c>
      <c r="I1657" s="8" t="s">
        <v>8959</v>
      </c>
      <c r="J1657" s="5" t="s">
        <v>108</v>
      </c>
      <c r="K1657" s="5" t="s">
        <v>115</v>
      </c>
    </row>
    <row r="1658">
      <c r="A1658" s="4">
        <v>9419.0</v>
      </c>
      <c r="B1658" s="5" t="s">
        <v>8960</v>
      </c>
      <c r="C1658" s="5" t="s">
        <v>8961</v>
      </c>
      <c r="D1658" s="6" t="s">
        <v>8962</v>
      </c>
      <c r="E1658" s="5" t="s">
        <v>8963</v>
      </c>
      <c r="F1658" s="5" t="s">
        <v>8926</v>
      </c>
      <c r="G1658" s="6" t="s">
        <v>8964</v>
      </c>
      <c r="H1658" s="5" t="s">
        <v>8965</v>
      </c>
      <c r="I1658" s="8" t="s">
        <v>8966</v>
      </c>
      <c r="J1658" s="5" t="s">
        <v>108</v>
      </c>
      <c r="K1658" s="5" t="s">
        <v>74</v>
      </c>
    </row>
    <row r="1659">
      <c r="A1659" s="4">
        <v>9418.0</v>
      </c>
      <c r="B1659" s="5" t="s">
        <v>8967</v>
      </c>
      <c r="C1659" s="5" t="s">
        <v>8968</v>
      </c>
      <c r="D1659" s="6" t="s">
        <v>8969</v>
      </c>
      <c r="E1659" s="5" t="s">
        <v>8970</v>
      </c>
      <c r="F1659" s="5" t="s">
        <v>8926</v>
      </c>
      <c r="G1659" s="6" t="s">
        <v>8971</v>
      </c>
      <c r="H1659" s="5" t="s">
        <v>8972</v>
      </c>
      <c r="I1659" s="9" t="s">
        <v>8973</v>
      </c>
      <c r="J1659" s="5" t="s">
        <v>42</v>
      </c>
      <c r="K1659" s="5" t="s">
        <v>19</v>
      </c>
    </row>
    <row r="1660">
      <c r="A1660" s="4">
        <v>9417.0</v>
      </c>
      <c r="B1660" s="5" t="s">
        <v>8974</v>
      </c>
      <c r="C1660" s="5" t="s">
        <v>8975</v>
      </c>
      <c r="D1660" s="6" t="s">
        <v>8976</v>
      </c>
      <c r="E1660" s="5" t="s">
        <v>8977</v>
      </c>
      <c r="F1660" s="5" t="s">
        <v>8926</v>
      </c>
      <c r="G1660" s="6" t="s">
        <v>8978</v>
      </c>
      <c r="H1660" s="5" t="s">
        <v>8979</v>
      </c>
      <c r="I1660" s="8" t="s">
        <v>8980</v>
      </c>
      <c r="J1660" s="5" t="s">
        <v>42</v>
      </c>
      <c r="K1660" s="5" t="s">
        <v>19</v>
      </c>
    </row>
    <row r="1661">
      <c r="A1661" s="4">
        <v>9416.0</v>
      </c>
      <c r="B1661" s="5" t="s">
        <v>8981</v>
      </c>
      <c r="C1661" s="5" t="s">
        <v>8982</v>
      </c>
      <c r="D1661" s="6" t="s">
        <v>8983</v>
      </c>
      <c r="E1661" s="5" t="s">
        <v>8984</v>
      </c>
      <c r="F1661" s="5" t="s">
        <v>8926</v>
      </c>
      <c r="G1661" s="6" t="s">
        <v>8985</v>
      </c>
      <c r="H1661" s="5" t="s">
        <v>8986</v>
      </c>
      <c r="I1661" s="8" t="s">
        <v>8987</v>
      </c>
      <c r="J1661" s="5" t="s">
        <v>42</v>
      </c>
      <c r="K1661" s="5" t="s">
        <v>66</v>
      </c>
    </row>
    <row r="1662">
      <c r="A1662" s="4">
        <v>9415.0</v>
      </c>
      <c r="B1662" s="5" t="s">
        <v>8988</v>
      </c>
      <c r="C1662" s="5" t="s">
        <v>8989</v>
      </c>
      <c r="D1662" s="6" t="s">
        <v>8990</v>
      </c>
      <c r="E1662" s="5" t="s">
        <v>8991</v>
      </c>
      <c r="F1662" s="5" t="s">
        <v>8926</v>
      </c>
      <c r="G1662" s="6" t="s">
        <v>8992</v>
      </c>
      <c r="H1662" s="5" t="s">
        <v>8993</v>
      </c>
      <c r="I1662" s="8" t="s">
        <v>8994</v>
      </c>
      <c r="J1662" s="5" t="s">
        <v>93</v>
      </c>
      <c r="K1662" s="5" t="s">
        <v>578</v>
      </c>
    </row>
    <row r="1663">
      <c r="A1663" s="4">
        <v>9414.0</v>
      </c>
      <c r="B1663" s="5" t="s">
        <v>8995</v>
      </c>
      <c r="C1663" s="5" t="s">
        <v>8996</v>
      </c>
      <c r="D1663" s="6" t="s">
        <v>8997</v>
      </c>
      <c r="E1663" s="5" t="s">
        <v>8998</v>
      </c>
      <c r="F1663" s="5" t="s">
        <v>8926</v>
      </c>
      <c r="G1663" s="6" t="s">
        <v>8999</v>
      </c>
      <c r="H1663" s="4" t="s">
        <v>9000</v>
      </c>
      <c r="I1663" s="8" t="s">
        <v>9001</v>
      </c>
      <c r="J1663" s="5" t="s">
        <v>42</v>
      </c>
      <c r="K1663" s="5" t="s">
        <v>170</v>
      </c>
    </row>
    <row r="1664">
      <c r="A1664" s="4">
        <v>9413.0</v>
      </c>
      <c r="B1664" s="5" t="s">
        <v>9002</v>
      </c>
      <c r="C1664" s="5" t="s">
        <v>9003</v>
      </c>
      <c r="D1664" s="6" t="s">
        <v>9004</v>
      </c>
      <c r="E1664" s="5" t="s">
        <v>9005</v>
      </c>
      <c r="F1664" s="5" t="s">
        <v>8926</v>
      </c>
      <c r="G1664" s="6" t="s">
        <v>9006</v>
      </c>
      <c r="H1664" s="7" t="s">
        <v>9007</v>
      </c>
      <c r="I1664" s="8" t="s">
        <v>9008</v>
      </c>
      <c r="J1664" s="5" t="s">
        <v>42</v>
      </c>
      <c r="K1664" s="4" t="s">
        <v>42</v>
      </c>
    </row>
    <row r="1665">
      <c r="A1665" s="4">
        <v>9412.0</v>
      </c>
      <c r="B1665" s="5" t="s">
        <v>9009</v>
      </c>
      <c r="C1665" s="5" t="s">
        <v>9010</v>
      </c>
      <c r="D1665" s="6" t="s">
        <v>8962</v>
      </c>
      <c r="E1665" s="5" t="s">
        <v>8963</v>
      </c>
      <c r="F1665" s="5" t="s">
        <v>8926</v>
      </c>
      <c r="G1665" s="6" t="s">
        <v>9011</v>
      </c>
      <c r="H1665" s="4" t="str">
        <f>IFERROR(__xludf.DUMMYFUNCTION("""info@""&amp;LOWER(REGEXREPLACE(B1665,""[^A-Za-z0-9]"",""""))&amp;"".com"""),"info@hotelandorra.com")</f>
        <v>info@hotelandorra.com</v>
      </c>
      <c r="I1665" s="9" t="s">
        <v>9012</v>
      </c>
      <c r="J1665" s="5" t="s">
        <v>51</v>
      </c>
      <c r="K1665" s="5" t="s">
        <v>4672</v>
      </c>
    </row>
    <row r="1666">
      <c r="A1666" s="4">
        <v>9411.0</v>
      </c>
      <c r="B1666" s="5" t="s">
        <v>9013</v>
      </c>
      <c r="C1666" s="5" t="s">
        <v>9014</v>
      </c>
      <c r="D1666" s="6" t="s">
        <v>9015</v>
      </c>
      <c r="E1666" s="5" t="s">
        <v>9016</v>
      </c>
      <c r="F1666" s="5" t="s">
        <v>8926</v>
      </c>
      <c r="G1666" s="6" t="s">
        <v>9017</v>
      </c>
      <c r="H1666" s="4" t="s">
        <v>9018</v>
      </c>
      <c r="I1666" s="8" t="s">
        <v>9019</v>
      </c>
      <c r="J1666" s="5" t="s">
        <v>18</v>
      </c>
      <c r="K1666" s="5" t="s">
        <v>294</v>
      </c>
    </row>
    <row r="1667">
      <c r="A1667" s="4">
        <v>9410.0</v>
      </c>
      <c r="B1667" s="5" t="s">
        <v>9020</v>
      </c>
      <c r="C1667" s="5" t="s">
        <v>9021</v>
      </c>
      <c r="D1667" s="6" t="s">
        <v>9022</v>
      </c>
      <c r="E1667" s="5" t="s">
        <v>9023</v>
      </c>
      <c r="F1667" s="5" t="s">
        <v>8926</v>
      </c>
      <c r="G1667" s="6" t="s">
        <v>9024</v>
      </c>
      <c r="H1667" s="5" t="s">
        <v>9025</v>
      </c>
      <c r="I1667" s="8" t="s">
        <v>9026</v>
      </c>
      <c r="J1667" s="5" t="s">
        <v>42</v>
      </c>
      <c r="K1667" s="4" t="s">
        <v>42</v>
      </c>
    </row>
    <row r="1668">
      <c r="A1668" s="4">
        <v>9409.0</v>
      </c>
      <c r="B1668" s="5" t="s">
        <v>9027</v>
      </c>
      <c r="C1668" s="5" t="s">
        <v>9028</v>
      </c>
      <c r="D1668" s="6" t="s">
        <v>9022</v>
      </c>
      <c r="E1668" s="5" t="s">
        <v>9023</v>
      </c>
      <c r="F1668" s="5" t="s">
        <v>8926</v>
      </c>
      <c r="G1668" s="6" t="s">
        <v>9029</v>
      </c>
      <c r="H1668" s="7" t="s">
        <v>9030</v>
      </c>
      <c r="I1668" s="8" t="s">
        <v>9031</v>
      </c>
      <c r="J1668" s="5" t="s">
        <v>18</v>
      </c>
      <c r="K1668" s="4" t="s">
        <v>42</v>
      </c>
    </row>
    <row r="1669">
      <c r="A1669" s="4">
        <v>9408.0</v>
      </c>
      <c r="B1669" s="5" t="s">
        <v>9032</v>
      </c>
      <c r="C1669" s="5" t="s">
        <v>749</v>
      </c>
      <c r="D1669" s="6" t="s">
        <v>9022</v>
      </c>
      <c r="E1669" s="5" t="s">
        <v>9023</v>
      </c>
      <c r="F1669" s="5" t="s">
        <v>8926</v>
      </c>
      <c r="G1669" s="6" t="s">
        <v>9033</v>
      </c>
      <c r="H1669" s="4" t="s">
        <v>9034</v>
      </c>
      <c r="I1669" s="8" t="s">
        <v>9035</v>
      </c>
      <c r="J1669" s="5" t="s">
        <v>93</v>
      </c>
      <c r="K1669" s="5" t="s">
        <v>782</v>
      </c>
    </row>
    <row r="1670">
      <c r="A1670" s="4">
        <v>9407.0</v>
      </c>
      <c r="B1670" s="5" t="s">
        <v>9036</v>
      </c>
      <c r="C1670" s="5" t="s">
        <v>9037</v>
      </c>
      <c r="D1670" s="6" t="s">
        <v>9022</v>
      </c>
      <c r="E1670" s="5" t="s">
        <v>9023</v>
      </c>
      <c r="F1670" s="5" t="s">
        <v>8926</v>
      </c>
      <c r="G1670" s="6" t="s">
        <v>9038</v>
      </c>
      <c r="H1670" s="5" t="s">
        <v>9039</v>
      </c>
      <c r="I1670" s="8" t="s">
        <v>9040</v>
      </c>
      <c r="J1670" s="5" t="s">
        <v>18</v>
      </c>
      <c r="K1670" s="5" t="s">
        <v>9041</v>
      </c>
    </row>
    <row r="1671">
      <c r="A1671" s="4">
        <v>9406.0</v>
      </c>
      <c r="B1671" s="5" t="s">
        <v>9042</v>
      </c>
      <c r="C1671" s="5" t="s">
        <v>9043</v>
      </c>
      <c r="D1671" s="6" t="s">
        <v>9022</v>
      </c>
      <c r="E1671" s="5" t="s">
        <v>9023</v>
      </c>
      <c r="F1671" s="5" t="s">
        <v>8926</v>
      </c>
      <c r="G1671" s="6" t="s">
        <v>9044</v>
      </c>
      <c r="H1671" s="5" t="s">
        <v>9045</v>
      </c>
      <c r="I1671" s="8" t="s">
        <v>493</v>
      </c>
      <c r="J1671" s="5" t="s">
        <v>42</v>
      </c>
      <c r="K1671" s="5" t="s">
        <v>754</v>
      </c>
    </row>
    <row r="1672">
      <c r="A1672" s="4">
        <v>9405.0</v>
      </c>
      <c r="B1672" s="5" t="s">
        <v>9046</v>
      </c>
      <c r="C1672" s="5" t="s">
        <v>9047</v>
      </c>
      <c r="D1672" s="6" t="s">
        <v>9048</v>
      </c>
      <c r="E1672" s="5" t="s">
        <v>9049</v>
      </c>
      <c r="F1672" s="5" t="s">
        <v>8926</v>
      </c>
      <c r="G1672" s="6" t="s">
        <v>9050</v>
      </c>
      <c r="H1672" s="4" t="str">
        <f>IFERROR(__xludf.DUMMYFUNCTION("""info@""&amp;LOWER(REGEXREPLACE(B1672,""[^A-Za-z0-9]"",""""))&amp;"".com"""),"info@hotelmesondelanieve.com")</f>
        <v>info@hotelmesondelanieve.com</v>
      </c>
      <c r="I1672" s="9" t="s">
        <v>9051</v>
      </c>
      <c r="J1672" s="5" t="s">
        <v>42</v>
      </c>
      <c r="K1672" s="5" t="s">
        <v>308</v>
      </c>
    </row>
    <row r="1673">
      <c r="A1673" s="4">
        <v>9404.0</v>
      </c>
      <c r="B1673" s="5" t="s">
        <v>9052</v>
      </c>
      <c r="C1673" s="5" t="s">
        <v>9053</v>
      </c>
      <c r="D1673" s="6" t="s">
        <v>9054</v>
      </c>
      <c r="E1673" s="5" t="s">
        <v>9055</v>
      </c>
      <c r="F1673" s="5" t="s">
        <v>8926</v>
      </c>
      <c r="G1673" s="6" t="s">
        <v>9056</v>
      </c>
      <c r="H1673" s="5" t="s">
        <v>9057</v>
      </c>
      <c r="I1673" s="8" t="s">
        <v>9058</v>
      </c>
      <c r="J1673" s="5" t="s">
        <v>108</v>
      </c>
      <c r="K1673" s="5" t="s">
        <v>85</v>
      </c>
    </row>
    <row r="1674">
      <c r="A1674" s="4">
        <v>9403.0</v>
      </c>
      <c r="B1674" s="5" t="s">
        <v>9059</v>
      </c>
      <c r="C1674" s="5" t="s">
        <v>9060</v>
      </c>
      <c r="D1674" s="6" t="s">
        <v>9054</v>
      </c>
      <c r="E1674" s="5" t="s">
        <v>9055</v>
      </c>
      <c r="F1674" s="5" t="s">
        <v>8926</v>
      </c>
      <c r="G1674" s="6" t="s">
        <v>9061</v>
      </c>
      <c r="H1674" s="5" t="s">
        <v>9062</v>
      </c>
      <c r="I1674" s="8" t="s">
        <v>9063</v>
      </c>
      <c r="J1674" s="5" t="s">
        <v>93</v>
      </c>
      <c r="K1674" s="5" t="s">
        <v>308</v>
      </c>
    </row>
    <row r="1675">
      <c r="A1675" s="4">
        <v>9402.0</v>
      </c>
      <c r="B1675" s="5" t="s">
        <v>9064</v>
      </c>
      <c r="C1675" s="5" t="s">
        <v>9065</v>
      </c>
      <c r="D1675" s="6" t="s">
        <v>9066</v>
      </c>
      <c r="E1675" s="5" t="s">
        <v>9067</v>
      </c>
      <c r="F1675" s="5" t="s">
        <v>8926</v>
      </c>
      <c r="G1675" s="6" t="s">
        <v>9068</v>
      </c>
      <c r="H1675" s="5" t="s">
        <v>9069</v>
      </c>
      <c r="I1675" s="8" t="s">
        <v>9070</v>
      </c>
      <c r="J1675" s="5" t="s">
        <v>42</v>
      </c>
      <c r="K1675" s="5" t="s">
        <v>160</v>
      </c>
    </row>
    <row r="1676">
      <c r="A1676" s="4">
        <v>9401.0</v>
      </c>
      <c r="B1676" s="5" t="s">
        <v>9071</v>
      </c>
      <c r="C1676" s="5" t="s">
        <v>9072</v>
      </c>
      <c r="D1676" s="6" t="s">
        <v>9073</v>
      </c>
      <c r="E1676" s="5" t="s">
        <v>9074</v>
      </c>
      <c r="F1676" s="5" t="s">
        <v>8926</v>
      </c>
      <c r="G1676" s="6" t="s">
        <v>9075</v>
      </c>
      <c r="H1676" s="4" t="str">
        <f>IFERROR(__xludf.DUMMYFUNCTION("""info@""&amp;LOWER(REGEXREPLACE(B1676,""[^A-Za-z0-9]"",""""))&amp;"".com"""),"info@panesjumarsl.com")</f>
        <v>info@panesjumarsl.com</v>
      </c>
      <c r="I1676" s="9" t="s">
        <v>9076</v>
      </c>
      <c r="J1676" s="5" t="s">
        <v>108</v>
      </c>
      <c r="K1676" s="5" t="s">
        <v>115</v>
      </c>
    </row>
    <row r="1677">
      <c r="A1677" s="4">
        <v>9400.0</v>
      </c>
      <c r="B1677" s="5" t="s">
        <v>9077</v>
      </c>
      <c r="C1677" s="5" t="s">
        <v>9078</v>
      </c>
      <c r="D1677" s="6" t="s">
        <v>9073</v>
      </c>
      <c r="E1677" s="5" t="s">
        <v>9074</v>
      </c>
      <c r="F1677" s="5" t="s">
        <v>8926</v>
      </c>
      <c r="G1677" s="6" t="s">
        <v>9079</v>
      </c>
      <c r="H1677" s="5" t="s">
        <v>9080</v>
      </c>
      <c r="I1677" s="8" t="s">
        <v>9081</v>
      </c>
      <c r="J1677" s="5" t="s">
        <v>42</v>
      </c>
      <c r="K1677" s="5" t="s">
        <v>85</v>
      </c>
    </row>
    <row r="1678">
      <c r="A1678" s="4">
        <v>9399.0</v>
      </c>
      <c r="B1678" s="5" t="s">
        <v>9082</v>
      </c>
      <c r="C1678" s="5" t="s">
        <v>9083</v>
      </c>
      <c r="D1678" s="6" t="s">
        <v>9048</v>
      </c>
      <c r="E1678" s="5" t="s">
        <v>9049</v>
      </c>
      <c r="F1678" s="5" t="s">
        <v>8926</v>
      </c>
      <c r="G1678" s="6" t="s">
        <v>9084</v>
      </c>
      <c r="H1678" s="5" t="s">
        <v>9085</v>
      </c>
      <c r="I1678" s="8" t="s">
        <v>9086</v>
      </c>
      <c r="J1678" s="5" t="s">
        <v>93</v>
      </c>
      <c r="K1678" s="5" t="s">
        <v>553</v>
      </c>
    </row>
    <row r="1679">
      <c r="A1679" s="4">
        <v>9398.0</v>
      </c>
      <c r="B1679" s="5" t="s">
        <v>9087</v>
      </c>
      <c r="C1679" s="5" t="s">
        <v>9088</v>
      </c>
      <c r="D1679" s="6" t="s">
        <v>9089</v>
      </c>
      <c r="E1679" s="5" t="s">
        <v>9049</v>
      </c>
      <c r="F1679" s="5" t="s">
        <v>8926</v>
      </c>
      <c r="G1679" s="6" t="s">
        <v>9090</v>
      </c>
      <c r="H1679" s="5" t="s">
        <v>9091</v>
      </c>
      <c r="I1679" s="9" t="s">
        <v>9092</v>
      </c>
      <c r="J1679" s="5" t="s">
        <v>108</v>
      </c>
      <c r="K1679" s="5" t="s">
        <v>27</v>
      </c>
    </row>
    <row r="1680">
      <c r="A1680" s="4">
        <v>9397.0</v>
      </c>
      <c r="B1680" s="5" t="s">
        <v>9093</v>
      </c>
      <c r="C1680" s="5" t="s">
        <v>9094</v>
      </c>
      <c r="D1680" s="6" t="s">
        <v>9048</v>
      </c>
      <c r="E1680" s="5" t="s">
        <v>9049</v>
      </c>
      <c r="F1680" s="5" t="s">
        <v>8926</v>
      </c>
      <c r="G1680" s="6" t="s">
        <v>9095</v>
      </c>
      <c r="H1680" s="4" t="s">
        <v>9096</v>
      </c>
      <c r="I1680" s="8" t="s">
        <v>9097</v>
      </c>
      <c r="J1680" s="5" t="s">
        <v>93</v>
      </c>
      <c r="K1680" s="5" t="s">
        <v>1985</v>
      </c>
    </row>
    <row r="1681">
      <c r="A1681" s="4">
        <v>9396.0</v>
      </c>
      <c r="B1681" s="5" t="s">
        <v>9098</v>
      </c>
      <c r="C1681" s="5" t="s">
        <v>9099</v>
      </c>
      <c r="D1681" s="6" t="s">
        <v>9054</v>
      </c>
      <c r="E1681" s="5" t="s">
        <v>9055</v>
      </c>
      <c r="F1681" s="5" t="s">
        <v>8926</v>
      </c>
      <c r="G1681" s="6" t="s">
        <v>9100</v>
      </c>
      <c r="H1681" s="5" t="s">
        <v>9101</v>
      </c>
      <c r="I1681" s="8" t="s">
        <v>9102</v>
      </c>
      <c r="J1681" s="5" t="s">
        <v>42</v>
      </c>
      <c r="K1681" s="5" t="s">
        <v>35</v>
      </c>
    </row>
    <row r="1682">
      <c r="A1682" s="4">
        <v>9395.0</v>
      </c>
      <c r="B1682" s="5" t="s">
        <v>9103</v>
      </c>
      <c r="C1682" s="5" t="s">
        <v>9104</v>
      </c>
      <c r="D1682" s="6" t="s">
        <v>9054</v>
      </c>
      <c r="E1682" s="5" t="s">
        <v>9055</v>
      </c>
      <c r="F1682" s="5" t="s">
        <v>8926</v>
      </c>
      <c r="G1682" s="6" t="s">
        <v>9105</v>
      </c>
      <c r="H1682" s="7" t="s">
        <v>9106</v>
      </c>
      <c r="I1682" s="8" t="s">
        <v>9107</v>
      </c>
      <c r="J1682" s="5" t="s">
        <v>232</v>
      </c>
      <c r="K1682" s="5" t="s">
        <v>27</v>
      </c>
    </row>
    <row r="1683">
      <c r="A1683" s="4">
        <v>9394.0</v>
      </c>
      <c r="B1683" s="5" t="s">
        <v>9108</v>
      </c>
      <c r="C1683" s="5" t="s">
        <v>9109</v>
      </c>
      <c r="D1683" s="6" t="s">
        <v>9110</v>
      </c>
      <c r="E1683" s="5" t="s">
        <v>9111</v>
      </c>
      <c r="F1683" s="5" t="s">
        <v>8926</v>
      </c>
      <c r="G1683" s="6" t="s">
        <v>9112</v>
      </c>
      <c r="H1683" s="4" t="str">
        <f>IFERROR(__xludf.DUMMYFUNCTION("""info@""&amp;LOWER(REGEXREPLACE(B1683,""[^A-Za-z0-9]"",""""))&amp;"".com"""),"info@martinlabernsl.com")</f>
        <v>info@martinlabernsl.com</v>
      </c>
      <c r="I1683" s="9" t="s">
        <v>9113</v>
      </c>
      <c r="J1683" s="5" t="s">
        <v>93</v>
      </c>
      <c r="K1683" s="4" t="s">
        <v>42</v>
      </c>
    </row>
    <row r="1684">
      <c r="A1684" s="4">
        <v>9393.0</v>
      </c>
      <c r="B1684" s="5" t="s">
        <v>9114</v>
      </c>
      <c r="C1684" s="5" t="s">
        <v>9115</v>
      </c>
      <c r="D1684" s="6" t="s">
        <v>9054</v>
      </c>
      <c r="E1684" s="5" t="s">
        <v>9055</v>
      </c>
      <c r="F1684" s="5" t="s">
        <v>8926</v>
      </c>
      <c r="G1684" s="6" t="s">
        <v>9116</v>
      </c>
      <c r="H1684" s="5" t="s">
        <v>9117</v>
      </c>
      <c r="I1684" s="8" t="s">
        <v>9118</v>
      </c>
      <c r="J1684" s="5" t="s">
        <v>108</v>
      </c>
      <c r="K1684" s="5" t="s">
        <v>906</v>
      </c>
    </row>
    <row r="1685">
      <c r="A1685" s="4">
        <v>9392.0</v>
      </c>
      <c r="B1685" s="5" t="s">
        <v>9119</v>
      </c>
      <c r="C1685" s="5" t="s">
        <v>9120</v>
      </c>
      <c r="D1685" s="6" t="s">
        <v>9121</v>
      </c>
      <c r="E1685" s="5" t="s">
        <v>9122</v>
      </c>
      <c r="F1685" s="5" t="s">
        <v>9123</v>
      </c>
      <c r="G1685" s="6" t="s">
        <v>9124</v>
      </c>
      <c r="H1685" s="5" t="s">
        <v>9125</v>
      </c>
      <c r="I1685" s="9" t="s">
        <v>9126</v>
      </c>
      <c r="J1685" s="5" t="s">
        <v>108</v>
      </c>
      <c r="K1685" s="5" t="s">
        <v>74</v>
      </c>
    </row>
    <row r="1686">
      <c r="A1686" s="4">
        <v>9391.0</v>
      </c>
      <c r="B1686" s="5" t="s">
        <v>9127</v>
      </c>
      <c r="C1686" s="5" t="s">
        <v>9128</v>
      </c>
      <c r="D1686" s="6" t="s">
        <v>9129</v>
      </c>
      <c r="E1686" s="5" t="s">
        <v>9130</v>
      </c>
      <c r="F1686" s="5" t="s">
        <v>8926</v>
      </c>
      <c r="G1686" s="6" t="s">
        <v>9131</v>
      </c>
      <c r="H1686" s="7" t="s">
        <v>9132</v>
      </c>
      <c r="I1686" s="8" t="s">
        <v>9133</v>
      </c>
      <c r="J1686" s="5" t="s">
        <v>93</v>
      </c>
      <c r="K1686" s="5" t="s">
        <v>176</v>
      </c>
    </row>
    <row r="1687">
      <c r="A1687" s="4">
        <v>9390.0</v>
      </c>
      <c r="B1687" s="5" t="s">
        <v>9134</v>
      </c>
      <c r="C1687" s="5" t="s">
        <v>9135</v>
      </c>
      <c r="D1687" s="6" t="s">
        <v>9136</v>
      </c>
      <c r="E1687" s="5" t="s">
        <v>9137</v>
      </c>
      <c r="F1687" s="5" t="s">
        <v>8926</v>
      </c>
      <c r="G1687" s="6" t="s">
        <v>9138</v>
      </c>
      <c r="H1687" s="5" t="s">
        <v>9139</v>
      </c>
      <c r="I1687" s="11" t="s">
        <v>9140</v>
      </c>
      <c r="J1687" s="5" t="s">
        <v>42</v>
      </c>
      <c r="K1687" s="5" t="s">
        <v>74</v>
      </c>
    </row>
    <row r="1688">
      <c r="A1688" s="4">
        <v>9389.0</v>
      </c>
      <c r="B1688" s="5" t="s">
        <v>9141</v>
      </c>
      <c r="C1688" s="5" t="s">
        <v>9142</v>
      </c>
      <c r="D1688" s="6" t="s">
        <v>9143</v>
      </c>
      <c r="E1688" s="5" t="s">
        <v>9144</v>
      </c>
      <c r="F1688" s="5" t="s">
        <v>8926</v>
      </c>
      <c r="G1688" s="6" t="s">
        <v>9145</v>
      </c>
      <c r="H1688" s="5" t="s">
        <v>9146</v>
      </c>
      <c r="I1688" s="8" t="s">
        <v>9147</v>
      </c>
      <c r="J1688" s="5" t="s">
        <v>108</v>
      </c>
      <c r="K1688" s="5" t="s">
        <v>74</v>
      </c>
    </row>
    <row r="1689">
      <c r="A1689" s="4">
        <v>9388.0</v>
      </c>
      <c r="B1689" s="5" t="s">
        <v>9148</v>
      </c>
      <c r="C1689" s="5" t="s">
        <v>9149</v>
      </c>
      <c r="D1689" s="6" t="s">
        <v>9150</v>
      </c>
      <c r="E1689" s="5" t="s">
        <v>9151</v>
      </c>
      <c r="F1689" s="5" t="s">
        <v>8926</v>
      </c>
      <c r="G1689" s="6" t="s">
        <v>9152</v>
      </c>
      <c r="H1689" s="5" t="s">
        <v>9153</v>
      </c>
      <c r="I1689" s="8" t="s">
        <v>9154</v>
      </c>
      <c r="J1689" s="5" t="s">
        <v>108</v>
      </c>
      <c r="K1689" s="5" t="s">
        <v>74</v>
      </c>
    </row>
    <row r="1690">
      <c r="A1690" s="4">
        <v>9387.0</v>
      </c>
      <c r="B1690" s="5" t="s">
        <v>9155</v>
      </c>
      <c r="C1690" s="5" t="s">
        <v>9156</v>
      </c>
      <c r="D1690" s="6" t="s">
        <v>9157</v>
      </c>
      <c r="E1690" s="5" t="s">
        <v>9158</v>
      </c>
      <c r="F1690" s="5" t="s">
        <v>8926</v>
      </c>
      <c r="G1690" s="6" t="s">
        <v>9159</v>
      </c>
      <c r="H1690" s="4" t="str">
        <f>IFERROR(__xludf.DUMMYFUNCTION("""info@""&amp;LOWER(REGEXREPLACE(B1690,""[^A-Za-z0-9]"",""""))&amp;"".com"""),"info@casavalero.com")</f>
        <v>info@casavalero.com</v>
      </c>
      <c r="I1690" s="9" t="s">
        <v>9160</v>
      </c>
      <c r="J1690" s="5" t="s">
        <v>93</v>
      </c>
      <c r="K1690" s="5" t="s">
        <v>553</v>
      </c>
    </row>
    <row r="1691">
      <c r="A1691" s="4">
        <v>9386.0</v>
      </c>
      <c r="B1691" s="5" t="s">
        <v>9161</v>
      </c>
      <c r="C1691" s="5" t="s">
        <v>9162</v>
      </c>
      <c r="D1691" s="6" t="s">
        <v>8997</v>
      </c>
      <c r="E1691" s="5" t="s">
        <v>8998</v>
      </c>
      <c r="F1691" s="5" t="s">
        <v>8926</v>
      </c>
      <c r="G1691" s="6" t="s">
        <v>9163</v>
      </c>
      <c r="H1691" s="4" t="str">
        <f>IFERROR(__xludf.DUMMYFUNCTION("""info@""&amp;LOWER(REGEXREPLACE(B1691,""[^A-Za-z0-9]"",""""))&amp;"".com"""),"info@masdelreisc.com")</f>
        <v>info@masdelreisc.com</v>
      </c>
      <c r="I1691" s="9" t="s">
        <v>9164</v>
      </c>
      <c r="J1691" s="5" t="s">
        <v>108</v>
      </c>
      <c r="K1691" s="5" t="s">
        <v>553</v>
      </c>
    </row>
    <row r="1692">
      <c r="A1692" s="4">
        <v>9385.0</v>
      </c>
      <c r="B1692" s="5" t="s">
        <v>9165</v>
      </c>
      <c r="C1692" s="5" t="s">
        <v>9166</v>
      </c>
      <c r="D1692" s="6" t="s">
        <v>9167</v>
      </c>
      <c r="E1692" s="5" t="s">
        <v>9168</v>
      </c>
      <c r="F1692" s="5" t="s">
        <v>8926</v>
      </c>
      <c r="G1692" s="6" t="s">
        <v>9169</v>
      </c>
      <c r="H1692" s="5" t="s">
        <v>9170</v>
      </c>
      <c r="I1692" s="8" t="s">
        <v>9171</v>
      </c>
      <c r="J1692" s="5" t="s">
        <v>108</v>
      </c>
      <c r="K1692" s="5" t="s">
        <v>115</v>
      </c>
    </row>
    <row r="1693">
      <c r="A1693" s="4">
        <v>9384.0</v>
      </c>
      <c r="B1693" s="5" t="s">
        <v>9172</v>
      </c>
      <c r="C1693" s="5" t="s">
        <v>9173</v>
      </c>
      <c r="D1693" s="6" t="s">
        <v>9174</v>
      </c>
      <c r="E1693" s="5" t="s">
        <v>9175</v>
      </c>
      <c r="F1693" s="5" t="s">
        <v>8926</v>
      </c>
      <c r="G1693" s="6" t="s">
        <v>9176</v>
      </c>
      <c r="H1693" s="5" t="s">
        <v>9177</v>
      </c>
      <c r="I1693" s="9" t="s">
        <v>9178</v>
      </c>
      <c r="J1693" s="5" t="s">
        <v>42</v>
      </c>
      <c r="K1693" s="5" t="s">
        <v>233</v>
      </c>
    </row>
    <row r="1694">
      <c r="A1694" s="4">
        <v>9383.0</v>
      </c>
      <c r="B1694" s="5" t="s">
        <v>9179</v>
      </c>
      <c r="C1694" s="5" t="s">
        <v>9180</v>
      </c>
      <c r="D1694" s="6" t="s">
        <v>9181</v>
      </c>
      <c r="E1694" s="5" t="s">
        <v>9182</v>
      </c>
      <c r="F1694" s="5" t="s">
        <v>8926</v>
      </c>
      <c r="G1694" s="6" t="s">
        <v>9183</v>
      </c>
      <c r="H1694" s="7" t="s">
        <v>9184</v>
      </c>
      <c r="I1694" s="8" t="s">
        <v>9185</v>
      </c>
      <c r="J1694" s="5" t="s">
        <v>108</v>
      </c>
      <c r="K1694" s="5" t="s">
        <v>218</v>
      </c>
    </row>
    <row r="1695">
      <c r="A1695" s="4">
        <v>9382.0</v>
      </c>
      <c r="B1695" s="5" t="s">
        <v>9186</v>
      </c>
      <c r="C1695" s="5" t="s">
        <v>9187</v>
      </c>
      <c r="D1695" s="6" t="s">
        <v>9188</v>
      </c>
      <c r="E1695" s="5" t="s">
        <v>9189</v>
      </c>
      <c r="F1695" s="5" t="s">
        <v>8926</v>
      </c>
      <c r="G1695" s="6" t="s">
        <v>9190</v>
      </c>
      <c r="H1695" s="4" t="s">
        <v>9191</v>
      </c>
      <c r="I1695" s="8" t="s">
        <v>9192</v>
      </c>
      <c r="J1695" s="5" t="s">
        <v>93</v>
      </c>
      <c r="K1695" s="5" t="s">
        <v>1144</v>
      </c>
    </row>
    <row r="1696">
      <c r="A1696" s="4">
        <v>9381.0</v>
      </c>
      <c r="B1696" s="5" t="s">
        <v>9193</v>
      </c>
      <c r="C1696" s="5" t="s">
        <v>9194</v>
      </c>
      <c r="D1696" s="6" t="s">
        <v>9195</v>
      </c>
      <c r="E1696" s="5" t="s">
        <v>9196</v>
      </c>
      <c r="F1696" s="5" t="s">
        <v>8926</v>
      </c>
      <c r="G1696" s="6" t="s">
        <v>9197</v>
      </c>
      <c r="H1696" s="5" t="s">
        <v>9198</v>
      </c>
      <c r="I1696" s="8" t="s">
        <v>9199</v>
      </c>
      <c r="J1696" s="5" t="s">
        <v>108</v>
      </c>
      <c r="K1696" s="5" t="s">
        <v>294</v>
      </c>
    </row>
    <row r="1697">
      <c r="A1697" s="4">
        <v>9380.0</v>
      </c>
      <c r="B1697" s="5" t="s">
        <v>9200</v>
      </c>
      <c r="C1697" s="5" t="s">
        <v>9201</v>
      </c>
      <c r="D1697" s="6" t="s">
        <v>9202</v>
      </c>
      <c r="E1697" s="5" t="s">
        <v>9203</v>
      </c>
      <c r="F1697" s="5" t="s">
        <v>8926</v>
      </c>
      <c r="G1697" s="6" t="s">
        <v>9204</v>
      </c>
      <c r="H1697" s="5" t="s">
        <v>9205</v>
      </c>
      <c r="I1697" s="8" t="s">
        <v>9206</v>
      </c>
      <c r="J1697" s="5" t="s">
        <v>18</v>
      </c>
      <c r="K1697" s="5" t="s">
        <v>74</v>
      </c>
    </row>
    <row r="1698">
      <c r="A1698" s="4">
        <v>9379.0</v>
      </c>
      <c r="B1698" s="5" t="s">
        <v>9207</v>
      </c>
      <c r="C1698" s="5" t="s">
        <v>9208</v>
      </c>
      <c r="D1698" s="6" t="s">
        <v>9202</v>
      </c>
      <c r="E1698" s="5" t="s">
        <v>9203</v>
      </c>
      <c r="F1698" s="5" t="s">
        <v>8926</v>
      </c>
      <c r="G1698" s="6" t="s">
        <v>9209</v>
      </c>
      <c r="H1698" s="5" t="s">
        <v>9210</v>
      </c>
      <c r="I1698" s="9" t="s">
        <v>9211</v>
      </c>
      <c r="J1698" s="5" t="s">
        <v>42</v>
      </c>
      <c r="K1698" s="5" t="s">
        <v>233</v>
      </c>
    </row>
    <row r="1699">
      <c r="A1699" s="4">
        <v>9378.0</v>
      </c>
      <c r="B1699" s="5" t="s">
        <v>9212</v>
      </c>
      <c r="C1699" s="5" t="s">
        <v>9213</v>
      </c>
      <c r="D1699" s="6" t="s">
        <v>9202</v>
      </c>
      <c r="E1699" s="5" t="s">
        <v>9203</v>
      </c>
      <c r="F1699" s="5" t="s">
        <v>8926</v>
      </c>
      <c r="G1699" s="6" t="s">
        <v>9214</v>
      </c>
      <c r="H1699" s="5" t="s">
        <v>9215</v>
      </c>
      <c r="I1699" s="8" t="s">
        <v>9216</v>
      </c>
      <c r="J1699" s="5" t="s">
        <v>42</v>
      </c>
      <c r="K1699" s="5" t="s">
        <v>212</v>
      </c>
    </row>
    <row r="1700">
      <c r="A1700" s="4">
        <v>9377.0</v>
      </c>
      <c r="B1700" s="5" t="s">
        <v>9217</v>
      </c>
      <c r="C1700" s="5" t="s">
        <v>9218</v>
      </c>
      <c r="D1700" s="6" t="s">
        <v>9202</v>
      </c>
      <c r="E1700" s="5" t="s">
        <v>9203</v>
      </c>
      <c r="F1700" s="5" t="s">
        <v>8926</v>
      </c>
      <c r="G1700" s="6" t="s">
        <v>9219</v>
      </c>
      <c r="H1700" s="5" t="s">
        <v>9220</v>
      </c>
      <c r="I1700" s="8" t="s">
        <v>9221</v>
      </c>
      <c r="J1700" s="5" t="s">
        <v>108</v>
      </c>
      <c r="K1700" s="5" t="s">
        <v>233</v>
      </c>
    </row>
    <row r="1701">
      <c r="A1701" s="4">
        <v>9376.0</v>
      </c>
      <c r="B1701" s="5" t="s">
        <v>9222</v>
      </c>
      <c r="C1701" s="5" t="s">
        <v>9223</v>
      </c>
      <c r="D1701" s="6" t="s">
        <v>9202</v>
      </c>
      <c r="E1701" s="5" t="s">
        <v>9203</v>
      </c>
      <c r="F1701" s="5" t="s">
        <v>8926</v>
      </c>
      <c r="G1701" s="6" t="s">
        <v>9224</v>
      </c>
      <c r="H1701" s="4" t="s">
        <v>9225</v>
      </c>
      <c r="I1701" s="8" t="s">
        <v>9226</v>
      </c>
      <c r="J1701" s="5" t="s">
        <v>51</v>
      </c>
      <c r="K1701" s="5" t="s">
        <v>233</v>
      </c>
    </row>
    <row r="1702">
      <c r="A1702" s="4">
        <v>9375.0</v>
      </c>
      <c r="B1702" s="5" t="s">
        <v>9227</v>
      </c>
      <c r="C1702" s="5" t="s">
        <v>9228</v>
      </c>
      <c r="D1702" s="6" t="s">
        <v>9202</v>
      </c>
      <c r="E1702" s="5" t="s">
        <v>9203</v>
      </c>
      <c r="F1702" s="5" t="s">
        <v>8926</v>
      </c>
      <c r="G1702" s="6" t="s">
        <v>9229</v>
      </c>
      <c r="H1702" s="4" t="str">
        <f>IFERROR(__xludf.DUMMYFUNCTION("""info@""&amp;LOWER(REGEXREPLACE(B1702,""[^A-Za-z0-9]"",""""))&amp;"".com"""),"info@habitacionesvaldevecarsl.com")</f>
        <v>info@habitacionesvaldevecarsl.com</v>
      </c>
      <c r="I1702" s="9" t="s">
        <v>9230</v>
      </c>
      <c r="J1702" s="5" t="s">
        <v>51</v>
      </c>
      <c r="K1702" s="5" t="s">
        <v>170</v>
      </c>
    </row>
    <row r="1703">
      <c r="A1703" s="4">
        <v>9374.0</v>
      </c>
      <c r="B1703" s="5" t="s">
        <v>9231</v>
      </c>
      <c r="C1703" s="5" t="s">
        <v>9232</v>
      </c>
      <c r="D1703" s="6" t="s">
        <v>9202</v>
      </c>
      <c r="E1703" s="5" t="s">
        <v>9203</v>
      </c>
      <c r="F1703" s="5" t="s">
        <v>8926</v>
      </c>
      <c r="G1703" s="6" t="s">
        <v>9233</v>
      </c>
      <c r="H1703" s="4" t="s">
        <v>9117</v>
      </c>
      <c r="I1703" s="8" t="s">
        <v>9234</v>
      </c>
      <c r="J1703" s="5" t="s">
        <v>42</v>
      </c>
      <c r="K1703" s="5" t="s">
        <v>1144</v>
      </c>
    </row>
    <row r="1704">
      <c r="A1704" s="4">
        <v>9373.0</v>
      </c>
      <c r="B1704" s="5" t="s">
        <v>9235</v>
      </c>
      <c r="C1704" s="5" t="s">
        <v>9236</v>
      </c>
      <c r="D1704" s="6" t="s">
        <v>9202</v>
      </c>
      <c r="E1704" s="5" t="s">
        <v>9203</v>
      </c>
      <c r="F1704" s="5" t="s">
        <v>8926</v>
      </c>
      <c r="G1704" s="6" t="s">
        <v>9237</v>
      </c>
      <c r="H1704" s="7" t="s">
        <v>9238</v>
      </c>
      <c r="I1704" s="8" t="s">
        <v>9239</v>
      </c>
      <c r="J1704" s="5" t="s">
        <v>18</v>
      </c>
      <c r="K1704" s="5" t="s">
        <v>679</v>
      </c>
    </row>
    <row r="1705">
      <c r="A1705" s="4">
        <v>9372.0</v>
      </c>
      <c r="B1705" s="5" t="s">
        <v>9240</v>
      </c>
      <c r="C1705" s="5" t="s">
        <v>9241</v>
      </c>
      <c r="D1705" s="6" t="s">
        <v>9242</v>
      </c>
      <c r="E1705" s="5" t="s">
        <v>9243</v>
      </c>
      <c r="F1705" s="5" t="s">
        <v>8926</v>
      </c>
      <c r="G1705" s="6" t="s">
        <v>9244</v>
      </c>
      <c r="H1705" s="5" t="s">
        <v>9245</v>
      </c>
      <c r="I1705" s="8" t="s">
        <v>9246</v>
      </c>
      <c r="J1705" s="5" t="s">
        <v>93</v>
      </c>
      <c r="K1705" s="5" t="s">
        <v>553</v>
      </c>
    </row>
    <row r="1706">
      <c r="A1706" s="4">
        <v>9371.0</v>
      </c>
      <c r="B1706" s="5" t="s">
        <v>9247</v>
      </c>
      <c r="C1706" s="5" t="s">
        <v>9248</v>
      </c>
      <c r="D1706" s="6" t="s">
        <v>9249</v>
      </c>
      <c r="E1706" s="5" t="s">
        <v>9250</v>
      </c>
      <c r="F1706" s="5" t="s">
        <v>8926</v>
      </c>
      <c r="G1706" s="6" t="s">
        <v>9251</v>
      </c>
      <c r="H1706" s="7" t="s">
        <v>9252</v>
      </c>
      <c r="I1706" s="8" t="s">
        <v>9253</v>
      </c>
      <c r="J1706" s="5" t="s">
        <v>42</v>
      </c>
      <c r="K1706" s="5" t="s">
        <v>233</v>
      </c>
    </row>
    <row r="1707">
      <c r="A1707" s="4">
        <v>9370.0</v>
      </c>
      <c r="B1707" s="5" t="s">
        <v>9254</v>
      </c>
      <c r="C1707" s="5" t="s">
        <v>9255</v>
      </c>
      <c r="D1707" s="6" t="s">
        <v>9249</v>
      </c>
      <c r="E1707" s="5" t="s">
        <v>9250</v>
      </c>
      <c r="F1707" s="5" t="s">
        <v>8926</v>
      </c>
      <c r="G1707" s="6" t="s">
        <v>9256</v>
      </c>
      <c r="H1707" s="4" t="s">
        <v>9257</v>
      </c>
      <c r="I1707" s="8" t="s">
        <v>9258</v>
      </c>
      <c r="J1707" s="5" t="s">
        <v>18</v>
      </c>
      <c r="K1707" s="5" t="s">
        <v>152</v>
      </c>
    </row>
    <row r="1708">
      <c r="A1708" s="4">
        <v>9369.0</v>
      </c>
      <c r="B1708" s="5" t="s">
        <v>9259</v>
      </c>
      <c r="C1708" s="5" t="s">
        <v>9260</v>
      </c>
      <c r="D1708" s="6" t="s">
        <v>9261</v>
      </c>
      <c r="E1708" s="5" t="s">
        <v>9262</v>
      </c>
      <c r="F1708" s="5" t="s">
        <v>8926</v>
      </c>
      <c r="G1708" s="6" t="s">
        <v>9263</v>
      </c>
      <c r="H1708" s="5" t="s">
        <v>9264</v>
      </c>
      <c r="I1708" s="9" t="s">
        <v>9265</v>
      </c>
      <c r="J1708" s="5" t="s">
        <v>108</v>
      </c>
      <c r="K1708" s="4" t="s">
        <v>42</v>
      </c>
    </row>
    <row r="1709">
      <c r="A1709" s="4">
        <v>9368.0</v>
      </c>
      <c r="B1709" s="5" t="s">
        <v>9266</v>
      </c>
      <c r="C1709" s="5" t="s">
        <v>9267</v>
      </c>
      <c r="D1709" s="6" t="s">
        <v>9268</v>
      </c>
      <c r="E1709" s="5" t="s">
        <v>9269</v>
      </c>
      <c r="F1709" s="5" t="s">
        <v>8926</v>
      </c>
      <c r="G1709" s="6" t="s">
        <v>9270</v>
      </c>
      <c r="H1709" s="5" t="s">
        <v>9271</v>
      </c>
      <c r="I1709" s="8" t="s">
        <v>9272</v>
      </c>
      <c r="J1709" s="5" t="s">
        <v>108</v>
      </c>
      <c r="K1709" s="5" t="s">
        <v>308</v>
      </c>
    </row>
    <row r="1710">
      <c r="A1710" s="4">
        <v>9367.0</v>
      </c>
      <c r="B1710" s="5" t="s">
        <v>9273</v>
      </c>
      <c r="C1710" s="5" t="s">
        <v>9274</v>
      </c>
      <c r="D1710" s="6" t="s">
        <v>9202</v>
      </c>
      <c r="E1710" s="5" t="s">
        <v>9203</v>
      </c>
      <c r="F1710" s="5" t="s">
        <v>8926</v>
      </c>
      <c r="G1710" s="6" t="s">
        <v>9275</v>
      </c>
      <c r="H1710" s="4" t="str">
        <f>IFERROR(__xludf.DUMMYFUNCTION("""info@""&amp;LOWER(REGEXREPLACE(B1710,""[^A-Za-z0-9]"",""""))&amp;"".com"""),"info@hotellacasadelabuelo.com")</f>
        <v>info@hotellacasadelabuelo.com</v>
      </c>
      <c r="I1710" s="9" t="s">
        <v>9276</v>
      </c>
      <c r="J1710" s="5" t="s">
        <v>42</v>
      </c>
      <c r="K1710" s="5" t="s">
        <v>1495</v>
      </c>
    </row>
    <row r="1711">
      <c r="A1711" s="4">
        <v>9366.0</v>
      </c>
      <c r="B1711" s="5" t="s">
        <v>9277</v>
      </c>
      <c r="C1711" s="5" t="s">
        <v>9278</v>
      </c>
      <c r="D1711" s="6" t="s">
        <v>9202</v>
      </c>
      <c r="E1711" s="5" t="s">
        <v>9203</v>
      </c>
      <c r="F1711" s="5" t="s">
        <v>8926</v>
      </c>
      <c r="G1711" s="6" t="s">
        <v>9279</v>
      </c>
      <c r="H1711" s="5" t="s">
        <v>9280</v>
      </c>
      <c r="I1711" s="8" t="s">
        <v>9281</v>
      </c>
      <c r="J1711" s="5" t="s">
        <v>18</v>
      </c>
      <c r="K1711" s="5" t="s">
        <v>66</v>
      </c>
    </row>
    <row r="1712">
      <c r="A1712" s="4">
        <v>9365.0</v>
      </c>
      <c r="B1712" s="5" t="s">
        <v>9282</v>
      </c>
      <c r="C1712" s="5" t="s">
        <v>9283</v>
      </c>
      <c r="D1712" s="6" t="s">
        <v>9202</v>
      </c>
      <c r="E1712" s="5" t="s">
        <v>9203</v>
      </c>
      <c r="F1712" s="5" t="s">
        <v>8926</v>
      </c>
      <c r="G1712" s="6" t="s">
        <v>9284</v>
      </c>
      <c r="H1712" s="4" t="str">
        <f>IFERROR(__xludf.DUMMYFUNCTION("""info@""&amp;LOWER(REGEXREPLACE(B1712,""[^A-Za-z0-9]"",""""))&amp;"".com"""),"info@casadesantiago.com")</f>
        <v>info@casadesantiago.com</v>
      </c>
      <c r="I1712" s="9" t="s">
        <v>9285</v>
      </c>
      <c r="J1712" s="5" t="s">
        <v>42</v>
      </c>
      <c r="K1712" s="5" t="s">
        <v>553</v>
      </c>
    </row>
    <row r="1713">
      <c r="A1713" s="4">
        <v>9364.0</v>
      </c>
      <c r="B1713" s="5" t="s">
        <v>9286</v>
      </c>
      <c r="C1713" s="5" t="s">
        <v>9287</v>
      </c>
      <c r="D1713" s="6" t="s">
        <v>9288</v>
      </c>
      <c r="E1713" s="5" t="s">
        <v>9289</v>
      </c>
      <c r="F1713" s="5" t="s">
        <v>8926</v>
      </c>
      <c r="G1713" s="6" t="s">
        <v>9290</v>
      </c>
      <c r="H1713" s="4" t="str">
        <f>IFERROR(__xludf.DUMMYFUNCTION("""info@""&amp;LOWER(REGEXREPLACE(B1713,""[^A-Za-z0-9]"",""""))&amp;"".com"""),"info@elmolinodebezas.com")</f>
        <v>info@elmolinodebezas.com</v>
      </c>
      <c r="I1713" s="9" t="s">
        <v>9291</v>
      </c>
      <c r="J1713" s="5" t="s">
        <v>93</v>
      </c>
      <c r="K1713" s="5" t="s">
        <v>74</v>
      </c>
    </row>
    <row r="1714">
      <c r="A1714" s="4">
        <v>9363.0</v>
      </c>
      <c r="B1714" s="5" t="s">
        <v>9292</v>
      </c>
      <c r="C1714" s="5" t="s">
        <v>9293</v>
      </c>
      <c r="D1714" s="6" t="s">
        <v>9294</v>
      </c>
      <c r="E1714" s="5" t="s">
        <v>9295</v>
      </c>
      <c r="F1714" s="5" t="s">
        <v>8926</v>
      </c>
      <c r="G1714" s="6" t="s">
        <v>9296</v>
      </c>
      <c r="H1714" s="5" t="s">
        <v>9297</v>
      </c>
      <c r="I1714" s="8" t="s">
        <v>9298</v>
      </c>
      <c r="J1714" s="5" t="s">
        <v>93</v>
      </c>
      <c r="K1714" s="5" t="s">
        <v>74</v>
      </c>
    </row>
    <row r="1715">
      <c r="A1715" s="4">
        <v>9362.0</v>
      </c>
      <c r="B1715" s="5" t="s">
        <v>9299</v>
      </c>
      <c r="C1715" s="5" t="s">
        <v>9300</v>
      </c>
      <c r="D1715" s="6" t="s">
        <v>9136</v>
      </c>
      <c r="E1715" s="5" t="s">
        <v>9137</v>
      </c>
      <c r="F1715" s="5" t="s">
        <v>8926</v>
      </c>
      <c r="G1715" s="6" t="s">
        <v>9301</v>
      </c>
      <c r="H1715" s="5" t="s">
        <v>9302</v>
      </c>
      <c r="I1715" s="8" t="s">
        <v>9303</v>
      </c>
      <c r="J1715" s="5" t="s">
        <v>42</v>
      </c>
      <c r="K1715" s="4" t="s">
        <v>42</v>
      </c>
    </row>
    <row r="1716">
      <c r="A1716" s="4">
        <v>9361.0</v>
      </c>
      <c r="B1716" s="5" t="s">
        <v>9304</v>
      </c>
      <c r="C1716" s="5" t="s">
        <v>9305</v>
      </c>
      <c r="D1716" s="6" t="s">
        <v>9306</v>
      </c>
      <c r="E1716" s="5" t="s">
        <v>9307</v>
      </c>
      <c r="F1716" s="5" t="s">
        <v>8926</v>
      </c>
      <c r="G1716" s="6" t="s">
        <v>9308</v>
      </c>
      <c r="H1716" s="5" t="s">
        <v>9309</v>
      </c>
      <c r="I1716" s="9" t="s">
        <v>9310</v>
      </c>
      <c r="J1716" s="5" t="s">
        <v>232</v>
      </c>
      <c r="K1716" s="5" t="s">
        <v>553</v>
      </c>
    </row>
    <row r="1717">
      <c r="A1717" s="4">
        <v>9360.0</v>
      </c>
      <c r="B1717" s="5" t="s">
        <v>9311</v>
      </c>
      <c r="C1717" s="5" t="s">
        <v>9312</v>
      </c>
      <c r="D1717" s="6" t="s">
        <v>9313</v>
      </c>
      <c r="E1717" s="5" t="s">
        <v>8926</v>
      </c>
      <c r="F1717" s="5" t="s">
        <v>8926</v>
      </c>
      <c r="G1717" s="6" t="s">
        <v>9314</v>
      </c>
      <c r="H1717" s="4" t="str">
        <f>IFERROR(__xludf.DUMMYFUNCTION("""info@""&amp;LOWER(REGEXREPLACE(B1717,""[^A-Za-z0-9]"",""""))&amp;"".com"""),"info@clahostelerossc.com")</f>
        <v>info@clahostelerossc.com</v>
      </c>
      <c r="I1717" s="9" t="s">
        <v>9315</v>
      </c>
      <c r="J1717" s="5" t="s">
        <v>42</v>
      </c>
      <c r="K1717" s="4" t="s">
        <v>42</v>
      </c>
    </row>
    <row r="1718">
      <c r="A1718" s="4">
        <v>9359.0</v>
      </c>
      <c r="B1718" s="5" t="s">
        <v>9316</v>
      </c>
      <c r="C1718" s="5" t="s">
        <v>9317</v>
      </c>
      <c r="D1718" s="6" t="s">
        <v>9318</v>
      </c>
      <c r="E1718" s="5" t="s">
        <v>8926</v>
      </c>
      <c r="F1718" s="5" t="s">
        <v>8926</v>
      </c>
      <c r="G1718" s="6" t="s">
        <v>9319</v>
      </c>
      <c r="H1718" s="5" t="s">
        <v>9320</v>
      </c>
      <c r="I1718" s="8" t="s">
        <v>9321</v>
      </c>
      <c r="J1718" s="5" t="s">
        <v>108</v>
      </c>
      <c r="K1718" s="5" t="s">
        <v>426</v>
      </c>
    </row>
    <row r="1719">
      <c r="A1719" s="4">
        <v>9358.0</v>
      </c>
      <c r="B1719" s="5" t="s">
        <v>9322</v>
      </c>
      <c r="C1719" s="5" t="s">
        <v>9323</v>
      </c>
      <c r="D1719" s="6" t="s">
        <v>9318</v>
      </c>
      <c r="E1719" s="5" t="s">
        <v>8926</v>
      </c>
      <c r="F1719" s="5" t="s">
        <v>8926</v>
      </c>
      <c r="G1719" s="6" t="s">
        <v>9324</v>
      </c>
      <c r="H1719" s="5" t="s">
        <v>9325</v>
      </c>
      <c r="I1719" s="8" t="s">
        <v>9326</v>
      </c>
      <c r="J1719" s="5" t="s">
        <v>108</v>
      </c>
      <c r="K1719" s="5" t="s">
        <v>201</v>
      </c>
    </row>
    <row r="1720">
      <c r="A1720" s="4">
        <v>9357.0</v>
      </c>
      <c r="B1720" s="5" t="s">
        <v>9327</v>
      </c>
      <c r="C1720" s="5" t="s">
        <v>9328</v>
      </c>
      <c r="D1720" s="6" t="s">
        <v>9329</v>
      </c>
      <c r="E1720" s="5" t="s">
        <v>8926</v>
      </c>
      <c r="F1720" s="5" t="s">
        <v>8926</v>
      </c>
      <c r="G1720" s="6" t="s">
        <v>9330</v>
      </c>
      <c r="H1720" s="5" t="s">
        <v>9331</v>
      </c>
      <c r="I1720" s="8" t="s">
        <v>9332</v>
      </c>
      <c r="J1720" s="5" t="s">
        <v>42</v>
      </c>
      <c r="K1720" s="5" t="s">
        <v>5641</v>
      </c>
    </row>
    <row r="1721">
      <c r="A1721" s="4">
        <v>9356.0</v>
      </c>
      <c r="B1721" s="5" t="s">
        <v>9333</v>
      </c>
      <c r="C1721" s="5" t="s">
        <v>9334</v>
      </c>
      <c r="D1721" s="6" t="s">
        <v>9313</v>
      </c>
      <c r="E1721" s="5" t="s">
        <v>8926</v>
      </c>
      <c r="F1721" s="5" t="s">
        <v>8926</v>
      </c>
      <c r="G1721" s="6" t="s">
        <v>9335</v>
      </c>
      <c r="H1721" s="5" t="s">
        <v>9336</v>
      </c>
      <c r="I1721" s="9" t="s">
        <v>9337</v>
      </c>
      <c r="J1721" s="5" t="s">
        <v>42</v>
      </c>
      <c r="K1721" s="4" t="s">
        <v>42</v>
      </c>
    </row>
    <row r="1722">
      <c r="A1722" s="4">
        <v>9355.0</v>
      </c>
      <c r="B1722" s="5" t="s">
        <v>9338</v>
      </c>
      <c r="C1722" s="5" t="s">
        <v>9339</v>
      </c>
      <c r="D1722" s="6" t="s">
        <v>9340</v>
      </c>
      <c r="E1722" s="5" t="s">
        <v>8926</v>
      </c>
      <c r="F1722" s="5" t="s">
        <v>8926</v>
      </c>
      <c r="G1722" s="6" t="s">
        <v>9341</v>
      </c>
      <c r="H1722" s="5" t="s">
        <v>9342</v>
      </c>
      <c r="I1722" s="8" t="s">
        <v>9343</v>
      </c>
      <c r="J1722" s="5" t="s">
        <v>93</v>
      </c>
      <c r="K1722" s="5" t="s">
        <v>368</v>
      </c>
    </row>
    <row r="1723">
      <c r="A1723" s="4">
        <v>9354.0</v>
      </c>
      <c r="B1723" s="5" t="s">
        <v>9344</v>
      </c>
      <c r="C1723" s="5" t="s">
        <v>9345</v>
      </c>
      <c r="D1723" s="6" t="s">
        <v>9329</v>
      </c>
      <c r="E1723" s="5" t="s">
        <v>8926</v>
      </c>
      <c r="F1723" s="5" t="s">
        <v>8926</v>
      </c>
      <c r="G1723" s="6" t="s">
        <v>9346</v>
      </c>
      <c r="H1723" s="5" t="s">
        <v>9347</v>
      </c>
      <c r="I1723" s="8" t="s">
        <v>9348</v>
      </c>
      <c r="J1723" s="5" t="s">
        <v>42</v>
      </c>
      <c r="K1723" s="5" t="s">
        <v>184</v>
      </c>
    </row>
    <row r="1724">
      <c r="A1724" s="4">
        <v>9353.0</v>
      </c>
      <c r="B1724" s="5" t="s">
        <v>9349</v>
      </c>
      <c r="C1724" s="5" t="s">
        <v>9350</v>
      </c>
      <c r="D1724" s="6" t="s">
        <v>9318</v>
      </c>
      <c r="E1724" s="5" t="s">
        <v>8926</v>
      </c>
      <c r="F1724" s="5" t="s">
        <v>8926</v>
      </c>
      <c r="G1724" s="6" t="s">
        <v>9351</v>
      </c>
      <c r="H1724" s="5" t="s">
        <v>9352</v>
      </c>
      <c r="I1724" s="8" t="s">
        <v>9353</v>
      </c>
      <c r="J1724" s="5" t="s">
        <v>93</v>
      </c>
      <c r="K1724" s="5" t="s">
        <v>201</v>
      </c>
    </row>
    <row r="1725">
      <c r="A1725" s="4">
        <v>9352.0</v>
      </c>
      <c r="B1725" s="5" t="s">
        <v>9354</v>
      </c>
      <c r="C1725" s="5" t="s">
        <v>9323</v>
      </c>
      <c r="D1725" s="6" t="s">
        <v>9318</v>
      </c>
      <c r="E1725" s="5" t="s">
        <v>8926</v>
      </c>
      <c r="F1725" s="5" t="s">
        <v>8926</v>
      </c>
      <c r="G1725" s="6" t="s">
        <v>9351</v>
      </c>
      <c r="H1725" s="5" t="s">
        <v>9355</v>
      </c>
      <c r="I1725" s="8" t="s">
        <v>9356</v>
      </c>
      <c r="J1725" s="5" t="s">
        <v>93</v>
      </c>
      <c r="K1725" s="5" t="s">
        <v>280</v>
      </c>
    </row>
    <row r="1726">
      <c r="A1726" s="4">
        <v>9351.0</v>
      </c>
      <c r="B1726" s="5" t="s">
        <v>9357</v>
      </c>
      <c r="C1726" s="5" t="s">
        <v>9358</v>
      </c>
      <c r="D1726" s="6" t="s">
        <v>9318</v>
      </c>
      <c r="E1726" s="5" t="s">
        <v>8926</v>
      </c>
      <c r="F1726" s="5" t="s">
        <v>8926</v>
      </c>
      <c r="G1726" s="6" t="s">
        <v>9359</v>
      </c>
      <c r="H1726" s="4" t="s">
        <v>9360</v>
      </c>
      <c r="I1726" s="8" t="s">
        <v>9361</v>
      </c>
      <c r="J1726" s="5" t="s">
        <v>93</v>
      </c>
      <c r="K1726" s="5" t="s">
        <v>368</v>
      </c>
    </row>
    <row r="1727">
      <c r="A1727" s="4">
        <v>9349.0</v>
      </c>
      <c r="B1727" s="5" t="s">
        <v>9362</v>
      </c>
      <c r="C1727" s="5" t="s">
        <v>9363</v>
      </c>
      <c r="D1727" s="6" t="s">
        <v>9329</v>
      </c>
      <c r="E1727" s="5" t="s">
        <v>8926</v>
      </c>
      <c r="F1727" s="5" t="s">
        <v>8926</v>
      </c>
      <c r="G1727" s="6" t="s">
        <v>9364</v>
      </c>
      <c r="H1727" s="4" t="s">
        <v>9365</v>
      </c>
      <c r="I1727" s="8" t="s">
        <v>9366</v>
      </c>
      <c r="J1727" s="5" t="s">
        <v>42</v>
      </c>
      <c r="K1727" s="5" t="s">
        <v>1649</v>
      </c>
    </row>
    <row r="1728">
      <c r="A1728" s="4">
        <v>9350.0</v>
      </c>
      <c r="B1728" s="5" t="s">
        <v>9367</v>
      </c>
      <c r="C1728" s="5" t="s">
        <v>9363</v>
      </c>
      <c r="D1728" s="6" t="s">
        <v>9329</v>
      </c>
      <c r="E1728" s="5" t="s">
        <v>8926</v>
      </c>
      <c r="F1728" s="5" t="s">
        <v>8926</v>
      </c>
      <c r="G1728" s="6" t="s">
        <v>9364</v>
      </c>
      <c r="H1728" s="4" t="s">
        <v>9365</v>
      </c>
      <c r="I1728" s="8" t="s">
        <v>9366</v>
      </c>
      <c r="J1728" s="5" t="s">
        <v>93</v>
      </c>
      <c r="K1728" s="5" t="s">
        <v>426</v>
      </c>
    </row>
    <row r="1729">
      <c r="A1729" s="4">
        <v>9348.0</v>
      </c>
      <c r="B1729" s="5" t="s">
        <v>9368</v>
      </c>
      <c r="C1729" s="5" t="s">
        <v>9369</v>
      </c>
      <c r="D1729" s="6" t="s">
        <v>9329</v>
      </c>
      <c r="E1729" s="5" t="s">
        <v>8926</v>
      </c>
      <c r="F1729" s="5" t="s">
        <v>8926</v>
      </c>
      <c r="G1729" s="6" t="s">
        <v>9370</v>
      </c>
      <c r="H1729" s="5" t="s">
        <v>9371</v>
      </c>
      <c r="I1729" s="8" t="s">
        <v>493</v>
      </c>
      <c r="J1729" s="5" t="s">
        <v>367</v>
      </c>
      <c r="K1729" s="5" t="s">
        <v>2145</v>
      </c>
    </row>
    <row r="1730">
      <c r="A1730" s="4">
        <v>9347.0</v>
      </c>
      <c r="B1730" s="5" t="s">
        <v>9368</v>
      </c>
      <c r="C1730" s="5" t="s">
        <v>9372</v>
      </c>
      <c r="D1730" s="6" t="s">
        <v>9318</v>
      </c>
      <c r="E1730" s="5" t="s">
        <v>8926</v>
      </c>
      <c r="F1730" s="5" t="s">
        <v>8926</v>
      </c>
      <c r="G1730" s="6" t="s">
        <v>9370</v>
      </c>
      <c r="H1730" s="5" t="s">
        <v>9371</v>
      </c>
      <c r="I1730" s="8" t="s">
        <v>493</v>
      </c>
      <c r="J1730" s="5" t="s">
        <v>93</v>
      </c>
      <c r="K1730" s="5" t="s">
        <v>1446</v>
      </c>
    </row>
    <row r="1731">
      <c r="A1731" s="4">
        <v>9346.0</v>
      </c>
      <c r="B1731" s="5" t="s">
        <v>9373</v>
      </c>
      <c r="C1731" s="5" t="s">
        <v>9374</v>
      </c>
      <c r="D1731" s="6" t="s">
        <v>9329</v>
      </c>
      <c r="E1731" s="5" t="s">
        <v>8926</v>
      </c>
      <c r="F1731" s="5" t="s">
        <v>8926</v>
      </c>
      <c r="G1731" s="6" t="s">
        <v>9375</v>
      </c>
      <c r="H1731" s="5" t="s">
        <v>9376</v>
      </c>
      <c r="I1731" s="8" t="s">
        <v>9377</v>
      </c>
      <c r="J1731" s="5" t="s">
        <v>108</v>
      </c>
      <c r="K1731" s="5" t="s">
        <v>950</v>
      </c>
    </row>
    <row r="1732">
      <c r="A1732" s="4">
        <v>9345.0</v>
      </c>
      <c r="B1732" s="5" t="s">
        <v>9378</v>
      </c>
      <c r="C1732" s="5" t="s">
        <v>9379</v>
      </c>
      <c r="D1732" s="6" t="s">
        <v>9329</v>
      </c>
      <c r="E1732" s="5" t="s">
        <v>8926</v>
      </c>
      <c r="F1732" s="5" t="s">
        <v>8926</v>
      </c>
      <c r="G1732" s="6" t="s">
        <v>9380</v>
      </c>
      <c r="H1732" s="4" t="str">
        <f>IFERROR(__xludf.DUMMYFUNCTION("""info@""&amp;LOWER(REGEXREPLACE(B1732,""[^A-Za-z0-9]"",""""))&amp;"".com"""),"info@hotelciverasl.com")</f>
        <v>info@hotelciverasl.com</v>
      </c>
      <c r="I1732" s="9" t="s">
        <v>9381</v>
      </c>
      <c r="J1732" s="5" t="s">
        <v>93</v>
      </c>
      <c r="K1732" s="4" t="s">
        <v>42</v>
      </c>
    </row>
    <row r="1733">
      <c r="A1733" s="4">
        <v>9344.0</v>
      </c>
      <c r="B1733" s="5" t="s">
        <v>9382</v>
      </c>
      <c r="C1733" s="5" t="s">
        <v>9383</v>
      </c>
      <c r="D1733" s="6" t="s">
        <v>8932</v>
      </c>
      <c r="E1733" s="5" t="s">
        <v>8933</v>
      </c>
      <c r="F1733" s="5" t="s">
        <v>8926</v>
      </c>
      <c r="G1733" s="6" t="s">
        <v>9384</v>
      </c>
      <c r="H1733" s="5" t="s">
        <v>9385</v>
      </c>
      <c r="I1733" s="8" t="s">
        <v>9386</v>
      </c>
      <c r="J1733" s="5" t="s">
        <v>42</v>
      </c>
      <c r="K1733" s="5" t="s">
        <v>19</v>
      </c>
    </row>
    <row r="1734">
      <c r="A1734" s="4">
        <v>9343.0</v>
      </c>
      <c r="B1734" s="5" t="s">
        <v>9387</v>
      </c>
      <c r="C1734" s="5" t="s">
        <v>9388</v>
      </c>
      <c r="D1734" s="6" t="s">
        <v>9389</v>
      </c>
      <c r="E1734" s="5" t="s">
        <v>9390</v>
      </c>
      <c r="F1734" s="5" t="s">
        <v>8926</v>
      </c>
      <c r="G1734" s="6" t="s">
        <v>9391</v>
      </c>
      <c r="H1734" s="4" t="str">
        <f>IFERROR(__xludf.DUMMYFUNCTION("""info@""&amp;LOWER(REGEXREPLACE(B1734,""[^A-Za-z0-9]"",""""))&amp;"".com"""),"info@hotelpalaciobarondeandilla.com")</f>
        <v>info@hotelpalaciobarondeandilla.com</v>
      </c>
      <c r="I1734" s="9" t="s">
        <v>9392</v>
      </c>
      <c r="J1734" s="5" t="s">
        <v>463</v>
      </c>
      <c r="K1734" s="4" t="s">
        <v>42</v>
      </c>
    </row>
    <row r="1735">
      <c r="A1735" s="4">
        <v>9342.0</v>
      </c>
      <c r="B1735" s="5" t="s">
        <v>9393</v>
      </c>
      <c r="C1735" s="5" t="s">
        <v>9394</v>
      </c>
      <c r="D1735" s="6" t="s">
        <v>8983</v>
      </c>
      <c r="E1735" s="5" t="s">
        <v>8984</v>
      </c>
      <c r="F1735" s="5" t="s">
        <v>8926</v>
      </c>
      <c r="G1735" s="6" t="s">
        <v>9395</v>
      </c>
      <c r="H1735" s="7" t="s">
        <v>9396</v>
      </c>
      <c r="I1735" s="8" t="s">
        <v>9397</v>
      </c>
      <c r="J1735" s="5" t="s">
        <v>93</v>
      </c>
      <c r="K1735" s="5" t="s">
        <v>19</v>
      </c>
    </row>
    <row r="1736">
      <c r="A1736" s="4">
        <v>9341.0</v>
      </c>
      <c r="B1736" s="5" t="s">
        <v>9398</v>
      </c>
      <c r="C1736" s="5" t="s">
        <v>9399</v>
      </c>
      <c r="D1736" s="6" t="s">
        <v>9400</v>
      </c>
      <c r="E1736" s="5" t="s">
        <v>9401</v>
      </c>
      <c r="F1736" s="5" t="s">
        <v>8926</v>
      </c>
      <c r="G1736" s="6" t="s">
        <v>9402</v>
      </c>
      <c r="H1736" s="7" t="s">
        <v>9403</v>
      </c>
      <c r="I1736" s="8" t="s">
        <v>9404</v>
      </c>
      <c r="J1736" s="5" t="s">
        <v>42</v>
      </c>
      <c r="K1736" s="5" t="s">
        <v>152</v>
      </c>
    </row>
    <row r="1737">
      <c r="A1737" s="4">
        <v>9340.0</v>
      </c>
      <c r="B1737" s="5" t="s">
        <v>9405</v>
      </c>
      <c r="C1737" s="5" t="s">
        <v>9406</v>
      </c>
      <c r="D1737" s="6" t="s">
        <v>9022</v>
      </c>
      <c r="E1737" s="5" t="s">
        <v>9023</v>
      </c>
      <c r="F1737" s="5" t="s">
        <v>8926</v>
      </c>
      <c r="G1737" s="6" t="s">
        <v>9407</v>
      </c>
      <c r="H1737" s="4" t="str">
        <f>IFERROR(__xludf.DUMMYFUNCTION("""info@""&amp;LOWER(REGEXREPLACE(B1737,""[^A-Za-z0-9]"",""""))&amp;"".com"""),"info@hotelvillamonteralcaiz.com")</f>
        <v>info@hotelvillamonteralcaiz.com</v>
      </c>
      <c r="I1737" s="9" t="s">
        <v>9408</v>
      </c>
      <c r="J1737" s="5" t="s">
        <v>108</v>
      </c>
      <c r="K1737" s="5" t="s">
        <v>578</v>
      </c>
    </row>
    <row r="1738">
      <c r="A1738" s="4">
        <v>12324.0</v>
      </c>
      <c r="B1738" s="5" t="s">
        <v>9409</v>
      </c>
      <c r="C1738" s="5" t="s">
        <v>9410</v>
      </c>
      <c r="D1738" s="6" t="s">
        <v>9202</v>
      </c>
      <c r="E1738" s="5" t="s">
        <v>9203</v>
      </c>
      <c r="F1738" s="5" t="s">
        <v>8926</v>
      </c>
      <c r="G1738" s="12" t="s">
        <v>9411</v>
      </c>
      <c r="H1738" s="5" t="s">
        <v>9412</v>
      </c>
      <c r="I1738" s="8" t="s">
        <v>9413</v>
      </c>
      <c r="J1738" s="5" t="s">
        <v>108</v>
      </c>
      <c r="K1738" s="5" t="s">
        <v>66</v>
      </c>
    </row>
    <row r="1739">
      <c r="A1739" s="4">
        <v>9339.0</v>
      </c>
      <c r="B1739" s="5" t="s">
        <v>9414</v>
      </c>
      <c r="C1739" s="5" t="s">
        <v>9415</v>
      </c>
      <c r="D1739" s="6" t="s">
        <v>9416</v>
      </c>
      <c r="E1739" s="5" t="s">
        <v>9417</v>
      </c>
      <c r="F1739" s="5" t="s">
        <v>9418</v>
      </c>
      <c r="G1739" s="6" t="s">
        <v>9419</v>
      </c>
      <c r="H1739" s="5" t="s">
        <v>9420</v>
      </c>
      <c r="I1739" s="8" t="s">
        <v>9421</v>
      </c>
      <c r="J1739" s="5" t="s">
        <v>42</v>
      </c>
      <c r="K1739" s="4" t="s">
        <v>42</v>
      </c>
    </row>
    <row r="1740">
      <c r="A1740" s="4">
        <v>9338.0</v>
      </c>
      <c r="B1740" s="5" t="s">
        <v>9422</v>
      </c>
      <c r="C1740" s="5" t="s">
        <v>9423</v>
      </c>
      <c r="D1740" s="6" t="s">
        <v>9424</v>
      </c>
      <c r="E1740" s="5" t="s">
        <v>9425</v>
      </c>
      <c r="F1740" s="5" t="s">
        <v>9418</v>
      </c>
      <c r="G1740" s="6" t="s">
        <v>9426</v>
      </c>
      <c r="H1740" s="5" t="s">
        <v>9420</v>
      </c>
      <c r="I1740" s="8" t="s">
        <v>9421</v>
      </c>
      <c r="J1740" s="5" t="s">
        <v>232</v>
      </c>
      <c r="K1740" s="5" t="s">
        <v>433</v>
      </c>
    </row>
    <row r="1741">
      <c r="A1741" s="4">
        <v>9337.0</v>
      </c>
      <c r="B1741" s="5" t="s">
        <v>9427</v>
      </c>
      <c r="C1741" s="5" t="s">
        <v>9428</v>
      </c>
      <c r="D1741" s="6" t="s">
        <v>9429</v>
      </c>
      <c r="E1741" s="5" t="s">
        <v>9430</v>
      </c>
      <c r="F1741" s="5" t="s">
        <v>9418</v>
      </c>
      <c r="G1741" s="6" t="s">
        <v>9431</v>
      </c>
      <c r="H1741" s="4" t="str">
        <f>IFERROR(__xludf.DUMMYFUNCTION("""info@""&amp;LOWER(REGEXREPLACE(B1741,""[^A-Za-z0-9]"",""""))&amp;"".com"""),"info@casapairaldelamarca.com")</f>
        <v>info@casapairaldelamarca.com</v>
      </c>
      <c r="I1741" s="9" t="s">
        <v>9432</v>
      </c>
      <c r="J1741" s="5" t="s">
        <v>42</v>
      </c>
      <c r="K1741" s="5" t="s">
        <v>294</v>
      </c>
    </row>
    <row r="1742">
      <c r="A1742" s="4">
        <v>9336.0</v>
      </c>
      <c r="B1742" s="5" t="s">
        <v>9433</v>
      </c>
      <c r="C1742" s="5" t="s">
        <v>9434</v>
      </c>
      <c r="D1742" s="6" t="s">
        <v>9435</v>
      </c>
      <c r="E1742" s="5" t="s">
        <v>9436</v>
      </c>
      <c r="F1742" s="5" t="s">
        <v>9418</v>
      </c>
      <c r="G1742" s="6" t="s">
        <v>9437</v>
      </c>
      <c r="H1742" s="5" t="s">
        <v>9438</v>
      </c>
      <c r="I1742" s="8" t="s">
        <v>9439</v>
      </c>
      <c r="J1742" s="5" t="s">
        <v>42</v>
      </c>
      <c r="K1742" s="5" t="s">
        <v>1210</v>
      </c>
    </row>
    <row r="1743">
      <c r="A1743" s="4">
        <v>9335.0</v>
      </c>
      <c r="B1743" s="5" t="s">
        <v>9440</v>
      </c>
      <c r="C1743" s="5" t="s">
        <v>9441</v>
      </c>
      <c r="D1743" s="6" t="s">
        <v>9442</v>
      </c>
      <c r="E1743" s="5" t="s">
        <v>9443</v>
      </c>
      <c r="F1743" s="5" t="s">
        <v>9418</v>
      </c>
      <c r="G1743" s="6" t="s">
        <v>9444</v>
      </c>
      <c r="H1743" s="5" t="s">
        <v>9445</v>
      </c>
      <c r="I1743" s="8" t="s">
        <v>9446</v>
      </c>
      <c r="J1743" s="5" t="s">
        <v>18</v>
      </c>
      <c r="K1743" s="5" t="s">
        <v>553</v>
      </c>
    </row>
    <row r="1744">
      <c r="A1744" s="4">
        <v>9334.0</v>
      </c>
      <c r="B1744" s="5" t="s">
        <v>9447</v>
      </c>
      <c r="C1744" s="5" t="s">
        <v>9448</v>
      </c>
      <c r="D1744" s="6" t="s">
        <v>9449</v>
      </c>
      <c r="E1744" s="5" t="s">
        <v>9450</v>
      </c>
      <c r="F1744" s="5" t="s">
        <v>9418</v>
      </c>
      <c r="G1744" s="6" t="s">
        <v>9451</v>
      </c>
      <c r="H1744" s="5" t="s">
        <v>9452</v>
      </c>
      <c r="I1744" s="8" t="s">
        <v>9453</v>
      </c>
      <c r="J1744" s="5" t="s">
        <v>42</v>
      </c>
      <c r="K1744" s="5" t="s">
        <v>19</v>
      </c>
    </row>
    <row r="1745">
      <c r="A1745" s="4">
        <v>9333.0</v>
      </c>
      <c r="B1745" s="5" t="s">
        <v>9454</v>
      </c>
      <c r="C1745" s="5" t="s">
        <v>9455</v>
      </c>
      <c r="D1745" s="6" t="s">
        <v>9456</v>
      </c>
      <c r="E1745" s="5" t="s">
        <v>9457</v>
      </c>
      <c r="F1745" s="5" t="s">
        <v>9418</v>
      </c>
      <c r="G1745" s="6" t="s">
        <v>9458</v>
      </c>
      <c r="H1745" s="5" t="s">
        <v>9459</v>
      </c>
      <c r="I1745" s="8" t="s">
        <v>9460</v>
      </c>
      <c r="J1745" s="5" t="s">
        <v>93</v>
      </c>
      <c r="K1745" s="5" t="s">
        <v>1427</v>
      </c>
    </row>
    <row r="1746">
      <c r="A1746" s="4">
        <v>9332.0</v>
      </c>
      <c r="B1746" s="5" t="s">
        <v>9461</v>
      </c>
      <c r="C1746" s="5" t="s">
        <v>9462</v>
      </c>
      <c r="D1746" s="6" t="s">
        <v>9449</v>
      </c>
      <c r="E1746" s="5" t="s">
        <v>9450</v>
      </c>
      <c r="F1746" s="5" t="s">
        <v>9418</v>
      </c>
      <c r="G1746" s="6" t="s">
        <v>9463</v>
      </c>
      <c r="H1746" s="5" t="s">
        <v>9464</v>
      </c>
      <c r="I1746" s="8" t="s">
        <v>9465</v>
      </c>
      <c r="J1746" s="5" t="s">
        <v>42</v>
      </c>
      <c r="K1746" s="5" t="s">
        <v>19</v>
      </c>
    </row>
    <row r="1747">
      <c r="A1747" s="4">
        <v>9331.0</v>
      </c>
      <c r="B1747" s="5" t="s">
        <v>9466</v>
      </c>
      <c r="C1747" s="5" t="s">
        <v>9467</v>
      </c>
      <c r="D1747" s="6" t="s">
        <v>9449</v>
      </c>
      <c r="E1747" s="5" t="s">
        <v>9450</v>
      </c>
      <c r="F1747" s="5" t="s">
        <v>9418</v>
      </c>
      <c r="G1747" s="6" t="s">
        <v>9468</v>
      </c>
      <c r="H1747" s="5" t="s">
        <v>9469</v>
      </c>
      <c r="I1747" s="8" t="s">
        <v>9470</v>
      </c>
      <c r="J1747" s="5" t="s">
        <v>93</v>
      </c>
      <c r="K1747" s="5" t="s">
        <v>115</v>
      </c>
    </row>
    <row r="1748">
      <c r="A1748" s="4">
        <v>9330.0</v>
      </c>
      <c r="B1748" s="5" t="s">
        <v>9471</v>
      </c>
      <c r="C1748" s="5" t="s">
        <v>9472</v>
      </c>
      <c r="D1748" s="6" t="s">
        <v>9473</v>
      </c>
      <c r="E1748" s="5" t="s">
        <v>9474</v>
      </c>
      <c r="F1748" s="5" t="s">
        <v>9418</v>
      </c>
      <c r="G1748" s="6" t="s">
        <v>9475</v>
      </c>
      <c r="H1748" s="5" t="s">
        <v>9476</v>
      </c>
      <c r="I1748" s="9" t="s">
        <v>9477</v>
      </c>
      <c r="J1748" s="5" t="s">
        <v>42</v>
      </c>
      <c r="K1748" s="5" t="s">
        <v>553</v>
      </c>
    </row>
    <row r="1749">
      <c r="A1749" s="4">
        <v>9329.0</v>
      </c>
      <c r="B1749" s="5" t="s">
        <v>9478</v>
      </c>
      <c r="C1749" s="5" t="s">
        <v>9479</v>
      </c>
      <c r="D1749" s="6" t="s">
        <v>9480</v>
      </c>
      <c r="E1749" s="5" t="s">
        <v>9481</v>
      </c>
      <c r="F1749" s="5" t="s">
        <v>9418</v>
      </c>
      <c r="G1749" s="6" t="s">
        <v>9482</v>
      </c>
      <c r="H1749" s="4" t="str">
        <f>IFERROR(__xludf.DUMMYFUNCTION("""info@""&amp;LOWER(REGEXREPLACE(B1749,""[^A-Za-z0-9]"",""""))&amp;"".com"""),"info@calblasi.com")</f>
        <v>info@calblasi.com</v>
      </c>
      <c r="I1749" s="9" t="s">
        <v>9483</v>
      </c>
      <c r="J1749" s="5" t="s">
        <v>93</v>
      </c>
      <c r="K1749" s="5" t="s">
        <v>308</v>
      </c>
    </row>
    <row r="1750">
      <c r="A1750" s="4">
        <v>9328.0</v>
      </c>
      <c r="B1750" s="5" t="s">
        <v>9484</v>
      </c>
      <c r="C1750" s="5" t="s">
        <v>9485</v>
      </c>
      <c r="D1750" s="6" t="s">
        <v>9480</v>
      </c>
      <c r="E1750" s="5" t="s">
        <v>9481</v>
      </c>
      <c r="F1750" s="5" t="s">
        <v>9418</v>
      </c>
      <c r="G1750" s="6" t="s">
        <v>9486</v>
      </c>
      <c r="H1750" s="5" t="s">
        <v>9487</v>
      </c>
      <c r="I1750" s="8" t="s">
        <v>9488</v>
      </c>
      <c r="J1750" s="5" t="s">
        <v>42</v>
      </c>
      <c r="K1750" s="5" t="s">
        <v>170</v>
      </c>
    </row>
    <row r="1751">
      <c r="A1751" s="4">
        <v>9327.0</v>
      </c>
      <c r="B1751" s="5" t="s">
        <v>9489</v>
      </c>
      <c r="C1751" s="5" t="s">
        <v>9490</v>
      </c>
      <c r="D1751" s="6" t="s">
        <v>9491</v>
      </c>
      <c r="E1751" s="5" t="s">
        <v>9492</v>
      </c>
      <c r="F1751" s="5" t="s">
        <v>9418</v>
      </c>
      <c r="G1751" s="6" t="s">
        <v>9493</v>
      </c>
      <c r="H1751" s="4" t="str">
        <f>IFERROR(__xludf.DUMMYFUNCTION("""info@""&amp;LOWER(REGEXREPLACE(B1751,""[^A-Za-z0-9]"",""""))&amp;"".com"""),"info@nousl.com")</f>
        <v>info@nousl.com</v>
      </c>
      <c r="I1751" s="9" t="s">
        <v>9494</v>
      </c>
      <c r="J1751" s="5" t="s">
        <v>93</v>
      </c>
      <c r="K1751" s="5" t="s">
        <v>2462</v>
      </c>
    </row>
    <row r="1752">
      <c r="A1752" s="4">
        <v>9325.0</v>
      </c>
      <c r="B1752" s="5" t="s">
        <v>9495</v>
      </c>
      <c r="C1752" s="5" t="s">
        <v>9496</v>
      </c>
      <c r="D1752" s="6" t="s">
        <v>9497</v>
      </c>
      <c r="E1752" s="5" t="s">
        <v>9498</v>
      </c>
      <c r="F1752" s="5" t="s">
        <v>9418</v>
      </c>
      <c r="G1752" s="6" t="s">
        <v>9499</v>
      </c>
      <c r="H1752" s="4" t="str">
        <f>IFERROR(__xludf.DUMMYFUNCTION("""info@""&amp;LOWER(REGEXREPLACE(B1752,""[^A-Za-z0-9]"",""""))&amp;"".com"""),"info@baixcamphotelssl.com")</f>
        <v>info@baixcamphotelssl.com</v>
      </c>
      <c r="I1752" s="9" t="s">
        <v>9500</v>
      </c>
      <c r="J1752" s="5" t="s">
        <v>42</v>
      </c>
      <c r="K1752" s="4" t="s">
        <v>42</v>
      </c>
    </row>
    <row r="1753">
      <c r="A1753" s="4">
        <v>9326.0</v>
      </c>
      <c r="B1753" s="5" t="s">
        <v>9501</v>
      </c>
      <c r="C1753" s="5" t="s">
        <v>9502</v>
      </c>
      <c r="D1753" s="6" t="s">
        <v>9497</v>
      </c>
      <c r="E1753" s="5" t="s">
        <v>9498</v>
      </c>
      <c r="F1753" s="5" t="s">
        <v>9418</v>
      </c>
      <c r="G1753" s="6" t="s">
        <v>9499</v>
      </c>
      <c r="H1753" s="5" t="s">
        <v>9503</v>
      </c>
      <c r="I1753" s="9" t="s">
        <v>9504</v>
      </c>
      <c r="J1753" s="5" t="s">
        <v>42</v>
      </c>
      <c r="K1753" s="5" t="s">
        <v>2145</v>
      </c>
    </row>
    <row r="1754">
      <c r="A1754" s="4">
        <v>9324.0</v>
      </c>
      <c r="B1754" s="5" t="s">
        <v>9505</v>
      </c>
      <c r="C1754" s="5" t="s">
        <v>9506</v>
      </c>
      <c r="D1754" s="6" t="s">
        <v>9507</v>
      </c>
      <c r="E1754" s="5" t="s">
        <v>9508</v>
      </c>
      <c r="F1754" s="5" t="s">
        <v>9418</v>
      </c>
      <c r="G1754" s="6" t="s">
        <v>9509</v>
      </c>
      <c r="H1754" s="4" t="s">
        <v>9510</v>
      </c>
      <c r="I1754" s="8" t="s">
        <v>9511</v>
      </c>
      <c r="J1754" s="5" t="s">
        <v>93</v>
      </c>
      <c r="K1754" s="4" t="s">
        <v>42</v>
      </c>
    </row>
    <row r="1755">
      <c r="A1755" s="4">
        <v>9323.0</v>
      </c>
      <c r="B1755" s="5" t="s">
        <v>9512</v>
      </c>
      <c r="C1755" s="5" t="s">
        <v>9513</v>
      </c>
      <c r="D1755" s="6" t="s">
        <v>9507</v>
      </c>
      <c r="E1755" s="5" t="s">
        <v>9508</v>
      </c>
      <c r="F1755" s="5" t="s">
        <v>9418</v>
      </c>
      <c r="G1755" s="6" t="s">
        <v>9514</v>
      </c>
      <c r="H1755" s="7" t="s">
        <v>9515</v>
      </c>
      <c r="I1755" s="8" t="s">
        <v>9516</v>
      </c>
      <c r="J1755" s="5" t="s">
        <v>93</v>
      </c>
      <c r="K1755" s="5" t="s">
        <v>19</v>
      </c>
    </row>
    <row r="1756">
      <c r="A1756" s="4">
        <v>9322.0</v>
      </c>
      <c r="B1756" s="5" t="s">
        <v>9517</v>
      </c>
      <c r="C1756" s="5" t="s">
        <v>9518</v>
      </c>
      <c r="D1756" s="6" t="s">
        <v>9507</v>
      </c>
      <c r="E1756" s="5" t="s">
        <v>9508</v>
      </c>
      <c r="F1756" s="5" t="s">
        <v>9418</v>
      </c>
      <c r="G1756" s="6" t="s">
        <v>9519</v>
      </c>
      <c r="H1756" s="4" t="str">
        <f>IFERROR(__xludf.DUMMYFUNCTION("""info@""&amp;LOWER(REGEXREPLACE(B1756,""[^A-Za-z0-9]"",""""))&amp;"".com"""),"info@morell.com")</f>
        <v>info@morell.com</v>
      </c>
      <c r="I1756" s="9" t="s">
        <v>9520</v>
      </c>
      <c r="J1756" s="5" t="s">
        <v>108</v>
      </c>
      <c r="K1756" s="5" t="s">
        <v>27</v>
      </c>
    </row>
    <row r="1757">
      <c r="A1757" s="4">
        <v>9321.0</v>
      </c>
      <c r="B1757" s="5" t="s">
        <v>9521</v>
      </c>
      <c r="C1757" s="5" t="s">
        <v>9522</v>
      </c>
      <c r="D1757" s="6" t="s">
        <v>9523</v>
      </c>
      <c r="E1757" s="5" t="s">
        <v>9524</v>
      </c>
      <c r="F1757" s="5" t="s">
        <v>9418</v>
      </c>
      <c r="G1757" s="6" t="s">
        <v>9525</v>
      </c>
      <c r="H1757" s="5" t="s">
        <v>9526</v>
      </c>
      <c r="I1757" s="8" t="s">
        <v>9527</v>
      </c>
      <c r="J1757" s="5" t="s">
        <v>232</v>
      </c>
      <c r="K1757" s="5" t="s">
        <v>9528</v>
      </c>
    </row>
    <row r="1758">
      <c r="A1758" s="4">
        <v>9320.0</v>
      </c>
      <c r="B1758" s="5" t="s">
        <v>9529</v>
      </c>
      <c r="C1758" s="5" t="s">
        <v>9530</v>
      </c>
      <c r="D1758" s="6" t="s">
        <v>9523</v>
      </c>
      <c r="E1758" s="5" t="s">
        <v>9524</v>
      </c>
      <c r="F1758" s="5" t="s">
        <v>9418</v>
      </c>
      <c r="G1758" s="6" t="s">
        <v>9531</v>
      </c>
      <c r="H1758" s="5" t="s">
        <v>9532</v>
      </c>
      <c r="I1758" s="8" t="s">
        <v>9533</v>
      </c>
      <c r="J1758" s="5" t="s">
        <v>108</v>
      </c>
      <c r="K1758" s="5" t="s">
        <v>152</v>
      </c>
    </row>
    <row r="1759">
      <c r="A1759" s="4">
        <v>9319.0</v>
      </c>
      <c r="B1759" s="5" t="s">
        <v>9534</v>
      </c>
      <c r="C1759" s="5" t="s">
        <v>9535</v>
      </c>
      <c r="D1759" s="6" t="s">
        <v>9536</v>
      </c>
      <c r="E1759" s="5" t="s">
        <v>9537</v>
      </c>
      <c r="F1759" s="5" t="s">
        <v>9418</v>
      </c>
      <c r="G1759" s="6" t="s">
        <v>9538</v>
      </c>
      <c r="H1759" s="4" t="str">
        <f>IFERROR(__xludf.DUMMYFUNCTION("""info@""&amp;LOWER(REGEXREPLACE(B1759,""[^A-Za-z0-9]"",""""))&amp;"".com"""),"info@obasl.com")</f>
        <v>info@obasl.com</v>
      </c>
      <c r="I1759" s="9" t="s">
        <v>9539</v>
      </c>
      <c r="J1759" s="5" t="s">
        <v>93</v>
      </c>
      <c r="K1759" s="4" t="s">
        <v>42</v>
      </c>
    </row>
    <row r="1760">
      <c r="A1760" s="4">
        <v>9318.0</v>
      </c>
      <c r="B1760" s="5" t="s">
        <v>9540</v>
      </c>
      <c r="C1760" s="5" t="s">
        <v>9541</v>
      </c>
      <c r="D1760" s="6" t="s">
        <v>9542</v>
      </c>
      <c r="E1760" s="5" t="s">
        <v>9543</v>
      </c>
      <c r="F1760" s="5" t="s">
        <v>9418</v>
      </c>
      <c r="G1760" s="6" t="s">
        <v>9544</v>
      </c>
      <c r="H1760" s="5" t="s">
        <v>9545</v>
      </c>
      <c r="I1760" s="8" t="s">
        <v>9546</v>
      </c>
      <c r="J1760" s="5" t="s">
        <v>93</v>
      </c>
      <c r="K1760" s="5" t="s">
        <v>679</v>
      </c>
    </row>
    <row r="1761">
      <c r="A1761" s="4">
        <v>9317.0</v>
      </c>
      <c r="B1761" s="5" t="s">
        <v>9547</v>
      </c>
      <c r="C1761" s="5" t="s">
        <v>9548</v>
      </c>
      <c r="D1761" s="6" t="s">
        <v>9549</v>
      </c>
      <c r="E1761" s="5" t="s">
        <v>9550</v>
      </c>
      <c r="F1761" s="5" t="s">
        <v>9418</v>
      </c>
      <c r="G1761" s="6" t="s">
        <v>9551</v>
      </c>
      <c r="H1761" s="4" t="str">
        <f>IFERROR(__xludf.DUMMYFUNCTION("""info@""&amp;LOWER(REGEXREPLACE(B1761,""[^A-Za-z0-9]"",""""))&amp;"".com"""),"info@hostalsportsl.com")</f>
        <v>info@hostalsportsl.com</v>
      </c>
      <c r="I1761" s="9" t="s">
        <v>9552</v>
      </c>
      <c r="J1761" s="5" t="s">
        <v>42</v>
      </c>
      <c r="K1761" s="5" t="s">
        <v>126</v>
      </c>
    </row>
    <row r="1762">
      <c r="A1762" s="4">
        <v>9316.0</v>
      </c>
      <c r="B1762" s="5" t="s">
        <v>9553</v>
      </c>
      <c r="C1762" s="5" t="s">
        <v>9554</v>
      </c>
      <c r="D1762" s="6" t="s">
        <v>9555</v>
      </c>
      <c r="E1762" s="5" t="s">
        <v>9556</v>
      </c>
      <c r="F1762" s="5" t="s">
        <v>9418</v>
      </c>
      <c r="G1762" s="6" t="s">
        <v>9557</v>
      </c>
      <c r="H1762" s="7" t="s">
        <v>9558</v>
      </c>
      <c r="I1762" s="8" t="s">
        <v>9559</v>
      </c>
      <c r="J1762" s="5" t="s">
        <v>93</v>
      </c>
      <c r="K1762" s="5" t="s">
        <v>115</v>
      </c>
    </row>
    <row r="1763">
      <c r="A1763" s="4">
        <v>9315.0</v>
      </c>
      <c r="B1763" s="5" t="s">
        <v>9560</v>
      </c>
      <c r="C1763" s="5" t="s">
        <v>9561</v>
      </c>
      <c r="D1763" s="6" t="s">
        <v>9536</v>
      </c>
      <c r="E1763" s="5" t="s">
        <v>9537</v>
      </c>
      <c r="F1763" s="5" t="s">
        <v>9418</v>
      </c>
      <c r="G1763" s="6" t="s">
        <v>9562</v>
      </c>
      <c r="H1763" s="7" t="s">
        <v>9563</v>
      </c>
      <c r="I1763" s="8" t="s">
        <v>9564</v>
      </c>
      <c r="J1763" s="5" t="s">
        <v>232</v>
      </c>
      <c r="K1763" s="5" t="s">
        <v>218</v>
      </c>
    </row>
    <row r="1764">
      <c r="A1764" s="4">
        <v>9314.0</v>
      </c>
      <c r="B1764" s="5" t="s">
        <v>9565</v>
      </c>
      <c r="C1764" s="5" t="s">
        <v>9566</v>
      </c>
      <c r="D1764" s="6" t="s">
        <v>9567</v>
      </c>
      <c r="E1764" s="5" t="s">
        <v>9568</v>
      </c>
      <c r="F1764" s="5" t="s">
        <v>9418</v>
      </c>
      <c r="G1764" s="6" t="s">
        <v>9569</v>
      </c>
      <c r="H1764" s="5" t="s">
        <v>9570</v>
      </c>
      <c r="I1764" s="8" t="s">
        <v>9571</v>
      </c>
      <c r="J1764" s="5" t="s">
        <v>18</v>
      </c>
      <c r="K1764" s="5" t="s">
        <v>381</v>
      </c>
    </row>
    <row r="1765">
      <c r="A1765" s="4">
        <v>9313.0</v>
      </c>
      <c r="B1765" s="5" t="s">
        <v>9572</v>
      </c>
      <c r="C1765" s="5" t="s">
        <v>9573</v>
      </c>
      <c r="D1765" s="6" t="s">
        <v>9567</v>
      </c>
      <c r="E1765" s="5" t="s">
        <v>9568</v>
      </c>
      <c r="F1765" s="5" t="s">
        <v>9418</v>
      </c>
      <c r="G1765" s="6" t="s">
        <v>9574</v>
      </c>
      <c r="H1765" s="5" t="s">
        <v>9575</v>
      </c>
      <c r="I1765" s="8" t="s">
        <v>9576</v>
      </c>
      <c r="J1765" s="5" t="s">
        <v>93</v>
      </c>
      <c r="K1765" s="5" t="s">
        <v>170</v>
      </c>
    </row>
    <row r="1766">
      <c r="A1766" s="4">
        <v>9312.0</v>
      </c>
      <c r="B1766" s="5" t="s">
        <v>9577</v>
      </c>
      <c r="C1766" s="5" t="s">
        <v>9578</v>
      </c>
      <c r="D1766" s="6" t="s">
        <v>9579</v>
      </c>
      <c r="E1766" s="5" t="s">
        <v>9580</v>
      </c>
      <c r="F1766" s="5" t="s">
        <v>9418</v>
      </c>
      <c r="G1766" s="6" t="s">
        <v>9581</v>
      </c>
      <c r="H1766" s="5" t="s">
        <v>9582</v>
      </c>
      <c r="I1766" s="8" t="s">
        <v>9583</v>
      </c>
      <c r="J1766" s="5" t="s">
        <v>42</v>
      </c>
      <c r="K1766" s="5" t="s">
        <v>233</v>
      </c>
    </row>
    <row r="1767">
      <c r="A1767" s="4">
        <v>9311.0</v>
      </c>
      <c r="B1767" s="5" t="s">
        <v>9584</v>
      </c>
      <c r="C1767" s="5" t="s">
        <v>9585</v>
      </c>
      <c r="D1767" s="6" t="s">
        <v>9579</v>
      </c>
      <c r="E1767" s="5" t="s">
        <v>9580</v>
      </c>
      <c r="F1767" s="5" t="s">
        <v>9418</v>
      </c>
      <c r="G1767" s="6" t="s">
        <v>9586</v>
      </c>
      <c r="H1767" s="5" t="s">
        <v>9582</v>
      </c>
      <c r="I1767" s="8" t="s">
        <v>9583</v>
      </c>
      <c r="J1767" s="5" t="s">
        <v>42</v>
      </c>
      <c r="K1767" s="5" t="s">
        <v>233</v>
      </c>
    </row>
    <row r="1768">
      <c r="A1768" s="4">
        <v>9310.0</v>
      </c>
      <c r="B1768" s="5" t="s">
        <v>9587</v>
      </c>
      <c r="C1768" s="5" t="s">
        <v>9588</v>
      </c>
      <c r="D1768" s="6" t="s">
        <v>9536</v>
      </c>
      <c r="E1768" s="5" t="s">
        <v>9537</v>
      </c>
      <c r="F1768" s="5" t="s">
        <v>9418</v>
      </c>
      <c r="G1768" s="6" t="s">
        <v>9589</v>
      </c>
      <c r="H1768" s="4" t="str">
        <f>IFERROR(__xludf.DUMMYFUNCTION("""info@""&amp;LOWER(REGEXREPLACE(B1768,""[^A-Za-z0-9]"",""""))&amp;"".com"""),"info@termesmontbriosl.com")</f>
        <v>info@termesmontbriosl.com</v>
      </c>
      <c r="I1768" s="9" t="s">
        <v>9590</v>
      </c>
      <c r="J1768" s="5" t="s">
        <v>42</v>
      </c>
      <c r="K1768" s="5" t="s">
        <v>6233</v>
      </c>
    </row>
    <row r="1769">
      <c r="A1769" s="4">
        <v>9309.0</v>
      </c>
      <c r="B1769" s="5" t="s">
        <v>9591</v>
      </c>
      <c r="C1769" s="5" t="s">
        <v>9592</v>
      </c>
      <c r="D1769" s="6" t="s">
        <v>9593</v>
      </c>
      <c r="E1769" s="5" t="s">
        <v>9594</v>
      </c>
      <c r="F1769" s="5" t="s">
        <v>9418</v>
      </c>
      <c r="G1769" s="6" t="s">
        <v>9595</v>
      </c>
      <c r="H1769" s="4" t="s">
        <v>9596</v>
      </c>
      <c r="I1769" s="8" t="s">
        <v>9597</v>
      </c>
      <c r="J1769" s="5" t="s">
        <v>93</v>
      </c>
      <c r="K1769" s="5" t="s">
        <v>212</v>
      </c>
    </row>
    <row r="1770">
      <c r="A1770" s="4">
        <v>9308.0</v>
      </c>
      <c r="B1770" s="5" t="s">
        <v>9598</v>
      </c>
      <c r="C1770" s="5" t="s">
        <v>9599</v>
      </c>
      <c r="D1770" s="6" t="s">
        <v>9600</v>
      </c>
      <c r="E1770" s="5" t="s">
        <v>9601</v>
      </c>
      <c r="F1770" s="5" t="s">
        <v>9418</v>
      </c>
      <c r="G1770" s="6" t="s">
        <v>9602</v>
      </c>
      <c r="H1770" s="7" t="s">
        <v>9603</v>
      </c>
      <c r="I1770" s="8" t="s">
        <v>9604</v>
      </c>
      <c r="J1770" s="5" t="s">
        <v>9605</v>
      </c>
      <c r="K1770" s="5" t="s">
        <v>152</v>
      </c>
    </row>
    <row r="1771">
      <c r="A1771" s="4">
        <v>9307.0</v>
      </c>
      <c r="B1771" s="5" t="s">
        <v>9606</v>
      </c>
      <c r="C1771" s="5" t="s">
        <v>9607</v>
      </c>
      <c r="D1771" s="6" t="s">
        <v>9608</v>
      </c>
      <c r="E1771" s="5" t="s">
        <v>9609</v>
      </c>
      <c r="F1771" s="5" t="s">
        <v>9418</v>
      </c>
      <c r="G1771" s="6" t="s">
        <v>9610</v>
      </c>
      <c r="H1771" s="5" t="s">
        <v>9611</v>
      </c>
      <c r="I1771" s="8" t="s">
        <v>9612</v>
      </c>
      <c r="J1771" s="5" t="s">
        <v>232</v>
      </c>
      <c r="K1771" s="4" t="s">
        <v>42</v>
      </c>
    </row>
    <row r="1772">
      <c r="A1772" s="4">
        <v>9306.0</v>
      </c>
      <c r="B1772" s="5" t="s">
        <v>9613</v>
      </c>
      <c r="C1772" s="5" t="s">
        <v>9614</v>
      </c>
      <c r="D1772" s="6" t="s">
        <v>9608</v>
      </c>
      <c r="E1772" s="5" t="s">
        <v>9609</v>
      </c>
      <c r="F1772" s="5" t="s">
        <v>9418</v>
      </c>
      <c r="G1772" s="6" t="s">
        <v>9615</v>
      </c>
      <c r="H1772" s="5" t="s">
        <v>9616</v>
      </c>
      <c r="I1772" s="8" t="s">
        <v>9617</v>
      </c>
      <c r="J1772" s="5" t="s">
        <v>93</v>
      </c>
      <c r="K1772" s="5" t="s">
        <v>5485</v>
      </c>
    </row>
    <row r="1773">
      <c r="A1773" s="4">
        <v>9305.0</v>
      </c>
      <c r="B1773" s="5" t="s">
        <v>9618</v>
      </c>
      <c r="C1773" s="5" t="s">
        <v>9619</v>
      </c>
      <c r="D1773" s="6" t="s">
        <v>9620</v>
      </c>
      <c r="E1773" s="5" t="s">
        <v>9418</v>
      </c>
      <c r="F1773" s="5" t="s">
        <v>9418</v>
      </c>
      <c r="G1773" s="6" t="s">
        <v>9621</v>
      </c>
      <c r="H1773" s="5" t="s">
        <v>9622</v>
      </c>
      <c r="I1773" s="8" t="s">
        <v>9623</v>
      </c>
      <c r="J1773" s="5" t="s">
        <v>42</v>
      </c>
      <c r="K1773" s="4" t="s">
        <v>42</v>
      </c>
    </row>
    <row r="1774">
      <c r="A1774" s="4">
        <v>9304.0</v>
      </c>
      <c r="B1774" s="5" t="s">
        <v>9618</v>
      </c>
      <c r="C1774" s="5" t="s">
        <v>9624</v>
      </c>
      <c r="D1774" s="6" t="s">
        <v>9620</v>
      </c>
      <c r="E1774" s="5" t="s">
        <v>9625</v>
      </c>
      <c r="F1774" s="5" t="s">
        <v>9418</v>
      </c>
      <c r="G1774" s="6" t="s">
        <v>9621</v>
      </c>
      <c r="H1774" s="5" t="s">
        <v>9622</v>
      </c>
      <c r="I1774" s="8" t="s">
        <v>9623</v>
      </c>
      <c r="J1774" s="5" t="s">
        <v>93</v>
      </c>
      <c r="K1774" s="4" t="s">
        <v>42</v>
      </c>
    </row>
    <row r="1775">
      <c r="A1775" s="4">
        <v>9303.0</v>
      </c>
      <c r="B1775" s="5" t="s">
        <v>9626</v>
      </c>
      <c r="C1775" s="5" t="s">
        <v>9627</v>
      </c>
      <c r="D1775" s="6" t="s">
        <v>9628</v>
      </c>
      <c r="E1775" s="5" t="s">
        <v>9425</v>
      </c>
      <c r="F1775" s="5" t="s">
        <v>9418</v>
      </c>
      <c r="G1775" s="6" t="s">
        <v>9629</v>
      </c>
      <c r="H1775" s="4" t="str">
        <f>IFERROR(__xludf.DUMMYFUNCTION("""info@""&amp;LOWER(REGEXREPLACE(B1775,""[^A-Za-z0-9]"",""""))&amp;"".com"""),"info@qualityreussl.com")</f>
        <v>info@qualityreussl.com</v>
      </c>
      <c r="I1775" s="9" t="s">
        <v>9630</v>
      </c>
      <c r="J1775" s="5" t="s">
        <v>463</v>
      </c>
      <c r="K1775" s="5" t="s">
        <v>1014</v>
      </c>
    </row>
    <row r="1776">
      <c r="A1776" s="4">
        <v>9302.0</v>
      </c>
      <c r="B1776" s="5" t="s">
        <v>9631</v>
      </c>
      <c r="C1776" s="5" t="s">
        <v>9632</v>
      </c>
      <c r="D1776" s="6" t="s">
        <v>9633</v>
      </c>
      <c r="E1776" s="5" t="s">
        <v>9634</v>
      </c>
      <c r="F1776" s="5" t="s">
        <v>9418</v>
      </c>
      <c r="G1776" s="6" t="s">
        <v>9635</v>
      </c>
      <c r="H1776" s="5" t="s">
        <v>9636</v>
      </c>
      <c r="I1776" s="9" t="s">
        <v>9637</v>
      </c>
      <c r="J1776" s="5" t="s">
        <v>42</v>
      </c>
      <c r="K1776" s="5" t="s">
        <v>280</v>
      </c>
    </row>
    <row r="1777">
      <c r="A1777" s="4">
        <v>9301.0</v>
      </c>
      <c r="B1777" s="5" t="s">
        <v>9638</v>
      </c>
      <c r="C1777" s="5" t="s">
        <v>9639</v>
      </c>
      <c r="D1777" s="6" t="s">
        <v>9633</v>
      </c>
      <c r="E1777" s="5" t="s">
        <v>9634</v>
      </c>
      <c r="F1777" s="5" t="s">
        <v>9418</v>
      </c>
      <c r="G1777" s="6" t="s">
        <v>9640</v>
      </c>
      <c r="H1777" s="5" t="s">
        <v>9641</v>
      </c>
      <c r="I1777" s="8" t="s">
        <v>9642</v>
      </c>
      <c r="J1777" s="5" t="s">
        <v>108</v>
      </c>
      <c r="K1777" s="5" t="s">
        <v>35</v>
      </c>
    </row>
    <row r="1778">
      <c r="A1778" s="4">
        <v>9300.0</v>
      </c>
      <c r="B1778" s="5" t="s">
        <v>9643</v>
      </c>
      <c r="C1778" s="5" t="s">
        <v>9644</v>
      </c>
      <c r="D1778" s="6" t="s">
        <v>9645</v>
      </c>
      <c r="E1778" s="5" t="s">
        <v>9646</v>
      </c>
      <c r="F1778" s="5" t="s">
        <v>9418</v>
      </c>
      <c r="G1778" s="6" t="s">
        <v>9647</v>
      </c>
      <c r="H1778" s="5" t="s">
        <v>9648</v>
      </c>
      <c r="I1778" s="8" t="s">
        <v>9649</v>
      </c>
      <c r="J1778" s="5" t="s">
        <v>42</v>
      </c>
      <c r="K1778" s="5" t="s">
        <v>260</v>
      </c>
    </row>
    <row r="1779">
      <c r="A1779" s="4">
        <v>9299.0</v>
      </c>
      <c r="B1779" s="5" t="s">
        <v>9650</v>
      </c>
      <c r="C1779" s="5" t="s">
        <v>9651</v>
      </c>
      <c r="D1779" s="6" t="s">
        <v>9633</v>
      </c>
      <c r="E1779" s="5" t="s">
        <v>9634</v>
      </c>
      <c r="F1779" s="5" t="s">
        <v>9418</v>
      </c>
      <c r="G1779" s="6" t="s">
        <v>9652</v>
      </c>
      <c r="H1779" s="5" t="s">
        <v>9653</v>
      </c>
      <c r="I1779" s="8" t="s">
        <v>9654</v>
      </c>
      <c r="J1779" s="5" t="s">
        <v>93</v>
      </c>
      <c r="K1779" s="5" t="s">
        <v>294</v>
      </c>
    </row>
    <row r="1780">
      <c r="A1780" s="4">
        <v>9298.0</v>
      </c>
      <c r="B1780" s="5" t="s">
        <v>9655</v>
      </c>
      <c r="C1780" s="5" t="s">
        <v>9656</v>
      </c>
      <c r="D1780" s="6" t="s">
        <v>9633</v>
      </c>
      <c r="E1780" s="5" t="s">
        <v>9634</v>
      </c>
      <c r="F1780" s="5" t="s">
        <v>9418</v>
      </c>
      <c r="G1780" s="6" t="s">
        <v>9657</v>
      </c>
      <c r="H1780" s="5" t="s">
        <v>9658</v>
      </c>
      <c r="I1780" s="8" t="s">
        <v>9659</v>
      </c>
      <c r="J1780" s="5" t="s">
        <v>42</v>
      </c>
      <c r="K1780" s="5" t="s">
        <v>464</v>
      </c>
    </row>
    <row r="1781">
      <c r="A1781" s="4">
        <v>9297.0</v>
      </c>
      <c r="B1781" s="5" t="s">
        <v>9660</v>
      </c>
      <c r="C1781" s="5" t="s">
        <v>9661</v>
      </c>
      <c r="D1781" s="6" t="s">
        <v>9633</v>
      </c>
      <c r="E1781" s="5" t="s">
        <v>9634</v>
      </c>
      <c r="F1781" s="5" t="s">
        <v>9418</v>
      </c>
      <c r="G1781" s="6" t="s">
        <v>9662</v>
      </c>
      <c r="H1781" s="4" t="str">
        <f>IFERROR(__xludf.DUMMYFUNCTION("""info@""&amp;LOWER(REGEXREPLACE(B1781,""[^A-Za-z0-9]"",""""))&amp;"".com"""),"info@hotelllansolasl.com")</f>
        <v>info@hotelllansolasl.com</v>
      </c>
      <c r="I1781" s="9" t="s">
        <v>9663</v>
      </c>
      <c r="J1781" s="5" t="s">
        <v>232</v>
      </c>
      <c r="K1781" s="5" t="s">
        <v>27</v>
      </c>
    </row>
    <row r="1782">
      <c r="A1782" s="4">
        <v>9296.0</v>
      </c>
      <c r="B1782" s="5" t="s">
        <v>9664</v>
      </c>
      <c r="C1782" s="5" t="s">
        <v>9665</v>
      </c>
      <c r="D1782" s="6" t="s">
        <v>9666</v>
      </c>
      <c r="E1782" s="5" t="s">
        <v>9667</v>
      </c>
      <c r="F1782" s="5" t="s">
        <v>9418</v>
      </c>
      <c r="G1782" s="6" t="s">
        <v>9668</v>
      </c>
      <c r="H1782" s="5" t="s">
        <v>9669</v>
      </c>
      <c r="I1782" s="9" t="s">
        <v>9670</v>
      </c>
      <c r="J1782" s="5" t="s">
        <v>42</v>
      </c>
      <c r="K1782" s="5" t="s">
        <v>152</v>
      </c>
    </row>
    <row r="1783">
      <c r="A1783" s="4">
        <v>9295.0</v>
      </c>
      <c r="B1783" s="5" t="s">
        <v>9671</v>
      </c>
      <c r="C1783" s="5" t="s">
        <v>9672</v>
      </c>
      <c r="D1783" s="6" t="s">
        <v>9673</v>
      </c>
      <c r="E1783" s="5" t="s">
        <v>9667</v>
      </c>
      <c r="F1783" s="5" t="s">
        <v>9418</v>
      </c>
      <c r="G1783" s="6" t="s">
        <v>9674</v>
      </c>
      <c r="H1783" s="5" t="s">
        <v>9675</v>
      </c>
      <c r="I1783" s="8" t="s">
        <v>9676</v>
      </c>
      <c r="J1783" s="5" t="s">
        <v>108</v>
      </c>
      <c r="K1783" s="5" t="s">
        <v>1216</v>
      </c>
    </row>
    <row r="1784">
      <c r="A1784" s="4">
        <v>9294.0</v>
      </c>
      <c r="B1784" s="5" t="s">
        <v>9677</v>
      </c>
      <c r="C1784" s="5" t="s">
        <v>9678</v>
      </c>
      <c r="D1784" s="6" t="s">
        <v>9679</v>
      </c>
      <c r="E1784" s="5" t="s">
        <v>9680</v>
      </c>
      <c r="F1784" s="5" t="s">
        <v>9418</v>
      </c>
      <c r="G1784" s="6" t="s">
        <v>9681</v>
      </c>
      <c r="H1784" s="5" t="s">
        <v>9682</v>
      </c>
      <c r="I1784" s="8" t="s">
        <v>9683</v>
      </c>
      <c r="J1784" s="5" t="s">
        <v>108</v>
      </c>
      <c r="K1784" s="5" t="s">
        <v>27</v>
      </c>
    </row>
    <row r="1785">
      <c r="A1785" s="4">
        <v>9293.0</v>
      </c>
      <c r="B1785" s="5" t="s">
        <v>9684</v>
      </c>
      <c r="C1785" s="5" t="s">
        <v>9685</v>
      </c>
      <c r="D1785" s="6" t="s">
        <v>9645</v>
      </c>
      <c r="E1785" s="5" t="s">
        <v>9646</v>
      </c>
      <c r="F1785" s="5" t="s">
        <v>9418</v>
      </c>
      <c r="G1785" s="6" t="s">
        <v>9686</v>
      </c>
      <c r="H1785" s="4" t="str">
        <f>IFERROR(__xludf.DUMMYFUNCTION("""info@""&amp;LOWER(REGEXREPLACE(B1785,""[^A-Za-z0-9]"",""""))&amp;"".com"""),"info@montsia.com")</f>
        <v>info@montsia.com</v>
      </c>
      <c r="I1785" s="9" t="s">
        <v>9687</v>
      </c>
      <c r="J1785" s="5" t="s">
        <v>108</v>
      </c>
      <c r="K1785" s="5" t="s">
        <v>906</v>
      </c>
    </row>
    <row r="1786">
      <c r="A1786" s="4">
        <v>9292.0</v>
      </c>
      <c r="B1786" s="5" t="s">
        <v>9688</v>
      </c>
      <c r="C1786" s="5" t="s">
        <v>9689</v>
      </c>
      <c r="D1786" s="6" t="s">
        <v>9690</v>
      </c>
      <c r="E1786" s="5" t="s">
        <v>9691</v>
      </c>
      <c r="F1786" s="5" t="s">
        <v>9418</v>
      </c>
      <c r="G1786" s="6" t="s">
        <v>9692</v>
      </c>
      <c r="H1786" s="4" t="s">
        <v>9693</v>
      </c>
      <c r="I1786" s="8" t="s">
        <v>9694</v>
      </c>
      <c r="J1786" s="5" t="s">
        <v>18</v>
      </c>
      <c r="K1786" s="4" t="s">
        <v>42</v>
      </c>
    </row>
    <row r="1787">
      <c r="A1787" s="4">
        <v>9291.0</v>
      </c>
      <c r="B1787" s="5" t="s">
        <v>8937</v>
      </c>
      <c r="C1787" s="5" t="s">
        <v>9695</v>
      </c>
      <c r="D1787" s="6" t="s">
        <v>9690</v>
      </c>
      <c r="E1787" s="5" t="s">
        <v>9691</v>
      </c>
      <c r="F1787" s="5" t="s">
        <v>9418</v>
      </c>
      <c r="G1787" s="6" t="s">
        <v>9696</v>
      </c>
      <c r="H1787" s="4" t="str">
        <f>IFERROR(__xludf.DUMMYFUNCTION("""info@""&amp;LOWER(REGEXREPLACE(B1787,""[^A-Za-z0-9]"",""""))&amp;"".com"""),"info@elcastell.com")</f>
        <v>info@elcastell.com</v>
      </c>
      <c r="I1787" s="9" t="s">
        <v>9697</v>
      </c>
      <c r="J1787" s="5" t="s">
        <v>42</v>
      </c>
      <c r="K1787" s="5" t="s">
        <v>294</v>
      </c>
    </row>
    <row r="1788">
      <c r="A1788" s="4">
        <v>9290.0</v>
      </c>
      <c r="B1788" s="5" t="s">
        <v>9698</v>
      </c>
      <c r="C1788" s="5" t="s">
        <v>9699</v>
      </c>
      <c r="D1788" s="6" t="s">
        <v>9700</v>
      </c>
      <c r="E1788" s="5" t="s">
        <v>9701</v>
      </c>
      <c r="F1788" s="5" t="s">
        <v>9418</v>
      </c>
      <c r="G1788" s="6" t="s">
        <v>9702</v>
      </c>
      <c r="H1788" s="5" t="s">
        <v>9703</v>
      </c>
      <c r="I1788" s="8" t="s">
        <v>9704</v>
      </c>
      <c r="J1788" s="5" t="s">
        <v>42</v>
      </c>
      <c r="K1788" s="5" t="s">
        <v>1669</v>
      </c>
    </row>
    <row r="1789">
      <c r="A1789" s="4">
        <v>9289.0</v>
      </c>
      <c r="B1789" s="5" t="s">
        <v>9705</v>
      </c>
      <c r="C1789" s="5" t="s">
        <v>9706</v>
      </c>
      <c r="D1789" s="6" t="s">
        <v>9690</v>
      </c>
      <c r="E1789" s="5" t="s">
        <v>9691</v>
      </c>
      <c r="F1789" s="5" t="s">
        <v>9418</v>
      </c>
      <c r="G1789" s="6" t="s">
        <v>9707</v>
      </c>
      <c r="H1789" s="7" t="s">
        <v>9708</v>
      </c>
      <c r="I1789" s="8" t="s">
        <v>9709</v>
      </c>
      <c r="J1789" s="5" t="s">
        <v>232</v>
      </c>
      <c r="K1789" s="5" t="s">
        <v>5591</v>
      </c>
    </row>
    <row r="1790">
      <c r="A1790" s="4">
        <v>9288.0</v>
      </c>
      <c r="B1790" s="5" t="s">
        <v>9710</v>
      </c>
      <c r="C1790" s="5" t="s">
        <v>9711</v>
      </c>
      <c r="D1790" s="6" t="s">
        <v>9700</v>
      </c>
      <c r="E1790" s="5" t="s">
        <v>9701</v>
      </c>
      <c r="F1790" s="5" t="s">
        <v>9418</v>
      </c>
      <c r="G1790" s="6" t="s">
        <v>9712</v>
      </c>
      <c r="H1790" s="5" t="s">
        <v>9713</v>
      </c>
      <c r="I1790" s="8" t="s">
        <v>9714</v>
      </c>
      <c r="J1790" s="5" t="s">
        <v>108</v>
      </c>
      <c r="K1790" s="5" t="s">
        <v>921</v>
      </c>
    </row>
    <row r="1791">
      <c r="A1791" s="4">
        <v>9287.0</v>
      </c>
      <c r="B1791" s="5" t="s">
        <v>9715</v>
      </c>
      <c r="C1791" s="5" t="s">
        <v>9706</v>
      </c>
      <c r="D1791" s="6" t="s">
        <v>9690</v>
      </c>
      <c r="E1791" s="5" t="s">
        <v>9691</v>
      </c>
      <c r="F1791" s="5" t="s">
        <v>9418</v>
      </c>
      <c r="G1791" s="6" t="s">
        <v>9716</v>
      </c>
      <c r="H1791" s="7" t="s">
        <v>9708</v>
      </c>
      <c r="I1791" s="8" t="s">
        <v>9709</v>
      </c>
      <c r="J1791" s="5" t="s">
        <v>93</v>
      </c>
      <c r="K1791" s="5" t="s">
        <v>5591</v>
      </c>
    </row>
    <row r="1792">
      <c r="A1792" s="4">
        <v>9286.0</v>
      </c>
      <c r="B1792" s="5" t="s">
        <v>9717</v>
      </c>
      <c r="C1792" s="5" t="s">
        <v>9718</v>
      </c>
      <c r="D1792" s="6" t="s">
        <v>9690</v>
      </c>
      <c r="E1792" s="5" t="s">
        <v>9691</v>
      </c>
      <c r="F1792" s="5" t="s">
        <v>9418</v>
      </c>
      <c r="G1792" s="6" t="s">
        <v>9719</v>
      </c>
      <c r="H1792" s="5" t="s">
        <v>9720</v>
      </c>
      <c r="I1792" s="8" t="s">
        <v>9721</v>
      </c>
      <c r="J1792" s="5" t="s">
        <v>93</v>
      </c>
      <c r="K1792" s="5" t="s">
        <v>950</v>
      </c>
    </row>
    <row r="1793">
      <c r="A1793" s="4">
        <v>9285.0</v>
      </c>
      <c r="B1793" s="5" t="s">
        <v>9722</v>
      </c>
      <c r="C1793" s="5" t="s">
        <v>9723</v>
      </c>
      <c r="D1793" s="6" t="s">
        <v>9690</v>
      </c>
      <c r="E1793" s="5" t="s">
        <v>9691</v>
      </c>
      <c r="F1793" s="5" t="s">
        <v>9418</v>
      </c>
      <c r="G1793" s="6" t="s">
        <v>9724</v>
      </c>
      <c r="H1793" s="4" t="str">
        <f>IFERROR(__xludf.DUMMYFUNCTION("""info@""&amp;LOWER(REGEXREPLACE(B1793,""[^A-Za-z0-9]"",""""))&amp;"".com"""),"info@hotelapartamentossolimarsl.com")</f>
        <v>info@hotelapartamentossolimarsl.com</v>
      </c>
      <c r="I1793" s="9" t="s">
        <v>9725</v>
      </c>
      <c r="J1793" s="5" t="s">
        <v>108</v>
      </c>
      <c r="K1793" s="5" t="s">
        <v>1050</v>
      </c>
    </row>
    <row r="1794">
      <c r="A1794" s="4">
        <v>9284.0</v>
      </c>
      <c r="B1794" s="5" t="s">
        <v>9726</v>
      </c>
      <c r="C1794" s="5" t="s">
        <v>9727</v>
      </c>
      <c r="D1794" s="6" t="s">
        <v>9690</v>
      </c>
      <c r="E1794" s="5" t="s">
        <v>9691</v>
      </c>
      <c r="F1794" s="5" t="s">
        <v>9418</v>
      </c>
      <c r="G1794" s="6" t="s">
        <v>9728</v>
      </c>
      <c r="H1794" s="5" t="s">
        <v>9729</v>
      </c>
      <c r="I1794" s="8" t="s">
        <v>9730</v>
      </c>
      <c r="J1794" s="5" t="s">
        <v>93</v>
      </c>
      <c r="K1794" s="5" t="s">
        <v>280</v>
      </c>
    </row>
    <row r="1795">
      <c r="A1795" s="4">
        <v>9283.0</v>
      </c>
      <c r="B1795" s="5" t="s">
        <v>9731</v>
      </c>
      <c r="C1795" s="5" t="s">
        <v>9732</v>
      </c>
      <c r="D1795" s="6" t="s">
        <v>9690</v>
      </c>
      <c r="E1795" s="5" t="s">
        <v>9691</v>
      </c>
      <c r="F1795" s="5" t="s">
        <v>9418</v>
      </c>
      <c r="G1795" s="6" t="s">
        <v>9733</v>
      </c>
      <c r="H1795" s="7" t="s">
        <v>9734</v>
      </c>
      <c r="I1795" s="8" t="s">
        <v>9735</v>
      </c>
      <c r="J1795" s="5" t="s">
        <v>463</v>
      </c>
      <c r="K1795" s="5" t="s">
        <v>109</v>
      </c>
    </row>
    <row r="1796">
      <c r="A1796" s="4">
        <v>9282.0</v>
      </c>
      <c r="B1796" s="5" t="s">
        <v>9736</v>
      </c>
      <c r="C1796" s="5" t="s">
        <v>9737</v>
      </c>
      <c r="D1796" s="6" t="s">
        <v>9738</v>
      </c>
      <c r="E1796" s="5" t="s">
        <v>9701</v>
      </c>
      <c r="F1796" s="5" t="s">
        <v>9418</v>
      </c>
      <c r="G1796" s="6" t="s">
        <v>9739</v>
      </c>
      <c r="H1796" s="5" t="s">
        <v>9740</v>
      </c>
      <c r="I1796" s="9" t="s">
        <v>9741</v>
      </c>
      <c r="J1796" s="5" t="s">
        <v>108</v>
      </c>
      <c r="K1796" s="5" t="s">
        <v>9742</v>
      </c>
    </row>
    <row r="1797">
      <c r="A1797" s="4">
        <v>9281.0</v>
      </c>
      <c r="B1797" s="5" t="s">
        <v>9743</v>
      </c>
      <c r="C1797" s="5" t="s">
        <v>9744</v>
      </c>
      <c r="D1797" s="6" t="s">
        <v>9738</v>
      </c>
      <c r="E1797" s="5" t="s">
        <v>9701</v>
      </c>
      <c r="F1797" s="5" t="s">
        <v>9418</v>
      </c>
      <c r="G1797" s="6" t="s">
        <v>9745</v>
      </c>
      <c r="H1797" s="5" t="s">
        <v>9746</v>
      </c>
      <c r="I1797" s="8" t="s">
        <v>9747</v>
      </c>
      <c r="J1797" s="5" t="s">
        <v>18</v>
      </c>
      <c r="K1797" s="5" t="s">
        <v>9748</v>
      </c>
    </row>
    <row r="1798">
      <c r="A1798" s="4">
        <v>9280.0</v>
      </c>
      <c r="B1798" s="5" t="s">
        <v>9749</v>
      </c>
      <c r="C1798" s="5" t="s">
        <v>9750</v>
      </c>
      <c r="D1798" s="6" t="s">
        <v>9738</v>
      </c>
      <c r="E1798" s="5" t="s">
        <v>9701</v>
      </c>
      <c r="F1798" s="5" t="s">
        <v>9418</v>
      </c>
      <c r="G1798" s="6" t="s">
        <v>9751</v>
      </c>
      <c r="H1798" s="4" t="str">
        <f>IFERROR(__xludf.DUMMYFUNCTION("""info@""&amp;LOWER(REGEXREPLACE(B1798,""[^A-Za-z0-9]"",""""))&amp;"".com"""),"info@europesantsalvador.com")</f>
        <v>info@europesantsalvador.com</v>
      </c>
      <c r="I1798" s="9" t="s">
        <v>9752</v>
      </c>
      <c r="J1798" s="5" t="s">
        <v>42</v>
      </c>
      <c r="K1798" s="5" t="s">
        <v>9753</v>
      </c>
    </row>
    <row r="1799">
      <c r="A1799" s="4">
        <v>9279.0</v>
      </c>
      <c r="B1799" s="5" t="s">
        <v>9754</v>
      </c>
      <c r="C1799" s="5" t="s">
        <v>9755</v>
      </c>
      <c r="D1799" s="6" t="s">
        <v>9738</v>
      </c>
      <c r="E1799" s="5" t="s">
        <v>9701</v>
      </c>
      <c r="F1799" s="5" t="s">
        <v>9418</v>
      </c>
      <c r="G1799" s="6" t="s">
        <v>9756</v>
      </c>
      <c r="H1799" s="4" t="str">
        <f>IFERROR(__xludf.DUMMYFUNCTION("""info@""&amp;LOWER(REGEXREPLACE(B1799,""[^A-Za-z0-9]"",""""))&amp;"".com"""),"info@hotelescomarrugasa.com")</f>
        <v>info@hotelescomarrugasa.com</v>
      </c>
      <c r="I1799" s="9" t="s">
        <v>9757</v>
      </c>
      <c r="J1799" s="5" t="s">
        <v>18</v>
      </c>
      <c r="K1799" s="4" t="s">
        <v>42</v>
      </c>
    </row>
    <row r="1800">
      <c r="A1800" s="4">
        <v>9278.0</v>
      </c>
      <c r="B1800" s="5" t="s">
        <v>9758</v>
      </c>
      <c r="C1800" s="5" t="s">
        <v>9759</v>
      </c>
      <c r="D1800" s="6" t="s">
        <v>9738</v>
      </c>
      <c r="E1800" s="5" t="s">
        <v>9701</v>
      </c>
      <c r="F1800" s="5" t="s">
        <v>9418</v>
      </c>
      <c r="G1800" s="6" t="s">
        <v>9760</v>
      </c>
      <c r="H1800" s="4" t="str">
        <f>IFERROR(__xludf.DUMMYFUNCTION("""info@""&amp;LOWER(REGEXREPLACE(B1800,""[^A-Za-z0-9]"",""""))&amp;"".com"""),"info@tomasaramosramos.com")</f>
        <v>info@tomasaramosramos.com</v>
      </c>
      <c r="I1800" s="9" t="s">
        <v>9761</v>
      </c>
      <c r="J1800" s="5" t="s">
        <v>18</v>
      </c>
      <c r="K1800" s="4" t="s">
        <v>42</v>
      </c>
    </row>
    <row r="1801">
      <c r="A1801" s="4">
        <v>9277.0</v>
      </c>
      <c r="B1801" s="5" t="s">
        <v>9762</v>
      </c>
      <c r="C1801" s="5" t="s">
        <v>9763</v>
      </c>
      <c r="D1801" s="6" t="s">
        <v>9738</v>
      </c>
      <c r="E1801" s="5" t="s">
        <v>9701</v>
      </c>
      <c r="F1801" s="5" t="s">
        <v>9418</v>
      </c>
      <c r="G1801" s="6" t="s">
        <v>9764</v>
      </c>
      <c r="H1801" s="5" t="s">
        <v>9765</v>
      </c>
      <c r="I1801" s="8" t="s">
        <v>9766</v>
      </c>
      <c r="J1801" s="5" t="s">
        <v>42</v>
      </c>
      <c r="K1801" s="5" t="s">
        <v>9767</v>
      </c>
    </row>
    <row r="1802">
      <c r="A1802" s="4">
        <v>9276.0</v>
      </c>
      <c r="B1802" s="5" t="s">
        <v>9768</v>
      </c>
      <c r="C1802" s="5" t="s">
        <v>9769</v>
      </c>
      <c r="D1802" s="6" t="s">
        <v>9738</v>
      </c>
      <c r="E1802" s="5" t="s">
        <v>9701</v>
      </c>
      <c r="F1802" s="5" t="s">
        <v>9418</v>
      </c>
      <c r="G1802" s="6" t="s">
        <v>9770</v>
      </c>
      <c r="H1802" s="5" t="s">
        <v>9765</v>
      </c>
      <c r="I1802" s="8" t="s">
        <v>9771</v>
      </c>
      <c r="J1802" s="5" t="s">
        <v>93</v>
      </c>
      <c r="K1802" s="5" t="s">
        <v>9767</v>
      </c>
    </row>
    <row r="1803">
      <c r="A1803" s="4">
        <v>9275.0</v>
      </c>
      <c r="B1803" s="5" t="s">
        <v>9772</v>
      </c>
      <c r="C1803" s="5" t="s">
        <v>9773</v>
      </c>
      <c r="D1803" s="6" t="s">
        <v>9774</v>
      </c>
      <c r="E1803" s="5" t="s">
        <v>9691</v>
      </c>
      <c r="F1803" s="5" t="s">
        <v>9418</v>
      </c>
      <c r="G1803" s="6" t="s">
        <v>9775</v>
      </c>
      <c r="H1803" s="4" t="str">
        <f>IFERROR(__xludf.DUMMYFUNCTION("""info@""&amp;LOWER(REGEXREPLACE(B1803,""[^A-Za-z0-9]"",""""))&amp;"".com"""),"info@hotelsantjordi.com")</f>
        <v>info@hotelsantjordi.com</v>
      </c>
      <c r="I1803" s="9" t="s">
        <v>9776</v>
      </c>
      <c r="J1803" s="5" t="s">
        <v>463</v>
      </c>
      <c r="K1803" s="5" t="s">
        <v>212</v>
      </c>
    </row>
    <row r="1804">
      <c r="A1804" s="4">
        <v>9274.0</v>
      </c>
      <c r="B1804" s="5" t="s">
        <v>9777</v>
      </c>
      <c r="C1804" s="5" t="s">
        <v>9778</v>
      </c>
      <c r="D1804" s="6" t="s">
        <v>9779</v>
      </c>
      <c r="E1804" s="5" t="s">
        <v>9780</v>
      </c>
      <c r="F1804" s="5" t="s">
        <v>9418</v>
      </c>
      <c r="G1804" s="6" t="s">
        <v>9781</v>
      </c>
      <c r="H1804" s="5" t="s">
        <v>9782</v>
      </c>
      <c r="I1804" s="8" t="s">
        <v>9783</v>
      </c>
      <c r="J1804" s="5" t="s">
        <v>93</v>
      </c>
      <c r="K1804" s="5" t="s">
        <v>152</v>
      </c>
    </row>
    <row r="1805">
      <c r="A1805" s="4">
        <v>9273.0</v>
      </c>
      <c r="B1805" s="5" t="s">
        <v>9784</v>
      </c>
      <c r="C1805" s="5" t="s">
        <v>9785</v>
      </c>
      <c r="D1805" s="6" t="s">
        <v>9786</v>
      </c>
      <c r="E1805" s="5" t="s">
        <v>9787</v>
      </c>
      <c r="F1805" s="5" t="s">
        <v>9418</v>
      </c>
      <c r="G1805" s="6" t="s">
        <v>9788</v>
      </c>
      <c r="H1805" s="5" t="s">
        <v>9789</v>
      </c>
      <c r="I1805" s="9" t="s">
        <v>9790</v>
      </c>
      <c r="J1805" s="5" t="s">
        <v>93</v>
      </c>
      <c r="K1805" s="5" t="s">
        <v>170</v>
      </c>
    </row>
    <row r="1806">
      <c r="A1806" s="4">
        <v>9272.0</v>
      </c>
      <c r="B1806" s="5" t="s">
        <v>9791</v>
      </c>
      <c r="C1806" s="5" t="s">
        <v>9792</v>
      </c>
      <c r="D1806" s="6" t="s">
        <v>9786</v>
      </c>
      <c r="E1806" s="5" t="s">
        <v>9787</v>
      </c>
      <c r="F1806" s="5" t="s">
        <v>9418</v>
      </c>
      <c r="G1806" s="6" t="s">
        <v>9793</v>
      </c>
      <c r="H1806" s="5" t="s">
        <v>9794</v>
      </c>
      <c r="I1806" s="8" t="s">
        <v>9795</v>
      </c>
      <c r="J1806" s="5" t="s">
        <v>42</v>
      </c>
      <c r="K1806" s="5" t="s">
        <v>43</v>
      </c>
    </row>
    <row r="1807">
      <c r="A1807" s="4">
        <v>9271.0</v>
      </c>
      <c r="B1807" s="5" t="s">
        <v>9796</v>
      </c>
      <c r="C1807" s="5" t="s">
        <v>9797</v>
      </c>
      <c r="D1807" s="6" t="s">
        <v>9786</v>
      </c>
      <c r="E1807" s="5" t="s">
        <v>9787</v>
      </c>
      <c r="F1807" s="5" t="s">
        <v>9418</v>
      </c>
      <c r="G1807" s="6" t="s">
        <v>9798</v>
      </c>
      <c r="H1807" s="5" t="s">
        <v>9799</v>
      </c>
      <c r="I1807" s="8" t="s">
        <v>9800</v>
      </c>
      <c r="J1807" s="5" t="s">
        <v>42</v>
      </c>
      <c r="K1807" s="5" t="s">
        <v>1685</v>
      </c>
    </row>
    <row r="1808">
      <c r="A1808" s="4">
        <v>9270.0</v>
      </c>
      <c r="B1808" s="5" t="s">
        <v>9801</v>
      </c>
      <c r="C1808" s="5" t="s">
        <v>9802</v>
      </c>
      <c r="D1808" s="6" t="s">
        <v>9786</v>
      </c>
      <c r="E1808" s="5" t="s">
        <v>9787</v>
      </c>
      <c r="F1808" s="5" t="s">
        <v>9418</v>
      </c>
      <c r="G1808" s="6" t="s">
        <v>9803</v>
      </c>
      <c r="H1808" s="7" t="s">
        <v>9804</v>
      </c>
      <c r="I1808" s="8" t="s">
        <v>9805</v>
      </c>
      <c r="J1808" s="5" t="s">
        <v>463</v>
      </c>
      <c r="K1808" s="5" t="s">
        <v>52</v>
      </c>
    </row>
    <row r="1809">
      <c r="A1809" s="4">
        <v>9269.0</v>
      </c>
      <c r="B1809" s="5" t="s">
        <v>9806</v>
      </c>
      <c r="C1809" s="5" t="s">
        <v>9807</v>
      </c>
      <c r="D1809" s="6" t="s">
        <v>9808</v>
      </c>
      <c r="E1809" s="5" t="s">
        <v>9809</v>
      </c>
      <c r="F1809" s="5" t="s">
        <v>9418</v>
      </c>
      <c r="G1809" s="6" t="s">
        <v>9810</v>
      </c>
      <c r="H1809" s="5" t="s">
        <v>9811</v>
      </c>
      <c r="I1809" s="8" t="s">
        <v>9812</v>
      </c>
      <c r="J1809" s="5" t="s">
        <v>42</v>
      </c>
      <c r="K1809" s="5" t="s">
        <v>679</v>
      </c>
    </row>
    <row r="1810">
      <c r="A1810" s="4">
        <v>9268.0</v>
      </c>
      <c r="B1810" s="5" t="s">
        <v>9813</v>
      </c>
      <c r="C1810" s="5" t="s">
        <v>9814</v>
      </c>
      <c r="D1810" s="6" t="s">
        <v>9815</v>
      </c>
      <c r="E1810" s="5" t="s">
        <v>9816</v>
      </c>
      <c r="F1810" s="5" t="s">
        <v>9418</v>
      </c>
      <c r="G1810" s="6" t="s">
        <v>9817</v>
      </c>
      <c r="H1810" s="5" t="s">
        <v>9818</v>
      </c>
      <c r="I1810" s="8" t="s">
        <v>9819</v>
      </c>
      <c r="J1810" s="5" t="s">
        <v>42</v>
      </c>
      <c r="K1810" s="5" t="s">
        <v>260</v>
      </c>
    </row>
    <row r="1811">
      <c r="A1811" s="4">
        <v>9267.0</v>
      </c>
      <c r="B1811" s="5" t="s">
        <v>9820</v>
      </c>
      <c r="C1811" s="5" t="s">
        <v>9821</v>
      </c>
      <c r="D1811" s="6" t="s">
        <v>9822</v>
      </c>
      <c r="E1811" s="5" t="s">
        <v>9823</v>
      </c>
      <c r="F1811" s="5" t="s">
        <v>9418</v>
      </c>
      <c r="G1811" s="6" t="s">
        <v>9824</v>
      </c>
      <c r="H1811" s="5" t="s">
        <v>9825</v>
      </c>
      <c r="I1811" s="8" t="s">
        <v>9826</v>
      </c>
      <c r="J1811" s="5" t="s">
        <v>108</v>
      </c>
      <c r="K1811" s="4" t="s">
        <v>42</v>
      </c>
    </row>
    <row r="1812">
      <c r="A1812" s="4">
        <v>9266.0</v>
      </c>
      <c r="B1812" s="5" t="s">
        <v>9827</v>
      </c>
      <c r="C1812" s="5" t="s">
        <v>9828</v>
      </c>
      <c r="D1812" s="6" t="s">
        <v>9822</v>
      </c>
      <c r="E1812" s="5" t="s">
        <v>9823</v>
      </c>
      <c r="F1812" s="5" t="s">
        <v>9418</v>
      </c>
      <c r="G1812" s="6" t="s">
        <v>9829</v>
      </c>
      <c r="H1812" s="5" t="s">
        <v>9830</v>
      </c>
      <c r="I1812" s="8" t="s">
        <v>9831</v>
      </c>
      <c r="J1812" s="5" t="s">
        <v>108</v>
      </c>
      <c r="K1812" s="5" t="s">
        <v>2456</v>
      </c>
    </row>
    <row r="1813">
      <c r="A1813" s="4">
        <v>9265.0</v>
      </c>
      <c r="B1813" s="5" t="s">
        <v>9832</v>
      </c>
      <c r="C1813" s="5" t="s">
        <v>9833</v>
      </c>
      <c r="D1813" s="6" t="s">
        <v>9834</v>
      </c>
      <c r="E1813" s="5" t="s">
        <v>9835</v>
      </c>
      <c r="F1813" s="5" t="s">
        <v>9418</v>
      </c>
      <c r="G1813" s="6" t="s">
        <v>9836</v>
      </c>
      <c r="H1813" s="5" t="s">
        <v>9837</v>
      </c>
      <c r="I1813" s="8" t="s">
        <v>9838</v>
      </c>
      <c r="J1813" s="5" t="s">
        <v>108</v>
      </c>
      <c r="K1813" s="5" t="s">
        <v>4985</v>
      </c>
    </row>
    <row r="1814">
      <c r="A1814" s="4">
        <v>9264.0</v>
      </c>
      <c r="B1814" s="5" t="s">
        <v>9839</v>
      </c>
      <c r="C1814" s="5" t="s">
        <v>9840</v>
      </c>
      <c r="D1814" s="6" t="s">
        <v>9841</v>
      </c>
      <c r="E1814" s="5" t="s">
        <v>9842</v>
      </c>
      <c r="F1814" s="5" t="s">
        <v>9418</v>
      </c>
      <c r="G1814" s="6" t="s">
        <v>9843</v>
      </c>
      <c r="H1814" s="5" t="s">
        <v>9844</v>
      </c>
      <c r="I1814" s="8" t="s">
        <v>9845</v>
      </c>
      <c r="J1814" s="5" t="s">
        <v>42</v>
      </c>
      <c r="K1814" s="5" t="s">
        <v>5408</v>
      </c>
    </row>
    <row r="1815">
      <c r="A1815" s="4">
        <v>9263.0</v>
      </c>
      <c r="B1815" s="5" t="s">
        <v>9846</v>
      </c>
      <c r="C1815" s="5" t="s">
        <v>9847</v>
      </c>
      <c r="D1815" s="6" t="s">
        <v>9848</v>
      </c>
      <c r="E1815" s="5" t="s">
        <v>9418</v>
      </c>
      <c r="F1815" s="5" t="s">
        <v>9418</v>
      </c>
      <c r="G1815" s="6" t="s">
        <v>9849</v>
      </c>
      <c r="H1815" s="5" t="s">
        <v>9850</v>
      </c>
      <c r="I1815" s="8" t="s">
        <v>9851</v>
      </c>
      <c r="J1815" s="5" t="s">
        <v>108</v>
      </c>
      <c r="K1815" s="5" t="s">
        <v>1629</v>
      </c>
    </row>
    <row r="1816">
      <c r="A1816" s="4">
        <v>9262.0</v>
      </c>
      <c r="B1816" s="5" t="s">
        <v>9852</v>
      </c>
      <c r="C1816" s="5" t="s">
        <v>9853</v>
      </c>
      <c r="D1816" s="6" t="s">
        <v>9848</v>
      </c>
      <c r="E1816" s="5" t="s">
        <v>9418</v>
      </c>
      <c r="F1816" s="5" t="s">
        <v>9418</v>
      </c>
      <c r="G1816" s="6" t="s">
        <v>9854</v>
      </c>
      <c r="H1816" s="5" t="s">
        <v>9855</v>
      </c>
      <c r="I1816" s="8" t="s">
        <v>9856</v>
      </c>
      <c r="J1816" s="5" t="s">
        <v>463</v>
      </c>
      <c r="K1816" s="5" t="s">
        <v>1014</v>
      </c>
    </row>
    <row r="1817">
      <c r="A1817" s="4">
        <v>9261.0</v>
      </c>
      <c r="B1817" s="5" t="s">
        <v>9857</v>
      </c>
      <c r="C1817" s="5" t="s">
        <v>9858</v>
      </c>
      <c r="D1817" s="6" t="s">
        <v>9848</v>
      </c>
      <c r="E1817" s="5" t="s">
        <v>9418</v>
      </c>
      <c r="F1817" s="5" t="s">
        <v>9418</v>
      </c>
      <c r="G1817" s="6" t="s">
        <v>9859</v>
      </c>
      <c r="H1817" s="5" t="s">
        <v>9860</v>
      </c>
      <c r="I1817" s="9" t="s">
        <v>9861</v>
      </c>
      <c r="J1817" s="5" t="s">
        <v>108</v>
      </c>
      <c r="K1817" s="4" t="s">
        <v>42</v>
      </c>
    </row>
    <row r="1818">
      <c r="A1818" s="4">
        <v>9260.0</v>
      </c>
      <c r="B1818" s="5" t="s">
        <v>9862</v>
      </c>
      <c r="C1818" s="5" t="s">
        <v>9863</v>
      </c>
      <c r="D1818" s="6" t="s">
        <v>9834</v>
      </c>
      <c r="E1818" s="5" t="s">
        <v>9835</v>
      </c>
      <c r="F1818" s="5" t="s">
        <v>9418</v>
      </c>
      <c r="G1818" s="6" t="s">
        <v>9864</v>
      </c>
      <c r="H1818" s="5" t="s">
        <v>9865</v>
      </c>
      <c r="I1818" s="8" t="s">
        <v>9866</v>
      </c>
      <c r="J1818" s="5" t="s">
        <v>42</v>
      </c>
      <c r="K1818" s="4" t="s">
        <v>42</v>
      </c>
    </row>
    <row r="1819">
      <c r="A1819" s="4">
        <v>9259.0</v>
      </c>
      <c r="B1819" s="5" t="s">
        <v>9867</v>
      </c>
      <c r="C1819" s="5" t="s">
        <v>9868</v>
      </c>
      <c r="D1819" s="6" t="s">
        <v>9848</v>
      </c>
      <c r="E1819" s="5" t="s">
        <v>9418</v>
      </c>
      <c r="F1819" s="5" t="s">
        <v>9418</v>
      </c>
      <c r="G1819" s="6" t="s">
        <v>9869</v>
      </c>
      <c r="H1819" s="4" t="str">
        <f>IFERROR(__xludf.DUMMYFUNCTION("""info@""&amp;LOWER(REGEXREPLACE(B1819,""[^A-Za-z0-9]"",""""))&amp;"".com"""),"info@tradecentertarragonasl.com")</f>
        <v>info@tradecentertarragonasl.com</v>
      </c>
      <c r="I1819" s="9" t="s">
        <v>9870</v>
      </c>
      <c r="J1819" s="5" t="s">
        <v>232</v>
      </c>
      <c r="K1819" s="4" t="s">
        <v>42</v>
      </c>
    </row>
    <row r="1820">
      <c r="A1820" s="4">
        <v>9258.0</v>
      </c>
      <c r="B1820" s="5" t="s">
        <v>9871</v>
      </c>
      <c r="C1820" s="5" t="s">
        <v>9872</v>
      </c>
      <c r="D1820" s="6" t="s">
        <v>9873</v>
      </c>
      <c r="E1820" s="5" t="s">
        <v>9874</v>
      </c>
      <c r="F1820" s="5" t="s">
        <v>9418</v>
      </c>
      <c r="G1820" s="6" t="s">
        <v>9875</v>
      </c>
      <c r="H1820" s="5" t="s">
        <v>9876</v>
      </c>
      <c r="I1820" s="8" t="s">
        <v>9877</v>
      </c>
      <c r="J1820" s="5" t="s">
        <v>42</v>
      </c>
      <c r="K1820" s="5" t="s">
        <v>754</v>
      </c>
    </row>
    <row r="1821">
      <c r="A1821" s="4">
        <v>9257.0</v>
      </c>
      <c r="B1821" s="5" t="s">
        <v>9878</v>
      </c>
      <c r="C1821" s="5" t="s">
        <v>9879</v>
      </c>
      <c r="D1821" s="6" t="s">
        <v>9880</v>
      </c>
      <c r="E1821" s="5" t="s">
        <v>9881</v>
      </c>
      <c r="F1821" s="5" t="s">
        <v>9418</v>
      </c>
      <c r="G1821" s="6" t="s">
        <v>9882</v>
      </c>
      <c r="H1821" s="4" t="s">
        <v>9883</v>
      </c>
      <c r="I1821" s="8" t="s">
        <v>9884</v>
      </c>
      <c r="J1821" s="5" t="s">
        <v>42</v>
      </c>
      <c r="K1821" s="5" t="s">
        <v>109</v>
      </c>
    </row>
    <row r="1822">
      <c r="A1822" s="4">
        <v>9256.0</v>
      </c>
      <c r="B1822" s="5" t="s">
        <v>9885</v>
      </c>
      <c r="C1822" s="5" t="s">
        <v>9886</v>
      </c>
      <c r="D1822" s="6" t="s">
        <v>9880</v>
      </c>
      <c r="E1822" s="5" t="s">
        <v>9881</v>
      </c>
      <c r="F1822" s="5" t="s">
        <v>9418</v>
      </c>
      <c r="G1822" s="6" t="s">
        <v>9887</v>
      </c>
      <c r="H1822" s="5" t="s">
        <v>9888</v>
      </c>
      <c r="I1822" s="8" t="s">
        <v>9889</v>
      </c>
      <c r="J1822" s="5" t="s">
        <v>93</v>
      </c>
      <c r="K1822" s="5" t="s">
        <v>184</v>
      </c>
    </row>
    <row r="1823">
      <c r="A1823" s="4">
        <v>9255.0</v>
      </c>
      <c r="B1823" s="5" t="s">
        <v>9890</v>
      </c>
      <c r="C1823" s="5" t="s">
        <v>9891</v>
      </c>
      <c r="D1823" s="6" t="s">
        <v>9645</v>
      </c>
      <c r="E1823" s="5" t="s">
        <v>9646</v>
      </c>
      <c r="F1823" s="5" t="s">
        <v>9418</v>
      </c>
      <c r="G1823" s="6" t="s">
        <v>9892</v>
      </c>
      <c r="H1823" s="5" t="s">
        <v>9893</v>
      </c>
      <c r="I1823" s="8" t="s">
        <v>9894</v>
      </c>
      <c r="J1823" s="5" t="s">
        <v>42</v>
      </c>
      <c r="K1823" s="5" t="s">
        <v>294</v>
      </c>
    </row>
    <row r="1824">
      <c r="A1824" s="4">
        <v>9254.0</v>
      </c>
      <c r="B1824" s="5" t="s">
        <v>9895</v>
      </c>
      <c r="C1824" s="5" t="s">
        <v>9896</v>
      </c>
      <c r="D1824" s="6" t="s">
        <v>9897</v>
      </c>
      <c r="E1824" s="5" t="s">
        <v>9842</v>
      </c>
      <c r="F1824" s="5" t="s">
        <v>9418</v>
      </c>
      <c r="G1824" s="6" t="s">
        <v>9898</v>
      </c>
      <c r="H1824" s="4" t="str">
        <f>IFERROR(__xludf.DUMMYFUNCTION("""info@""&amp;LOWER(REGEXREPLACE(B1824,""[^A-Za-z0-9]"",""""))&amp;"".com"""),"info@panxamplasl.com")</f>
        <v>info@panxamplasl.com</v>
      </c>
      <c r="I1824" s="9" t="s">
        <v>9899</v>
      </c>
      <c r="J1824" s="5" t="s">
        <v>18</v>
      </c>
      <c r="K1824" s="5" t="s">
        <v>1495</v>
      </c>
    </row>
    <row r="1825">
      <c r="A1825" s="4">
        <v>9253.0</v>
      </c>
      <c r="B1825" s="5" t="s">
        <v>9900</v>
      </c>
      <c r="C1825" s="5" t="s">
        <v>9901</v>
      </c>
      <c r="D1825" s="6" t="s">
        <v>9902</v>
      </c>
      <c r="E1825" s="5" t="s">
        <v>9903</v>
      </c>
      <c r="F1825" s="5" t="s">
        <v>9418</v>
      </c>
      <c r="G1825" s="6" t="s">
        <v>9904</v>
      </c>
      <c r="H1825" s="5" t="s">
        <v>9905</v>
      </c>
      <c r="I1825" s="8" t="s">
        <v>9906</v>
      </c>
      <c r="J1825" s="5" t="s">
        <v>93</v>
      </c>
      <c r="K1825" s="5" t="s">
        <v>152</v>
      </c>
    </row>
    <row r="1826">
      <c r="A1826" s="4">
        <v>9252.0</v>
      </c>
      <c r="B1826" s="5" t="s">
        <v>9907</v>
      </c>
      <c r="C1826" s="5" t="s">
        <v>9908</v>
      </c>
      <c r="D1826" s="6" t="s">
        <v>9902</v>
      </c>
      <c r="E1826" s="5" t="s">
        <v>9903</v>
      </c>
      <c r="F1826" s="5" t="s">
        <v>9418</v>
      </c>
      <c r="G1826" s="6" t="s">
        <v>9909</v>
      </c>
      <c r="H1826" s="5" t="s">
        <v>9910</v>
      </c>
      <c r="I1826" s="8" t="s">
        <v>9911</v>
      </c>
      <c r="J1826" s="5" t="s">
        <v>42</v>
      </c>
      <c r="K1826" s="5" t="s">
        <v>233</v>
      </c>
    </row>
    <row r="1827">
      <c r="A1827" s="4">
        <v>9251.0</v>
      </c>
      <c r="B1827" s="5" t="s">
        <v>9912</v>
      </c>
      <c r="C1827" s="5" t="s">
        <v>9913</v>
      </c>
      <c r="D1827" s="6" t="s">
        <v>9834</v>
      </c>
      <c r="E1827" s="5" t="s">
        <v>9835</v>
      </c>
      <c r="F1827" s="5" t="s">
        <v>9418</v>
      </c>
      <c r="G1827" s="6" t="s">
        <v>9914</v>
      </c>
      <c r="H1827" s="5" t="s">
        <v>9915</v>
      </c>
      <c r="I1827" s="8" t="s">
        <v>9916</v>
      </c>
      <c r="J1827" s="5" t="s">
        <v>18</v>
      </c>
      <c r="K1827" s="5" t="s">
        <v>27</v>
      </c>
    </row>
    <row r="1828">
      <c r="A1828" s="4">
        <v>9250.0</v>
      </c>
      <c r="B1828" s="5" t="s">
        <v>9917</v>
      </c>
      <c r="C1828" s="5" t="s">
        <v>9918</v>
      </c>
      <c r="D1828" s="6" t="s">
        <v>9834</v>
      </c>
      <c r="E1828" s="5" t="s">
        <v>9835</v>
      </c>
      <c r="F1828" s="5" t="s">
        <v>9418</v>
      </c>
      <c r="G1828" s="6" t="s">
        <v>9919</v>
      </c>
      <c r="H1828" s="5" t="s">
        <v>9920</v>
      </c>
      <c r="I1828" s="8" t="s">
        <v>9921</v>
      </c>
      <c r="J1828" s="5" t="s">
        <v>42</v>
      </c>
      <c r="K1828" s="5" t="s">
        <v>160</v>
      </c>
    </row>
    <row r="1829">
      <c r="A1829" s="4">
        <v>9249.0</v>
      </c>
      <c r="B1829" s="5" t="s">
        <v>9922</v>
      </c>
      <c r="C1829" s="5" t="s">
        <v>9923</v>
      </c>
      <c r="D1829" s="6" t="s">
        <v>9873</v>
      </c>
      <c r="E1829" s="5" t="s">
        <v>9874</v>
      </c>
      <c r="F1829" s="5" t="s">
        <v>9418</v>
      </c>
      <c r="G1829" s="6" t="s">
        <v>9924</v>
      </c>
      <c r="H1829" s="5" t="s">
        <v>9925</v>
      </c>
      <c r="I1829" s="8" t="s">
        <v>9926</v>
      </c>
      <c r="J1829" s="5" t="s">
        <v>93</v>
      </c>
      <c r="K1829" s="5" t="s">
        <v>9927</v>
      </c>
    </row>
    <row r="1830">
      <c r="A1830" s="4">
        <v>9248.0</v>
      </c>
      <c r="B1830" s="5" t="s">
        <v>9928</v>
      </c>
      <c r="C1830" s="5" t="s">
        <v>9929</v>
      </c>
      <c r="D1830" s="6" t="s">
        <v>9930</v>
      </c>
      <c r="E1830" s="5" t="s">
        <v>9931</v>
      </c>
      <c r="F1830" s="5" t="s">
        <v>9418</v>
      </c>
      <c r="G1830" s="6" t="s">
        <v>9932</v>
      </c>
      <c r="H1830" s="4" t="str">
        <f>IFERROR(__xludf.DUMMYFUNCTION("""info@""&amp;LOWER(REGEXREPLACE(B1830,""[^A-Za-z0-9]"",""""))&amp;"".com"""),"info@canquimetsl.com")</f>
        <v>info@canquimetsl.com</v>
      </c>
      <c r="I1830" s="9" t="s">
        <v>9933</v>
      </c>
      <c r="J1830" s="5" t="s">
        <v>42</v>
      </c>
      <c r="K1830" s="5" t="s">
        <v>782</v>
      </c>
    </row>
    <row r="1831">
      <c r="A1831" s="4">
        <v>9247.0</v>
      </c>
      <c r="B1831" s="5" t="s">
        <v>9934</v>
      </c>
      <c r="C1831" s="5" t="s">
        <v>9935</v>
      </c>
      <c r="D1831" s="6" t="s">
        <v>9936</v>
      </c>
      <c r="E1831" s="5" t="s">
        <v>9842</v>
      </c>
      <c r="F1831" s="5" t="s">
        <v>9418</v>
      </c>
      <c r="G1831" s="6" t="s">
        <v>9937</v>
      </c>
      <c r="H1831" s="5" t="s">
        <v>9938</v>
      </c>
      <c r="I1831" s="8" t="s">
        <v>9939</v>
      </c>
      <c r="J1831" s="5" t="s">
        <v>18</v>
      </c>
      <c r="K1831" s="5" t="s">
        <v>1446</v>
      </c>
    </row>
    <row r="1832">
      <c r="A1832" s="4">
        <v>9246.0</v>
      </c>
      <c r="B1832" s="5" t="s">
        <v>9940</v>
      </c>
      <c r="C1832" s="5" t="s">
        <v>9941</v>
      </c>
      <c r="D1832" s="6" t="s">
        <v>9841</v>
      </c>
      <c r="E1832" s="5" t="s">
        <v>9842</v>
      </c>
      <c r="F1832" s="5" t="s">
        <v>9418</v>
      </c>
      <c r="G1832" s="6" t="s">
        <v>9942</v>
      </c>
      <c r="H1832" s="5" t="s">
        <v>9943</v>
      </c>
      <c r="I1832" s="8" t="s">
        <v>9944</v>
      </c>
      <c r="J1832" s="5" t="s">
        <v>42</v>
      </c>
      <c r="K1832" s="5" t="s">
        <v>2513</v>
      </c>
    </row>
    <row r="1833">
      <c r="A1833" s="4">
        <v>9245.0</v>
      </c>
      <c r="B1833" s="5" t="s">
        <v>9945</v>
      </c>
      <c r="C1833" s="5" t="s">
        <v>9946</v>
      </c>
      <c r="D1833" s="6" t="s">
        <v>9841</v>
      </c>
      <c r="E1833" s="5" t="s">
        <v>9842</v>
      </c>
      <c r="F1833" s="5" t="s">
        <v>9418</v>
      </c>
      <c r="G1833" s="6" t="s">
        <v>9947</v>
      </c>
      <c r="H1833" s="4" t="str">
        <f>IFERROR(__xludf.DUMMYFUNCTION("""info@""&amp;LOWER(REGEXREPLACE(B1833,""[^A-Za-z0-9]"",""""))&amp;"".com"""),"info@hotelberenguerivsa.com")</f>
        <v>info@hotelberenguerivsa.com</v>
      </c>
      <c r="I1833" s="9" t="s">
        <v>9948</v>
      </c>
      <c r="J1833" s="5" t="s">
        <v>108</v>
      </c>
      <c r="K1833" s="4" t="s">
        <v>42</v>
      </c>
    </row>
    <row r="1834">
      <c r="A1834" s="4">
        <v>9244.0</v>
      </c>
      <c r="B1834" s="5" t="s">
        <v>9949</v>
      </c>
      <c r="C1834" s="5" t="s">
        <v>9950</v>
      </c>
      <c r="D1834" s="6" t="s">
        <v>9841</v>
      </c>
      <c r="E1834" s="5" t="s">
        <v>9842</v>
      </c>
      <c r="F1834" s="5" t="s">
        <v>9418</v>
      </c>
      <c r="G1834" s="6" t="s">
        <v>9951</v>
      </c>
      <c r="H1834" s="5" t="s">
        <v>9952</v>
      </c>
      <c r="I1834" s="9" t="s">
        <v>9953</v>
      </c>
      <c r="J1834" s="5" t="s">
        <v>42</v>
      </c>
      <c r="K1834" s="5" t="s">
        <v>2119</v>
      </c>
    </row>
    <row r="1835">
      <c r="A1835" s="4">
        <v>9243.0</v>
      </c>
      <c r="B1835" s="5" t="s">
        <v>9954</v>
      </c>
      <c r="C1835" s="5" t="s">
        <v>9955</v>
      </c>
      <c r="D1835" s="6" t="s">
        <v>9956</v>
      </c>
      <c r="E1835" s="5" t="s">
        <v>9957</v>
      </c>
      <c r="F1835" s="5" t="s">
        <v>9418</v>
      </c>
      <c r="G1835" s="6" t="s">
        <v>9958</v>
      </c>
      <c r="H1835" s="5" t="s">
        <v>9959</v>
      </c>
      <c r="I1835" s="8" t="s">
        <v>9960</v>
      </c>
      <c r="J1835" s="5" t="s">
        <v>108</v>
      </c>
      <c r="K1835" s="5" t="s">
        <v>260</v>
      </c>
    </row>
    <row r="1836">
      <c r="A1836" s="4">
        <v>9242.0</v>
      </c>
      <c r="B1836" s="5" t="s">
        <v>9961</v>
      </c>
      <c r="C1836" s="5" t="s">
        <v>9962</v>
      </c>
      <c r="D1836" s="6" t="s">
        <v>9963</v>
      </c>
      <c r="E1836" s="5" t="s">
        <v>9964</v>
      </c>
      <c r="F1836" s="5" t="s">
        <v>9418</v>
      </c>
      <c r="G1836" s="6" t="s">
        <v>9965</v>
      </c>
      <c r="H1836" s="5" t="s">
        <v>9966</v>
      </c>
      <c r="I1836" s="8" t="s">
        <v>9967</v>
      </c>
      <c r="J1836" s="5" t="s">
        <v>42</v>
      </c>
      <c r="K1836" s="5" t="s">
        <v>5510</v>
      </c>
    </row>
    <row r="1837">
      <c r="A1837" s="4">
        <v>9241.0</v>
      </c>
      <c r="B1837" s="5" t="s">
        <v>9968</v>
      </c>
      <c r="C1837" s="5" t="s">
        <v>9969</v>
      </c>
      <c r="D1837" s="6" t="s">
        <v>9970</v>
      </c>
      <c r="E1837" s="5" t="s">
        <v>9971</v>
      </c>
      <c r="F1837" s="5" t="s">
        <v>9418</v>
      </c>
      <c r="G1837" s="6" t="s">
        <v>9972</v>
      </c>
      <c r="H1837" s="5" t="s">
        <v>9973</v>
      </c>
      <c r="I1837" s="8" t="s">
        <v>9974</v>
      </c>
      <c r="J1837" s="5" t="s">
        <v>108</v>
      </c>
      <c r="K1837" s="5" t="s">
        <v>375</v>
      </c>
    </row>
    <row r="1838">
      <c r="A1838" s="4">
        <v>9240.0</v>
      </c>
      <c r="B1838" s="5" t="s">
        <v>9975</v>
      </c>
      <c r="C1838" s="5" t="s">
        <v>9976</v>
      </c>
      <c r="D1838" s="6" t="s">
        <v>9977</v>
      </c>
      <c r="E1838" s="5" t="s">
        <v>9978</v>
      </c>
      <c r="F1838" s="5" t="s">
        <v>9418</v>
      </c>
      <c r="G1838" s="6" t="s">
        <v>9979</v>
      </c>
      <c r="H1838" s="4" t="s">
        <v>9980</v>
      </c>
      <c r="I1838" s="8" t="s">
        <v>9981</v>
      </c>
      <c r="J1838" s="5" t="s">
        <v>18</v>
      </c>
      <c r="K1838" s="5" t="s">
        <v>553</v>
      </c>
    </row>
    <row r="1839">
      <c r="A1839" s="4">
        <v>9239.0</v>
      </c>
      <c r="B1839" s="5" t="s">
        <v>9982</v>
      </c>
      <c r="C1839" s="5" t="s">
        <v>9983</v>
      </c>
      <c r="D1839" s="6" t="s">
        <v>9984</v>
      </c>
      <c r="E1839" s="5" t="s">
        <v>9985</v>
      </c>
      <c r="F1839" s="5" t="s">
        <v>9418</v>
      </c>
      <c r="G1839" s="6" t="s">
        <v>9986</v>
      </c>
      <c r="H1839" s="5" t="s">
        <v>9987</v>
      </c>
      <c r="I1839" s="8" t="s">
        <v>9988</v>
      </c>
      <c r="J1839" s="5" t="s">
        <v>42</v>
      </c>
      <c r="K1839" s="5" t="s">
        <v>679</v>
      </c>
    </row>
    <row r="1840">
      <c r="A1840" s="4">
        <v>9238.0</v>
      </c>
      <c r="B1840" s="5" t="s">
        <v>9989</v>
      </c>
      <c r="C1840" s="5" t="s">
        <v>9990</v>
      </c>
      <c r="D1840" s="6" t="s">
        <v>9991</v>
      </c>
      <c r="E1840" s="5" t="s">
        <v>9992</v>
      </c>
      <c r="F1840" s="5" t="s">
        <v>9418</v>
      </c>
      <c r="G1840" s="6" t="s">
        <v>9993</v>
      </c>
      <c r="H1840" s="5" t="s">
        <v>9994</v>
      </c>
      <c r="I1840" s="8" t="s">
        <v>9995</v>
      </c>
      <c r="J1840" s="5" t="s">
        <v>18</v>
      </c>
      <c r="K1840" s="5" t="s">
        <v>375</v>
      </c>
    </row>
    <row r="1841">
      <c r="A1841" s="4">
        <v>9237.0</v>
      </c>
      <c r="B1841" s="5" t="s">
        <v>9996</v>
      </c>
      <c r="C1841" s="5" t="s">
        <v>9997</v>
      </c>
      <c r="D1841" s="6" t="s">
        <v>9998</v>
      </c>
      <c r="E1841" s="5" t="s">
        <v>9999</v>
      </c>
      <c r="F1841" s="5" t="s">
        <v>9418</v>
      </c>
      <c r="G1841" s="6" t="s">
        <v>10000</v>
      </c>
      <c r="H1841" s="4" t="str">
        <f>IFERROR(__xludf.DUMMYFUNCTION("""info@""&amp;LOWER(REGEXREPLACE(B1841,""[^A-Za-z0-9]"",""""))&amp;"".com"""),"info@hisendapepito.com")</f>
        <v>info@hisendapepito.com</v>
      </c>
      <c r="I1841" s="9" t="s">
        <v>10001</v>
      </c>
      <c r="J1841" s="5" t="s">
        <v>108</v>
      </c>
      <c r="K1841" s="5" t="s">
        <v>782</v>
      </c>
    </row>
    <row r="1842">
      <c r="A1842" s="4">
        <v>9236.0</v>
      </c>
      <c r="B1842" s="5" t="s">
        <v>10002</v>
      </c>
      <c r="C1842" s="5" t="s">
        <v>10003</v>
      </c>
      <c r="D1842" s="6" t="s">
        <v>10004</v>
      </c>
      <c r="E1842" s="5" t="s">
        <v>10005</v>
      </c>
      <c r="F1842" s="5" t="s">
        <v>9418</v>
      </c>
      <c r="G1842" s="6" t="s">
        <v>10006</v>
      </c>
      <c r="H1842" s="4" t="str">
        <f>IFERROR(__xludf.DUMMYFUNCTION("""info@""&amp;LOWER(REGEXREPLACE(B1842,""[^A-Za-z0-9]"",""""))&amp;"".com"""),"info@hotelnoucasino.com")</f>
        <v>info@hotelnoucasino.com</v>
      </c>
      <c r="I1842" s="9" t="s">
        <v>10007</v>
      </c>
      <c r="J1842" s="5" t="s">
        <v>463</v>
      </c>
      <c r="K1842" s="4" t="s">
        <v>42</v>
      </c>
    </row>
    <row r="1843">
      <c r="A1843" s="4">
        <v>9235.0</v>
      </c>
      <c r="B1843" s="5" t="s">
        <v>10008</v>
      </c>
      <c r="C1843" s="5" t="s">
        <v>10009</v>
      </c>
      <c r="D1843" s="6" t="s">
        <v>10010</v>
      </c>
      <c r="E1843" s="5" t="s">
        <v>10011</v>
      </c>
      <c r="F1843" s="5" t="s">
        <v>9418</v>
      </c>
      <c r="G1843" s="6" t="s">
        <v>10012</v>
      </c>
      <c r="H1843" s="5" t="s">
        <v>10013</v>
      </c>
      <c r="I1843" s="8" t="s">
        <v>10014</v>
      </c>
      <c r="J1843" s="5" t="s">
        <v>93</v>
      </c>
      <c r="K1843" s="5" t="s">
        <v>553</v>
      </c>
    </row>
    <row r="1844">
      <c r="A1844" s="4">
        <v>9234.0</v>
      </c>
      <c r="B1844" s="5" t="s">
        <v>10015</v>
      </c>
      <c r="C1844" s="5" t="s">
        <v>10016</v>
      </c>
      <c r="D1844" s="6" t="s">
        <v>10017</v>
      </c>
      <c r="E1844" s="5" t="s">
        <v>10018</v>
      </c>
      <c r="F1844" s="5" t="s">
        <v>9418</v>
      </c>
      <c r="G1844" s="6" t="s">
        <v>10019</v>
      </c>
      <c r="H1844" s="4" t="str">
        <f>IFERROR(__xludf.DUMMYFUNCTION("""info@""&amp;LOWER(REGEXREPLACE(B1844,""[^A-Za-z0-9]"",""""))&amp;"".com"""),"info@moraparksl.com")</f>
        <v>info@moraparksl.com</v>
      </c>
      <c r="I1844" s="9" t="s">
        <v>10020</v>
      </c>
      <c r="J1844" s="5" t="s">
        <v>42</v>
      </c>
      <c r="K1844" s="5" t="s">
        <v>921</v>
      </c>
    </row>
    <row r="1845">
      <c r="A1845" s="4">
        <v>9233.0</v>
      </c>
      <c r="B1845" s="5" t="s">
        <v>10021</v>
      </c>
      <c r="C1845" s="5" t="s">
        <v>10022</v>
      </c>
      <c r="D1845" s="6" t="s">
        <v>10023</v>
      </c>
      <c r="E1845" s="5" t="s">
        <v>10024</v>
      </c>
      <c r="F1845" s="5" t="s">
        <v>9418</v>
      </c>
      <c r="G1845" s="6" t="s">
        <v>10025</v>
      </c>
      <c r="H1845" s="5" t="s">
        <v>10026</v>
      </c>
      <c r="I1845" s="8" t="s">
        <v>10027</v>
      </c>
      <c r="J1845" s="5" t="s">
        <v>108</v>
      </c>
      <c r="K1845" s="5" t="s">
        <v>6308</v>
      </c>
    </row>
    <row r="1846">
      <c r="A1846" s="4">
        <v>9232.0</v>
      </c>
      <c r="B1846" s="5" t="s">
        <v>10028</v>
      </c>
      <c r="C1846" s="5" t="s">
        <v>10029</v>
      </c>
      <c r="D1846" s="6" t="s">
        <v>10023</v>
      </c>
      <c r="E1846" s="5" t="s">
        <v>10024</v>
      </c>
      <c r="F1846" s="5" t="s">
        <v>9418</v>
      </c>
      <c r="G1846" s="6" t="s">
        <v>10030</v>
      </c>
      <c r="H1846" s="5" t="s">
        <v>10031</v>
      </c>
      <c r="I1846" s="8" t="s">
        <v>10032</v>
      </c>
      <c r="J1846" s="5" t="s">
        <v>108</v>
      </c>
      <c r="K1846" s="5" t="s">
        <v>711</v>
      </c>
    </row>
    <row r="1847">
      <c r="A1847" s="4">
        <v>9231.0</v>
      </c>
      <c r="B1847" s="5" t="s">
        <v>10033</v>
      </c>
      <c r="C1847" s="5" t="s">
        <v>10034</v>
      </c>
      <c r="D1847" s="6" t="s">
        <v>10035</v>
      </c>
      <c r="E1847" s="5" t="s">
        <v>10036</v>
      </c>
      <c r="F1847" s="5" t="s">
        <v>9418</v>
      </c>
      <c r="G1847" s="6" t="s">
        <v>10037</v>
      </c>
      <c r="H1847" s="5" t="s">
        <v>10038</v>
      </c>
      <c r="I1847" s="8" t="s">
        <v>10039</v>
      </c>
      <c r="J1847" s="5" t="s">
        <v>42</v>
      </c>
      <c r="K1847" s="5" t="s">
        <v>10040</v>
      </c>
    </row>
    <row r="1848">
      <c r="A1848" s="4">
        <v>9229.0</v>
      </c>
      <c r="B1848" s="5" t="s">
        <v>10041</v>
      </c>
      <c r="C1848" s="5" t="s">
        <v>10042</v>
      </c>
      <c r="D1848" s="6" t="s">
        <v>10035</v>
      </c>
      <c r="E1848" s="5" t="s">
        <v>10036</v>
      </c>
      <c r="F1848" s="5" t="s">
        <v>9418</v>
      </c>
      <c r="G1848" s="6" t="s">
        <v>10043</v>
      </c>
      <c r="H1848" s="5" t="s">
        <v>10044</v>
      </c>
      <c r="I1848" s="8" t="s">
        <v>10045</v>
      </c>
      <c r="J1848" s="5" t="s">
        <v>93</v>
      </c>
      <c r="K1848" s="5" t="s">
        <v>3104</v>
      </c>
    </row>
    <row r="1849">
      <c r="A1849" s="4">
        <v>9230.0</v>
      </c>
      <c r="B1849" s="5" t="s">
        <v>10046</v>
      </c>
      <c r="C1849" s="5" t="s">
        <v>10047</v>
      </c>
      <c r="D1849" s="6" t="s">
        <v>10035</v>
      </c>
      <c r="E1849" s="5" t="s">
        <v>10036</v>
      </c>
      <c r="F1849" s="5" t="s">
        <v>9418</v>
      </c>
      <c r="G1849" s="6" t="s">
        <v>10043</v>
      </c>
      <c r="H1849" s="5" t="s">
        <v>10044</v>
      </c>
      <c r="I1849" s="8" t="s">
        <v>10045</v>
      </c>
      <c r="J1849" s="5" t="s">
        <v>93</v>
      </c>
      <c r="K1849" s="5" t="s">
        <v>176</v>
      </c>
    </row>
    <row r="1850">
      <c r="A1850" s="4">
        <v>9228.0</v>
      </c>
      <c r="B1850" s="5" t="s">
        <v>10048</v>
      </c>
      <c r="C1850" s="5" t="s">
        <v>10049</v>
      </c>
      <c r="D1850" s="6" t="s">
        <v>10035</v>
      </c>
      <c r="E1850" s="5" t="s">
        <v>10036</v>
      </c>
      <c r="F1850" s="5" t="s">
        <v>9418</v>
      </c>
      <c r="G1850" s="6" t="s">
        <v>10050</v>
      </c>
      <c r="H1850" s="5" t="s">
        <v>10051</v>
      </c>
      <c r="I1850" s="8" t="s">
        <v>10052</v>
      </c>
      <c r="J1850" s="5" t="s">
        <v>51</v>
      </c>
      <c r="K1850" s="5" t="s">
        <v>10053</v>
      </c>
    </row>
    <row r="1851">
      <c r="A1851" s="4">
        <v>9227.0</v>
      </c>
      <c r="B1851" s="5" t="s">
        <v>10054</v>
      </c>
      <c r="C1851" s="5" t="s">
        <v>10055</v>
      </c>
      <c r="D1851" s="6" t="s">
        <v>10035</v>
      </c>
      <c r="E1851" s="5" t="s">
        <v>10036</v>
      </c>
      <c r="F1851" s="5" t="s">
        <v>9418</v>
      </c>
      <c r="G1851" s="6" t="s">
        <v>10056</v>
      </c>
      <c r="H1851" s="5" t="s">
        <v>10057</v>
      </c>
      <c r="I1851" s="8" t="s">
        <v>10058</v>
      </c>
      <c r="J1851" s="5" t="s">
        <v>42</v>
      </c>
      <c r="K1851" s="4" t="s">
        <v>42</v>
      </c>
    </row>
    <row r="1852">
      <c r="A1852" s="4">
        <v>9226.0</v>
      </c>
      <c r="B1852" s="5" t="s">
        <v>10059</v>
      </c>
      <c r="C1852" s="5" t="s">
        <v>10060</v>
      </c>
      <c r="D1852" s="6" t="s">
        <v>10035</v>
      </c>
      <c r="E1852" s="5" t="s">
        <v>10036</v>
      </c>
      <c r="F1852" s="5" t="s">
        <v>9418</v>
      </c>
      <c r="G1852" s="6" t="s">
        <v>10061</v>
      </c>
      <c r="H1852" s="5" t="s">
        <v>10062</v>
      </c>
      <c r="I1852" s="8" t="s">
        <v>10063</v>
      </c>
      <c r="J1852" s="5" t="s">
        <v>18</v>
      </c>
      <c r="K1852" s="5" t="s">
        <v>10064</v>
      </c>
    </row>
    <row r="1853">
      <c r="A1853" s="4">
        <v>9225.0</v>
      </c>
      <c r="B1853" s="5" t="s">
        <v>10065</v>
      </c>
      <c r="C1853" s="5" t="s">
        <v>10066</v>
      </c>
      <c r="D1853" s="6" t="s">
        <v>10035</v>
      </c>
      <c r="E1853" s="5" t="s">
        <v>10036</v>
      </c>
      <c r="F1853" s="5" t="s">
        <v>9418</v>
      </c>
      <c r="G1853" s="6" t="s">
        <v>10067</v>
      </c>
      <c r="H1853" s="7" t="s">
        <v>10068</v>
      </c>
      <c r="I1853" s="8" t="s">
        <v>10069</v>
      </c>
      <c r="J1853" s="5" t="s">
        <v>42</v>
      </c>
      <c r="K1853" s="5" t="s">
        <v>5510</v>
      </c>
    </row>
    <row r="1854">
      <c r="A1854" s="4">
        <v>9224.0</v>
      </c>
      <c r="B1854" s="5" t="s">
        <v>10070</v>
      </c>
      <c r="C1854" s="5" t="s">
        <v>10071</v>
      </c>
      <c r="D1854" s="6" t="s">
        <v>10035</v>
      </c>
      <c r="E1854" s="5" t="s">
        <v>10036</v>
      </c>
      <c r="F1854" s="5" t="s">
        <v>9418</v>
      </c>
      <c r="G1854" s="6" t="s">
        <v>10072</v>
      </c>
      <c r="H1854" s="5" t="s">
        <v>10073</v>
      </c>
      <c r="I1854" s="8" t="s">
        <v>10074</v>
      </c>
      <c r="J1854" s="5" t="s">
        <v>108</v>
      </c>
      <c r="K1854" s="4" t="s">
        <v>42</v>
      </c>
    </row>
    <row r="1855">
      <c r="A1855" s="4">
        <v>9223.0</v>
      </c>
      <c r="B1855" s="5" t="s">
        <v>10075</v>
      </c>
      <c r="C1855" s="5" t="s">
        <v>10076</v>
      </c>
      <c r="D1855" s="6" t="s">
        <v>10035</v>
      </c>
      <c r="E1855" s="5" t="s">
        <v>10036</v>
      </c>
      <c r="F1855" s="5" t="s">
        <v>9418</v>
      </c>
      <c r="G1855" s="6" t="s">
        <v>10077</v>
      </c>
      <c r="H1855" s="5" t="s">
        <v>10078</v>
      </c>
      <c r="I1855" s="8" t="s">
        <v>10079</v>
      </c>
      <c r="J1855" s="5" t="s">
        <v>108</v>
      </c>
      <c r="K1855" s="5" t="s">
        <v>10080</v>
      </c>
    </row>
    <row r="1856">
      <c r="A1856" s="4">
        <v>9222.0</v>
      </c>
      <c r="B1856" s="5" t="s">
        <v>10081</v>
      </c>
      <c r="C1856" s="5" t="s">
        <v>10082</v>
      </c>
      <c r="D1856" s="6" t="s">
        <v>10035</v>
      </c>
      <c r="E1856" s="5" t="s">
        <v>10036</v>
      </c>
      <c r="F1856" s="5" t="s">
        <v>9418</v>
      </c>
      <c r="G1856" s="6" t="s">
        <v>10083</v>
      </c>
      <c r="H1856" s="5" t="s">
        <v>10084</v>
      </c>
      <c r="I1856" s="8" t="s">
        <v>10085</v>
      </c>
      <c r="J1856" s="5" t="s">
        <v>93</v>
      </c>
      <c r="K1856" s="5" t="s">
        <v>10086</v>
      </c>
    </row>
    <row r="1857">
      <c r="A1857" s="4">
        <v>9221.0</v>
      </c>
      <c r="B1857" s="5" t="s">
        <v>10087</v>
      </c>
      <c r="C1857" s="5" t="s">
        <v>10088</v>
      </c>
      <c r="D1857" s="6" t="s">
        <v>10035</v>
      </c>
      <c r="E1857" s="5" t="s">
        <v>10036</v>
      </c>
      <c r="F1857" s="5" t="s">
        <v>9418</v>
      </c>
      <c r="G1857" s="6" t="s">
        <v>10089</v>
      </c>
      <c r="H1857" s="5" t="s">
        <v>10057</v>
      </c>
      <c r="I1857" s="8" t="s">
        <v>10058</v>
      </c>
      <c r="J1857" s="5" t="s">
        <v>42</v>
      </c>
      <c r="K1857" s="5" t="s">
        <v>10090</v>
      </c>
    </row>
    <row r="1858">
      <c r="A1858" s="4">
        <v>9220.0</v>
      </c>
      <c r="B1858" s="5" t="s">
        <v>10091</v>
      </c>
      <c r="C1858" s="5" t="s">
        <v>10092</v>
      </c>
      <c r="D1858" s="6" t="s">
        <v>10035</v>
      </c>
      <c r="E1858" s="5" t="s">
        <v>10036</v>
      </c>
      <c r="F1858" s="5" t="s">
        <v>9418</v>
      </c>
      <c r="G1858" s="6" t="s">
        <v>10093</v>
      </c>
      <c r="H1858" s="5" t="s">
        <v>10094</v>
      </c>
      <c r="I1858" s="8" t="s">
        <v>10039</v>
      </c>
      <c r="J1858" s="5" t="s">
        <v>42</v>
      </c>
      <c r="K1858" s="5" t="s">
        <v>10095</v>
      </c>
    </row>
    <row r="1859">
      <c r="A1859" s="4">
        <v>9219.0</v>
      </c>
      <c r="B1859" s="5" t="s">
        <v>10096</v>
      </c>
      <c r="C1859" s="5" t="s">
        <v>10097</v>
      </c>
      <c r="D1859" s="6" t="s">
        <v>10035</v>
      </c>
      <c r="E1859" s="5" t="s">
        <v>10036</v>
      </c>
      <c r="F1859" s="5" t="s">
        <v>9418</v>
      </c>
      <c r="G1859" s="6" t="s">
        <v>10098</v>
      </c>
      <c r="H1859" s="5" t="s">
        <v>10099</v>
      </c>
      <c r="I1859" s="8" t="s">
        <v>10074</v>
      </c>
      <c r="J1859" s="5" t="s">
        <v>42</v>
      </c>
      <c r="K1859" s="5" t="s">
        <v>10100</v>
      </c>
    </row>
    <row r="1860">
      <c r="A1860" s="4">
        <v>9218.0</v>
      </c>
      <c r="B1860" s="5" t="s">
        <v>10101</v>
      </c>
      <c r="C1860" s="5" t="s">
        <v>10102</v>
      </c>
      <c r="D1860" s="6" t="s">
        <v>10103</v>
      </c>
      <c r="E1860" s="5" t="s">
        <v>10036</v>
      </c>
      <c r="F1860" s="5" t="s">
        <v>9418</v>
      </c>
      <c r="G1860" s="6" t="s">
        <v>10104</v>
      </c>
      <c r="H1860" s="5" t="s">
        <v>10105</v>
      </c>
      <c r="I1860" s="8" t="s">
        <v>10079</v>
      </c>
      <c r="J1860" s="5" t="s">
        <v>93</v>
      </c>
      <c r="K1860" s="4" t="s">
        <v>42</v>
      </c>
    </row>
    <row r="1861">
      <c r="A1861" s="4">
        <v>9217.0</v>
      </c>
      <c r="B1861" s="5" t="s">
        <v>10106</v>
      </c>
      <c r="C1861" s="5" t="s">
        <v>10107</v>
      </c>
      <c r="D1861" s="6" t="s">
        <v>10035</v>
      </c>
      <c r="E1861" s="5" t="s">
        <v>10036</v>
      </c>
      <c r="F1861" s="5" t="s">
        <v>9418</v>
      </c>
      <c r="G1861" s="6" t="s">
        <v>10108</v>
      </c>
      <c r="H1861" s="5" t="s">
        <v>10109</v>
      </c>
      <c r="I1861" s="8" t="s">
        <v>10074</v>
      </c>
      <c r="J1861" s="5" t="s">
        <v>93</v>
      </c>
      <c r="K1861" s="5" t="s">
        <v>10110</v>
      </c>
    </row>
    <row r="1862">
      <c r="A1862" s="4">
        <v>9216.0</v>
      </c>
      <c r="B1862" s="5" t="s">
        <v>10111</v>
      </c>
      <c r="C1862" s="5" t="s">
        <v>10112</v>
      </c>
      <c r="D1862" s="6" t="s">
        <v>9608</v>
      </c>
      <c r="E1862" s="5" t="s">
        <v>9609</v>
      </c>
      <c r="F1862" s="5" t="s">
        <v>9418</v>
      </c>
      <c r="G1862" s="6" t="s">
        <v>10113</v>
      </c>
      <c r="H1862" s="4" t="str">
        <f>IFERROR(__xludf.DUMMYFUNCTION("""info@""&amp;LOWER(REGEXREPLACE(B1862,""[^A-Za-z0-9]"",""""))&amp;"".com"""),"info@cesaraugustus.com")</f>
        <v>info@cesaraugustus.com</v>
      </c>
      <c r="I1862" s="9" t="s">
        <v>10114</v>
      </c>
      <c r="J1862" s="5" t="s">
        <v>232</v>
      </c>
      <c r="K1862" s="5" t="s">
        <v>5591</v>
      </c>
    </row>
    <row r="1863">
      <c r="A1863" s="4">
        <v>9215.0</v>
      </c>
      <c r="B1863" s="5" t="s">
        <v>10115</v>
      </c>
      <c r="C1863" s="5" t="s">
        <v>10116</v>
      </c>
      <c r="D1863" s="6" t="s">
        <v>10035</v>
      </c>
      <c r="E1863" s="5" t="s">
        <v>10036</v>
      </c>
      <c r="F1863" s="5" t="s">
        <v>9418</v>
      </c>
      <c r="G1863" s="6" t="s">
        <v>10117</v>
      </c>
      <c r="H1863" s="4" t="str">
        <f>IFERROR(__xludf.DUMMYFUNCTION("""info@""&amp;LOWER(REGEXREPLACE(B1863,""[^A-Za-z0-9]"",""""))&amp;"".com"""),"info@sarhotelsl.com")</f>
        <v>info@sarhotelsl.com</v>
      </c>
      <c r="I1863" s="9" t="s">
        <v>10118</v>
      </c>
      <c r="J1863" s="5" t="s">
        <v>108</v>
      </c>
      <c r="K1863" s="4" t="s">
        <v>42</v>
      </c>
    </row>
    <row r="1864">
      <c r="A1864" s="4">
        <v>9214.0</v>
      </c>
      <c r="B1864" s="5" t="s">
        <v>10119</v>
      </c>
      <c r="C1864" s="5" t="s">
        <v>10120</v>
      </c>
      <c r="D1864" s="6" t="s">
        <v>10035</v>
      </c>
      <c r="E1864" s="5" t="s">
        <v>10036</v>
      </c>
      <c r="F1864" s="5" t="s">
        <v>9418</v>
      </c>
      <c r="G1864" s="6" t="s">
        <v>10117</v>
      </c>
      <c r="H1864" s="5" t="s">
        <v>10121</v>
      </c>
      <c r="I1864" s="8" t="s">
        <v>10122</v>
      </c>
      <c r="J1864" s="5" t="s">
        <v>93</v>
      </c>
      <c r="K1864" s="5" t="s">
        <v>1203</v>
      </c>
    </row>
    <row r="1865">
      <c r="A1865" s="4">
        <v>9213.0</v>
      </c>
      <c r="B1865" s="5" t="s">
        <v>10123</v>
      </c>
      <c r="C1865" s="5" t="s">
        <v>10124</v>
      </c>
      <c r="D1865" s="6" t="s">
        <v>10035</v>
      </c>
      <c r="E1865" s="5" t="s">
        <v>10036</v>
      </c>
      <c r="F1865" s="5" t="s">
        <v>9418</v>
      </c>
      <c r="G1865" s="6" t="s">
        <v>10125</v>
      </c>
      <c r="H1865" s="5" t="s">
        <v>10126</v>
      </c>
      <c r="I1865" s="8" t="s">
        <v>10074</v>
      </c>
      <c r="J1865" s="5" t="s">
        <v>42</v>
      </c>
      <c r="K1865" s="5" t="s">
        <v>10127</v>
      </c>
    </row>
    <row r="1866">
      <c r="A1866" s="4">
        <v>9212.0</v>
      </c>
      <c r="B1866" s="5" t="s">
        <v>10128</v>
      </c>
      <c r="C1866" s="5" t="s">
        <v>10129</v>
      </c>
      <c r="D1866" s="6" t="s">
        <v>10035</v>
      </c>
      <c r="E1866" s="5" t="s">
        <v>10036</v>
      </c>
      <c r="F1866" s="5" t="s">
        <v>9418</v>
      </c>
      <c r="G1866" s="6" t="s">
        <v>10130</v>
      </c>
      <c r="H1866" s="5" t="s">
        <v>10131</v>
      </c>
      <c r="I1866" s="8" t="s">
        <v>10039</v>
      </c>
      <c r="J1866" s="5" t="s">
        <v>93</v>
      </c>
      <c r="K1866" s="5" t="s">
        <v>10132</v>
      </c>
    </row>
    <row r="1867">
      <c r="A1867" s="4">
        <v>9211.0</v>
      </c>
      <c r="B1867" s="5" t="s">
        <v>10133</v>
      </c>
      <c r="C1867" s="5" t="s">
        <v>10134</v>
      </c>
      <c r="D1867" s="6" t="s">
        <v>10035</v>
      </c>
      <c r="E1867" s="5" t="s">
        <v>10036</v>
      </c>
      <c r="F1867" s="5" t="s">
        <v>9418</v>
      </c>
      <c r="G1867" s="6" t="s">
        <v>10135</v>
      </c>
      <c r="H1867" s="5" t="s">
        <v>10136</v>
      </c>
      <c r="I1867" s="8" t="s">
        <v>10137</v>
      </c>
      <c r="J1867" s="5" t="s">
        <v>93</v>
      </c>
      <c r="K1867" s="5" t="s">
        <v>420</v>
      </c>
    </row>
    <row r="1868">
      <c r="A1868" s="4">
        <v>9210.0</v>
      </c>
      <c r="B1868" s="5" t="s">
        <v>10138</v>
      </c>
      <c r="C1868" s="5" t="s">
        <v>10139</v>
      </c>
      <c r="D1868" s="6" t="s">
        <v>10035</v>
      </c>
      <c r="E1868" s="5" t="s">
        <v>10036</v>
      </c>
      <c r="F1868" s="5" t="s">
        <v>9418</v>
      </c>
      <c r="G1868" s="6" t="s">
        <v>10140</v>
      </c>
      <c r="H1868" s="5" t="s">
        <v>10141</v>
      </c>
      <c r="I1868" s="8" t="s">
        <v>10142</v>
      </c>
      <c r="J1868" s="5" t="s">
        <v>93</v>
      </c>
      <c r="K1868" s="4" t="s">
        <v>42</v>
      </c>
    </row>
    <row r="1869">
      <c r="A1869" s="4">
        <v>9209.0</v>
      </c>
      <c r="B1869" s="5" t="s">
        <v>10143</v>
      </c>
      <c r="C1869" s="5" t="s">
        <v>10144</v>
      </c>
      <c r="D1869" s="6" t="s">
        <v>9608</v>
      </c>
      <c r="E1869" s="5" t="s">
        <v>9609</v>
      </c>
      <c r="F1869" s="5" t="s">
        <v>9418</v>
      </c>
      <c r="G1869" s="6" t="s">
        <v>10145</v>
      </c>
      <c r="H1869" s="5" t="s">
        <v>10146</v>
      </c>
      <c r="I1869" s="9" t="s">
        <v>10147</v>
      </c>
      <c r="J1869" s="5" t="s">
        <v>42</v>
      </c>
      <c r="K1869" s="5" t="s">
        <v>10148</v>
      </c>
    </row>
    <row r="1870">
      <c r="A1870" s="4">
        <v>9208.0</v>
      </c>
      <c r="B1870" s="5" t="s">
        <v>10149</v>
      </c>
      <c r="C1870" s="5" t="s">
        <v>10150</v>
      </c>
      <c r="D1870" s="6" t="s">
        <v>10035</v>
      </c>
      <c r="E1870" s="5" t="s">
        <v>10036</v>
      </c>
      <c r="F1870" s="5" t="s">
        <v>9418</v>
      </c>
      <c r="G1870" s="6" t="s">
        <v>10151</v>
      </c>
      <c r="H1870" s="5" t="s">
        <v>10152</v>
      </c>
      <c r="I1870" s="8" t="s">
        <v>10153</v>
      </c>
      <c r="J1870" s="5" t="s">
        <v>93</v>
      </c>
      <c r="K1870" s="5" t="s">
        <v>10154</v>
      </c>
    </row>
    <row r="1871">
      <c r="A1871" s="4">
        <v>9207.0</v>
      </c>
      <c r="B1871" s="5" t="s">
        <v>10155</v>
      </c>
      <c r="C1871" s="5" t="s">
        <v>10156</v>
      </c>
      <c r="D1871" s="6" t="s">
        <v>10035</v>
      </c>
      <c r="E1871" s="5" t="s">
        <v>10036</v>
      </c>
      <c r="F1871" s="5" t="s">
        <v>9418</v>
      </c>
      <c r="G1871" s="6" t="s">
        <v>10157</v>
      </c>
      <c r="H1871" s="5" t="s">
        <v>10158</v>
      </c>
      <c r="I1871" s="8" t="s">
        <v>10159</v>
      </c>
      <c r="J1871" s="5" t="s">
        <v>93</v>
      </c>
      <c r="K1871" s="5" t="s">
        <v>10160</v>
      </c>
    </row>
    <row r="1872">
      <c r="A1872" s="4">
        <v>9206.0</v>
      </c>
      <c r="B1872" s="5" t="s">
        <v>10161</v>
      </c>
      <c r="C1872" s="5" t="s">
        <v>10162</v>
      </c>
      <c r="D1872" s="6" t="s">
        <v>10035</v>
      </c>
      <c r="E1872" s="5" t="s">
        <v>10036</v>
      </c>
      <c r="F1872" s="5" t="s">
        <v>9418</v>
      </c>
      <c r="G1872" s="6" t="s">
        <v>10163</v>
      </c>
      <c r="H1872" s="5" t="s">
        <v>10164</v>
      </c>
      <c r="I1872" s="8" t="s">
        <v>10165</v>
      </c>
      <c r="J1872" s="5" t="s">
        <v>93</v>
      </c>
      <c r="K1872" s="5" t="s">
        <v>10166</v>
      </c>
    </row>
    <row r="1873">
      <c r="A1873" s="4">
        <v>9205.0</v>
      </c>
      <c r="B1873" s="5" t="s">
        <v>10167</v>
      </c>
      <c r="C1873" s="5" t="s">
        <v>10168</v>
      </c>
      <c r="D1873" s="6" t="s">
        <v>10035</v>
      </c>
      <c r="E1873" s="5" t="s">
        <v>10036</v>
      </c>
      <c r="F1873" s="5" t="s">
        <v>9418</v>
      </c>
      <c r="G1873" s="6" t="s">
        <v>10169</v>
      </c>
      <c r="H1873" s="5" t="s">
        <v>10170</v>
      </c>
      <c r="I1873" s="8" t="s">
        <v>10074</v>
      </c>
      <c r="J1873" s="5" t="s">
        <v>18</v>
      </c>
      <c r="K1873" s="5" t="s">
        <v>10171</v>
      </c>
    </row>
    <row r="1874">
      <c r="A1874" s="4">
        <v>9204.0</v>
      </c>
      <c r="B1874" s="5" t="s">
        <v>10172</v>
      </c>
      <c r="C1874" s="5" t="s">
        <v>10173</v>
      </c>
      <c r="D1874" s="6" t="s">
        <v>10035</v>
      </c>
      <c r="E1874" s="5" t="s">
        <v>10036</v>
      </c>
      <c r="F1874" s="5" t="s">
        <v>9418</v>
      </c>
      <c r="G1874" s="6" t="s">
        <v>10174</v>
      </c>
      <c r="H1874" s="5" t="s">
        <v>10175</v>
      </c>
      <c r="I1874" s="8" t="s">
        <v>10176</v>
      </c>
      <c r="J1874" s="5" t="s">
        <v>42</v>
      </c>
      <c r="K1874" s="5" t="s">
        <v>10177</v>
      </c>
    </row>
    <row r="1875">
      <c r="A1875" s="4">
        <v>9203.0</v>
      </c>
      <c r="B1875" s="5" t="s">
        <v>10178</v>
      </c>
      <c r="C1875" s="5" t="s">
        <v>10179</v>
      </c>
      <c r="D1875" s="6" t="s">
        <v>10035</v>
      </c>
      <c r="E1875" s="5" t="s">
        <v>10036</v>
      </c>
      <c r="F1875" s="5" t="s">
        <v>9418</v>
      </c>
      <c r="G1875" s="6" t="s">
        <v>10180</v>
      </c>
      <c r="H1875" s="5" t="s">
        <v>10181</v>
      </c>
      <c r="I1875" s="8" t="s">
        <v>10039</v>
      </c>
      <c r="J1875" s="5" t="s">
        <v>93</v>
      </c>
      <c r="K1875" s="5" t="s">
        <v>10182</v>
      </c>
    </row>
    <row r="1876">
      <c r="A1876" s="4">
        <v>9202.0</v>
      </c>
      <c r="B1876" s="5" t="s">
        <v>10183</v>
      </c>
      <c r="C1876" s="5" t="s">
        <v>10066</v>
      </c>
      <c r="D1876" s="6" t="s">
        <v>10035</v>
      </c>
      <c r="E1876" s="5" t="s">
        <v>10036</v>
      </c>
      <c r="F1876" s="5" t="s">
        <v>9418</v>
      </c>
      <c r="G1876" s="6" t="s">
        <v>10184</v>
      </c>
      <c r="H1876" s="4" t="str">
        <f>IFERROR(__xludf.DUMMYFUNCTION("""info@""&amp;LOWER(REGEXREPLACE(B1876,""[^A-Za-z0-9]"",""""))&amp;"".com"""),"info@hotelacquasl.com")</f>
        <v>info@hotelacquasl.com</v>
      </c>
      <c r="I1876" s="9" t="s">
        <v>10185</v>
      </c>
      <c r="J1876" s="5" t="s">
        <v>42</v>
      </c>
      <c r="K1876" s="4" t="s">
        <v>42</v>
      </c>
    </row>
    <row r="1877">
      <c r="A1877" s="4">
        <v>9201.0</v>
      </c>
      <c r="B1877" s="5" t="s">
        <v>10186</v>
      </c>
      <c r="C1877" s="5" t="s">
        <v>10187</v>
      </c>
      <c r="D1877" s="6" t="s">
        <v>10035</v>
      </c>
      <c r="E1877" s="5" t="s">
        <v>10036</v>
      </c>
      <c r="F1877" s="5" t="s">
        <v>9418</v>
      </c>
      <c r="G1877" s="6" t="s">
        <v>10188</v>
      </c>
      <c r="H1877" s="4" t="str">
        <f>IFERROR(__xludf.DUMMYFUNCTION("""info@""&amp;LOWER(REGEXREPLACE(B1877,""[^A-Za-z0-9]"",""""))&amp;"".com"""),"info@hotelmonacosl.com")</f>
        <v>info@hotelmonacosl.com</v>
      </c>
      <c r="I1877" s="9" t="s">
        <v>10189</v>
      </c>
      <c r="J1877" s="5" t="s">
        <v>42</v>
      </c>
      <c r="K1877" s="4" t="s">
        <v>42</v>
      </c>
    </row>
    <row r="1878">
      <c r="A1878" s="4">
        <v>9200.0</v>
      </c>
      <c r="B1878" s="5" t="s">
        <v>10190</v>
      </c>
      <c r="C1878" s="5" t="s">
        <v>10191</v>
      </c>
      <c r="D1878" s="6" t="s">
        <v>10035</v>
      </c>
      <c r="E1878" s="5" t="s">
        <v>10036</v>
      </c>
      <c r="F1878" s="5" t="s">
        <v>9418</v>
      </c>
      <c r="G1878" s="6" t="s">
        <v>10192</v>
      </c>
      <c r="H1878" s="5" t="s">
        <v>10193</v>
      </c>
      <c r="I1878" s="9" t="s">
        <v>10194</v>
      </c>
      <c r="J1878" s="5" t="s">
        <v>42</v>
      </c>
      <c r="K1878" s="5" t="s">
        <v>368</v>
      </c>
    </row>
    <row r="1879">
      <c r="A1879" s="4">
        <v>9199.0</v>
      </c>
      <c r="B1879" s="5" t="s">
        <v>10195</v>
      </c>
      <c r="C1879" s="5" t="s">
        <v>10196</v>
      </c>
      <c r="D1879" s="6" t="s">
        <v>10035</v>
      </c>
      <c r="E1879" s="5" t="s">
        <v>10036</v>
      </c>
      <c r="F1879" s="5" t="s">
        <v>9418</v>
      </c>
      <c r="G1879" s="6" t="s">
        <v>10197</v>
      </c>
      <c r="H1879" s="5" t="s">
        <v>10198</v>
      </c>
      <c r="I1879" s="9" t="s">
        <v>10199</v>
      </c>
      <c r="J1879" s="5" t="s">
        <v>108</v>
      </c>
      <c r="K1879" s="5" t="s">
        <v>1261</v>
      </c>
    </row>
    <row r="1880">
      <c r="A1880" s="4">
        <v>9198.0</v>
      </c>
      <c r="B1880" s="5" t="s">
        <v>10200</v>
      </c>
      <c r="C1880" s="5" t="s">
        <v>10201</v>
      </c>
      <c r="D1880" s="6" t="s">
        <v>10202</v>
      </c>
      <c r="E1880" s="5" t="s">
        <v>10024</v>
      </c>
      <c r="F1880" s="5" t="s">
        <v>9418</v>
      </c>
      <c r="G1880" s="6" t="s">
        <v>10203</v>
      </c>
      <c r="H1880" s="4" t="str">
        <f>IFERROR(__xludf.DUMMYFUNCTION("""info@""&amp;LOWER(REGEXREPLACE(B1880,""[^A-Za-z0-9]"",""""))&amp;"".com"""),"info@lahaciendagranhotel.com")</f>
        <v>info@lahaciendagranhotel.com</v>
      </c>
      <c r="I1880" s="9" t="s">
        <v>10204</v>
      </c>
      <c r="J1880" s="5" t="s">
        <v>108</v>
      </c>
      <c r="K1880" s="5" t="s">
        <v>10205</v>
      </c>
    </row>
    <row r="1881">
      <c r="A1881" s="4">
        <v>9197.0</v>
      </c>
      <c r="B1881" s="5" t="s">
        <v>10206</v>
      </c>
      <c r="C1881" s="5" t="s">
        <v>10207</v>
      </c>
      <c r="D1881" s="6" t="s">
        <v>10035</v>
      </c>
      <c r="E1881" s="5" t="s">
        <v>10036</v>
      </c>
      <c r="F1881" s="5" t="s">
        <v>9418</v>
      </c>
      <c r="G1881" s="6" t="s">
        <v>10208</v>
      </c>
      <c r="H1881" s="5" t="s">
        <v>10209</v>
      </c>
      <c r="I1881" s="8" t="s">
        <v>10210</v>
      </c>
      <c r="J1881" s="5" t="s">
        <v>93</v>
      </c>
      <c r="K1881" s="4" t="s">
        <v>42</v>
      </c>
    </row>
    <row r="1882">
      <c r="A1882" s="4">
        <v>9196.0</v>
      </c>
      <c r="B1882" s="5" t="s">
        <v>10211</v>
      </c>
      <c r="C1882" s="5" t="s">
        <v>10212</v>
      </c>
      <c r="D1882" s="6" t="s">
        <v>10035</v>
      </c>
      <c r="E1882" s="5" t="s">
        <v>10036</v>
      </c>
      <c r="F1882" s="5" t="s">
        <v>9418</v>
      </c>
      <c r="G1882" s="6" t="s">
        <v>10213</v>
      </c>
      <c r="H1882" s="5" t="s">
        <v>10214</v>
      </c>
      <c r="I1882" s="8" t="s">
        <v>10063</v>
      </c>
      <c r="J1882" s="5" t="s">
        <v>42</v>
      </c>
      <c r="K1882" s="5" t="s">
        <v>10215</v>
      </c>
    </row>
    <row r="1883">
      <c r="A1883" s="4">
        <v>9195.0</v>
      </c>
      <c r="B1883" s="5" t="s">
        <v>10216</v>
      </c>
      <c r="C1883" s="5" t="s">
        <v>10217</v>
      </c>
      <c r="D1883" s="6" t="s">
        <v>10035</v>
      </c>
      <c r="E1883" s="5" t="s">
        <v>10036</v>
      </c>
      <c r="F1883" s="5" t="s">
        <v>9418</v>
      </c>
      <c r="G1883" s="6" t="s">
        <v>10218</v>
      </c>
      <c r="H1883" s="5" t="s">
        <v>10219</v>
      </c>
      <c r="I1883" s="8" t="s">
        <v>10074</v>
      </c>
      <c r="J1883" s="5" t="s">
        <v>108</v>
      </c>
      <c r="K1883" s="5" t="s">
        <v>10220</v>
      </c>
    </row>
    <row r="1884">
      <c r="A1884" s="4">
        <v>9194.0</v>
      </c>
      <c r="B1884" s="5" t="s">
        <v>10221</v>
      </c>
      <c r="C1884" s="5" t="s">
        <v>10222</v>
      </c>
      <c r="D1884" s="6" t="s">
        <v>10202</v>
      </c>
      <c r="E1884" s="5" t="s">
        <v>10024</v>
      </c>
      <c r="F1884" s="5" t="s">
        <v>9418</v>
      </c>
      <c r="G1884" s="6" t="s">
        <v>10223</v>
      </c>
      <c r="H1884" s="5" t="s">
        <v>10224</v>
      </c>
      <c r="I1884" s="8" t="s">
        <v>10225</v>
      </c>
      <c r="J1884" s="5" t="s">
        <v>18</v>
      </c>
      <c r="K1884" s="5" t="s">
        <v>10226</v>
      </c>
    </row>
    <row r="1885">
      <c r="A1885" s="4">
        <v>9193.0</v>
      </c>
      <c r="B1885" s="5" t="s">
        <v>10227</v>
      </c>
      <c r="C1885" s="5" t="s">
        <v>10228</v>
      </c>
      <c r="D1885" s="6" t="s">
        <v>10035</v>
      </c>
      <c r="E1885" s="5" t="s">
        <v>10036</v>
      </c>
      <c r="F1885" s="5" t="s">
        <v>9418</v>
      </c>
      <c r="G1885" s="6" t="s">
        <v>10229</v>
      </c>
      <c r="H1885" s="5" t="s">
        <v>10230</v>
      </c>
      <c r="I1885" s="8" t="s">
        <v>10231</v>
      </c>
      <c r="J1885" s="5" t="s">
        <v>42</v>
      </c>
      <c r="K1885" s="5" t="s">
        <v>10232</v>
      </c>
    </row>
    <row r="1886">
      <c r="A1886" s="4">
        <v>9192.0</v>
      </c>
      <c r="B1886" s="5" t="s">
        <v>10233</v>
      </c>
      <c r="C1886" s="5" t="s">
        <v>10234</v>
      </c>
      <c r="D1886" s="6" t="s">
        <v>10035</v>
      </c>
      <c r="E1886" s="5" t="s">
        <v>10036</v>
      </c>
      <c r="F1886" s="5" t="s">
        <v>9418</v>
      </c>
      <c r="G1886" s="6" t="s">
        <v>10235</v>
      </c>
      <c r="H1886" s="5" t="s">
        <v>10236</v>
      </c>
      <c r="I1886" s="8" t="s">
        <v>10237</v>
      </c>
      <c r="J1886" s="5" t="s">
        <v>108</v>
      </c>
      <c r="K1886" s="5" t="s">
        <v>10238</v>
      </c>
    </row>
    <row r="1887">
      <c r="A1887" s="4">
        <v>9191.0</v>
      </c>
      <c r="B1887" s="5" t="s">
        <v>10239</v>
      </c>
      <c r="C1887" s="5" t="s">
        <v>10240</v>
      </c>
      <c r="D1887" s="6" t="s">
        <v>10035</v>
      </c>
      <c r="E1887" s="5" t="s">
        <v>10036</v>
      </c>
      <c r="F1887" s="5" t="s">
        <v>9418</v>
      </c>
      <c r="G1887" s="6" t="s">
        <v>10241</v>
      </c>
      <c r="H1887" s="5" t="s">
        <v>10242</v>
      </c>
      <c r="I1887" s="8" t="s">
        <v>10243</v>
      </c>
      <c r="J1887" s="5" t="s">
        <v>108</v>
      </c>
      <c r="K1887" s="5" t="s">
        <v>10244</v>
      </c>
    </row>
    <row r="1888">
      <c r="A1888" s="4">
        <v>9190.0</v>
      </c>
      <c r="B1888" s="5" t="s">
        <v>10245</v>
      </c>
      <c r="C1888" s="5" t="s">
        <v>10246</v>
      </c>
      <c r="D1888" s="6" t="s">
        <v>10035</v>
      </c>
      <c r="E1888" s="5" t="s">
        <v>10036</v>
      </c>
      <c r="F1888" s="5" t="s">
        <v>9418</v>
      </c>
      <c r="G1888" s="6" t="s">
        <v>10247</v>
      </c>
      <c r="H1888" s="5" t="s">
        <v>10248</v>
      </c>
      <c r="I1888" s="8" t="s">
        <v>10249</v>
      </c>
      <c r="J1888" s="5" t="s">
        <v>108</v>
      </c>
      <c r="K1888" s="5" t="s">
        <v>10250</v>
      </c>
    </row>
    <row r="1889">
      <c r="A1889" s="4">
        <v>9189.0</v>
      </c>
      <c r="B1889" s="5" t="s">
        <v>10251</v>
      </c>
      <c r="C1889" s="5" t="s">
        <v>10252</v>
      </c>
      <c r="D1889" s="6" t="s">
        <v>10202</v>
      </c>
      <c r="E1889" s="5" t="s">
        <v>10024</v>
      </c>
      <c r="F1889" s="5" t="s">
        <v>9418</v>
      </c>
      <c r="G1889" s="6" t="s">
        <v>10253</v>
      </c>
      <c r="H1889" s="5" t="s">
        <v>10031</v>
      </c>
      <c r="I1889" s="8" t="s">
        <v>10254</v>
      </c>
      <c r="J1889" s="5" t="s">
        <v>18</v>
      </c>
      <c r="K1889" s="5" t="s">
        <v>10255</v>
      </c>
    </row>
    <row r="1890">
      <c r="A1890" s="4">
        <v>9188.0</v>
      </c>
      <c r="B1890" s="5" t="s">
        <v>10256</v>
      </c>
      <c r="C1890" s="5" t="s">
        <v>10257</v>
      </c>
      <c r="D1890" s="6" t="s">
        <v>10035</v>
      </c>
      <c r="E1890" s="5" t="s">
        <v>10036</v>
      </c>
      <c r="F1890" s="5" t="s">
        <v>9418</v>
      </c>
      <c r="G1890" s="6" t="s">
        <v>10258</v>
      </c>
      <c r="H1890" s="5" t="s">
        <v>10259</v>
      </c>
      <c r="I1890" s="8" t="s">
        <v>10074</v>
      </c>
      <c r="J1890" s="5" t="s">
        <v>18</v>
      </c>
      <c r="K1890" s="5" t="s">
        <v>1421</v>
      </c>
    </row>
    <row r="1891">
      <c r="A1891" s="4">
        <v>9187.0</v>
      </c>
      <c r="B1891" s="5" t="s">
        <v>10260</v>
      </c>
      <c r="C1891" s="5" t="s">
        <v>10261</v>
      </c>
      <c r="D1891" s="6" t="s">
        <v>10035</v>
      </c>
      <c r="E1891" s="5" t="s">
        <v>10036</v>
      </c>
      <c r="F1891" s="5" t="s">
        <v>9418</v>
      </c>
      <c r="G1891" s="6" t="s">
        <v>10262</v>
      </c>
      <c r="H1891" s="5" t="s">
        <v>10263</v>
      </c>
      <c r="I1891" s="8" t="s">
        <v>10249</v>
      </c>
      <c r="J1891" s="5" t="s">
        <v>18</v>
      </c>
      <c r="K1891" s="5" t="s">
        <v>10264</v>
      </c>
    </row>
    <row r="1892">
      <c r="A1892" s="4">
        <v>9185.0</v>
      </c>
      <c r="B1892" s="5" t="s">
        <v>10265</v>
      </c>
      <c r="C1892" s="5" t="s">
        <v>10266</v>
      </c>
      <c r="D1892" s="6" t="s">
        <v>10202</v>
      </c>
      <c r="E1892" s="5" t="s">
        <v>10024</v>
      </c>
      <c r="F1892" s="5" t="s">
        <v>9418</v>
      </c>
      <c r="G1892" s="6" t="s">
        <v>10267</v>
      </c>
      <c r="H1892" s="5" t="s">
        <v>10259</v>
      </c>
      <c r="I1892" s="8" t="s">
        <v>10074</v>
      </c>
      <c r="J1892" s="5" t="s">
        <v>18</v>
      </c>
      <c r="K1892" s="5" t="s">
        <v>2662</v>
      </c>
    </row>
    <row r="1893">
      <c r="A1893" s="4">
        <v>9186.0</v>
      </c>
      <c r="B1893" s="5" t="s">
        <v>10268</v>
      </c>
      <c r="C1893" s="5" t="s">
        <v>10269</v>
      </c>
      <c r="D1893" s="6" t="s">
        <v>10202</v>
      </c>
      <c r="E1893" s="5" t="s">
        <v>10024</v>
      </c>
      <c r="F1893" s="5" t="s">
        <v>9418</v>
      </c>
      <c r="G1893" s="6" t="s">
        <v>10267</v>
      </c>
      <c r="H1893" s="4" t="str">
        <f>IFERROR(__xludf.DUMMYFUNCTION("""info@""&amp;LOWER(REGEXREPLACE(B1893,""[^A-Za-z0-9]"",""""))&amp;"".com"""),"info@hotelterramarina.com")</f>
        <v>info@hotelterramarina.com</v>
      </c>
      <c r="I1893" s="9" t="s">
        <v>10270</v>
      </c>
      <c r="J1893" s="5" t="s">
        <v>51</v>
      </c>
      <c r="K1893" s="5" t="s">
        <v>2119</v>
      </c>
    </row>
    <row r="1894">
      <c r="A1894" s="4">
        <v>9184.0</v>
      </c>
      <c r="B1894" s="5" t="s">
        <v>10271</v>
      </c>
      <c r="C1894" s="5" t="s">
        <v>10272</v>
      </c>
      <c r="D1894" s="6" t="s">
        <v>9608</v>
      </c>
      <c r="E1894" s="5" t="s">
        <v>9609</v>
      </c>
      <c r="F1894" s="5" t="s">
        <v>9418</v>
      </c>
      <c r="G1894" s="6" t="s">
        <v>10273</v>
      </c>
      <c r="H1894" s="5" t="s">
        <v>10274</v>
      </c>
      <c r="I1894" s="9" t="s">
        <v>10275</v>
      </c>
      <c r="J1894" s="5" t="s">
        <v>93</v>
      </c>
      <c r="K1894" s="5" t="s">
        <v>184</v>
      </c>
    </row>
    <row r="1895">
      <c r="A1895" s="4">
        <v>9183.0</v>
      </c>
      <c r="B1895" s="5" t="s">
        <v>10276</v>
      </c>
      <c r="C1895" s="5" t="s">
        <v>10277</v>
      </c>
      <c r="D1895" s="6" t="s">
        <v>9608</v>
      </c>
      <c r="E1895" s="5" t="s">
        <v>9609</v>
      </c>
      <c r="F1895" s="5" t="s">
        <v>9418</v>
      </c>
      <c r="G1895" s="6" t="s">
        <v>10278</v>
      </c>
      <c r="H1895" s="5" t="s">
        <v>10279</v>
      </c>
      <c r="I1895" s="8" t="s">
        <v>10280</v>
      </c>
      <c r="J1895" s="5" t="s">
        <v>93</v>
      </c>
      <c r="K1895" s="5" t="s">
        <v>74</v>
      </c>
    </row>
    <row r="1896">
      <c r="A1896" s="4">
        <v>9182.0</v>
      </c>
      <c r="B1896" s="5" t="s">
        <v>10281</v>
      </c>
      <c r="C1896" s="5" t="s">
        <v>10282</v>
      </c>
      <c r="D1896" s="6" t="s">
        <v>9608</v>
      </c>
      <c r="E1896" s="5" t="s">
        <v>9609</v>
      </c>
      <c r="F1896" s="5" t="s">
        <v>9418</v>
      </c>
      <c r="G1896" s="6" t="s">
        <v>10283</v>
      </c>
      <c r="H1896" s="5" t="s">
        <v>9611</v>
      </c>
      <c r="I1896" s="8" t="s">
        <v>9612</v>
      </c>
      <c r="J1896" s="5" t="s">
        <v>42</v>
      </c>
      <c r="K1896" s="5" t="s">
        <v>5480</v>
      </c>
    </row>
    <row r="1897">
      <c r="A1897" s="4">
        <v>9181.0</v>
      </c>
      <c r="B1897" s="5" t="s">
        <v>10284</v>
      </c>
      <c r="C1897" s="5" t="s">
        <v>10285</v>
      </c>
      <c r="D1897" s="6" t="s">
        <v>9608</v>
      </c>
      <c r="E1897" s="5" t="s">
        <v>9609</v>
      </c>
      <c r="F1897" s="5" t="s">
        <v>9418</v>
      </c>
      <c r="G1897" s="6" t="s">
        <v>10286</v>
      </c>
      <c r="H1897" s="5" t="s">
        <v>10287</v>
      </c>
      <c r="I1897" s="8" t="s">
        <v>10288</v>
      </c>
      <c r="J1897" s="5" t="s">
        <v>42</v>
      </c>
      <c r="K1897" s="5" t="s">
        <v>426</v>
      </c>
    </row>
    <row r="1898">
      <c r="A1898" s="4">
        <v>9180.0</v>
      </c>
      <c r="B1898" s="5" t="s">
        <v>10289</v>
      </c>
      <c r="C1898" s="5" t="s">
        <v>9607</v>
      </c>
      <c r="D1898" s="6" t="s">
        <v>9608</v>
      </c>
      <c r="E1898" s="5" t="s">
        <v>9609</v>
      </c>
      <c r="F1898" s="5" t="s">
        <v>9418</v>
      </c>
      <c r="G1898" s="6" t="s">
        <v>10290</v>
      </c>
      <c r="H1898" s="5" t="s">
        <v>10291</v>
      </c>
      <c r="I1898" s="8" t="s">
        <v>10292</v>
      </c>
      <c r="J1898" s="5" t="s">
        <v>18</v>
      </c>
      <c r="K1898" s="5" t="s">
        <v>10220</v>
      </c>
    </row>
    <row r="1899">
      <c r="A1899" s="4">
        <v>9179.0</v>
      </c>
      <c r="B1899" s="5" t="s">
        <v>10293</v>
      </c>
      <c r="C1899" s="5" t="s">
        <v>10294</v>
      </c>
      <c r="D1899" s="6" t="s">
        <v>9608</v>
      </c>
      <c r="E1899" s="5" t="s">
        <v>9609</v>
      </c>
      <c r="F1899" s="5" t="s">
        <v>9418</v>
      </c>
      <c r="G1899" s="6" t="s">
        <v>10295</v>
      </c>
      <c r="H1899" s="5" t="s">
        <v>10296</v>
      </c>
      <c r="I1899" s="8" t="s">
        <v>10297</v>
      </c>
      <c r="J1899" s="5" t="s">
        <v>18</v>
      </c>
      <c r="K1899" s="5" t="s">
        <v>10205</v>
      </c>
    </row>
    <row r="1900">
      <c r="A1900" s="4">
        <v>9178.0</v>
      </c>
      <c r="B1900" s="5" t="s">
        <v>10298</v>
      </c>
      <c r="C1900" s="5" t="s">
        <v>10299</v>
      </c>
      <c r="D1900" s="6" t="s">
        <v>9608</v>
      </c>
      <c r="E1900" s="5" t="s">
        <v>9609</v>
      </c>
      <c r="F1900" s="5" t="s">
        <v>9418</v>
      </c>
      <c r="G1900" s="6" t="s">
        <v>10300</v>
      </c>
      <c r="H1900" s="5" t="s">
        <v>10301</v>
      </c>
      <c r="I1900" s="8" t="s">
        <v>10302</v>
      </c>
      <c r="J1900" s="5" t="s">
        <v>18</v>
      </c>
      <c r="K1900" s="5" t="s">
        <v>721</v>
      </c>
    </row>
    <row r="1901">
      <c r="A1901" s="4">
        <v>9177.0</v>
      </c>
      <c r="B1901" s="5" t="s">
        <v>10303</v>
      </c>
      <c r="C1901" s="5" t="s">
        <v>10304</v>
      </c>
      <c r="D1901" s="6" t="s">
        <v>9608</v>
      </c>
      <c r="E1901" s="5" t="s">
        <v>9609</v>
      </c>
      <c r="F1901" s="5" t="s">
        <v>9418</v>
      </c>
      <c r="G1901" s="6" t="s">
        <v>10305</v>
      </c>
      <c r="H1901" s="5" t="s">
        <v>10296</v>
      </c>
      <c r="I1901" s="8" t="s">
        <v>10306</v>
      </c>
      <c r="J1901" s="5" t="s">
        <v>108</v>
      </c>
      <c r="K1901" s="5" t="s">
        <v>10307</v>
      </c>
    </row>
    <row r="1902">
      <c r="A1902" s="4">
        <v>9176.0</v>
      </c>
      <c r="B1902" s="5" t="s">
        <v>10308</v>
      </c>
      <c r="C1902" s="5" t="s">
        <v>10309</v>
      </c>
      <c r="D1902" s="6" t="s">
        <v>9608</v>
      </c>
      <c r="E1902" s="5" t="s">
        <v>9609</v>
      </c>
      <c r="F1902" s="5" t="s">
        <v>9418</v>
      </c>
      <c r="G1902" s="6" t="s">
        <v>10310</v>
      </c>
      <c r="H1902" s="5" t="s">
        <v>10311</v>
      </c>
      <c r="I1902" s="8" t="s">
        <v>9612</v>
      </c>
      <c r="J1902" s="5" t="s">
        <v>108</v>
      </c>
      <c r="K1902" s="5" t="s">
        <v>10312</v>
      </c>
    </row>
    <row r="1903">
      <c r="A1903" s="4">
        <v>9175.0</v>
      </c>
      <c r="B1903" s="5" t="s">
        <v>10313</v>
      </c>
      <c r="C1903" s="5" t="s">
        <v>10314</v>
      </c>
      <c r="D1903" s="6" t="s">
        <v>9608</v>
      </c>
      <c r="E1903" s="5" t="s">
        <v>9609</v>
      </c>
      <c r="F1903" s="5" t="s">
        <v>9418</v>
      </c>
      <c r="G1903" s="6" t="s">
        <v>10315</v>
      </c>
      <c r="H1903" s="5" t="s">
        <v>10316</v>
      </c>
      <c r="I1903" s="9" t="s">
        <v>10317</v>
      </c>
      <c r="J1903" s="5" t="s">
        <v>42</v>
      </c>
      <c r="K1903" s="5" t="s">
        <v>10318</v>
      </c>
    </row>
    <row r="1904">
      <c r="A1904" s="4">
        <v>9174.0</v>
      </c>
      <c r="B1904" s="5" t="s">
        <v>10319</v>
      </c>
      <c r="C1904" s="5" t="s">
        <v>10320</v>
      </c>
      <c r="D1904" s="6" t="s">
        <v>9608</v>
      </c>
      <c r="E1904" s="5" t="s">
        <v>9609</v>
      </c>
      <c r="F1904" s="5" t="s">
        <v>9418</v>
      </c>
      <c r="G1904" s="6" t="s">
        <v>10321</v>
      </c>
      <c r="H1904" s="5" t="s">
        <v>10322</v>
      </c>
      <c r="I1904" s="8" t="s">
        <v>10323</v>
      </c>
      <c r="J1904" s="5" t="s">
        <v>18</v>
      </c>
      <c r="K1904" s="5" t="s">
        <v>10090</v>
      </c>
    </row>
    <row r="1905">
      <c r="A1905" s="4">
        <v>9173.0</v>
      </c>
      <c r="B1905" s="5" t="s">
        <v>10324</v>
      </c>
      <c r="C1905" s="5" t="s">
        <v>10325</v>
      </c>
      <c r="D1905" s="6" t="s">
        <v>9608</v>
      </c>
      <c r="E1905" s="5" t="s">
        <v>9609</v>
      </c>
      <c r="F1905" s="5" t="s">
        <v>9418</v>
      </c>
      <c r="G1905" s="6" t="s">
        <v>10326</v>
      </c>
      <c r="H1905" s="7" t="s">
        <v>10327</v>
      </c>
      <c r="I1905" s="8" t="s">
        <v>10328</v>
      </c>
      <c r="J1905" s="5" t="s">
        <v>18</v>
      </c>
      <c r="K1905" s="5" t="s">
        <v>1446</v>
      </c>
    </row>
    <row r="1906">
      <c r="A1906" s="4">
        <v>9172.0</v>
      </c>
      <c r="B1906" s="5" t="s">
        <v>10329</v>
      </c>
      <c r="C1906" s="5" t="s">
        <v>10330</v>
      </c>
      <c r="D1906" s="6" t="s">
        <v>9608</v>
      </c>
      <c r="E1906" s="5" t="s">
        <v>9609</v>
      </c>
      <c r="F1906" s="5" t="s">
        <v>9418</v>
      </c>
      <c r="G1906" s="6" t="s">
        <v>10331</v>
      </c>
      <c r="H1906" s="5" t="s">
        <v>10332</v>
      </c>
      <c r="I1906" s="8" t="s">
        <v>10333</v>
      </c>
      <c r="J1906" s="5" t="s">
        <v>108</v>
      </c>
      <c r="K1906" s="5" t="s">
        <v>254</v>
      </c>
    </row>
    <row r="1907">
      <c r="A1907" s="4">
        <v>9171.0</v>
      </c>
      <c r="B1907" s="5" t="s">
        <v>10334</v>
      </c>
      <c r="C1907" s="5" t="s">
        <v>10335</v>
      </c>
      <c r="D1907" s="6" t="s">
        <v>9608</v>
      </c>
      <c r="E1907" s="5" t="s">
        <v>9609</v>
      </c>
      <c r="F1907" s="5" t="s">
        <v>9418</v>
      </c>
      <c r="G1907" s="6" t="s">
        <v>10336</v>
      </c>
      <c r="H1907" s="5" t="s">
        <v>10337</v>
      </c>
      <c r="I1907" s="8" t="s">
        <v>10338</v>
      </c>
      <c r="J1907" s="5" t="s">
        <v>42</v>
      </c>
      <c r="K1907" s="5" t="s">
        <v>1427</v>
      </c>
    </row>
    <row r="1908">
      <c r="A1908" s="4">
        <v>9170.0</v>
      </c>
      <c r="B1908" s="5" t="s">
        <v>10339</v>
      </c>
      <c r="C1908" s="5" t="s">
        <v>10340</v>
      </c>
      <c r="D1908" s="6" t="s">
        <v>9608</v>
      </c>
      <c r="E1908" s="5" t="s">
        <v>9418</v>
      </c>
      <c r="F1908" s="5" t="s">
        <v>9418</v>
      </c>
      <c r="G1908" s="6" t="s">
        <v>10341</v>
      </c>
      <c r="H1908" s="7" t="s">
        <v>10342</v>
      </c>
      <c r="I1908" s="8" t="s">
        <v>10343</v>
      </c>
      <c r="J1908" s="5" t="s">
        <v>108</v>
      </c>
      <c r="K1908" s="5" t="s">
        <v>52</v>
      </c>
    </row>
    <row r="1909">
      <c r="A1909" s="4">
        <v>9169.0</v>
      </c>
      <c r="B1909" s="5" t="s">
        <v>10344</v>
      </c>
      <c r="C1909" s="5" t="s">
        <v>9607</v>
      </c>
      <c r="D1909" s="6" t="s">
        <v>9608</v>
      </c>
      <c r="E1909" s="5" t="s">
        <v>9609</v>
      </c>
      <c r="F1909" s="5" t="s">
        <v>9418</v>
      </c>
      <c r="G1909" s="6" t="s">
        <v>10345</v>
      </c>
      <c r="H1909" s="7" t="s">
        <v>10346</v>
      </c>
      <c r="I1909" s="8" t="s">
        <v>10347</v>
      </c>
      <c r="J1909" s="5" t="s">
        <v>42</v>
      </c>
      <c r="K1909" s="5" t="s">
        <v>433</v>
      </c>
    </row>
    <row r="1910">
      <c r="A1910" s="4">
        <v>9168.0</v>
      </c>
      <c r="B1910" s="5" t="s">
        <v>10348</v>
      </c>
      <c r="C1910" s="5" t="s">
        <v>10349</v>
      </c>
      <c r="D1910" s="6" t="s">
        <v>10035</v>
      </c>
      <c r="E1910" s="5" t="s">
        <v>10036</v>
      </c>
      <c r="F1910" s="5" t="s">
        <v>9418</v>
      </c>
      <c r="G1910" s="6" t="s">
        <v>10350</v>
      </c>
      <c r="H1910" s="5" t="s">
        <v>10351</v>
      </c>
      <c r="I1910" s="8" t="s">
        <v>10352</v>
      </c>
      <c r="J1910" s="5" t="s">
        <v>42</v>
      </c>
      <c r="K1910" s="4" t="s">
        <v>42</v>
      </c>
    </row>
    <row r="1911">
      <c r="A1911" s="4">
        <v>9167.0</v>
      </c>
      <c r="B1911" s="5" t="s">
        <v>10353</v>
      </c>
      <c r="C1911" s="5" t="s">
        <v>9607</v>
      </c>
      <c r="D1911" s="6" t="s">
        <v>9608</v>
      </c>
      <c r="E1911" s="5" t="s">
        <v>9609</v>
      </c>
      <c r="F1911" s="5" t="s">
        <v>9418</v>
      </c>
      <c r="G1911" s="6" t="s">
        <v>10354</v>
      </c>
      <c r="H1911" s="5" t="s">
        <v>10355</v>
      </c>
      <c r="I1911" s="8" t="s">
        <v>8159</v>
      </c>
      <c r="J1911" s="5" t="s">
        <v>93</v>
      </c>
      <c r="K1911" s="5" t="s">
        <v>10356</v>
      </c>
    </row>
    <row r="1912">
      <c r="A1912" s="4">
        <v>9166.0</v>
      </c>
      <c r="B1912" s="5" t="s">
        <v>10357</v>
      </c>
      <c r="C1912" s="5" t="s">
        <v>10134</v>
      </c>
      <c r="D1912" s="6" t="s">
        <v>10035</v>
      </c>
      <c r="E1912" s="5" t="s">
        <v>10036</v>
      </c>
      <c r="F1912" s="5" t="s">
        <v>9418</v>
      </c>
      <c r="G1912" s="6" t="s">
        <v>10358</v>
      </c>
      <c r="H1912" s="4" t="str">
        <f>IFERROR(__xludf.DUMMYFUNCTION("""info@""&amp;LOWER(REGEXREPLACE(B1912,""[^A-Za-z0-9]"",""""))&amp;"".com"""),"info@hotelsalouaventurasl.com")</f>
        <v>info@hotelsalouaventurasl.com</v>
      </c>
      <c r="I1912" s="9" t="s">
        <v>10359</v>
      </c>
      <c r="J1912" s="5" t="s">
        <v>93</v>
      </c>
      <c r="K1912" s="4" t="s">
        <v>42</v>
      </c>
    </row>
    <row r="1913">
      <c r="A1913" s="4">
        <v>9165.0</v>
      </c>
      <c r="B1913" s="5" t="s">
        <v>10360</v>
      </c>
      <c r="C1913" s="5" t="s">
        <v>10361</v>
      </c>
      <c r="D1913" s="6" t="s">
        <v>9848</v>
      </c>
      <c r="E1913" s="5" t="s">
        <v>9418</v>
      </c>
      <c r="F1913" s="5" t="s">
        <v>9418</v>
      </c>
      <c r="G1913" s="6" t="s">
        <v>10362</v>
      </c>
      <c r="H1913" s="5" t="s">
        <v>10363</v>
      </c>
      <c r="I1913" s="9" t="s">
        <v>10364</v>
      </c>
      <c r="J1913" s="5" t="s">
        <v>463</v>
      </c>
      <c r="K1913" s="5" t="s">
        <v>8175</v>
      </c>
    </row>
    <row r="1914">
      <c r="A1914" s="4">
        <v>9164.0</v>
      </c>
      <c r="B1914" s="5" t="s">
        <v>10365</v>
      </c>
      <c r="C1914" s="5" t="s">
        <v>10366</v>
      </c>
      <c r="D1914" s="6" t="s">
        <v>10035</v>
      </c>
      <c r="E1914" s="5" t="s">
        <v>10036</v>
      </c>
      <c r="F1914" s="5" t="s">
        <v>9418</v>
      </c>
      <c r="G1914" s="6" t="s">
        <v>10367</v>
      </c>
      <c r="H1914" s="5" t="s">
        <v>10368</v>
      </c>
      <c r="I1914" s="8" t="s">
        <v>10369</v>
      </c>
      <c r="J1914" s="5" t="s">
        <v>42</v>
      </c>
      <c r="K1914" s="4" t="s">
        <v>42</v>
      </c>
    </row>
    <row r="1915">
      <c r="A1915" s="4">
        <v>9163.0</v>
      </c>
      <c r="B1915" s="5" t="s">
        <v>10370</v>
      </c>
      <c r="C1915" s="5" t="s">
        <v>10371</v>
      </c>
      <c r="D1915" s="6" t="s">
        <v>10035</v>
      </c>
      <c r="E1915" s="5" t="s">
        <v>10036</v>
      </c>
      <c r="F1915" s="5" t="s">
        <v>9418</v>
      </c>
      <c r="G1915" s="6" t="s">
        <v>10372</v>
      </c>
      <c r="H1915" s="7" t="s">
        <v>10373</v>
      </c>
      <c r="I1915" s="8" t="s">
        <v>10374</v>
      </c>
      <c r="J1915" s="5" t="s">
        <v>42</v>
      </c>
      <c r="K1915" s="5" t="s">
        <v>10375</v>
      </c>
    </row>
    <row r="1916">
      <c r="A1916" s="4">
        <v>9162.0</v>
      </c>
      <c r="B1916" s="5" t="s">
        <v>10376</v>
      </c>
      <c r="C1916" s="5" t="s">
        <v>10377</v>
      </c>
      <c r="D1916" s="6" t="s">
        <v>10035</v>
      </c>
      <c r="E1916" s="5" t="s">
        <v>10036</v>
      </c>
      <c r="F1916" s="5" t="s">
        <v>9418</v>
      </c>
      <c r="G1916" s="6" t="s">
        <v>10378</v>
      </c>
      <c r="H1916" s="5" t="s">
        <v>9865</v>
      </c>
      <c r="I1916" s="8" t="s">
        <v>9747</v>
      </c>
      <c r="J1916" s="5" t="s">
        <v>108</v>
      </c>
      <c r="K1916" s="5" t="s">
        <v>10379</v>
      </c>
    </row>
    <row r="1917">
      <c r="A1917" s="4">
        <v>9161.0</v>
      </c>
      <c r="B1917" s="5" t="s">
        <v>10380</v>
      </c>
      <c r="C1917" s="5" t="s">
        <v>10381</v>
      </c>
      <c r="D1917" s="6" t="s">
        <v>10035</v>
      </c>
      <c r="E1917" s="5" t="s">
        <v>10036</v>
      </c>
      <c r="F1917" s="5" t="s">
        <v>9418</v>
      </c>
      <c r="G1917" s="6" t="s">
        <v>10382</v>
      </c>
      <c r="H1917" s="4" t="str">
        <f>IFERROR(__xludf.DUMMYFUNCTION("""info@""&amp;LOWER(REGEXREPLACE(B1917,""[^A-Za-z0-9]"",""""))&amp;"".com"""),"info@ibersol93sl.com")</f>
        <v>info@ibersol93sl.com</v>
      </c>
      <c r="I1917" s="9" t="s">
        <v>10383</v>
      </c>
      <c r="J1917" s="5" t="s">
        <v>108</v>
      </c>
      <c r="K1917" s="4" t="s">
        <v>42</v>
      </c>
    </row>
    <row r="1918">
      <c r="A1918" s="4">
        <v>9160.0</v>
      </c>
      <c r="B1918" s="5" t="s">
        <v>10384</v>
      </c>
      <c r="C1918" s="5" t="s">
        <v>10385</v>
      </c>
      <c r="D1918" s="6" t="s">
        <v>10035</v>
      </c>
      <c r="E1918" s="5" t="s">
        <v>10036</v>
      </c>
      <c r="F1918" s="5" t="s">
        <v>9418</v>
      </c>
      <c r="G1918" s="6" t="s">
        <v>10386</v>
      </c>
      <c r="H1918" s="5" t="s">
        <v>10387</v>
      </c>
      <c r="I1918" s="8" t="s">
        <v>9747</v>
      </c>
      <c r="J1918" s="5" t="s">
        <v>108</v>
      </c>
      <c r="K1918" s="4" t="s">
        <v>42</v>
      </c>
    </row>
    <row r="1919">
      <c r="A1919" s="4">
        <v>9159.0</v>
      </c>
      <c r="B1919" s="5" t="s">
        <v>10388</v>
      </c>
      <c r="C1919" s="5" t="s">
        <v>10389</v>
      </c>
      <c r="D1919" s="6" t="s">
        <v>10035</v>
      </c>
      <c r="E1919" s="5" t="s">
        <v>10036</v>
      </c>
      <c r="F1919" s="5" t="s">
        <v>9418</v>
      </c>
      <c r="G1919" s="6" t="s">
        <v>10390</v>
      </c>
      <c r="H1919" s="5" t="s">
        <v>10259</v>
      </c>
      <c r="I1919" s="8" t="s">
        <v>10074</v>
      </c>
      <c r="J1919" s="5" t="s">
        <v>93</v>
      </c>
      <c r="K1919" s="5" t="s">
        <v>10391</v>
      </c>
    </row>
    <row r="1920">
      <c r="A1920" s="4">
        <v>9158.0</v>
      </c>
      <c r="B1920" s="5" t="s">
        <v>10392</v>
      </c>
      <c r="C1920" s="5" t="s">
        <v>10393</v>
      </c>
      <c r="D1920" s="6" t="s">
        <v>10035</v>
      </c>
      <c r="E1920" s="5" t="s">
        <v>10036</v>
      </c>
      <c r="F1920" s="5" t="s">
        <v>9418</v>
      </c>
      <c r="G1920" s="6" t="s">
        <v>10394</v>
      </c>
      <c r="H1920" s="4" t="str">
        <f>IFERROR(__xludf.DUMMYFUNCTION("""info@""&amp;LOWER(REGEXREPLACE(B1920,""[^A-Za-z0-9]"",""""))&amp;"".com"""),"info@cristhersalousl.com")</f>
        <v>info@cristhersalousl.com</v>
      </c>
      <c r="I1920" s="9" t="s">
        <v>10395</v>
      </c>
      <c r="J1920" s="5" t="s">
        <v>42</v>
      </c>
      <c r="K1920" s="4" t="s">
        <v>42</v>
      </c>
    </row>
    <row r="1921">
      <c r="A1921" s="4">
        <v>9157.0</v>
      </c>
      <c r="B1921" s="5" t="s">
        <v>10396</v>
      </c>
      <c r="C1921" s="5" t="s">
        <v>10397</v>
      </c>
      <c r="D1921" s="6" t="s">
        <v>10035</v>
      </c>
      <c r="E1921" s="5" t="s">
        <v>10036</v>
      </c>
      <c r="F1921" s="5" t="s">
        <v>9418</v>
      </c>
      <c r="G1921" s="6" t="s">
        <v>10398</v>
      </c>
      <c r="H1921" s="5" t="s">
        <v>10399</v>
      </c>
      <c r="I1921" s="8" t="s">
        <v>10400</v>
      </c>
      <c r="J1921" s="5" t="s">
        <v>108</v>
      </c>
      <c r="K1921" s="4" t="s">
        <v>42</v>
      </c>
    </row>
    <row r="1922">
      <c r="A1922" s="4">
        <v>9156.0</v>
      </c>
      <c r="B1922" s="5" t="s">
        <v>10401</v>
      </c>
      <c r="C1922" s="5" t="s">
        <v>10402</v>
      </c>
      <c r="D1922" s="6" t="s">
        <v>10035</v>
      </c>
      <c r="E1922" s="5" t="s">
        <v>10036</v>
      </c>
      <c r="F1922" s="5" t="s">
        <v>9418</v>
      </c>
      <c r="G1922" s="6" t="s">
        <v>10403</v>
      </c>
      <c r="H1922" s="5" t="s">
        <v>10404</v>
      </c>
      <c r="I1922" s="8" t="s">
        <v>10405</v>
      </c>
      <c r="J1922" s="5" t="s">
        <v>93</v>
      </c>
      <c r="K1922" s="5" t="s">
        <v>4672</v>
      </c>
    </row>
    <row r="1923">
      <c r="A1923" s="4">
        <v>9155.0</v>
      </c>
      <c r="B1923" s="5" t="s">
        <v>10406</v>
      </c>
      <c r="C1923" s="5" t="s">
        <v>10407</v>
      </c>
      <c r="D1923" s="6" t="s">
        <v>10035</v>
      </c>
      <c r="E1923" s="5" t="s">
        <v>10036</v>
      </c>
      <c r="F1923" s="5" t="s">
        <v>9418</v>
      </c>
      <c r="G1923" s="6" t="s">
        <v>10408</v>
      </c>
      <c r="H1923" s="5" t="s">
        <v>10409</v>
      </c>
      <c r="I1923" s="8" t="s">
        <v>10410</v>
      </c>
      <c r="J1923" s="5" t="s">
        <v>42</v>
      </c>
      <c r="K1923" s="5" t="s">
        <v>2119</v>
      </c>
    </row>
    <row r="1924">
      <c r="A1924" s="4">
        <v>9154.0</v>
      </c>
      <c r="B1924" s="5" t="s">
        <v>10411</v>
      </c>
      <c r="C1924" s="5" t="s">
        <v>10412</v>
      </c>
      <c r="D1924" s="6" t="s">
        <v>10035</v>
      </c>
      <c r="E1924" s="5" t="s">
        <v>10036</v>
      </c>
      <c r="F1924" s="5" t="s">
        <v>9418</v>
      </c>
      <c r="G1924" s="6" t="s">
        <v>10413</v>
      </c>
      <c r="H1924" s="4" t="str">
        <f>IFERROR(__xludf.DUMMYFUNCTION("""info@""&amp;LOWER(REGEXREPLACE(B1924,""[^A-Za-z0-9]"",""""))&amp;"".com"""),"info@lesdliesapartamentossalou.com")</f>
        <v>info@lesdliesapartamentossalou.com</v>
      </c>
      <c r="I1924" s="9" t="s">
        <v>10414</v>
      </c>
      <c r="J1924" s="5" t="s">
        <v>108</v>
      </c>
      <c r="K1924" s="5" t="s">
        <v>7591</v>
      </c>
    </row>
    <row r="1925">
      <c r="A1925" s="4">
        <v>9153.0</v>
      </c>
      <c r="B1925" s="5" t="s">
        <v>10415</v>
      </c>
      <c r="C1925" s="5" t="s">
        <v>10416</v>
      </c>
      <c r="D1925" s="6" t="s">
        <v>10035</v>
      </c>
      <c r="E1925" s="5" t="s">
        <v>10036</v>
      </c>
      <c r="F1925" s="5" t="s">
        <v>9418</v>
      </c>
      <c r="G1925" s="6" t="s">
        <v>10417</v>
      </c>
      <c r="H1925" s="5" t="s">
        <v>10418</v>
      </c>
      <c r="I1925" s="8" t="s">
        <v>10419</v>
      </c>
      <c r="J1925" s="5" t="s">
        <v>108</v>
      </c>
      <c r="K1925" s="5" t="s">
        <v>2214</v>
      </c>
    </row>
    <row r="1926">
      <c r="A1926" s="4">
        <v>9152.0</v>
      </c>
      <c r="B1926" s="5" t="s">
        <v>10420</v>
      </c>
      <c r="C1926" s="5" t="s">
        <v>10421</v>
      </c>
      <c r="D1926" s="6" t="s">
        <v>10035</v>
      </c>
      <c r="E1926" s="5" t="s">
        <v>10036</v>
      </c>
      <c r="F1926" s="5" t="s">
        <v>9418</v>
      </c>
      <c r="G1926" s="6" t="s">
        <v>10422</v>
      </c>
      <c r="H1926" s="4" t="str">
        <f>IFERROR(__xludf.DUMMYFUNCTION("""info@""&amp;LOWER(REGEXREPLACE(B1926,""[^A-Za-z0-9]"",""""))&amp;"".com"""),"info@hotelpresidentsl.com")</f>
        <v>info@hotelpresidentsl.com</v>
      </c>
      <c r="I1926" s="9" t="s">
        <v>10423</v>
      </c>
      <c r="J1926" s="5" t="s">
        <v>93</v>
      </c>
      <c r="K1926" s="5" t="s">
        <v>1162</v>
      </c>
    </row>
    <row r="1927">
      <c r="A1927" s="4">
        <v>9151.0</v>
      </c>
      <c r="B1927" s="5" t="s">
        <v>10424</v>
      </c>
      <c r="C1927" s="5" t="s">
        <v>10425</v>
      </c>
      <c r="D1927" s="6" t="s">
        <v>10035</v>
      </c>
      <c r="E1927" s="5" t="s">
        <v>10036</v>
      </c>
      <c r="F1927" s="5" t="s">
        <v>9418</v>
      </c>
      <c r="G1927" s="6" t="s">
        <v>10426</v>
      </c>
      <c r="H1927" s="7" t="s">
        <v>10427</v>
      </c>
      <c r="I1927" s="8" t="s">
        <v>10428</v>
      </c>
      <c r="J1927" s="5" t="s">
        <v>108</v>
      </c>
      <c r="K1927" s="5" t="s">
        <v>10429</v>
      </c>
    </row>
    <row r="1928">
      <c r="A1928" s="4">
        <v>9150.0</v>
      </c>
      <c r="B1928" s="5" t="s">
        <v>10430</v>
      </c>
      <c r="C1928" s="5" t="s">
        <v>10431</v>
      </c>
      <c r="D1928" s="6" t="s">
        <v>10035</v>
      </c>
      <c r="E1928" s="5" t="s">
        <v>10036</v>
      </c>
      <c r="F1928" s="5" t="s">
        <v>9418</v>
      </c>
      <c r="G1928" s="6" t="s">
        <v>10432</v>
      </c>
      <c r="H1928" s="5" t="s">
        <v>10433</v>
      </c>
      <c r="I1928" s="9" t="s">
        <v>10434</v>
      </c>
      <c r="J1928" s="5" t="s">
        <v>42</v>
      </c>
      <c r="K1928" s="5" t="s">
        <v>10435</v>
      </c>
    </row>
    <row r="1929">
      <c r="A1929" s="4">
        <v>9149.0</v>
      </c>
      <c r="B1929" s="5" t="s">
        <v>10436</v>
      </c>
      <c r="C1929" s="5" t="s">
        <v>10437</v>
      </c>
      <c r="D1929" s="6" t="s">
        <v>10035</v>
      </c>
      <c r="E1929" s="5" t="s">
        <v>10036</v>
      </c>
      <c r="F1929" s="5" t="s">
        <v>9418</v>
      </c>
      <c r="G1929" s="6" t="s">
        <v>10438</v>
      </c>
      <c r="H1929" s="5" t="s">
        <v>10439</v>
      </c>
      <c r="I1929" s="8" t="s">
        <v>10440</v>
      </c>
      <c r="J1929" s="5" t="s">
        <v>42</v>
      </c>
      <c r="K1929" s="4" t="s">
        <v>42</v>
      </c>
    </row>
    <row r="1930">
      <c r="A1930" s="4">
        <v>9148.0</v>
      </c>
      <c r="B1930" s="5" t="s">
        <v>10441</v>
      </c>
      <c r="C1930" s="5" t="s">
        <v>10442</v>
      </c>
      <c r="D1930" s="6" t="s">
        <v>10035</v>
      </c>
      <c r="E1930" s="5" t="s">
        <v>10036</v>
      </c>
      <c r="F1930" s="5" t="s">
        <v>9418</v>
      </c>
      <c r="G1930" s="6" t="s">
        <v>10443</v>
      </c>
      <c r="H1930" s="5" t="s">
        <v>10444</v>
      </c>
      <c r="I1930" s="8" t="s">
        <v>10445</v>
      </c>
      <c r="J1930" s="5" t="s">
        <v>93</v>
      </c>
      <c r="K1930" s="5" t="s">
        <v>10446</v>
      </c>
    </row>
    <row r="1931">
      <c r="A1931" s="4">
        <v>9147.0</v>
      </c>
      <c r="B1931" s="5" t="s">
        <v>10447</v>
      </c>
      <c r="C1931" s="5" t="s">
        <v>10448</v>
      </c>
      <c r="D1931" s="6" t="s">
        <v>10035</v>
      </c>
      <c r="E1931" s="5" t="s">
        <v>10036</v>
      </c>
      <c r="F1931" s="5" t="s">
        <v>9418</v>
      </c>
      <c r="G1931" s="6" t="s">
        <v>10449</v>
      </c>
      <c r="H1931" s="4" t="str">
        <f>IFERROR(__xludf.DUMMYFUNCTION("""info@""&amp;LOWER(REGEXREPLACE(B1931,""[^A-Za-z0-9]"",""""))&amp;"".com"""),"info@rotonda.com")</f>
        <v>info@rotonda.com</v>
      </c>
      <c r="I1931" s="9" t="s">
        <v>10450</v>
      </c>
      <c r="J1931" s="5" t="s">
        <v>42</v>
      </c>
      <c r="K1931" s="5" t="s">
        <v>294</v>
      </c>
    </row>
    <row r="1932">
      <c r="A1932" s="4">
        <v>9146.0</v>
      </c>
      <c r="B1932" s="5" t="s">
        <v>10451</v>
      </c>
      <c r="C1932" s="5" t="s">
        <v>10452</v>
      </c>
      <c r="D1932" s="6" t="s">
        <v>10035</v>
      </c>
      <c r="E1932" s="5" t="s">
        <v>10036</v>
      </c>
      <c r="F1932" s="5" t="s">
        <v>9418</v>
      </c>
      <c r="G1932" s="6" t="s">
        <v>10453</v>
      </c>
      <c r="H1932" s="5" t="s">
        <v>10454</v>
      </c>
      <c r="I1932" s="8" t="s">
        <v>10440</v>
      </c>
      <c r="J1932" s="5" t="s">
        <v>18</v>
      </c>
      <c r="K1932" s="4" t="s">
        <v>42</v>
      </c>
    </row>
    <row r="1933">
      <c r="A1933" s="4">
        <v>9145.0</v>
      </c>
      <c r="B1933" s="5" t="s">
        <v>10455</v>
      </c>
      <c r="C1933" s="5" t="s">
        <v>10456</v>
      </c>
      <c r="D1933" s="6" t="s">
        <v>9424</v>
      </c>
      <c r="E1933" s="5" t="s">
        <v>9425</v>
      </c>
      <c r="F1933" s="5" t="s">
        <v>9418</v>
      </c>
      <c r="G1933" s="6" t="s">
        <v>10457</v>
      </c>
      <c r="H1933" s="5" t="s">
        <v>9117</v>
      </c>
      <c r="I1933" s="8" t="s">
        <v>9040</v>
      </c>
      <c r="J1933" s="5" t="s">
        <v>93</v>
      </c>
      <c r="K1933" s="5" t="s">
        <v>2757</v>
      </c>
    </row>
    <row r="1934">
      <c r="A1934" s="4">
        <v>9144.0</v>
      </c>
      <c r="B1934" s="5" t="s">
        <v>10458</v>
      </c>
      <c r="C1934" s="5" t="s">
        <v>10459</v>
      </c>
      <c r="D1934" s="6" t="s">
        <v>10460</v>
      </c>
      <c r="E1934" s="5" t="s">
        <v>9425</v>
      </c>
      <c r="F1934" s="5" t="s">
        <v>9418</v>
      </c>
      <c r="G1934" s="6" t="s">
        <v>10461</v>
      </c>
      <c r="H1934" s="5" t="s">
        <v>10462</v>
      </c>
      <c r="I1934" s="8" t="s">
        <v>41</v>
      </c>
      <c r="J1934" s="5" t="s">
        <v>108</v>
      </c>
      <c r="K1934" s="5" t="s">
        <v>2700</v>
      </c>
    </row>
    <row r="1935">
      <c r="A1935" s="4">
        <v>9143.0</v>
      </c>
      <c r="B1935" s="5" t="s">
        <v>10463</v>
      </c>
      <c r="C1935" s="5" t="s">
        <v>10464</v>
      </c>
      <c r="D1935" s="6" t="s">
        <v>10465</v>
      </c>
      <c r="E1935" s="5" t="s">
        <v>9425</v>
      </c>
      <c r="F1935" s="5" t="s">
        <v>9418</v>
      </c>
      <c r="G1935" s="6" t="s">
        <v>10466</v>
      </c>
      <c r="H1935" s="5" t="s">
        <v>10467</v>
      </c>
      <c r="I1935" s="8" t="s">
        <v>10468</v>
      </c>
      <c r="J1935" s="5" t="s">
        <v>18</v>
      </c>
      <c r="K1935" s="5" t="s">
        <v>975</v>
      </c>
    </row>
    <row r="1936">
      <c r="A1936" s="4">
        <v>9142.0</v>
      </c>
      <c r="B1936" s="5" t="s">
        <v>10469</v>
      </c>
      <c r="C1936" s="5" t="s">
        <v>10470</v>
      </c>
      <c r="D1936" s="6" t="s">
        <v>9808</v>
      </c>
      <c r="E1936" s="5" t="s">
        <v>9809</v>
      </c>
      <c r="F1936" s="5" t="s">
        <v>9418</v>
      </c>
      <c r="G1936" s="6" t="s">
        <v>10471</v>
      </c>
      <c r="H1936" s="4" t="str">
        <f>IFERROR(__xludf.DUMMYFUNCTION("""info@""&amp;LOWER(REGEXREPLACE(B1936,""[^A-Za-z0-9]"",""""))&amp;"".com"""),"info@h.com")</f>
        <v>info@h.com</v>
      </c>
      <c r="I1936" s="9" t="s">
        <v>10472</v>
      </c>
      <c r="J1936" s="5" t="s">
        <v>42</v>
      </c>
      <c r="K1936" s="4" t="s">
        <v>42</v>
      </c>
    </row>
    <row r="1937">
      <c r="A1937" s="4">
        <v>9141.0</v>
      </c>
      <c r="B1937" s="5" t="s">
        <v>10473</v>
      </c>
      <c r="C1937" s="5" t="s">
        <v>10474</v>
      </c>
      <c r="D1937" s="6" t="s">
        <v>10004</v>
      </c>
      <c r="E1937" s="5" t="s">
        <v>10005</v>
      </c>
      <c r="F1937" s="5" t="s">
        <v>9418</v>
      </c>
      <c r="G1937" s="6" t="s">
        <v>10475</v>
      </c>
      <c r="H1937" s="5" t="s">
        <v>10476</v>
      </c>
      <c r="I1937" s="8" t="s">
        <v>10477</v>
      </c>
      <c r="J1937" s="5" t="s">
        <v>42</v>
      </c>
      <c r="K1937" s="5" t="s">
        <v>294</v>
      </c>
    </row>
    <row r="1938">
      <c r="A1938" s="4">
        <v>9140.0</v>
      </c>
      <c r="B1938" s="5" t="s">
        <v>10478</v>
      </c>
      <c r="C1938" s="5" t="s">
        <v>10479</v>
      </c>
      <c r="D1938" s="6" t="s">
        <v>10480</v>
      </c>
      <c r="E1938" s="5" t="s">
        <v>10481</v>
      </c>
      <c r="F1938" s="5" t="s">
        <v>9418</v>
      </c>
      <c r="G1938" s="6" t="s">
        <v>10482</v>
      </c>
      <c r="H1938" s="5" t="s">
        <v>10483</v>
      </c>
      <c r="I1938" s="8" t="s">
        <v>10484</v>
      </c>
      <c r="J1938" s="5" t="s">
        <v>93</v>
      </c>
      <c r="K1938" s="5" t="s">
        <v>1495</v>
      </c>
    </row>
    <row r="1939">
      <c r="A1939" s="4">
        <v>9139.0</v>
      </c>
      <c r="B1939" s="5" t="s">
        <v>10485</v>
      </c>
      <c r="C1939" s="5" t="s">
        <v>10486</v>
      </c>
      <c r="D1939" s="6" t="s">
        <v>9497</v>
      </c>
      <c r="E1939" s="5" t="s">
        <v>9498</v>
      </c>
      <c r="F1939" s="5" t="s">
        <v>9418</v>
      </c>
      <c r="G1939" s="6" t="s">
        <v>10487</v>
      </c>
      <c r="H1939" s="5" t="s">
        <v>10488</v>
      </c>
      <c r="I1939" s="8" t="s">
        <v>10489</v>
      </c>
      <c r="J1939" s="5" t="s">
        <v>232</v>
      </c>
      <c r="K1939" s="5" t="s">
        <v>679</v>
      </c>
    </row>
    <row r="1940">
      <c r="A1940" s="4">
        <v>9138.0</v>
      </c>
      <c r="B1940" s="5" t="s">
        <v>10490</v>
      </c>
      <c r="C1940" s="5" t="s">
        <v>10491</v>
      </c>
      <c r="D1940" s="6" t="s">
        <v>10492</v>
      </c>
      <c r="E1940" s="5" t="s">
        <v>10493</v>
      </c>
      <c r="F1940" s="5" t="s">
        <v>9418</v>
      </c>
      <c r="G1940" s="6" t="s">
        <v>10494</v>
      </c>
      <c r="H1940" s="4" t="str">
        <f>IFERROR(__xludf.DUMMYFUNCTION("""info@""&amp;LOWER(REGEXREPLACE(B1940,""[^A-Za-z0-9]"",""""))&amp;"".com"""),"info@mascanros.com")</f>
        <v>info@mascanros.com</v>
      </c>
      <c r="I1940" s="9" t="s">
        <v>10495</v>
      </c>
      <c r="J1940" s="5" t="s">
        <v>42</v>
      </c>
      <c r="K1940" s="5" t="s">
        <v>170</v>
      </c>
    </row>
    <row r="1941">
      <c r="A1941" s="4">
        <v>9137.0</v>
      </c>
      <c r="B1941" s="5" t="s">
        <v>10496</v>
      </c>
      <c r="C1941" s="5" t="s">
        <v>10497</v>
      </c>
      <c r="D1941" s="6" t="s">
        <v>10498</v>
      </c>
      <c r="E1941" s="5" t="s">
        <v>9418</v>
      </c>
      <c r="F1941" s="5" t="s">
        <v>9418</v>
      </c>
      <c r="G1941" s="6" t="s">
        <v>10499</v>
      </c>
      <c r="H1941" s="5" t="s">
        <v>10500</v>
      </c>
      <c r="I1941" s="8" t="s">
        <v>10501</v>
      </c>
      <c r="J1941" s="5" t="s">
        <v>93</v>
      </c>
      <c r="K1941" s="5" t="s">
        <v>10502</v>
      </c>
    </row>
    <row r="1942">
      <c r="A1942" s="4">
        <v>9136.0</v>
      </c>
      <c r="B1942" s="5" t="s">
        <v>10503</v>
      </c>
      <c r="C1942" s="5" t="s">
        <v>10504</v>
      </c>
      <c r="D1942" s="6" t="s">
        <v>10498</v>
      </c>
      <c r="E1942" s="5" t="s">
        <v>9418</v>
      </c>
      <c r="F1942" s="5" t="s">
        <v>9418</v>
      </c>
      <c r="G1942" s="6" t="s">
        <v>10505</v>
      </c>
      <c r="H1942" s="5" t="s">
        <v>10506</v>
      </c>
      <c r="I1942" s="9" t="s">
        <v>10507</v>
      </c>
      <c r="J1942" s="5" t="s">
        <v>42</v>
      </c>
      <c r="K1942" s="5" t="s">
        <v>9041</v>
      </c>
    </row>
    <row r="1943">
      <c r="A1943" s="4">
        <v>9135.0</v>
      </c>
      <c r="B1943" s="5" t="s">
        <v>10508</v>
      </c>
      <c r="C1943" s="5" t="s">
        <v>10509</v>
      </c>
      <c r="D1943" s="6" t="s">
        <v>10510</v>
      </c>
      <c r="E1943" s="5" t="s">
        <v>9418</v>
      </c>
      <c r="F1943" s="5" t="s">
        <v>9418</v>
      </c>
      <c r="G1943" s="6" t="s">
        <v>10511</v>
      </c>
      <c r="H1943" s="5" t="s">
        <v>10512</v>
      </c>
      <c r="I1943" s="8" t="s">
        <v>10513</v>
      </c>
      <c r="J1943" s="5" t="s">
        <v>108</v>
      </c>
      <c r="K1943" s="5" t="s">
        <v>294</v>
      </c>
    </row>
    <row r="1944">
      <c r="A1944" s="4">
        <v>9134.0</v>
      </c>
      <c r="B1944" s="5" t="s">
        <v>10514</v>
      </c>
      <c r="C1944" s="5" t="s">
        <v>10515</v>
      </c>
      <c r="D1944" s="6" t="s">
        <v>10516</v>
      </c>
      <c r="E1944" s="5" t="s">
        <v>9418</v>
      </c>
      <c r="F1944" s="5" t="s">
        <v>9418</v>
      </c>
      <c r="G1944" s="6" t="s">
        <v>10517</v>
      </c>
      <c r="H1944" s="7" t="s">
        <v>10518</v>
      </c>
      <c r="I1944" s="8" t="s">
        <v>10519</v>
      </c>
      <c r="J1944" s="5" t="s">
        <v>42</v>
      </c>
      <c r="K1944" s="5" t="s">
        <v>74</v>
      </c>
    </row>
    <row r="1945">
      <c r="A1945" s="4">
        <v>9133.0</v>
      </c>
      <c r="B1945" s="5" t="s">
        <v>10520</v>
      </c>
      <c r="C1945" s="5" t="s">
        <v>10521</v>
      </c>
      <c r="D1945" s="6" t="s">
        <v>10510</v>
      </c>
      <c r="E1945" s="5" t="s">
        <v>9418</v>
      </c>
      <c r="F1945" s="5" t="s">
        <v>9418</v>
      </c>
      <c r="G1945" s="6" t="s">
        <v>10522</v>
      </c>
      <c r="H1945" s="4" t="str">
        <f>IFERROR(__xludf.DUMMYFUNCTION("""info@""&amp;LOWER(REGEXREPLACE(B1945,""[^A-Za-z0-9]"",""""))&amp;"".com"""),"info@hotelastarisl.com")</f>
        <v>info@hotelastarisl.com</v>
      </c>
      <c r="I1945" s="9" t="s">
        <v>10523</v>
      </c>
      <c r="J1945" s="5" t="s">
        <v>108</v>
      </c>
      <c r="K1945" s="4" t="s">
        <v>42</v>
      </c>
    </row>
    <row r="1946">
      <c r="A1946" s="4">
        <v>9131.0</v>
      </c>
      <c r="B1946" s="5" t="s">
        <v>10524</v>
      </c>
      <c r="C1946" s="5" t="s">
        <v>10525</v>
      </c>
      <c r="D1946" s="6" t="s">
        <v>10526</v>
      </c>
      <c r="E1946" s="5" t="s">
        <v>9418</v>
      </c>
      <c r="F1946" s="5" t="s">
        <v>9418</v>
      </c>
      <c r="G1946" s="6" t="s">
        <v>10527</v>
      </c>
      <c r="H1946" s="5" t="s">
        <v>10528</v>
      </c>
      <c r="I1946" s="8" t="s">
        <v>10529</v>
      </c>
      <c r="J1946" s="5" t="s">
        <v>108</v>
      </c>
      <c r="K1946" s="5" t="s">
        <v>1144</v>
      </c>
    </row>
    <row r="1947">
      <c r="A1947" s="4">
        <v>9130.0</v>
      </c>
      <c r="B1947" s="5" t="s">
        <v>10530</v>
      </c>
      <c r="C1947" s="5" t="s">
        <v>10531</v>
      </c>
      <c r="D1947" s="6" t="s">
        <v>10526</v>
      </c>
      <c r="E1947" s="5" t="s">
        <v>9418</v>
      </c>
      <c r="F1947" s="5" t="s">
        <v>9418</v>
      </c>
      <c r="G1947" s="6" t="s">
        <v>10527</v>
      </c>
      <c r="H1947" s="5" t="s">
        <v>10532</v>
      </c>
      <c r="I1947" s="8" t="s">
        <v>10533</v>
      </c>
      <c r="J1947" s="5" t="s">
        <v>18</v>
      </c>
      <c r="K1947" s="4" t="s">
        <v>42</v>
      </c>
    </row>
    <row r="1948">
      <c r="A1948" s="4">
        <v>9132.0</v>
      </c>
      <c r="B1948" s="5" t="s">
        <v>10534</v>
      </c>
      <c r="C1948" s="5" t="s">
        <v>10535</v>
      </c>
      <c r="D1948" s="6" t="s">
        <v>10526</v>
      </c>
      <c r="E1948" s="5" t="s">
        <v>9418</v>
      </c>
      <c r="F1948" s="5" t="s">
        <v>9418</v>
      </c>
      <c r="G1948" s="6" t="s">
        <v>10527</v>
      </c>
      <c r="H1948" s="5" t="s">
        <v>10536</v>
      </c>
      <c r="I1948" s="8" t="s">
        <v>10529</v>
      </c>
      <c r="J1948" s="5" t="s">
        <v>93</v>
      </c>
      <c r="K1948" s="5" t="s">
        <v>1144</v>
      </c>
    </row>
    <row r="1949">
      <c r="A1949" s="4">
        <v>9129.0</v>
      </c>
      <c r="B1949" s="5" t="s">
        <v>10537</v>
      </c>
      <c r="C1949" s="5" t="s">
        <v>10538</v>
      </c>
      <c r="D1949" s="6" t="s">
        <v>10510</v>
      </c>
      <c r="E1949" s="5" t="s">
        <v>9418</v>
      </c>
      <c r="F1949" s="5" t="s">
        <v>9418</v>
      </c>
      <c r="G1949" s="6" t="s">
        <v>10539</v>
      </c>
      <c r="H1949" s="5" t="s">
        <v>10540</v>
      </c>
      <c r="I1949" s="8" t="s">
        <v>10541</v>
      </c>
      <c r="J1949" s="5" t="s">
        <v>42</v>
      </c>
      <c r="K1949" s="5" t="s">
        <v>1663</v>
      </c>
    </row>
    <row r="1950">
      <c r="A1950" s="4">
        <v>9128.0</v>
      </c>
      <c r="B1950" s="5" t="s">
        <v>10542</v>
      </c>
      <c r="C1950" s="5" t="s">
        <v>10543</v>
      </c>
      <c r="D1950" s="6" t="s">
        <v>10544</v>
      </c>
      <c r="E1950" s="5" t="s">
        <v>9418</v>
      </c>
      <c r="F1950" s="5" t="s">
        <v>9418</v>
      </c>
      <c r="G1950" s="6" t="s">
        <v>10545</v>
      </c>
      <c r="H1950" s="5" t="s">
        <v>10546</v>
      </c>
      <c r="I1950" s="8" t="s">
        <v>10547</v>
      </c>
      <c r="J1950" s="5" t="s">
        <v>42</v>
      </c>
      <c r="K1950" s="5" t="s">
        <v>2119</v>
      </c>
    </row>
    <row r="1951">
      <c r="A1951" s="4">
        <v>9127.0</v>
      </c>
      <c r="B1951" s="5" t="s">
        <v>10548</v>
      </c>
      <c r="C1951" s="5" t="s">
        <v>10549</v>
      </c>
      <c r="D1951" s="6" t="s">
        <v>10550</v>
      </c>
      <c r="E1951" s="5" t="s">
        <v>9418</v>
      </c>
      <c r="F1951" s="5" t="s">
        <v>9418</v>
      </c>
      <c r="G1951" s="6" t="s">
        <v>10551</v>
      </c>
      <c r="H1951" s="5" t="s">
        <v>10552</v>
      </c>
      <c r="I1951" s="8" t="s">
        <v>10553</v>
      </c>
      <c r="J1951" s="5" t="s">
        <v>42</v>
      </c>
      <c r="K1951" s="5" t="s">
        <v>1216</v>
      </c>
    </row>
    <row r="1952">
      <c r="A1952" s="4">
        <v>9126.0</v>
      </c>
      <c r="B1952" s="5" t="s">
        <v>10554</v>
      </c>
      <c r="C1952" s="5" t="s">
        <v>10555</v>
      </c>
      <c r="D1952" s="6" t="s">
        <v>10498</v>
      </c>
      <c r="E1952" s="5" t="s">
        <v>9418</v>
      </c>
      <c r="F1952" s="5" t="s">
        <v>9418</v>
      </c>
      <c r="G1952" s="6" t="s">
        <v>10556</v>
      </c>
      <c r="H1952" s="5" t="s">
        <v>10557</v>
      </c>
      <c r="I1952" s="8" t="s">
        <v>10558</v>
      </c>
      <c r="J1952" s="5" t="s">
        <v>42</v>
      </c>
      <c r="K1952" s="5" t="s">
        <v>5485</v>
      </c>
    </row>
    <row r="1953">
      <c r="A1953" s="4">
        <v>9125.0</v>
      </c>
      <c r="B1953" s="5" t="s">
        <v>10559</v>
      </c>
      <c r="C1953" s="5" t="s">
        <v>10560</v>
      </c>
      <c r="D1953" s="6" t="s">
        <v>10544</v>
      </c>
      <c r="E1953" s="5" t="s">
        <v>9418</v>
      </c>
      <c r="F1953" s="5" t="s">
        <v>9418</v>
      </c>
      <c r="G1953" s="6" t="s">
        <v>10561</v>
      </c>
      <c r="H1953" s="5" t="s">
        <v>10562</v>
      </c>
      <c r="I1953" s="8" t="s">
        <v>10563</v>
      </c>
      <c r="J1953" s="5" t="s">
        <v>93</v>
      </c>
      <c r="K1953" s="5" t="s">
        <v>1685</v>
      </c>
    </row>
    <row r="1954">
      <c r="A1954" s="4">
        <v>9124.0</v>
      </c>
      <c r="B1954" s="5" t="s">
        <v>10564</v>
      </c>
      <c r="C1954" s="5" t="s">
        <v>10565</v>
      </c>
      <c r="D1954" s="6" t="s">
        <v>10510</v>
      </c>
      <c r="E1954" s="5" t="s">
        <v>9418</v>
      </c>
      <c r="F1954" s="5" t="s">
        <v>9418</v>
      </c>
      <c r="G1954" s="6" t="s">
        <v>10566</v>
      </c>
      <c r="H1954" s="5" t="s">
        <v>10567</v>
      </c>
      <c r="I1954" s="8" t="s">
        <v>10568</v>
      </c>
      <c r="J1954" s="5" t="s">
        <v>93</v>
      </c>
      <c r="K1954" s="4" t="s">
        <v>42</v>
      </c>
    </row>
    <row r="1955">
      <c r="A1955" s="4">
        <v>9123.0</v>
      </c>
      <c r="B1955" s="5" t="s">
        <v>10569</v>
      </c>
      <c r="C1955" s="5" t="s">
        <v>10570</v>
      </c>
      <c r="D1955" s="6" t="s">
        <v>10550</v>
      </c>
      <c r="E1955" s="5" t="s">
        <v>9418</v>
      </c>
      <c r="F1955" s="5" t="s">
        <v>9418</v>
      </c>
      <c r="G1955" s="6" t="s">
        <v>10571</v>
      </c>
      <c r="H1955" s="5" t="s">
        <v>10572</v>
      </c>
      <c r="I1955" s="8" t="s">
        <v>10573</v>
      </c>
      <c r="J1955" s="5" t="s">
        <v>93</v>
      </c>
      <c r="K1955" s="5" t="s">
        <v>950</v>
      </c>
    </row>
    <row r="1956">
      <c r="A1956" s="4">
        <v>9122.0</v>
      </c>
      <c r="B1956" s="5" t="s">
        <v>10574</v>
      </c>
      <c r="C1956" s="5" t="s">
        <v>10575</v>
      </c>
      <c r="D1956" s="6" t="s">
        <v>9786</v>
      </c>
      <c r="E1956" s="5" t="s">
        <v>9787</v>
      </c>
      <c r="F1956" s="5" t="s">
        <v>9418</v>
      </c>
      <c r="G1956" s="6" t="s">
        <v>10576</v>
      </c>
      <c r="H1956" s="5" t="s">
        <v>10577</v>
      </c>
      <c r="I1956" s="8" t="s">
        <v>10578</v>
      </c>
      <c r="J1956" s="5" t="s">
        <v>18</v>
      </c>
      <c r="K1956" s="5" t="s">
        <v>921</v>
      </c>
    </row>
    <row r="1957">
      <c r="A1957" s="4">
        <v>9121.0</v>
      </c>
      <c r="B1957" s="5" t="s">
        <v>10579</v>
      </c>
      <c r="C1957" s="5" t="s">
        <v>10580</v>
      </c>
      <c r="D1957" s="6" t="s">
        <v>9549</v>
      </c>
      <c r="E1957" s="5" t="s">
        <v>9550</v>
      </c>
      <c r="F1957" s="5" t="s">
        <v>9418</v>
      </c>
      <c r="G1957" s="6" t="s">
        <v>10581</v>
      </c>
      <c r="H1957" s="4" t="s">
        <v>10582</v>
      </c>
      <c r="I1957" s="8" t="s">
        <v>10583</v>
      </c>
      <c r="J1957" s="5" t="s">
        <v>108</v>
      </c>
      <c r="K1957" s="4" t="s">
        <v>42</v>
      </c>
    </row>
    <row r="1958">
      <c r="A1958" s="4">
        <v>9120.0</v>
      </c>
      <c r="B1958" s="5" t="s">
        <v>10584</v>
      </c>
      <c r="C1958" s="5" t="s">
        <v>10585</v>
      </c>
      <c r="D1958" s="6" t="s">
        <v>9593</v>
      </c>
      <c r="E1958" s="5" t="s">
        <v>9594</v>
      </c>
      <c r="F1958" s="5" t="s">
        <v>9418</v>
      </c>
      <c r="G1958" s="6" t="s">
        <v>10586</v>
      </c>
      <c r="H1958" s="5" t="s">
        <v>10587</v>
      </c>
      <c r="I1958" s="8" t="s">
        <v>10588</v>
      </c>
      <c r="J1958" s="5" t="s">
        <v>18</v>
      </c>
      <c r="K1958" s="5" t="s">
        <v>19</v>
      </c>
    </row>
    <row r="1959">
      <c r="A1959" s="4">
        <v>9119.0</v>
      </c>
      <c r="B1959" s="5" t="s">
        <v>10589</v>
      </c>
      <c r="C1959" s="5" t="s">
        <v>10590</v>
      </c>
      <c r="D1959" s="6" t="s">
        <v>10591</v>
      </c>
      <c r="E1959" s="5" t="s">
        <v>10592</v>
      </c>
      <c r="F1959" s="5" t="s">
        <v>9418</v>
      </c>
      <c r="G1959" s="6" t="s">
        <v>10593</v>
      </c>
      <c r="H1959" s="5" t="s">
        <v>10594</v>
      </c>
      <c r="I1959" s="8" t="s">
        <v>10595</v>
      </c>
      <c r="J1959" s="5" t="s">
        <v>232</v>
      </c>
      <c r="K1959" s="5" t="s">
        <v>27</v>
      </c>
    </row>
    <row r="1960">
      <c r="A1960" s="4">
        <v>9118.0</v>
      </c>
      <c r="B1960" s="5" t="s">
        <v>10596</v>
      </c>
      <c r="C1960" s="5" t="s">
        <v>10597</v>
      </c>
      <c r="D1960" s="6" t="s">
        <v>9416</v>
      </c>
      <c r="E1960" s="5" t="s">
        <v>9417</v>
      </c>
      <c r="F1960" s="5" t="s">
        <v>9418</v>
      </c>
      <c r="G1960" s="6" t="s">
        <v>10598</v>
      </c>
      <c r="H1960" s="5" t="s">
        <v>10599</v>
      </c>
      <c r="I1960" s="8" t="s">
        <v>10600</v>
      </c>
      <c r="J1960" s="5" t="s">
        <v>93</v>
      </c>
      <c r="K1960" s="5" t="s">
        <v>1427</v>
      </c>
    </row>
    <row r="1961">
      <c r="A1961" s="4">
        <v>9117.0</v>
      </c>
      <c r="B1961" s="5" t="s">
        <v>10601</v>
      </c>
      <c r="C1961" s="5" t="s">
        <v>10602</v>
      </c>
      <c r="D1961" s="6" t="s">
        <v>10202</v>
      </c>
      <c r="E1961" s="5" t="s">
        <v>10024</v>
      </c>
      <c r="F1961" s="5" t="s">
        <v>9418</v>
      </c>
      <c r="G1961" s="6" t="s">
        <v>10603</v>
      </c>
      <c r="H1961" s="4" t="str">
        <f>IFERROR(__xludf.DUMMYFUNCTION("""info@""&amp;LOWER(REGEXREPLACE(B1961,""[^A-Za-z0-9]"",""""))&amp;"".com"""),"info@estivalparksalousa.com")</f>
        <v>info@estivalparksalousa.com</v>
      </c>
      <c r="I1961" s="9" t="s">
        <v>10604</v>
      </c>
      <c r="J1961" s="5" t="s">
        <v>108</v>
      </c>
      <c r="K1961" s="4" t="s">
        <v>42</v>
      </c>
    </row>
    <row r="1962">
      <c r="A1962" s="4">
        <v>9116.0</v>
      </c>
      <c r="B1962" s="5" t="s">
        <v>10605</v>
      </c>
      <c r="C1962" s="5" t="s">
        <v>10606</v>
      </c>
      <c r="D1962" s="6" t="s">
        <v>9628</v>
      </c>
      <c r="E1962" s="5" t="s">
        <v>9425</v>
      </c>
      <c r="F1962" s="5" t="s">
        <v>9418</v>
      </c>
      <c r="G1962" s="6" t="s">
        <v>10607</v>
      </c>
      <c r="H1962" s="5" t="s">
        <v>10608</v>
      </c>
      <c r="I1962" s="8" t="s">
        <v>10609</v>
      </c>
      <c r="J1962" s="5" t="s">
        <v>108</v>
      </c>
      <c r="K1962" s="5" t="s">
        <v>74</v>
      </c>
    </row>
    <row r="1963">
      <c r="A1963" s="4">
        <v>9115.0</v>
      </c>
      <c r="B1963" s="5" t="s">
        <v>10610</v>
      </c>
      <c r="C1963" s="5" t="s">
        <v>10611</v>
      </c>
      <c r="D1963" s="6" t="s">
        <v>10035</v>
      </c>
      <c r="E1963" s="5" t="s">
        <v>10036</v>
      </c>
      <c r="F1963" s="5" t="s">
        <v>9418</v>
      </c>
      <c r="G1963" s="6" t="s">
        <v>10612</v>
      </c>
      <c r="H1963" s="5" t="s">
        <v>10613</v>
      </c>
      <c r="I1963" s="8" t="s">
        <v>10614</v>
      </c>
      <c r="J1963" s="5" t="s">
        <v>232</v>
      </c>
      <c r="K1963" s="5" t="s">
        <v>10615</v>
      </c>
    </row>
    <row r="1964">
      <c r="A1964" s="4">
        <v>9114.0</v>
      </c>
      <c r="B1964" s="5" t="s">
        <v>10616</v>
      </c>
      <c r="C1964" s="5" t="s">
        <v>10617</v>
      </c>
      <c r="D1964" s="6" t="s">
        <v>9567</v>
      </c>
      <c r="E1964" s="5" t="s">
        <v>9568</v>
      </c>
      <c r="F1964" s="5" t="s">
        <v>9418</v>
      </c>
      <c r="G1964" s="6" t="s">
        <v>10618</v>
      </c>
      <c r="H1964" s="5" t="s">
        <v>10619</v>
      </c>
      <c r="I1964" s="8" t="s">
        <v>10620</v>
      </c>
      <c r="J1964" s="5" t="s">
        <v>232</v>
      </c>
      <c r="K1964" s="5" t="s">
        <v>5641</v>
      </c>
    </row>
    <row r="1965">
      <c r="A1965" s="4">
        <v>9113.0</v>
      </c>
      <c r="B1965" s="5" t="s">
        <v>5190</v>
      </c>
      <c r="C1965" s="5" t="s">
        <v>10621</v>
      </c>
      <c r="D1965" s="6" t="s">
        <v>9633</v>
      </c>
      <c r="E1965" s="5" t="s">
        <v>9634</v>
      </c>
      <c r="F1965" s="5" t="s">
        <v>9418</v>
      </c>
      <c r="G1965" s="6" t="s">
        <v>10622</v>
      </c>
      <c r="H1965" s="5" t="s">
        <v>10623</v>
      </c>
      <c r="I1965" s="8" t="s">
        <v>10624</v>
      </c>
      <c r="J1965" s="5" t="s">
        <v>42</v>
      </c>
      <c r="K1965" s="5" t="s">
        <v>212</v>
      </c>
    </row>
    <row r="1966">
      <c r="A1966" s="4">
        <v>9112.0</v>
      </c>
      <c r="B1966" s="5" t="s">
        <v>10625</v>
      </c>
      <c r="C1966" s="5" t="s">
        <v>10626</v>
      </c>
      <c r="D1966" s="6" t="s">
        <v>9880</v>
      </c>
      <c r="E1966" s="5" t="s">
        <v>9881</v>
      </c>
      <c r="F1966" s="5" t="s">
        <v>9418</v>
      </c>
      <c r="G1966" s="6" t="s">
        <v>10627</v>
      </c>
      <c r="H1966" s="4" t="str">
        <f>IFERROR(__xludf.DUMMYFUNCTION("""info@""&amp;LOWER(REGEXREPLACE(B1966,""[^A-Za-z0-9]"",""""))&amp;"".com"""),"info@maspradeshotel.com")</f>
        <v>info@maspradeshotel.com</v>
      </c>
      <c r="I1966" s="9" t="s">
        <v>10628</v>
      </c>
      <c r="J1966" s="5" t="s">
        <v>42</v>
      </c>
      <c r="K1966" s="5" t="s">
        <v>66</v>
      </c>
    </row>
    <row r="1967">
      <c r="A1967" s="4">
        <v>9111.0</v>
      </c>
      <c r="B1967" s="5" t="s">
        <v>10629</v>
      </c>
      <c r="C1967" s="5" t="s">
        <v>10630</v>
      </c>
      <c r="D1967" s="6" t="s">
        <v>9435</v>
      </c>
      <c r="E1967" s="5" t="s">
        <v>9436</v>
      </c>
      <c r="F1967" s="5" t="s">
        <v>9418</v>
      </c>
      <c r="G1967" s="6" t="s">
        <v>10631</v>
      </c>
      <c r="H1967" s="4" t="str">
        <f>IFERROR(__xludf.DUMMYFUNCTION("""info@""&amp;LOWER(REGEXREPLACE(B1967,""[^A-Za-z0-9]"",""""))&amp;"".com"""),"info@hotelreginaspa.com")</f>
        <v>info@hotelreginaspa.com</v>
      </c>
      <c r="I1967" s="9" t="s">
        <v>10632</v>
      </c>
      <c r="J1967" s="5" t="s">
        <v>42</v>
      </c>
      <c r="K1967" s="5" t="s">
        <v>2462</v>
      </c>
    </row>
    <row r="1968">
      <c r="A1968" s="4">
        <v>9110.0</v>
      </c>
      <c r="B1968" s="5" t="s">
        <v>10633</v>
      </c>
      <c r="C1968" s="5" t="s">
        <v>10634</v>
      </c>
      <c r="D1968" s="6" t="s">
        <v>10635</v>
      </c>
      <c r="E1968" s="5" t="s">
        <v>10636</v>
      </c>
      <c r="F1968" s="5" t="s">
        <v>9418</v>
      </c>
      <c r="G1968" s="6" t="s">
        <v>10637</v>
      </c>
      <c r="H1968" s="4" t="str">
        <f>IFERROR(__xludf.DUMMYFUNCTION("""info@""&amp;LOWER(REGEXREPLACE(B1968,""[^A-Za-z0-9]"",""""))&amp;"".com"""),"info@hotelnovasenia.com")</f>
        <v>info@hotelnovasenia.com</v>
      </c>
      <c r="I1968" s="9" t="s">
        <v>10638</v>
      </c>
      <c r="J1968" s="5" t="s">
        <v>108</v>
      </c>
      <c r="K1968" s="5" t="s">
        <v>420</v>
      </c>
    </row>
    <row r="1969">
      <c r="A1969" s="4">
        <v>9109.0</v>
      </c>
      <c r="B1969" s="5" t="s">
        <v>10639</v>
      </c>
      <c r="C1969" s="5" t="s">
        <v>10640</v>
      </c>
      <c r="D1969" s="6" t="s">
        <v>10641</v>
      </c>
      <c r="E1969" s="5" t="s">
        <v>10642</v>
      </c>
      <c r="F1969" s="5" t="s">
        <v>9418</v>
      </c>
      <c r="G1969" s="6" t="s">
        <v>10643</v>
      </c>
      <c r="H1969" s="5" t="s">
        <v>10644</v>
      </c>
      <c r="I1969" s="8" t="s">
        <v>10645</v>
      </c>
      <c r="J1969" s="5" t="s">
        <v>108</v>
      </c>
      <c r="K1969" s="5" t="s">
        <v>280</v>
      </c>
    </row>
    <row r="1970">
      <c r="A1970" s="4">
        <v>9108.0</v>
      </c>
      <c r="B1970" s="5" t="s">
        <v>10646</v>
      </c>
      <c r="C1970" s="5" t="s">
        <v>10647</v>
      </c>
      <c r="D1970" s="6" t="s">
        <v>10035</v>
      </c>
      <c r="E1970" s="5" t="s">
        <v>10036</v>
      </c>
      <c r="F1970" s="5" t="s">
        <v>9418</v>
      </c>
      <c r="G1970" s="6" t="s">
        <v>10648</v>
      </c>
      <c r="H1970" s="5" t="s">
        <v>10649</v>
      </c>
      <c r="I1970" s="8" t="s">
        <v>8159</v>
      </c>
      <c r="J1970" s="5" t="s">
        <v>42</v>
      </c>
      <c r="K1970" s="5" t="s">
        <v>10650</v>
      </c>
    </row>
    <row r="1971">
      <c r="A1971" s="4">
        <v>12313.0</v>
      </c>
      <c r="B1971" s="5" t="s">
        <v>10651</v>
      </c>
      <c r="C1971" s="5" t="s">
        <v>10652</v>
      </c>
      <c r="D1971" s="6" t="s">
        <v>10526</v>
      </c>
      <c r="E1971" s="5" t="s">
        <v>9418</v>
      </c>
      <c r="F1971" s="5" t="s">
        <v>9418</v>
      </c>
      <c r="G1971" s="12" t="s">
        <v>10653</v>
      </c>
      <c r="H1971" s="5" t="s">
        <v>10654</v>
      </c>
      <c r="I1971" s="11" t="s">
        <v>10655</v>
      </c>
      <c r="J1971" s="5" t="s">
        <v>108</v>
      </c>
      <c r="K1971" s="5" t="s">
        <v>52</v>
      </c>
    </row>
    <row r="1972">
      <c r="A1972" s="4">
        <v>12293.0</v>
      </c>
      <c r="B1972" s="5" t="s">
        <v>10656</v>
      </c>
      <c r="C1972" s="5" t="s">
        <v>10657</v>
      </c>
      <c r="D1972" s="6" t="s">
        <v>9963</v>
      </c>
      <c r="E1972" s="5" t="s">
        <v>9964</v>
      </c>
      <c r="F1972" s="5" t="s">
        <v>9418</v>
      </c>
      <c r="G1972" s="12" t="s">
        <v>10658</v>
      </c>
      <c r="H1972" s="5" t="s">
        <v>10659</v>
      </c>
      <c r="I1972" s="11" t="s">
        <v>10660</v>
      </c>
      <c r="J1972" s="5" t="s">
        <v>18</v>
      </c>
      <c r="K1972" s="5" t="s">
        <v>152</v>
      </c>
    </row>
    <row r="1973">
      <c r="A1973" s="4">
        <v>9107.0</v>
      </c>
      <c r="B1973" s="5" t="s">
        <v>10661</v>
      </c>
      <c r="C1973" s="5" t="s">
        <v>10662</v>
      </c>
      <c r="D1973" s="6" t="s">
        <v>10663</v>
      </c>
      <c r="E1973" s="5" t="s">
        <v>10664</v>
      </c>
      <c r="F1973" s="5" t="s">
        <v>10664</v>
      </c>
      <c r="G1973" s="6" t="s">
        <v>10665</v>
      </c>
      <c r="H1973" s="5" t="s">
        <v>10666</v>
      </c>
      <c r="I1973" s="8" t="s">
        <v>10667</v>
      </c>
      <c r="J1973" s="5" t="s">
        <v>93</v>
      </c>
      <c r="K1973" s="5" t="s">
        <v>5510</v>
      </c>
    </row>
    <row r="1974">
      <c r="A1974" s="4">
        <v>9106.0</v>
      </c>
      <c r="B1974" s="5" t="s">
        <v>10668</v>
      </c>
      <c r="C1974" s="5" t="s">
        <v>10669</v>
      </c>
      <c r="D1974" s="6" t="s">
        <v>10670</v>
      </c>
      <c r="E1974" s="5" t="s">
        <v>10664</v>
      </c>
      <c r="F1974" s="5" t="s">
        <v>10664</v>
      </c>
      <c r="G1974" s="6" t="s">
        <v>10671</v>
      </c>
      <c r="H1974" s="5" t="s">
        <v>10672</v>
      </c>
      <c r="I1974" s="8" t="s">
        <v>10673</v>
      </c>
      <c r="J1974" s="5" t="s">
        <v>42</v>
      </c>
      <c r="K1974" s="4" t="s">
        <v>42</v>
      </c>
    </row>
    <row r="1975">
      <c r="A1975" s="4">
        <v>9105.0</v>
      </c>
      <c r="B1975" s="5" t="s">
        <v>10674</v>
      </c>
      <c r="C1975" s="5" t="s">
        <v>10675</v>
      </c>
      <c r="D1975" s="6" t="s">
        <v>10676</v>
      </c>
      <c r="E1975" s="5" t="s">
        <v>10664</v>
      </c>
      <c r="F1975" s="5" t="s">
        <v>10664</v>
      </c>
      <c r="G1975" s="6" t="s">
        <v>10677</v>
      </c>
      <c r="H1975" s="4" t="str">
        <f>IFERROR(__xludf.DUMMYFUNCTION("""info@""&amp;LOWER(REGEXREPLACE(B1975,""[^A-Za-z0-9]"",""""))&amp;"".com"""),"info@hostalmilmarcos.com")</f>
        <v>info@hostalmilmarcos.com</v>
      </c>
      <c r="I1975" s="9" t="s">
        <v>10678</v>
      </c>
      <c r="J1975" s="5" t="s">
        <v>108</v>
      </c>
      <c r="K1975" s="4" t="s">
        <v>42</v>
      </c>
    </row>
    <row r="1976">
      <c r="A1976" s="4">
        <v>9104.0</v>
      </c>
      <c r="B1976" s="5" t="s">
        <v>10679</v>
      </c>
      <c r="C1976" s="5" t="s">
        <v>10680</v>
      </c>
      <c r="D1976" s="6" t="s">
        <v>10681</v>
      </c>
      <c r="E1976" s="5" t="s">
        <v>10682</v>
      </c>
      <c r="F1976" s="5" t="s">
        <v>10664</v>
      </c>
      <c r="G1976" s="6" t="s">
        <v>10683</v>
      </c>
      <c r="H1976" s="4" t="str">
        <f>IFERROR(__xludf.DUMMYFUNCTION("""info@""&amp;LOWER(REGEXREPLACE(B1976,""[^A-Za-z0-9]"",""""))&amp;"".com"""),"info@apartamentosyserviciossl.com")</f>
        <v>info@apartamentosyserviciossl.com</v>
      </c>
      <c r="I1976" s="9" t="s">
        <v>10684</v>
      </c>
      <c r="J1976" s="5" t="s">
        <v>42</v>
      </c>
      <c r="K1976" s="4" t="s">
        <v>42</v>
      </c>
    </row>
    <row r="1977">
      <c r="A1977" s="4">
        <v>9103.0</v>
      </c>
      <c r="B1977" s="5" t="s">
        <v>10685</v>
      </c>
      <c r="C1977" s="5" t="s">
        <v>10686</v>
      </c>
      <c r="D1977" s="6" t="s">
        <v>10687</v>
      </c>
      <c r="E1977" s="5" t="s">
        <v>10688</v>
      </c>
      <c r="F1977" s="5" t="s">
        <v>10664</v>
      </c>
      <c r="G1977" s="6" t="s">
        <v>10689</v>
      </c>
      <c r="H1977" s="4" t="str">
        <f>IFERROR(__xludf.DUMMYFUNCTION("""info@""&amp;LOWER(REGEXREPLACE(B1977,""[^A-Za-z0-9]"",""""))&amp;"".com"""),"info@oleum.com")</f>
        <v>info@oleum.com</v>
      </c>
      <c r="I1977" s="9" t="s">
        <v>10690</v>
      </c>
      <c r="J1977" s="5" t="s">
        <v>42</v>
      </c>
      <c r="K1977" s="5" t="s">
        <v>679</v>
      </c>
    </row>
    <row r="1978">
      <c r="A1978" s="4">
        <v>9102.0</v>
      </c>
      <c r="B1978" s="5" t="s">
        <v>10691</v>
      </c>
      <c r="C1978" s="5" t="s">
        <v>10692</v>
      </c>
      <c r="D1978" s="6" t="s">
        <v>10693</v>
      </c>
      <c r="E1978" s="5" t="s">
        <v>10694</v>
      </c>
      <c r="F1978" s="5" t="s">
        <v>10664</v>
      </c>
      <c r="G1978" s="6" t="s">
        <v>10695</v>
      </c>
      <c r="H1978" s="5" t="s">
        <v>10696</v>
      </c>
      <c r="I1978" s="8" t="s">
        <v>10697</v>
      </c>
      <c r="J1978" s="5" t="s">
        <v>42</v>
      </c>
      <c r="K1978" s="5" t="s">
        <v>764</v>
      </c>
    </row>
    <row r="1979">
      <c r="A1979" s="4">
        <v>9101.0</v>
      </c>
      <c r="B1979" s="5" t="s">
        <v>10698</v>
      </c>
      <c r="C1979" s="5" t="s">
        <v>10699</v>
      </c>
      <c r="D1979" s="6" t="s">
        <v>10700</v>
      </c>
      <c r="E1979" s="5" t="s">
        <v>10701</v>
      </c>
      <c r="F1979" s="5" t="s">
        <v>10664</v>
      </c>
      <c r="G1979" s="6" t="s">
        <v>10702</v>
      </c>
      <c r="H1979" s="4" t="str">
        <f>IFERROR(__xludf.DUMMYFUNCTION("""info@""&amp;LOWER(REGEXREPLACE(B1979,""[^A-Za-z0-9]"",""""))&amp;"".com"""),"info@lacasonadelsolanar.com")</f>
        <v>info@lacasonadelsolanar.com</v>
      </c>
      <c r="I1979" s="9" t="s">
        <v>10703</v>
      </c>
      <c r="J1979" s="5" t="s">
        <v>463</v>
      </c>
      <c r="K1979" s="5" t="s">
        <v>152</v>
      </c>
    </row>
    <row r="1980">
      <c r="A1980" s="4">
        <v>9100.0</v>
      </c>
      <c r="B1980" s="5" t="s">
        <v>10704</v>
      </c>
      <c r="C1980" s="5" t="s">
        <v>10705</v>
      </c>
      <c r="D1980" s="6" t="s">
        <v>10706</v>
      </c>
      <c r="E1980" s="5" t="s">
        <v>10707</v>
      </c>
      <c r="F1980" s="5" t="s">
        <v>10664</v>
      </c>
      <c r="G1980" s="6" t="s">
        <v>10708</v>
      </c>
      <c r="H1980" s="5" t="s">
        <v>10709</v>
      </c>
      <c r="I1980" s="8" t="s">
        <v>10710</v>
      </c>
      <c r="J1980" s="5" t="s">
        <v>93</v>
      </c>
      <c r="K1980" s="5" t="s">
        <v>464</v>
      </c>
    </row>
    <row r="1981">
      <c r="A1981" s="4">
        <v>9099.0</v>
      </c>
      <c r="B1981" s="5" t="s">
        <v>10711</v>
      </c>
      <c r="C1981" s="5" t="s">
        <v>10712</v>
      </c>
      <c r="D1981" s="6" t="s">
        <v>10706</v>
      </c>
      <c r="E1981" s="5" t="s">
        <v>10707</v>
      </c>
      <c r="F1981" s="5" t="s">
        <v>10664</v>
      </c>
      <c r="G1981" s="6" t="s">
        <v>10713</v>
      </c>
      <c r="H1981" s="5" t="s">
        <v>10714</v>
      </c>
      <c r="I1981" s="8" t="s">
        <v>10715</v>
      </c>
      <c r="J1981" s="5" t="s">
        <v>42</v>
      </c>
      <c r="K1981" s="5" t="s">
        <v>85</v>
      </c>
    </row>
    <row r="1982">
      <c r="A1982" s="4">
        <v>9098.0</v>
      </c>
      <c r="B1982" s="5" t="s">
        <v>10716</v>
      </c>
      <c r="C1982" s="5" t="s">
        <v>10717</v>
      </c>
      <c r="D1982" s="6" t="s">
        <v>10706</v>
      </c>
      <c r="E1982" s="5" t="s">
        <v>10707</v>
      </c>
      <c r="F1982" s="5" t="s">
        <v>10664</v>
      </c>
      <c r="G1982" s="6" t="s">
        <v>10718</v>
      </c>
      <c r="H1982" s="5" t="s">
        <v>10719</v>
      </c>
      <c r="I1982" s="8" t="s">
        <v>10720</v>
      </c>
      <c r="J1982" s="5" t="s">
        <v>51</v>
      </c>
      <c r="K1982" s="5" t="s">
        <v>1427</v>
      </c>
    </row>
    <row r="1983">
      <c r="A1983" s="4">
        <v>9097.0</v>
      </c>
      <c r="B1983" s="5" t="s">
        <v>10721</v>
      </c>
      <c r="C1983" s="5" t="s">
        <v>10722</v>
      </c>
      <c r="D1983" s="6" t="s">
        <v>10706</v>
      </c>
      <c r="E1983" s="5" t="s">
        <v>10707</v>
      </c>
      <c r="F1983" s="5" t="s">
        <v>10664</v>
      </c>
      <c r="G1983" s="6" t="s">
        <v>10723</v>
      </c>
      <c r="H1983" s="5" t="s">
        <v>10724</v>
      </c>
      <c r="I1983" s="8" t="s">
        <v>10725</v>
      </c>
      <c r="J1983" s="5" t="s">
        <v>18</v>
      </c>
      <c r="K1983" s="5" t="s">
        <v>233</v>
      </c>
    </row>
    <row r="1984">
      <c r="A1984" s="4">
        <v>9096.0</v>
      </c>
      <c r="B1984" s="5" t="s">
        <v>10726</v>
      </c>
      <c r="C1984" s="5" t="s">
        <v>10727</v>
      </c>
      <c r="D1984" s="6" t="s">
        <v>10706</v>
      </c>
      <c r="E1984" s="5" t="s">
        <v>10707</v>
      </c>
      <c r="F1984" s="5" t="s">
        <v>10664</v>
      </c>
      <c r="G1984" s="6" t="s">
        <v>10728</v>
      </c>
      <c r="H1984" s="7" t="s">
        <v>10729</v>
      </c>
      <c r="I1984" s="8" t="s">
        <v>10730</v>
      </c>
      <c r="J1984" s="5" t="s">
        <v>51</v>
      </c>
      <c r="K1984" s="5" t="s">
        <v>19</v>
      </c>
    </row>
    <row r="1985">
      <c r="A1985" s="4">
        <v>9095.0</v>
      </c>
      <c r="B1985" s="5" t="s">
        <v>10731</v>
      </c>
      <c r="C1985" s="5" t="s">
        <v>10732</v>
      </c>
      <c r="D1985" s="6" t="s">
        <v>10706</v>
      </c>
      <c r="E1985" s="5" t="s">
        <v>10707</v>
      </c>
      <c r="F1985" s="5" t="s">
        <v>10664</v>
      </c>
      <c r="G1985" s="6" t="s">
        <v>10733</v>
      </c>
      <c r="H1985" s="5" t="s">
        <v>10734</v>
      </c>
      <c r="I1985" s="8" t="s">
        <v>10735</v>
      </c>
      <c r="J1985" s="5" t="s">
        <v>463</v>
      </c>
      <c r="K1985" s="5" t="s">
        <v>426</v>
      </c>
    </row>
    <row r="1986">
      <c r="A1986" s="4">
        <v>9094.0</v>
      </c>
      <c r="B1986" s="5" t="s">
        <v>10736</v>
      </c>
      <c r="C1986" s="5" t="s">
        <v>10737</v>
      </c>
      <c r="D1986" s="6" t="s">
        <v>10738</v>
      </c>
      <c r="E1986" s="5" t="s">
        <v>10739</v>
      </c>
      <c r="F1986" s="5" t="s">
        <v>10664</v>
      </c>
      <c r="G1986" s="6" t="s">
        <v>10740</v>
      </c>
      <c r="H1986" s="5" t="s">
        <v>10741</v>
      </c>
      <c r="I1986" s="8" t="s">
        <v>10742</v>
      </c>
      <c r="J1986" s="5" t="s">
        <v>93</v>
      </c>
      <c r="K1986" s="5" t="s">
        <v>3001</v>
      </c>
    </row>
    <row r="1987">
      <c r="A1987" s="4">
        <v>9093.0</v>
      </c>
      <c r="B1987" s="5" t="s">
        <v>10743</v>
      </c>
      <c r="C1987" s="5" t="s">
        <v>10744</v>
      </c>
      <c r="D1987" s="6" t="s">
        <v>10745</v>
      </c>
      <c r="E1987" s="5" t="s">
        <v>10664</v>
      </c>
      <c r="F1987" s="5" t="s">
        <v>10664</v>
      </c>
      <c r="G1987" s="6" t="s">
        <v>10746</v>
      </c>
      <c r="H1987" s="4" t="str">
        <f>IFERROR(__xludf.DUMMYFUNCTION("""info@""&amp;LOWER(REGEXREPLACE(B1987,""[^A-Za-z0-9]"",""""))&amp;"".com"""),"info@eventosquininsl.com")</f>
        <v>info@eventosquininsl.com</v>
      </c>
      <c r="I1987" s="9" t="s">
        <v>10747</v>
      </c>
      <c r="J1987" s="5" t="s">
        <v>463</v>
      </c>
      <c r="K1987" s="4" t="s">
        <v>42</v>
      </c>
    </row>
    <row r="1988">
      <c r="A1988" s="4">
        <v>9092.0</v>
      </c>
      <c r="B1988" s="5" t="s">
        <v>10748</v>
      </c>
      <c r="C1988" s="5" t="s">
        <v>10749</v>
      </c>
      <c r="D1988" s="6" t="s">
        <v>10750</v>
      </c>
      <c r="E1988" s="5" t="s">
        <v>10751</v>
      </c>
      <c r="F1988" s="5" t="s">
        <v>10664</v>
      </c>
      <c r="G1988" s="6" t="s">
        <v>10752</v>
      </c>
      <c r="H1988" s="7" t="s">
        <v>10753</v>
      </c>
      <c r="I1988" s="8" t="s">
        <v>10754</v>
      </c>
      <c r="J1988" s="5" t="s">
        <v>93</v>
      </c>
      <c r="K1988" s="4" t="s">
        <v>42</v>
      </c>
    </row>
    <row r="1989">
      <c r="A1989" s="4">
        <v>9091.0</v>
      </c>
      <c r="B1989" s="5" t="s">
        <v>10755</v>
      </c>
      <c r="C1989" s="5" t="s">
        <v>10756</v>
      </c>
      <c r="D1989" s="6" t="s">
        <v>10757</v>
      </c>
      <c r="E1989" s="5" t="s">
        <v>10758</v>
      </c>
      <c r="F1989" s="5" t="s">
        <v>10664</v>
      </c>
      <c r="G1989" s="6" t="s">
        <v>10759</v>
      </c>
      <c r="H1989" s="4" t="str">
        <f>IFERROR(__xludf.DUMMYFUNCTION("""info@""&amp;LOWER(REGEXREPLACE(B1989,""[^A-Za-z0-9]"",""""))&amp;"".com"""),"info@elportaldelmoncayo.com")</f>
        <v>info@elportaldelmoncayo.com</v>
      </c>
      <c r="I1989" s="9" t="s">
        <v>10760</v>
      </c>
      <c r="J1989" s="5" t="s">
        <v>42</v>
      </c>
      <c r="K1989" s="5" t="s">
        <v>464</v>
      </c>
    </row>
    <row r="1990">
      <c r="A1990" s="4">
        <v>9090.0</v>
      </c>
      <c r="B1990" s="5" t="s">
        <v>10761</v>
      </c>
      <c r="C1990" s="5" t="s">
        <v>8768</v>
      </c>
      <c r="D1990" s="6" t="s">
        <v>10762</v>
      </c>
      <c r="E1990" s="5" t="s">
        <v>10763</v>
      </c>
      <c r="F1990" s="5" t="s">
        <v>10664</v>
      </c>
      <c r="G1990" s="6" t="s">
        <v>10764</v>
      </c>
      <c r="H1990" s="4" t="str">
        <f>IFERROR(__xludf.DUMMYFUNCTION("""info@""&amp;LOWER(REGEXREPLACE(B1990,""[^A-Za-z0-9]"",""""))&amp;"".com"""),"info@lastruchas.com")</f>
        <v>info@lastruchas.com</v>
      </c>
      <c r="I1990" s="9" t="s">
        <v>10765</v>
      </c>
      <c r="J1990" s="5" t="s">
        <v>42</v>
      </c>
      <c r="K1990" s="5" t="s">
        <v>1027</v>
      </c>
    </row>
    <row r="1991">
      <c r="A1991" s="4">
        <v>9089.0</v>
      </c>
      <c r="B1991" s="5" t="s">
        <v>10766</v>
      </c>
      <c r="C1991" s="5" t="s">
        <v>10767</v>
      </c>
      <c r="D1991" s="6" t="s">
        <v>10762</v>
      </c>
      <c r="E1991" s="5" t="s">
        <v>10763</v>
      </c>
      <c r="F1991" s="5" t="s">
        <v>10664</v>
      </c>
      <c r="G1991" s="6" t="s">
        <v>10768</v>
      </c>
      <c r="H1991" s="5" t="s">
        <v>10769</v>
      </c>
      <c r="I1991" s="8" t="s">
        <v>10770</v>
      </c>
      <c r="J1991" s="5" t="s">
        <v>42</v>
      </c>
      <c r="K1991" s="5" t="s">
        <v>35</v>
      </c>
    </row>
    <row r="1992">
      <c r="A1992" s="4">
        <v>9088.0</v>
      </c>
      <c r="B1992" s="5" t="s">
        <v>10771</v>
      </c>
      <c r="C1992" s="5" t="s">
        <v>10772</v>
      </c>
      <c r="D1992" s="6" t="s">
        <v>10773</v>
      </c>
      <c r="E1992" s="5" t="s">
        <v>10774</v>
      </c>
      <c r="F1992" s="5" t="s">
        <v>10664</v>
      </c>
      <c r="G1992" s="6" t="s">
        <v>10775</v>
      </c>
      <c r="H1992" s="5" t="s">
        <v>10776</v>
      </c>
      <c r="I1992" s="8" t="s">
        <v>10777</v>
      </c>
      <c r="J1992" s="5" t="s">
        <v>108</v>
      </c>
      <c r="K1992" s="5" t="s">
        <v>7591</v>
      </c>
    </row>
    <row r="1993">
      <c r="A1993" s="4">
        <v>9087.0</v>
      </c>
      <c r="B1993" s="5" t="s">
        <v>10778</v>
      </c>
      <c r="C1993" s="5" t="s">
        <v>10779</v>
      </c>
      <c r="D1993" s="6" t="s">
        <v>10773</v>
      </c>
      <c r="E1993" s="5" t="s">
        <v>10774</v>
      </c>
      <c r="F1993" s="5" t="s">
        <v>10664</v>
      </c>
      <c r="G1993" s="6" t="s">
        <v>10780</v>
      </c>
      <c r="H1993" s="5" t="s">
        <v>10781</v>
      </c>
      <c r="I1993" s="9" t="s">
        <v>10782</v>
      </c>
      <c r="J1993" s="5" t="s">
        <v>42</v>
      </c>
      <c r="K1993" s="5" t="s">
        <v>10244</v>
      </c>
    </row>
    <row r="1994">
      <c r="A1994" s="4">
        <v>9086.0</v>
      </c>
      <c r="B1994" s="5" t="s">
        <v>10783</v>
      </c>
      <c r="C1994" s="5" t="s">
        <v>10784</v>
      </c>
      <c r="D1994" s="6" t="s">
        <v>10785</v>
      </c>
      <c r="E1994" s="5" t="s">
        <v>10786</v>
      </c>
      <c r="F1994" s="5" t="s">
        <v>10664</v>
      </c>
      <c r="G1994" s="6" t="s">
        <v>10787</v>
      </c>
      <c r="H1994" s="5" t="s">
        <v>10788</v>
      </c>
      <c r="I1994" s="8" t="s">
        <v>10789</v>
      </c>
      <c r="J1994" s="5" t="s">
        <v>42</v>
      </c>
      <c r="K1994" s="5" t="s">
        <v>27</v>
      </c>
    </row>
    <row r="1995">
      <c r="A1995" s="4">
        <v>9085.0</v>
      </c>
      <c r="B1995" s="5" t="s">
        <v>10790</v>
      </c>
      <c r="C1995" s="5" t="s">
        <v>10791</v>
      </c>
      <c r="D1995" s="6" t="s">
        <v>10792</v>
      </c>
      <c r="E1995" s="5" t="s">
        <v>10793</v>
      </c>
      <c r="F1995" s="5" t="s">
        <v>10664</v>
      </c>
      <c r="G1995" s="6" t="s">
        <v>10794</v>
      </c>
      <c r="H1995" s="4" t="str">
        <f>IFERROR(__xludf.DUMMYFUNCTION("""info@""&amp;LOWER(REGEXREPLACE(B1995,""[^A-Za-z0-9]"",""""))&amp;"".com"""),"info@lacadiera.com")</f>
        <v>info@lacadiera.com</v>
      </c>
      <c r="I1995" s="9" t="s">
        <v>10795</v>
      </c>
      <c r="J1995" s="5" t="s">
        <v>232</v>
      </c>
      <c r="K1995" s="5" t="s">
        <v>294</v>
      </c>
    </row>
    <row r="1996">
      <c r="A1996" s="4">
        <v>9084.0</v>
      </c>
      <c r="B1996" s="5" t="s">
        <v>10796</v>
      </c>
      <c r="C1996" s="5" t="s">
        <v>10797</v>
      </c>
      <c r="D1996" s="6" t="s">
        <v>10792</v>
      </c>
      <c r="E1996" s="5" t="s">
        <v>10793</v>
      </c>
      <c r="F1996" s="5" t="s">
        <v>10664</v>
      </c>
      <c r="G1996" s="6" t="s">
        <v>10798</v>
      </c>
      <c r="H1996" s="4" t="str">
        <f>IFERROR(__xludf.DUMMYFUNCTION("""info@""&amp;LOWER(REGEXREPLACE(B1996,""[^A-Za-z0-9]"",""""))&amp;"".com"""),"info@elaral.com")</f>
        <v>info@elaral.com</v>
      </c>
      <c r="I1996" s="9" t="s">
        <v>10799</v>
      </c>
      <c r="J1996" s="5" t="s">
        <v>108</v>
      </c>
      <c r="K1996" s="5" t="s">
        <v>170</v>
      </c>
    </row>
    <row r="1997">
      <c r="A1997" s="4">
        <v>9083.0</v>
      </c>
      <c r="B1997" s="5" t="s">
        <v>10800</v>
      </c>
      <c r="C1997" s="5" t="s">
        <v>10801</v>
      </c>
      <c r="D1997" s="6" t="s">
        <v>10738</v>
      </c>
      <c r="E1997" s="5" t="s">
        <v>10739</v>
      </c>
      <c r="F1997" s="5" t="s">
        <v>10664</v>
      </c>
      <c r="G1997" s="6" t="s">
        <v>10802</v>
      </c>
      <c r="H1997" s="5" t="s">
        <v>10803</v>
      </c>
      <c r="I1997" s="8" t="s">
        <v>10804</v>
      </c>
      <c r="J1997" s="5" t="s">
        <v>42</v>
      </c>
      <c r="K1997" s="5" t="s">
        <v>553</v>
      </c>
    </row>
    <row r="1998">
      <c r="A1998" s="4">
        <v>9082.0</v>
      </c>
      <c r="B1998" s="5" t="s">
        <v>10805</v>
      </c>
      <c r="C1998" s="5" t="s">
        <v>10806</v>
      </c>
      <c r="D1998" s="6" t="s">
        <v>10807</v>
      </c>
      <c r="E1998" s="5" t="s">
        <v>10808</v>
      </c>
      <c r="F1998" s="5" t="s">
        <v>10664</v>
      </c>
      <c r="G1998" s="6" t="s">
        <v>10809</v>
      </c>
      <c r="H1998" s="5" t="s">
        <v>10810</v>
      </c>
      <c r="I1998" s="8" t="s">
        <v>10811</v>
      </c>
      <c r="J1998" s="5" t="s">
        <v>93</v>
      </c>
      <c r="K1998" s="5" t="s">
        <v>420</v>
      </c>
    </row>
    <row r="1999">
      <c r="A1999" s="4">
        <v>9081.0</v>
      </c>
      <c r="B1999" s="5" t="s">
        <v>10812</v>
      </c>
      <c r="C1999" s="5" t="s">
        <v>10813</v>
      </c>
      <c r="D1999" s="6" t="s">
        <v>10814</v>
      </c>
      <c r="E1999" s="5" t="s">
        <v>10815</v>
      </c>
      <c r="F1999" s="5" t="s">
        <v>10664</v>
      </c>
      <c r="G1999" s="6" t="s">
        <v>10816</v>
      </c>
      <c r="H1999" s="5" t="s">
        <v>10817</v>
      </c>
      <c r="I1999" s="8" t="s">
        <v>10818</v>
      </c>
      <c r="J1999" s="5" t="s">
        <v>93</v>
      </c>
      <c r="K1999" s="5" t="s">
        <v>1410</v>
      </c>
    </row>
    <row r="2000">
      <c r="A2000" s="4">
        <v>9080.0</v>
      </c>
      <c r="B2000" s="5" t="s">
        <v>10819</v>
      </c>
      <c r="C2000" s="5" t="s">
        <v>10820</v>
      </c>
      <c r="D2000" s="6" t="s">
        <v>10821</v>
      </c>
      <c r="E2000" s="5" t="s">
        <v>10822</v>
      </c>
      <c r="F2000" s="5" t="s">
        <v>10664</v>
      </c>
      <c r="G2000" s="6" t="s">
        <v>10823</v>
      </c>
      <c r="H2000" s="5" t="s">
        <v>10824</v>
      </c>
      <c r="I2000" s="8" t="s">
        <v>10825</v>
      </c>
      <c r="J2000" s="5" t="s">
        <v>93</v>
      </c>
      <c r="K2000" s="5" t="s">
        <v>115</v>
      </c>
    </row>
    <row r="2001">
      <c r="A2001" s="4">
        <v>9079.0</v>
      </c>
      <c r="B2001" s="5" t="s">
        <v>10826</v>
      </c>
      <c r="C2001" s="5" t="s">
        <v>10827</v>
      </c>
      <c r="D2001" s="6" t="s">
        <v>10821</v>
      </c>
      <c r="E2001" s="5" t="s">
        <v>10822</v>
      </c>
      <c r="F2001" s="5" t="s">
        <v>10664</v>
      </c>
      <c r="G2001" s="6" t="s">
        <v>10828</v>
      </c>
      <c r="H2001" s="5" t="s">
        <v>10829</v>
      </c>
      <c r="I2001" s="8" t="s">
        <v>10830</v>
      </c>
      <c r="J2001" s="5" t="s">
        <v>93</v>
      </c>
      <c r="K2001" s="4" t="s">
        <v>42</v>
      </c>
    </row>
    <row r="2002">
      <c r="A2002" s="4">
        <v>9078.0</v>
      </c>
      <c r="B2002" s="5" t="s">
        <v>7502</v>
      </c>
      <c r="C2002" s="5" t="s">
        <v>10831</v>
      </c>
      <c r="D2002" s="6" t="s">
        <v>10681</v>
      </c>
      <c r="E2002" s="5" t="s">
        <v>10682</v>
      </c>
      <c r="F2002" s="5" t="s">
        <v>10664</v>
      </c>
      <c r="G2002" s="6" t="s">
        <v>10832</v>
      </c>
      <c r="H2002" s="7" t="s">
        <v>10833</v>
      </c>
      <c r="I2002" s="8" t="s">
        <v>10834</v>
      </c>
      <c r="J2002" s="5" t="s">
        <v>93</v>
      </c>
      <c r="K2002" s="5" t="s">
        <v>498</v>
      </c>
    </row>
    <row r="2003">
      <c r="A2003" s="4">
        <v>9077.0</v>
      </c>
      <c r="B2003" s="5" t="s">
        <v>10835</v>
      </c>
      <c r="C2003" s="5" t="s">
        <v>10836</v>
      </c>
      <c r="D2003" s="6" t="s">
        <v>10681</v>
      </c>
      <c r="E2003" s="5" t="s">
        <v>10682</v>
      </c>
      <c r="F2003" s="5" t="s">
        <v>10664</v>
      </c>
      <c r="G2003" s="6" t="s">
        <v>10837</v>
      </c>
      <c r="H2003" s="5" t="s">
        <v>10838</v>
      </c>
      <c r="I2003" s="8" t="s">
        <v>10839</v>
      </c>
      <c r="J2003" s="5" t="s">
        <v>463</v>
      </c>
      <c r="K2003" s="5" t="s">
        <v>375</v>
      </c>
    </row>
    <row r="2004">
      <c r="A2004" s="4">
        <v>9076.0</v>
      </c>
      <c r="B2004" s="5" t="s">
        <v>10840</v>
      </c>
      <c r="C2004" s="5" t="s">
        <v>10841</v>
      </c>
      <c r="D2004" s="6" t="s">
        <v>10842</v>
      </c>
      <c r="E2004" s="5" t="s">
        <v>10664</v>
      </c>
      <c r="F2004" s="5" t="s">
        <v>10664</v>
      </c>
      <c r="G2004" s="6" t="s">
        <v>10843</v>
      </c>
      <c r="H2004" s="7" t="s">
        <v>10844</v>
      </c>
      <c r="I2004" s="8" t="s">
        <v>10845</v>
      </c>
      <c r="J2004" s="5" t="s">
        <v>42</v>
      </c>
      <c r="K2004" s="5" t="s">
        <v>1574</v>
      </c>
    </row>
    <row r="2005">
      <c r="A2005" s="4">
        <v>9075.0</v>
      </c>
      <c r="B2005" s="5" t="s">
        <v>10846</v>
      </c>
      <c r="C2005" s="5" t="s">
        <v>10847</v>
      </c>
      <c r="D2005" s="6" t="s">
        <v>10848</v>
      </c>
      <c r="E2005" s="5" t="s">
        <v>10664</v>
      </c>
      <c r="F2005" s="5" t="s">
        <v>10664</v>
      </c>
      <c r="G2005" s="6" t="s">
        <v>10849</v>
      </c>
      <c r="H2005" s="5" t="s">
        <v>3121</v>
      </c>
      <c r="I2005" s="8" t="s">
        <v>3122</v>
      </c>
      <c r="J2005" s="5" t="s">
        <v>108</v>
      </c>
      <c r="K2005" s="5" t="s">
        <v>5817</v>
      </c>
    </row>
    <row r="2006">
      <c r="A2006" s="4">
        <v>9074.0</v>
      </c>
      <c r="B2006" s="5" t="s">
        <v>10850</v>
      </c>
      <c r="C2006" s="5" t="s">
        <v>10851</v>
      </c>
      <c r="D2006" s="6" t="s">
        <v>10852</v>
      </c>
      <c r="E2006" s="5" t="s">
        <v>10853</v>
      </c>
      <c r="F2006" s="5" t="s">
        <v>10664</v>
      </c>
      <c r="G2006" s="6" t="s">
        <v>10854</v>
      </c>
      <c r="H2006" s="4" t="str">
        <f>IFERROR(__xludf.DUMMYFUNCTION("""info@""&amp;LOWER(REGEXREPLACE(B2006,""[^A-Za-z0-9]"",""""))&amp;"".com"""),"info@lasgaliassa.com")</f>
        <v>info@lasgaliassa.com</v>
      </c>
      <c r="I2006" s="9" t="s">
        <v>10855</v>
      </c>
      <c r="J2006" s="5" t="s">
        <v>42</v>
      </c>
      <c r="K2006" s="5" t="s">
        <v>782</v>
      </c>
    </row>
    <row r="2007">
      <c r="A2007" s="4">
        <v>9073.0</v>
      </c>
      <c r="B2007" s="5" t="s">
        <v>10856</v>
      </c>
      <c r="C2007" s="5" t="s">
        <v>10857</v>
      </c>
      <c r="D2007" s="6" t="s">
        <v>10858</v>
      </c>
      <c r="E2007" s="5" t="s">
        <v>10859</v>
      </c>
      <c r="F2007" s="5" t="s">
        <v>10664</v>
      </c>
      <c r="G2007" s="6" t="s">
        <v>10860</v>
      </c>
      <c r="H2007" s="5" t="s">
        <v>10861</v>
      </c>
      <c r="I2007" s="9" t="s">
        <v>10862</v>
      </c>
      <c r="J2007" s="5" t="s">
        <v>42</v>
      </c>
      <c r="K2007" s="5" t="s">
        <v>126</v>
      </c>
    </row>
    <row r="2008">
      <c r="A2008" s="4">
        <v>9072.0</v>
      </c>
      <c r="B2008" s="5" t="s">
        <v>10863</v>
      </c>
      <c r="C2008" s="5" t="s">
        <v>10864</v>
      </c>
      <c r="D2008" s="6" t="s">
        <v>10858</v>
      </c>
      <c r="E2008" s="5" t="s">
        <v>10859</v>
      </c>
      <c r="F2008" s="5" t="s">
        <v>10664</v>
      </c>
      <c r="G2008" s="6" t="s">
        <v>10865</v>
      </c>
      <c r="H2008" s="5" t="s">
        <v>10866</v>
      </c>
      <c r="I2008" s="9" t="s">
        <v>10867</v>
      </c>
      <c r="J2008" s="5" t="s">
        <v>108</v>
      </c>
      <c r="K2008" s="5" t="s">
        <v>308</v>
      </c>
    </row>
    <row r="2009">
      <c r="A2009" s="4">
        <v>9071.0</v>
      </c>
      <c r="B2009" s="5" t="s">
        <v>10868</v>
      </c>
      <c r="C2009" s="5" t="s">
        <v>10869</v>
      </c>
      <c r="D2009" s="6" t="s">
        <v>10870</v>
      </c>
      <c r="E2009" s="5" t="s">
        <v>10871</v>
      </c>
      <c r="F2009" s="5" t="s">
        <v>10664</v>
      </c>
      <c r="G2009" s="6" t="s">
        <v>10872</v>
      </c>
      <c r="H2009" s="4" t="s">
        <v>10873</v>
      </c>
      <c r="I2009" s="8" t="s">
        <v>10874</v>
      </c>
      <c r="J2009" s="5" t="s">
        <v>93</v>
      </c>
      <c r="K2009" s="5" t="s">
        <v>578</v>
      </c>
    </row>
    <row r="2010">
      <c r="A2010" s="4">
        <v>9070.0</v>
      </c>
      <c r="B2010" s="5" t="s">
        <v>10875</v>
      </c>
      <c r="C2010" s="5" t="s">
        <v>10876</v>
      </c>
      <c r="D2010" s="6" t="s">
        <v>10877</v>
      </c>
      <c r="E2010" s="5" t="s">
        <v>10878</v>
      </c>
      <c r="F2010" s="5" t="s">
        <v>10879</v>
      </c>
      <c r="G2010" s="6" t="s">
        <v>10880</v>
      </c>
      <c r="H2010" s="5" t="s">
        <v>10881</v>
      </c>
      <c r="I2010" s="8" t="s">
        <v>10882</v>
      </c>
      <c r="J2010" s="5" t="s">
        <v>51</v>
      </c>
      <c r="K2010" s="5" t="s">
        <v>553</v>
      </c>
    </row>
    <row r="2011">
      <c r="A2011" s="4">
        <v>9069.0</v>
      </c>
      <c r="B2011" s="5" t="s">
        <v>10883</v>
      </c>
      <c r="C2011" s="5" t="s">
        <v>10884</v>
      </c>
      <c r="D2011" s="6" t="s">
        <v>10885</v>
      </c>
      <c r="E2011" s="5" t="s">
        <v>10886</v>
      </c>
      <c r="F2011" s="5" t="s">
        <v>10664</v>
      </c>
      <c r="G2011" s="6" t="s">
        <v>10887</v>
      </c>
      <c r="H2011" s="4" t="str">
        <f>IFERROR(__xludf.DUMMYFUNCTION("""info@""&amp;LOWER(REGEXREPLACE(B2011,""[^A-Za-z0-9]"",""""))&amp;"".com"""),"info@hotelmardearagon.com")</f>
        <v>info@hotelmardearagon.com</v>
      </c>
      <c r="I2011" s="9" t="s">
        <v>10888</v>
      </c>
      <c r="J2011" s="5" t="s">
        <v>42</v>
      </c>
      <c r="K2011" s="5" t="s">
        <v>950</v>
      </c>
    </row>
    <row r="2012">
      <c r="A2012" s="4">
        <v>9068.0</v>
      </c>
      <c r="B2012" s="5" t="s">
        <v>10889</v>
      </c>
      <c r="C2012" s="5" t="s">
        <v>10890</v>
      </c>
      <c r="D2012" s="6" t="s">
        <v>10885</v>
      </c>
      <c r="E2012" s="5" t="s">
        <v>10886</v>
      </c>
      <c r="F2012" s="5" t="s">
        <v>10664</v>
      </c>
      <c r="G2012" s="6" t="s">
        <v>10891</v>
      </c>
      <c r="H2012" s="7" t="s">
        <v>10892</v>
      </c>
      <c r="I2012" s="8" t="s">
        <v>10893</v>
      </c>
      <c r="J2012" s="5" t="s">
        <v>42</v>
      </c>
      <c r="K2012" s="5" t="s">
        <v>184</v>
      </c>
    </row>
    <row r="2013">
      <c r="A2013" s="4">
        <v>9067.0</v>
      </c>
      <c r="B2013" s="5" t="s">
        <v>10894</v>
      </c>
      <c r="C2013" s="5" t="s">
        <v>10895</v>
      </c>
      <c r="D2013" s="6" t="s">
        <v>10896</v>
      </c>
      <c r="E2013" s="5" t="s">
        <v>10897</v>
      </c>
      <c r="F2013" s="5" t="s">
        <v>10664</v>
      </c>
      <c r="G2013" s="6" t="s">
        <v>10898</v>
      </c>
      <c r="H2013" s="4" t="s">
        <v>10899</v>
      </c>
      <c r="I2013" s="8" t="s">
        <v>10900</v>
      </c>
      <c r="J2013" s="5" t="s">
        <v>18</v>
      </c>
      <c r="K2013" s="5" t="s">
        <v>35</v>
      </c>
    </row>
    <row r="2014">
      <c r="A2014" s="4">
        <v>9066.0</v>
      </c>
      <c r="B2014" s="5" t="s">
        <v>10901</v>
      </c>
      <c r="C2014" s="5" t="s">
        <v>10902</v>
      </c>
      <c r="D2014" s="6" t="s">
        <v>10903</v>
      </c>
      <c r="E2014" s="5" t="s">
        <v>10904</v>
      </c>
      <c r="F2014" s="5" t="s">
        <v>10664</v>
      </c>
      <c r="G2014" s="6" t="s">
        <v>10905</v>
      </c>
      <c r="H2014" s="4" t="s">
        <v>10906</v>
      </c>
      <c r="I2014" s="8" t="s">
        <v>10907</v>
      </c>
      <c r="J2014" s="5" t="s">
        <v>108</v>
      </c>
      <c r="K2014" s="5" t="s">
        <v>764</v>
      </c>
    </row>
    <row r="2015">
      <c r="A2015" s="4">
        <v>9065.0</v>
      </c>
      <c r="B2015" s="5" t="s">
        <v>10908</v>
      </c>
      <c r="C2015" s="5" t="s">
        <v>10909</v>
      </c>
      <c r="D2015" s="6" t="s">
        <v>10910</v>
      </c>
      <c r="E2015" s="5" t="s">
        <v>10911</v>
      </c>
      <c r="F2015" s="5" t="s">
        <v>10664</v>
      </c>
      <c r="G2015" s="6" t="s">
        <v>10912</v>
      </c>
      <c r="H2015" s="5" t="s">
        <v>10913</v>
      </c>
      <c r="I2015" s="4" t="s">
        <v>10914</v>
      </c>
      <c r="J2015" s="5" t="s">
        <v>42</v>
      </c>
      <c r="K2015" s="5" t="s">
        <v>35</v>
      </c>
    </row>
    <row r="2016">
      <c r="A2016" s="4">
        <v>9064.0</v>
      </c>
      <c r="B2016" s="5" t="s">
        <v>10915</v>
      </c>
      <c r="C2016" s="5" t="s">
        <v>10916</v>
      </c>
      <c r="D2016" s="6" t="s">
        <v>10814</v>
      </c>
      <c r="E2016" s="5" t="s">
        <v>10815</v>
      </c>
      <c r="F2016" s="5" t="s">
        <v>10664</v>
      </c>
      <c r="G2016" s="6" t="s">
        <v>10917</v>
      </c>
      <c r="H2016" s="5" t="s">
        <v>10918</v>
      </c>
      <c r="I2016" s="8" t="s">
        <v>10919</v>
      </c>
      <c r="J2016" s="5" t="s">
        <v>18</v>
      </c>
      <c r="K2016" s="5" t="s">
        <v>1027</v>
      </c>
    </row>
    <row r="2017">
      <c r="A2017" s="4">
        <v>9063.0</v>
      </c>
      <c r="B2017" s="5" t="s">
        <v>10920</v>
      </c>
      <c r="C2017" s="5" t="s">
        <v>10921</v>
      </c>
      <c r="D2017" s="6" t="s">
        <v>10922</v>
      </c>
      <c r="E2017" s="5" t="s">
        <v>10923</v>
      </c>
      <c r="F2017" s="5" t="s">
        <v>10664</v>
      </c>
      <c r="G2017" s="6" t="s">
        <v>10924</v>
      </c>
      <c r="H2017" s="5" t="s">
        <v>10925</v>
      </c>
      <c r="I2017" s="8" t="s">
        <v>10926</v>
      </c>
      <c r="J2017" s="5" t="s">
        <v>18</v>
      </c>
      <c r="K2017" s="5" t="s">
        <v>420</v>
      </c>
    </row>
    <row r="2018">
      <c r="A2018" s="4">
        <v>9062.0</v>
      </c>
      <c r="B2018" s="5" t="s">
        <v>10927</v>
      </c>
      <c r="C2018" s="5" t="s">
        <v>10928</v>
      </c>
      <c r="D2018" s="6" t="s">
        <v>10929</v>
      </c>
      <c r="E2018" s="5" t="s">
        <v>10664</v>
      </c>
      <c r="F2018" s="5" t="s">
        <v>10664</v>
      </c>
      <c r="G2018" s="6" t="s">
        <v>10930</v>
      </c>
      <c r="H2018" s="7" t="s">
        <v>10931</v>
      </c>
      <c r="I2018" s="8" t="s">
        <v>10932</v>
      </c>
      <c r="J2018" s="5" t="s">
        <v>42</v>
      </c>
      <c r="K2018" s="5" t="s">
        <v>10160</v>
      </c>
    </row>
    <row r="2019">
      <c r="A2019" s="4">
        <v>9061.0</v>
      </c>
      <c r="B2019" s="5" t="s">
        <v>10933</v>
      </c>
      <c r="C2019" s="5" t="s">
        <v>10934</v>
      </c>
      <c r="D2019" s="6" t="s">
        <v>10935</v>
      </c>
      <c r="E2019" s="5" t="s">
        <v>10664</v>
      </c>
      <c r="F2019" s="5" t="s">
        <v>10664</v>
      </c>
      <c r="G2019" s="6" t="s">
        <v>10936</v>
      </c>
      <c r="H2019" s="5" t="s">
        <v>10937</v>
      </c>
      <c r="I2019" s="8" t="s">
        <v>10938</v>
      </c>
      <c r="J2019" s="5" t="s">
        <v>42</v>
      </c>
      <c r="K2019" s="5" t="s">
        <v>464</v>
      </c>
    </row>
    <row r="2020">
      <c r="A2020" s="4">
        <v>9060.0</v>
      </c>
      <c r="B2020" s="5" t="s">
        <v>10939</v>
      </c>
      <c r="C2020" s="5" t="s">
        <v>10940</v>
      </c>
      <c r="D2020" s="6" t="s">
        <v>10941</v>
      </c>
      <c r="E2020" s="5" t="s">
        <v>10942</v>
      </c>
      <c r="F2020" s="5" t="s">
        <v>10664</v>
      </c>
      <c r="G2020" s="6" t="s">
        <v>10943</v>
      </c>
      <c r="H2020" s="5" t="s">
        <v>10944</v>
      </c>
      <c r="I2020" s="8" t="s">
        <v>10945</v>
      </c>
      <c r="J2020" s="5" t="s">
        <v>42</v>
      </c>
      <c r="K2020" s="5" t="s">
        <v>308</v>
      </c>
    </row>
    <row r="2021">
      <c r="A2021" s="4">
        <v>9059.0</v>
      </c>
      <c r="B2021" s="5" t="s">
        <v>10946</v>
      </c>
      <c r="C2021" s="5" t="s">
        <v>10947</v>
      </c>
      <c r="D2021" s="6" t="s">
        <v>10821</v>
      </c>
      <c r="E2021" s="5" t="s">
        <v>10822</v>
      </c>
      <c r="F2021" s="5" t="s">
        <v>10664</v>
      </c>
      <c r="G2021" s="6" t="s">
        <v>10948</v>
      </c>
      <c r="H2021" s="5" t="s">
        <v>10949</v>
      </c>
      <c r="I2021" s="8" t="s">
        <v>10950</v>
      </c>
      <c r="J2021" s="5" t="s">
        <v>108</v>
      </c>
      <c r="K2021" s="5" t="s">
        <v>1985</v>
      </c>
    </row>
    <row r="2022">
      <c r="A2022" s="4">
        <v>9058.0</v>
      </c>
      <c r="B2022" s="5" t="s">
        <v>10951</v>
      </c>
      <c r="C2022" s="5" t="s">
        <v>10952</v>
      </c>
      <c r="D2022" s="6" t="s">
        <v>10953</v>
      </c>
      <c r="E2022" s="5" t="s">
        <v>10664</v>
      </c>
      <c r="F2022" s="5" t="s">
        <v>10664</v>
      </c>
      <c r="G2022" s="6" t="s">
        <v>10954</v>
      </c>
      <c r="H2022" s="5" t="s">
        <v>10955</v>
      </c>
      <c r="I2022" s="8" t="s">
        <v>10956</v>
      </c>
      <c r="J2022" s="5" t="s">
        <v>463</v>
      </c>
      <c r="K2022" s="4" t="s">
        <v>42</v>
      </c>
    </row>
    <row r="2023">
      <c r="A2023" s="4">
        <v>9057.0</v>
      </c>
      <c r="B2023" s="5" t="s">
        <v>10957</v>
      </c>
      <c r="C2023" s="5" t="s">
        <v>10958</v>
      </c>
      <c r="D2023" s="6" t="s">
        <v>10663</v>
      </c>
      <c r="E2023" s="5" t="s">
        <v>10664</v>
      </c>
      <c r="F2023" s="5" t="s">
        <v>10664</v>
      </c>
      <c r="G2023" s="6" t="s">
        <v>10959</v>
      </c>
      <c r="H2023" s="5" t="s">
        <v>10960</v>
      </c>
      <c r="I2023" s="8" t="s">
        <v>10961</v>
      </c>
      <c r="J2023" s="5" t="s">
        <v>42</v>
      </c>
      <c r="K2023" s="5" t="s">
        <v>1421</v>
      </c>
    </row>
    <row r="2024">
      <c r="A2024" s="4">
        <v>9056.0</v>
      </c>
      <c r="B2024" s="5" t="s">
        <v>10962</v>
      </c>
      <c r="C2024" s="5" t="s">
        <v>10963</v>
      </c>
      <c r="D2024" s="6" t="s">
        <v>10676</v>
      </c>
      <c r="E2024" s="5" t="s">
        <v>10664</v>
      </c>
      <c r="F2024" s="5" t="s">
        <v>10664</v>
      </c>
      <c r="G2024" s="6" t="s">
        <v>10964</v>
      </c>
      <c r="H2024" s="5" t="s">
        <v>10965</v>
      </c>
      <c r="I2024" s="8" t="s">
        <v>10966</v>
      </c>
      <c r="J2024" s="5" t="s">
        <v>108</v>
      </c>
      <c r="K2024" s="5" t="s">
        <v>764</v>
      </c>
    </row>
    <row r="2025">
      <c r="A2025" s="4">
        <v>9055.0</v>
      </c>
      <c r="B2025" s="5" t="s">
        <v>10967</v>
      </c>
      <c r="C2025" s="5" t="s">
        <v>10968</v>
      </c>
      <c r="D2025" s="6" t="s">
        <v>10848</v>
      </c>
      <c r="E2025" s="5" t="s">
        <v>10664</v>
      </c>
      <c r="F2025" s="5" t="s">
        <v>10664</v>
      </c>
      <c r="G2025" s="6" t="s">
        <v>10969</v>
      </c>
      <c r="H2025" s="5" t="s">
        <v>10970</v>
      </c>
      <c r="I2025" s="8" t="s">
        <v>10971</v>
      </c>
      <c r="J2025" s="5" t="s">
        <v>18</v>
      </c>
      <c r="K2025" s="4" t="s">
        <v>42</v>
      </c>
    </row>
    <row r="2026">
      <c r="A2026" s="4">
        <v>9054.0</v>
      </c>
      <c r="B2026" s="5" t="s">
        <v>10972</v>
      </c>
      <c r="C2026" s="5" t="s">
        <v>10847</v>
      </c>
      <c r="D2026" s="6" t="s">
        <v>10848</v>
      </c>
      <c r="E2026" s="5" t="s">
        <v>10664</v>
      </c>
      <c r="F2026" s="5" t="s">
        <v>10664</v>
      </c>
      <c r="G2026" s="6" t="s">
        <v>10973</v>
      </c>
      <c r="H2026" s="7" t="s">
        <v>10974</v>
      </c>
      <c r="I2026" s="8" t="s">
        <v>10975</v>
      </c>
      <c r="J2026" s="5" t="s">
        <v>42</v>
      </c>
      <c r="K2026" s="5" t="s">
        <v>2826</v>
      </c>
    </row>
    <row r="2027">
      <c r="A2027" s="4">
        <v>9053.0</v>
      </c>
      <c r="B2027" s="5" t="s">
        <v>10976</v>
      </c>
      <c r="C2027" s="5" t="s">
        <v>10977</v>
      </c>
      <c r="D2027" s="6" t="s">
        <v>10978</v>
      </c>
      <c r="E2027" s="5" t="s">
        <v>10664</v>
      </c>
      <c r="F2027" s="5" t="s">
        <v>10664</v>
      </c>
      <c r="G2027" s="6" t="s">
        <v>10979</v>
      </c>
      <c r="H2027" s="5" t="s">
        <v>10980</v>
      </c>
      <c r="I2027" s="8" t="s">
        <v>10981</v>
      </c>
      <c r="J2027" s="5" t="s">
        <v>42</v>
      </c>
      <c r="K2027" s="5" t="s">
        <v>3802</v>
      </c>
    </row>
    <row r="2028">
      <c r="A2028" s="4">
        <v>9052.0</v>
      </c>
      <c r="B2028" s="5" t="s">
        <v>10982</v>
      </c>
      <c r="C2028" s="5" t="s">
        <v>10983</v>
      </c>
      <c r="D2028" s="6" t="s">
        <v>10984</v>
      </c>
      <c r="E2028" s="5" t="s">
        <v>10664</v>
      </c>
      <c r="F2028" s="5" t="s">
        <v>10664</v>
      </c>
      <c r="G2028" s="6" t="s">
        <v>10985</v>
      </c>
      <c r="H2028" s="5" t="s">
        <v>10986</v>
      </c>
      <c r="I2028" s="8" t="s">
        <v>10987</v>
      </c>
      <c r="J2028" s="5" t="s">
        <v>108</v>
      </c>
      <c r="K2028" s="5" t="s">
        <v>3415</v>
      </c>
    </row>
    <row r="2029">
      <c r="A2029" s="4">
        <v>9050.0</v>
      </c>
      <c r="B2029" s="5" t="s">
        <v>10988</v>
      </c>
      <c r="C2029" s="5" t="s">
        <v>10989</v>
      </c>
      <c r="D2029" s="6" t="s">
        <v>10676</v>
      </c>
      <c r="E2029" s="5" t="s">
        <v>10664</v>
      </c>
      <c r="F2029" s="5" t="s">
        <v>10664</v>
      </c>
      <c r="G2029" s="6" t="s">
        <v>10990</v>
      </c>
      <c r="H2029" s="7" t="s">
        <v>10991</v>
      </c>
      <c r="I2029" s="8" t="s">
        <v>8159</v>
      </c>
      <c r="J2029" s="5" t="s">
        <v>42</v>
      </c>
      <c r="K2029" s="5" t="s">
        <v>10992</v>
      </c>
    </row>
    <row r="2030">
      <c r="A2030" s="4">
        <v>9051.0</v>
      </c>
      <c r="B2030" s="5" t="s">
        <v>10993</v>
      </c>
      <c r="C2030" s="5" t="s">
        <v>10994</v>
      </c>
      <c r="D2030" s="6" t="s">
        <v>10676</v>
      </c>
      <c r="E2030" s="5" t="s">
        <v>10664</v>
      </c>
      <c r="F2030" s="5" t="s">
        <v>10664</v>
      </c>
      <c r="G2030" s="6" t="s">
        <v>10990</v>
      </c>
      <c r="H2030" s="5" t="s">
        <v>10995</v>
      </c>
      <c r="I2030" s="8" t="s">
        <v>8159</v>
      </c>
      <c r="J2030" s="5" t="s">
        <v>42</v>
      </c>
      <c r="K2030" s="5" t="s">
        <v>10996</v>
      </c>
    </row>
    <row r="2031">
      <c r="A2031" s="4">
        <v>9049.0</v>
      </c>
      <c r="B2031" s="5" t="s">
        <v>10997</v>
      </c>
      <c r="C2031" s="5" t="s">
        <v>10998</v>
      </c>
      <c r="D2031" s="6" t="s">
        <v>10984</v>
      </c>
      <c r="E2031" s="5" t="s">
        <v>10664</v>
      </c>
      <c r="F2031" s="5" t="s">
        <v>10664</v>
      </c>
      <c r="G2031" s="6" t="s">
        <v>10999</v>
      </c>
      <c r="H2031" s="5" t="s">
        <v>11000</v>
      </c>
      <c r="I2031" s="8" t="s">
        <v>11001</v>
      </c>
      <c r="J2031" s="5" t="s">
        <v>18</v>
      </c>
      <c r="K2031" s="5" t="s">
        <v>1685</v>
      </c>
    </row>
    <row r="2032">
      <c r="A2032" s="4">
        <v>9048.0</v>
      </c>
      <c r="B2032" s="5" t="s">
        <v>5027</v>
      </c>
      <c r="C2032" s="5" t="s">
        <v>11002</v>
      </c>
      <c r="D2032" s="6" t="s">
        <v>10953</v>
      </c>
      <c r="E2032" s="5" t="s">
        <v>10664</v>
      </c>
      <c r="F2032" s="5" t="s">
        <v>10664</v>
      </c>
      <c r="G2032" s="6" t="s">
        <v>11003</v>
      </c>
      <c r="H2032" s="5" t="s">
        <v>11004</v>
      </c>
      <c r="I2032" s="8" t="s">
        <v>11005</v>
      </c>
      <c r="J2032" s="5" t="s">
        <v>18</v>
      </c>
      <c r="K2032" s="5" t="s">
        <v>43</v>
      </c>
    </row>
    <row r="2033">
      <c r="A2033" s="4">
        <v>9047.0</v>
      </c>
      <c r="B2033" s="5" t="s">
        <v>11006</v>
      </c>
      <c r="C2033" s="5" t="s">
        <v>11007</v>
      </c>
      <c r="D2033" s="6" t="s">
        <v>10984</v>
      </c>
      <c r="E2033" s="5" t="s">
        <v>10664</v>
      </c>
      <c r="F2033" s="5" t="s">
        <v>10664</v>
      </c>
      <c r="G2033" s="6" t="s">
        <v>11008</v>
      </c>
      <c r="H2033" s="5" t="s">
        <v>11009</v>
      </c>
      <c r="I2033" s="8" t="s">
        <v>11010</v>
      </c>
      <c r="J2033" s="5" t="s">
        <v>463</v>
      </c>
      <c r="K2033" s="5" t="s">
        <v>906</v>
      </c>
    </row>
    <row r="2034">
      <c r="A2034" s="4">
        <v>9046.0</v>
      </c>
      <c r="B2034" s="5" t="s">
        <v>11011</v>
      </c>
      <c r="C2034" s="5" t="s">
        <v>11012</v>
      </c>
      <c r="D2034" s="6" t="s">
        <v>10984</v>
      </c>
      <c r="E2034" s="5" t="s">
        <v>10664</v>
      </c>
      <c r="F2034" s="5" t="s">
        <v>10664</v>
      </c>
      <c r="G2034" s="6" t="s">
        <v>11013</v>
      </c>
      <c r="H2034" s="5" t="s">
        <v>11014</v>
      </c>
      <c r="I2034" s="9" t="s">
        <v>11015</v>
      </c>
      <c r="J2034" s="5" t="s">
        <v>463</v>
      </c>
      <c r="K2034" s="5" t="s">
        <v>35</v>
      </c>
    </row>
    <row r="2035">
      <c r="A2035" s="4">
        <v>9045.0</v>
      </c>
      <c r="B2035" s="5" t="s">
        <v>11016</v>
      </c>
      <c r="C2035" s="5" t="s">
        <v>11017</v>
      </c>
      <c r="D2035" s="6" t="s">
        <v>10935</v>
      </c>
      <c r="E2035" s="5" t="s">
        <v>10664</v>
      </c>
      <c r="F2035" s="5" t="s">
        <v>10664</v>
      </c>
      <c r="G2035" s="6" t="s">
        <v>11018</v>
      </c>
      <c r="H2035" s="5" t="s">
        <v>11019</v>
      </c>
      <c r="I2035" s="8" t="s">
        <v>11020</v>
      </c>
      <c r="J2035" s="5" t="s">
        <v>42</v>
      </c>
      <c r="K2035" s="5" t="s">
        <v>2757</v>
      </c>
    </row>
    <row r="2036">
      <c r="A2036" s="4">
        <v>9044.0</v>
      </c>
      <c r="B2036" s="5" t="s">
        <v>11021</v>
      </c>
      <c r="C2036" s="5" t="s">
        <v>11022</v>
      </c>
      <c r="D2036" s="6" t="s">
        <v>11023</v>
      </c>
      <c r="E2036" s="5" t="s">
        <v>10664</v>
      </c>
      <c r="F2036" s="5" t="s">
        <v>10664</v>
      </c>
      <c r="G2036" s="6" t="s">
        <v>11024</v>
      </c>
      <c r="H2036" s="7" t="s">
        <v>11025</v>
      </c>
      <c r="I2036" s="8" t="s">
        <v>439</v>
      </c>
      <c r="J2036" s="5" t="s">
        <v>18</v>
      </c>
      <c r="K2036" s="5" t="s">
        <v>2201</v>
      </c>
    </row>
    <row r="2037">
      <c r="A2037" s="4">
        <v>9043.0</v>
      </c>
      <c r="B2037" s="5" t="s">
        <v>11026</v>
      </c>
      <c r="C2037" s="5" t="s">
        <v>11027</v>
      </c>
      <c r="D2037" s="6" t="s">
        <v>10745</v>
      </c>
      <c r="E2037" s="5" t="s">
        <v>10664</v>
      </c>
      <c r="F2037" s="5" t="s">
        <v>10664</v>
      </c>
      <c r="G2037" s="6" t="s">
        <v>11028</v>
      </c>
      <c r="H2037" s="4" t="s">
        <v>11029</v>
      </c>
      <c r="I2037" s="8" t="s">
        <v>11030</v>
      </c>
      <c r="J2037" s="5" t="s">
        <v>42</v>
      </c>
      <c r="K2037" s="5" t="s">
        <v>176</v>
      </c>
    </row>
    <row r="2038">
      <c r="A2038" s="4">
        <v>9042.0</v>
      </c>
      <c r="B2038" s="5" t="s">
        <v>11031</v>
      </c>
      <c r="C2038" s="5" t="s">
        <v>11032</v>
      </c>
      <c r="D2038" s="6" t="s">
        <v>10745</v>
      </c>
      <c r="E2038" s="5" t="s">
        <v>10664</v>
      </c>
      <c r="F2038" s="5" t="s">
        <v>10664</v>
      </c>
      <c r="G2038" s="6" t="s">
        <v>11033</v>
      </c>
      <c r="H2038" s="4" t="str">
        <f>IFERROR(__xludf.DUMMYFUNCTION("""info@""&amp;LOWER(REGEXREPLACE(B2038,""[^A-Za-z0-9]"",""""))&amp;"".com"""),"info@srexplotacionygestiondehotelessl.com")</f>
        <v>info@srexplotacionygestiondehotelessl.com</v>
      </c>
      <c r="I2038" s="9" t="s">
        <v>11034</v>
      </c>
      <c r="J2038" s="5" t="s">
        <v>18</v>
      </c>
      <c r="K2038" s="4" t="s">
        <v>42</v>
      </c>
    </row>
    <row r="2039">
      <c r="A2039" s="4">
        <v>9041.0</v>
      </c>
      <c r="B2039" s="5" t="s">
        <v>11035</v>
      </c>
      <c r="C2039" s="5" t="s">
        <v>11036</v>
      </c>
      <c r="D2039" s="6" t="s">
        <v>11037</v>
      </c>
      <c r="E2039" s="5" t="s">
        <v>10664</v>
      </c>
      <c r="F2039" s="5" t="s">
        <v>10664</v>
      </c>
      <c r="G2039" s="6" t="s">
        <v>11038</v>
      </c>
      <c r="H2039" s="5" t="s">
        <v>11039</v>
      </c>
      <c r="I2039" s="8" t="s">
        <v>41</v>
      </c>
      <c r="J2039" s="5" t="s">
        <v>42</v>
      </c>
      <c r="K2039" s="5" t="s">
        <v>764</v>
      </c>
    </row>
    <row r="2040">
      <c r="A2040" s="4">
        <v>9040.0</v>
      </c>
      <c r="B2040" s="5" t="s">
        <v>11040</v>
      </c>
      <c r="C2040" s="5" t="s">
        <v>11041</v>
      </c>
      <c r="D2040" s="6" t="s">
        <v>10848</v>
      </c>
      <c r="E2040" s="5" t="s">
        <v>10664</v>
      </c>
      <c r="F2040" s="5" t="s">
        <v>10664</v>
      </c>
      <c r="G2040" s="6" t="s">
        <v>11042</v>
      </c>
      <c r="H2040" s="5" t="s">
        <v>11043</v>
      </c>
      <c r="I2040" s="9" t="s">
        <v>11044</v>
      </c>
      <c r="J2040" s="5" t="s">
        <v>42</v>
      </c>
      <c r="K2040" s="5" t="s">
        <v>2996</v>
      </c>
    </row>
    <row r="2041">
      <c r="A2041" s="4">
        <v>9039.0</v>
      </c>
      <c r="B2041" s="5" t="s">
        <v>11045</v>
      </c>
      <c r="C2041" s="5" t="s">
        <v>11046</v>
      </c>
      <c r="D2041" s="6" t="s">
        <v>10984</v>
      </c>
      <c r="E2041" s="5" t="s">
        <v>10664</v>
      </c>
      <c r="F2041" s="5" t="s">
        <v>10664</v>
      </c>
      <c r="G2041" s="6" t="s">
        <v>11047</v>
      </c>
      <c r="H2041" s="5" t="s">
        <v>11048</v>
      </c>
      <c r="I2041" s="8" t="s">
        <v>8159</v>
      </c>
      <c r="J2041" s="5" t="s">
        <v>42</v>
      </c>
      <c r="K2041" s="5" t="s">
        <v>11049</v>
      </c>
    </row>
    <row r="2042">
      <c r="A2042" s="4">
        <v>9038.0</v>
      </c>
      <c r="B2042" s="5" t="s">
        <v>11050</v>
      </c>
      <c r="C2042" s="5" t="s">
        <v>11051</v>
      </c>
      <c r="D2042" s="6" t="s">
        <v>10953</v>
      </c>
      <c r="E2042" s="5" t="s">
        <v>10664</v>
      </c>
      <c r="F2042" s="5" t="s">
        <v>10664</v>
      </c>
      <c r="G2042" s="6" t="s">
        <v>11052</v>
      </c>
      <c r="H2042" s="7" t="s">
        <v>11053</v>
      </c>
      <c r="I2042" s="8" t="s">
        <v>11054</v>
      </c>
      <c r="J2042" s="5" t="s">
        <v>18</v>
      </c>
      <c r="K2042" s="5" t="s">
        <v>10205</v>
      </c>
    </row>
    <row r="2043">
      <c r="A2043" s="4">
        <v>9037.0</v>
      </c>
      <c r="B2043" s="5" t="s">
        <v>11055</v>
      </c>
      <c r="C2043" s="5" t="s">
        <v>11056</v>
      </c>
      <c r="D2043" s="6" t="s">
        <v>10984</v>
      </c>
      <c r="E2043" s="5" t="s">
        <v>10664</v>
      </c>
      <c r="F2043" s="5" t="s">
        <v>10664</v>
      </c>
      <c r="G2043" s="6" t="s">
        <v>11057</v>
      </c>
      <c r="H2043" s="5" t="s">
        <v>11058</v>
      </c>
      <c r="I2043" s="8" t="s">
        <v>11059</v>
      </c>
      <c r="J2043" s="5" t="s">
        <v>42</v>
      </c>
      <c r="K2043" s="5" t="s">
        <v>2462</v>
      </c>
    </row>
    <row r="2044">
      <c r="A2044" s="4">
        <v>9036.0</v>
      </c>
      <c r="B2044" s="5" t="s">
        <v>11060</v>
      </c>
      <c r="C2044" s="5" t="s">
        <v>11061</v>
      </c>
      <c r="D2044" s="6" t="s">
        <v>10984</v>
      </c>
      <c r="E2044" s="5" t="s">
        <v>10664</v>
      </c>
      <c r="F2044" s="5" t="s">
        <v>10664</v>
      </c>
      <c r="G2044" s="6" t="s">
        <v>11062</v>
      </c>
      <c r="H2044" s="5" t="s">
        <v>2922</v>
      </c>
      <c r="I2044" s="8" t="s">
        <v>41</v>
      </c>
      <c r="J2044" s="5" t="s">
        <v>42</v>
      </c>
      <c r="K2044" s="5" t="s">
        <v>5320</v>
      </c>
    </row>
    <row r="2045">
      <c r="A2045" s="4">
        <v>9035.0</v>
      </c>
      <c r="B2045" s="5" t="s">
        <v>11063</v>
      </c>
      <c r="C2045" s="5" t="s">
        <v>11064</v>
      </c>
      <c r="D2045" s="6" t="s">
        <v>10676</v>
      </c>
      <c r="E2045" s="5" t="s">
        <v>10664</v>
      </c>
      <c r="F2045" s="5" t="s">
        <v>10664</v>
      </c>
      <c r="G2045" s="6" t="s">
        <v>11065</v>
      </c>
      <c r="H2045" s="5" t="s">
        <v>11066</v>
      </c>
      <c r="I2045" s="8" t="s">
        <v>11067</v>
      </c>
      <c r="J2045" s="5" t="s">
        <v>93</v>
      </c>
      <c r="K2045" s="5" t="s">
        <v>420</v>
      </c>
    </row>
    <row r="2046">
      <c r="A2046" s="4">
        <v>9034.0</v>
      </c>
      <c r="B2046" s="5" t="s">
        <v>11068</v>
      </c>
      <c r="C2046" s="5" t="s">
        <v>11069</v>
      </c>
      <c r="D2046" s="6" t="s">
        <v>10676</v>
      </c>
      <c r="E2046" s="5" t="s">
        <v>10664</v>
      </c>
      <c r="F2046" s="5" t="s">
        <v>10664</v>
      </c>
      <c r="G2046" s="6" t="s">
        <v>11070</v>
      </c>
      <c r="H2046" s="5" t="s">
        <v>11071</v>
      </c>
      <c r="I2046" s="8" t="s">
        <v>11072</v>
      </c>
      <c r="J2046" s="5" t="s">
        <v>463</v>
      </c>
      <c r="K2046" s="5" t="s">
        <v>11073</v>
      </c>
    </row>
    <row r="2047">
      <c r="A2047" s="4">
        <v>9033.0</v>
      </c>
      <c r="B2047" s="5" t="s">
        <v>11074</v>
      </c>
      <c r="C2047" s="5" t="s">
        <v>11075</v>
      </c>
      <c r="D2047" s="6" t="s">
        <v>10676</v>
      </c>
      <c r="E2047" s="5" t="s">
        <v>10664</v>
      </c>
      <c r="F2047" s="5" t="s">
        <v>10664</v>
      </c>
      <c r="G2047" s="6" t="s">
        <v>11076</v>
      </c>
      <c r="H2047" s="5" t="s">
        <v>11077</v>
      </c>
      <c r="I2047" s="8" t="s">
        <v>11072</v>
      </c>
      <c r="J2047" s="5" t="s">
        <v>108</v>
      </c>
      <c r="K2047" s="5" t="s">
        <v>1663</v>
      </c>
    </row>
    <row r="2048">
      <c r="A2048" s="4">
        <v>9032.0</v>
      </c>
      <c r="B2048" s="5" t="s">
        <v>11078</v>
      </c>
      <c r="C2048" s="5" t="s">
        <v>11079</v>
      </c>
      <c r="D2048" s="6" t="s">
        <v>10848</v>
      </c>
      <c r="E2048" s="5" t="s">
        <v>10664</v>
      </c>
      <c r="F2048" s="5" t="s">
        <v>10664</v>
      </c>
      <c r="G2048" s="6" t="s">
        <v>11080</v>
      </c>
      <c r="H2048" s="4" t="str">
        <f>IFERROR(__xludf.DUMMYFUNCTION("""info@""&amp;LOWER(REGEXREPLACE(B2048,""[^A-Za-z0-9]"",""""))&amp;"".com"""),"info@hotelmaza.com")</f>
        <v>info@hotelmaza.com</v>
      </c>
      <c r="I2048" s="9" t="s">
        <v>11081</v>
      </c>
      <c r="J2048" s="5" t="s">
        <v>463</v>
      </c>
      <c r="K2048" s="5" t="s">
        <v>1446</v>
      </c>
    </row>
    <row r="2049">
      <c r="A2049" s="4">
        <v>9031.0</v>
      </c>
      <c r="B2049" s="5" t="s">
        <v>11082</v>
      </c>
      <c r="C2049" s="5" t="s">
        <v>11083</v>
      </c>
      <c r="D2049" s="6" t="s">
        <v>11084</v>
      </c>
      <c r="E2049" s="5" t="s">
        <v>10664</v>
      </c>
      <c r="F2049" s="5" t="s">
        <v>10664</v>
      </c>
      <c r="G2049" s="6" t="s">
        <v>11085</v>
      </c>
      <c r="H2049" s="4" t="str">
        <f>IFERROR(__xludf.DUMMYFUNCTION("""info@""&amp;LOWER(REGEXREPLACE(B2049,""[^A-Za-z0-9]"",""""))&amp;"".com"""),"info@hotelgranvia.com")</f>
        <v>info@hotelgranvia.com</v>
      </c>
      <c r="I2049" s="9" t="s">
        <v>11086</v>
      </c>
      <c r="J2049" s="5" t="s">
        <v>93</v>
      </c>
      <c r="K2049" s="5" t="s">
        <v>1410</v>
      </c>
    </row>
    <row r="2050">
      <c r="A2050" s="4">
        <v>9030.0</v>
      </c>
      <c r="B2050" s="5" t="s">
        <v>11087</v>
      </c>
      <c r="C2050" s="5" t="s">
        <v>11088</v>
      </c>
      <c r="D2050" s="6" t="s">
        <v>10848</v>
      </c>
      <c r="E2050" s="5" t="s">
        <v>10664</v>
      </c>
      <c r="F2050" s="5" t="s">
        <v>10664</v>
      </c>
      <c r="G2050" s="6" t="s">
        <v>11089</v>
      </c>
      <c r="H2050" s="5" t="s">
        <v>8137</v>
      </c>
      <c r="I2050" s="8" t="s">
        <v>2682</v>
      </c>
      <c r="J2050" s="5" t="s">
        <v>93</v>
      </c>
      <c r="K2050" s="5" t="s">
        <v>4679</v>
      </c>
    </row>
    <row r="2051">
      <c r="A2051" s="4">
        <v>9029.0</v>
      </c>
      <c r="B2051" s="5" t="s">
        <v>11090</v>
      </c>
      <c r="C2051" s="5" t="s">
        <v>11083</v>
      </c>
      <c r="D2051" s="6" t="s">
        <v>11084</v>
      </c>
      <c r="E2051" s="5" t="s">
        <v>10664</v>
      </c>
      <c r="F2051" s="5" t="s">
        <v>10664</v>
      </c>
      <c r="G2051" s="6" t="s">
        <v>11091</v>
      </c>
      <c r="H2051" s="5" t="s">
        <v>11092</v>
      </c>
      <c r="I2051" s="8" t="s">
        <v>11093</v>
      </c>
      <c r="J2051" s="5" t="s">
        <v>93</v>
      </c>
      <c r="K2051" s="5" t="s">
        <v>1144</v>
      </c>
    </row>
    <row r="2052">
      <c r="A2052" s="4">
        <v>9028.0</v>
      </c>
      <c r="B2052" s="5" t="s">
        <v>11094</v>
      </c>
      <c r="C2052" s="5" t="s">
        <v>11095</v>
      </c>
      <c r="D2052" s="6" t="s">
        <v>11084</v>
      </c>
      <c r="E2052" s="5" t="s">
        <v>10664</v>
      </c>
      <c r="F2052" s="5" t="s">
        <v>10664</v>
      </c>
      <c r="G2052" s="6" t="s">
        <v>11096</v>
      </c>
      <c r="H2052" s="4" t="str">
        <f>IFERROR(__xludf.DUMMYFUNCTION("""info@""&amp;LOWER(REGEXREPLACE(B2052,""[^A-Za-z0-9]"",""""))&amp;"".com"""),"info@jofersigloxxisl.com")</f>
        <v>info@jofersigloxxisl.com</v>
      </c>
      <c r="I2052" s="9" t="s">
        <v>11097</v>
      </c>
      <c r="J2052" s="5" t="s">
        <v>42</v>
      </c>
      <c r="K2052" s="4" t="s">
        <v>42</v>
      </c>
    </row>
    <row r="2053">
      <c r="A2053" s="4">
        <v>9027.0</v>
      </c>
      <c r="B2053" s="5" t="s">
        <v>11098</v>
      </c>
      <c r="C2053" s="5" t="s">
        <v>11099</v>
      </c>
      <c r="D2053" s="6" t="s">
        <v>11100</v>
      </c>
      <c r="E2053" s="5" t="s">
        <v>10664</v>
      </c>
      <c r="F2053" s="5" t="s">
        <v>10664</v>
      </c>
      <c r="G2053" s="6" t="s">
        <v>11101</v>
      </c>
      <c r="H2053" s="5" t="s">
        <v>11102</v>
      </c>
      <c r="I2053" s="8" t="s">
        <v>11103</v>
      </c>
      <c r="J2053" s="5" t="s">
        <v>93</v>
      </c>
      <c r="K2053" s="5" t="s">
        <v>2132</v>
      </c>
    </row>
    <row r="2054">
      <c r="A2054" s="4">
        <v>9026.0</v>
      </c>
      <c r="B2054" s="5" t="s">
        <v>11104</v>
      </c>
      <c r="C2054" s="5" t="s">
        <v>11105</v>
      </c>
      <c r="D2054" s="6" t="s">
        <v>10681</v>
      </c>
      <c r="E2054" s="5" t="s">
        <v>10682</v>
      </c>
      <c r="F2054" s="5" t="s">
        <v>10664</v>
      </c>
      <c r="G2054" s="6" t="s">
        <v>11106</v>
      </c>
      <c r="H2054" s="4" t="s">
        <v>11107</v>
      </c>
      <c r="I2054" s="8" t="s">
        <v>11108</v>
      </c>
      <c r="J2054" s="5" t="s">
        <v>93</v>
      </c>
      <c r="K2054" s="5" t="s">
        <v>2145</v>
      </c>
    </row>
    <row r="2055">
      <c r="A2055" s="4">
        <v>9025.0</v>
      </c>
      <c r="B2055" s="5" t="s">
        <v>11109</v>
      </c>
      <c r="C2055" s="5" t="s">
        <v>11110</v>
      </c>
      <c r="D2055" s="6" t="s">
        <v>10984</v>
      </c>
      <c r="E2055" s="5" t="s">
        <v>10664</v>
      </c>
      <c r="F2055" s="5" t="s">
        <v>10664</v>
      </c>
      <c r="G2055" s="6" t="s">
        <v>11111</v>
      </c>
      <c r="H2055" s="5" t="s">
        <v>11112</v>
      </c>
      <c r="I2055" s="8" t="s">
        <v>11113</v>
      </c>
      <c r="J2055" s="5" t="s">
        <v>108</v>
      </c>
      <c r="K2055" s="5" t="s">
        <v>1261</v>
      </c>
    </row>
    <row r="2056">
      <c r="A2056" s="4">
        <v>9024.0</v>
      </c>
      <c r="B2056" s="5" t="s">
        <v>11114</v>
      </c>
      <c r="C2056" s="5" t="s">
        <v>11115</v>
      </c>
      <c r="D2056" s="6" t="s">
        <v>10663</v>
      </c>
      <c r="E2056" s="5" t="s">
        <v>10664</v>
      </c>
      <c r="F2056" s="5" t="s">
        <v>10664</v>
      </c>
      <c r="G2056" s="6" t="s">
        <v>11116</v>
      </c>
      <c r="H2056" s="5" t="s">
        <v>11117</v>
      </c>
      <c r="I2056" s="8" t="s">
        <v>10667</v>
      </c>
      <c r="J2056" s="5" t="s">
        <v>108</v>
      </c>
      <c r="K2056" s="5" t="s">
        <v>5510</v>
      </c>
    </row>
    <row r="2057">
      <c r="A2057" s="4">
        <v>9023.0</v>
      </c>
      <c r="B2057" s="5" t="s">
        <v>11118</v>
      </c>
      <c r="C2057" s="5" t="s">
        <v>11119</v>
      </c>
      <c r="D2057" s="6" t="s">
        <v>10984</v>
      </c>
      <c r="E2057" s="5" t="s">
        <v>10664</v>
      </c>
      <c r="F2057" s="5" t="s">
        <v>10664</v>
      </c>
      <c r="G2057" s="6" t="s">
        <v>11120</v>
      </c>
      <c r="H2057" s="5" t="s">
        <v>11121</v>
      </c>
      <c r="I2057" s="8" t="s">
        <v>11122</v>
      </c>
      <c r="J2057" s="5" t="s">
        <v>93</v>
      </c>
      <c r="K2057" s="5" t="s">
        <v>420</v>
      </c>
    </row>
    <row r="2058">
      <c r="A2058" s="4">
        <v>9022.0</v>
      </c>
      <c r="B2058" s="5" t="s">
        <v>11123</v>
      </c>
      <c r="C2058" s="5" t="s">
        <v>11124</v>
      </c>
      <c r="D2058" s="6" t="s">
        <v>10848</v>
      </c>
      <c r="E2058" s="5" t="s">
        <v>10664</v>
      </c>
      <c r="F2058" s="5" t="s">
        <v>10664</v>
      </c>
      <c r="G2058" s="6" t="s">
        <v>11125</v>
      </c>
      <c r="H2058" s="5" t="s">
        <v>11014</v>
      </c>
      <c r="I2058" s="9" t="s">
        <v>11126</v>
      </c>
      <c r="J2058" s="5" t="s">
        <v>108</v>
      </c>
      <c r="K2058" s="5" t="s">
        <v>375</v>
      </c>
    </row>
    <row r="2059">
      <c r="A2059" s="4">
        <v>9021.0</v>
      </c>
      <c r="B2059" s="5" t="s">
        <v>11127</v>
      </c>
      <c r="C2059" s="5" t="s">
        <v>11128</v>
      </c>
      <c r="D2059" s="6" t="s">
        <v>11129</v>
      </c>
      <c r="E2059" s="5" t="s">
        <v>11130</v>
      </c>
      <c r="F2059" s="5" t="s">
        <v>10664</v>
      </c>
      <c r="G2059" s="6" t="s">
        <v>11131</v>
      </c>
      <c r="H2059" s="5" t="s">
        <v>11132</v>
      </c>
      <c r="I2059" s="8" t="s">
        <v>11133</v>
      </c>
      <c r="J2059" s="5" t="s">
        <v>42</v>
      </c>
      <c r="K2059" s="5" t="s">
        <v>152</v>
      </c>
    </row>
    <row r="2060">
      <c r="A2060" s="4">
        <v>9020.0</v>
      </c>
      <c r="B2060" s="5" t="s">
        <v>11134</v>
      </c>
      <c r="C2060" s="5" t="s">
        <v>11135</v>
      </c>
      <c r="D2060" s="6" t="s">
        <v>11136</v>
      </c>
      <c r="E2060" s="5" t="s">
        <v>11137</v>
      </c>
      <c r="F2060" s="5" t="s">
        <v>10664</v>
      </c>
      <c r="G2060" s="6" t="s">
        <v>11138</v>
      </c>
      <c r="H2060" s="4" t="str">
        <f>IFERROR(__xludf.DUMMYFUNCTION("""info@""&amp;LOWER(REGEXREPLACE(B2060,""[^A-Za-z0-9]"",""""))&amp;"".com"""),"info@ayuntamientodeaon.com")</f>
        <v>info@ayuntamientodeaon.com</v>
      </c>
      <c r="I2060" s="9" t="s">
        <v>11139</v>
      </c>
      <c r="J2060" s="5" t="s">
        <v>93</v>
      </c>
      <c r="K2060" s="5" t="s">
        <v>260</v>
      </c>
    </row>
    <row r="2061">
      <c r="A2061" s="4">
        <v>9019.0</v>
      </c>
      <c r="B2061" s="5" t="s">
        <v>11140</v>
      </c>
      <c r="C2061" s="5" t="s">
        <v>11141</v>
      </c>
      <c r="D2061" s="6" t="s">
        <v>11142</v>
      </c>
      <c r="E2061" s="5" t="s">
        <v>11143</v>
      </c>
      <c r="F2061" s="5" t="s">
        <v>10664</v>
      </c>
      <c r="G2061" s="6" t="s">
        <v>11144</v>
      </c>
      <c r="H2061" s="4" t="s">
        <v>11145</v>
      </c>
      <c r="I2061" s="8" t="s">
        <v>11146</v>
      </c>
      <c r="J2061" s="5" t="s">
        <v>93</v>
      </c>
      <c r="K2061" s="4" t="s">
        <v>42</v>
      </c>
    </row>
    <row r="2062">
      <c r="A2062" s="4">
        <v>9018.0</v>
      </c>
      <c r="B2062" s="5" t="s">
        <v>11147</v>
      </c>
      <c r="C2062" s="5" t="s">
        <v>11148</v>
      </c>
      <c r="D2062" s="6" t="s">
        <v>11142</v>
      </c>
      <c r="E2062" s="5" t="s">
        <v>11143</v>
      </c>
      <c r="F2062" s="5" t="s">
        <v>10664</v>
      </c>
      <c r="G2062" s="6" t="s">
        <v>11144</v>
      </c>
      <c r="H2062" s="4" t="str">
        <f>IFERROR(__xludf.DUMMYFUNCTION("""info@""&amp;LOWER(REGEXREPLACE(B2062,""[^A-Za-z0-9]"",""""))&amp;"".com"""),"info@gomarsl.com")</f>
        <v>info@gomarsl.com</v>
      </c>
      <c r="I2062" s="9" t="s">
        <v>11149</v>
      </c>
      <c r="J2062" s="5" t="s">
        <v>108</v>
      </c>
      <c r="K2062" s="5" t="s">
        <v>160</v>
      </c>
    </row>
    <row r="2063">
      <c r="A2063" s="4">
        <v>9017.0</v>
      </c>
      <c r="B2063" s="5" t="s">
        <v>5612</v>
      </c>
      <c r="C2063" s="5" t="s">
        <v>11150</v>
      </c>
      <c r="D2063" s="6" t="s">
        <v>11151</v>
      </c>
      <c r="E2063" s="5" t="s">
        <v>11152</v>
      </c>
      <c r="F2063" s="5" t="s">
        <v>10664</v>
      </c>
      <c r="G2063" s="6" t="s">
        <v>11153</v>
      </c>
      <c r="H2063" s="5" t="s">
        <v>11154</v>
      </c>
      <c r="I2063" s="8" t="s">
        <v>11155</v>
      </c>
      <c r="J2063" s="5" t="s">
        <v>108</v>
      </c>
      <c r="K2063" s="5" t="s">
        <v>1375</v>
      </c>
    </row>
    <row r="2064">
      <c r="A2064" s="4">
        <v>9016.0</v>
      </c>
      <c r="B2064" s="5" t="s">
        <v>11156</v>
      </c>
      <c r="C2064" s="5" t="s">
        <v>11157</v>
      </c>
      <c r="D2064" s="6" t="s">
        <v>11158</v>
      </c>
      <c r="E2064" s="5" t="s">
        <v>11159</v>
      </c>
      <c r="F2064" s="5" t="s">
        <v>10664</v>
      </c>
      <c r="G2064" s="6" t="s">
        <v>11160</v>
      </c>
      <c r="H2064" s="5" t="s">
        <v>11161</v>
      </c>
      <c r="I2064" s="8" t="s">
        <v>11162</v>
      </c>
      <c r="J2064" s="5" t="s">
        <v>108</v>
      </c>
      <c r="K2064" s="5" t="s">
        <v>233</v>
      </c>
    </row>
    <row r="2065">
      <c r="A2065" s="4">
        <v>9015.0</v>
      </c>
      <c r="B2065" s="5" t="s">
        <v>11163</v>
      </c>
      <c r="C2065" s="5" t="s">
        <v>11164</v>
      </c>
      <c r="D2065" s="6" t="s">
        <v>11165</v>
      </c>
      <c r="E2065" s="5" t="s">
        <v>11166</v>
      </c>
      <c r="F2065" s="5" t="s">
        <v>10664</v>
      </c>
      <c r="G2065" s="6" t="s">
        <v>11167</v>
      </c>
      <c r="H2065" s="4" t="str">
        <f>IFERROR(__xludf.DUMMYFUNCTION("""info@""&amp;LOWER(REGEXREPLACE(B2065,""[^A-Za-z0-9]"",""""))&amp;"".com"""),"info@laestanciasl.com")</f>
        <v>info@laestanciasl.com</v>
      </c>
      <c r="I2065" s="9" t="s">
        <v>11168</v>
      </c>
      <c r="J2065" s="5" t="s">
        <v>93</v>
      </c>
      <c r="K2065" s="5" t="s">
        <v>170</v>
      </c>
    </row>
    <row r="2066">
      <c r="A2066" s="4">
        <v>9014.0</v>
      </c>
      <c r="B2066" s="5" t="s">
        <v>11169</v>
      </c>
      <c r="C2066" s="5" t="s">
        <v>11170</v>
      </c>
      <c r="D2066" s="6" t="s">
        <v>11171</v>
      </c>
      <c r="E2066" s="5" t="s">
        <v>10664</v>
      </c>
      <c r="F2066" s="5" t="s">
        <v>10664</v>
      </c>
      <c r="G2066" s="6" t="s">
        <v>11172</v>
      </c>
      <c r="H2066" s="5" t="s">
        <v>11173</v>
      </c>
      <c r="I2066" s="8" t="s">
        <v>11174</v>
      </c>
      <c r="J2066" s="5" t="s">
        <v>108</v>
      </c>
      <c r="K2066" s="5" t="s">
        <v>10244</v>
      </c>
    </row>
    <row r="2067">
      <c r="A2067" s="4">
        <v>9013.0</v>
      </c>
      <c r="B2067" s="5" t="s">
        <v>11175</v>
      </c>
      <c r="C2067" s="5" t="s">
        <v>11176</v>
      </c>
      <c r="D2067" s="6" t="s">
        <v>11177</v>
      </c>
      <c r="E2067" s="5" t="s">
        <v>11178</v>
      </c>
      <c r="F2067" s="5" t="s">
        <v>10664</v>
      </c>
      <c r="G2067" s="6" t="s">
        <v>11179</v>
      </c>
      <c r="H2067" s="5" t="s">
        <v>11180</v>
      </c>
      <c r="I2067" s="8" t="s">
        <v>11181</v>
      </c>
      <c r="J2067" s="5" t="s">
        <v>93</v>
      </c>
      <c r="K2067" s="4" t="s">
        <v>42</v>
      </c>
    </row>
    <row r="2068">
      <c r="A2068" s="4">
        <v>9012.0</v>
      </c>
      <c r="B2068" s="5" t="s">
        <v>11182</v>
      </c>
      <c r="C2068" s="5" t="s">
        <v>11183</v>
      </c>
      <c r="D2068" s="6" t="s">
        <v>11177</v>
      </c>
      <c r="E2068" s="5" t="s">
        <v>11178</v>
      </c>
      <c r="F2068" s="5" t="s">
        <v>10664</v>
      </c>
      <c r="G2068" s="6" t="s">
        <v>11184</v>
      </c>
      <c r="H2068" s="5" t="s">
        <v>11185</v>
      </c>
      <c r="I2068" s="8" t="s">
        <v>11186</v>
      </c>
      <c r="J2068" s="5" t="s">
        <v>93</v>
      </c>
      <c r="K2068" s="5" t="s">
        <v>1427</v>
      </c>
    </row>
    <row r="2069">
      <c r="A2069" s="4">
        <v>12407.0</v>
      </c>
      <c r="B2069" s="5" t="s">
        <v>11187</v>
      </c>
      <c r="C2069" s="5" t="s">
        <v>11188</v>
      </c>
      <c r="D2069" s="6" t="s">
        <v>11189</v>
      </c>
      <c r="E2069" s="5" t="s">
        <v>10664</v>
      </c>
      <c r="F2069" s="5" t="s">
        <v>10664</v>
      </c>
      <c r="G2069" s="12" t="s">
        <v>11190</v>
      </c>
      <c r="H2069" s="5" t="s">
        <v>11191</v>
      </c>
      <c r="I2069" s="8" t="s">
        <v>11192</v>
      </c>
      <c r="J2069" s="5" t="s">
        <v>108</v>
      </c>
      <c r="K2069" s="5" t="s">
        <v>1427</v>
      </c>
    </row>
    <row r="2070">
      <c r="A2070" s="4">
        <v>12400.0</v>
      </c>
      <c r="B2070" s="5" t="s">
        <v>11193</v>
      </c>
      <c r="C2070" s="5" t="s">
        <v>11194</v>
      </c>
      <c r="D2070" s="6" t="s">
        <v>10814</v>
      </c>
      <c r="E2070" s="5" t="s">
        <v>10815</v>
      </c>
      <c r="F2070" s="5" t="s">
        <v>10664</v>
      </c>
      <c r="G2070" s="6" t="s">
        <v>11195</v>
      </c>
      <c r="H2070" s="13" t="s">
        <v>11196</v>
      </c>
      <c r="I2070" s="11" t="s">
        <v>11197</v>
      </c>
      <c r="J2070" s="5" t="s">
        <v>51</v>
      </c>
      <c r="K2070" s="5" t="s">
        <v>260</v>
      </c>
    </row>
    <row r="2071">
      <c r="A2071" s="4">
        <v>9011.0</v>
      </c>
      <c r="B2071" s="5" t="s">
        <v>11198</v>
      </c>
      <c r="C2071" s="5" t="s">
        <v>11199</v>
      </c>
      <c r="D2071" s="6" t="s">
        <v>11200</v>
      </c>
      <c r="E2071" s="5" t="s">
        <v>11201</v>
      </c>
      <c r="F2071" s="5" t="s">
        <v>10879</v>
      </c>
      <c r="G2071" s="6" t="s">
        <v>11202</v>
      </c>
      <c r="H2071" s="4" t="s">
        <v>11203</v>
      </c>
      <c r="I2071" s="8" t="s">
        <v>11204</v>
      </c>
      <c r="J2071" s="5" t="s">
        <v>42</v>
      </c>
      <c r="K2071" s="5" t="s">
        <v>19</v>
      </c>
    </row>
    <row r="2072">
      <c r="A2072" s="4">
        <v>9010.0</v>
      </c>
      <c r="B2072" s="5" t="s">
        <v>11205</v>
      </c>
      <c r="C2072" s="5" t="s">
        <v>11206</v>
      </c>
      <c r="D2072" s="6" t="s">
        <v>11207</v>
      </c>
      <c r="E2072" s="5" t="s">
        <v>11208</v>
      </c>
      <c r="F2072" s="5" t="s">
        <v>10879</v>
      </c>
      <c r="G2072" s="6" t="s">
        <v>11209</v>
      </c>
      <c r="H2072" s="5" t="s">
        <v>11210</v>
      </c>
      <c r="I2072" s="9" t="s">
        <v>11211</v>
      </c>
      <c r="J2072" s="5" t="s">
        <v>93</v>
      </c>
      <c r="K2072" s="5" t="s">
        <v>160</v>
      </c>
    </row>
    <row r="2073">
      <c r="A2073" s="4">
        <v>9009.0</v>
      </c>
      <c r="B2073" s="5" t="s">
        <v>11212</v>
      </c>
      <c r="C2073" s="5" t="s">
        <v>11213</v>
      </c>
      <c r="D2073" s="6" t="s">
        <v>11214</v>
      </c>
      <c r="E2073" s="5" t="s">
        <v>11215</v>
      </c>
      <c r="F2073" s="5" t="s">
        <v>10879</v>
      </c>
      <c r="G2073" s="6" t="s">
        <v>11216</v>
      </c>
      <c r="H2073" s="5" t="s">
        <v>11217</v>
      </c>
      <c r="I2073" s="8" t="s">
        <v>11218</v>
      </c>
      <c r="J2073" s="5" t="s">
        <v>93</v>
      </c>
      <c r="K2073" s="5" t="s">
        <v>115</v>
      </c>
    </row>
    <row r="2074">
      <c r="A2074" s="4">
        <v>9008.0</v>
      </c>
      <c r="B2074" s="5" t="s">
        <v>11219</v>
      </c>
      <c r="C2074" s="5" t="s">
        <v>11220</v>
      </c>
      <c r="D2074" s="6" t="s">
        <v>11221</v>
      </c>
      <c r="E2074" s="5" t="s">
        <v>11222</v>
      </c>
      <c r="F2074" s="5" t="s">
        <v>10879</v>
      </c>
      <c r="G2074" s="6" t="s">
        <v>11223</v>
      </c>
      <c r="H2074" s="4" t="str">
        <f>IFERROR(__xludf.DUMMYFUNCTION("""info@""&amp;LOWER(REGEXREPLACE(B2074,""[^A-Za-z0-9]"",""""))&amp;"".com"""),"info@lareservadesanleonardo.com")</f>
        <v>info@lareservadesanleonardo.com</v>
      </c>
      <c r="I2074" s="9" t="s">
        <v>11224</v>
      </c>
      <c r="J2074" s="5" t="s">
        <v>42</v>
      </c>
      <c r="K2074" s="5" t="s">
        <v>5641</v>
      </c>
    </row>
    <row r="2075">
      <c r="A2075" s="4">
        <v>9007.0</v>
      </c>
      <c r="B2075" s="5" t="s">
        <v>11225</v>
      </c>
      <c r="C2075" s="5" t="s">
        <v>11226</v>
      </c>
      <c r="D2075" s="6" t="s">
        <v>11221</v>
      </c>
      <c r="E2075" s="5" t="s">
        <v>11222</v>
      </c>
      <c r="F2075" s="5" t="s">
        <v>10879</v>
      </c>
      <c r="G2075" s="6" t="s">
        <v>11223</v>
      </c>
      <c r="H2075" s="5" t="s">
        <v>11227</v>
      </c>
      <c r="I2075" s="8" t="s">
        <v>11228</v>
      </c>
      <c r="J2075" s="5" t="s">
        <v>108</v>
      </c>
      <c r="K2075" s="5" t="s">
        <v>950</v>
      </c>
    </row>
    <row r="2076">
      <c r="A2076" s="4">
        <v>9006.0</v>
      </c>
      <c r="B2076" s="5" t="s">
        <v>11229</v>
      </c>
      <c r="C2076" s="5" t="s">
        <v>11230</v>
      </c>
      <c r="D2076" s="6" t="s">
        <v>11221</v>
      </c>
      <c r="E2076" s="5" t="s">
        <v>11222</v>
      </c>
      <c r="F2076" s="5" t="s">
        <v>10879</v>
      </c>
      <c r="G2076" s="6" t="s">
        <v>11231</v>
      </c>
      <c r="H2076" s="7" t="s">
        <v>11232</v>
      </c>
      <c r="I2076" s="8" t="s">
        <v>11233</v>
      </c>
      <c r="J2076" s="5" t="s">
        <v>42</v>
      </c>
      <c r="K2076" s="4" t="s">
        <v>42</v>
      </c>
    </row>
    <row r="2077">
      <c r="A2077" s="4">
        <v>9005.0</v>
      </c>
      <c r="B2077" s="5" t="s">
        <v>11234</v>
      </c>
      <c r="C2077" s="5" t="s">
        <v>11235</v>
      </c>
      <c r="D2077" s="6" t="s">
        <v>11236</v>
      </c>
      <c r="E2077" s="5" t="s">
        <v>11237</v>
      </c>
      <c r="F2077" s="5" t="s">
        <v>10879</v>
      </c>
      <c r="G2077" s="6" t="s">
        <v>11238</v>
      </c>
      <c r="H2077" s="5" t="s">
        <v>11239</v>
      </c>
      <c r="I2077" s="8" t="s">
        <v>11240</v>
      </c>
      <c r="J2077" s="5" t="s">
        <v>42</v>
      </c>
      <c r="K2077" s="5" t="s">
        <v>9528</v>
      </c>
    </row>
    <row r="2078">
      <c r="A2078" s="4">
        <v>9004.0</v>
      </c>
      <c r="B2078" s="5" t="s">
        <v>11241</v>
      </c>
      <c r="C2078" s="5" t="s">
        <v>11242</v>
      </c>
      <c r="D2078" s="6" t="s">
        <v>11243</v>
      </c>
      <c r="E2078" s="5" t="s">
        <v>11244</v>
      </c>
      <c r="F2078" s="5" t="s">
        <v>10879</v>
      </c>
      <c r="G2078" s="6" t="s">
        <v>11245</v>
      </c>
      <c r="H2078" s="5" t="s">
        <v>11246</v>
      </c>
      <c r="I2078" s="8" t="s">
        <v>11247</v>
      </c>
      <c r="J2078" s="5" t="s">
        <v>42</v>
      </c>
      <c r="K2078" s="5" t="s">
        <v>308</v>
      </c>
    </row>
    <row r="2079">
      <c r="A2079" s="4">
        <v>9003.0</v>
      </c>
      <c r="B2079" s="5" t="s">
        <v>11248</v>
      </c>
      <c r="C2079" s="5" t="s">
        <v>11249</v>
      </c>
      <c r="D2079" s="6" t="s">
        <v>11250</v>
      </c>
      <c r="E2079" s="5" t="s">
        <v>11251</v>
      </c>
      <c r="F2079" s="5" t="s">
        <v>10879</v>
      </c>
      <c r="G2079" s="6" t="s">
        <v>11252</v>
      </c>
      <c r="H2079" s="5" t="s">
        <v>11253</v>
      </c>
      <c r="I2079" s="8" t="s">
        <v>11254</v>
      </c>
      <c r="J2079" s="5" t="s">
        <v>42</v>
      </c>
      <c r="K2079" s="5" t="s">
        <v>5320</v>
      </c>
    </row>
    <row r="2080">
      <c r="A2080" s="4">
        <v>9002.0</v>
      </c>
      <c r="B2080" s="5" t="s">
        <v>11255</v>
      </c>
      <c r="C2080" s="5" t="s">
        <v>11256</v>
      </c>
      <c r="D2080" s="6" t="s">
        <v>11257</v>
      </c>
      <c r="E2080" s="5" t="s">
        <v>11258</v>
      </c>
      <c r="F2080" s="5" t="s">
        <v>10879</v>
      </c>
      <c r="G2080" s="6" t="s">
        <v>11259</v>
      </c>
      <c r="H2080" s="5" t="s">
        <v>11260</v>
      </c>
      <c r="I2080" s="9" t="s">
        <v>11261</v>
      </c>
      <c r="J2080" s="5" t="s">
        <v>42</v>
      </c>
      <c r="K2080" s="5" t="s">
        <v>152</v>
      </c>
    </row>
    <row r="2081">
      <c r="A2081" s="4">
        <v>9001.0</v>
      </c>
      <c r="B2081" s="5" t="s">
        <v>11262</v>
      </c>
      <c r="C2081" s="5" t="s">
        <v>11263</v>
      </c>
      <c r="D2081" s="6" t="s">
        <v>11264</v>
      </c>
      <c r="E2081" s="5" t="s">
        <v>11265</v>
      </c>
      <c r="F2081" s="5" t="s">
        <v>10879</v>
      </c>
      <c r="G2081" s="6" t="s">
        <v>11266</v>
      </c>
      <c r="H2081" s="5" t="s">
        <v>11267</v>
      </c>
      <c r="I2081" s="8" t="s">
        <v>11268</v>
      </c>
      <c r="J2081" s="5" t="s">
        <v>108</v>
      </c>
      <c r="K2081" s="5" t="s">
        <v>553</v>
      </c>
    </row>
    <row r="2082">
      <c r="A2082" s="4">
        <v>9000.0</v>
      </c>
      <c r="B2082" s="5" t="s">
        <v>11269</v>
      </c>
      <c r="C2082" s="5" t="s">
        <v>11270</v>
      </c>
      <c r="D2082" s="6" t="s">
        <v>11271</v>
      </c>
      <c r="E2082" s="5" t="s">
        <v>11272</v>
      </c>
      <c r="F2082" s="5" t="s">
        <v>10879</v>
      </c>
      <c r="G2082" s="6" t="s">
        <v>11273</v>
      </c>
      <c r="H2082" s="5" t="s">
        <v>11274</v>
      </c>
      <c r="I2082" s="8" t="s">
        <v>11275</v>
      </c>
      <c r="J2082" s="5" t="s">
        <v>93</v>
      </c>
      <c r="K2082" s="5" t="s">
        <v>66</v>
      </c>
    </row>
    <row r="2083">
      <c r="A2083" s="4">
        <v>8999.0</v>
      </c>
      <c r="B2083" s="5" t="s">
        <v>11276</v>
      </c>
      <c r="C2083" s="5" t="s">
        <v>11277</v>
      </c>
      <c r="D2083" s="6" t="s">
        <v>11278</v>
      </c>
      <c r="E2083" s="5" t="s">
        <v>11279</v>
      </c>
      <c r="F2083" s="5" t="s">
        <v>10879</v>
      </c>
      <c r="G2083" s="6" t="s">
        <v>11280</v>
      </c>
      <c r="H2083" s="5" t="s">
        <v>11281</v>
      </c>
      <c r="I2083" s="8" t="s">
        <v>11282</v>
      </c>
      <c r="J2083" s="5" t="s">
        <v>108</v>
      </c>
      <c r="K2083" s="5" t="s">
        <v>308</v>
      </c>
    </row>
    <row r="2084">
      <c r="A2084" s="4">
        <v>8997.0</v>
      </c>
      <c r="B2084" s="5" t="s">
        <v>11283</v>
      </c>
      <c r="C2084" s="5" t="s">
        <v>11284</v>
      </c>
      <c r="D2084" s="6" t="s">
        <v>11285</v>
      </c>
      <c r="E2084" s="5" t="s">
        <v>11286</v>
      </c>
      <c r="F2084" s="5" t="s">
        <v>10879</v>
      </c>
      <c r="G2084" s="6" t="s">
        <v>11287</v>
      </c>
      <c r="H2084" s="5" t="s">
        <v>11288</v>
      </c>
      <c r="I2084" s="9" t="s">
        <v>11289</v>
      </c>
      <c r="J2084" s="5" t="s">
        <v>42</v>
      </c>
      <c r="K2084" s="4" t="s">
        <v>42</v>
      </c>
    </row>
    <row r="2085">
      <c r="A2085" s="4">
        <v>8998.0</v>
      </c>
      <c r="B2085" s="5" t="s">
        <v>11290</v>
      </c>
      <c r="C2085" s="5" t="s">
        <v>11284</v>
      </c>
      <c r="D2085" s="6" t="s">
        <v>11285</v>
      </c>
      <c r="E2085" s="5" t="s">
        <v>11286</v>
      </c>
      <c r="F2085" s="5" t="s">
        <v>10879</v>
      </c>
      <c r="G2085" s="6" t="s">
        <v>11287</v>
      </c>
      <c r="H2085" s="4" t="str">
        <f>IFERROR(__xludf.DUMMYFUNCTION("""info@""&amp;LOWER(REGEXREPLACE(B2085,""[^A-Za-z0-9]"",""""))&amp;"".com"""),"info@hotelfraytomssl.com")</f>
        <v>info@hotelfraytomssl.com</v>
      </c>
      <c r="I2085" s="9" t="s">
        <v>11291</v>
      </c>
      <c r="J2085" s="5" t="s">
        <v>93</v>
      </c>
      <c r="K2085" s="5" t="s">
        <v>74</v>
      </c>
    </row>
    <row r="2086">
      <c r="A2086" s="4">
        <v>8996.0</v>
      </c>
      <c r="B2086" s="5" t="s">
        <v>11292</v>
      </c>
      <c r="C2086" s="5" t="s">
        <v>11293</v>
      </c>
      <c r="D2086" s="6" t="s">
        <v>11250</v>
      </c>
      <c r="E2086" s="5" t="s">
        <v>11251</v>
      </c>
      <c r="F2086" s="5" t="s">
        <v>10879</v>
      </c>
      <c r="G2086" s="6" t="s">
        <v>11294</v>
      </c>
      <c r="H2086" s="5" t="s">
        <v>11295</v>
      </c>
      <c r="I2086" s="8" t="s">
        <v>11296</v>
      </c>
      <c r="J2086" s="5" t="s">
        <v>18</v>
      </c>
      <c r="K2086" s="4" t="s">
        <v>42</v>
      </c>
    </row>
    <row r="2087">
      <c r="A2087" s="4">
        <v>8995.0</v>
      </c>
      <c r="B2087" s="5" t="s">
        <v>11297</v>
      </c>
      <c r="C2087" s="5" t="s">
        <v>11298</v>
      </c>
      <c r="D2087" s="6" t="s">
        <v>11250</v>
      </c>
      <c r="E2087" s="5" t="s">
        <v>11251</v>
      </c>
      <c r="F2087" s="5" t="s">
        <v>10879</v>
      </c>
      <c r="G2087" s="6" t="s">
        <v>11299</v>
      </c>
      <c r="H2087" s="5" t="s">
        <v>11295</v>
      </c>
      <c r="I2087" s="8" t="s">
        <v>6096</v>
      </c>
      <c r="J2087" s="5" t="s">
        <v>93</v>
      </c>
      <c r="K2087" s="5" t="s">
        <v>5931</v>
      </c>
    </row>
    <row r="2088">
      <c r="A2088" s="4">
        <v>8994.0</v>
      </c>
      <c r="B2088" s="5" t="s">
        <v>11300</v>
      </c>
      <c r="C2088" s="5" t="s">
        <v>11301</v>
      </c>
      <c r="D2088" s="6" t="s">
        <v>11250</v>
      </c>
      <c r="E2088" s="5" t="s">
        <v>11251</v>
      </c>
      <c r="F2088" s="5" t="s">
        <v>10879</v>
      </c>
      <c r="G2088" s="6" t="s">
        <v>11302</v>
      </c>
      <c r="H2088" s="5" t="s">
        <v>11303</v>
      </c>
      <c r="I2088" s="8" t="s">
        <v>11304</v>
      </c>
      <c r="J2088" s="5" t="s">
        <v>42</v>
      </c>
      <c r="K2088" s="5" t="s">
        <v>375</v>
      </c>
    </row>
    <row r="2089">
      <c r="A2089" s="4">
        <v>8993.0</v>
      </c>
      <c r="B2089" s="5" t="s">
        <v>11248</v>
      </c>
      <c r="C2089" s="5" t="s">
        <v>11305</v>
      </c>
      <c r="D2089" s="6" t="s">
        <v>11250</v>
      </c>
      <c r="E2089" s="5" t="s">
        <v>11251</v>
      </c>
      <c r="F2089" s="5" t="s">
        <v>10879</v>
      </c>
      <c r="G2089" s="6" t="s">
        <v>11306</v>
      </c>
      <c r="H2089" s="5" t="s">
        <v>11253</v>
      </c>
      <c r="I2089" s="8" t="s">
        <v>11254</v>
      </c>
      <c r="J2089" s="5" t="s">
        <v>42</v>
      </c>
      <c r="K2089" s="5" t="s">
        <v>368</v>
      </c>
    </row>
    <row r="2090">
      <c r="A2090" s="4">
        <v>8992.0</v>
      </c>
      <c r="B2090" s="5" t="s">
        <v>11307</v>
      </c>
      <c r="C2090" s="5" t="s">
        <v>11308</v>
      </c>
      <c r="D2090" s="6" t="s">
        <v>11250</v>
      </c>
      <c r="E2090" s="5" t="s">
        <v>11251</v>
      </c>
      <c r="F2090" s="5" t="s">
        <v>10879</v>
      </c>
      <c r="G2090" s="6" t="s">
        <v>11309</v>
      </c>
      <c r="H2090" s="4" t="str">
        <f>IFERROR(__xludf.DUMMYFUNCTION("""info@""&amp;LOWER(REGEXREPLACE(B2090,""[^A-Za-z0-9]"",""""))&amp;"".com"""),"info@rioucerosa.com")</f>
        <v>info@rioucerosa.com</v>
      </c>
      <c r="I2090" s="9" t="s">
        <v>11310</v>
      </c>
      <c r="J2090" s="5" t="s">
        <v>42</v>
      </c>
      <c r="K2090" s="4" t="s">
        <v>42</v>
      </c>
    </row>
    <row r="2091">
      <c r="A2091" s="4">
        <v>8991.0</v>
      </c>
      <c r="B2091" s="5" t="s">
        <v>11311</v>
      </c>
      <c r="C2091" s="5" t="s">
        <v>11312</v>
      </c>
      <c r="D2091" s="6" t="s">
        <v>11313</v>
      </c>
      <c r="E2091" s="5" t="s">
        <v>11314</v>
      </c>
      <c r="F2091" s="5" t="s">
        <v>10879</v>
      </c>
      <c r="G2091" s="6" t="s">
        <v>11315</v>
      </c>
      <c r="H2091" s="5" t="s">
        <v>11316</v>
      </c>
      <c r="I2091" s="8" t="s">
        <v>11317</v>
      </c>
      <c r="J2091" s="5" t="s">
        <v>93</v>
      </c>
      <c r="K2091" s="5" t="s">
        <v>679</v>
      </c>
    </row>
    <row r="2092">
      <c r="A2092" s="4">
        <v>8990.0</v>
      </c>
      <c r="B2092" s="5" t="s">
        <v>11318</v>
      </c>
      <c r="C2092" s="5" t="s">
        <v>11319</v>
      </c>
      <c r="D2092" s="6" t="s">
        <v>11313</v>
      </c>
      <c r="E2092" s="5" t="s">
        <v>11314</v>
      </c>
      <c r="F2092" s="5" t="s">
        <v>10879</v>
      </c>
      <c r="G2092" s="6" t="s">
        <v>11320</v>
      </c>
      <c r="H2092" s="5" t="s">
        <v>11321</v>
      </c>
      <c r="I2092" s="8" t="s">
        <v>11322</v>
      </c>
      <c r="J2092" s="5" t="s">
        <v>42</v>
      </c>
      <c r="K2092" s="5" t="s">
        <v>152</v>
      </c>
    </row>
    <row r="2093">
      <c r="A2093" s="4">
        <v>8989.0</v>
      </c>
      <c r="B2093" s="5" t="s">
        <v>11323</v>
      </c>
      <c r="C2093" s="5" t="s">
        <v>11324</v>
      </c>
      <c r="D2093" s="6" t="s">
        <v>11313</v>
      </c>
      <c r="E2093" s="5" t="s">
        <v>11314</v>
      </c>
      <c r="F2093" s="5" t="s">
        <v>10879</v>
      </c>
      <c r="G2093" s="6" t="s">
        <v>11325</v>
      </c>
      <c r="H2093" s="5" t="s">
        <v>11326</v>
      </c>
      <c r="I2093" s="9" t="s">
        <v>11327</v>
      </c>
      <c r="J2093" s="5" t="s">
        <v>463</v>
      </c>
      <c r="K2093" s="5" t="s">
        <v>27</v>
      </c>
    </row>
    <row r="2094">
      <c r="A2094" s="4">
        <v>8988.0</v>
      </c>
      <c r="B2094" s="5" t="s">
        <v>11328</v>
      </c>
      <c r="C2094" s="5" t="s">
        <v>11329</v>
      </c>
      <c r="D2094" s="6" t="s">
        <v>11330</v>
      </c>
      <c r="E2094" s="5" t="s">
        <v>11314</v>
      </c>
      <c r="F2094" s="5" t="s">
        <v>10879</v>
      </c>
      <c r="G2094" s="6" t="s">
        <v>11331</v>
      </c>
      <c r="H2094" s="4" t="str">
        <f>IFERROR(__xludf.DUMMYFUNCTION("""info@""&amp;LOWER(REGEXREPLACE(B2094,""[^A-Za-z0-9]"",""""))&amp;"".com"""),"info@soosdeljalon.com")</f>
        <v>info@soosdeljalon.com</v>
      </c>
      <c r="I2094" s="9" t="s">
        <v>11332</v>
      </c>
      <c r="J2094" s="5" t="s">
        <v>42</v>
      </c>
      <c r="K2094" s="5" t="s">
        <v>839</v>
      </c>
    </row>
    <row r="2095">
      <c r="A2095" s="4">
        <v>8987.0</v>
      </c>
      <c r="B2095" s="5" t="s">
        <v>11333</v>
      </c>
      <c r="C2095" s="5" t="s">
        <v>11334</v>
      </c>
      <c r="D2095" s="6" t="s">
        <v>11335</v>
      </c>
      <c r="E2095" s="5" t="s">
        <v>11336</v>
      </c>
      <c r="F2095" s="5" t="s">
        <v>10879</v>
      </c>
      <c r="G2095" s="6" t="s">
        <v>11337</v>
      </c>
      <c r="H2095" s="5" t="s">
        <v>11338</v>
      </c>
      <c r="I2095" s="9" t="s">
        <v>11339</v>
      </c>
      <c r="J2095" s="5" t="s">
        <v>42</v>
      </c>
      <c r="K2095" s="5" t="s">
        <v>2462</v>
      </c>
    </row>
    <row r="2096">
      <c r="A2096" s="4">
        <v>8986.0</v>
      </c>
      <c r="B2096" s="5" t="s">
        <v>11340</v>
      </c>
      <c r="C2096" s="5" t="s">
        <v>11341</v>
      </c>
      <c r="D2096" s="6" t="s">
        <v>11342</v>
      </c>
      <c r="E2096" s="5" t="s">
        <v>11343</v>
      </c>
      <c r="F2096" s="5" t="s">
        <v>10879</v>
      </c>
      <c r="G2096" s="6" t="s">
        <v>11344</v>
      </c>
      <c r="H2096" s="5" t="s">
        <v>11345</v>
      </c>
      <c r="I2096" s="8" t="s">
        <v>11346</v>
      </c>
      <c r="J2096" s="5" t="s">
        <v>42</v>
      </c>
      <c r="K2096" s="4" t="s">
        <v>42</v>
      </c>
    </row>
    <row r="2097">
      <c r="A2097" s="4">
        <v>8985.0</v>
      </c>
      <c r="B2097" s="5" t="s">
        <v>11347</v>
      </c>
      <c r="C2097" s="5" t="s">
        <v>11348</v>
      </c>
      <c r="D2097" s="6" t="s">
        <v>11342</v>
      </c>
      <c r="E2097" s="5" t="s">
        <v>11343</v>
      </c>
      <c r="F2097" s="5" t="s">
        <v>10879</v>
      </c>
      <c r="G2097" s="6" t="s">
        <v>11349</v>
      </c>
      <c r="H2097" s="5" t="s">
        <v>11350</v>
      </c>
      <c r="I2097" s="8" t="s">
        <v>11351</v>
      </c>
      <c r="J2097" s="5" t="s">
        <v>93</v>
      </c>
      <c r="K2097" s="5" t="s">
        <v>294</v>
      </c>
    </row>
    <row r="2098">
      <c r="A2098" s="4">
        <v>8984.0</v>
      </c>
      <c r="B2098" s="5" t="s">
        <v>11352</v>
      </c>
      <c r="C2098" s="5" t="s">
        <v>11353</v>
      </c>
      <c r="D2098" s="6" t="s">
        <v>11342</v>
      </c>
      <c r="E2098" s="5" t="s">
        <v>11343</v>
      </c>
      <c r="F2098" s="5" t="s">
        <v>10879</v>
      </c>
      <c r="G2098" s="6" t="s">
        <v>11354</v>
      </c>
      <c r="H2098" s="5" t="s">
        <v>11355</v>
      </c>
      <c r="I2098" s="8" t="s">
        <v>11356</v>
      </c>
      <c r="J2098" s="5" t="s">
        <v>42</v>
      </c>
      <c r="K2098" s="5" t="s">
        <v>950</v>
      </c>
    </row>
    <row r="2099">
      <c r="A2099" s="4">
        <v>8983.0</v>
      </c>
      <c r="B2099" s="5" t="s">
        <v>11357</v>
      </c>
      <c r="C2099" s="5" t="s">
        <v>11358</v>
      </c>
      <c r="D2099" s="6" t="s">
        <v>11359</v>
      </c>
      <c r="E2099" s="5" t="s">
        <v>10879</v>
      </c>
      <c r="F2099" s="5" t="s">
        <v>10879</v>
      </c>
      <c r="G2099" s="6" t="s">
        <v>11360</v>
      </c>
      <c r="H2099" s="5" t="s">
        <v>11361</v>
      </c>
      <c r="I2099" s="8" t="s">
        <v>11362</v>
      </c>
      <c r="J2099" s="5" t="s">
        <v>93</v>
      </c>
      <c r="K2099" s="5" t="s">
        <v>294</v>
      </c>
    </row>
    <row r="2100">
      <c r="A2100" s="4">
        <v>8982.0</v>
      </c>
      <c r="B2100" s="5" t="s">
        <v>11363</v>
      </c>
      <c r="C2100" s="5" t="s">
        <v>11364</v>
      </c>
      <c r="D2100" s="6" t="s">
        <v>11365</v>
      </c>
      <c r="E2100" s="5" t="s">
        <v>11366</v>
      </c>
      <c r="F2100" s="5" t="s">
        <v>10879</v>
      </c>
      <c r="G2100" s="6" t="s">
        <v>11367</v>
      </c>
      <c r="H2100" s="5" t="s">
        <v>11368</v>
      </c>
      <c r="I2100" s="8" t="s">
        <v>11369</v>
      </c>
      <c r="J2100" s="5" t="s">
        <v>42</v>
      </c>
      <c r="K2100" s="5" t="s">
        <v>19</v>
      </c>
    </row>
    <row r="2101">
      <c r="A2101" s="4">
        <v>8981.0</v>
      </c>
      <c r="B2101" s="5" t="s">
        <v>11370</v>
      </c>
      <c r="C2101" s="5" t="s">
        <v>6005</v>
      </c>
      <c r="D2101" s="6" t="s">
        <v>11365</v>
      </c>
      <c r="E2101" s="5" t="s">
        <v>11366</v>
      </c>
      <c r="F2101" s="5" t="s">
        <v>10879</v>
      </c>
      <c r="G2101" s="6" t="s">
        <v>11371</v>
      </c>
      <c r="H2101" s="4" t="str">
        <f>IFERROR(__xludf.DUMMYFUNCTION("""info@""&amp;LOWER(REGEXREPLACE(B2101,""[^A-Za-z0-9]"",""""))&amp;"".com"""),"info@los12linajes.com")</f>
        <v>info@los12linajes.com</v>
      </c>
      <c r="I2101" s="9" t="s">
        <v>11372</v>
      </c>
      <c r="J2101" s="5" t="s">
        <v>108</v>
      </c>
      <c r="K2101" s="5" t="s">
        <v>170</v>
      </c>
    </row>
    <row r="2102">
      <c r="A2102" s="4">
        <v>8980.0</v>
      </c>
      <c r="B2102" s="5" t="s">
        <v>11373</v>
      </c>
      <c r="C2102" s="5" t="s">
        <v>11374</v>
      </c>
      <c r="D2102" s="6" t="s">
        <v>11200</v>
      </c>
      <c r="E2102" s="5" t="s">
        <v>11201</v>
      </c>
      <c r="F2102" s="5" t="s">
        <v>10879</v>
      </c>
      <c r="G2102" s="6" t="s">
        <v>11375</v>
      </c>
      <c r="H2102" s="5" t="s">
        <v>11376</v>
      </c>
      <c r="I2102" s="8" t="s">
        <v>11377</v>
      </c>
      <c r="J2102" s="5" t="s">
        <v>42</v>
      </c>
      <c r="K2102" s="5" t="s">
        <v>578</v>
      </c>
    </row>
    <row r="2103">
      <c r="A2103" s="4">
        <v>8979.0</v>
      </c>
      <c r="B2103" s="5" t="s">
        <v>11378</v>
      </c>
      <c r="C2103" s="5" t="s">
        <v>11379</v>
      </c>
      <c r="D2103" s="6" t="s">
        <v>11359</v>
      </c>
      <c r="E2103" s="5" t="s">
        <v>10879</v>
      </c>
      <c r="F2103" s="5" t="s">
        <v>10879</v>
      </c>
      <c r="G2103" s="6" t="s">
        <v>11380</v>
      </c>
      <c r="H2103" s="5" t="s">
        <v>11381</v>
      </c>
      <c r="I2103" s="8" t="s">
        <v>11382</v>
      </c>
      <c r="J2103" s="5" t="s">
        <v>42</v>
      </c>
      <c r="K2103" s="5" t="s">
        <v>679</v>
      </c>
    </row>
    <row r="2104">
      <c r="A2104" s="4">
        <v>8978.0</v>
      </c>
      <c r="B2104" s="5" t="s">
        <v>11383</v>
      </c>
      <c r="C2104" s="5" t="s">
        <v>11384</v>
      </c>
      <c r="D2104" s="6" t="s">
        <v>11385</v>
      </c>
      <c r="E2104" s="5" t="s">
        <v>10879</v>
      </c>
      <c r="F2104" s="5" t="s">
        <v>10879</v>
      </c>
      <c r="G2104" s="6" t="s">
        <v>11386</v>
      </c>
      <c r="H2104" s="5" t="s">
        <v>11387</v>
      </c>
      <c r="I2104" s="8" t="s">
        <v>493</v>
      </c>
      <c r="J2104" s="5" t="s">
        <v>42</v>
      </c>
      <c r="K2104" s="5" t="s">
        <v>5641</v>
      </c>
    </row>
    <row r="2105">
      <c r="A2105" s="4">
        <v>8977.0</v>
      </c>
      <c r="B2105" s="5" t="s">
        <v>11388</v>
      </c>
      <c r="C2105" s="5" t="s">
        <v>11389</v>
      </c>
      <c r="D2105" s="6" t="s">
        <v>11390</v>
      </c>
      <c r="E2105" s="5" t="s">
        <v>11391</v>
      </c>
      <c r="F2105" s="5" t="s">
        <v>10879</v>
      </c>
      <c r="G2105" s="6" t="s">
        <v>11392</v>
      </c>
      <c r="H2105" s="5" t="s">
        <v>11393</v>
      </c>
      <c r="I2105" s="8" t="s">
        <v>11394</v>
      </c>
      <c r="J2105" s="5" t="s">
        <v>51</v>
      </c>
      <c r="K2105" s="5" t="s">
        <v>260</v>
      </c>
    </row>
    <row r="2106">
      <c r="A2106" s="4">
        <v>8976.0</v>
      </c>
      <c r="B2106" s="5" t="s">
        <v>11395</v>
      </c>
      <c r="C2106" s="5" t="s">
        <v>11396</v>
      </c>
      <c r="D2106" s="6" t="s">
        <v>11359</v>
      </c>
      <c r="E2106" s="5" t="s">
        <v>10879</v>
      </c>
      <c r="F2106" s="5" t="s">
        <v>10879</v>
      </c>
      <c r="G2106" s="6" t="s">
        <v>11397</v>
      </c>
      <c r="H2106" s="7" t="s">
        <v>11398</v>
      </c>
      <c r="I2106" s="8" t="s">
        <v>11399</v>
      </c>
      <c r="J2106" s="5" t="s">
        <v>108</v>
      </c>
      <c r="K2106" s="5" t="s">
        <v>160</v>
      </c>
    </row>
    <row r="2107">
      <c r="A2107" s="4">
        <v>8975.0</v>
      </c>
      <c r="B2107" s="5" t="s">
        <v>11400</v>
      </c>
      <c r="C2107" s="5" t="s">
        <v>11401</v>
      </c>
      <c r="D2107" s="6" t="s">
        <v>11359</v>
      </c>
      <c r="E2107" s="5" t="s">
        <v>10879</v>
      </c>
      <c r="F2107" s="5" t="s">
        <v>10879</v>
      </c>
      <c r="G2107" s="6" t="s">
        <v>11402</v>
      </c>
      <c r="H2107" s="7" t="s">
        <v>11403</v>
      </c>
      <c r="I2107" s="8" t="s">
        <v>11404</v>
      </c>
      <c r="J2107" s="5" t="s">
        <v>18</v>
      </c>
      <c r="K2107" s="5" t="s">
        <v>578</v>
      </c>
    </row>
    <row r="2108">
      <c r="A2108" s="4">
        <v>8974.0</v>
      </c>
      <c r="B2108" s="5" t="s">
        <v>11405</v>
      </c>
      <c r="C2108" s="5" t="s">
        <v>11406</v>
      </c>
      <c r="D2108" s="6" t="s">
        <v>11407</v>
      </c>
      <c r="E2108" s="5" t="s">
        <v>10879</v>
      </c>
      <c r="F2108" s="5" t="s">
        <v>10879</v>
      </c>
      <c r="G2108" s="6" t="s">
        <v>11408</v>
      </c>
      <c r="H2108" s="5" t="s">
        <v>11409</v>
      </c>
      <c r="I2108" s="8" t="s">
        <v>11410</v>
      </c>
      <c r="J2108" s="5" t="s">
        <v>42</v>
      </c>
      <c r="K2108" s="5" t="s">
        <v>1495</v>
      </c>
    </row>
    <row r="2109">
      <c r="A2109" s="4">
        <v>8973.0</v>
      </c>
      <c r="B2109" s="5" t="s">
        <v>11411</v>
      </c>
      <c r="C2109" s="5" t="s">
        <v>11412</v>
      </c>
      <c r="D2109" s="6" t="s">
        <v>11359</v>
      </c>
      <c r="E2109" s="5" t="s">
        <v>10879</v>
      </c>
      <c r="F2109" s="5" t="s">
        <v>10879</v>
      </c>
      <c r="G2109" s="6" t="s">
        <v>11413</v>
      </c>
      <c r="H2109" s="5" t="s">
        <v>11414</v>
      </c>
      <c r="I2109" s="8" t="s">
        <v>11410</v>
      </c>
      <c r="J2109" s="5" t="s">
        <v>108</v>
      </c>
      <c r="K2109" s="5" t="s">
        <v>553</v>
      </c>
    </row>
    <row r="2110">
      <c r="A2110" s="4">
        <v>8972.0</v>
      </c>
      <c r="B2110" s="5" t="s">
        <v>11415</v>
      </c>
      <c r="C2110" s="5" t="s">
        <v>11416</v>
      </c>
      <c r="D2110" s="6" t="s">
        <v>11417</v>
      </c>
      <c r="E2110" s="5" t="s">
        <v>10879</v>
      </c>
      <c r="F2110" s="5" t="s">
        <v>10879</v>
      </c>
      <c r="G2110" s="6" t="s">
        <v>11418</v>
      </c>
      <c r="H2110" s="5" t="s">
        <v>11419</v>
      </c>
      <c r="I2110" s="8" t="s">
        <v>11420</v>
      </c>
      <c r="J2110" s="5" t="s">
        <v>108</v>
      </c>
      <c r="K2110" s="5" t="s">
        <v>1574</v>
      </c>
    </row>
    <row r="2111">
      <c r="A2111" s="4">
        <v>8970.0</v>
      </c>
      <c r="B2111" s="5" t="s">
        <v>11421</v>
      </c>
      <c r="C2111" s="5" t="s">
        <v>11422</v>
      </c>
      <c r="D2111" s="6" t="s">
        <v>11407</v>
      </c>
      <c r="E2111" s="5" t="s">
        <v>10879</v>
      </c>
      <c r="F2111" s="5" t="s">
        <v>10879</v>
      </c>
      <c r="G2111" s="6" t="s">
        <v>11423</v>
      </c>
      <c r="H2111" s="5" t="s">
        <v>11424</v>
      </c>
      <c r="I2111" s="8" t="s">
        <v>11425</v>
      </c>
      <c r="J2111" s="5" t="s">
        <v>42</v>
      </c>
      <c r="K2111" s="4" t="s">
        <v>42</v>
      </c>
    </row>
    <row r="2112">
      <c r="A2112" s="4">
        <v>8971.0</v>
      </c>
      <c r="B2112" s="5" t="s">
        <v>11426</v>
      </c>
      <c r="C2112" s="5" t="s">
        <v>11427</v>
      </c>
      <c r="D2112" s="6" t="s">
        <v>11359</v>
      </c>
      <c r="E2112" s="5" t="s">
        <v>10879</v>
      </c>
      <c r="F2112" s="5" t="s">
        <v>10879</v>
      </c>
      <c r="G2112" s="6" t="s">
        <v>11423</v>
      </c>
      <c r="H2112" s="7" t="s">
        <v>11428</v>
      </c>
      <c r="I2112" s="8" t="s">
        <v>11399</v>
      </c>
      <c r="J2112" s="5" t="s">
        <v>108</v>
      </c>
      <c r="K2112" s="5" t="s">
        <v>126</v>
      </c>
    </row>
    <row r="2113">
      <c r="A2113" s="4">
        <v>8969.0</v>
      </c>
      <c r="B2113" s="5" t="s">
        <v>11429</v>
      </c>
      <c r="C2113" s="5" t="s">
        <v>11430</v>
      </c>
      <c r="D2113" s="6" t="s">
        <v>11385</v>
      </c>
      <c r="E2113" s="5" t="s">
        <v>10879</v>
      </c>
      <c r="F2113" s="5" t="s">
        <v>10879</v>
      </c>
      <c r="G2113" s="6" t="s">
        <v>11431</v>
      </c>
      <c r="H2113" s="5" t="s">
        <v>11432</v>
      </c>
      <c r="I2113" s="8" t="s">
        <v>11433</v>
      </c>
      <c r="J2113" s="5" t="s">
        <v>108</v>
      </c>
      <c r="K2113" s="5" t="s">
        <v>764</v>
      </c>
    </row>
    <row r="2114">
      <c r="A2114" s="4">
        <v>8968.0</v>
      </c>
      <c r="B2114" s="5" t="s">
        <v>11434</v>
      </c>
      <c r="C2114" s="5" t="s">
        <v>11435</v>
      </c>
      <c r="D2114" s="6" t="s">
        <v>11436</v>
      </c>
      <c r="E2114" s="5" t="s">
        <v>11272</v>
      </c>
      <c r="F2114" s="5" t="s">
        <v>10879</v>
      </c>
      <c r="G2114" s="6" t="s">
        <v>11437</v>
      </c>
      <c r="H2114" s="5" t="s">
        <v>11438</v>
      </c>
      <c r="I2114" s="11" t="s">
        <v>11439</v>
      </c>
      <c r="J2114" s="5" t="s">
        <v>18</v>
      </c>
      <c r="K2114" s="5" t="s">
        <v>1495</v>
      </c>
    </row>
    <row r="2115">
      <c r="A2115" s="4">
        <v>8967.0</v>
      </c>
      <c r="B2115" s="5" t="s">
        <v>11440</v>
      </c>
      <c r="C2115" s="5" t="s">
        <v>11441</v>
      </c>
      <c r="D2115" s="6" t="s">
        <v>11257</v>
      </c>
      <c r="E2115" s="5" t="s">
        <v>11258</v>
      </c>
      <c r="F2115" s="5" t="s">
        <v>10879</v>
      </c>
      <c r="G2115" s="6" t="s">
        <v>11442</v>
      </c>
      <c r="H2115" s="5" t="s">
        <v>11443</v>
      </c>
      <c r="I2115" s="8" t="s">
        <v>11444</v>
      </c>
      <c r="J2115" s="5" t="s">
        <v>108</v>
      </c>
      <c r="K2115" s="4" t="s">
        <v>42</v>
      </c>
    </row>
    <row r="2116">
      <c r="A2116" s="4">
        <v>8966.0</v>
      </c>
      <c r="B2116" s="5" t="s">
        <v>11445</v>
      </c>
      <c r="C2116" s="5" t="s">
        <v>11446</v>
      </c>
      <c r="D2116" s="6" t="s">
        <v>11447</v>
      </c>
      <c r="E2116" s="5" t="s">
        <v>11448</v>
      </c>
      <c r="F2116" s="5" t="s">
        <v>10879</v>
      </c>
      <c r="G2116" s="6" t="s">
        <v>11449</v>
      </c>
      <c r="H2116" s="5" t="s">
        <v>11450</v>
      </c>
      <c r="I2116" s="8" t="s">
        <v>11451</v>
      </c>
      <c r="J2116" s="5" t="s">
        <v>18</v>
      </c>
      <c r="K2116" s="5" t="s">
        <v>9528</v>
      </c>
    </row>
    <row r="2117">
      <c r="A2117" s="4">
        <v>8965.0</v>
      </c>
      <c r="B2117" s="5" t="s">
        <v>11452</v>
      </c>
      <c r="C2117" s="5" t="s">
        <v>11453</v>
      </c>
      <c r="D2117" s="6" t="s">
        <v>11407</v>
      </c>
      <c r="E2117" s="5" t="s">
        <v>10879</v>
      </c>
      <c r="F2117" s="5" t="s">
        <v>10879</v>
      </c>
      <c r="G2117" s="6" t="s">
        <v>11454</v>
      </c>
      <c r="H2117" s="5" t="s">
        <v>11455</v>
      </c>
      <c r="I2117" s="8" t="s">
        <v>11456</v>
      </c>
      <c r="J2117" s="5" t="s">
        <v>42</v>
      </c>
      <c r="K2117" s="5" t="s">
        <v>152</v>
      </c>
    </row>
    <row r="2118">
      <c r="A2118" s="4">
        <v>8964.0</v>
      </c>
      <c r="B2118" s="5" t="s">
        <v>11457</v>
      </c>
      <c r="C2118" s="5" t="s">
        <v>11458</v>
      </c>
      <c r="D2118" s="6" t="s">
        <v>11385</v>
      </c>
      <c r="E2118" s="5" t="s">
        <v>10879</v>
      </c>
      <c r="F2118" s="5" t="s">
        <v>10879</v>
      </c>
      <c r="G2118" s="6" t="s">
        <v>11459</v>
      </c>
      <c r="H2118" s="5" t="s">
        <v>11460</v>
      </c>
      <c r="I2118" s="8" t="s">
        <v>11461</v>
      </c>
      <c r="J2118" s="5" t="s">
        <v>93</v>
      </c>
      <c r="K2118" s="5" t="s">
        <v>35</v>
      </c>
    </row>
    <row r="2119">
      <c r="A2119" s="4">
        <v>8963.0</v>
      </c>
      <c r="B2119" s="5" t="s">
        <v>11462</v>
      </c>
      <c r="C2119" s="5" t="s">
        <v>11463</v>
      </c>
      <c r="D2119" s="6" t="s">
        <v>11464</v>
      </c>
      <c r="E2119" s="5" t="s">
        <v>11465</v>
      </c>
      <c r="F2119" s="5" t="s">
        <v>10879</v>
      </c>
      <c r="G2119" s="6" t="s">
        <v>11466</v>
      </c>
      <c r="H2119" s="5" t="s">
        <v>11467</v>
      </c>
      <c r="I2119" s="8" t="s">
        <v>11468</v>
      </c>
      <c r="J2119" s="5" t="s">
        <v>108</v>
      </c>
      <c r="K2119" s="5" t="s">
        <v>260</v>
      </c>
    </row>
    <row r="2120">
      <c r="A2120" s="4">
        <v>8962.0</v>
      </c>
      <c r="B2120" s="5" t="s">
        <v>11469</v>
      </c>
      <c r="C2120" s="5" t="s">
        <v>11470</v>
      </c>
      <c r="D2120" s="6" t="s">
        <v>11471</v>
      </c>
      <c r="E2120" s="5" t="s">
        <v>11472</v>
      </c>
      <c r="F2120" s="5" t="s">
        <v>10879</v>
      </c>
      <c r="G2120" s="6" t="s">
        <v>11473</v>
      </c>
      <c r="H2120" s="5" t="s">
        <v>11474</v>
      </c>
      <c r="I2120" s="8" t="s">
        <v>11475</v>
      </c>
      <c r="J2120" s="5" t="s">
        <v>463</v>
      </c>
      <c r="K2120" s="5" t="s">
        <v>66</v>
      </c>
    </row>
    <row r="2121">
      <c r="A2121" s="4">
        <v>12291.0</v>
      </c>
      <c r="B2121" s="5" t="s">
        <v>11476</v>
      </c>
      <c r="C2121" s="5" t="s">
        <v>11477</v>
      </c>
      <c r="D2121" s="6" t="s">
        <v>11207</v>
      </c>
      <c r="E2121" s="5" t="s">
        <v>11208</v>
      </c>
      <c r="F2121" s="5" t="s">
        <v>10879</v>
      </c>
      <c r="G2121" s="12" t="s">
        <v>11478</v>
      </c>
      <c r="H2121" s="4" t="s">
        <v>11479</v>
      </c>
      <c r="I2121" s="11" t="s">
        <v>11480</v>
      </c>
      <c r="J2121" s="5" t="s">
        <v>42</v>
      </c>
      <c r="K2121" s="5" t="s">
        <v>294</v>
      </c>
    </row>
    <row r="2122">
      <c r="A2122" s="4">
        <v>8961.0</v>
      </c>
      <c r="B2122" s="5" t="s">
        <v>11481</v>
      </c>
      <c r="C2122" s="5" t="s">
        <v>11482</v>
      </c>
      <c r="D2122" s="6" t="s">
        <v>11483</v>
      </c>
      <c r="E2122" s="5" t="s">
        <v>11484</v>
      </c>
      <c r="F2122" s="5" t="s">
        <v>11485</v>
      </c>
      <c r="G2122" s="6" t="s">
        <v>11486</v>
      </c>
      <c r="H2122" s="5" t="s">
        <v>11487</v>
      </c>
      <c r="I2122" s="8" t="s">
        <v>11488</v>
      </c>
      <c r="J2122" s="5" t="s">
        <v>18</v>
      </c>
      <c r="K2122" s="4" t="s">
        <v>42</v>
      </c>
    </row>
    <row r="2123">
      <c r="A2123" s="4">
        <v>8960.0</v>
      </c>
      <c r="B2123" s="5" t="s">
        <v>11489</v>
      </c>
      <c r="C2123" s="5" t="s">
        <v>11490</v>
      </c>
      <c r="D2123" s="6" t="s">
        <v>11491</v>
      </c>
      <c r="E2123" s="5" t="s">
        <v>11492</v>
      </c>
      <c r="F2123" s="5" t="s">
        <v>11485</v>
      </c>
      <c r="G2123" s="6" t="s">
        <v>11493</v>
      </c>
      <c r="H2123" s="5" t="s">
        <v>11494</v>
      </c>
      <c r="I2123" s="8" t="s">
        <v>11495</v>
      </c>
      <c r="J2123" s="5" t="s">
        <v>93</v>
      </c>
      <c r="K2123" s="5" t="s">
        <v>6696</v>
      </c>
    </row>
    <row r="2124">
      <c r="A2124" s="4">
        <v>8959.0</v>
      </c>
      <c r="B2124" s="5" t="s">
        <v>11496</v>
      </c>
      <c r="C2124" s="5" t="s">
        <v>11497</v>
      </c>
      <c r="D2124" s="6" t="s">
        <v>11498</v>
      </c>
      <c r="E2124" s="5" t="s">
        <v>11499</v>
      </c>
      <c r="F2124" s="5" t="s">
        <v>11485</v>
      </c>
      <c r="G2124" s="6" t="s">
        <v>11500</v>
      </c>
      <c r="H2124" s="5" t="s">
        <v>11501</v>
      </c>
      <c r="I2124" s="8" t="s">
        <v>11502</v>
      </c>
      <c r="J2124" s="5" t="s">
        <v>18</v>
      </c>
      <c r="K2124" s="5" t="s">
        <v>233</v>
      </c>
    </row>
    <row r="2125">
      <c r="A2125" s="4">
        <v>8958.0</v>
      </c>
      <c r="B2125" s="5" t="s">
        <v>11503</v>
      </c>
      <c r="C2125" s="5" t="s">
        <v>11504</v>
      </c>
      <c r="D2125" s="6" t="s">
        <v>11505</v>
      </c>
      <c r="E2125" s="5" t="s">
        <v>11506</v>
      </c>
      <c r="F2125" s="5" t="s">
        <v>11485</v>
      </c>
      <c r="G2125" s="6" t="s">
        <v>11507</v>
      </c>
      <c r="H2125" s="5" t="s">
        <v>11508</v>
      </c>
      <c r="I2125" s="9" t="s">
        <v>11509</v>
      </c>
      <c r="J2125" s="5" t="s">
        <v>42</v>
      </c>
      <c r="K2125" s="4" t="s">
        <v>42</v>
      </c>
    </row>
    <row r="2126">
      <c r="A2126" s="4">
        <v>8957.0</v>
      </c>
      <c r="B2126" s="5" t="s">
        <v>11510</v>
      </c>
      <c r="C2126" s="5" t="s">
        <v>11511</v>
      </c>
      <c r="D2126" s="6" t="s">
        <v>11512</v>
      </c>
      <c r="E2126" s="5" t="s">
        <v>11513</v>
      </c>
      <c r="F2126" s="5" t="s">
        <v>11485</v>
      </c>
      <c r="G2126" s="6" t="s">
        <v>11514</v>
      </c>
      <c r="H2126" s="5" t="s">
        <v>11515</v>
      </c>
      <c r="I2126" s="11" t="s">
        <v>11516</v>
      </c>
      <c r="J2126" s="5" t="s">
        <v>108</v>
      </c>
      <c r="K2126" s="5" t="s">
        <v>839</v>
      </c>
    </row>
    <row r="2127">
      <c r="A2127" s="4">
        <v>8956.0</v>
      </c>
      <c r="B2127" s="5" t="s">
        <v>11517</v>
      </c>
      <c r="C2127" s="5" t="s">
        <v>11518</v>
      </c>
      <c r="D2127" s="6" t="s">
        <v>11519</v>
      </c>
      <c r="E2127" s="5" t="s">
        <v>11513</v>
      </c>
      <c r="F2127" s="5" t="s">
        <v>11485</v>
      </c>
      <c r="G2127" s="6" t="s">
        <v>11520</v>
      </c>
      <c r="H2127" s="5" t="s">
        <v>11521</v>
      </c>
      <c r="I2127" s="8" t="s">
        <v>11522</v>
      </c>
      <c r="J2127" s="5" t="s">
        <v>93</v>
      </c>
      <c r="K2127" s="5" t="s">
        <v>233</v>
      </c>
    </row>
    <row r="2128">
      <c r="A2128" s="4">
        <v>8955.0</v>
      </c>
      <c r="B2128" s="5" t="s">
        <v>11523</v>
      </c>
      <c r="C2128" s="5" t="s">
        <v>11524</v>
      </c>
      <c r="D2128" s="6" t="s">
        <v>11525</v>
      </c>
      <c r="E2128" s="5" t="s">
        <v>2497</v>
      </c>
      <c r="F2128" s="5" t="s">
        <v>11485</v>
      </c>
      <c r="G2128" s="6" t="s">
        <v>11526</v>
      </c>
      <c r="H2128" s="4" t="str">
        <f>IFERROR(__xludf.DUMMYFUNCTION("""info@""&amp;LOWER(REGEXREPLACE(B2128,""[^A-Za-z0-9]"",""""))&amp;"".com"""),"info@mapaxxi.com")</f>
        <v>info@mapaxxi.com</v>
      </c>
      <c r="I2128" s="9" t="s">
        <v>11527</v>
      </c>
      <c r="J2128" s="5" t="s">
        <v>42</v>
      </c>
      <c r="K2128" s="5" t="s">
        <v>152</v>
      </c>
    </row>
    <row r="2129">
      <c r="A2129" s="4">
        <v>8954.0</v>
      </c>
      <c r="B2129" s="5" t="s">
        <v>11528</v>
      </c>
      <c r="C2129" s="5" t="s">
        <v>11529</v>
      </c>
      <c r="D2129" s="6" t="s">
        <v>11530</v>
      </c>
      <c r="E2129" s="5" t="s">
        <v>11485</v>
      </c>
      <c r="F2129" s="5" t="s">
        <v>11485</v>
      </c>
      <c r="G2129" s="6" t="s">
        <v>11531</v>
      </c>
      <c r="H2129" s="5" t="s">
        <v>11532</v>
      </c>
      <c r="I2129" s="8" t="s">
        <v>11533</v>
      </c>
      <c r="J2129" s="5" t="s">
        <v>42</v>
      </c>
      <c r="K2129" s="5" t="s">
        <v>170</v>
      </c>
    </row>
    <row r="2130">
      <c r="A2130" s="4">
        <v>8953.0</v>
      </c>
      <c r="B2130" s="5" t="s">
        <v>11534</v>
      </c>
      <c r="C2130" s="5" t="s">
        <v>11535</v>
      </c>
      <c r="D2130" s="6" t="s">
        <v>11536</v>
      </c>
      <c r="E2130" s="5" t="s">
        <v>11537</v>
      </c>
      <c r="F2130" s="5" t="s">
        <v>11485</v>
      </c>
      <c r="G2130" s="6" t="s">
        <v>11538</v>
      </c>
      <c r="H2130" s="5" t="s">
        <v>11539</v>
      </c>
      <c r="I2130" s="8" t="s">
        <v>11540</v>
      </c>
      <c r="J2130" s="5" t="s">
        <v>18</v>
      </c>
      <c r="K2130" s="5" t="s">
        <v>115</v>
      </c>
    </row>
    <row r="2131">
      <c r="A2131" s="4">
        <v>8952.0</v>
      </c>
      <c r="B2131" s="5" t="s">
        <v>11541</v>
      </c>
      <c r="C2131" s="5" t="s">
        <v>11542</v>
      </c>
      <c r="D2131" s="6" t="s">
        <v>11536</v>
      </c>
      <c r="E2131" s="5" t="s">
        <v>11537</v>
      </c>
      <c r="F2131" s="5" t="s">
        <v>11485</v>
      </c>
      <c r="G2131" s="6" t="s">
        <v>11543</v>
      </c>
      <c r="H2131" s="4" t="s">
        <v>11544</v>
      </c>
      <c r="I2131" s="8" t="s">
        <v>11545</v>
      </c>
      <c r="J2131" s="5" t="s">
        <v>42</v>
      </c>
      <c r="K2131" s="4" t="s">
        <v>42</v>
      </c>
    </row>
    <row r="2132">
      <c r="A2132" s="4">
        <v>8951.0</v>
      </c>
      <c r="B2132" s="5" t="s">
        <v>11546</v>
      </c>
      <c r="C2132" s="5" t="s">
        <v>11547</v>
      </c>
      <c r="D2132" s="6" t="s">
        <v>11548</v>
      </c>
      <c r="E2132" s="5" t="s">
        <v>11549</v>
      </c>
      <c r="F2132" s="5" t="s">
        <v>11485</v>
      </c>
      <c r="G2132" s="6" t="s">
        <v>11550</v>
      </c>
      <c r="H2132" s="5" t="s">
        <v>11551</v>
      </c>
      <c r="I2132" s="8" t="s">
        <v>11552</v>
      </c>
      <c r="J2132" s="5" t="s">
        <v>93</v>
      </c>
      <c r="K2132" s="5" t="s">
        <v>308</v>
      </c>
    </row>
    <row r="2133">
      <c r="A2133" s="4">
        <v>8950.0</v>
      </c>
      <c r="B2133" s="5" t="s">
        <v>11553</v>
      </c>
      <c r="C2133" s="5" t="s">
        <v>11554</v>
      </c>
      <c r="D2133" s="6" t="s">
        <v>11536</v>
      </c>
      <c r="E2133" s="5" t="s">
        <v>11537</v>
      </c>
      <c r="F2133" s="5" t="s">
        <v>11485</v>
      </c>
      <c r="G2133" s="6" t="s">
        <v>11555</v>
      </c>
      <c r="H2133" s="5" t="s">
        <v>11556</v>
      </c>
      <c r="I2133" s="8" t="s">
        <v>11557</v>
      </c>
      <c r="J2133" s="5" t="s">
        <v>42</v>
      </c>
      <c r="K2133" s="5" t="s">
        <v>126</v>
      </c>
    </row>
    <row r="2134">
      <c r="A2134" s="4">
        <v>8949.0</v>
      </c>
      <c r="B2134" s="5" t="s">
        <v>11558</v>
      </c>
      <c r="C2134" s="5" t="s">
        <v>11559</v>
      </c>
      <c r="D2134" s="6" t="s">
        <v>11560</v>
      </c>
      <c r="E2134" s="5" t="s">
        <v>11561</v>
      </c>
      <c r="F2134" s="5" t="s">
        <v>11485</v>
      </c>
      <c r="G2134" s="6" t="s">
        <v>11562</v>
      </c>
      <c r="H2134" s="5" t="s">
        <v>11563</v>
      </c>
      <c r="I2134" s="8" t="s">
        <v>11564</v>
      </c>
      <c r="J2134" s="5" t="s">
        <v>42</v>
      </c>
      <c r="K2134" s="5" t="s">
        <v>74</v>
      </c>
    </row>
    <row r="2135">
      <c r="A2135" s="4">
        <v>8948.0</v>
      </c>
      <c r="B2135" s="5" t="s">
        <v>11565</v>
      </c>
      <c r="C2135" s="5" t="s">
        <v>11566</v>
      </c>
      <c r="D2135" s="6" t="s">
        <v>11567</v>
      </c>
      <c r="E2135" s="5" t="s">
        <v>11568</v>
      </c>
      <c r="F2135" s="5" t="s">
        <v>11485</v>
      </c>
      <c r="G2135" s="6" t="s">
        <v>11569</v>
      </c>
      <c r="H2135" s="5" t="s">
        <v>11570</v>
      </c>
      <c r="I2135" s="8" t="s">
        <v>11571</v>
      </c>
      <c r="J2135" s="5" t="s">
        <v>108</v>
      </c>
      <c r="K2135" s="5" t="s">
        <v>7194</v>
      </c>
    </row>
    <row r="2136">
      <c r="A2136" s="4">
        <v>8947.0</v>
      </c>
      <c r="B2136" s="5" t="s">
        <v>11572</v>
      </c>
      <c r="C2136" s="5" t="s">
        <v>11573</v>
      </c>
      <c r="D2136" s="6" t="s">
        <v>11567</v>
      </c>
      <c r="E2136" s="5" t="s">
        <v>11568</v>
      </c>
      <c r="F2136" s="5" t="s">
        <v>11485</v>
      </c>
      <c r="G2136" s="6" t="s">
        <v>11574</v>
      </c>
      <c r="H2136" s="4" t="str">
        <f>IFERROR(__xludf.DUMMYFUNCTION("""info@""&amp;LOWER(REGEXREPLACE(B2136,""[^A-Za-z0-9]"",""""))&amp;"".com"""),"info@hotelesdealtamontaasa.com")</f>
        <v>info@hotelesdealtamontaasa.com</v>
      </c>
      <c r="I2136" s="9" t="s">
        <v>11575</v>
      </c>
      <c r="J2136" s="5" t="s">
        <v>108</v>
      </c>
      <c r="K2136" s="4" t="s">
        <v>42</v>
      </c>
    </row>
    <row r="2137">
      <c r="A2137" s="4">
        <v>8946.0</v>
      </c>
      <c r="B2137" s="5" t="s">
        <v>11576</v>
      </c>
      <c r="C2137" s="5" t="s">
        <v>11577</v>
      </c>
      <c r="D2137" s="6" t="s">
        <v>11578</v>
      </c>
      <c r="E2137" s="5" t="s">
        <v>11568</v>
      </c>
      <c r="F2137" s="5" t="s">
        <v>11485</v>
      </c>
      <c r="G2137" s="6" t="s">
        <v>11579</v>
      </c>
      <c r="H2137" s="5" t="s">
        <v>11580</v>
      </c>
      <c r="I2137" s="8" t="s">
        <v>11581</v>
      </c>
      <c r="J2137" s="5" t="s">
        <v>42</v>
      </c>
      <c r="K2137" s="5" t="s">
        <v>176</v>
      </c>
    </row>
    <row r="2138">
      <c r="A2138" s="4">
        <v>8945.0</v>
      </c>
      <c r="B2138" s="5" t="s">
        <v>11582</v>
      </c>
      <c r="C2138" s="5" t="s">
        <v>11583</v>
      </c>
      <c r="D2138" s="6" t="s">
        <v>11578</v>
      </c>
      <c r="E2138" s="5" t="s">
        <v>11568</v>
      </c>
      <c r="F2138" s="5" t="s">
        <v>11485</v>
      </c>
      <c r="G2138" s="6" t="s">
        <v>11584</v>
      </c>
      <c r="H2138" s="4" t="s">
        <v>11585</v>
      </c>
      <c r="I2138" s="8" t="s">
        <v>11586</v>
      </c>
      <c r="J2138" s="5" t="s">
        <v>18</v>
      </c>
      <c r="K2138" s="5" t="s">
        <v>19</v>
      </c>
    </row>
    <row r="2139">
      <c r="A2139" s="4">
        <v>8944.0</v>
      </c>
      <c r="B2139" s="5" t="s">
        <v>11587</v>
      </c>
      <c r="C2139" s="5" t="s">
        <v>11588</v>
      </c>
      <c r="D2139" s="6" t="s">
        <v>11578</v>
      </c>
      <c r="E2139" s="5" t="s">
        <v>11568</v>
      </c>
      <c r="F2139" s="5" t="s">
        <v>11485</v>
      </c>
      <c r="G2139" s="6" t="s">
        <v>11589</v>
      </c>
      <c r="H2139" s="5" t="s">
        <v>11590</v>
      </c>
      <c r="I2139" s="8" t="s">
        <v>11591</v>
      </c>
      <c r="J2139" s="5" t="s">
        <v>108</v>
      </c>
      <c r="K2139" s="5" t="s">
        <v>115</v>
      </c>
    </row>
    <row r="2140">
      <c r="A2140" s="4">
        <v>8943.0</v>
      </c>
      <c r="B2140" s="5" t="s">
        <v>11592</v>
      </c>
      <c r="C2140" s="5" t="s">
        <v>11593</v>
      </c>
      <c r="D2140" s="6" t="s">
        <v>11578</v>
      </c>
      <c r="E2140" s="5" t="s">
        <v>11568</v>
      </c>
      <c r="F2140" s="5" t="s">
        <v>11485</v>
      </c>
      <c r="G2140" s="6" t="s">
        <v>11594</v>
      </c>
      <c r="H2140" s="5" t="s">
        <v>11595</v>
      </c>
      <c r="I2140" s="8" t="s">
        <v>11596</v>
      </c>
      <c r="J2140" s="5" t="s">
        <v>108</v>
      </c>
      <c r="K2140" s="5" t="s">
        <v>2456</v>
      </c>
    </row>
    <row r="2141">
      <c r="A2141" s="4">
        <v>8942.0</v>
      </c>
      <c r="B2141" s="5" t="s">
        <v>11597</v>
      </c>
      <c r="C2141" s="5" t="s">
        <v>11598</v>
      </c>
      <c r="D2141" s="6" t="s">
        <v>11567</v>
      </c>
      <c r="E2141" s="5" t="s">
        <v>11568</v>
      </c>
      <c r="F2141" s="5" t="s">
        <v>11485</v>
      </c>
      <c r="G2141" s="6" t="s">
        <v>11599</v>
      </c>
      <c r="H2141" s="4" t="s">
        <v>11600</v>
      </c>
      <c r="I2141" s="8" t="s">
        <v>11601</v>
      </c>
      <c r="J2141" s="5" t="s">
        <v>42</v>
      </c>
      <c r="K2141" s="5" t="s">
        <v>66</v>
      </c>
    </row>
    <row r="2142">
      <c r="A2142" s="4">
        <v>8941.0</v>
      </c>
      <c r="B2142" s="5" t="s">
        <v>11602</v>
      </c>
      <c r="C2142" s="5" t="s">
        <v>11603</v>
      </c>
      <c r="D2142" s="6" t="s">
        <v>11578</v>
      </c>
      <c r="E2142" s="5" t="s">
        <v>11568</v>
      </c>
      <c r="F2142" s="5" t="s">
        <v>11485</v>
      </c>
      <c r="G2142" s="6" t="s">
        <v>11604</v>
      </c>
      <c r="H2142" s="5" t="s">
        <v>11605</v>
      </c>
      <c r="I2142" s="8" t="s">
        <v>11606</v>
      </c>
      <c r="J2142" s="5" t="s">
        <v>42</v>
      </c>
      <c r="K2142" s="5" t="s">
        <v>212</v>
      </c>
    </row>
    <row r="2143">
      <c r="A2143" s="4">
        <v>8940.0</v>
      </c>
      <c r="B2143" s="5" t="s">
        <v>11607</v>
      </c>
      <c r="C2143" s="5" t="s">
        <v>11608</v>
      </c>
      <c r="D2143" s="6" t="s">
        <v>11578</v>
      </c>
      <c r="E2143" s="5" t="s">
        <v>11568</v>
      </c>
      <c r="F2143" s="5" t="s">
        <v>11485</v>
      </c>
      <c r="G2143" s="6" t="s">
        <v>11609</v>
      </c>
      <c r="H2143" s="4" t="s">
        <v>11610</v>
      </c>
      <c r="I2143" s="8" t="s">
        <v>11611</v>
      </c>
      <c r="J2143" s="5" t="s">
        <v>42</v>
      </c>
      <c r="K2143" s="5" t="s">
        <v>254</v>
      </c>
    </row>
    <row r="2144">
      <c r="A2144" s="4">
        <v>8939.0</v>
      </c>
      <c r="B2144" s="5" t="s">
        <v>4352</v>
      </c>
      <c r="C2144" s="5" t="s">
        <v>11612</v>
      </c>
      <c r="D2144" s="6" t="s">
        <v>11578</v>
      </c>
      <c r="E2144" s="5" t="s">
        <v>11568</v>
      </c>
      <c r="F2144" s="5" t="s">
        <v>11485</v>
      </c>
      <c r="G2144" s="6" t="s">
        <v>11613</v>
      </c>
      <c r="H2144" s="4" t="str">
        <f>IFERROR(__xludf.DUMMYFUNCTION("""info@""&amp;LOWER(REGEXREPLACE(B2144,""[^A-Za-z0-9]"",""""))&amp;"".com"""),"info@sanantn.com")</f>
        <v>info@sanantn.com</v>
      </c>
      <c r="I2144" s="9" t="s">
        <v>11614</v>
      </c>
      <c r="J2144" s="5" t="s">
        <v>42</v>
      </c>
      <c r="K2144" s="5" t="s">
        <v>85</v>
      </c>
    </row>
    <row r="2145">
      <c r="A2145" s="4">
        <v>8937.0</v>
      </c>
      <c r="B2145" s="5" t="s">
        <v>11615</v>
      </c>
      <c r="C2145" s="5" t="s">
        <v>11616</v>
      </c>
      <c r="D2145" s="6" t="s">
        <v>11578</v>
      </c>
      <c r="E2145" s="5" t="s">
        <v>11568</v>
      </c>
      <c r="F2145" s="5" t="s">
        <v>11485</v>
      </c>
      <c r="G2145" s="6" t="s">
        <v>11617</v>
      </c>
      <c r="H2145" s="7" t="s">
        <v>11618</v>
      </c>
      <c r="I2145" s="8" t="s">
        <v>11619</v>
      </c>
      <c r="J2145" s="5" t="s">
        <v>51</v>
      </c>
      <c r="K2145" s="5" t="s">
        <v>578</v>
      </c>
    </row>
    <row r="2146">
      <c r="A2146" s="4">
        <v>8938.0</v>
      </c>
      <c r="B2146" s="5" t="s">
        <v>11620</v>
      </c>
      <c r="C2146" s="5" t="s">
        <v>11621</v>
      </c>
      <c r="D2146" s="6" t="s">
        <v>11578</v>
      </c>
      <c r="E2146" s="5" t="s">
        <v>11568</v>
      </c>
      <c r="F2146" s="5" t="s">
        <v>11485</v>
      </c>
      <c r="G2146" s="6" t="s">
        <v>11617</v>
      </c>
      <c r="H2146" s="7" t="s">
        <v>11622</v>
      </c>
      <c r="I2146" s="8" t="s">
        <v>11619</v>
      </c>
      <c r="J2146" s="5" t="s">
        <v>42</v>
      </c>
      <c r="K2146" s="5" t="s">
        <v>578</v>
      </c>
    </row>
    <row r="2147">
      <c r="A2147" s="4">
        <v>8936.0</v>
      </c>
      <c r="B2147" s="5" t="s">
        <v>11623</v>
      </c>
      <c r="C2147" s="5" t="s">
        <v>11624</v>
      </c>
      <c r="D2147" s="6" t="s">
        <v>11578</v>
      </c>
      <c r="E2147" s="5" t="s">
        <v>11568</v>
      </c>
      <c r="F2147" s="5" t="s">
        <v>11485</v>
      </c>
      <c r="G2147" s="6" t="s">
        <v>11625</v>
      </c>
      <c r="H2147" s="5" t="s">
        <v>11626</v>
      </c>
      <c r="I2147" s="8" t="s">
        <v>11627</v>
      </c>
      <c r="J2147" s="5" t="s">
        <v>18</v>
      </c>
      <c r="K2147" s="5" t="s">
        <v>906</v>
      </c>
    </row>
    <row r="2148">
      <c r="A2148" s="4">
        <v>8935.0</v>
      </c>
      <c r="B2148" s="5" t="s">
        <v>11628</v>
      </c>
      <c r="C2148" s="5" t="s">
        <v>11629</v>
      </c>
      <c r="D2148" s="6" t="s">
        <v>11567</v>
      </c>
      <c r="E2148" s="5" t="s">
        <v>11568</v>
      </c>
      <c r="F2148" s="5" t="s">
        <v>11485</v>
      </c>
      <c r="G2148" s="6" t="s">
        <v>11630</v>
      </c>
      <c r="H2148" s="7" t="s">
        <v>11631</v>
      </c>
      <c r="I2148" s="8" t="s">
        <v>11632</v>
      </c>
      <c r="J2148" s="5" t="s">
        <v>42</v>
      </c>
      <c r="K2148" s="5" t="s">
        <v>1162</v>
      </c>
    </row>
    <row r="2149">
      <c r="A2149" s="4">
        <v>8934.0</v>
      </c>
      <c r="B2149" s="5" t="s">
        <v>11633</v>
      </c>
      <c r="C2149" s="5" t="s">
        <v>11634</v>
      </c>
      <c r="D2149" s="6" t="s">
        <v>11567</v>
      </c>
      <c r="E2149" s="5" t="s">
        <v>11568</v>
      </c>
      <c r="F2149" s="5" t="s">
        <v>11485</v>
      </c>
      <c r="G2149" s="6" t="s">
        <v>11635</v>
      </c>
      <c r="H2149" s="4" t="str">
        <f>IFERROR(__xludf.DUMMYFUNCTION("""info@""&amp;LOWER(REGEXREPLACE(B2149,""[^A-Za-z0-9]"",""""))&amp;"".com"""),"info@hoteleveniamontealba.com")</f>
        <v>info@hoteleveniamontealba.com</v>
      </c>
      <c r="I2149" s="9" t="s">
        <v>11636</v>
      </c>
      <c r="J2149" s="5" t="s">
        <v>42</v>
      </c>
      <c r="K2149" s="5" t="s">
        <v>1885</v>
      </c>
    </row>
    <row r="2150">
      <c r="A2150" s="4">
        <v>8933.0</v>
      </c>
      <c r="B2150" s="5" t="s">
        <v>11637</v>
      </c>
      <c r="C2150" s="5" t="s">
        <v>11638</v>
      </c>
      <c r="D2150" s="6" t="s">
        <v>11567</v>
      </c>
      <c r="E2150" s="5" t="s">
        <v>11568</v>
      </c>
      <c r="F2150" s="5" t="s">
        <v>11485</v>
      </c>
      <c r="G2150" s="6" t="s">
        <v>11639</v>
      </c>
      <c r="H2150" s="5" t="s">
        <v>11640</v>
      </c>
      <c r="I2150" s="8" t="s">
        <v>11641</v>
      </c>
      <c r="J2150" s="5" t="s">
        <v>42</v>
      </c>
      <c r="K2150" s="5" t="s">
        <v>921</v>
      </c>
    </row>
    <row r="2151">
      <c r="A2151" s="4">
        <v>8932.0</v>
      </c>
      <c r="B2151" s="5" t="s">
        <v>11642</v>
      </c>
      <c r="C2151" s="5" t="s">
        <v>11643</v>
      </c>
      <c r="D2151" s="6" t="s">
        <v>11578</v>
      </c>
      <c r="E2151" s="5" t="s">
        <v>11568</v>
      </c>
      <c r="F2151" s="5" t="s">
        <v>11485</v>
      </c>
      <c r="G2151" s="6" t="s">
        <v>11644</v>
      </c>
      <c r="H2151" s="4" t="s">
        <v>11645</v>
      </c>
      <c r="I2151" s="8" t="s">
        <v>11627</v>
      </c>
      <c r="J2151" s="5" t="s">
        <v>108</v>
      </c>
      <c r="K2151" s="5" t="s">
        <v>1086</v>
      </c>
    </row>
    <row r="2152">
      <c r="A2152" s="4">
        <v>8931.0</v>
      </c>
      <c r="B2152" s="5" t="s">
        <v>11646</v>
      </c>
      <c r="C2152" s="5" t="s">
        <v>11647</v>
      </c>
      <c r="D2152" s="6" t="s">
        <v>11578</v>
      </c>
      <c r="E2152" s="5" t="s">
        <v>11568</v>
      </c>
      <c r="F2152" s="5" t="s">
        <v>11485</v>
      </c>
      <c r="G2152" s="6" t="s">
        <v>11648</v>
      </c>
      <c r="H2152" s="5" t="s">
        <v>11649</v>
      </c>
      <c r="I2152" s="8" t="s">
        <v>11627</v>
      </c>
      <c r="J2152" s="5" t="s">
        <v>51</v>
      </c>
      <c r="K2152" s="4" t="s">
        <v>42</v>
      </c>
    </row>
    <row r="2153">
      <c r="A2153" s="4">
        <v>8930.0</v>
      </c>
      <c r="B2153" s="5" t="s">
        <v>11650</v>
      </c>
      <c r="C2153" s="5" t="s">
        <v>11651</v>
      </c>
      <c r="D2153" s="6" t="s">
        <v>11652</v>
      </c>
      <c r="E2153" s="5" t="s">
        <v>11653</v>
      </c>
      <c r="F2153" s="5" t="s">
        <v>11485</v>
      </c>
      <c r="G2153" s="6" t="s">
        <v>11654</v>
      </c>
      <c r="H2153" s="4" t="s">
        <v>11655</v>
      </c>
      <c r="I2153" s="8" t="s">
        <v>11656</v>
      </c>
      <c r="J2153" s="5" t="s">
        <v>108</v>
      </c>
      <c r="K2153" s="5" t="s">
        <v>52</v>
      </c>
    </row>
    <row r="2154">
      <c r="A2154" s="4">
        <v>8929.0</v>
      </c>
      <c r="B2154" s="5" t="s">
        <v>11657</v>
      </c>
      <c r="C2154" s="5" t="s">
        <v>11658</v>
      </c>
      <c r="D2154" s="6" t="s">
        <v>11659</v>
      </c>
      <c r="E2154" s="5" t="s">
        <v>11660</v>
      </c>
      <c r="F2154" s="5" t="s">
        <v>11485</v>
      </c>
      <c r="G2154" s="6" t="s">
        <v>11661</v>
      </c>
      <c r="H2154" s="5" t="s">
        <v>11662</v>
      </c>
      <c r="I2154" s="8" t="s">
        <v>11663</v>
      </c>
      <c r="J2154" s="5" t="s">
        <v>18</v>
      </c>
      <c r="K2154" s="5" t="s">
        <v>426</v>
      </c>
    </row>
    <row r="2155">
      <c r="A2155" s="4">
        <v>8928.0</v>
      </c>
      <c r="B2155" s="5" t="s">
        <v>11664</v>
      </c>
      <c r="C2155" s="5" t="s">
        <v>11665</v>
      </c>
      <c r="D2155" s="6" t="s">
        <v>11666</v>
      </c>
      <c r="E2155" s="5" t="s">
        <v>11667</v>
      </c>
      <c r="F2155" s="5" t="s">
        <v>11485</v>
      </c>
      <c r="G2155" s="6" t="s">
        <v>11668</v>
      </c>
      <c r="H2155" s="5" t="s">
        <v>11669</v>
      </c>
      <c r="I2155" s="8" t="s">
        <v>11670</v>
      </c>
      <c r="J2155" s="5" t="s">
        <v>108</v>
      </c>
      <c r="K2155" s="5" t="s">
        <v>578</v>
      </c>
    </row>
    <row r="2156">
      <c r="A2156" s="4">
        <v>8927.0</v>
      </c>
      <c r="B2156" s="5" t="s">
        <v>11671</v>
      </c>
      <c r="C2156" s="5" t="s">
        <v>11672</v>
      </c>
      <c r="D2156" s="6" t="s">
        <v>11673</v>
      </c>
      <c r="E2156" s="5" t="s">
        <v>11674</v>
      </c>
      <c r="F2156" s="5" t="s">
        <v>11485</v>
      </c>
      <c r="G2156" s="6" t="s">
        <v>11675</v>
      </c>
      <c r="H2156" s="5" t="s">
        <v>11676</v>
      </c>
      <c r="I2156" s="8" t="s">
        <v>11677</v>
      </c>
      <c r="J2156" s="5" t="s">
        <v>93</v>
      </c>
      <c r="K2156" s="5" t="s">
        <v>260</v>
      </c>
    </row>
    <row r="2157">
      <c r="A2157" s="4">
        <v>8925.0</v>
      </c>
      <c r="B2157" s="5" t="s">
        <v>11678</v>
      </c>
      <c r="C2157" s="5" t="s">
        <v>11679</v>
      </c>
      <c r="D2157" s="6" t="s">
        <v>11680</v>
      </c>
      <c r="E2157" s="5" t="s">
        <v>11681</v>
      </c>
      <c r="F2157" s="5" t="s">
        <v>11485</v>
      </c>
      <c r="G2157" s="6" t="s">
        <v>11682</v>
      </c>
      <c r="H2157" s="5" t="s">
        <v>11683</v>
      </c>
      <c r="I2157" s="8" t="s">
        <v>11684</v>
      </c>
      <c r="J2157" s="5" t="s">
        <v>93</v>
      </c>
      <c r="K2157" s="5" t="s">
        <v>260</v>
      </c>
    </row>
    <row r="2158">
      <c r="A2158" s="4">
        <v>8926.0</v>
      </c>
      <c r="B2158" s="5" t="s">
        <v>11685</v>
      </c>
      <c r="C2158" s="5" t="s">
        <v>11686</v>
      </c>
      <c r="D2158" s="6" t="s">
        <v>11680</v>
      </c>
      <c r="E2158" s="5" t="s">
        <v>11681</v>
      </c>
      <c r="F2158" s="5" t="s">
        <v>11485</v>
      </c>
      <c r="G2158" s="6" t="s">
        <v>11682</v>
      </c>
      <c r="H2158" s="5" t="s">
        <v>11683</v>
      </c>
      <c r="I2158" s="8" t="s">
        <v>11684</v>
      </c>
      <c r="J2158" s="5" t="s">
        <v>108</v>
      </c>
      <c r="K2158" s="5" t="s">
        <v>260</v>
      </c>
    </row>
    <row r="2159">
      <c r="A2159" s="4">
        <v>8924.0</v>
      </c>
      <c r="B2159" s="5" t="s">
        <v>11687</v>
      </c>
      <c r="C2159" s="5" t="s">
        <v>11688</v>
      </c>
      <c r="D2159" s="6" t="s">
        <v>11689</v>
      </c>
      <c r="E2159" s="5" t="s">
        <v>11690</v>
      </c>
      <c r="F2159" s="5" t="s">
        <v>11485</v>
      </c>
      <c r="G2159" s="6" t="s">
        <v>11691</v>
      </c>
      <c r="H2159" s="5" t="s">
        <v>11692</v>
      </c>
      <c r="I2159" s="8" t="s">
        <v>11693</v>
      </c>
      <c r="J2159" s="5" t="s">
        <v>42</v>
      </c>
      <c r="K2159" s="5" t="s">
        <v>578</v>
      </c>
    </row>
    <row r="2160">
      <c r="A2160" s="4">
        <v>8923.0</v>
      </c>
      <c r="B2160" s="5" t="s">
        <v>11694</v>
      </c>
      <c r="C2160" s="5" t="s">
        <v>11695</v>
      </c>
      <c r="D2160" s="6" t="s">
        <v>11666</v>
      </c>
      <c r="E2160" s="5" t="s">
        <v>11667</v>
      </c>
      <c r="F2160" s="5" t="s">
        <v>11485</v>
      </c>
      <c r="G2160" s="6" t="s">
        <v>11696</v>
      </c>
      <c r="H2160" s="5" t="s">
        <v>11697</v>
      </c>
      <c r="I2160" s="8" t="s">
        <v>11698</v>
      </c>
      <c r="J2160" s="5" t="s">
        <v>42</v>
      </c>
      <c r="K2160" s="5" t="s">
        <v>1495</v>
      </c>
    </row>
    <row r="2161">
      <c r="A2161" s="4">
        <v>8922.0</v>
      </c>
      <c r="B2161" s="5" t="s">
        <v>11699</v>
      </c>
      <c r="C2161" s="5" t="s">
        <v>11700</v>
      </c>
      <c r="D2161" s="6" t="s">
        <v>11701</v>
      </c>
      <c r="E2161" s="5" t="s">
        <v>11513</v>
      </c>
      <c r="F2161" s="5" t="s">
        <v>11485</v>
      </c>
      <c r="G2161" s="6" t="s">
        <v>11702</v>
      </c>
      <c r="H2161" s="5" t="s">
        <v>11703</v>
      </c>
      <c r="I2161" s="8" t="s">
        <v>11704</v>
      </c>
      <c r="J2161" s="5" t="s">
        <v>18</v>
      </c>
      <c r="K2161" s="5" t="s">
        <v>218</v>
      </c>
    </row>
    <row r="2162">
      <c r="A2162" s="4">
        <v>8921.0</v>
      </c>
      <c r="B2162" s="5" t="s">
        <v>11705</v>
      </c>
      <c r="C2162" s="5" t="s">
        <v>11706</v>
      </c>
      <c r="D2162" s="6" t="s">
        <v>11707</v>
      </c>
      <c r="E2162" s="5" t="s">
        <v>11708</v>
      </c>
      <c r="F2162" s="5" t="s">
        <v>11485</v>
      </c>
      <c r="G2162" s="6" t="s">
        <v>11709</v>
      </c>
      <c r="H2162" s="5" t="s">
        <v>11710</v>
      </c>
      <c r="I2162" s="8" t="s">
        <v>11711</v>
      </c>
      <c r="J2162" s="5" t="s">
        <v>18</v>
      </c>
      <c r="K2162" s="5" t="s">
        <v>233</v>
      </c>
    </row>
    <row r="2163">
      <c r="A2163" s="4">
        <v>8920.0</v>
      </c>
      <c r="B2163" s="5" t="s">
        <v>11712</v>
      </c>
      <c r="C2163" s="5" t="s">
        <v>11713</v>
      </c>
      <c r="D2163" s="6" t="s">
        <v>11714</v>
      </c>
      <c r="E2163" s="5" t="s">
        <v>11715</v>
      </c>
      <c r="F2163" s="5" t="s">
        <v>11485</v>
      </c>
      <c r="G2163" s="6" t="s">
        <v>11716</v>
      </c>
      <c r="H2163" s="5" t="s">
        <v>11717</v>
      </c>
      <c r="I2163" s="8" t="s">
        <v>11718</v>
      </c>
      <c r="J2163" s="5" t="s">
        <v>51</v>
      </c>
      <c r="K2163" s="5" t="s">
        <v>921</v>
      </c>
    </row>
    <row r="2164">
      <c r="A2164" s="4">
        <v>8919.0</v>
      </c>
      <c r="B2164" s="5" t="s">
        <v>11719</v>
      </c>
      <c r="C2164" s="5" t="s">
        <v>11720</v>
      </c>
      <c r="D2164" s="6" t="s">
        <v>11721</v>
      </c>
      <c r="E2164" s="5" t="s">
        <v>11722</v>
      </c>
      <c r="F2164" s="5" t="s">
        <v>11485</v>
      </c>
      <c r="G2164" s="6" t="s">
        <v>11723</v>
      </c>
      <c r="H2164" s="5" t="s">
        <v>11724</v>
      </c>
      <c r="I2164" s="8" t="s">
        <v>11725</v>
      </c>
      <c r="J2164" s="5" t="s">
        <v>93</v>
      </c>
      <c r="K2164" s="5" t="s">
        <v>184</v>
      </c>
    </row>
    <row r="2165">
      <c r="A2165" s="4">
        <v>8918.0</v>
      </c>
      <c r="B2165" s="5" t="s">
        <v>11726</v>
      </c>
      <c r="C2165" s="5" t="s">
        <v>11727</v>
      </c>
      <c r="D2165" s="6" t="s">
        <v>11721</v>
      </c>
      <c r="E2165" s="5" t="s">
        <v>11722</v>
      </c>
      <c r="F2165" s="5" t="s">
        <v>11485</v>
      </c>
      <c r="G2165" s="6" t="s">
        <v>11728</v>
      </c>
      <c r="H2165" s="5" t="s">
        <v>11724</v>
      </c>
      <c r="I2165" s="8" t="s">
        <v>11725</v>
      </c>
      <c r="J2165" s="5" t="s">
        <v>42</v>
      </c>
      <c r="K2165" s="5" t="s">
        <v>308</v>
      </c>
    </row>
    <row r="2166">
      <c r="A2166" s="4">
        <v>8917.0</v>
      </c>
      <c r="B2166" s="5" t="s">
        <v>11729</v>
      </c>
      <c r="C2166" s="5" t="s">
        <v>11730</v>
      </c>
      <c r="D2166" s="6" t="s">
        <v>11731</v>
      </c>
      <c r="E2166" s="5" t="s">
        <v>11732</v>
      </c>
      <c r="F2166" s="5" t="s">
        <v>11485</v>
      </c>
      <c r="G2166" s="6" t="s">
        <v>11733</v>
      </c>
      <c r="H2166" s="7" t="s">
        <v>11734</v>
      </c>
      <c r="I2166" s="8" t="s">
        <v>11735</v>
      </c>
      <c r="J2166" s="5" t="s">
        <v>108</v>
      </c>
      <c r="K2166" s="5" t="s">
        <v>170</v>
      </c>
    </row>
    <row r="2167">
      <c r="A2167" s="4">
        <v>8916.0</v>
      </c>
      <c r="B2167" s="5" t="s">
        <v>11736</v>
      </c>
      <c r="C2167" s="5" t="s">
        <v>11737</v>
      </c>
      <c r="D2167" s="6" t="s">
        <v>11738</v>
      </c>
      <c r="E2167" s="5" t="s">
        <v>11732</v>
      </c>
      <c r="F2167" s="5" t="s">
        <v>11485</v>
      </c>
      <c r="G2167" s="6" t="s">
        <v>11739</v>
      </c>
      <c r="H2167" s="4" t="s">
        <v>11740</v>
      </c>
      <c r="I2167" s="8" t="s">
        <v>11741</v>
      </c>
      <c r="J2167" s="5" t="s">
        <v>93</v>
      </c>
      <c r="K2167" s="5" t="s">
        <v>782</v>
      </c>
    </row>
    <row r="2168">
      <c r="A2168" s="4">
        <v>8915.0</v>
      </c>
      <c r="B2168" s="5" t="s">
        <v>11742</v>
      </c>
      <c r="C2168" s="5" t="s">
        <v>11490</v>
      </c>
      <c r="D2168" s="6" t="s">
        <v>11743</v>
      </c>
      <c r="E2168" s="5" t="s">
        <v>11744</v>
      </c>
      <c r="F2168" s="5" t="s">
        <v>11485</v>
      </c>
      <c r="G2168" s="6" t="s">
        <v>11745</v>
      </c>
      <c r="H2168" s="5" t="s">
        <v>11746</v>
      </c>
      <c r="I2168" s="8" t="s">
        <v>11747</v>
      </c>
      <c r="J2168" s="5" t="s">
        <v>93</v>
      </c>
      <c r="K2168" s="5" t="s">
        <v>74</v>
      </c>
    </row>
    <row r="2169">
      <c r="A2169" s="4">
        <v>8914.0</v>
      </c>
      <c r="B2169" s="5" t="s">
        <v>11748</v>
      </c>
      <c r="C2169" s="5" t="s">
        <v>11749</v>
      </c>
      <c r="D2169" s="6" t="s">
        <v>11750</v>
      </c>
      <c r="E2169" s="5" t="s">
        <v>11744</v>
      </c>
      <c r="F2169" s="5" t="s">
        <v>11485</v>
      </c>
      <c r="G2169" s="6" t="s">
        <v>11751</v>
      </c>
      <c r="H2169" s="4" t="str">
        <f>IFERROR(__xludf.DUMMYFUNCTION("""info@""&amp;LOWER(REGEXREPLACE(B2169,""[^A-Za-z0-9]"",""""))&amp;"".com"""),"info@hotelboltaa.com")</f>
        <v>info@hotelboltaa.com</v>
      </c>
      <c r="I2169" s="9" t="s">
        <v>11752</v>
      </c>
      <c r="J2169" s="5" t="s">
        <v>42</v>
      </c>
      <c r="K2169" s="5" t="s">
        <v>426</v>
      </c>
    </row>
    <row r="2170">
      <c r="A2170" s="4">
        <v>8913.0</v>
      </c>
      <c r="B2170" s="5" t="s">
        <v>11753</v>
      </c>
      <c r="C2170" s="5" t="s">
        <v>11754</v>
      </c>
      <c r="D2170" s="6" t="s">
        <v>11755</v>
      </c>
      <c r="E2170" s="5" t="s">
        <v>11756</v>
      </c>
      <c r="F2170" s="5" t="s">
        <v>11485</v>
      </c>
      <c r="G2170" s="6" t="s">
        <v>11757</v>
      </c>
      <c r="H2170" s="5" t="s">
        <v>11758</v>
      </c>
      <c r="I2170" s="8" t="s">
        <v>11759</v>
      </c>
      <c r="J2170" s="5" t="s">
        <v>108</v>
      </c>
      <c r="K2170" s="4" t="s">
        <v>42</v>
      </c>
    </row>
    <row r="2171">
      <c r="A2171" s="4">
        <v>8912.0</v>
      </c>
      <c r="B2171" s="5" t="s">
        <v>11760</v>
      </c>
      <c r="C2171" s="5" t="s">
        <v>11761</v>
      </c>
      <c r="D2171" s="6" t="s">
        <v>11755</v>
      </c>
      <c r="E2171" s="5" t="s">
        <v>11756</v>
      </c>
      <c r="F2171" s="5" t="s">
        <v>11485</v>
      </c>
      <c r="G2171" s="6" t="s">
        <v>11762</v>
      </c>
      <c r="H2171" s="5" t="s">
        <v>11763</v>
      </c>
      <c r="I2171" s="8" t="s">
        <v>11764</v>
      </c>
      <c r="J2171" s="5" t="s">
        <v>42</v>
      </c>
      <c r="K2171" s="5" t="s">
        <v>1014</v>
      </c>
    </row>
    <row r="2172">
      <c r="A2172" s="4">
        <v>8911.0</v>
      </c>
      <c r="B2172" s="5" t="s">
        <v>11765</v>
      </c>
      <c r="C2172" s="5" t="s">
        <v>8648</v>
      </c>
      <c r="D2172" s="6" t="s">
        <v>11701</v>
      </c>
      <c r="E2172" s="5" t="s">
        <v>11513</v>
      </c>
      <c r="F2172" s="5" t="s">
        <v>11485</v>
      </c>
      <c r="G2172" s="6" t="s">
        <v>11766</v>
      </c>
      <c r="H2172" s="5" t="s">
        <v>11767</v>
      </c>
      <c r="I2172" s="8" t="s">
        <v>11768</v>
      </c>
      <c r="J2172" s="5" t="s">
        <v>42</v>
      </c>
      <c r="K2172" s="5" t="s">
        <v>66</v>
      </c>
    </row>
    <row r="2173">
      <c r="A2173" s="4">
        <v>8910.0</v>
      </c>
      <c r="B2173" s="5" t="s">
        <v>11769</v>
      </c>
      <c r="C2173" s="5" t="s">
        <v>11770</v>
      </c>
      <c r="D2173" s="6" t="s">
        <v>11701</v>
      </c>
      <c r="E2173" s="5" t="s">
        <v>11513</v>
      </c>
      <c r="F2173" s="5" t="s">
        <v>11485</v>
      </c>
      <c r="G2173" s="6" t="s">
        <v>11771</v>
      </c>
      <c r="H2173" s="5" t="s">
        <v>11772</v>
      </c>
      <c r="I2173" s="8" t="s">
        <v>11773</v>
      </c>
      <c r="J2173" s="5" t="s">
        <v>18</v>
      </c>
      <c r="K2173" s="5" t="s">
        <v>921</v>
      </c>
    </row>
    <row r="2174">
      <c r="A2174" s="4">
        <v>8909.0</v>
      </c>
      <c r="B2174" s="5" t="s">
        <v>11774</v>
      </c>
      <c r="C2174" s="5" t="s">
        <v>11775</v>
      </c>
      <c r="D2174" s="6" t="s">
        <v>11701</v>
      </c>
      <c r="E2174" s="5" t="s">
        <v>11513</v>
      </c>
      <c r="F2174" s="5" t="s">
        <v>11485</v>
      </c>
      <c r="G2174" s="6" t="s">
        <v>11776</v>
      </c>
      <c r="H2174" s="5" t="s">
        <v>11777</v>
      </c>
      <c r="I2174" s="8" t="s">
        <v>11778</v>
      </c>
      <c r="J2174" s="5" t="s">
        <v>42</v>
      </c>
      <c r="K2174" s="5" t="s">
        <v>201</v>
      </c>
    </row>
    <row r="2175">
      <c r="A2175" s="4">
        <v>8908.0</v>
      </c>
      <c r="B2175" s="5" t="s">
        <v>11779</v>
      </c>
      <c r="C2175" s="5" t="s">
        <v>11780</v>
      </c>
      <c r="D2175" s="6" t="s">
        <v>11781</v>
      </c>
      <c r="E2175" s="5" t="s">
        <v>11782</v>
      </c>
      <c r="F2175" s="5" t="s">
        <v>11485</v>
      </c>
      <c r="G2175" s="6" t="s">
        <v>11783</v>
      </c>
      <c r="H2175" s="5" t="s">
        <v>11784</v>
      </c>
      <c r="I2175" s="8" t="s">
        <v>11785</v>
      </c>
      <c r="J2175" s="5" t="s">
        <v>42</v>
      </c>
      <c r="K2175" s="5" t="s">
        <v>1427</v>
      </c>
    </row>
    <row r="2176">
      <c r="A2176" s="4">
        <v>8906.0</v>
      </c>
      <c r="B2176" s="5" t="s">
        <v>11786</v>
      </c>
      <c r="C2176" s="5" t="s">
        <v>11787</v>
      </c>
      <c r="D2176" s="6" t="s">
        <v>11505</v>
      </c>
      <c r="E2176" s="5" t="s">
        <v>11506</v>
      </c>
      <c r="F2176" s="5" t="s">
        <v>11485</v>
      </c>
      <c r="G2176" s="6" t="s">
        <v>11788</v>
      </c>
      <c r="H2176" s="5" t="s">
        <v>11789</v>
      </c>
      <c r="I2176" s="8" t="s">
        <v>11790</v>
      </c>
      <c r="J2176" s="5" t="s">
        <v>93</v>
      </c>
      <c r="K2176" s="5" t="s">
        <v>52</v>
      </c>
    </row>
    <row r="2177">
      <c r="A2177" s="4">
        <v>8907.0</v>
      </c>
      <c r="B2177" s="5" t="s">
        <v>11791</v>
      </c>
      <c r="C2177" s="5" t="s">
        <v>11787</v>
      </c>
      <c r="D2177" s="6" t="s">
        <v>11505</v>
      </c>
      <c r="E2177" s="5" t="s">
        <v>11506</v>
      </c>
      <c r="F2177" s="5" t="s">
        <v>11485</v>
      </c>
      <c r="G2177" s="6" t="s">
        <v>11788</v>
      </c>
      <c r="H2177" s="5" t="s">
        <v>11789</v>
      </c>
      <c r="I2177" s="8" t="s">
        <v>11790</v>
      </c>
      <c r="J2177" s="5" t="s">
        <v>108</v>
      </c>
      <c r="K2177" s="5" t="s">
        <v>19</v>
      </c>
    </row>
    <row r="2178">
      <c r="A2178" s="4">
        <v>8905.0</v>
      </c>
      <c r="B2178" s="5" t="s">
        <v>11792</v>
      </c>
      <c r="C2178" s="5" t="s">
        <v>11793</v>
      </c>
      <c r="D2178" s="6" t="s">
        <v>11701</v>
      </c>
      <c r="E2178" s="5" t="s">
        <v>11513</v>
      </c>
      <c r="F2178" s="5" t="s">
        <v>11485</v>
      </c>
      <c r="G2178" s="6" t="s">
        <v>11794</v>
      </c>
      <c r="H2178" s="5" t="s">
        <v>11795</v>
      </c>
      <c r="I2178" s="8" t="s">
        <v>11796</v>
      </c>
      <c r="J2178" s="5" t="s">
        <v>18</v>
      </c>
      <c r="K2178" s="5" t="s">
        <v>578</v>
      </c>
    </row>
    <row r="2179">
      <c r="A2179" s="4">
        <v>8904.0</v>
      </c>
      <c r="B2179" s="5" t="s">
        <v>11797</v>
      </c>
      <c r="C2179" s="5" t="s">
        <v>11798</v>
      </c>
      <c r="D2179" s="6" t="s">
        <v>11701</v>
      </c>
      <c r="E2179" s="5" t="s">
        <v>11513</v>
      </c>
      <c r="F2179" s="5" t="s">
        <v>11485</v>
      </c>
      <c r="G2179" s="6" t="s">
        <v>11799</v>
      </c>
      <c r="H2179" s="5" t="s">
        <v>11800</v>
      </c>
      <c r="I2179" s="8" t="s">
        <v>11801</v>
      </c>
      <c r="J2179" s="5" t="s">
        <v>18</v>
      </c>
      <c r="K2179" s="5" t="s">
        <v>1014</v>
      </c>
    </row>
    <row r="2180">
      <c r="A2180" s="4">
        <v>8903.0</v>
      </c>
      <c r="B2180" s="5" t="s">
        <v>11802</v>
      </c>
      <c r="C2180" s="5" t="s">
        <v>11803</v>
      </c>
      <c r="D2180" s="6" t="s">
        <v>11701</v>
      </c>
      <c r="E2180" s="5" t="s">
        <v>11513</v>
      </c>
      <c r="F2180" s="5" t="s">
        <v>11485</v>
      </c>
      <c r="G2180" s="6" t="s">
        <v>11804</v>
      </c>
      <c r="H2180" s="5" t="s">
        <v>11805</v>
      </c>
      <c r="I2180" s="8" t="s">
        <v>11806</v>
      </c>
      <c r="J2180" s="5" t="s">
        <v>108</v>
      </c>
      <c r="K2180" s="5" t="s">
        <v>126</v>
      </c>
    </row>
    <row r="2181">
      <c r="A2181" s="4">
        <v>8902.0</v>
      </c>
      <c r="B2181" s="5" t="s">
        <v>11807</v>
      </c>
      <c r="C2181" s="5" t="s">
        <v>11808</v>
      </c>
      <c r="D2181" s="6" t="s">
        <v>11809</v>
      </c>
      <c r="E2181" s="5" t="s">
        <v>11484</v>
      </c>
      <c r="F2181" s="5" t="s">
        <v>11485</v>
      </c>
      <c r="G2181" s="6" t="s">
        <v>11810</v>
      </c>
      <c r="H2181" s="4" t="str">
        <f>IFERROR(__xludf.DUMMYFUNCTION("""info@""&amp;LOWER(REGEXREPLACE(B2181,""[^A-Za-z0-9]"",""""))&amp;"".com"""),"info@exelasmargasgolf.com")</f>
        <v>info@exelasmargasgolf.com</v>
      </c>
      <c r="I2181" s="9" t="s">
        <v>11811</v>
      </c>
      <c r="J2181" s="5" t="s">
        <v>93</v>
      </c>
      <c r="K2181" s="4" t="s">
        <v>42</v>
      </c>
    </row>
    <row r="2182">
      <c r="A2182" s="4">
        <v>8901.0</v>
      </c>
      <c r="B2182" s="5" t="s">
        <v>11812</v>
      </c>
      <c r="C2182" s="5" t="s">
        <v>11813</v>
      </c>
      <c r="D2182" s="6" t="s">
        <v>11814</v>
      </c>
      <c r="E2182" s="5" t="s">
        <v>11492</v>
      </c>
      <c r="F2182" s="5" t="s">
        <v>11485</v>
      </c>
      <c r="G2182" s="6" t="s">
        <v>11815</v>
      </c>
      <c r="H2182" s="7" t="s">
        <v>11816</v>
      </c>
      <c r="I2182" s="8" t="s">
        <v>11817</v>
      </c>
      <c r="J2182" s="5" t="s">
        <v>42</v>
      </c>
      <c r="K2182" s="5" t="s">
        <v>679</v>
      </c>
    </row>
    <row r="2183">
      <c r="A2183" s="4">
        <v>8900.0</v>
      </c>
      <c r="B2183" s="5" t="s">
        <v>11818</v>
      </c>
      <c r="C2183" s="5" t="s">
        <v>11819</v>
      </c>
      <c r="D2183" s="6" t="s">
        <v>11820</v>
      </c>
      <c r="E2183" s="5" t="s">
        <v>11821</v>
      </c>
      <c r="F2183" s="5" t="s">
        <v>11485</v>
      </c>
      <c r="G2183" s="6" t="s">
        <v>11822</v>
      </c>
      <c r="H2183" s="5" t="s">
        <v>11823</v>
      </c>
      <c r="I2183" s="8" t="s">
        <v>11824</v>
      </c>
      <c r="J2183" s="5" t="s">
        <v>18</v>
      </c>
      <c r="K2183" s="5" t="s">
        <v>7842</v>
      </c>
    </row>
    <row r="2184">
      <c r="A2184" s="4">
        <v>8899.0</v>
      </c>
      <c r="B2184" s="5" t="s">
        <v>11825</v>
      </c>
      <c r="C2184" s="5" t="s">
        <v>11819</v>
      </c>
      <c r="D2184" s="6" t="s">
        <v>11820</v>
      </c>
      <c r="E2184" s="5" t="s">
        <v>11821</v>
      </c>
      <c r="F2184" s="5" t="s">
        <v>11485</v>
      </c>
      <c r="G2184" s="6" t="s">
        <v>11826</v>
      </c>
      <c r="H2184" s="5" t="s">
        <v>11827</v>
      </c>
      <c r="I2184" s="8" t="s">
        <v>11828</v>
      </c>
      <c r="J2184" s="5" t="s">
        <v>42</v>
      </c>
      <c r="K2184" s="5" t="s">
        <v>294</v>
      </c>
    </row>
    <row r="2185">
      <c r="A2185" s="4">
        <v>8898.0</v>
      </c>
      <c r="B2185" s="5" t="s">
        <v>11829</v>
      </c>
      <c r="C2185" s="5" t="s">
        <v>11830</v>
      </c>
      <c r="D2185" s="6" t="s">
        <v>11820</v>
      </c>
      <c r="E2185" s="5" t="s">
        <v>11821</v>
      </c>
      <c r="F2185" s="5" t="s">
        <v>11485</v>
      </c>
      <c r="G2185" s="6" t="s">
        <v>11831</v>
      </c>
      <c r="H2185" s="7" t="s">
        <v>11832</v>
      </c>
      <c r="I2185" s="8" t="s">
        <v>11833</v>
      </c>
      <c r="J2185" s="5" t="s">
        <v>18</v>
      </c>
      <c r="K2185" s="5" t="s">
        <v>7842</v>
      </c>
    </row>
    <row r="2186">
      <c r="A2186" s="4">
        <v>8897.0</v>
      </c>
      <c r="B2186" s="5" t="s">
        <v>11834</v>
      </c>
      <c r="C2186" s="5" t="s">
        <v>11835</v>
      </c>
      <c r="D2186" s="6" t="s">
        <v>11820</v>
      </c>
      <c r="E2186" s="5" t="s">
        <v>11821</v>
      </c>
      <c r="F2186" s="5" t="s">
        <v>11485</v>
      </c>
      <c r="G2186" s="6" t="s">
        <v>11836</v>
      </c>
      <c r="H2186" s="4" t="s">
        <v>11837</v>
      </c>
      <c r="I2186" s="11" t="s">
        <v>11838</v>
      </c>
      <c r="J2186" s="5" t="s">
        <v>18</v>
      </c>
      <c r="K2186" s="5" t="s">
        <v>1027</v>
      </c>
    </row>
    <row r="2187">
      <c r="A2187" s="4">
        <v>8896.0</v>
      </c>
      <c r="B2187" s="5" t="s">
        <v>11839</v>
      </c>
      <c r="C2187" s="5" t="s">
        <v>11819</v>
      </c>
      <c r="D2187" s="6" t="s">
        <v>11820</v>
      </c>
      <c r="E2187" s="5" t="s">
        <v>11821</v>
      </c>
      <c r="F2187" s="5" t="s">
        <v>11485</v>
      </c>
      <c r="G2187" s="6" t="s">
        <v>11840</v>
      </c>
      <c r="H2187" s="5" t="s">
        <v>11841</v>
      </c>
      <c r="I2187" s="8" t="s">
        <v>11842</v>
      </c>
      <c r="J2187" s="5" t="s">
        <v>18</v>
      </c>
      <c r="K2187" s="5" t="s">
        <v>2662</v>
      </c>
    </row>
    <row r="2188">
      <c r="A2188" s="4">
        <v>8895.0</v>
      </c>
      <c r="B2188" s="5" t="s">
        <v>10668</v>
      </c>
      <c r="C2188" s="5" t="s">
        <v>11843</v>
      </c>
      <c r="D2188" s="6" t="s">
        <v>11820</v>
      </c>
      <c r="E2188" s="5" t="s">
        <v>11821</v>
      </c>
      <c r="F2188" s="5" t="s">
        <v>11485</v>
      </c>
      <c r="G2188" s="6" t="s">
        <v>11844</v>
      </c>
      <c r="H2188" s="5" t="s">
        <v>10672</v>
      </c>
      <c r="I2188" s="8" t="s">
        <v>10673</v>
      </c>
      <c r="J2188" s="5" t="s">
        <v>93</v>
      </c>
      <c r="K2188" s="4" t="s">
        <v>42</v>
      </c>
    </row>
    <row r="2189">
      <c r="A2189" s="4">
        <v>8894.0</v>
      </c>
      <c r="B2189" s="5" t="s">
        <v>11845</v>
      </c>
      <c r="C2189" s="5" t="s">
        <v>11846</v>
      </c>
      <c r="D2189" s="6" t="s">
        <v>11847</v>
      </c>
      <c r="E2189" s="5" t="s">
        <v>11821</v>
      </c>
      <c r="F2189" s="5" t="s">
        <v>11485</v>
      </c>
      <c r="G2189" s="6" t="s">
        <v>11848</v>
      </c>
      <c r="H2189" s="5" t="s">
        <v>11849</v>
      </c>
      <c r="I2189" s="9" t="s">
        <v>11850</v>
      </c>
      <c r="J2189" s="5" t="s">
        <v>108</v>
      </c>
      <c r="K2189" s="5" t="s">
        <v>27</v>
      </c>
    </row>
    <row r="2190">
      <c r="A2190" s="4">
        <v>8893.0</v>
      </c>
      <c r="B2190" s="5" t="s">
        <v>11851</v>
      </c>
      <c r="C2190" s="5" t="s">
        <v>11852</v>
      </c>
      <c r="D2190" s="6" t="s">
        <v>11847</v>
      </c>
      <c r="E2190" s="5" t="s">
        <v>11821</v>
      </c>
      <c r="F2190" s="5" t="s">
        <v>11485</v>
      </c>
      <c r="G2190" s="6" t="s">
        <v>11853</v>
      </c>
      <c r="H2190" s="5" t="s">
        <v>11854</v>
      </c>
      <c r="I2190" s="8" t="s">
        <v>11855</v>
      </c>
      <c r="J2190" s="5" t="s">
        <v>108</v>
      </c>
      <c r="K2190" s="4" t="s">
        <v>42</v>
      </c>
    </row>
    <row r="2191">
      <c r="A2191" s="4">
        <v>8892.0</v>
      </c>
      <c r="B2191" s="5" t="s">
        <v>11856</v>
      </c>
      <c r="C2191" s="5" t="s">
        <v>11857</v>
      </c>
      <c r="D2191" s="6" t="s">
        <v>11820</v>
      </c>
      <c r="E2191" s="5" t="s">
        <v>11821</v>
      </c>
      <c r="F2191" s="5" t="s">
        <v>11485</v>
      </c>
      <c r="G2191" s="6" t="s">
        <v>11858</v>
      </c>
      <c r="H2191" s="5" t="s">
        <v>11859</v>
      </c>
      <c r="I2191" s="8" t="s">
        <v>11860</v>
      </c>
      <c r="J2191" s="5" t="s">
        <v>108</v>
      </c>
      <c r="K2191" s="5" t="s">
        <v>160</v>
      </c>
    </row>
    <row r="2192">
      <c r="A2192" s="4">
        <v>8891.0</v>
      </c>
      <c r="B2192" s="5" t="s">
        <v>11861</v>
      </c>
      <c r="C2192" s="5" t="s">
        <v>11862</v>
      </c>
      <c r="D2192" s="6" t="s">
        <v>11820</v>
      </c>
      <c r="E2192" s="5" t="s">
        <v>11821</v>
      </c>
      <c r="F2192" s="5" t="s">
        <v>11485</v>
      </c>
      <c r="G2192" s="6" t="s">
        <v>11863</v>
      </c>
      <c r="H2192" s="5" t="s">
        <v>11864</v>
      </c>
      <c r="I2192" s="8" t="s">
        <v>11865</v>
      </c>
      <c r="J2192" s="5" t="s">
        <v>93</v>
      </c>
      <c r="K2192" s="5" t="s">
        <v>280</v>
      </c>
    </row>
    <row r="2193">
      <c r="A2193" s="4">
        <v>8890.0</v>
      </c>
      <c r="B2193" s="5" t="s">
        <v>11866</v>
      </c>
      <c r="C2193" s="5" t="s">
        <v>11867</v>
      </c>
      <c r="D2193" s="6" t="s">
        <v>11820</v>
      </c>
      <c r="E2193" s="5" t="s">
        <v>11821</v>
      </c>
      <c r="F2193" s="5" t="s">
        <v>11485</v>
      </c>
      <c r="G2193" s="6" t="s">
        <v>11868</v>
      </c>
      <c r="H2193" s="5" t="s">
        <v>11869</v>
      </c>
      <c r="I2193" s="8" t="s">
        <v>11870</v>
      </c>
      <c r="J2193" s="5" t="s">
        <v>42</v>
      </c>
      <c r="K2193" s="5" t="s">
        <v>553</v>
      </c>
    </row>
    <row r="2194">
      <c r="A2194" s="4">
        <v>8889.0</v>
      </c>
      <c r="B2194" s="5" t="s">
        <v>11871</v>
      </c>
      <c r="C2194" s="5" t="s">
        <v>11872</v>
      </c>
      <c r="D2194" s="6" t="s">
        <v>11820</v>
      </c>
      <c r="E2194" s="5" t="s">
        <v>11821</v>
      </c>
      <c r="F2194" s="5" t="s">
        <v>11485</v>
      </c>
      <c r="G2194" s="6" t="s">
        <v>11873</v>
      </c>
      <c r="H2194" s="5" t="s">
        <v>10672</v>
      </c>
      <c r="I2194" s="8" t="s">
        <v>10673</v>
      </c>
      <c r="J2194" s="5" t="s">
        <v>42</v>
      </c>
      <c r="K2194" s="5" t="s">
        <v>152</v>
      </c>
    </row>
    <row r="2195">
      <c r="A2195" s="4">
        <v>8888.0</v>
      </c>
      <c r="B2195" s="5" t="s">
        <v>11874</v>
      </c>
      <c r="C2195" s="5" t="s">
        <v>11875</v>
      </c>
      <c r="D2195" s="6" t="s">
        <v>11820</v>
      </c>
      <c r="E2195" s="5" t="s">
        <v>11821</v>
      </c>
      <c r="F2195" s="5" t="s">
        <v>11485</v>
      </c>
      <c r="G2195" s="6" t="s">
        <v>11876</v>
      </c>
      <c r="H2195" s="5" t="s">
        <v>11877</v>
      </c>
      <c r="I2195" s="8" t="s">
        <v>11878</v>
      </c>
      <c r="J2195" s="5" t="s">
        <v>18</v>
      </c>
      <c r="K2195" s="5" t="s">
        <v>308</v>
      </c>
    </row>
    <row r="2196">
      <c r="A2196" s="4">
        <v>8887.0</v>
      </c>
      <c r="B2196" s="5" t="s">
        <v>11879</v>
      </c>
      <c r="C2196" s="5" t="s">
        <v>11880</v>
      </c>
      <c r="D2196" s="6" t="s">
        <v>11881</v>
      </c>
      <c r="E2196" s="5" t="s">
        <v>11882</v>
      </c>
      <c r="F2196" s="5" t="s">
        <v>11485</v>
      </c>
      <c r="G2196" s="6" t="s">
        <v>11883</v>
      </c>
      <c r="H2196" s="5" t="s">
        <v>11884</v>
      </c>
      <c r="I2196" s="8" t="s">
        <v>11885</v>
      </c>
      <c r="J2196" s="5" t="s">
        <v>42</v>
      </c>
      <c r="K2196" s="4" t="s">
        <v>42</v>
      </c>
    </row>
    <row r="2197">
      <c r="A2197" s="4">
        <v>8886.0</v>
      </c>
      <c r="B2197" s="5" t="s">
        <v>11886</v>
      </c>
      <c r="C2197" s="5" t="s">
        <v>11887</v>
      </c>
      <c r="D2197" s="6" t="s">
        <v>11847</v>
      </c>
      <c r="E2197" s="5" t="s">
        <v>11821</v>
      </c>
      <c r="F2197" s="5" t="s">
        <v>11485</v>
      </c>
      <c r="G2197" s="6" t="s">
        <v>11888</v>
      </c>
      <c r="H2197" s="5" t="s">
        <v>11889</v>
      </c>
      <c r="I2197" s="8" t="s">
        <v>11890</v>
      </c>
      <c r="J2197" s="5" t="s">
        <v>51</v>
      </c>
      <c r="K2197" s="5" t="s">
        <v>921</v>
      </c>
    </row>
    <row r="2198">
      <c r="A2198" s="4">
        <v>8885.0</v>
      </c>
      <c r="B2198" s="5" t="s">
        <v>11891</v>
      </c>
      <c r="C2198" s="5" t="s">
        <v>11892</v>
      </c>
      <c r="D2198" s="6" t="s">
        <v>11881</v>
      </c>
      <c r="E2198" s="5" t="s">
        <v>11882</v>
      </c>
      <c r="F2198" s="5" t="s">
        <v>11485</v>
      </c>
      <c r="G2198" s="6" t="s">
        <v>11893</v>
      </c>
      <c r="H2198" s="5" t="s">
        <v>11894</v>
      </c>
      <c r="I2198" s="8" t="s">
        <v>11895</v>
      </c>
      <c r="J2198" s="5" t="s">
        <v>93</v>
      </c>
      <c r="K2198" s="5" t="s">
        <v>280</v>
      </c>
    </row>
    <row r="2199">
      <c r="A2199" s="4">
        <v>8884.0</v>
      </c>
      <c r="B2199" s="5" t="s">
        <v>11896</v>
      </c>
      <c r="C2199" s="5" t="s">
        <v>11897</v>
      </c>
      <c r="D2199" s="6" t="s">
        <v>11881</v>
      </c>
      <c r="E2199" s="5" t="s">
        <v>11882</v>
      </c>
      <c r="F2199" s="5" t="s">
        <v>11485</v>
      </c>
      <c r="G2199" s="6" t="s">
        <v>11898</v>
      </c>
      <c r="H2199" s="5" t="s">
        <v>11899</v>
      </c>
      <c r="I2199" s="9" t="s">
        <v>11900</v>
      </c>
      <c r="J2199" s="5" t="s">
        <v>42</v>
      </c>
      <c r="K2199" s="5" t="s">
        <v>420</v>
      </c>
    </row>
    <row r="2200">
      <c r="A2200" s="4">
        <v>8883.0</v>
      </c>
      <c r="B2200" s="5" t="s">
        <v>11901</v>
      </c>
      <c r="C2200" s="5" t="s">
        <v>11902</v>
      </c>
      <c r="D2200" s="6" t="s">
        <v>11903</v>
      </c>
      <c r="E2200" s="5" t="s">
        <v>11882</v>
      </c>
      <c r="F2200" s="5" t="s">
        <v>11485</v>
      </c>
      <c r="G2200" s="6" t="s">
        <v>11904</v>
      </c>
      <c r="H2200" s="5" t="s">
        <v>11905</v>
      </c>
      <c r="I2200" s="8" t="s">
        <v>11906</v>
      </c>
      <c r="J2200" s="5" t="s">
        <v>108</v>
      </c>
      <c r="K2200" s="4" t="s">
        <v>42</v>
      </c>
    </row>
    <row r="2201">
      <c r="A2201" s="4">
        <v>8882.0</v>
      </c>
      <c r="B2201" s="5" t="s">
        <v>11907</v>
      </c>
      <c r="C2201" s="5" t="s">
        <v>11908</v>
      </c>
      <c r="D2201" s="6" t="s">
        <v>11881</v>
      </c>
      <c r="E2201" s="5" t="s">
        <v>11882</v>
      </c>
      <c r="F2201" s="5" t="s">
        <v>11485</v>
      </c>
      <c r="G2201" s="6" t="s">
        <v>11909</v>
      </c>
      <c r="H2201" s="4" t="str">
        <f>IFERROR(__xludf.DUMMYFUNCTION("""info@""&amp;LOWER(REGEXREPLACE(B2201,""[^A-Za-z0-9]"",""""))&amp;"".com"""),"info@hotelsabocossl.com")</f>
        <v>info@hotelsabocossl.com</v>
      </c>
      <c r="I2201" s="9" t="s">
        <v>11910</v>
      </c>
      <c r="J2201" s="5" t="s">
        <v>93</v>
      </c>
      <c r="K2201" s="5" t="s">
        <v>52</v>
      </c>
    </row>
    <row r="2202">
      <c r="A2202" s="4">
        <v>8881.0</v>
      </c>
      <c r="B2202" s="5" t="s">
        <v>11911</v>
      </c>
      <c r="C2202" s="5" t="s">
        <v>11912</v>
      </c>
      <c r="D2202" s="6" t="s">
        <v>11881</v>
      </c>
      <c r="E2202" s="5" t="s">
        <v>11882</v>
      </c>
      <c r="F2202" s="5" t="s">
        <v>11485</v>
      </c>
      <c r="G2202" s="6" t="s">
        <v>11913</v>
      </c>
      <c r="H2202" s="5" t="s">
        <v>11914</v>
      </c>
      <c r="I2202" s="8" t="s">
        <v>11915</v>
      </c>
      <c r="J2202" s="5" t="s">
        <v>42</v>
      </c>
      <c r="K2202" s="5" t="s">
        <v>126</v>
      </c>
    </row>
    <row r="2203">
      <c r="A2203" s="4">
        <v>8880.0</v>
      </c>
      <c r="B2203" s="5" t="s">
        <v>11916</v>
      </c>
      <c r="C2203" s="5" t="s">
        <v>11917</v>
      </c>
      <c r="D2203" s="6" t="s">
        <v>11918</v>
      </c>
      <c r="E2203" s="5" t="s">
        <v>11821</v>
      </c>
      <c r="F2203" s="5" t="s">
        <v>11485</v>
      </c>
      <c r="G2203" s="6" t="s">
        <v>11919</v>
      </c>
      <c r="H2203" s="4" t="str">
        <f>IFERROR(__xludf.DUMMYFUNCTION("""info@""&amp;LOWER(REGEXREPLACE(B2203,""[^A-Za-z0-9]"",""""))&amp;"".com"""),"info@casapelentos.com")</f>
        <v>info@casapelentos.com</v>
      </c>
      <c r="I2203" s="9" t="s">
        <v>11920</v>
      </c>
      <c r="J2203" s="5" t="s">
        <v>42</v>
      </c>
      <c r="K2203" s="5" t="s">
        <v>152</v>
      </c>
    </row>
    <row r="2204">
      <c r="A2204" s="4">
        <v>8879.0</v>
      </c>
      <c r="B2204" s="5" t="s">
        <v>11921</v>
      </c>
      <c r="C2204" s="5" t="s">
        <v>11922</v>
      </c>
      <c r="D2204" s="6" t="s">
        <v>11881</v>
      </c>
      <c r="E2204" s="5" t="s">
        <v>11882</v>
      </c>
      <c r="F2204" s="5" t="s">
        <v>11485</v>
      </c>
      <c r="G2204" s="6" t="s">
        <v>11923</v>
      </c>
      <c r="H2204" s="4" t="str">
        <f>IFERROR(__xludf.DUMMYFUNCTION("""info@""&amp;LOWER(REGEXREPLACE(B2204,""[^A-Za-z0-9]"",""""))&amp;"".com"""),"info@navarro.com")</f>
        <v>info@navarro.com</v>
      </c>
      <c r="I2204" s="9" t="s">
        <v>11924</v>
      </c>
      <c r="J2204" s="5" t="s">
        <v>42</v>
      </c>
      <c r="K2204" s="5" t="s">
        <v>280</v>
      </c>
    </row>
    <row r="2205">
      <c r="A2205" s="4">
        <v>8878.0</v>
      </c>
      <c r="B2205" s="5" t="s">
        <v>11925</v>
      </c>
      <c r="C2205" s="5" t="s">
        <v>11926</v>
      </c>
      <c r="D2205" s="6" t="s">
        <v>11881</v>
      </c>
      <c r="E2205" s="5" t="s">
        <v>11882</v>
      </c>
      <c r="F2205" s="5" t="s">
        <v>11485</v>
      </c>
      <c r="G2205" s="6" t="s">
        <v>11927</v>
      </c>
      <c r="H2205" s="4" t="str">
        <f>IFERROR(__xludf.DUMMYFUNCTION("""info@""&amp;LOWER(REGEXREPLACE(B2205,""[^A-Za-z0-9]"",""""))&amp;"".com"""),"info@casaferrandopanticosasl.com")</f>
        <v>info@casaferrandopanticosasl.com</v>
      </c>
      <c r="I2205" s="9" t="s">
        <v>11928</v>
      </c>
      <c r="J2205" s="5" t="s">
        <v>42</v>
      </c>
      <c r="K2205" s="4" t="s">
        <v>42</v>
      </c>
    </row>
    <row r="2206">
      <c r="A2206" s="4">
        <v>8877.0</v>
      </c>
      <c r="B2206" s="5" t="s">
        <v>11929</v>
      </c>
      <c r="C2206" s="5" t="s">
        <v>11930</v>
      </c>
      <c r="D2206" s="6" t="s">
        <v>11931</v>
      </c>
      <c r="E2206" s="5" t="s">
        <v>11882</v>
      </c>
      <c r="F2206" s="5" t="s">
        <v>11485</v>
      </c>
      <c r="G2206" s="6" t="s">
        <v>11932</v>
      </c>
      <c r="H2206" s="5" t="s">
        <v>11933</v>
      </c>
      <c r="I2206" s="9" t="s">
        <v>11934</v>
      </c>
      <c r="J2206" s="5" t="s">
        <v>42</v>
      </c>
      <c r="K2206" s="5" t="s">
        <v>1427</v>
      </c>
    </row>
    <row r="2207">
      <c r="A2207" s="4">
        <v>8876.0</v>
      </c>
      <c r="B2207" s="5" t="s">
        <v>11935</v>
      </c>
      <c r="C2207" s="5" t="s">
        <v>11936</v>
      </c>
      <c r="D2207" s="6" t="s">
        <v>11847</v>
      </c>
      <c r="E2207" s="5" t="s">
        <v>11821</v>
      </c>
      <c r="F2207" s="5" t="s">
        <v>11485</v>
      </c>
      <c r="G2207" s="6" t="s">
        <v>11937</v>
      </c>
      <c r="H2207" s="7" t="s">
        <v>11938</v>
      </c>
      <c r="I2207" s="8" t="s">
        <v>11939</v>
      </c>
      <c r="J2207" s="5" t="s">
        <v>42</v>
      </c>
      <c r="K2207" s="5" t="s">
        <v>294</v>
      </c>
    </row>
    <row r="2208">
      <c r="A2208" s="4">
        <v>8875.0</v>
      </c>
      <c r="B2208" s="5" t="s">
        <v>11940</v>
      </c>
      <c r="C2208" s="5" t="s">
        <v>11941</v>
      </c>
      <c r="D2208" s="6" t="s">
        <v>11881</v>
      </c>
      <c r="E2208" s="5" t="s">
        <v>11882</v>
      </c>
      <c r="F2208" s="5" t="s">
        <v>11485</v>
      </c>
      <c r="G2208" s="6" t="s">
        <v>11942</v>
      </c>
      <c r="H2208" s="7" t="s">
        <v>11943</v>
      </c>
      <c r="I2208" s="8" t="s">
        <v>11944</v>
      </c>
      <c r="J2208" s="5" t="s">
        <v>42</v>
      </c>
      <c r="K2208" s="5" t="s">
        <v>184</v>
      </c>
    </row>
    <row r="2209">
      <c r="A2209" s="4">
        <v>8874.0</v>
      </c>
      <c r="B2209" s="5" t="s">
        <v>11945</v>
      </c>
      <c r="C2209" s="5" t="s">
        <v>11946</v>
      </c>
      <c r="D2209" s="6" t="s">
        <v>11881</v>
      </c>
      <c r="E2209" s="5" t="s">
        <v>11882</v>
      </c>
      <c r="F2209" s="5" t="s">
        <v>11485</v>
      </c>
      <c r="G2209" s="6" t="s">
        <v>11947</v>
      </c>
      <c r="H2209" s="5" t="s">
        <v>11948</v>
      </c>
      <c r="I2209" s="8" t="s">
        <v>11949</v>
      </c>
      <c r="J2209" s="5" t="s">
        <v>108</v>
      </c>
      <c r="K2209" s="5" t="s">
        <v>921</v>
      </c>
    </row>
    <row r="2210">
      <c r="A2210" s="4">
        <v>8873.0</v>
      </c>
      <c r="B2210" s="5" t="s">
        <v>11950</v>
      </c>
      <c r="C2210" s="5" t="s">
        <v>11951</v>
      </c>
      <c r="D2210" s="6" t="s">
        <v>11952</v>
      </c>
      <c r="E2210" s="5" t="s">
        <v>11953</v>
      </c>
      <c r="F2210" s="5" t="s">
        <v>11485</v>
      </c>
      <c r="G2210" s="6" t="s">
        <v>11954</v>
      </c>
      <c r="H2210" s="5" t="s">
        <v>11955</v>
      </c>
      <c r="I2210" s="9" t="s">
        <v>11956</v>
      </c>
      <c r="J2210" s="5" t="s">
        <v>42</v>
      </c>
      <c r="K2210" s="4" t="s">
        <v>42</v>
      </c>
    </row>
    <row r="2211">
      <c r="A2211" s="4">
        <v>8872.0</v>
      </c>
      <c r="B2211" s="5" t="s">
        <v>11957</v>
      </c>
      <c r="C2211" s="5" t="s">
        <v>11958</v>
      </c>
      <c r="D2211" s="6" t="s">
        <v>11959</v>
      </c>
      <c r="E2211" s="5" t="s">
        <v>11960</v>
      </c>
      <c r="F2211" s="5" t="s">
        <v>11485</v>
      </c>
      <c r="G2211" s="6" t="s">
        <v>11961</v>
      </c>
      <c r="H2211" s="5" t="s">
        <v>11962</v>
      </c>
      <c r="I2211" s="8" t="s">
        <v>11963</v>
      </c>
      <c r="J2211" s="5" t="s">
        <v>93</v>
      </c>
      <c r="K2211" s="5" t="s">
        <v>160</v>
      </c>
    </row>
    <row r="2212">
      <c r="A2212" s="4">
        <v>8871.0</v>
      </c>
      <c r="B2212" s="5" t="s">
        <v>11964</v>
      </c>
      <c r="C2212" s="5" t="s">
        <v>11965</v>
      </c>
      <c r="D2212" s="6" t="s">
        <v>11966</v>
      </c>
      <c r="E2212" s="5" t="s">
        <v>11960</v>
      </c>
      <c r="F2212" s="5" t="s">
        <v>11485</v>
      </c>
      <c r="G2212" s="6" t="s">
        <v>11967</v>
      </c>
      <c r="H2212" s="4" t="s">
        <v>11968</v>
      </c>
      <c r="I2212" s="11" t="s">
        <v>11969</v>
      </c>
      <c r="J2212" s="5" t="s">
        <v>108</v>
      </c>
      <c r="K2212" s="5" t="s">
        <v>308</v>
      </c>
    </row>
    <row r="2213">
      <c r="A2213" s="4">
        <v>8870.0</v>
      </c>
      <c r="B2213" s="5" t="s">
        <v>11970</v>
      </c>
      <c r="C2213" s="5" t="s">
        <v>11971</v>
      </c>
      <c r="D2213" s="6" t="s">
        <v>11952</v>
      </c>
      <c r="E2213" s="5" t="s">
        <v>11953</v>
      </c>
      <c r="F2213" s="5" t="s">
        <v>11485</v>
      </c>
      <c r="G2213" s="6" t="s">
        <v>11972</v>
      </c>
      <c r="H2213" s="5" t="s">
        <v>11973</v>
      </c>
      <c r="I2213" s="8" t="s">
        <v>11974</v>
      </c>
      <c r="J2213" s="5" t="s">
        <v>93</v>
      </c>
      <c r="K2213" s="5" t="s">
        <v>19</v>
      </c>
    </row>
    <row r="2214">
      <c r="A2214" s="4">
        <v>8869.0</v>
      </c>
      <c r="B2214" s="5" t="s">
        <v>11975</v>
      </c>
      <c r="C2214" s="5" t="s">
        <v>11976</v>
      </c>
      <c r="D2214" s="6" t="s">
        <v>11959</v>
      </c>
      <c r="E2214" s="5" t="s">
        <v>11960</v>
      </c>
      <c r="F2214" s="5" t="s">
        <v>11485</v>
      </c>
      <c r="G2214" s="6" t="s">
        <v>11977</v>
      </c>
      <c r="H2214" s="4" t="str">
        <f>IFERROR(__xludf.DUMMYFUNCTION("""info@""&amp;LOWER(REGEXREPLACE(B2214,""[^A-Za-z0-9]"",""""))&amp;"".com"""),"info@edelweiss.com")</f>
        <v>info@edelweiss.com</v>
      </c>
      <c r="I2214" s="9" t="s">
        <v>11978</v>
      </c>
      <c r="J2214" s="5" t="s">
        <v>42</v>
      </c>
      <c r="K2214" s="5" t="s">
        <v>1144</v>
      </c>
    </row>
    <row r="2215">
      <c r="A2215" s="4">
        <v>8868.0</v>
      </c>
      <c r="B2215" s="5" t="s">
        <v>11979</v>
      </c>
      <c r="C2215" s="5" t="s">
        <v>11980</v>
      </c>
      <c r="D2215" s="6" t="s">
        <v>11959</v>
      </c>
      <c r="E2215" s="5" t="s">
        <v>11960</v>
      </c>
      <c r="F2215" s="5" t="s">
        <v>11485</v>
      </c>
      <c r="G2215" s="6" t="s">
        <v>11981</v>
      </c>
      <c r="H2215" s="5" t="s">
        <v>11982</v>
      </c>
      <c r="I2215" s="9" t="s">
        <v>11983</v>
      </c>
      <c r="J2215" s="5" t="s">
        <v>93</v>
      </c>
      <c r="K2215" s="5" t="s">
        <v>921</v>
      </c>
    </row>
    <row r="2216">
      <c r="A2216" s="4">
        <v>8867.0</v>
      </c>
      <c r="B2216" s="5" t="s">
        <v>11984</v>
      </c>
      <c r="C2216" s="5" t="s">
        <v>11985</v>
      </c>
      <c r="D2216" s="6" t="s">
        <v>11959</v>
      </c>
      <c r="E2216" s="5" t="s">
        <v>11960</v>
      </c>
      <c r="F2216" s="5" t="s">
        <v>11485</v>
      </c>
      <c r="G2216" s="6" t="s">
        <v>11986</v>
      </c>
      <c r="H2216" s="5" t="s">
        <v>11982</v>
      </c>
      <c r="I2216" s="9" t="s">
        <v>11987</v>
      </c>
      <c r="J2216" s="5" t="s">
        <v>93</v>
      </c>
      <c r="K2216" s="5" t="s">
        <v>721</v>
      </c>
    </row>
    <row r="2217">
      <c r="A2217" s="4">
        <v>8866.0</v>
      </c>
      <c r="B2217" s="5" t="s">
        <v>11988</v>
      </c>
      <c r="C2217" s="5" t="s">
        <v>11989</v>
      </c>
      <c r="D2217" s="6" t="s">
        <v>11959</v>
      </c>
      <c r="E2217" s="5" t="s">
        <v>11960</v>
      </c>
      <c r="F2217" s="5" t="s">
        <v>11485</v>
      </c>
      <c r="G2217" s="6" t="s">
        <v>11990</v>
      </c>
      <c r="H2217" s="4" t="s">
        <v>11991</v>
      </c>
      <c r="I2217" s="11" t="s">
        <v>11992</v>
      </c>
      <c r="J2217" s="5" t="s">
        <v>42</v>
      </c>
      <c r="K2217" s="5" t="s">
        <v>19</v>
      </c>
    </row>
    <row r="2218">
      <c r="A2218" s="4">
        <v>8865.0</v>
      </c>
      <c r="B2218" s="5" t="s">
        <v>11993</v>
      </c>
      <c r="C2218" s="5" t="s">
        <v>11994</v>
      </c>
      <c r="D2218" s="6" t="s">
        <v>11952</v>
      </c>
      <c r="E2218" s="5" t="s">
        <v>11953</v>
      </c>
      <c r="F2218" s="5" t="s">
        <v>11485</v>
      </c>
      <c r="G2218" s="6" t="s">
        <v>11995</v>
      </c>
      <c r="H2218" s="4" t="s">
        <v>11996</v>
      </c>
      <c r="I2218" s="8" t="s">
        <v>11997</v>
      </c>
      <c r="J2218" s="5" t="s">
        <v>42</v>
      </c>
      <c r="K2218" s="5" t="s">
        <v>74</v>
      </c>
    </row>
    <row r="2219">
      <c r="A2219" s="4">
        <v>8864.0</v>
      </c>
      <c r="B2219" s="5" t="s">
        <v>11998</v>
      </c>
      <c r="C2219" s="5" t="s">
        <v>11999</v>
      </c>
      <c r="D2219" s="6" t="s">
        <v>11952</v>
      </c>
      <c r="E2219" s="5" t="s">
        <v>11953</v>
      </c>
      <c r="F2219" s="5" t="s">
        <v>11485</v>
      </c>
      <c r="G2219" s="6" t="s">
        <v>12000</v>
      </c>
      <c r="H2219" s="5" t="s">
        <v>12001</v>
      </c>
      <c r="I2219" s="8" t="s">
        <v>12002</v>
      </c>
      <c r="J2219" s="5" t="s">
        <v>42</v>
      </c>
      <c r="K2219" s="5" t="s">
        <v>184</v>
      </c>
    </row>
    <row r="2220">
      <c r="A2220" s="4">
        <v>8863.0</v>
      </c>
      <c r="B2220" s="5" t="s">
        <v>12003</v>
      </c>
      <c r="C2220" s="5" t="s">
        <v>12004</v>
      </c>
      <c r="D2220" s="6" t="s">
        <v>11814</v>
      </c>
      <c r="E2220" s="5" t="s">
        <v>11492</v>
      </c>
      <c r="F2220" s="5" t="s">
        <v>11485</v>
      </c>
      <c r="G2220" s="6" t="s">
        <v>12005</v>
      </c>
      <c r="H2220" s="5" t="s">
        <v>12006</v>
      </c>
      <c r="I2220" s="8" t="s">
        <v>12007</v>
      </c>
      <c r="J2220" s="5" t="s">
        <v>93</v>
      </c>
      <c r="K2220" s="5" t="s">
        <v>1027</v>
      </c>
    </row>
    <row r="2221">
      <c r="A2221" s="4">
        <v>8862.0</v>
      </c>
      <c r="B2221" s="5" t="s">
        <v>12008</v>
      </c>
      <c r="C2221" s="5" t="s">
        <v>11976</v>
      </c>
      <c r="D2221" s="6" t="s">
        <v>11814</v>
      </c>
      <c r="E2221" s="5" t="s">
        <v>11492</v>
      </c>
      <c r="F2221" s="5" t="s">
        <v>11485</v>
      </c>
      <c r="G2221" s="6" t="s">
        <v>12009</v>
      </c>
      <c r="H2221" s="4" t="s">
        <v>12010</v>
      </c>
      <c r="I2221" s="8" t="s">
        <v>12011</v>
      </c>
      <c r="J2221" s="5" t="s">
        <v>93</v>
      </c>
      <c r="K2221" s="5" t="s">
        <v>782</v>
      </c>
    </row>
    <row r="2222">
      <c r="A2222" s="4">
        <v>8861.0</v>
      </c>
      <c r="B2222" s="5" t="s">
        <v>12012</v>
      </c>
      <c r="C2222" s="5" t="s">
        <v>12013</v>
      </c>
      <c r="D2222" s="6" t="s">
        <v>11814</v>
      </c>
      <c r="E2222" s="5" t="s">
        <v>11492</v>
      </c>
      <c r="F2222" s="5" t="s">
        <v>11485</v>
      </c>
      <c r="G2222" s="6" t="s">
        <v>12014</v>
      </c>
      <c r="H2222" s="4" t="str">
        <f>IFERROR(__xludf.DUMMYFUNCTION("""info@""&amp;LOWER(REGEXREPLACE(B2222,""[^A-Za-z0-9]"",""""))&amp;"".com"""),"info@hotellarambla.com")</f>
        <v>info@hotellarambla.com</v>
      </c>
      <c r="I2222" s="9" t="s">
        <v>12015</v>
      </c>
      <c r="J2222" s="5" t="s">
        <v>108</v>
      </c>
      <c r="K2222" s="5" t="s">
        <v>35</v>
      </c>
    </row>
    <row r="2223">
      <c r="A2223" s="4">
        <v>8860.0</v>
      </c>
      <c r="B2223" s="5" t="s">
        <v>11722</v>
      </c>
      <c r="C2223" s="5" t="s">
        <v>12016</v>
      </c>
      <c r="D2223" s="6" t="s">
        <v>12017</v>
      </c>
      <c r="E2223" s="5" t="s">
        <v>11492</v>
      </c>
      <c r="F2223" s="5" t="s">
        <v>11485</v>
      </c>
      <c r="G2223" s="6" t="s">
        <v>12018</v>
      </c>
      <c r="H2223" s="4" t="str">
        <f>IFERROR(__xludf.DUMMYFUNCTION("""info@""&amp;LOWER(REGEXREPLACE(B2223,""[^A-Za-z0-9]"",""""))&amp;"".com"""),"info@purtolas.com")</f>
        <v>info@purtolas.com</v>
      </c>
      <c r="I2223" s="9" t="s">
        <v>12019</v>
      </c>
      <c r="J2223" s="5" t="s">
        <v>108</v>
      </c>
      <c r="K2223" s="5" t="s">
        <v>553</v>
      </c>
    </row>
    <row r="2224">
      <c r="A2224" s="4">
        <v>8859.0</v>
      </c>
      <c r="B2224" s="5" t="s">
        <v>12020</v>
      </c>
      <c r="C2224" s="5" t="s">
        <v>12021</v>
      </c>
      <c r="D2224" s="6" t="s">
        <v>12017</v>
      </c>
      <c r="E2224" s="5" t="s">
        <v>11492</v>
      </c>
      <c r="F2224" s="5" t="s">
        <v>11485</v>
      </c>
      <c r="G2224" s="6" t="s">
        <v>12022</v>
      </c>
      <c r="H2224" s="4" t="str">
        <f>IFERROR(__xludf.DUMMYFUNCTION("""info@""&amp;LOWER(REGEXREPLACE(B2224,""[^A-Za-z0-9]"",""""))&amp;"".com"""),"info@hotelgavin.com")</f>
        <v>info@hotelgavin.com</v>
      </c>
      <c r="I2224" s="9" t="s">
        <v>12023</v>
      </c>
      <c r="J2224" s="5" t="s">
        <v>51</v>
      </c>
      <c r="K2224" s="5" t="s">
        <v>679</v>
      </c>
    </row>
    <row r="2225">
      <c r="A2225" s="4">
        <v>8858.0</v>
      </c>
      <c r="B2225" s="5" t="s">
        <v>12024</v>
      </c>
      <c r="C2225" s="5" t="s">
        <v>12025</v>
      </c>
      <c r="D2225" s="6" t="s">
        <v>11814</v>
      </c>
      <c r="E2225" s="5" t="s">
        <v>11492</v>
      </c>
      <c r="F2225" s="5" t="s">
        <v>11485</v>
      </c>
      <c r="G2225" s="6" t="s">
        <v>12026</v>
      </c>
      <c r="H2225" s="5" t="s">
        <v>12027</v>
      </c>
      <c r="I2225" s="9" t="s">
        <v>12028</v>
      </c>
      <c r="J2225" s="5" t="s">
        <v>93</v>
      </c>
      <c r="K2225" s="5" t="s">
        <v>1985</v>
      </c>
    </row>
    <row r="2226">
      <c r="A2226" s="4">
        <v>8857.0</v>
      </c>
      <c r="B2226" s="5" t="s">
        <v>12029</v>
      </c>
      <c r="C2226" s="5" t="s">
        <v>12030</v>
      </c>
      <c r="D2226" s="6" t="s">
        <v>12031</v>
      </c>
      <c r="E2226" s="5" t="s">
        <v>11484</v>
      </c>
      <c r="F2226" s="5" t="s">
        <v>11485</v>
      </c>
      <c r="G2226" s="6" t="s">
        <v>12032</v>
      </c>
      <c r="H2226" s="13" t="s">
        <v>12033</v>
      </c>
      <c r="I2226" s="8" t="s">
        <v>12034</v>
      </c>
      <c r="J2226" s="5" t="s">
        <v>93</v>
      </c>
      <c r="K2226" s="5" t="s">
        <v>679</v>
      </c>
    </row>
    <row r="2227">
      <c r="A2227" s="4">
        <v>8856.0</v>
      </c>
      <c r="B2227" s="5" t="s">
        <v>12035</v>
      </c>
      <c r="C2227" s="5" t="s">
        <v>12036</v>
      </c>
      <c r="D2227" s="6" t="s">
        <v>12031</v>
      </c>
      <c r="E2227" s="5" t="s">
        <v>11484</v>
      </c>
      <c r="F2227" s="5" t="s">
        <v>11485</v>
      </c>
      <c r="G2227" s="6" t="s">
        <v>12037</v>
      </c>
      <c r="H2227" s="13" t="s">
        <v>12038</v>
      </c>
      <c r="I2227" s="8" t="s">
        <v>12039</v>
      </c>
      <c r="J2227" s="5" t="s">
        <v>93</v>
      </c>
      <c r="K2227" s="5" t="s">
        <v>2119</v>
      </c>
    </row>
    <row r="2228">
      <c r="A2228" s="4">
        <v>8855.0</v>
      </c>
      <c r="B2228" s="5" t="s">
        <v>12040</v>
      </c>
      <c r="C2228" s="5" t="s">
        <v>12041</v>
      </c>
      <c r="D2228" s="6" t="s">
        <v>12031</v>
      </c>
      <c r="E2228" s="5" t="s">
        <v>11484</v>
      </c>
      <c r="F2228" s="5" t="s">
        <v>11485</v>
      </c>
      <c r="G2228" s="6" t="s">
        <v>12042</v>
      </c>
      <c r="H2228" s="7" t="s">
        <v>12043</v>
      </c>
      <c r="I2228" s="8" t="s">
        <v>12044</v>
      </c>
      <c r="J2228" s="5" t="s">
        <v>93</v>
      </c>
      <c r="K2228" s="5" t="s">
        <v>1261</v>
      </c>
    </row>
    <row r="2229">
      <c r="A2229" s="4">
        <v>8853.0</v>
      </c>
      <c r="B2229" s="5" t="s">
        <v>12045</v>
      </c>
      <c r="C2229" s="5" t="s">
        <v>12046</v>
      </c>
      <c r="D2229" s="6" t="s">
        <v>12047</v>
      </c>
      <c r="E2229" s="5" t="s">
        <v>12048</v>
      </c>
      <c r="F2229" s="5" t="s">
        <v>11485</v>
      </c>
      <c r="G2229" s="6" t="s">
        <v>12049</v>
      </c>
      <c r="H2229" s="5" t="s">
        <v>9117</v>
      </c>
      <c r="I2229" s="8" t="s">
        <v>9040</v>
      </c>
      <c r="J2229" s="5" t="s">
        <v>463</v>
      </c>
      <c r="K2229" s="5" t="s">
        <v>5480</v>
      </c>
    </row>
    <row r="2230">
      <c r="A2230" s="4">
        <v>8854.0</v>
      </c>
      <c r="B2230" s="5" t="s">
        <v>12050</v>
      </c>
      <c r="C2230" s="5" t="s">
        <v>12051</v>
      </c>
      <c r="D2230" s="6" t="s">
        <v>12047</v>
      </c>
      <c r="E2230" s="5" t="s">
        <v>12048</v>
      </c>
      <c r="F2230" s="5" t="s">
        <v>11485</v>
      </c>
      <c r="G2230" s="6" t="s">
        <v>12049</v>
      </c>
      <c r="H2230" s="5" t="s">
        <v>9039</v>
      </c>
      <c r="I2230" s="8" t="s">
        <v>12052</v>
      </c>
      <c r="J2230" s="5" t="s">
        <v>108</v>
      </c>
      <c r="K2230" s="5" t="s">
        <v>2662</v>
      </c>
    </row>
    <row r="2231">
      <c r="A2231" s="4">
        <v>8852.0</v>
      </c>
      <c r="B2231" s="5" t="s">
        <v>12053</v>
      </c>
      <c r="C2231" s="5" t="s">
        <v>12054</v>
      </c>
      <c r="D2231" s="6" t="s">
        <v>12055</v>
      </c>
      <c r="E2231" s="5" t="s">
        <v>12056</v>
      </c>
      <c r="F2231" s="5" t="s">
        <v>11485</v>
      </c>
      <c r="G2231" s="6" t="s">
        <v>12057</v>
      </c>
      <c r="H2231" s="5" t="s">
        <v>12058</v>
      </c>
      <c r="I2231" s="9" t="s">
        <v>12059</v>
      </c>
      <c r="J2231" s="5" t="s">
        <v>108</v>
      </c>
      <c r="K2231" s="5" t="s">
        <v>19</v>
      </c>
    </row>
    <row r="2232">
      <c r="A2232" s="4">
        <v>8851.0</v>
      </c>
      <c r="B2232" s="5" t="s">
        <v>12060</v>
      </c>
      <c r="C2232" s="5" t="s">
        <v>12061</v>
      </c>
      <c r="D2232" s="6" t="s">
        <v>12062</v>
      </c>
      <c r="E2232" s="5" t="s">
        <v>12063</v>
      </c>
      <c r="F2232" s="5" t="s">
        <v>11485</v>
      </c>
      <c r="G2232" s="6" t="s">
        <v>12064</v>
      </c>
      <c r="H2232" s="5" t="s">
        <v>12065</v>
      </c>
      <c r="I2232" s="8" t="s">
        <v>12066</v>
      </c>
      <c r="J2232" s="5" t="s">
        <v>108</v>
      </c>
      <c r="K2232" s="5" t="s">
        <v>308</v>
      </c>
    </row>
    <row r="2233">
      <c r="A2233" s="4">
        <v>8850.0</v>
      </c>
      <c r="B2233" s="5" t="s">
        <v>12067</v>
      </c>
      <c r="C2233" s="5" t="s">
        <v>12068</v>
      </c>
      <c r="D2233" s="6" t="s">
        <v>12069</v>
      </c>
      <c r="E2233" s="5" t="s">
        <v>12070</v>
      </c>
      <c r="F2233" s="5" t="s">
        <v>11485</v>
      </c>
      <c r="G2233" s="6" t="s">
        <v>12071</v>
      </c>
      <c r="H2233" s="5" t="s">
        <v>12072</v>
      </c>
      <c r="I2233" s="9" t="s">
        <v>12073</v>
      </c>
      <c r="J2233" s="5" t="s">
        <v>93</v>
      </c>
      <c r="K2233" s="5" t="s">
        <v>679</v>
      </c>
    </row>
    <row r="2234">
      <c r="A2234" s="4">
        <v>8849.0</v>
      </c>
      <c r="B2234" s="5" t="s">
        <v>5114</v>
      </c>
      <c r="C2234" s="5" t="s">
        <v>12074</v>
      </c>
      <c r="D2234" s="6" t="s">
        <v>12075</v>
      </c>
      <c r="E2234" s="5" t="s">
        <v>12076</v>
      </c>
      <c r="F2234" s="5" t="s">
        <v>11485</v>
      </c>
      <c r="G2234" s="6" t="s">
        <v>12077</v>
      </c>
      <c r="H2234" s="5" t="s">
        <v>12078</v>
      </c>
      <c r="I2234" s="8" t="s">
        <v>12079</v>
      </c>
      <c r="J2234" s="5" t="s">
        <v>42</v>
      </c>
      <c r="K2234" s="4" t="s">
        <v>42</v>
      </c>
    </row>
    <row r="2235">
      <c r="A2235" s="4">
        <v>8848.0</v>
      </c>
      <c r="B2235" s="5" t="s">
        <v>12080</v>
      </c>
      <c r="C2235" s="5" t="s">
        <v>12074</v>
      </c>
      <c r="D2235" s="6" t="s">
        <v>12075</v>
      </c>
      <c r="E2235" s="5" t="s">
        <v>12076</v>
      </c>
      <c r="F2235" s="5" t="s">
        <v>11485</v>
      </c>
      <c r="G2235" s="6" t="s">
        <v>12081</v>
      </c>
      <c r="H2235" s="5" t="s">
        <v>12078</v>
      </c>
      <c r="I2235" s="8" t="s">
        <v>12082</v>
      </c>
      <c r="J2235" s="5" t="s">
        <v>42</v>
      </c>
      <c r="K2235" s="4" t="s">
        <v>42</v>
      </c>
    </row>
    <row r="2236">
      <c r="A2236" s="4">
        <v>8847.0</v>
      </c>
      <c r="B2236" s="5" t="s">
        <v>12083</v>
      </c>
      <c r="C2236" s="5" t="s">
        <v>12084</v>
      </c>
      <c r="D2236" s="6" t="s">
        <v>12085</v>
      </c>
      <c r="E2236" s="5" t="s">
        <v>12086</v>
      </c>
      <c r="F2236" s="5" t="s">
        <v>11485</v>
      </c>
      <c r="G2236" s="6" t="s">
        <v>12087</v>
      </c>
      <c r="H2236" s="4" t="str">
        <f>IFERROR(__xludf.DUMMYFUNCTION("""info@""&amp;LOWER(REGEXREPLACE(B2236,""[^A-Za-z0-9]"",""""))&amp;"".com"""),"info@villadebaena.com")</f>
        <v>info@villadebaena.com</v>
      </c>
      <c r="I2236" s="9" t="s">
        <v>12088</v>
      </c>
      <c r="J2236" s="5" t="s">
        <v>108</v>
      </c>
      <c r="K2236" s="5" t="s">
        <v>19</v>
      </c>
    </row>
    <row r="2237">
      <c r="A2237" s="4">
        <v>8846.0</v>
      </c>
      <c r="B2237" s="5" t="s">
        <v>12089</v>
      </c>
      <c r="C2237" s="5" t="s">
        <v>12090</v>
      </c>
      <c r="D2237" s="6" t="s">
        <v>12091</v>
      </c>
      <c r="E2237" s="5" t="s">
        <v>12092</v>
      </c>
      <c r="F2237" s="5" t="s">
        <v>11485</v>
      </c>
      <c r="G2237" s="6" t="s">
        <v>12093</v>
      </c>
      <c r="H2237" s="5" t="s">
        <v>12094</v>
      </c>
      <c r="I2237" s="8" t="s">
        <v>12095</v>
      </c>
      <c r="J2237" s="5" t="s">
        <v>42</v>
      </c>
      <c r="K2237" s="5" t="s">
        <v>420</v>
      </c>
    </row>
    <row r="2238">
      <c r="A2238" s="4">
        <v>8845.0</v>
      </c>
      <c r="B2238" s="5" t="s">
        <v>12096</v>
      </c>
      <c r="C2238" s="5" t="s">
        <v>12097</v>
      </c>
      <c r="D2238" s="6" t="s">
        <v>12091</v>
      </c>
      <c r="E2238" s="5" t="s">
        <v>12092</v>
      </c>
      <c r="F2238" s="5" t="s">
        <v>11485</v>
      </c>
      <c r="G2238" s="6" t="s">
        <v>12098</v>
      </c>
      <c r="H2238" s="4" t="str">
        <f>IFERROR(__xludf.DUMMYFUNCTION("""info@""&amp;LOWER(REGEXREPLACE(B2238,""[^A-Za-z0-9]"",""""))&amp;"".com"""),"info@hotelrestaurantevianettosl.com")</f>
        <v>info@hotelrestaurantevianettosl.com</v>
      </c>
      <c r="I2238" s="9" t="s">
        <v>12099</v>
      </c>
      <c r="J2238" s="5" t="s">
        <v>42</v>
      </c>
      <c r="K2238" s="5" t="s">
        <v>2513</v>
      </c>
    </row>
    <row r="2239">
      <c r="A2239" s="4">
        <v>8844.0</v>
      </c>
      <c r="B2239" s="5" t="s">
        <v>12100</v>
      </c>
      <c r="C2239" s="5" t="s">
        <v>12101</v>
      </c>
      <c r="D2239" s="6" t="s">
        <v>12091</v>
      </c>
      <c r="E2239" s="5" t="s">
        <v>12092</v>
      </c>
      <c r="F2239" s="5" t="s">
        <v>11485</v>
      </c>
      <c r="G2239" s="6" t="s">
        <v>12102</v>
      </c>
      <c r="H2239" s="5" t="s">
        <v>12103</v>
      </c>
      <c r="I2239" s="8" t="s">
        <v>12104</v>
      </c>
      <c r="J2239" s="5" t="s">
        <v>463</v>
      </c>
      <c r="K2239" s="5" t="s">
        <v>152</v>
      </c>
    </row>
    <row r="2240">
      <c r="A2240" s="4">
        <v>8843.0</v>
      </c>
      <c r="B2240" s="5" t="s">
        <v>12105</v>
      </c>
      <c r="C2240" s="5" t="s">
        <v>12106</v>
      </c>
      <c r="D2240" s="6" t="s">
        <v>12107</v>
      </c>
      <c r="E2240" s="5" t="s">
        <v>12108</v>
      </c>
      <c r="F2240" s="5" t="s">
        <v>11485</v>
      </c>
      <c r="G2240" s="6" t="s">
        <v>12109</v>
      </c>
      <c r="H2240" s="5" t="s">
        <v>12110</v>
      </c>
      <c r="I2240" s="8" t="s">
        <v>12111</v>
      </c>
      <c r="J2240" s="5" t="s">
        <v>108</v>
      </c>
      <c r="K2240" s="5" t="s">
        <v>184</v>
      </c>
    </row>
    <row r="2241">
      <c r="A2241" s="4">
        <v>8842.0</v>
      </c>
      <c r="B2241" s="5" t="s">
        <v>12112</v>
      </c>
      <c r="C2241" s="5" t="s">
        <v>12113</v>
      </c>
      <c r="D2241" s="6" t="s">
        <v>12114</v>
      </c>
      <c r="E2241" s="5" t="s">
        <v>12115</v>
      </c>
      <c r="F2241" s="5" t="s">
        <v>10664</v>
      </c>
      <c r="G2241" s="6" t="s">
        <v>12116</v>
      </c>
      <c r="H2241" s="5" t="s">
        <v>12117</v>
      </c>
      <c r="I2241" s="8" t="s">
        <v>12118</v>
      </c>
      <c r="J2241" s="5" t="s">
        <v>108</v>
      </c>
      <c r="K2241" s="5" t="s">
        <v>233</v>
      </c>
    </row>
    <row r="2242">
      <c r="A2242" s="4">
        <v>8841.0</v>
      </c>
      <c r="B2242" s="5" t="s">
        <v>12119</v>
      </c>
      <c r="C2242" s="5" t="s">
        <v>12120</v>
      </c>
      <c r="D2242" s="6" t="s">
        <v>12114</v>
      </c>
      <c r="E2242" s="5" t="s">
        <v>12115</v>
      </c>
      <c r="F2242" s="5" t="s">
        <v>10664</v>
      </c>
      <c r="G2242" s="6" t="s">
        <v>12121</v>
      </c>
      <c r="H2242" s="5" t="s">
        <v>12122</v>
      </c>
      <c r="I2242" s="8" t="s">
        <v>12123</v>
      </c>
      <c r="J2242" s="5" t="s">
        <v>42</v>
      </c>
      <c r="K2242" s="5" t="s">
        <v>721</v>
      </c>
    </row>
    <row r="2243">
      <c r="A2243" s="4">
        <v>8840.0</v>
      </c>
      <c r="B2243" s="5" t="s">
        <v>12124</v>
      </c>
      <c r="C2243" s="5" t="s">
        <v>12125</v>
      </c>
      <c r="D2243" s="6" t="s">
        <v>12126</v>
      </c>
      <c r="E2243" s="5" t="s">
        <v>12127</v>
      </c>
      <c r="F2243" s="5" t="s">
        <v>11485</v>
      </c>
      <c r="G2243" s="6" t="s">
        <v>12128</v>
      </c>
      <c r="H2243" s="5" t="s">
        <v>12129</v>
      </c>
      <c r="I2243" s="8" t="s">
        <v>12130</v>
      </c>
      <c r="J2243" s="5" t="s">
        <v>42</v>
      </c>
      <c r="K2243" s="5" t="s">
        <v>233</v>
      </c>
    </row>
    <row r="2244">
      <c r="A2244" s="4">
        <v>8839.0</v>
      </c>
      <c r="B2244" s="5" t="s">
        <v>12131</v>
      </c>
      <c r="C2244" s="5" t="s">
        <v>12132</v>
      </c>
      <c r="D2244" s="6" t="s">
        <v>12133</v>
      </c>
      <c r="E2244" s="5" t="s">
        <v>12134</v>
      </c>
      <c r="F2244" s="5" t="s">
        <v>11485</v>
      </c>
      <c r="G2244" s="6" t="s">
        <v>12135</v>
      </c>
      <c r="H2244" s="5" t="s">
        <v>8928</v>
      </c>
      <c r="I2244" s="8" t="s">
        <v>12136</v>
      </c>
      <c r="J2244" s="5" t="s">
        <v>18</v>
      </c>
      <c r="K2244" s="5" t="s">
        <v>19</v>
      </c>
    </row>
    <row r="2245">
      <c r="A2245" s="4">
        <v>8838.0</v>
      </c>
      <c r="B2245" s="5" t="s">
        <v>12137</v>
      </c>
      <c r="C2245" s="5" t="s">
        <v>12138</v>
      </c>
      <c r="D2245" s="6" t="s">
        <v>12139</v>
      </c>
      <c r="E2245" s="5" t="s">
        <v>12140</v>
      </c>
      <c r="F2245" s="5" t="s">
        <v>11485</v>
      </c>
      <c r="G2245" s="6" t="s">
        <v>12141</v>
      </c>
      <c r="H2245" s="5" t="s">
        <v>12142</v>
      </c>
      <c r="I2245" s="8" t="s">
        <v>12143</v>
      </c>
      <c r="J2245" s="5" t="s">
        <v>42</v>
      </c>
      <c r="K2245" s="5" t="s">
        <v>218</v>
      </c>
    </row>
    <row r="2246">
      <c r="A2246" s="4">
        <v>8837.0</v>
      </c>
      <c r="B2246" s="5" t="s">
        <v>12144</v>
      </c>
      <c r="C2246" s="5" t="s">
        <v>12145</v>
      </c>
      <c r="D2246" s="6" t="s">
        <v>12146</v>
      </c>
      <c r="E2246" s="5" t="s">
        <v>12147</v>
      </c>
      <c r="F2246" s="5" t="s">
        <v>11485</v>
      </c>
      <c r="G2246" s="6" t="s">
        <v>12148</v>
      </c>
      <c r="H2246" s="5" t="s">
        <v>12149</v>
      </c>
      <c r="I2246" s="8" t="s">
        <v>12150</v>
      </c>
      <c r="J2246" s="5" t="s">
        <v>42</v>
      </c>
      <c r="K2246" s="5" t="s">
        <v>420</v>
      </c>
    </row>
    <row r="2247">
      <c r="A2247" s="4">
        <v>8836.0</v>
      </c>
      <c r="B2247" s="5" t="s">
        <v>12151</v>
      </c>
      <c r="C2247" s="5" t="s">
        <v>12152</v>
      </c>
      <c r="D2247" s="6" t="s">
        <v>12153</v>
      </c>
      <c r="E2247" s="5" t="s">
        <v>12154</v>
      </c>
      <c r="F2247" s="5" t="s">
        <v>11485</v>
      </c>
      <c r="G2247" s="6" t="s">
        <v>12155</v>
      </c>
      <c r="H2247" s="4" t="str">
        <f>IFERROR(__xludf.DUMMYFUNCTION("""info@""&amp;LOWER(REGEXREPLACE(B2247,""[^A-Za-z0-9]"",""""))&amp;"".com"""),"info@hotelaragonsl.com")</f>
        <v>info@hotelaragonsl.com</v>
      </c>
      <c r="I2247" s="9" t="s">
        <v>12156</v>
      </c>
      <c r="J2247" s="5" t="s">
        <v>93</v>
      </c>
      <c r="K2247" s="5" t="s">
        <v>160</v>
      </c>
    </row>
    <row r="2248">
      <c r="A2248" s="4">
        <v>8835.0</v>
      </c>
      <c r="B2248" s="5" t="s">
        <v>12157</v>
      </c>
      <c r="C2248" s="5" t="s">
        <v>12158</v>
      </c>
      <c r="D2248" s="6" t="s">
        <v>12159</v>
      </c>
      <c r="E2248" s="5" t="s">
        <v>12147</v>
      </c>
      <c r="F2248" s="5" t="s">
        <v>11485</v>
      </c>
      <c r="G2248" s="6" t="s">
        <v>12160</v>
      </c>
      <c r="H2248" s="5" t="s">
        <v>12161</v>
      </c>
      <c r="I2248" s="8" t="s">
        <v>12162</v>
      </c>
      <c r="J2248" s="5" t="s">
        <v>93</v>
      </c>
      <c r="K2248" s="5" t="s">
        <v>66</v>
      </c>
    </row>
    <row r="2249">
      <c r="A2249" s="4">
        <v>8834.0</v>
      </c>
      <c r="B2249" s="5" t="s">
        <v>12163</v>
      </c>
      <c r="C2249" s="5" t="s">
        <v>12164</v>
      </c>
      <c r="D2249" s="6" t="s">
        <v>12165</v>
      </c>
      <c r="E2249" s="5" t="s">
        <v>11485</v>
      </c>
      <c r="F2249" s="5" t="s">
        <v>11485</v>
      </c>
      <c r="G2249" s="6" t="s">
        <v>12166</v>
      </c>
      <c r="H2249" s="5" t="s">
        <v>12167</v>
      </c>
      <c r="I2249" s="8" t="s">
        <v>12168</v>
      </c>
      <c r="J2249" s="5" t="s">
        <v>93</v>
      </c>
      <c r="K2249" s="5" t="s">
        <v>1685</v>
      </c>
    </row>
    <row r="2250">
      <c r="A2250" s="4">
        <v>8832.0</v>
      </c>
      <c r="B2250" s="5" t="s">
        <v>12169</v>
      </c>
      <c r="C2250" s="5" t="s">
        <v>12170</v>
      </c>
      <c r="D2250" s="6" t="s">
        <v>12171</v>
      </c>
      <c r="E2250" s="5" t="s">
        <v>12172</v>
      </c>
      <c r="F2250" s="5" t="s">
        <v>11485</v>
      </c>
      <c r="G2250" s="6" t="s">
        <v>12173</v>
      </c>
      <c r="H2250" s="4" t="str">
        <f>IFERROR(__xludf.DUMMYFUNCTION("""info@""&amp;LOWER(REGEXREPLACE(B2250,""[^A-Za-z0-9]"",""""))&amp;"".com"""),"info@hostalloforaton.com")</f>
        <v>info@hostalloforaton.com</v>
      </c>
      <c r="I2250" s="9" t="s">
        <v>12174</v>
      </c>
      <c r="J2250" s="5" t="s">
        <v>93</v>
      </c>
      <c r="K2250" s="5" t="s">
        <v>1985</v>
      </c>
    </row>
    <row r="2251">
      <c r="A2251" s="4">
        <v>8833.0</v>
      </c>
      <c r="B2251" s="5" t="s">
        <v>12175</v>
      </c>
      <c r="C2251" s="5" t="s">
        <v>12176</v>
      </c>
      <c r="D2251" s="6" t="s">
        <v>12171</v>
      </c>
      <c r="E2251" s="5" t="s">
        <v>12172</v>
      </c>
      <c r="F2251" s="5" t="s">
        <v>11485</v>
      </c>
      <c r="G2251" s="6" t="s">
        <v>12173</v>
      </c>
      <c r="H2251" s="4" t="str">
        <f>IFERROR(__xludf.DUMMYFUNCTION("""info@""&amp;LOWER(REGEXREPLACE(B2251,""[^A-Za-z0-9]"",""""))&amp;"".com"""),"info@loforaton.com")</f>
        <v>info@loforaton.com</v>
      </c>
      <c r="I2251" s="9" t="s">
        <v>12177</v>
      </c>
      <c r="J2251" s="5" t="s">
        <v>93</v>
      </c>
      <c r="K2251" s="5" t="s">
        <v>35</v>
      </c>
    </row>
    <row r="2252">
      <c r="A2252" s="4">
        <v>8831.0</v>
      </c>
      <c r="B2252" s="5" t="s">
        <v>12178</v>
      </c>
      <c r="C2252" s="5" t="s">
        <v>12179</v>
      </c>
      <c r="D2252" s="6" t="s">
        <v>12180</v>
      </c>
      <c r="E2252" s="5" t="s">
        <v>12181</v>
      </c>
      <c r="F2252" s="5" t="s">
        <v>11485</v>
      </c>
      <c r="G2252" s="6" t="s">
        <v>12182</v>
      </c>
      <c r="H2252" s="5" t="s">
        <v>12183</v>
      </c>
      <c r="I2252" s="8" t="s">
        <v>12184</v>
      </c>
      <c r="J2252" s="5" t="s">
        <v>93</v>
      </c>
      <c r="K2252" s="5" t="s">
        <v>1446</v>
      </c>
    </row>
    <row r="2253">
      <c r="A2253" s="4">
        <v>8830.0</v>
      </c>
      <c r="B2253" s="5" t="s">
        <v>12185</v>
      </c>
      <c r="C2253" s="5" t="s">
        <v>12186</v>
      </c>
      <c r="D2253" s="6" t="s">
        <v>12180</v>
      </c>
      <c r="E2253" s="5" t="s">
        <v>12187</v>
      </c>
      <c r="F2253" s="5" t="s">
        <v>11485</v>
      </c>
      <c r="G2253" s="6" t="s">
        <v>12188</v>
      </c>
      <c r="H2253" s="5" t="s">
        <v>12189</v>
      </c>
      <c r="I2253" s="8" t="s">
        <v>10971</v>
      </c>
      <c r="J2253" s="5" t="s">
        <v>93</v>
      </c>
      <c r="K2253" s="5" t="s">
        <v>254</v>
      </c>
    </row>
    <row r="2254">
      <c r="A2254" s="4">
        <v>8829.0</v>
      </c>
      <c r="B2254" s="5" t="s">
        <v>7514</v>
      </c>
      <c r="C2254" s="5" t="s">
        <v>12190</v>
      </c>
      <c r="D2254" s="6" t="s">
        <v>12191</v>
      </c>
      <c r="E2254" s="5" t="s">
        <v>12192</v>
      </c>
      <c r="F2254" s="5" t="s">
        <v>11485</v>
      </c>
      <c r="G2254" s="6" t="s">
        <v>12193</v>
      </c>
      <c r="H2254" s="5" t="s">
        <v>12194</v>
      </c>
      <c r="I2254" s="8" t="s">
        <v>12195</v>
      </c>
      <c r="J2254" s="5" t="s">
        <v>93</v>
      </c>
      <c r="K2254" s="5" t="s">
        <v>1162</v>
      </c>
    </row>
    <row r="2255">
      <c r="A2255" s="4">
        <v>8828.0</v>
      </c>
      <c r="B2255" s="5" t="s">
        <v>12196</v>
      </c>
      <c r="C2255" s="5" t="s">
        <v>12197</v>
      </c>
      <c r="D2255" s="6" t="s">
        <v>12180</v>
      </c>
      <c r="E2255" s="5" t="s">
        <v>12181</v>
      </c>
      <c r="F2255" s="5" t="s">
        <v>11485</v>
      </c>
      <c r="G2255" s="6" t="s">
        <v>12198</v>
      </c>
      <c r="H2255" s="5" t="s">
        <v>12199</v>
      </c>
      <c r="I2255" s="8" t="s">
        <v>12200</v>
      </c>
      <c r="J2255" s="5" t="s">
        <v>93</v>
      </c>
      <c r="K2255" s="5" t="s">
        <v>420</v>
      </c>
    </row>
    <row r="2256">
      <c r="A2256" s="4">
        <v>8827.0</v>
      </c>
      <c r="B2256" s="5" t="s">
        <v>12201</v>
      </c>
      <c r="C2256" s="5" t="s">
        <v>12202</v>
      </c>
      <c r="D2256" s="6" t="s">
        <v>12191</v>
      </c>
      <c r="E2256" s="5" t="s">
        <v>12192</v>
      </c>
      <c r="F2256" s="5" t="s">
        <v>11485</v>
      </c>
      <c r="G2256" s="6" t="s">
        <v>12203</v>
      </c>
      <c r="H2256" s="5" t="s">
        <v>12204</v>
      </c>
      <c r="I2256" s="8" t="s">
        <v>12205</v>
      </c>
      <c r="J2256" s="5" t="s">
        <v>93</v>
      </c>
      <c r="K2256" s="5" t="s">
        <v>233</v>
      </c>
    </row>
    <row r="2257">
      <c r="A2257" s="4">
        <v>8826.0</v>
      </c>
      <c r="B2257" s="5" t="s">
        <v>12206</v>
      </c>
      <c r="C2257" s="5" t="s">
        <v>12207</v>
      </c>
      <c r="D2257" s="6" t="s">
        <v>12208</v>
      </c>
      <c r="E2257" s="5" t="s">
        <v>12187</v>
      </c>
      <c r="F2257" s="5" t="s">
        <v>11485</v>
      </c>
      <c r="G2257" s="6" t="s">
        <v>12209</v>
      </c>
      <c r="H2257" s="5" t="s">
        <v>12210</v>
      </c>
      <c r="I2257" s="8" t="s">
        <v>12211</v>
      </c>
      <c r="J2257" s="5" t="s">
        <v>42</v>
      </c>
      <c r="K2257" s="4" t="s">
        <v>42</v>
      </c>
    </row>
    <row r="2258">
      <c r="A2258" s="4">
        <v>8825.0</v>
      </c>
      <c r="B2258" s="5" t="s">
        <v>12212</v>
      </c>
      <c r="C2258" s="5" t="s">
        <v>12213</v>
      </c>
      <c r="D2258" s="6" t="s">
        <v>12208</v>
      </c>
      <c r="E2258" s="5" t="s">
        <v>12187</v>
      </c>
      <c r="F2258" s="5" t="s">
        <v>11485</v>
      </c>
      <c r="G2258" s="6" t="s">
        <v>12214</v>
      </c>
      <c r="H2258" s="7" t="s">
        <v>12215</v>
      </c>
      <c r="I2258" s="8" t="s">
        <v>12216</v>
      </c>
      <c r="J2258" s="5" t="s">
        <v>42</v>
      </c>
      <c r="K2258" s="5" t="s">
        <v>4672</v>
      </c>
    </row>
    <row r="2259">
      <c r="A2259" s="4">
        <v>8824.0</v>
      </c>
      <c r="B2259" s="5" t="s">
        <v>12217</v>
      </c>
      <c r="C2259" s="5" t="s">
        <v>12218</v>
      </c>
      <c r="D2259" s="6" t="s">
        <v>12208</v>
      </c>
      <c r="E2259" s="5" t="s">
        <v>12187</v>
      </c>
      <c r="F2259" s="5" t="s">
        <v>11485</v>
      </c>
      <c r="G2259" s="6" t="s">
        <v>12219</v>
      </c>
      <c r="H2259" s="5" t="s">
        <v>12220</v>
      </c>
      <c r="I2259" s="8" t="s">
        <v>12221</v>
      </c>
      <c r="J2259" s="5" t="s">
        <v>463</v>
      </c>
      <c r="K2259" s="5" t="s">
        <v>126</v>
      </c>
    </row>
    <row r="2260">
      <c r="A2260" s="4">
        <v>8823.0</v>
      </c>
      <c r="B2260" s="5" t="s">
        <v>12222</v>
      </c>
      <c r="C2260" s="5" t="s">
        <v>12223</v>
      </c>
      <c r="D2260" s="6" t="s">
        <v>12208</v>
      </c>
      <c r="E2260" s="5" t="s">
        <v>12187</v>
      </c>
      <c r="F2260" s="5" t="s">
        <v>11485</v>
      </c>
      <c r="G2260" s="6" t="s">
        <v>12224</v>
      </c>
      <c r="H2260" s="5" t="s">
        <v>12225</v>
      </c>
      <c r="I2260" s="9" t="s">
        <v>12226</v>
      </c>
      <c r="J2260" s="5" t="s">
        <v>463</v>
      </c>
      <c r="K2260" s="5" t="s">
        <v>35</v>
      </c>
    </row>
    <row r="2261">
      <c r="A2261" s="4">
        <v>8822.0</v>
      </c>
      <c r="B2261" s="5" t="s">
        <v>12227</v>
      </c>
      <c r="C2261" s="5" t="s">
        <v>12228</v>
      </c>
      <c r="D2261" s="6" t="s">
        <v>12208</v>
      </c>
      <c r="E2261" s="5" t="s">
        <v>12187</v>
      </c>
      <c r="F2261" s="5" t="s">
        <v>11485</v>
      </c>
      <c r="G2261" s="6" t="s">
        <v>12229</v>
      </c>
      <c r="H2261" s="5" t="s">
        <v>12230</v>
      </c>
      <c r="I2261" s="8" t="s">
        <v>12231</v>
      </c>
      <c r="J2261" s="5" t="s">
        <v>108</v>
      </c>
      <c r="K2261" s="5" t="s">
        <v>921</v>
      </c>
    </row>
    <row r="2262">
      <c r="A2262" s="4">
        <v>8821.0</v>
      </c>
      <c r="B2262" s="5" t="s">
        <v>12232</v>
      </c>
      <c r="C2262" s="5" t="s">
        <v>12233</v>
      </c>
      <c r="D2262" s="6" t="s">
        <v>12208</v>
      </c>
      <c r="E2262" s="5" t="s">
        <v>12187</v>
      </c>
      <c r="F2262" s="5" t="s">
        <v>11485</v>
      </c>
      <c r="G2262" s="6" t="s">
        <v>12234</v>
      </c>
      <c r="H2262" s="5" t="s">
        <v>12235</v>
      </c>
      <c r="I2262" s="8" t="s">
        <v>12236</v>
      </c>
      <c r="J2262" s="5" t="s">
        <v>93</v>
      </c>
      <c r="K2262" s="5" t="s">
        <v>4672</v>
      </c>
    </row>
    <row r="2263">
      <c r="A2263" s="4">
        <v>8820.0</v>
      </c>
      <c r="B2263" s="5" t="s">
        <v>12237</v>
      </c>
      <c r="C2263" s="5" t="s">
        <v>12238</v>
      </c>
      <c r="D2263" s="6" t="s">
        <v>12208</v>
      </c>
      <c r="E2263" s="5" t="s">
        <v>12187</v>
      </c>
      <c r="F2263" s="5" t="s">
        <v>11485</v>
      </c>
      <c r="G2263" s="6" t="s">
        <v>12239</v>
      </c>
      <c r="H2263" s="5" t="s">
        <v>12240</v>
      </c>
      <c r="I2263" s="8" t="s">
        <v>12241</v>
      </c>
      <c r="J2263" s="5" t="s">
        <v>463</v>
      </c>
      <c r="K2263" s="5" t="s">
        <v>1495</v>
      </c>
    </row>
    <row r="2264">
      <c r="A2264" s="4">
        <v>8819.0</v>
      </c>
      <c r="B2264" s="5" t="s">
        <v>12242</v>
      </c>
      <c r="C2264" s="5" t="s">
        <v>12243</v>
      </c>
      <c r="D2264" s="6" t="s">
        <v>12208</v>
      </c>
      <c r="E2264" s="5" t="s">
        <v>12187</v>
      </c>
      <c r="F2264" s="5" t="s">
        <v>11485</v>
      </c>
      <c r="G2264" s="6" t="s">
        <v>12244</v>
      </c>
      <c r="H2264" s="5" t="s">
        <v>12245</v>
      </c>
      <c r="I2264" s="8" t="s">
        <v>12246</v>
      </c>
      <c r="J2264" s="5" t="s">
        <v>42</v>
      </c>
      <c r="K2264" s="5" t="s">
        <v>6271</v>
      </c>
    </row>
    <row r="2265">
      <c r="A2265" s="4">
        <v>8818.0</v>
      </c>
      <c r="B2265" s="5" t="s">
        <v>12247</v>
      </c>
      <c r="C2265" s="5" t="s">
        <v>12248</v>
      </c>
      <c r="D2265" s="6" t="s">
        <v>12208</v>
      </c>
      <c r="E2265" s="5" t="s">
        <v>12187</v>
      </c>
      <c r="F2265" s="5" t="s">
        <v>11485</v>
      </c>
      <c r="G2265" s="6" t="s">
        <v>12249</v>
      </c>
      <c r="H2265" s="5" t="s">
        <v>12250</v>
      </c>
      <c r="I2265" s="8" t="s">
        <v>12251</v>
      </c>
      <c r="J2265" s="5" t="s">
        <v>42</v>
      </c>
      <c r="K2265" s="5" t="s">
        <v>921</v>
      </c>
    </row>
    <row r="2266">
      <c r="A2266" s="4">
        <v>8817.0</v>
      </c>
      <c r="B2266" s="5" t="s">
        <v>12252</v>
      </c>
      <c r="C2266" s="5" t="s">
        <v>12253</v>
      </c>
      <c r="D2266" s="6" t="s">
        <v>12208</v>
      </c>
      <c r="E2266" s="5" t="s">
        <v>12187</v>
      </c>
      <c r="F2266" s="5" t="s">
        <v>11485</v>
      </c>
      <c r="G2266" s="6" t="s">
        <v>12254</v>
      </c>
      <c r="H2266" s="4" t="str">
        <f>IFERROR(__xludf.DUMMYFUNCTION("""info@""&amp;LOWER(REGEXREPLACE(B2266,""[^A-Za-z0-9]"",""""))&amp;"".com"""),"info@hotelramiroi.com")</f>
        <v>info@hotelramiroi.com</v>
      </c>
      <c r="I2266" s="9" t="s">
        <v>12255</v>
      </c>
      <c r="J2266" s="5" t="s">
        <v>108</v>
      </c>
      <c r="K2266" s="5" t="s">
        <v>201</v>
      </c>
    </row>
    <row r="2267">
      <c r="A2267" s="4">
        <v>8816.0</v>
      </c>
      <c r="B2267" s="5" t="s">
        <v>12256</v>
      </c>
      <c r="C2267" s="5" t="s">
        <v>12253</v>
      </c>
      <c r="D2267" s="6" t="s">
        <v>12208</v>
      </c>
      <c r="E2267" s="5" t="s">
        <v>12187</v>
      </c>
      <c r="F2267" s="5" t="s">
        <v>11485</v>
      </c>
      <c r="G2267" s="6" t="s">
        <v>12257</v>
      </c>
      <c r="H2267" s="7" t="s">
        <v>12258</v>
      </c>
      <c r="I2267" s="8" t="s">
        <v>12259</v>
      </c>
      <c r="J2267" s="5" t="s">
        <v>93</v>
      </c>
      <c r="K2267" s="4" t="s">
        <v>42</v>
      </c>
    </row>
    <row r="2268">
      <c r="A2268" s="4">
        <v>8815.0</v>
      </c>
      <c r="B2268" s="5" t="s">
        <v>12260</v>
      </c>
      <c r="C2268" s="5" t="s">
        <v>12261</v>
      </c>
      <c r="D2268" s="6" t="s">
        <v>12208</v>
      </c>
      <c r="E2268" s="5" t="s">
        <v>12187</v>
      </c>
      <c r="F2268" s="5" t="s">
        <v>11485</v>
      </c>
      <c r="G2268" s="6" t="s">
        <v>12262</v>
      </c>
      <c r="H2268" s="5" t="s">
        <v>12263</v>
      </c>
      <c r="I2268" s="8" t="s">
        <v>12264</v>
      </c>
      <c r="J2268" s="5" t="s">
        <v>42</v>
      </c>
      <c r="K2268" s="5" t="s">
        <v>35</v>
      </c>
    </row>
    <row r="2269">
      <c r="A2269" s="4">
        <v>8814.0</v>
      </c>
      <c r="B2269" s="5" t="s">
        <v>12265</v>
      </c>
      <c r="C2269" s="5" t="s">
        <v>12266</v>
      </c>
      <c r="D2269" s="6" t="s">
        <v>12267</v>
      </c>
      <c r="E2269" s="5" t="s">
        <v>12187</v>
      </c>
      <c r="F2269" s="5" t="s">
        <v>11485</v>
      </c>
      <c r="G2269" s="6" t="s">
        <v>12268</v>
      </c>
      <c r="H2269" s="5" t="s">
        <v>12269</v>
      </c>
      <c r="I2269" s="8" t="s">
        <v>12270</v>
      </c>
      <c r="J2269" s="5" t="s">
        <v>108</v>
      </c>
      <c r="K2269" s="5" t="s">
        <v>66</v>
      </c>
    </row>
    <row r="2270">
      <c r="A2270" s="4">
        <v>8813.0</v>
      </c>
      <c r="B2270" s="5" t="s">
        <v>12271</v>
      </c>
      <c r="C2270" s="5" t="s">
        <v>12272</v>
      </c>
      <c r="D2270" s="6" t="s">
        <v>12208</v>
      </c>
      <c r="E2270" s="5" t="s">
        <v>12187</v>
      </c>
      <c r="F2270" s="5" t="s">
        <v>11485</v>
      </c>
      <c r="G2270" s="6" t="s">
        <v>12273</v>
      </c>
      <c r="H2270" s="8" t="s">
        <v>12274</v>
      </c>
      <c r="I2270" s="8" t="s">
        <v>12275</v>
      </c>
      <c r="J2270" s="5" t="s">
        <v>108</v>
      </c>
      <c r="K2270" s="5" t="s">
        <v>260</v>
      </c>
    </row>
    <row r="2271">
      <c r="A2271" s="4">
        <v>8812.0</v>
      </c>
      <c r="B2271" s="5" t="s">
        <v>12276</v>
      </c>
      <c r="C2271" s="5" t="s">
        <v>12277</v>
      </c>
      <c r="D2271" s="6" t="s">
        <v>12278</v>
      </c>
      <c r="E2271" s="5" t="s">
        <v>12187</v>
      </c>
      <c r="F2271" s="5" t="s">
        <v>11485</v>
      </c>
      <c r="G2271" s="6" t="s">
        <v>12279</v>
      </c>
      <c r="H2271" s="5" t="s">
        <v>12280</v>
      </c>
      <c r="I2271" s="8" t="s">
        <v>12281</v>
      </c>
      <c r="J2271" s="5" t="s">
        <v>108</v>
      </c>
      <c r="K2271" s="5" t="s">
        <v>12282</v>
      </c>
    </row>
    <row r="2272">
      <c r="A2272" s="4">
        <v>8811.0</v>
      </c>
      <c r="B2272" s="5" t="s">
        <v>12283</v>
      </c>
      <c r="C2272" s="5" t="s">
        <v>12284</v>
      </c>
      <c r="D2272" s="6" t="s">
        <v>12208</v>
      </c>
      <c r="E2272" s="5" t="s">
        <v>12187</v>
      </c>
      <c r="F2272" s="5" t="s">
        <v>11485</v>
      </c>
      <c r="G2272" s="6" t="s">
        <v>12285</v>
      </c>
      <c r="H2272" s="5" t="s">
        <v>12286</v>
      </c>
      <c r="I2272" s="8" t="s">
        <v>12287</v>
      </c>
      <c r="J2272" s="5" t="s">
        <v>93</v>
      </c>
      <c r="K2272" s="5" t="s">
        <v>184</v>
      </c>
    </row>
    <row r="2273">
      <c r="A2273" s="4">
        <v>8810.0</v>
      </c>
      <c r="B2273" s="5" t="s">
        <v>12288</v>
      </c>
      <c r="C2273" s="5" t="s">
        <v>12289</v>
      </c>
      <c r="D2273" s="6" t="s">
        <v>12153</v>
      </c>
      <c r="E2273" s="5" t="s">
        <v>12154</v>
      </c>
      <c r="F2273" s="5" t="s">
        <v>11485</v>
      </c>
      <c r="G2273" s="6" t="s">
        <v>12290</v>
      </c>
      <c r="H2273" s="5" t="s">
        <v>12291</v>
      </c>
      <c r="I2273" s="8" t="s">
        <v>12292</v>
      </c>
      <c r="J2273" s="5" t="s">
        <v>42</v>
      </c>
      <c r="K2273" s="5" t="s">
        <v>152</v>
      </c>
    </row>
    <row r="2274">
      <c r="A2274" s="4">
        <v>8809.0</v>
      </c>
      <c r="B2274" s="5" t="s">
        <v>12293</v>
      </c>
      <c r="C2274" s="5" t="s">
        <v>12294</v>
      </c>
      <c r="D2274" s="6" t="s">
        <v>12295</v>
      </c>
      <c r="E2274" s="5" t="s">
        <v>12296</v>
      </c>
      <c r="F2274" s="5" t="s">
        <v>11485</v>
      </c>
      <c r="G2274" s="6" t="s">
        <v>12297</v>
      </c>
      <c r="H2274" s="5" t="s">
        <v>12298</v>
      </c>
      <c r="I2274" s="8" t="s">
        <v>12299</v>
      </c>
      <c r="J2274" s="5" t="s">
        <v>93</v>
      </c>
      <c r="K2274" s="5" t="s">
        <v>294</v>
      </c>
    </row>
    <row r="2275">
      <c r="A2275" s="4">
        <v>8808.0</v>
      </c>
      <c r="B2275" s="5" t="s">
        <v>12300</v>
      </c>
      <c r="C2275" s="5" t="s">
        <v>12301</v>
      </c>
      <c r="D2275" s="6" t="s">
        <v>11578</v>
      </c>
      <c r="E2275" s="5" t="s">
        <v>11568</v>
      </c>
      <c r="F2275" s="5" t="s">
        <v>11485</v>
      </c>
      <c r="G2275" s="6" t="s">
        <v>12302</v>
      </c>
      <c r="H2275" s="5" t="s">
        <v>12303</v>
      </c>
      <c r="I2275" s="8" t="s">
        <v>12304</v>
      </c>
      <c r="J2275" s="5" t="s">
        <v>108</v>
      </c>
      <c r="K2275" s="5" t="s">
        <v>115</v>
      </c>
    </row>
    <row r="2276">
      <c r="A2276" s="4">
        <v>8807.0</v>
      </c>
      <c r="B2276" s="5" t="s">
        <v>12305</v>
      </c>
      <c r="C2276" s="5" t="s">
        <v>12306</v>
      </c>
      <c r="D2276" s="6" t="s">
        <v>12307</v>
      </c>
      <c r="E2276" s="5" t="s">
        <v>12308</v>
      </c>
      <c r="F2276" s="5" t="s">
        <v>11485</v>
      </c>
      <c r="G2276" s="6" t="s">
        <v>12309</v>
      </c>
      <c r="H2276" s="7" t="s">
        <v>12310</v>
      </c>
      <c r="I2276" s="8" t="s">
        <v>12311</v>
      </c>
      <c r="J2276" s="5" t="s">
        <v>51</v>
      </c>
      <c r="K2276" s="5" t="s">
        <v>152</v>
      </c>
    </row>
    <row r="2277">
      <c r="A2277" s="4">
        <v>8806.0</v>
      </c>
      <c r="B2277" s="5" t="s">
        <v>12312</v>
      </c>
      <c r="C2277" s="5" t="s">
        <v>12313</v>
      </c>
      <c r="D2277" s="6" t="s">
        <v>11731</v>
      </c>
      <c r="E2277" s="5" t="s">
        <v>11732</v>
      </c>
      <c r="F2277" s="5" t="s">
        <v>11485</v>
      </c>
      <c r="G2277" s="6" t="s">
        <v>12314</v>
      </c>
      <c r="H2277" s="4" t="str">
        <f>IFERROR(__xludf.DUMMYFUNCTION("""info@""&amp;LOWER(REGEXREPLACE(B2277,""[^A-Za-z0-9]"",""""))&amp;"".com"""),"info@hoteldemontaalamiana.com")</f>
        <v>info@hoteldemontaalamiana.com</v>
      </c>
      <c r="I2277" s="9" t="s">
        <v>12315</v>
      </c>
      <c r="J2277" s="5" t="s">
        <v>93</v>
      </c>
      <c r="K2277" s="4" t="s">
        <v>42</v>
      </c>
    </row>
    <row r="2278">
      <c r="A2278" s="4">
        <v>8805.0</v>
      </c>
      <c r="B2278" s="5" t="s">
        <v>12316</v>
      </c>
      <c r="C2278" s="5" t="s">
        <v>12317</v>
      </c>
      <c r="D2278" s="6" t="s">
        <v>12031</v>
      </c>
      <c r="E2278" s="5" t="s">
        <v>11484</v>
      </c>
      <c r="F2278" s="5" t="s">
        <v>11485</v>
      </c>
      <c r="G2278" s="6" t="s">
        <v>12318</v>
      </c>
      <c r="H2278" s="5" t="s">
        <v>12319</v>
      </c>
      <c r="I2278" s="8" t="s">
        <v>12320</v>
      </c>
      <c r="J2278" s="5" t="s">
        <v>42</v>
      </c>
      <c r="K2278" s="4" t="s">
        <v>42</v>
      </c>
    </row>
    <row r="2279">
      <c r="A2279" s="4">
        <v>8804.0</v>
      </c>
      <c r="B2279" s="5" t="s">
        <v>12321</v>
      </c>
      <c r="C2279" s="5" t="s">
        <v>12322</v>
      </c>
      <c r="D2279" s="6" t="s">
        <v>11491</v>
      </c>
      <c r="E2279" s="5" t="s">
        <v>11492</v>
      </c>
      <c r="F2279" s="5" t="s">
        <v>11485</v>
      </c>
      <c r="G2279" s="6" t="s">
        <v>12323</v>
      </c>
      <c r="H2279" s="5" t="s">
        <v>12324</v>
      </c>
      <c r="I2279" s="8" t="s">
        <v>12325</v>
      </c>
      <c r="J2279" s="5" t="s">
        <v>463</v>
      </c>
      <c r="K2279" s="5" t="s">
        <v>170</v>
      </c>
    </row>
    <row r="2280">
      <c r="A2280" s="4">
        <v>8803.0</v>
      </c>
      <c r="B2280" s="5" t="s">
        <v>12326</v>
      </c>
      <c r="C2280" s="5" t="s">
        <v>8742</v>
      </c>
      <c r="D2280" s="6" t="s">
        <v>11498</v>
      </c>
      <c r="E2280" s="5" t="s">
        <v>11499</v>
      </c>
      <c r="F2280" s="5" t="s">
        <v>11485</v>
      </c>
      <c r="G2280" s="6" t="s">
        <v>12327</v>
      </c>
      <c r="H2280" s="7" t="s">
        <v>12328</v>
      </c>
      <c r="I2280" s="8" t="s">
        <v>12329</v>
      </c>
      <c r="J2280" s="5" t="s">
        <v>42</v>
      </c>
      <c r="K2280" s="5" t="s">
        <v>308</v>
      </c>
    </row>
    <row r="2281">
      <c r="A2281" s="4">
        <v>8802.0</v>
      </c>
      <c r="B2281" s="5" t="s">
        <v>12330</v>
      </c>
      <c r="C2281" s="5" t="s">
        <v>12331</v>
      </c>
      <c r="D2281" s="6" t="s">
        <v>12307</v>
      </c>
      <c r="E2281" s="5" t="s">
        <v>12308</v>
      </c>
      <c r="F2281" s="5" t="s">
        <v>11485</v>
      </c>
      <c r="G2281" s="6" t="s">
        <v>12332</v>
      </c>
      <c r="H2281" s="4" t="s">
        <v>12333</v>
      </c>
      <c r="I2281" s="8" t="s">
        <v>12334</v>
      </c>
      <c r="J2281" s="5" t="s">
        <v>108</v>
      </c>
      <c r="K2281" s="4" t="s">
        <v>42</v>
      </c>
    </row>
    <row r="2282">
      <c r="A2282" s="4">
        <v>8801.0</v>
      </c>
      <c r="B2282" s="5" t="s">
        <v>12335</v>
      </c>
      <c r="C2282" s="5" t="s">
        <v>12336</v>
      </c>
      <c r="D2282" s="6" t="s">
        <v>11498</v>
      </c>
      <c r="E2282" s="5" t="s">
        <v>11499</v>
      </c>
      <c r="F2282" s="5" t="s">
        <v>11485</v>
      </c>
      <c r="G2282" s="6" t="s">
        <v>12337</v>
      </c>
      <c r="H2282" s="5" t="s">
        <v>12338</v>
      </c>
      <c r="I2282" s="8" t="s">
        <v>12339</v>
      </c>
      <c r="J2282" s="5" t="s">
        <v>108</v>
      </c>
      <c r="K2282" s="5" t="s">
        <v>27</v>
      </c>
    </row>
    <row r="2283">
      <c r="A2283" s="4">
        <v>8800.0</v>
      </c>
      <c r="B2283" s="5" t="s">
        <v>12340</v>
      </c>
      <c r="C2283" s="5" t="s">
        <v>12341</v>
      </c>
      <c r="D2283" s="6" t="s">
        <v>11498</v>
      </c>
      <c r="E2283" s="5" t="s">
        <v>11499</v>
      </c>
      <c r="F2283" s="5" t="s">
        <v>11485</v>
      </c>
      <c r="G2283" s="6" t="s">
        <v>12342</v>
      </c>
      <c r="H2283" s="5" t="s">
        <v>12343</v>
      </c>
      <c r="I2283" s="8" t="s">
        <v>12344</v>
      </c>
      <c r="J2283" s="5" t="s">
        <v>93</v>
      </c>
      <c r="K2283" s="5" t="s">
        <v>52</v>
      </c>
    </row>
    <row r="2284">
      <c r="A2284" s="4">
        <v>8799.0</v>
      </c>
      <c r="B2284" s="5" t="s">
        <v>12345</v>
      </c>
      <c r="C2284" s="5" t="s">
        <v>12346</v>
      </c>
      <c r="D2284" s="6" t="s">
        <v>12307</v>
      </c>
      <c r="E2284" s="5" t="s">
        <v>12308</v>
      </c>
      <c r="F2284" s="5" t="s">
        <v>11485</v>
      </c>
      <c r="G2284" s="6" t="s">
        <v>12347</v>
      </c>
      <c r="H2284" s="4" t="s">
        <v>12348</v>
      </c>
      <c r="I2284" s="8" t="s">
        <v>12349</v>
      </c>
      <c r="J2284" s="5" t="s">
        <v>108</v>
      </c>
      <c r="K2284" s="5" t="s">
        <v>294</v>
      </c>
    </row>
    <row r="2285">
      <c r="A2285" s="4">
        <v>8798.0</v>
      </c>
      <c r="B2285" s="5" t="s">
        <v>12350</v>
      </c>
      <c r="C2285" s="5" t="s">
        <v>12351</v>
      </c>
      <c r="D2285" s="6" t="s">
        <v>12352</v>
      </c>
      <c r="E2285" s="5" t="s">
        <v>12353</v>
      </c>
      <c r="F2285" s="5" t="s">
        <v>11485</v>
      </c>
      <c r="G2285" s="6" t="s">
        <v>12354</v>
      </c>
      <c r="H2285" s="5" t="s">
        <v>12355</v>
      </c>
      <c r="I2285" s="8" t="s">
        <v>12356</v>
      </c>
      <c r="J2285" s="5" t="s">
        <v>108</v>
      </c>
      <c r="K2285" s="5" t="s">
        <v>679</v>
      </c>
    </row>
    <row r="2286">
      <c r="A2286" s="4">
        <v>8797.0</v>
      </c>
      <c r="B2286" s="5" t="s">
        <v>12357</v>
      </c>
      <c r="C2286" s="5" t="s">
        <v>12358</v>
      </c>
      <c r="D2286" s="6" t="s">
        <v>12352</v>
      </c>
      <c r="E2286" s="5" t="s">
        <v>12353</v>
      </c>
      <c r="F2286" s="5" t="s">
        <v>11485</v>
      </c>
      <c r="G2286" s="6" t="s">
        <v>12359</v>
      </c>
      <c r="H2286" s="5" t="s">
        <v>12360</v>
      </c>
      <c r="I2286" s="9" t="s">
        <v>12361</v>
      </c>
      <c r="J2286" s="5" t="s">
        <v>108</v>
      </c>
      <c r="K2286" s="5" t="s">
        <v>126</v>
      </c>
    </row>
    <row r="2287">
      <c r="A2287" s="4">
        <v>8796.0</v>
      </c>
      <c r="B2287" s="5" t="s">
        <v>12362</v>
      </c>
      <c r="C2287" s="5" t="s">
        <v>12363</v>
      </c>
      <c r="D2287" s="6" t="s">
        <v>12352</v>
      </c>
      <c r="E2287" s="5" t="s">
        <v>12353</v>
      </c>
      <c r="F2287" s="5" t="s">
        <v>11485</v>
      </c>
      <c r="G2287" s="6" t="s">
        <v>12364</v>
      </c>
      <c r="H2287" s="5" t="s">
        <v>12365</v>
      </c>
      <c r="I2287" s="8" t="s">
        <v>12366</v>
      </c>
      <c r="J2287" s="5" t="s">
        <v>93</v>
      </c>
      <c r="K2287" s="5" t="s">
        <v>711</v>
      </c>
    </row>
    <row r="2288">
      <c r="A2288" s="4">
        <v>8795.0</v>
      </c>
      <c r="B2288" s="5" t="s">
        <v>12367</v>
      </c>
      <c r="C2288" s="5" t="s">
        <v>12368</v>
      </c>
      <c r="D2288" s="6" t="s">
        <v>12352</v>
      </c>
      <c r="E2288" s="5" t="s">
        <v>12353</v>
      </c>
      <c r="F2288" s="5" t="s">
        <v>11485</v>
      </c>
      <c r="G2288" s="6" t="s">
        <v>12369</v>
      </c>
      <c r="H2288" s="5" t="s">
        <v>12370</v>
      </c>
      <c r="I2288" s="8" t="s">
        <v>12371</v>
      </c>
      <c r="J2288" s="5" t="s">
        <v>93</v>
      </c>
      <c r="K2288" s="5" t="s">
        <v>2119</v>
      </c>
    </row>
    <row r="2289">
      <c r="A2289" s="4">
        <v>8794.0</v>
      </c>
      <c r="B2289" s="5" t="s">
        <v>12372</v>
      </c>
      <c r="C2289" s="5" t="s">
        <v>12373</v>
      </c>
      <c r="D2289" s="6" t="s">
        <v>12374</v>
      </c>
      <c r="E2289" s="5" t="s">
        <v>12375</v>
      </c>
      <c r="F2289" s="5" t="s">
        <v>11485</v>
      </c>
      <c r="G2289" s="6" t="s">
        <v>12376</v>
      </c>
      <c r="H2289" s="5" t="s">
        <v>12377</v>
      </c>
      <c r="I2289" s="8" t="s">
        <v>12378</v>
      </c>
      <c r="J2289" s="5" t="s">
        <v>93</v>
      </c>
      <c r="K2289" s="5" t="s">
        <v>19</v>
      </c>
    </row>
    <row r="2290">
      <c r="A2290" s="4">
        <v>8793.0</v>
      </c>
      <c r="B2290" s="5" t="s">
        <v>12379</v>
      </c>
      <c r="C2290" s="5" t="s">
        <v>12380</v>
      </c>
      <c r="D2290" s="6" t="s">
        <v>12374</v>
      </c>
      <c r="E2290" s="5" t="s">
        <v>12375</v>
      </c>
      <c r="F2290" s="5" t="s">
        <v>11485</v>
      </c>
      <c r="G2290" s="6" t="s">
        <v>12381</v>
      </c>
      <c r="H2290" s="5" t="s">
        <v>12382</v>
      </c>
      <c r="I2290" s="8" t="s">
        <v>12383</v>
      </c>
      <c r="J2290" s="5" t="s">
        <v>42</v>
      </c>
      <c r="K2290" s="5" t="s">
        <v>152</v>
      </c>
    </row>
    <row r="2291">
      <c r="A2291" s="4">
        <v>8792.0</v>
      </c>
      <c r="B2291" s="5" t="s">
        <v>12384</v>
      </c>
      <c r="C2291" s="5" t="s">
        <v>12385</v>
      </c>
      <c r="D2291" s="6" t="s">
        <v>12374</v>
      </c>
      <c r="E2291" s="5" t="s">
        <v>12375</v>
      </c>
      <c r="F2291" s="5" t="s">
        <v>11485</v>
      </c>
      <c r="G2291" s="6" t="s">
        <v>12386</v>
      </c>
      <c r="H2291" s="4" t="str">
        <f>IFERROR(__xludf.DUMMYFUNCTION("""info@""&amp;LOWER(REGEXREPLACE(B2291,""[^A-Za-z0-9]"",""""))&amp;"".com"""),"info@hosteriaeltozalsl.com")</f>
        <v>info@hosteriaeltozalsl.com</v>
      </c>
      <c r="I2291" s="9" t="s">
        <v>12387</v>
      </c>
      <c r="J2291" s="5" t="s">
        <v>93</v>
      </c>
      <c r="K2291" s="4" t="s">
        <v>42</v>
      </c>
    </row>
    <row r="2292">
      <c r="A2292" s="4">
        <v>8791.0</v>
      </c>
      <c r="B2292" s="5" t="s">
        <v>12388</v>
      </c>
      <c r="C2292" s="5" t="s">
        <v>12389</v>
      </c>
      <c r="D2292" s="6" t="s">
        <v>12390</v>
      </c>
      <c r="E2292" s="5" t="s">
        <v>12391</v>
      </c>
      <c r="F2292" s="5" t="s">
        <v>11485</v>
      </c>
      <c r="G2292" s="6" t="s">
        <v>12392</v>
      </c>
      <c r="H2292" s="4" t="str">
        <f>IFERROR(__xludf.DUMMYFUNCTION("""info@""&amp;LOWER(REGEXREPLACE(B2292,""[^A-Za-z0-9]"",""""))&amp;"".com"""),"info@laabadiasomontanosl.com")</f>
        <v>info@laabadiasomontanosl.com</v>
      </c>
      <c r="I2292" s="9" t="s">
        <v>12393</v>
      </c>
      <c r="J2292" s="5" t="s">
        <v>108</v>
      </c>
      <c r="K2292" s="5" t="s">
        <v>233</v>
      </c>
    </row>
    <row r="2293">
      <c r="A2293" s="4">
        <v>8790.0</v>
      </c>
      <c r="B2293" s="5" t="s">
        <v>12394</v>
      </c>
      <c r="C2293" s="5" t="s">
        <v>12395</v>
      </c>
      <c r="D2293" s="6" t="s">
        <v>12396</v>
      </c>
      <c r="E2293" s="5" t="s">
        <v>12397</v>
      </c>
      <c r="F2293" s="5" t="s">
        <v>11485</v>
      </c>
      <c r="G2293" s="6" t="s">
        <v>12398</v>
      </c>
      <c r="H2293" s="7" t="s">
        <v>12399</v>
      </c>
      <c r="I2293" s="8" t="s">
        <v>12400</v>
      </c>
      <c r="J2293" s="5" t="s">
        <v>93</v>
      </c>
      <c r="K2293" s="4" t="s">
        <v>42</v>
      </c>
    </row>
    <row r="2294">
      <c r="A2294" s="4">
        <v>8789.0</v>
      </c>
      <c r="B2294" s="5" t="s">
        <v>12401</v>
      </c>
      <c r="C2294" s="5" t="s">
        <v>12402</v>
      </c>
      <c r="D2294" s="6" t="s">
        <v>12403</v>
      </c>
      <c r="E2294" s="5" t="s">
        <v>11485</v>
      </c>
      <c r="F2294" s="5" t="s">
        <v>11485</v>
      </c>
      <c r="G2294" s="6" t="s">
        <v>12404</v>
      </c>
      <c r="H2294" s="5" t="s">
        <v>12405</v>
      </c>
      <c r="I2294" s="8" t="s">
        <v>12406</v>
      </c>
      <c r="J2294" s="5" t="s">
        <v>42</v>
      </c>
      <c r="K2294" s="5" t="s">
        <v>2513</v>
      </c>
    </row>
    <row r="2295">
      <c r="A2295" s="4">
        <v>8788.0</v>
      </c>
      <c r="B2295" s="5" t="s">
        <v>12407</v>
      </c>
      <c r="C2295" s="5" t="s">
        <v>12408</v>
      </c>
      <c r="D2295" s="6" t="s">
        <v>12409</v>
      </c>
      <c r="E2295" s="5" t="s">
        <v>12410</v>
      </c>
      <c r="F2295" s="5" t="s">
        <v>11485</v>
      </c>
      <c r="G2295" s="6" t="s">
        <v>12411</v>
      </c>
      <c r="H2295" s="5" t="s">
        <v>12412</v>
      </c>
      <c r="I2295" s="11" t="s">
        <v>12413</v>
      </c>
      <c r="J2295" s="5" t="s">
        <v>108</v>
      </c>
      <c r="K2295" s="5" t="s">
        <v>839</v>
      </c>
    </row>
    <row r="2296">
      <c r="A2296" s="4">
        <v>8787.0</v>
      </c>
      <c r="B2296" s="5" t="s">
        <v>12414</v>
      </c>
      <c r="C2296" s="5" t="s">
        <v>12415</v>
      </c>
      <c r="D2296" s="6" t="s">
        <v>12416</v>
      </c>
      <c r="E2296" s="5" t="s">
        <v>12417</v>
      </c>
      <c r="F2296" s="5" t="s">
        <v>11485</v>
      </c>
      <c r="G2296" s="6" t="s">
        <v>12418</v>
      </c>
      <c r="H2296" s="5" t="s">
        <v>12419</v>
      </c>
      <c r="I2296" s="8" t="s">
        <v>12420</v>
      </c>
      <c r="J2296" s="5" t="s">
        <v>42</v>
      </c>
      <c r="K2296" s="5" t="s">
        <v>218</v>
      </c>
    </row>
    <row r="2297">
      <c r="A2297" s="4">
        <v>8786.0</v>
      </c>
      <c r="B2297" s="5" t="s">
        <v>12421</v>
      </c>
      <c r="C2297" s="5" t="s">
        <v>12422</v>
      </c>
      <c r="D2297" s="6" t="s">
        <v>12423</v>
      </c>
      <c r="E2297" s="5" t="s">
        <v>12424</v>
      </c>
      <c r="F2297" s="5" t="s">
        <v>11485</v>
      </c>
      <c r="G2297" s="6" t="s">
        <v>12425</v>
      </c>
      <c r="H2297" s="5" t="s">
        <v>12426</v>
      </c>
      <c r="I2297" s="9" t="s">
        <v>12427</v>
      </c>
      <c r="J2297" s="5" t="s">
        <v>367</v>
      </c>
      <c r="K2297" s="5" t="s">
        <v>308</v>
      </c>
    </row>
    <row r="2298">
      <c r="A2298" s="4">
        <v>8785.0</v>
      </c>
      <c r="B2298" s="5" t="s">
        <v>12428</v>
      </c>
      <c r="C2298" s="5" t="s">
        <v>12429</v>
      </c>
      <c r="D2298" s="6" t="s">
        <v>12430</v>
      </c>
      <c r="E2298" s="5" t="s">
        <v>11485</v>
      </c>
      <c r="F2298" s="5" t="s">
        <v>11485</v>
      </c>
      <c r="G2298" s="6" t="s">
        <v>12431</v>
      </c>
      <c r="H2298" s="5" t="s">
        <v>12432</v>
      </c>
      <c r="I2298" s="8" t="s">
        <v>12433</v>
      </c>
      <c r="J2298" s="5" t="s">
        <v>108</v>
      </c>
      <c r="K2298" s="5" t="s">
        <v>184</v>
      </c>
    </row>
    <row r="2299">
      <c r="A2299" s="4">
        <v>8784.0</v>
      </c>
      <c r="B2299" s="5" t="s">
        <v>12434</v>
      </c>
      <c r="C2299" s="5" t="s">
        <v>12435</v>
      </c>
      <c r="D2299" s="6" t="s">
        <v>12430</v>
      </c>
      <c r="E2299" s="5" t="s">
        <v>11485</v>
      </c>
      <c r="F2299" s="5" t="s">
        <v>11485</v>
      </c>
      <c r="G2299" s="6" t="s">
        <v>12436</v>
      </c>
      <c r="H2299" s="5" t="s">
        <v>12432</v>
      </c>
      <c r="I2299" s="8" t="s">
        <v>12433</v>
      </c>
      <c r="J2299" s="5" t="s">
        <v>108</v>
      </c>
      <c r="K2299" s="5" t="s">
        <v>553</v>
      </c>
    </row>
    <row r="2300">
      <c r="A2300" s="4">
        <v>8783.0</v>
      </c>
      <c r="B2300" s="5" t="s">
        <v>12437</v>
      </c>
      <c r="C2300" s="5" t="s">
        <v>12438</v>
      </c>
      <c r="D2300" s="6" t="s">
        <v>12403</v>
      </c>
      <c r="E2300" s="5" t="s">
        <v>11485</v>
      </c>
      <c r="F2300" s="5" t="s">
        <v>11485</v>
      </c>
      <c r="G2300" s="6" t="s">
        <v>12439</v>
      </c>
      <c r="H2300" s="5" t="s">
        <v>12440</v>
      </c>
      <c r="I2300" s="8" t="s">
        <v>12441</v>
      </c>
      <c r="J2300" s="5" t="s">
        <v>42</v>
      </c>
      <c r="K2300" s="5" t="s">
        <v>1446</v>
      </c>
    </row>
    <row r="2301">
      <c r="A2301" s="4">
        <v>8782.0</v>
      </c>
      <c r="B2301" s="5" t="s">
        <v>12442</v>
      </c>
      <c r="C2301" s="5" t="s">
        <v>12443</v>
      </c>
      <c r="D2301" s="6" t="s">
        <v>12444</v>
      </c>
      <c r="E2301" s="5" t="s">
        <v>11485</v>
      </c>
      <c r="F2301" s="5" t="s">
        <v>11485</v>
      </c>
      <c r="G2301" s="6" t="s">
        <v>12445</v>
      </c>
      <c r="H2301" s="5" t="s">
        <v>12446</v>
      </c>
      <c r="I2301" s="9" t="s">
        <v>12447</v>
      </c>
      <c r="J2301" s="5" t="s">
        <v>42</v>
      </c>
      <c r="K2301" s="5" t="s">
        <v>184</v>
      </c>
    </row>
    <row r="2302">
      <c r="A2302" s="4">
        <v>8781.0</v>
      </c>
      <c r="B2302" s="5" t="s">
        <v>12448</v>
      </c>
      <c r="C2302" s="5" t="s">
        <v>12449</v>
      </c>
      <c r="D2302" s="6" t="s">
        <v>12430</v>
      </c>
      <c r="E2302" s="5" t="s">
        <v>11485</v>
      </c>
      <c r="F2302" s="5" t="s">
        <v>11485</v>
      </c>
      <c r="G2302" s="6" t="s">
        <v>12450</v>
      </c>
      <c r="H2302" s="4" t="s">
        <v>9360</v>
      </c>
      <c r="I2302" s="8" t="s">
        <v>12451</v>
      </c>
      <c r="J2302" s="5" t="s">
        <v>93</v>
      </c>
      <c r="K2302" s="5" t="s">
        <v>1415</v>
      </c>
    </row>
    <row r="2303">
      <c r="A2303" s="4">
        <v>8780.0</v>
      </c>
      <c r="B2303" s="5" t="s">
        <v>12452</v>
      </c>
      <c r="C2303" s="5" t="s">
        <v>12453</v>
      </c>
      <c r="D2303" s="6" t="s">
        <v>12430</v>
      </c>
      <c r="E2303" s="5" t="s">
        <v>11485</v>
      </c>
      <c r="F2303" s="5" t="s">
        <v>11485</v>
      </c>
      <c r="G2303" s="6" t="s">
        <v>12454</v>
      </c>
      <c r="H2303" s="5" t="s">
        <v>12455</v>
      </c>
      <c r="I2303" s="9" t="s">
        <v>12456</v>
      </c>
      <c r="J2303" s="5" t="s">
        <v>18</v>
      </c>
      <c r="K2303" s="5" t="s">
        <v>12457</v>
      </c>
    </row>
    <row r="2304">
      <c r="A2304" s="4">
        <v>8779.0</v>
      </c>
      <c r="B2304" s="5" t="s">
        <v>12458</v>
      </c>
      <c r="C2304" s="5" t="s">
        <v>12459</v>
      </c>
      <c r="D2304" s="6" t="s">
        <v>11548</v>
      </c>
      <c r="E2304" s="5" t="s">
        <v>11549</v>
      </c>
      <c r="F2304" s="5" t="s">
        <v>11485</v>
      </c>
      <c r="G2304" s="6" t="s">
        <v>12460</v>
      </c>
      <c r="H2304" s="5" t="s">
        <v>12461</v>
      </c>
      <c r="I2304" s="8" t="s">
        <v>12462</v>
      </c>
      <c r="J2304" s="5" t="s">
        <v>108</v>
      </c>
      <c r="K2304" s="5" t="s">
        <v>553</v>
      </c>
    </row>
    <row r="2305">
      <c r="A2305" s="4">
        <v>8778.0</v>
      </c>
      <c r="B2305" s="5" t="s">
        <v>12463</v>
      </c>
      <c r="C2305" s="5" t="s">
        <v>12464</v>
      </c>
      <c r="D2305" s="6" t="s">
        <v>12465</v>
      </c>
      <c r="E2305" s="5" t="s">
        <v>11485</v>
      </c>
      <c r="F2305" s="5" t="s">
        <v>11485</v>
      </c>
      <c r="G2305" s="6" t="s">
        <v>12466</v>
      </c>
      <c r="H2305" s="5" t="s">
        <v>12467</v>
      </c>
      <c r="I2305" s="9" t="s">
        <v>12468</v>
      </c>
      <c r="J2305" s="5" t="s">
        <v>108</v>
      </c>
      <c r="K2305" s="4" t="s">
        <v>42</v>
      </c>
    </row>
    <row r="2306">
      <c r="A2306" s="4">
        <v>11708.0</v>
      </c>
      <c r="B2306" s="5" t="s">
        <v>12469</v>
      </c>
      <c r="C2306" s="5" t="s">
        <v>12470</v>
      </c>
      <c r="D2306" s="6" t="s">
        <v>12471</v>
      </c>
      <c r="E2306" s="5" t="s">
        <v>12472</v>
      </c>
      <c r="F2306" s="5" t="s">
        <v>11485</v>
      </c>
      <c r="G2306" s="12" t="s">
        <v>12473</v>
      </c>
      <c r="H2306" s="7" t="s">
        <v>12474</v>
      </c>
      <c r="I2306" s="8" t="str">
        <f>LOWER(SUBSTITUTE(SUBSTITUTE(SUBSTITUTE(SUBSTITUTE(SUBSTITUTE(SUBSTITUTE(SUBSTITUTE(B2306,"S.L.",""),"SL",""),"S.A.",""),"SA","")," ",""),".",""),",",""))&amp;".com"</f>
        <v>costalazplaza.com</v>
      </c>
      <c r="J2306" s="5" t="s">
        <v>42</v>
      </c>
      <c r="K2306" s="5" t="s">
        <v>553</v>
      </c>
    </row>
    <row r="2307">
      <c r="A2307" s="4">
        <v>11706.0</v>
      </c>
      <c r="B2307" s="5" t="s">
        <v>12475</v>
      </c>
      <c r="C2307" s="5" t="s">
        <v>12476</v>
      </c>
      <c r="D2307" s="6" t="s">
        <v>11548</v>
      </c>
      <c r="E2307" s="5" t="s">
        <v>12477</v>
      </c>
      <c r="F2307" s="5" t="s">
        <v>11485</v>
      </c>
      <c r="G2307" s="12" t="s">
        <v>12478</v>
      </c>
      <c r="H2307" s="5" t="s">
        <v>12479</v>
      </c>
      <c r="I2307" s="8" t="s">
        <v>12480</v>
      </c>
      <c r="J2307" s="5" t="s">
        <v>93</v>
      </c>
      <c r="K2307" s="5" t="s">
        <v>74</v>
      </c>
    </row>
    <row r="2308">
      <c r="A2308" s="4">
        <v>11700.0</v>
      </c>
      <c r="B2308" s="5" t="s">
        <v>12481</v>
      </c>
      <c r="C2308" s="5" t="s">
        <v>4954</v>
      </c>
      <c r="D2308" s="6" t="s">
        <v>11714</v>
      </c>
      <c r="E2308" s="5" t="s">
        <v>12482</v>
      </c>
      <c r="F2308" s="5" t="s">
        <v>11485</v>
      </c>
      <c r="G2308" s="12" t="s">
        <v>12483</v>
      </c>
      <c r="H2308" s="5" t="s">
        <v>12484</v>
      </c>
      <c r="I2308" s="8" t="s">
        <v>12485</v>
      </c>
      <c r="J2308" s="5" t="s">
        <v>42</v>
      </c>
      <c r="K2308" s="5" t="s">
        <v>553</v>
      </c>
    </row>
    <row r="2309">
      <c r="A2309" s="4">
        <v>11701.0</v>
      </c>
      <c r="B2309" s="5" t="s">
        <v>12486</v>
      </c>
      <c r="C2309" s="5" t="s">
        <v>12487</v>
      </c>
      <c r="D2309" s="6" t="s">
        <v>11483</v>
      </c>
      <c r="E2309" s="5" t="s">
        <v>11484</v>
      </c>
      <c r="F2309" s="5" t="s">
        <v>11485</v>
      </c>
      <c r="G2309" s="12" t="s">
        <v>12488</v>
      </c>
      <c r="H2309" s="5" t="s">
        <v>12489</v>
      </c>
      <c r="I2309" s="8" t="s">
        <v>12490</v>
      </c>
      <c r="J2309" s="5" t="s">
        <v>42</v>
      </c>
      <c r="K2309" s="5" t="s">
        <v>170</v>
      </c>
    </row>
    <row r="2310">
      <c r="A2310" s="4">
        <v>11685.0</v>
      </c>
      <c r="B2310" s="5" t="s">
        <v>12491</v>
      </c>
      <c r="C2310" s="5" t="s">
        <v>12492</v>
      </c>
      <c r="D2310" s="6" t="s">
        <v>11814</v>
      </c>
      <c r="E2310" s="5" t="s">
        <v>11492</v>
      </c>
      <c r="F2310" s="5" t="s">
        <v>11485</v>
      </c>
      <c r="G2310" s="12" t="s">
        <v>12493</v>
      </c>
      <c r="H2310" s="5" t="s">
        <v>12494</v>
      </c>
      <c r="I2310" s="8" t="s">
        <v>12495</v>
      </c>
      <c r="J2310" s="5" t="s">
        <v>108</v>
      </c>
      <c r="K2310" s="5" t="s">
        <v>464</v>
      </c>
    </row>
    <row r="2311">
      <c r="A2311" s="4">
        <v>11691.0</v>
      </c>
      <c r="B2311" s="5" t="s">
        <v>12496</v>
      </c>
      <c r="C2311" s="5" t="s">
        <v>8648</v>
      </c>
      <c r="D2311" s="6" t="s">
        <v>12497</v>
      </c>
      <c r="E2311" s="5" t="s">
        <v>12498</v>
      </c>
      <c r="F2311" s="5" t="s">
        <v>11485</v>
      </c>
      <c r="G2311" s="12" t="s">
        <v>12499</v>
      </c>
      <c r="H2311" s="7" t="s">
        <v>12500</v>
      </c>
      <c r="I2311" s="8" t="str">
        <f>LOWER(SUBSTITUTE(SUBSTITUTE(SUBSTITUTE(SUBSTITUTE(SUBSTITUTE(SUBSTITUTE(SUBSTITUTE(B2311,"S.L.",""),"SL",""),"S.A.",""),"SA","")," ",""),".",""),",",""))&amp;".com"</f>
        <v>hoteldomusfontana.com</v>
      </c>
      <c r="J2311" s="5" t="s">
        <v>108</v>
      </c>
      <c r="K2311" s="5" t="s">
        <v>152</v>
      </c>
    </row>
    <row r="2312">
      <c r="A2312" s="4">
        <v>8777.0</v>
      </c>
      <c r="B2312" s="5" t="s">
        <v>12501</v>
      </c>
      <c r="C2312" s="5" t="s">
        <v>12502</v>
      </c>
      <c r="D2312" s="6" t="s">
        <v>12503</v>
      </c>
      <c r="E2312" s="5" t="s">
        <v>12504</v>
      </c>
      <c r="F2312" s="5" t="s">
        <v>12504</v>
      </c>
      <c r="G2312" s="6" t="s">
        <v>12505</v>
      </c>
      <c r="H2312" s="4" t="str">
        <f>IFERROR(__xludf.DUMMYFUNCTION("""info@""&amp;LOWER(REGEXREPLACE(B2312,""[^A-Za-z0-9]"",""""))&amp;"".com"""),"info@sansipark.com")</f>
        <v>info@sansipark.com</v>
      </c>
      <c r="I2312" s="9" t="s">
        <v>12506</v>
      </c>
      <c r="J2312" s="5" t="s">
        <v>42</v>
      </c>
      <c r="K2312" s="5" t="s">
        <v>433</v>
      </c>
    </row>
    <row r="2313">
      <c r="A2313" s="4">
        <v>8776.0</v>
      </c>
      <c r="B2313" s="5" t="s">
        <v>12507</v>
      </c>
      <c r="C2313" s="5" t="s">
        <v>12508</v>
      </c>
      <c r="D2313" s="6" t="s">
        <v>12509</v>
      </c>
      <c r="E2313" s="5" t="s">
        <v>12510</v>
      </c>
      <c r="F2313" s="5" t="s">
        <v>12504</v>
      </c>
      <c r="G2313" s="6" t="s">
        <v>12511</v>
      </c>
      <c r="H2313" s="4" t="s">
        <v>12512</v>
      </c>
      <c r="I2313" s="8" t="s">
        <v>12513</v>
      </c>
      <c r="J2313" s="5" t="s">
        <v>42</v>
      </c>
      <c r="K2313" s="5" t="s">
        <v>2700</v>
      </c>
    </row>
    <row r="2314">
      <c r="A2314" s="4">
        <v>8775.0</v>
      </c>
      <c r="B2314" s="5" t="s">
        <v>12514</v>
      </c>
      <c r="C2314" s="5" t="s">
        <v>12515</v>
      </c>
      <c r="D2314" s="6" t="s">
        <v>12516</v>
      </c>
      <c r="E2314" s="5" t="s">
        <v>12517</v>
      </c>
      <c r="F2314" s="5" t="s">
        <v>12504</v>
      </c>
      <c r="G2314" s="6" t="s">
        <v>12518</v>
      </c>
      <c r="H2314" s="4" t="str">
        <f>IFERROR(__xludf.DUMMYFUNCTION("""info@""&amp;LOWER(REGEXREPLACE(B2314,""[^A-Za-z0-9]"",""""))&amp;"".com"""),"info@larosaleda.com")</f>
        <v>info@larosaleda.com</v>
      </c>
      <c r="I2314" s="9" t="s">
        <v>12519</v>
      </c>
      <c r="J2314" s="5" t="s">
        <v>18</v>
      </c>
      <c r="K2314" s="5" t="s">
        <v>553</v>
      </c>
    </row>
    <row r="2315">
      <c r="A2315" s="4">
        <v>8774.0</v>
      </c>
      <c r="B2315" s="5" t="s">
        <v>12520</v>
      </c>
      <c r="C2315" s="5" t="s">
        <v>12521</v>
      </c>
      <c r="D2315" s="6" t="s">
        <v>12522</v>
      </c>
      <c r="E2315" s="5" t="s">
        <v>12523</v>
      </c>
      <c r="F2315" s="5" t="s">
        <v>12504</v>
      </c>
      <c r="G2315" s="6" t="s">
        <v>12524</v>
      </c>
      <c r="H2315" s="4" t="str">
        <f>IFERROR(__xludf.DUMMYFUNCTION("""info@""&amp;LOWER(REGEXREPLACE(B2315,""[^A-Za-z0-9]"",""""))&amp;"".com"""),"info@hotelfondamas.com")</f>
        <v>info@hotelfondamas.com</v>
      </c>
      <c r="I2315" s="9" t="s">
        <v>12525</v>
      </c>
      <c r="J2315" s="5" t="s">
        <v>108</v>
      </c>
      <c r="K2315" s="5" t="s">
        <v>280</v>
      </c>
    </row>
    <row r="2316">
      <c r="A2316" s="4">
        <v>8773.0</v>
      </c>
      <c r="B2316" s="5" t="s">
        <v>12526</v>
      </c>
      <c r="C2316" s="5" t="s">
        <v>12527</v>
      </c>
      <c r="D2316" s="6" t="s">
        <v>12522</v>
      </c>
      <c r="E2316" s="5" t="s">
        <v>12523</v>
      </c>
      <c r="F2316" s="5" t="s">
        <v>12504</v>
      </c>
      <c r="G2316" s="6" t="s">
        <v>12528</v>
      </c>
      <c r="H2316" s="5" t="s">
        <v>12529</v>
      </c>
      <c r="I2316" s="8" t="s">
        <v>12530</v>
      </c>
      <c r="J2316" s="5" t="s">
        <v>108</v>
      </c>
      <c r="K2316" s="5" t="s">
        <v>1985</v>
      </c>
    </row>
    <row r="2317">
      <c r="A2317" s="4">
        <v>8771.0</v>
      </c>
      <c r="B2317" s="5" t="s">
        <v>12531</v>
      </c>
      <c r="C2317" s="5" t="s">
        <v>12532</v>
      </c>
      <c r="D2317" s="6" t="s">
        <v>12533</v>
      </c>
      <c r="E2317" s="5" t="s">
        <v>12534</v>
      </c>
      <c r="F2317" s="5" t="s">
        <v>12504</v>
      </c>
      <c r="G2317" s="6" t="s">
        <v>12535</v>
      </c>
      <c r="H2317" s="5" t="s">
        <v>12536</v>
      </c>
      <c r="I2317" s="9" t="s">
        <v>12537</v>
      </c>
      <c r="J2317" s="5" t="s">
        <v>108</v>
      </c>
      <c r="K2317" s="4" t="s">
        <v>42</v>
      </c>
    </row>
    <row r="2318">
      <c r="A2318" s="4">
        <v>8772.0</v>
      </c>
      <c r="B2318" s="5" t="s">
        <v>12538</v>
      </c>
      <c r="C2318" s="5" t="s">
        <v>12532</v>
      </c>
      <c r="D2318" s="6" t="s">
        <v>12533</v>
      </c>
      <c r="E2318" s="5" t="s">
        <v>12534</v>
      </c>
      <c r="F2318" s="5" t="s">
        <v>12504</v>
      </c>
      <c r="G2318" s="6" t="s">
        <v>12535</v>
      </c>
      <c r="H2318" s="5" t="s">
        <v>12536</v>
      </c>
      <c r="I2318" s="9" t="s">
        <v>12539</v>
      </c>
      <c r="J2318" s="5" t="s">
        <v>42</v>
      </c>
      <c r="K2318" s="4" t="s">
        <v>42</v>
      </c>
    </row>
    <row r="2319">
      <c r="A2319" s="4">
        <v>8770.0</v>
      </c>
      <c r="B2319" s="5" t="s">
        <v>12540</v>
      </c>
      <c r="C2319" s="5" t="s">
        <v>12541</v>
      </c>
      <c r="D2319" s="6" t="s">
        <v>12533</v>
      </c>
      <c r="E2319" s="5" t="s">
        <v>12534</v>
      </c>
      <c r="F2319" s="5" t="s">
        <v>12504</v>
      </c>
      <c r="G2319" s="6" t="s">
        <v>12542</v>
      </c>
      <c r="H2319" s="5" t="s">
        <v>12543</v>
      </c>
      <c r="I2319" s="8" t="s">
        <v>12544</v>
      </c>
      <c r="J2319" s="5" t="s">
        <v>93</v>
      </c>
      <c r="K2319" s="5" t="s">
        <v>1086</v>
      </c>
    </row>
    <row r="2320">
      <c r="A2320" s="4">
        <v>8769.0</v>
      </c>
      <c r="B2320" s="5" t="s">
        <v>12545</v>
      </c>
      <c r="C2320" s="5" t="s">
        <v>12546</v>
      </c>
      <c r="D2320" s="6" t="s">
        <v>12533</v>
      </c>
      <c r="E2320" s="5" t="s">
        <v>12534</v>
      </c>
      <c r="F2320" s="5" t="s">
        <v>12504</v>
      </c>
      <c r="G2320" s="6" t="s">
        <v>12547</v>
      </c>
      <c r="H2320" s="5" t="s">
        <v>12548</v>
      </c>
      <c r="I2320" s="8" t="s">
        <v>12549</v>
      </c>
      <c r="J2320" s="5" t="s">
        <v>42</v>
      </c>
      <c r="K2320" s="5" t="s">
        <v>553</v>
      </c>
    </row>
    <row r="2321">
      <c r="A2321" s="4">
        <v>8768.0</v>
      </c>
      <c r="B2321" s="5" t="s">
        <v>12550</v>
      </c>
      <c r="C2321" s="5" t="s">
        <v>12541</v>
      </c>
      <c r="D2321" s="6" t="s">
        <v>12533</v>
      </c>
      <c r="E2321" s="5" t="s">
        <v>12534</v>
      </c>
      <c r="F2321" s="5" t="s">
        <v>12504</v>
      </c>
      <c r="G2321" s="6" t="s">
        <v>12551</v>
      </c>
      <c r="H2321" s="5" t="s">
        <v>12543</v>
      </c>
      <c r="I2321" s="8" t="s">
        <v>12544</v>
      </c>
      <c r="J2321" s="5" t="s">
        <v>42</v>
      </c>
      <c r="K2321" s="5" t="s">
        <v>5485</v>
      </c>
    </row>
    <row r="2322">
      <c r="A2322" s="4">
        <v>8767.0</v>
      </c>
      <c r="B2322" s="5" t="s">
        <v>12552</v>
      </c>
      <c r="C2322" s="5" t="s">
        <v>12553</v>
      </c>
      <c r="D2322" s="6" t="s">
        <v>12533</v>
      </c>
      <c r="E2322" s="5" t="s">
        <v>12534</v>
      </c>
      <c r="F2322" s="5" t="s">
        <v>12504</v>
      </c>
      <c r="G2322" s="6" t="s">
        <v>12554</v>
      </c>
      <c r="H2322" s="5" t="s">
        <v>12555</v>
      </c>
      <c r="I2322" s="8" t="s">
        <v>12556</v>
      </c>
      <c r="J2322" s="5" t="s">
        <v>232</v>
      </c>
      <c r="K2322" s="5" t="s">
        <v>782</v>
      </c>
    </row>
    <row r="2323">
      <c r="A2323" s="4">
        <v>8766.0</v>
      </c>
      <c r="B2323" s="5" t="s">
        <v>12557</v>
      </c>
      <c r="C2323" s="5" t="s">
        <v>12558</v>
      </c>
      <c r="D2323" s="6" t="s">
        <v>12559</v>
      </c>
      <c r="E2323" s="5" t="s">
        <v>12534</v>
      </c>
      <c r="F2323" s="5" t="s">
        <v>12504</v>
      </c>
      <c r="G2323" s="6" t="s">
        <v>12560</v>
      </c>
      <c r="H2323" s="4" t="str">
        <f>IFERROR(__xludf.DUMMYFUNCTION("""info@""&amp;LOWER(REGEXREPLACE(B2323,""[^A-Za-z0-9]"",""""))&amp;"".com"""),"info@hotelfarredaval.com")</f>
        <v>info@hotelfarredaval.com</v>
      </c>
      <c r="I2323" s="9" t="s">
        <v>12561</v>
      </c>
      <c r="J2323" s="5" t="s">
        <v>93</v>
      </c>
      <c r="K2323" s="5" t="s">
        <v>280</v>
      </c>
    </row>
    <row r="2324">
      <c r="A2324" s="4">
        <v>8765.0</v>
      </c>
      <c r="B2324" s="5" t="s">
        <v>12562</v>
      </c>
      <c r="C2324" s="5" t="s">
        <v>12563</v>
      </c>
      <c r="D2324" s="6" t="s">
        <v>12564</v>
      </c>
      <c r="E2324" s="5" t="s">
        <v>12565</v>
      </c>
      <c r="F2324" s="5" t="s">
        <v>12504</v>
      </c>
      <c r="G2324" s="6" t="s">
        <v>12566</v>
      </c>
      <c r="H2324" s="5" t="s">
        <v>12567</v>
      </c>
      <c r="I2324" s="9" t="s">
        <v>12568</v>
      </c>
      <c r="J2324" s="5" t="s">
        <v>42</v>
      </c>
      <c r="K2324" s="5" t="s">
        <v>201</v>
      </c>
    </row>
    <row r="2325">
      <c r="A2325" s="4">
        <v>8764.0</v>
      </c>
      <c r="B2325" s="5" t="s">
        <v>12569</v>
      </c>
      <c r="C2325" s="5" t="s">
        <v>12570</v>
      </c>
      <c r="D2325" s="6" t="s">
        <v>12564</v>
      </c>
      <c r="E2325" s="5" t="s">
        <v>12565</v>
      </c>
      <c r="F2325" s="5" t="s">
        <v>12504</v>
      </c>
      <c r="G2325" s="6" t="s">
        <v>12571</v>
      </c>
      <c r="H2325" s="4" t="s">
        <v>12572</v>
      </c>
      <c r="I2325" s="8" t="s">
        <v>12573</v>
      </c>
      <c r="J2325" s="5" t="s">
        <v>108</v>
      </c>
      <c r="K2325" s="5" t="s">
        <v>115</v>
      </c>
    </row>
    <row r="2326">
      <c r="A2326" s="4">
        <v>8762.0</v>
      </c>
      <c r="B2326" s="5" t="s">
        <v>12574</v>
      </c>
      <c r="C2326" s="5" t="s">
        <v>12575</v>
      </c>
      <c r="D2326" s="6" t="s">
        <v>12576</v>
      </c>
      <c r="E2326" s="5" t="s">
        <v>12577</v>
      </c>
      <c r="F2326" s="5" t="s">
        <v>12504</v>
      </c>
      <c r="G2326" s="6" t="s">
        <v>12578</v>
      </c>
      <c r="H2326" s="5" t="s">
        <v>12579</v>
      </c>
      <c r="I2326" s="8" t="s">
        <v>12580</v>
      </c>
      <c r="J2326" s="5" t="s">
        <v>108</v>
      </c>
      <c r="K2326" s="5" t="s">
        <v>280</v>
      </c>
    </row>
    <row r="2327">
      <c r="A2327" s="4">
        <v>8763.0</v>
      </c>
      <c r="B2327" s="5" t="s">
        <v>12581</v>
      </c>
      <c r="C2327" s="5" t="s">
        <v>12575</v>
      </c>
      <c r="D2327" s="6" t="s">
        <v>12576</v>
      </c>
      <c r="E2327" s="5" t="s">
        <v>12577</v>
      </c>
      <c r="F2327" s="5" t="s">
        <v>12504</v>
      </c>
      <c r="G2327" s="6" t="s">
        <v>12578</v>
      </c>
      <c r="H2327" s="5" t="s">
        <v>12579</v>
      </c>
      <c r="I2327" s="8" t="s">
        <v>12580</v>
      </c>
      <c r="J2327" s="5" t="s">
        <v>93</v>
      </c>
      <c r="K2327" s="5" t="s">
        <v>43</v>
      </c>
    </row>
    <row r="2328">
      <c r="A2328" s="4">
        <v>8761.0</v>
      </c>
      <c r="B2328" s="5" t="s">
        <v>12582</v>
      </c>
      <c r="C2328" s="5" t="s">
        <v>12583</v>
      </c>
      <c r="D2328" s="6" t="s">
        <v>12584</v>
      </c>
      <c r="E2328" s="5" t="s">
        <v>12585</v>
      </c>
      <c r="F2328" s="5" t="s">
        <v>12504</v>
      </c>
      <c r="G2328" s="6" t="s">
        <v>12586</v>
      </c>
      <c r="H2328" s="5" t="s">
        <v>12587</v>
      </c>
      <c r="I2328" s="8" t="s">
        <v>12588</v>
      </c>
      <c r="J2328" s="5" t="s">
        <v>93</v>
      </c>
      <c r="K2328" s="5" t="s">
        <v>27</v>
      </c>
    </row>
    <row r="2329">
      <c r="A2329" s="4">
        <v>8760.0</v>
      </c>
      <c r="B2329" s="5" t="s">
        <v>12589</v>
      </c>
      <c r="C2329" s="5" t="s">
        <v>12590</v>
      </c>
      <c r="D2329" s="6" t="s">
        <v>12591</v>
      </c>
      <c r="E2329" s="5" t="s">
        <v>12592</v>
      </c>
      <c r="F2329" s="5" t="s">
        <v>12504</v>
      </c>
      <c r="G2329" s="6" t="s">
        <v>12593</v>
      </c>
      <c r="H2329" s="5" t="s">
        <v>12594</v>
      </c>
      <c r="I2329" s="8" t="s">
        <v>12595</v>
      </c>
      <c r="J2329" s="5" t="s">
        <v>108</v>
      </c>
      <c r="K2329" s="5" t="s">
        <v>464</v>
      </c>
    </row>
    <row r="2330">
      <c r="A2330" s="4">
        <v>8759.0</v>
      </c>
      <c r="B2330" s="5" t="s">
        <v>12596</v>
      </c>
      <c r="C2330" s="5" t="s">
        <v>12597</v>
      </c>
      <c r="D2330" s="6" t="s">
        <v>12598</v>
      </c>
      <c r="E2330" s="5" t="s">
        <v>12585</v>
      </c>
      <c r="F2330" s="5" t="s">
        <v>12504</v>
      </c>
      <c r="G2330" s="6" t="s">
        <v>12599</v>
      </c>
      <c r="H2330" s="5" t="s">
        <v>12600</v>
      </c>
      <c r="I2330" s="9" t="s">
        <v>12601</v>
      </c>
      <c r="J2330" s="5" t="s">
        <v>93</v>
      </c>
      <c r="K2330" s="5" t="s">
        <v>115</v>
      </c>
    </row>
    <row r="2331">
      <c r="A2331" s="4">
        <v>8758.0</v>
      </c>
      <c r="B2331" s="5" t="s">
        <v>12602</v>
      </c>
      <c r="C2331" s="5" t="s">
        <v>12603</v>
      </c>
      <c r="D2331" s="6" t="s">
        <v>12604</v>
      </c>
      <c r="E2331" s="5" t="s">
        <v>12605</v>
      </c>
      <c r="F2331" s="5" t="s">
        <v>12504</v>
      </c>
      <c r="G2331" s="6" t="s">
        <v>12606</v>
      </c>
      <c r="H2331" s="4" t="str">
        <f>IFERROR(__xludf.DUMMYFUNCTION("""info@""&amp;LOWER(REGEXREPLACE(B2331,""[^A-Za-z0-9]"",""""))&amp;"".com"""),"info@lafabrica.com")</f>
        <v>info@lafabrica.com</v>
      </c>
      <c r="I2331" s="9" t="s">
        <v>12607</v>
      </c>
      <c r="J2331" s="5" t="s">
        <v>18</v>
      </c>
      <c r="K2331" s="5" t="s">
        <v>839</v>
      </c>
    </row>
    <row r="2332">
      <c r="A2332" s="4">
        <v>8757.0</v>
      </c>
      <c r="B2332" s="5" t="s">
        <v>12608</v>
      </c>
      <c r="C2332" s="5" t="s">
        <v>12609</v>
      </c>
      <c r="D2332" s="6" t="s">
        <v>12610</v>
      </c>
      <c r="E2332" s="5" t="s">
        <v>12611</v>
      </c>
      <c r="F2332" s="5" t="s">
        <v>12504</v>
      </c>
      <c r="G2332" s="6" t="s">
        <v>12612</v>
      </c>
      <c r="H2332" s="5" t="s">
        <v>12613</v>
      </c>
      <c r="I2332" s="8" t="s">
        <v>12614</v>
      </c>
      <c r="J2332" s="5" t="s">
        <v>108</v>
      </c>
      <c r="K2332" s="5" t="s">
        <v>1162</v>
      </c>
    </row>
    <row r="2333">
      <c r="A2333" s="4">
        <v>8756.0</v>
      </c>
      <c r="B2333" s="5" t="s">
        <v>12615</v>
      </c>
      <c r="C2333" s="5" t="s">
        <v>12616</v>
      </c>
      <c r="D2333" s="6" t="s">
        <v>12617</v>
      </c>
      <c r="E2333" s="5" t="s">
        <v>12618</v>
      </c>
      <c r="F2333" s="5" t="s">
        <v>12504</v>
      </c>
      <c r="G2333" s="6" t="s">
        <v>12619</v>
      </c>
      <c r="H2333" s="4" t="s">
        <v>12620</v>
      </c>
      <c r="I2333" s="8" t="s">
        <v>12621</v>
      </c>
      <c r="J2333" s="5" t="s">
        <v>93</v>
      </c>
      <c r="K2333" s="5" t="s">
        <v>782</v>
      </c>
    </row>
    <row r="2334">
      <c r="A2334" s="4">
        <v>8755.0</v>
      </c>
      <c r="B2334" s="5" t="s">
        <v>12622</v>
      </c>
      <c r="C2334" s="5" t="s">
        <v>12623</v>
      </c>
      <c r="D2334" s="6" t="s">
        <v>12617</v>
      </c>
      <c r="E2334" s="5" t="s">
        <v>12618</v>
      </c>
      <c r="F2334" s="5" t="s">
        <v>12504</v>
      </c>
      <c r="G2334" s="6" t="s">
        <v>12624</v>
      </c>
      <c r="H2334" s="5" t="s">
        <v>12625</v>
      </c>
      <c r="I2334" s="8" t="s">
        <v>12626</v>
      </c>
      <c r="J2334" s="5" t="s">
        <v>93</v>
      </c>
      <c r="K2334" s="5" t="s">
        <v>975</v>
      </c>
    </row>
    <row r="2335">
      <c r="A2335" s="4">
        <v>8754.0</v>
      </c>
      <c r="B2335" s="5" t="s">
        <v>12627</v>
      </c>
      <c r="C2335" s="5" t="s">
        <v>12628</v>
      </c>
      <c r="D2335" s="6" t="s">
        <v>12629</v>
      </c>
      <c r="E2335" s="5" t="s">
        <v>12630</v>
      </c>
      <c r="F2335" s="5" t="s">
        <v>12504</v>
      </c>
      <c r="G2335" s="6" t="s">
        <v>12631</v>
      </c>
      <c r="H2335" s="5" t="s">
        <v>12632</v>
      </c>
      <c r="I2335" s="9" t="s">
        <v>12633</v>
      </c>
      <c r="J2335" s="5" t="s">
        <v>93</v>
      </c>
      <c r="K2335" s="4" t="s">
        <v>42</v>
      </c>
    </row>
    <row r="2336">
      <c r="A2336" s="4">
        <v>8753.0</v>
      </c>
      <c r="B2336" s="5" t="s">
        <v>12634</v>
      </c>
      <c r="C2336" s="5" t="s">
        <v>12635</v>
      </c>
      <c r="D2336" s="6" t="s">
        <v>12629</v>
      </c>
      <c r="E2336" s="5" t="s">
        <v>12630</v>
      </c>
      <c r="F2336" s="5" t="s">
        <v>12504</v>
      </c>
      <c r="G2336" s="6" t="s">
        <v>12636</v>
      </c>
      <c r="H2336" s="5" t="s">
        <v>12637</v>
      </c>
      <c r="I2336" s="9" t="s">
        <v>12638</v>
      </c>
      <c r="J2336" s="5" t="s">
        <v>93</v>
      </c>
      <c r="K2336" s="5" t="s">
        <v>52</v>
      </c>
    </row>
    <row r="2337">
      <c r="A2337" s="4">
        <v>8752.0</v>
      </c>
      <c r="B2337" s="5" t="s">
        <v>12639</v>
      </c>
      <c r="C2337" s="5" t="s">
        <v>12640</v>
      </c>
      <c r="D2337" s="6" t="s">
        <v>12629</v>
      </c>
      <c r="E2337" s="5" t="s">
        <v>12630</v>
      </c>
      <c r="F2337" s="5" t="s">
        <v>12504</v>
      </c>
      <c r="G2337" s="6" t="s">
        <v>12641</v>
      </c>
      <c r="H2337" s="7" t="s">
        <v>12642</v>
      </c>
      <c r="I2337" s="8" t="s">
        <v>12643</v>
      </c>
      <c r="J2337" s="5" t="s">
        <v>108</v>
      </c>
      <c r="K2337" s="5" t="s">
        <v>280</v>
      </c>
    </row>
    <row r="2338">
      <c r="A2338" s="4">
        <v>8751.0</v>
      </c>
      <c r="B2338" s="5" t="s">
        <v>12644</v>
      </c>
      <c r="C2338" s="5" t="s">
        <v>12645</v>
      </c>
      <c r="D2338" s="6" t="s">
        <v>12646</v>
      </c>
      <c r="E2338" s="5" t="s">
        <v>12647</v>
      </c>
      <c r="F2338" s="5" t="s">
        <v>12504</v>
      </c>
      <c r="G2338" s="6" t="s">
        <v>12648</v>
      </c>
      <c r="H2338" s="5" t="s">
        <v>12649</v>
      </c>
      <c r="I2338" s="8" t="s">
        <v>12650</v>
      </c>
      <c r="J2338" s="5" t="s">
        <v>108</v>
      </c>
      <c r="K2338" s="5" t="s">
        <v>85</v>
      </c>
    </row>
    <row r="2339">
      <c r="A2339" s="4">
        <v>8750.0</v>
      </c>
      <c r="B2339" s="5" t="s">
        <v>12651</v>
      </c>
      <c r="C2339" s="5" t="s">
        <v>12652</v>
      </c>
      <c r="D2339" s="6" t="s">
        <v>12646</v>
      </c>
      <c r="E2339" s="5" t="s">
        <v>12647</v>
      </c>
      <c r="F2339" s="5" t="s">
        <v>12504</v>
      </c>
      <c r="G2339" s="6" t="s">
        <v>12653</v>
      </c>
      <c r="H2339" s="4" t="str">
        <f>IFERROR(__xludf.DUMMYFUNCTION("""info@""&amp;LOWER(REGEXREPLACE(B2339,""[^A-Za-z0-9]"",""""))&amp;"".com"""),"info@hoteltalabart.com")</f>
        <v>info@hoteltalabart.com</v>
      </c>
      <c r="I2339" s="9" t="s">
        <v>12654</v>
      </c>
      <c r="J2339" s="5" t="s">
        <v>42</v>
      </c>
      <c r="K2339" s="5" t="s">
        <v>184</v>
      </c>
    </row>
    <row r="2340">
      <c r="A2340" s="4">
        <v>8749.0</v>
      </c>
      <c r="B2340" s="5" t="s">
        <v>12655</v>
      </c>
      <c r="C2340" s="5" t="s">
        <v>12656</v>
      </c>
      <c r="D2340" s="6" t="s">
        <v>12657</v>
      </c>
      <c r="E2340" s="5" t="s">
        <v>12658</v>
      </c>
      <c r="F2340" s="5" t="s">
        <v>12504</v>
      </c>
      <c r="G2340" s="6" t="s">
        <v>12659</v>
      </c>
      <c r="H2340" s="5" t="s">
        <v>12660</v>
      </c>
      <c r="I2340" s="8" t="s">
        <v>12661</v>
      </c>
      <c r="J2340" s="5" t="s">
        <v>108</v>
      </c>
      <c r="K2340" s="4" t="s">
        <v>42</v>
      </c>
    </row>
    <row r="2341">
      <c r="A2341" s="4">
        <v>8748.0</v>
      </c>
      <c r="B2341" s="5" t="s">
        <v>12662</v>
      </c>
      <c r="C2341" s="5" t="s">
        <v>12663</v>
      </c>
      <c r="D2341" s="6" t="s">
        <v>12657</v>
      </c>
      <c r="E2341" s="5" t="s">
        <v>12658</v>
      </c>
      <c r="F2341" s="5" t="s">
        <v>12504</v>
      </c>
      <c r="G2341" s="6" t="s">
        <v>12664</v>
      </c>
      <c r="H2341" s="5" t="s">
        <v>12665</v>
      </c>
      <c r="I2341" s="9" t="s">
        <v>12666</v>
      </c>
      <c r="J2341" s="5" t="s">
        <v>93</v>
      </c>
      <c r="K2341" s="5" t="s">
        <v>176</v>
      </c>
    </row>
    <row r="2342">
      <c r="A2342" s="4">
        <v>8747.0</v>
      </c>
      <c r="B2342" s="5" t="s">
        <v>12667</v>
      </c>
      <c r="C2342" s="5" t="s">
        <v>12668</v>
      </c>
      <c r="D2342" s="6" t="s">
        <v>12657</v>
      </c>
      <c r="E2342" s="5" t="s">
        <v>12658</v>
      </c>
      <c r="F2342" s="5" t="s">
        <v>12504</v>
      </c>
      <c r="G2342" s="6" t="s">
        <v>12669</v>
      </c>
      <c r="H2342" s="4" t="str">
        <f>IFERROR(__xludf.DUMMYFUNCTION("""info@""&amp;LOWER(REGEXREPLACE(B2342,""[^A-Za-z0-9]"",""""))&amp;"".com"""),"info@montromies.com")</f>
        <v>info@montromies.com</v>
      </c>
      <c r="I2342" s="9" t="s">
        <v>12670</v>
      </c>
      <c r="J2342" s="5" t="s">
        <v>93</v>
      </c>
      <c r="K2342" s="5" t="s">
        <v>294</v>
      </c>
    </row>
    <row r="2343">
      <c r="A2343" s="4">
        <v>8746.0</v>
      </c>
      <c r="B2343" s="5" t="s">
        <v>12671</v>
      </c>
      <c r="C2343" s="5" t="s">
        <v>12672</v>
      </c>
      <c r="D2343" s="6" t="s">
        <v>12657</v>
      </c>
      <c r="E2343" s="5" t="s">
        <v>12658</v>
      </c>
      <c r="F2343" s="5" t="s">
        <v>12504</v>
      </c>
      <c r="G2343" s="6" t="s">
        <v>12673</v>
      </c>
      <c r="H2343" s="5" t="s">
        <v>12674</v>
      </c>
      <c r="I2343" s="8" t="s">
        <v>12675</v>
      </c>
      <c r="J2343" s="5" t="s">
        <v>108</v>
      </c>
      <c r="K2343" s="5" t="s">
        <v>85</v>
      </c>
    </row>
    <row r="2344">
      <c r="A2344" s="4">
        <v>8745.0</v>
      </c>
      <c r="B2344" s="5" t="s">
        <v>12676</v>
      </c>
      <c r="C2344" s="5" t="s">
        <v>12677</v>
      </c>
      <c r="D2344" s="6" t="s">
        <v>12657</v>
      </c>
      <c r="E2344" s="5" t="s">
        <v>12658</v>
      </c>
      <c r="F2344" s="5" t="s">
        <v>12504</v>
      </c>
      <c r="G2344" s="6" t="s">
        <v>12678</v>
      </c>
      <c r="H2344" s="4" t="str">
        <f>IFERROR(__xludf.DUMMYFUNCTION("""info@""&amp;LOWER(REGEXREPLACE(B2344,""[^A-Za-z0-9]"",""""))&amp;"".com"""),"info@esdedonjoan.com")</f>
        <v>info@esdedonjoan.com</v>
      </c>
      <c r="I2344" s="9" t="s">
        <v>12679</v>
      </c>
      <c r="J2344" s="5" t="s">
        <v>93</v>
      </c>
      <c r="K2344" s="5" t="s">
        <v>280</v>
      </c>
    </row>
    <row r="2345">
      <c r="A2345" s="4">
        <v>8744.0</v>
      </c>
      <c r="B2345" s="5" t="s">
        <v>12680</v>
      </c>
      <c r="C2345" s="5" t="s">
        <v>12681</v>
      </c>
      <c r="D2345" s="6" t="s">
        <v>12657</v>
      </c>
      <c r="E2345" s="5" t="s">
        <v>12658</v>
      </c>
      <c r="F2345" s="5" t="s">
        <v>12504</v>
      </c>
      <c r="G2345" s="6" t="s">
        <v>12682</v>
      </c>
      <c r="H2345" s="5" t="s">
        <v>12683</v>
      </c>
      <c r="I2345" s="8" t="s">
        <v>12684</v>
      </c>
      <c r="J2345" s="5" t="s">
        <v>108</v>
      </c>
      <c r="K2345" s="5" t="s">
        <v>4985</v>
      </c>
    </row>
    <row r="2346">
      <c r="A2346" s="4">
        <v>8742.0</v>
      </c>
      <c r="B2346" s="5" t="s">
        <v>12685</v>
      </c>
      <c r="C2346" s="5" t="s">
        <v>12686</v>
      </c>
      <c r="D2346" s="6" t="s">
        <v>12657</v>
      </c>
      <c r="E2346" s="5" t="s">
        <v>12658</v>
      </c>
      <c r="F2346" s="5" t="s">
        <v>12504</v>
      </c>
      <c r="G2346" s="6" t="s">
        <v>12687</v>
      </c>
      <c r="H2346" s="5" t="s">
        <v>12688</v>
      </c>
      <c r="I2346" s="8" t="s">
        <v>12689</v>
      </c>
      <c r="J2346" s="5" t="s">
        <v>93</v>
      </c>
      <c r="K2346" s="4" t="s">
        <v>42</v>
      </c>
    </row>
    <row r="2347">
      <c r="A2347" s="4">
        <v>8743.0</v>
      </c>
      <c r="B2347" s="5" t="s">
        <v>12690</v>
      </c>
      <c r="C2347" s="5" t="s">
        <v>12691</v>
      </c>
      <c r="D2347" s="6" t="s">
        <v>12657</v>
      </c>
      <c r="E2347" s="5" t="s">
        <v>12658</v>
      </c>
      <c r="F2347" s="5" t="s">
        <v>12504</v>
      </c>
      <c r="G2347" s="6" t="s">
        <v>12687</v>
      </c>
      <c r="H2347" s="5" t="s">
        <v>12688</v>
      </c>
      <c r="I2347" s="11" t="s">
        <v>12689</v>
      </c>
      <c r="J2347" s="5" t="s">
        <v>108</v>
      </c>
      <c r="K2347" s="5" t="s">
        <v>1495</v>
      </c>
    </row>
    <row r="2348">
      <c r="A2348" s="4">
        <v>8741.0</v>
      </c>
      <c r="B2348" s="5" t="s">
        <v>12692</v>
      </c>
      <c r="C2348" s="5" t="s">
        <v>12693</v>
      </c>
      <c r="D2348" s="6" t="s">
        <v>12657</v>
      </c>
      <c r="E2348" s="5" t="s">
        <v>12658</v>
      </c>
      <c r="F2348" s="5" t="s">
        <v>12504</v>
      </c>
      <c r="G2348" s="6" t="s">
        <v>12694</v>
      </c>
      <c r="H2348" s="4" t="str">
        <f>IFERROR(__xludf.DUMMYFUNCTION("""info@""&amp;LOWER(REGEXREPLACE(B2348,""[^A-Za-z0-9]"",""""))&amp;"".com"""),"info@lacuma.com")</f>
        <v>info@lacuma.com</v>
      </c>
      <c r="I2348" s="9" t="s">
        <v>12695</v>
      </c>
      <c r="J2348" s="5" t="s">
        <v>93</v>
      </c>
      <c r="K2348" s="5" t="s">
        <v>19</v>
      </c>
    </row>
    <row r="2349">
      <c r="A2349" s="4">
        <v>8740.0</v>
      </c>
      <c r="B2349" s="5" t="s">
        <v>12696</v>
      </c>
      <c r="C2349" s="5" t="s">
        <v>12697</v>
      </c>
      <c r="D2349" s="6" t="s">
        <v>12657</v>
      </c>
      <c r="E2349" s="5" t="s">
        <v>12658</v>
      </c>
      <c r="F2349" s="5" t="s">
        <v>12504</v>
      </c>
      <c r="G2349" s="6" t="s">
        <v>12698</v>
      </c>
      <c r="H2349" s="4" t="str">
        <f>IFERROR(__xludf.DUMMYFUNCTION("""info@""&amp;LOWER(REGEXREPLACE(B2349,""[^A-Za-z0-9]"",""""))&amp;"".com"""),"info@sastradamirosl.com")</f>
        <v>info@sastradamirosl.com</v>
      </c>
      <c r="I2349" s="9" t="s">
        <v>12699</v>
      </c>
      <c r="J2349" s="5" t="s">
        <v>108</v>
      </c>
      <c r="K2349" s="4" t="s">
        <v>42</v>
      </c>
    </row>
    <row r="2350">
      <c r="A2350" s="4">
        <v>8739.0</v>
      </c>
      <c r="B2350" s="5" t="s">
        <v>12700</v>
      </c>
      <c r="C2350" s="5" t="s">
        <v>12701</v>
      </c>
      <c r="D2350" s="6" t="s">
        <v>12657</v>
      </c>
      <c r="E2350" s="5" t="s">
        <v>12658</v>
      </c>
      <c r="F2350" s="5" t="s">
        <v>12504</v>
      </c>
      <c r="G2350" s="6" t="s">
        <v>12702</v>
      </c>
      <c r="H2350" s="5" t="s">
        <v>12703</v>
      </c>
      <c r="I2350" s="8" t="s">
        <v>12704</v>
      </c>
      <c r="J2350" s="5" t="s">
        <v>93</v>
      </c>
      <c r="K2350" s="5" t="s">
        <v>170</v>
      </c>
    </row>
    <row r="2351">
      <c r="A2351" s="4">
        <v>8738.0</v>
      </c>
      <c r="B2351" s="5" t="s">
        <v>12705</v>
      </c>
      <c r="C2351" s="5" t="s">
        <v>12706</v>
      </c>
      <c r="D2351" s="6" t="s">
        <v>12657</v>
      </c>
      <c r="E2351" s="5" t="s">
        <v>12658</v>
      </c>
      <c r="F2351" s="5" t="s">
        <v>12504</v>
      </c>
      <c r="G2351" s="6" t="s">
        <v>12707</v>
      </c>
      <c r="H2351" s="7" t="s">
        <v>12708</v>
      </c>
      <c r="I2351" s="8" t="s">
        <v>12709</v>
      </c>
      <c r="J2351" s="5" t="s">
        <v>42</v>
      </c>
      <c r="K2351" s="5" t="s">
        <v>260</v>
      </c>
    </row>
    <row r="2352">
      <c r="A2352" s="4">
        <v>8737.0</v>
      </c>
      <c r="B2352" s="5" t="s">
        <v>12710</v>
      </c>
      <c r="C2352" s="5" t="s">
        <v>12711</v>
      </c>
      <c r="D2352" s="6" t="s">
        <v>12657</v>
      </c>
      <c r="E2352" s="5" t="s">
        <v>12658</v>
      </c>
      <c r="F2352" s="5" t="s">
        <v>12504</v>
      </c>
      <c r="G2352" s="6" t="s">
        <v>12712</v>
      </c>
      <c r="H2352" s="5" t="s">
        <v>12713</v>
      </c>
      <c r="I2352" s="8" t="s">
        <v>12714</v>
      </c>
      <c r="J2352" s="5" t="s">
        <v>42</v>
      </c>
      <c r="K2352" s="5" t="s">
        <v>782</v>
      </c>
    </row>
    <row r="2353">
      <c r="A2353" s="4">
        <v>8736.0</v>
      </c>
      <c r="B2353" s="5" t="s">
        <v>11975</v>
      </c>
      <c r="C2353" s="5" t="s">
        <v>12715</v>
      </c>
      <c r="D2353" s="6" t="s">
        <v>12716</v>
      </c>
      <c r="E2353" s="5" t="s">
        <v>12658</v>
      </c>
      <c r="F2353" s="5" t="s">
        <v>12504</v>
      </c>
      <c r="G2353" s="6" t="s">
        <v>12717</v>
      </c>
      <c r="H2353" s="5" t="s">
        <v>12718</v>
      </c>
      <c r="I2353" s="8" t="s">
        <v>12719</v>
      </c>
      <c r="J2353" s="5" t="s">
        <v>93</v>
      </c>
      <c r="K2353" s="5" t="s">
        <v>782</v>
      </c>
    </row>
    <row r="2354">
      <c r="A2354" s="4">
        <v>8735.0</v>
      </c>
      <c r="B2354" s="5" t="s">
        <v>12720</v>
      </c>
      <c r="C2354" s="5" t="s">
        <v>12721</v>
      </c>
      <c r="D2354" s="6" t="s">
        <v>12716</v>
      </c>
      <c r="E2354" s="5" t="s">
        <v>12658</v>
      </c>
      <c r="F2354" s="5" t="s">
        <v>12504</v>
      </c>
      <c r="G2354" s="6" t="s">
        <v>12722</v>
      </c>
      <c r="H2354" s="5" t="s">
        <v>12723</v>
      </c>
      <c r="I2354" s="8" t="s">
        <v>12724</v>
      </c>
      <c r="J2354" s="5" t="s">
        <v>93</v>
      </c>
      <c r="K2354" s="5" t="s">
        <v>19</v>
      </c>
    </row>
    <row r="2355">
      <c r="A2355" s="4">
        <v>8734.0</v>
      </c>
      <c r="B2355" s="5" t="s">
        <v>12725</v>
      </c>
      <c r="C2355" s="5" t="s">
        <v>12726</v>
      </c>
      <c r="D2355" s="6" t="s">
        <v>12657</v>
      </c>
      <c r="E2355" s="5" t="s">
        <v>12658</v>
      </c>
      <c r="F2355" s="5" t="s">
        <v>12504</v>
      </c>
      <c r="G2355" s="6" t="s">
        <v>12727</v>
      </c>
      <c r="H2355" s="5" t="s">
        <v>12728</v>
      </c>
      <c r="I2355" s="8" t="s">
        <v>12729</v>
      </c>
      <c r="J2355" s="5" t="s">
        <v>463</v>
      </c>
      <c r="K2355" s="5" t="s">
        <v>12730</v>
      </c>
    </row>
    <row r="2356">
      <c r="A2356" s="4">
        <v>8733.0</v>
      </c>
      <c r="B2356" s="5" t="s">
        <v>12731</v>
      </c>
      <c r="C2356" s="5" t="s">
        <v>12732</v>
      </c>
      <c r="D2356" s="6" t="s">
        <v>12657</v>
      </c>
      <c r="E2356" s="5" t="s">
        <v>12658</v>
      </c>
      <c r="F2356" s="5" t="s">
        <v>12504</v>
      </c>
      <c r="G2356" s="6" t="s">
        <v>12733</v>
      </c>
      <c r="H2356" s="5" t="s">
        <v>12734</v>
      </c>
      <c r="I2356" s="8" t="s">
        <v>12735</v>
      </c>
      <c r="J2356" s="5" t="s">
        <v>93</v>
      </c>
      <c r="K2356" s="5" t="s">
        <v>2201</v>
      </c>
    </row>
    <row r="2357">
      <c r="A2357" s="4">
        <v>8732.0</v>
      </c>
      <c r="B2357" s="5" t="s">
        <v>12736</v>
      </c>
      <c r="C2357" s="5" t="s">
        <v>12737</v>
      </c>
      <c r="D2357" s="6" t="s">
        <v>12657</v>
      </c>
      <c r="E2357" s="5" t="s">
        <v>12658</v>
      </c>
      <c r="F2357" s="5" t="s">
        <v>12504</v>
      </c>
      <c r="G2357" s="6" t="s">
        <v>12738</v>
      </c>
      <c r="H2357" s="4" t="str">
        <f>IFERROR(__xludf.DUMMYFUNCTION("""info@""&amp;LOWER(REGEXREPLACE(B2357,""[^A-Za-z0-9]"",""""))&amp;"".com"""),"info@hoteldetredos.com")</f>
        <v>info@hoteldetredos.com</v>
      </c>
      <c r="I2357" s="9" t="s">
        <v>12739</v>
      </c>
      <c r="J2357" s="5" t="s">
        <v>42</v>
      </c>
      <c r="K2357" s="5" t="s">
        <v>950</v>
      </c>
    </row>
    <row r="2358">
      <c r="A2358" s="4">
        <v>8731.0</v>
      </c>
      <c r="B2358" s="5" t="s">
        <v>12740</v>
      </c>
      <c r="C2358" s="5" t="s">
        <v>12741</v>
      </c>
      <c r="D2358" s="6" t="s">
        <v>12742</v>
      </c>
      <c r="E2358" s="5" t="s">
        <v>12658</v>
      </c>
      <c r="F2358" s="5" t="s">
        <v>12504</v>
      </c>
      <c r="G2358" s="6" t="s">
        <v>12743</v>
      </c>
      <c r="H2358" s="5" t="s">
        <v>12744</v>
      </c>
      <c r="I2358" s="8" t="s">
        <v>12745</v>
      </c>
      <c r="J2358" s="5" t="s">
        <v>108</v>
      </c>
      <c r="K2358" s="5" t="s">
        <v>260</v>
      </c>
    </row>
    <row r="2359">
      <c r="A2359" s="4">
        <v>8730.0</v>
      </c>
      <c r="B2359" s="5" t="s">
        <v>12746</v>
      </c>
      <c r="C2359" s="5" t="s">
        <v>12747</v>
      </c>
      <c r="D2359" s="6" t="s">
        <v>12748</v>
      </c>
      <c r="E2359" s="5" t="s">
        <v>12749</v>
      </c>
      <c r="F2359" s="5" t="s">
        <v>12504</v>
      </c>
      <c r="G2359" s="6" t="s">
        <v>12750</v>
      </c>
      <c r="H2359" s="5" t="s">
        <v>12751</v>
      </c>
      <c r="I2359" s="8" t="s">
        <v>12752</v>
      </c>
      <c r="J2359" s="5" t="s">
        <v>42</v>
      </c>
      <c r="K2359" s="5" t="s">
        <v>2145</v>
      </c>
    </row>
    <row r="2360">
      <c r="A2360" s="4">
        <v>8729.0</v>
      </c>
      <c r="B2360" s="5" t="s">
        <v>12746</v>
      </c>
      <c r="C2360" s="5" t="s">
        <v>12753</v>
      </c>
      <c r="D2360" s="6" t="s">
        <v>12748</v>
      </c>
      <c r="E2360" s="5" t="s">
        <v>12749</v>
      </c>
      <c r="F2360" s="5" t="s">
        <v>12504</v>
      </c>
      <c r="G2360" s="6" t="s">
        <v>12750</v>
      </c>
      <c r="H2360" s="5" t="s">
        <v>12751</v>
      </c>
      <c r="I2360" s="8" t="s">
        <v>12752</v>
      </c>
      <c r="J2360" s="5" t="s">
        <v>42</v>
      </c>
      <c r="K2360" s="5" t="s">
        <v>1014</v>
      </c>
    </row>
    <row r="2361">
      <c r="A2361" s="4">
        <v>8728.0</v>
      </c>
      <c r="B2361" s="5" t="s">
        <v>12754</v>
      </c>
      <c r="C2361" s="5" t="s">
        <v>12755</v>
      </c>
      <c r="D2361" s="6" t="s">
        <v>12748</v>
      </c>
      <c r="E2361" s="5" t="s">
        <v>12749</v>
      </c>
      <c r="F2361" s="5" t="s">
        <v>12504</v>
      </c>
      <c r="G2361" s="6" t="s">
        <v>12756</v>
      </c>
      <c r="H2361" s="5" t="s">
        <v>12757</v>
      </c>
      <c r="I2361" s="8" t="s">
        <v>12758</v>
      </c>
      <c r="J2361" s="5" t="s">
        <v>93</v>
      </c>
      <c r="K2361" s="4" t="s">
        <v>42</v>
      </c>
    </row>
    <row r="2362">
      <c r="A2362" s="4">
        <v>8727.0</v>
      </c>
      <c r="B2362" s="5" t="s">
        <v>12759</v>
      </c>
      <c r="C2362" s="5" t="s">
        <v>12760</v>
      </c>
      <c r="D2362" s="6" t="s">
        <v>12748</v>
      </c>
      <c r="E2362" s="5" t="s">
        <v>12749</v>
      </c>
      <c r="F2362" s="5" t="s">
        <v>12504</v>
      </c>
      <c r="G2362" s="6" t="s">
        <v>12761</v>
      </c>
      <c r="H2362" s="5" t="s">
        <v>12762</v>
      </c>
      <c r="I2362" s="9" t="s">
        <v>12763</v>
      </c>
      <c r="J2362" s="5" t="s">
        <v>42</v>
      </c>
      <c r="K2362" s="4" t="s">
        <v>42</v>
      </c>
    </row>
    <row r="2363">
      <c r="A2363" s="4">
        <v>8726.0</v>
      </c>
      <c r="B2363" s="5" t="s">
        <v>12764</v>
      </c>
      <c r="C2363" s="5" t="s">
        <v>12765</v>
      </c>
      <c r="D2363" s="6" t="s">
        <v>12748</v>
      </c>
      <c r="E2363" s="5" t="s">
        <v>12749</v>
      </c>
      <c r="F2363" s="5" t="s">
        <v>12504</v>
      </c>
      <c r="G2363" s="6" t="s">
        <v>12766</v>
      </c>
      <c r="H2363" s="5" t="s">
        <v>12767</v>
      </c>
      <c r="I2363" s="8" t="s">
        <v>12768</v>
      </c>
      <c r="J2363" s="5" t="s">
        <v>93</v>
      </c>
      <c r="K2363" s="5" t="s">
        <v>464</v>
      </c>
    </row>
    <row r="2364">
      <c r="A2364" s="4">
        <v>8725.0</v>
      </c>
      <c r="B2364" s="5" t="s">
        <v>12769</v>
      </c>
      <c r="C2364" s="5" t="s">
        <v>12770</v>
      </c>
      <c r="D2364" s="6" t="s">
        <v>12748</v>
      </c>
      <c r="E2364" s="5" t="s">
        <v>12749</v>
      </c>
      <c r="F2364" s="5" t="s">
        <v>12504</v>
      </c>
      <c r="G2364" s="6" t="s">
        <v>12771</v>
      </c>
      <c r="H2364" s="5" t="s">
        <v>12772</v>
      </c>
      <c r="I2364" s="8" t="s">
        <v>12773</v>
      </c>
      <c r="J2364" s="5" t="s">
        <v>42</v>
      </c>
      <c r="K2364" s="5" t="s">
        <v>975</v>
      </c>
    </row>
    <row r="2365">
      <c r="A2365" s="4">
        <v>8724.0</v>
      </c>
      <c r="B2365" s="5" t="s">
        <v>12774</v>
      </c>
      <c r="C2365" s="5" t="s">
        <v>12775</v>
      </c>
      <c r="D2365" s="6" t="s">
        <v>12748</v>
      </c>
      <c r="E2365" s="5" t="s">
        <v>12749</v>
      </c>
      <c r="F2365" s="5" t="s">
        <v>12504</v>
      </c>
      <c r="G2365" s="6" t="s">
        <v>12776</v>
      </c>
      <c r="H2365" s="4" t="str">
        <f>IFERROR(__xludf.DUMMYFUNCTION("""info@""&amp;LOWER(REGEXREPLACE(B2365,""[^A-Za-z0-9]"",""""))&amp;"".com"""),"info@hotelanglada.com")</f>
        <v>info@hotelanglada.com</v>
      </c>
      <c r="I2365" s="9" t="s">
        <v>12777</v>
      </c>
      <c r="J2365" s="5" t="s">
        <v>108</v>
      </c>
      <c r="K2365" s="4" t="s">
        <v>42</v>
      </c>
    </row>
    <row r="2366">
      <c r="A2366" s="4">
        <v>8723.0</v>
      </c>
      <c r="B2366" s="5" t="s">
        <v>12778</v>
      </c>
      <c r="C2366" s="5" t="s">
        <v>12779</v>
      </c>
      <c r="D2366" s="6" t="s">
        <v>12748</v>
      </c>
      <c r="E2366" s="5" t="s">
        <v>12749</v>
      </c>
      <c r="F2366" s="5" t="s">
        <v>12504</v>
      </c>
      <c r="G2366" s="6" t="s">
        <v>12780</v>
      </c>
      <c r="H2366" s="5" t="s">
        <v>12781</v>
      </c>
      <c r="I2366" s="8" t="s">
        <v>12782</v>
      </c>
      <c r="J2366" s="5" t="s">
        <v>108</v>
      </c>
      <c r="K2366" s="5" t="s">
        <v>160</v>
      </c>
    </row>
    <row r="2367">
      <c r="A2367" s="4">
        <v>8722.0</v>
      </c>
      <c r="B2367" s="5" t="s">
        <v>12783</v>
      </c>
      <c r="C2367" s="5" t="s">
        <v>12784</v>
      </c>
      <c r="D2367" s="6" t="s">
        <v>12748</v>
      </c>
      <c r="E2367" s="5" t="s">
        <v>12749</v>
      </c>
      <c r="F2367" s="5" t="s">
        <v>12504</v>
      </c>
      <c r="G2367" s="6" t="s">
        <v>12785</v>
      </c>
      <c r="H2367" s="4" t="str">
        <f>IFERROR(__xludf.DUMMYFUNCTION("""info@""&amp;LOWER(REGEXREPLACE(B2367,""[^A-Za-z0-9]"",""""))&amp;"".com"""),"info@larpima98sl.com")</f>
        <v>info@larpima98sl.com</v>
      </c>
      <c r="I2367" s="9" t="s">
        <v>12786</v>
      </c>
      <c r="J2367" s="5" t="s">
        <v>108</v>
      </c>
      <c r="K2367" s="4" t="s">
        <v>42</v>
      </c>
    </row>
    <row r="2368">
      <c r="A2368" s="4">
        <v>8721.0</v>
      </c>
      <c r="B2368" s="5" t="s">
        <v>12787</v>
      </c>
      <c r="C2368" s="5" t="s">
        <v>12788</v>
      </c>
      <c r="D2368" s="6" t="s">
        <v>12748</v>
      </c>
      <c r="E2368" s="5" t="s">
        <v>12749</v>
      </c>
      <c r="F2368" s="5" t="s">
        <v>12504</v>
      </c>
      <c r="G2368" s="6" t="s">
        <v>12789</v>
      </c>
      <c r="H2368" s="5" t="s">
        <v>12790</v>
      </c>
      <c r="I2368" s="9" t="s">
        <v>12791</v>
      </c>
      <c r="J2368" s="5" t="s">
        <v>93</v>
      </c>
      <c r="K2368" s="5" t="s">
        <v>184</v>
      </c>
    </row>
    <row r="2369">
      <c r="A2369" s="4">
        <v>8720.0</v>
      </c>
      <c r="B2369" s="5" t="s">
        <v>12792</v>
      </c>
      <c r="C2369" s="5" t="s">
        <v>12793</v>
      </c>
      <c r="D2369" s="6" t="s">
        <v>12748</v>
      </c>
      <c r="E2369" s="5" t="s">
        <v>12749</v>
      </c>
      <c r="F2369" s="5" t="s">
        <v>12504</v>
      </c>
      <c r="G2369" s="6" t="s">
        <v>12794</v>
      </c>
      <c r="H2369" s="4" t="str">
        <f>IFERROR(__xludf.DUMMYFUNCTION("""info@""&amp;LOWER(REGEXREPLACE(B2369,""[^A-Za-z0-9]"",""""))&amp;"".com"""),"info@petithoteldesarts.com")</f>
        <v>info@petithoteldesarts.com</v>
      </c>
      <c r="I2369" s="9" t="s">
        <v>12795</v>
      </c>
      <c r="J2369" s="5" t="s">
        <v>93</v>
      </c>
      <c r="K2369" s="4" t="s">
        <v>42</v>
      </c>
    </row>
    <row r="2370">
      <c r="A2370" s="4">
        <v>8719.0</v>
      </c>
      <c r="B2370" s="5" t="s">
        <v>12796</v>
      </c>
      <c r="C2370" s="5" t="s">
        <v>12797</v>
      </c>
      <c r="D2370" s="6" t="s">
        <v>12748</v>
      </c>
      <c r="E2370" s="5" t="s">
        <v>12749</v>
      </c>
      <c r="F2370" s="5" t="s">
        <v>12504</v>
      </c>
      <c r="G2370" s="6" t="s">
        <v>12798</v>
      </c>
      <c r="H2370" s="4" t="str">
        <f>IFERROR(__xludf.DUMMYFUNCTION("""info@""&amp;LOWER(REGEXREPLACE(B2370,""[^A-Za-z0-9]"",""""))&amp;"".com"""),"info@odepierrasl.com")</f>
        <v>info@odepierrasl.com</v>
      </c>
      <c r="I2370" s="9" t="s">
        <v>12799</v>
      </c>
      <c r="J2370" s="5" t="s">
        <v>93</v>
      </c>
      <c r="K2370" s="5" t="s">
        <v>679</v>
      </c>
    </row>
    <row r="2371">
      <c r="A2371" s="4">
        <v>8718.0</v>
      </c>
      <c r="B2371" s="5" t="s">
        <v>12800</v>
      </c>
      <c r="C2371" s="5" t="s">
        <v>12801</v>
      </c>
      <c r="D2371" s="6" t="s">
        <v>12748</v>
      </c>
      <c r="E2371" s="5" t="s">
        <v>12749</v>
      </c>
      <c r="F2371" s="5" t="s">
        <v>12504</v>
      </c>
      <c r="G2371" s="6" t="s">
        <v>12802</v>
      </c>
      <c r="H2371" s="4" t="s">
        <v>12803</v>
      </c>
      <c r="I2371" s="8" t="s">
        <v>12804</v>
      </c>
      <c r="J2371" s="5" t="s">
        <v>463</v>
      </c>
      <c r="K2371" s="4" t="s">
        <v>42</v>
      </c>
    </row>
    <row r="2372">
      <c r="A2372" s="4">
        <v>8717.0</v>
      </c>
      <c r="B2372" s="5" t="s">
        <v>12805</v>
      </c>
      <c r="C2372" s="5" t="s">
        <v>12806</v>
      </c>
      <c r="D2372" s="6" t="s">
        <v>12742</v>
      </c>
      <c r="E2372" s="5" t="s">
        <v>12658</v>
      </c>
      <c r="F2372" s="5" t="s">
        <v>12504</v>
      </c>
      <c r="G2372" s="6" t="s">
        <v>12807</v>
      </c>
      <c r="H2372" s="5" t="s">
        <v>12808</v>
      </c>
      <c r="I2372" s="8" t="s">
        <v>12809</v>
      </c>
      <c r="J2372" s="5" t="s">
        <v>108</v>
      </c>
      <c r="K2372" s="5" t="s">
        <v>764</v>
      </c>
    </row>
    <row r="2373">
      <c r="A2373" s="4">
        <v>8716.0</v>
      </c>
      <c r="B2373" s="5" t="s">
        <v>12805</v>
      </c>
      <c r="C2373" s="5" t="s">
        <v>12810</v>
      </c>
      <c r="D2373" s="6" t="s">
        <v>12742</v>
      </c>
      <c r="E2373" s="5" t="s">
        <v>12658</v>
      </c>
      <c r="F2373" s="5" t="s">
        <v>12504</v>
      </c>
      <c r="G2373" s="6" t="s">
        <v>12807</v>
      </c>
      <c r="H2373" s="5" t="s">
        <v>12808</v>
      </c>
      <c r="I2373" s="8" t="s">
        <v>12809</v>
      </c>
      <c r="J2373" s="5" t="s">
        <v>93</v>
      </c>
      <c r="K2373" s="5" t="s">
        <v>764</v>
      </c>
    </row>
    <row r="2374">
      <c r="A2374" s="4">
        <v>8715.0</v>
      </c>
      <c r="B2374" s="5" t="s">
        <v>12811</v>
      </c>
      <c r="C2374" s="5" t="s">
        <v>12812</v>
      </c>
      <c r="D2374" s="6" t="s">
        <v>12742</v>
      </c>
      <c r="E2374" s="5" t="s">
        <v>12749</v>
      </c>
      <c r="F2374" s="5" t="s">
        <v>12504</v>
      </c>
      <c r="G2374" s="6" t="s">
        <v>12813</v>
      </c>
      <c r="H2374" s="5" t="s">
        <v>12814</v>
      </c>
      <c r="I2374" s="8" t="s">
        <v>12815</v>
      </c>
      <c r="J2374" s="5" t="s">
        <v>93</v>
      </c>
      <c r="K2374" s="5" t="s">
        <v>160</v>
      </c>
    </row>
    <row r="2375">
      <c r="A2375" s="4">
        <v>8714.0</v>
      </c>
      <c r="B2375" s="5" t="s">
        <v>12816</v>
      </c>
      <c r="C2375" s="5" t="s">
        <v>12817</v>
      </c>
      <c r="D2375" s="6" t="s">
        <v>12748</v>
      </c>
      <c r="E2375" s="5" t="s">
        <v>12749</v>
      </c>
      <c r="F2375" s="5" t="s">
        <v>12504</v>
      </c>
      <c r="G2375" s="6" t="s">
        <v>12818</v>
      </c>
      <c r="H2375" s="5" t="s">
        <v>12819</v>
      </c>
      <c r="I2375" s="9" t="s">
        <v>12820</v>
      </c>
      <c r="J2375" s="5" t="s">
        <v>108</v>
      </c>
      <c r="K2375" s="5" t="s">
        <v>375</v>
      </c>
    </row>
    <row r="2376">
      <c r="A2376" s="4">
        <v>8713.0</v>
      </c>
      <c r="B2376" s="5" t="s">
        <v>12821</v>
      </c>
      <c r="C2376" s="5" t="s">
        <v>12822</v>
      </c>
      <c r="D2376" s="6" t="s">
        <v>12823</v>
      </c>
      <c r="E2376" s="5" t="s">
        <v>12749</v>
      </c>
      <c r="F2376" s="5" t="s">
        <v>12504</v>
      </c>
      <c r="G2376" s="6" t="s">
        <v>12824</v>
      </c>
      <c r="H2376" s="5" t="s">
        <v>12825</v>
      </c>
      <c r="I2376" s="8" t="s">
        <v>12826</v>
      </c>
      <c r="J2376" s="5" t="s">
        <v>93</v>
      </c>
      <c r="K2376" s="5" t="s">
        <v>375</v>
      </c>
    </row>
    <row r="2377">
      <c r="A2377" s="4">
        <v>8712.0</v>
      </c>
      <c r="B2377" s="5" t="s">
        <v>12827</v>
      </c>
      <c r="C2377" s="5" t="s">
        <v>12828</v>
      </c>
      <c r="D2377" s="6" t="s">
        <v>12716</v>
      </c>
      <c r="E2377" s="5" t="s">
        <v>12658</v>
      </c>
      <c r="F2377" s="5" t="s">
        <v>12504</v>
      </c>
      <c r="G2377" s="6" t="s">
        <v>12829</v>
      </c>
      <c r="H2377" s="5" t="s">
        <v>12830</v>
      </c>
      <c r="I2377" s="8" t="s">
        <v>493</v>
      </c>
      <c r="J2377" s="5" t="s">
        <v>108</v>
      </c>
      <c r="K2377" s="5" t="s">
        <v>1216</v>
      </c>
    </row>
    <row r="2378">
      <c r="A2378" s="4">
        <v>8711.0</v>
      </c>
      <c r="B2378" s="5" t="s">
        <v>12831</v>
      </c>
      <c r="C2378" s="5" t="s">
        <v>12832</v>
      </c>
      <c r="D2378" s="6" t="s">
        <v>12748</v>
      </c>
      <c r="E2378" s="5" t="s">
        <v>12749</v>
      </c>
      <c r="F2378" s="5" t="s">
        <v>12504</v>
      </c>
      <c r="G2378" s="6" t="s">
        <v>12833</v>
      </c>
      <c r="H2378" s="4" t="str">
        <f>IFERROR(__xludf.DUMMYFUNCTION("""info@""&amp;LOWER(REGEXREPLACE(B2378,""[^A-Za-z0-9]"",""""))&amp;"".com"""),"info@irissa.com")</f>
        <v>info@irissa.com</v>
      </c>
      <c r="I2378" s="9" t="s">
        <v>12834</v>
      </c>
      <c r="J2378" s="5" t="s">
        <v>42</v>
      </c>
      <c r="K2378" s="4" t="s">
        <v>42</v>
      </c>
    </row>
    <row r="2379">
      <c r="A2379" s="4">
        <v>8710.0</v>
      </c>
      <c r="B2379" s="5" t="s">
        <v>12835</v>
      </c>
      <c r="C2379" s="5" t="s">
        <v>12836</v>
      </c>
      <c r="D2379" s="6" t="s">
        <v>12742</v>
      </c>
      <c r="E2379" s="5" t="s">
        <v>12749</v>
      </c>
      <c r="F2379" s="5" t="s">
        <v>12504</v>
      </c>
      <c r="G2379" s="6" t="s">
        <v>12837</v>
      </c>
      <c r="H2379" s="4" t="str">
        <f>IFERROR(__xludf.DUMMYFUNCTION("""info@""&amp;LOWER(REGEXREPLACE(B2379,""[^A-Za-z0-9]"",""""))&amp;"".com"""),"info@husatuca.com")</f>
        <v>info@husatuca.com</v>
      </c>
      <c r="I2379" s="9" t="s">
        <v>12838</v>
      </c>
      <c r="J2379" s="5" t="s">
        <v>93</v>
      </c>
      <c r="K2379" s="5" t="s">
        <v>1233</v>
      </c>
    </row>
    <row r="2380">
      <c r="A2380" s="4">
        <v>8709.0</v>
      </c>
      <c r="B2380" s="5" t="s">
        <v>12839</v>
      </c>
      <c r="C2380" s="5" t="s">
        <v>12840</v>
      </c>
      <c r="D2380" s="6" t="s">
        <v>12742</v>
      </c>
      <c r="E2380" s="5" t="s">
        <v>12749</v>
      </c>
      <c r="F2380" s="5" t="s">
        <v>12504</v>
      </c>
      <c r="G2380" s="6" t="s">
        <v>12841</v>
      </c>
      <c r="H2380" s="4" t="str">
        <f>IFERROR(__xludf.DUMMYFUNCTION("""info@""&amp;LOWER(REGEXREPLACE(B2380,""[^A-Za-z0-9]"",""""))&amp;"".com"""),"info@beretsl.com")</f>
        <v>info@beretsl.com</v>
      </c>
      <c r="I2380" s="9" t="s">
        <v>12842</v>
      </c>
      <c r="J2380" s="5" t="s">
        <v>108</v>
      </c>
      <c r="K2380" s="4" t="s">
        <v>42</v>
      </c>
    </row>
    <row r="2381">
      <c r="A2381" s="4">
        <v>8708.0</v>
      </c>
      <c r="B2381" s="5" t="s">
        <v>12843</v>
      </c>
      <c r="C2381" s="5" t="s">
        <v>12844</v>
      </c>
      <c r="D2381" s="6" t="s">
        <v>12748</v>
      </c>
      <c r="E2381" s="5" t="s">
        <v>12749</v>
      </c>
      <c r="F2381" s="5" t="s">
        <v>12504</v>
      </c>
      <c r="G2381" s="6" t="s">
        <v>12845</v>
      </c>
      <c r="H2381" s="5" t="s">
        <v>12846</v>
      </c>
      <c r="I2381" s="8" t="s">
        <v>12847</v>
      </c>
      <c r="J2381" s="5" t="s">
        <v>42</v>
      </c>
      <c r="K2381" s="5" t="s">
        <v>52</v>
      </c>
    </row>
    <row r="2382">
      <c r="A2382" s="4">
        <v>8707.0</v>
      </c>
      <c r="B2382" s="5" t="s">
        <v>12848</v>
      </c>
      <c r="C2382" s="5" t="s">
        <v>12849</v>
      </c>
      <c r="D2382" s="6" t="s">
        <v>12850</v>
      </c>
      <c r="E2382" s="5" t="s">
        <v>12749</v>
      </c>
      <c r="F2382" s="5" t="s">
        <v>12504</v>
      </c>
      <c r="G2382" s="6" t="s">
        <v>12851</v>
      </c>
      <c r="H2382" s="7" t="s">
        <v>12852</v>
      </c>
      <c r="I2382" s="8" t="s">
        <v>12853</v>
      </c>
      <c r="J2382" s="5" t="s">
        <v>463</v>
      </c>
      <c r="K2382" s="5" t="s">
        <v>921</v>
      </c>
    </row>
    <row r="2383">
      <c r="A2383" s="4">
        <v>8706.0</v>
      </c>
      <c r="B2383" s="5" t="s">
        <v>12854</v>
      </c>
      <c r="C2383" s="5" t="s">
        <v>12855</v>
      </c>
      <c r="D2383" s="6" t="s">
        <v>12748</v>
      </c>
      <c r="E2383" s="5" t="s">
        <v>12749</v>
      </c>
      <c r="F2383" s="5" t="s">
        <v>12504</v>
      </c>
      <c r="G2383" s="6" t="s">
        <v>12856</v>
      </c>
      <c r="H2383" s="5" t="s">
        <v>12857</v>
      </c>
      <c r="I2383" s="8" t="s">
        <v>12858</v>
      </c>
      <c r="J2383" s="5" t="s">
        <v>108</v>
      </c>
      <c r="K2383" s="5" t="s">
        <v>19</v>
      </c>
    </row>
    <row r="2384">
      <c r="A2384" s="4">
        <v>8705.0</v>
      </c>
      <c r="B2384" s="5" t="s">
        <v>12859</v>
      </c>
      <c r="C2384" s="5" t="s">
        <v>12860</v>
      </c>
      <c r="D2384" s="6" t="s">
        <v>12748</v>
      </c>
      <c r="E2384" s="5" t="s">
        <v>12749</v>
      </c>
      <c r="F2384" s="5" t="s">
        <v>12504</v>
      </c>
      <c r="G2384" s="6" t="s">
        <v>12861</v>
      </c>
      <c r="H2384" s="4" t="str">
        <f>IFERROR(__xludf.DUMMYFUNCTION("""info@""&amp;LOWER(REGEXREPLACE(B2384,""[^A-Za-z0-9]"",""""))&amp;"".com"""),"info@barradoshotel.com")</f>
        <v>info@barradoshotel.com</v>
      </c>
      <c r="I2384" s="9" t="s">
        <v>12862</v>
      </c>
      <c r="J2384" s="5" t="s">
        <v>108</v>
      </c>
      <c r="K2384" s="5" t="s">
        <v>679</v>
      </c>
    </row>
    <row r="2385">
      <c r="A2385" s="4">
        <v>8704.0</v>
      </c>
      <c r="B2385" s="5" t="s">
        <v>12863</v>
      </c>
      <c r="C2385" s="5" t="s">
        <v>12864</v>
      </c>
      <c r="D2385" s="6" t="s">
        <v>12748</v>
      </c>
      <c r="E2385" s="5" t="s">
        <v>12749</v>
      </c>
      <c r="F2385" s="5" t="s">
        <v>12504</v>
      </c>
      <c r="G2385" s="6" t="s">
        <v>12865</v>
      </c>
      <c r="H2385" s="5" t="s">
        <v>12866</v>
      </c>
      <c r="I2385" s="8" t="s">
        <v>4090</v>
      </c>
      <c r="J2385" s="5" t="s">
        <v>108</v>
      </c>
      <c r="K2385" s="5" t="s">
        <v>2662</v>
      </c>
    </row>
    <row r="2386">
      <c r="A2386" s="4">
        <v>8703.0</v>
      </c>
      <c r="B2386" s="5" t="s">
        <v>12867</v>
      </c>
      <c r="C2386" s="5" t="s">
        <v>12868</v>
      </c>
      <c r="D2386" s="6" t="s">
        <v>12748</v>
      </c>
      <c r="E2386" s="5" t="s">
        <v>12749</v>
      </c>
      <c r="F2386" s="5" t="s">
        <v>12504</v>
      </c>
      <c r="G2386" s="6" t="s">
        <v>12869</v>
      </c>
      <c r="H2386" s="5" t="s">
        <v>12870</v>
      </c>
      <c r="I2386" s="8" t="s">
        <v>12871</v>
      </c>
      <c r="J2386" s="5" t="s">
        <v>93</v>
      </c>
      <c r="K2386" s="5" t="s">
        <v>950</v>
      </c>
    </row>
    <row r="2387">
      <c r="A2387" s="4">
        <v>8702.0</v>
      </c>
      <c r="B2387" s="5" t="s">
        <v>12872</v>
      </c>
      <c r="C2387" s="5" t="s">
        <v>12873</v>
      </c>
      <c r="D2387" s="6" t="s">
        <v>12748</v>
      </c>
      <c r="E2387" s="5" t="s">
        <v>12749</v>
      </c>
      <c r="F2387" s="5" t="s">
        <v>12504</v>
      </c>
      <c r="G2387" s="6" t="s">
        <v>12874</v>
      </c>
      <c r="H2387" s="4" t="str">
        <f>IFERROR(__xludf.DUMMYFUNCTION("""info@""&amp;LOWER(REGEXREPLACE(B2387,""[^A-Za-z0-9]"",""""))&amp;"".com"""),"info@hoteldelavall.com")</f>
        <v>info@hoteldelavall.com</v>
      </c>
      <c r="I2387" s="9" t="s">
        <v>12875</v>
      </c>
      <c r="J2387" s="5" t="s">
        <v>93</v>
      </c>
      <c r="K2387" s="5" t="s">
        <v>201</v>
      </c>
    </row>
    <row r="2388">
      <c r="A2388" s="4">
        <v>8701.0</v>
      </c>
      <c r="B2388" s="5" t="s">
        <v>273</v>
      </c>
      <c r="C2388" s="5" t="s">
        <v>12876</v>
      </c>
      <c r="D2388" s="6" t="s">
        <v>12748</v>
      </c>
      <c r="E2388" s="5" t="s">
        <v>12749</v>
      </c>
      <c r="F2388" s="5" t="s">
        <v>12504</v>
      </c>
      <c r="G2388" s="6" t="s">
        <v>12877</v>
      </c>
      <c r="H2388" s="4" t="s">
        <v>12878</v>
      </c>
      <c r="I2388" s="8" t="s">
        <v>12879</v>
      </c>
      <c r="J2388" s="5" t="s">
        <v>42</v>
      </c>
      <c r="K2388" s="5" t="s">
        <v>294</v>
      </c>
    </row>
    <row r="2389">
      <c r="A2389" s="4">
        <v>8700.0</v>
      </c>
      <c r="B2389" s="5" t="s">
        <v>12880</v>
      </c>
      <c r="C2389" s="5" t="s">
        <v>12881</v>
      </c>
      <c r="D2389" s="6" t="s">
        <v>12748</v>
      </c>
      <c r="E2389" s="5" t="s">
        <v>12749</v>
      </c>
      <c r="F2389" s="5" t="s">
        <v>12504</v>
      </c>
      <c r="G2389" s="6" t="s">
        <v>12882</v>
      </c>
      <c r="H2389" s="5" t="s">
        <v>12883</v>
      </c>
      <c r="I2389" s="8" t="s">
        <v>12884</v>
      </c>
      <c r="J2389" s="5" t="s">
        <v>42</v>
      </c>
      <c r="K2389" s="5" t="s">
        <v>975</v>
      </c>
    </row>
    <row r="2390">
      <c r="A2390" s="4">
        <v>8699.0</v>
      </c>
      <c r="B2390" s="5" t="s">
        <v>12885</v>
      </c>
      <c r="C2390" s="5" t="s">
        <v>12886</v>
      </c>
      <c r="D2390" s="6" t="s">
        <v>12850</v>
      </c>
      <c r="E2390" s="5" t="s">
        <v>12749</v>
      </c>
      <c r="F2390" s="5" t="s">
        <v>12504</v>
      </c>
      <c r="G2390" s="6" t="s">
        <v>12887</v>
      </c>
      <c r="H2390" s="5" t="s">
        <v>12888</v>
      </c>
      <c r="I2390" s="8" t="s">
        <v>493</v>
      </c>
      <c r="J2390" s="5" t="s">
        <v>42</v>
      </c>
      <c r="K2390" s="5" t="s">
        <v>4701</v>
      </c>
    </row>
    <row r="2391">
      <c r="A2391" s="4">
        <v>8698.0</v>
      </c>
      <c r="B2391" s="5" t="s">
        <v>12889</v>
      </c>
      <c r="C2391" s="5" t="s">
        <v>12890</v>
      </c>
      <c r="D2391" s="6" t="s">
        <v>12748</v>
      </c>
      <c r="E2391" s="5" t="s">
        <v>12749</v>
      </c>
      <c r="F2391" s="5" t="s">
        <v>12504</v>
      </c>
      <c r="G2391" s="6" t="s">
        <v>12891</v>
      </c>
      <c r="H2391" s="5" t="s">
        <v>12892</v>
      </c>
      <c r="I2391" s="8" t="s">
        <v>12893</v>
      </c>
      <c r="J2391" s="5" t="s">
        <v>232</v>
      </c>
      <c r="K2391" s="5" t="s">
        <v>170</v>
      </c>
    </row>
    <row r="2392">
      <c r="A2392" s="4">
        <v>8697.0</v>
      </c>
      <c r="B2392" s="5" t="s">
        <v>12894</v>
      </c>
      <c r="C2392" s="5" t="s">
        <v>12895</v>
      </c>
      <c r="D2392" s="6" t="s">
        <v>12850</v>
      </c>
      <c r="E2392" s="5" t="s">
        <v>12749</v>
      </c>
      <c r="F2392" s="5" t="s">
        <v>12504</v>
      </c>
      <c r="G2392" s="6" t="s">
        <v>12896</v>
      </c>
      <c r="H2392" s="4" t="str">
        <f>IFERROR(__xludf.DUMMYFUNCTION("""info@""&amp;LOWER(REGEXREPLACE(B2392,""[^A-Za-z0-9]"",""""))&amp;"".com"""),"info@lacvielha.com")</f>
        <v>info@lacvielha.com</v>
      </c>
      <c r="I2392" s="9" t="s">
        <v>12897</v>
      </c>
      <c r="J2392" s="5" t="s">
        <v>42</v>
      </c>
      <c r="K2392" s="5" t="s">
        <v>1427</v>
      </c>
    </row>
    <row r="2393">
      <c r="A2393" s="4">
        <v>8696.0</v>
      </c>
      <c r="B2393" s="5" t="s">
        <v>12898</v>
      </c>
      <c r="C2393" s="5" t="s">
        <v>12899</v>
      </c>
      <c r="D2393" s="6" t="s">
        <v>12748</v>
      </c>
      <c r="E2393" s="5" t="s">
        <v>12749</v>
      </c>
      <c r="F2393" s="5" t="s">
        <v>12504</v>
      </c>
      <c r="G2393" s="6" t="s">
        <v>12900</v>
      </c>
      <c r="H2393" s="5" t="s">
        <v>12901</v>
      </c>
      <c r="I2393" s="8" t="s">
        <v>12902</v>
      </c>
      <c r="J2393" s="5" t="s">
        <v>463</v>
      </c>
      <c r="K2393" s="5" t="s">
        <v>2462</v>
      </c>
    </row>
    <row r="2394">
      <c r="A2394" s="4">
        <v>8695.0</v>
      </c>
      <c r="B2394" s="5" t="s">
        <v>12903</v>
      </c>
      <c r="C2394" s="5" t="s">
        <v>12904</v>
      </c>
      <c r="D2394" s="6" t="s">
        <v>12742</v>
      </c>
      <c r="E2394" s="5" t="s">
        <v>12749</v>
      </c>
      <c r="F2394" s="5" t="s">
        <v>12504</v>
      </c>
      <c r="G2394" s="6" t="s">
        <v>12905</v>
      </c>
      <c r="H2394" s="4" t="s">
        <v>12906</v>
      </c>
      <c r="I2394" s="11" t="s">
        <v>12907</v>
      </c>
      <c r="J2394" s="5" t="s">
        <v>42</v>
      </c>
      <c r="K2394" s="5" t="s">
        <v>280</v>
      </c>
    </row>
    <row r="2395">
      <c r="A2395" s="4">
        <v>8694.0</v>
      </c>
      <c r="B2395" s="5" t="s">
        <v>12908</v>
      </c>
      <c r="C2395" s="5" t="s">
        <v>12909</v>
      </c>
      <c r="D2395" s="6" t="s">
        <v>12748</v>
      </c>
      <c r="E2395" s="5" t="s">
        <v>12749</v>
      </c>
      <c r="F2395" s="5" t="s">
        <v>12504</v>
      </c>
      <c r="G2395" s="6" t="s">
        <v>12910</v>
      </c>
      <c r="H2395" s="5" t="s">
        <v>12911</v>
      </c>
      <c r="I2395" s="9" t="s">
        <v>12912</v>
      </c>
      <c r="J2395" s="5" t="s">
        <v>108</v>
      </c>
      <c r="K2395" s="5" t="s">
        <v>420</v>
      </c>
    </row>
    <row r="2396">
      <c r="A2396" s="4">
        <v>8693.0</v>
      </c>
      <c r="B2396" s="5" t="s">
        <v>12913</v>
      </c>
      <c r="C2396" s="5" t="s">
        <v>12914</v>
      </c>
      <c r="D2396" s="6" t="s">
        <v>12657</v>
      </c>
      <c r="E2396" s="5" t="s">
        <v>12658</v>
      </c>
      <c r="F2396" s="5" t="s">
        <v>12504</v>
      </c>
      <c r="G2396" s="6" t="s">
        <v>12915</v>
      </c>
      <c r="H2396" s="5" t="s">
        <v>12713</v>
      </c>
      <c r="I2396" s="8" t="s">
        <v>12916</v>
      </c>
      <c r="J2396" s="5" t="s">
        <v>42</v>
      </c>
      <c r="K2396" s="5" t="s">
        <v>1669</v>
      </c>
    </row>
    <row r="2397">
      <c r="A2397" s="4">
        <v>8692.0</v>
      </c>
      <c r="B2397" s="5" t="s">
        <v>12917</v>
      </c>
      <c r="C2397" s="5" t="s">
        <v>12918</v>
      </c>
      <c r="D2397" s="6" t="s">
        <v>12748</v>
      </c>
      <c r="E2397" s="5" t="s">
        <v>12749</v>
      </c>
      <c r="F2397" s="5" t="s">
        <v>12504</v>
      </c>
      <c r="G2397" s="6" t="s">
        <v>12919</v>
      </c>
      <c r="H2397" s="4" t="str">
        <f>IFERROR(__xludf.DUMMYFUNCTION("""info@""&amp;LOWER(REGEXREPLACE(B2397,""[^A-Za-z0-9]"",""""))&amp;"".com"""),"info@solvielha.com")</f>
        <v>info@solvielha.com</v>
      </c>
      <c r="I2397" s="9" t="s">
        <v>12920</v>
      </c>
      <c r="J2397" s="5" t="s">
        <v>18</v>
      </c>
      <c r="K2397" s="5" t="s">
        <v>5510</v>
      </c>
    </row>
    <row r="2398">
      <c r="A2398" s="4">
        <v>8691.0</v>
      </c>
      <c r="B2398" s="5" t="s">
        <v>12921</v>
      </c>
      <c r="C2398" s="5" t="s">
        <v>12922</v>
      </c>
      <c r="D2398" s="6" t="s">
        <v>12657</v>
      </c>
      <c r="E2398" s="5" t="s">
        <v>12658</v>
      </c>
      <c r="F2398" s="5" t="s">
        <v>12504</v>
      </c>
      <c r="G2398" s="6" t="s">
        <v>12923</v>
      </c>
      <c r="H2398" s="5" t="s">
        <v>12924</v>
      </c>
      <c r="I2398" s="8" t="s">
        <v>12925</v>
      </c>
      <c r="J2398" s="5" t="s">
        <v>93</v>
      </c>
      <c r="K2398" s="5" t="s">
        <v>368</v>
      </c>
    </row>
    <row r="2399">
      <c r="A2399" s="4">
        <v>8690.0</v>
      </c>
      <c r="B2399" s="5" t="s">
        <v>12926</v>
      </c>
      <c r="C2399" s="5" t="s">
        <v>12927</v>
      </c>
      <c r="D2399" s="6" t="s">
        <v>12657</v>
      </c>
      <c r="E2399" s="5" t="s">
        <v>12658</v>
      </c>
      <c r="F2399" s="5" t="s">
        <v>12504</v>
      </c>
      <c r="G2399" s="6" t="s">
        <v>12928</v>
      </c>
      <c r="H2399" s="5" t="s">
        <v>12929</v>
      </c>
      <c r="I2399" s="8" t="s">
        <v>12930</v>
      </c>
      <c r="J2399" s="5" t="s">
        <v>463</v>
      </c>
      <c r="K2399" s="4" t="s">
        <v>42</v>
      </c>
    </row>
    <row r="2400">
      <c r="A2400" s="4">
        <v>8689.0</v>
      </c>
      <c r="B2400" s="5" t="s">
        <v>12931</v>
      </c>
      <c r="C2400" s="5" t="s">
        <v>12932</v>
      </c>
      <c r="D2400" s="6" t="s">
        <v>12933</v>
      </c>
      <c r="E2400" s="5" t="s">
        <v>12934</v>
      </c>
      <c r="F2400" s="5" t="s">
        <v>12504</v>
      </c>
      <c r="G2400" s="6" t="s">
        <v>12935</v>
      </c>
      <c r="H2400" s="5" t="s">
        <v>12936</v>
      </c>
      <c r="I2400" s="8" t="s">
        <v>12937</v>
      </c>
      <c r="J2400" s="5" t="s">
        <v>93</v>
      </c>
      <c r="K2400" s="5" t="s">
        <v>2119</v>
      </c>
    </row>
    <row r="2401">
      <c r="A2401" s="4">
        <v>8688.0</v>
      </c>
      <c r="B2401" s="5" t="s">
        <v>12938</v>
      </c>
      <c r="C2401" s="5" t="s">
        <v>12939</v>
      </c>
      <c r="D2401" s="6" t="s">
        <v>12940</v>
      </c>
      <c r="E2401" s="5" t="s">
        <v>12941</v>
      </c>
      <c r="F2401" s="5" t="s">
        <v>12504</v>
      </c>
      <c r="G2401" s="6" t="s">
        <v>12942</v>
      </c>
      <c r="H2401" s="4" t="str">
        <f>IFERROR(__xludf.DUMMYFUNCTION("""info@""&amp;LOWER(REGEXREPLACE(B2401,""[^A-Za-z0-9]"",""""))&amp;"".com"""),"info@esterripark.com")</f>
        <v>info@esterripark.com</v>
      </c>
      <c r="I2401" s="9" t="s">
        <v>12943</v>
      </c>
      <c r="J2401" s="5" t="s">
        <v>463</v>
      </c>
      <c r="K2401" s="4" t="s">
        <v>42</v>
      </c>
    </row>
    <row r="2402">
      <c r="A2402" s="4">
        <v>8687.0</v>
      </c>
      <c r="B2402" s="5" t="s">
        <v>12944</v>
      </c>
      <c r="C2402" s="5" t="s">
        <v>12945</v>
      </c>
      <c r="D2402" s="6" t="s">
        <v>12940</v>
      </c>
      <c r="E2402" s="5" t="s">
        <v>12941</v>
      </c>
      <c r="F2402" s="5" t="s">
        <v>12504</v>
      </c>
      <c r="G2402" s="6" t="s">
        <v>12946</v>
      </c>
      <c r="H2402" s="4" t="s">
        <v>12947</v>
      </c>
      <c r="I2402" s="8" t="s">
        <v>12948</v>
      </c>
      <c r="J2402" s="5" t="s">
        <v>93</v>
      </c>
      <c r="K2402" s="5" t="s">
        <v>19</v>
      </c>
    </row>
    <row r="2403">
      <c r="A2403" s="4">
        <v>8686.0</v>
      </c>
      <c r="B2403" s="5" t="s">
        <v>12949</v>
      </c>
      <c r="C2403" s="5" t="s">
        <v>12950</v>
      </c>
      <c r="D2403" s="6" t="s">
        <v>12940</v>
      </c>
      <c r="E2403" s="5" t="s">
        <v>12941</v>
      </c>
      <c r="F2403" s="5" t="s">
        <v>12504</v>
      </c>
      <c r="G2403" s="6" t="s">
        <v>12951</v>
      </c>
      <c r="H2403" s="4" t="str">
        <f>IFERROR(__xludf.DUMMYFUNCTION("""info@""&amp;LOWER(REGEXREPLACE(B2403,""[^A-Za-z0-9]"",""""))&amp;"".com"""),"info@fonttabernerasl.com")</f>
        <v>info@fonttabernerasl.com</v>
      </c>
      <c r="I2403" s="9" t="s">
        <v>12952</v>
      </c>
      <c r="J2403" s="5" t="s">
        <v>93</v>
      </c>
      <c r="K2403" s="4" t="s">
        <v>42</v>
      </c>
    </row>
    <row r="2404">
      <c r="A2404" s="4">
        <v>8685.0</v>
      </c>
      <c r="B2404" s="5" t="s">
        <v>12953</v>
      </c>
      <c r="C2404" s="5" t="s">
        <v>12954</v>
      </c>
      <c r="D2404" s="6" t="s">
        <v>12940</v>
      </c>
      <c r="E2404" s="5" t="s">
        <v>12941</v>
      </c>
      <c r="F2404" s="5" t="s">
        <v>12504</v>
      </c>
      <c r="G2404" s="6" t="s">
        <v>12955</v>
      </c>
      <c r="H2404" s="5" t="s">
        <v>12956</v>
      </c>
      <c r="I2404" s="8" t="s">
        <v>12957</v>
      </c>
      <c r="J2404" s="5" t="s">
        <v>18</v>
      </c>
      <c r="K2404" s="5" t="s">
        <v>184</v>
      </c>
    </row>
    <row r="2405">
      <c r="A2405" s="4">
        <v>8684.0</v>
      </c>
      <c r="B2405" s="5" t="s">
        <v>12958</v>
      </c>
      <c r="C2405" s="5" t="s">
        <v>12959</v>
      </c>
      <c r="D2405" s="6" t="s">
        <v>12940</v>
      </c>
      <c r="E2405" s="5" t="s">
        <v>12941</v>
      </c>
      <c r="F2405" s="5" t="s">
        <v>12504</v>
      </c>
      <c r="G2405" s="6" t="s">
        <v>12960</v>
      </c>
      <c r="H2405" s="5" t="s">
        <v>12961</v>
      </c>
      <c r="I2405" s="9" t="s">
        <v>12962</v>
      </c>
      <c r="J2405" s="5" t="s">
        <v>42</v>
      </c>
      <c r="K2405" s="5" t="s">
        <v>553</v>
      </c>
    </row>
    <row r="2406">
      <c r="A2406" s="4">
        <v>8683.0</v>
      </c>
      <c r="B2406" s="5" t="s">
        <v>12963</v>
      </c>
      <c r="C2406" s="5" t="s">
        <v>12964</v>
      </c>
      <c r="D2406" s="6" t="s">
        <v>12965</v>
      </c>
      <c r="E2406" s="5" t="s">
        <v>12966</v>
      </c>
      <c r="F2406" s="5" t="s">
        <v>12504</v>
      </c>
      <c r="G2406" s="6" t="s">
        <v>12967</v>
      </c>
      <c r="H2406" s="5" t="s">
        <v>12968</v>
      </c>
      <c r="I2406" s="8" t="s">
        <v>12969</v>
      </c>
      <c r="J2406" s="5" t="s">
        <v>42</v>
      </c>
      <c r="K2406" s="5" t="s">
        <v>74</v>
      </c>
    </row>
    <row r="2407">
      <c r="A2407" s="4">
        <v>8682.0</v>
      </c>
      <c r="B2407" s="5" t="s">
        <v>12970</v>
      </c>
      <c r="C2407" s="5" t="s">
        <v>12971</v>
      </c>
      <c r="D2407" s="6" t="s">
        <v>12965</v>
      </c>
      <c r="E2407" s="5" t="s">
        <v>12966</v>
      </c>
      <c r="F2407" s="5" t="s">
        <v>12504</v>
      </c>
      <c r="G2407" s="6" t="s">
        <v>12972</v>
      </c>
      <c r="H2407" s="5" t="s">
        <v>12973</v>
      </c>
      <c r="I2407" s="8" t="s">
        <v>12974</v>
      </c>
      <c r="J2407" s="5" t="s">
        <v>18</v>
      </c>
      <c r="K2407" s="5" t="s">
        <v>52</v>
      </c>
    </row>
    <row r="2408">
      <c r="A2408" s="4">
        <v>8681.0</v>
      </c>
      <c r="B2408" s="5" t="s">
        <v>12975</v>
      </c>
      <c r="C2408" s="5" t="s">
        <v>12976</v>
      </c>
      <c r="D2408" s="6" t="s">
        <v>12977</v>
      </c>
      <c r="E2408" s="5" t="s">
        <v>12978</v>
      </c>
      <c r="F2408" s="5" t="s">
        <v>12504</v>
      </c>
      <c r="G2408" s="6" t="s">
        <v>12979</v>
      </c>
      <c r="H2408" s="5" t="s">
        <v>12980</v>
      </c>
      <c r="I2408" s="8" t="s">
        <v>12981</v>
      </c>
      <c r="J2408" s="5" t="s">
        <v>51</v>
      </c>
      <c r="K2408" s="5" t="s">
        <v>578</v>
      </c>
    </row>
    <row r="2409">
      <c r="A2409" s="4">
        <v>8680.0</v>
      </c>
      <c r="B2409" s="5" t="s">
        <v>12982</v>
      </c>
      <c r="C2409" s="5" t="s">
        <v>12983</v>
      </c>
      <c r="D2409" s="6" t="s">
        <v>12984</v>
      </c>
      <c r="E2409" s="5" t="s">
        <v>12978</v>
      </c>
      <c r="F2409" s="5" t="s">
        <v>12504</v>
      </c>
      <c r="G2409" s="6" t="s">
        <v>12985</v>
      </c>
      <c r="H2409" s="5" t="s">
        <v>12986</v>
      </c>
      <c r="I2409" s="8" t="s">
        <v>12987</v>
      </c>
      <c r="J2409" s="5" t="s">
        <v>108</v>
      </c>
      <c r="K2409" s="5" t="s">
        <v>152</v>
      </c>
    </row>
    <row r="2410">
      <c r="A2410" s="4">
        <v>8679.0</v>
      </c>
      <c r="B2410" s="5" t="s">
        <v>12988</v>
      </c>
      <c r="C2410" s="5" t="s">
        <v>12989</v>
      </c>
      <c r="D2410" s="6" t="s">
        <v>12984</v>
      </c>
      <c r="E2410" s="5" t="s">
        <v>12978</v>
      </c>
      <c r="F2410" s="5" t="s">
        <v>12504</v>
      </c>
      <c r="G2410" s="6" t="s">
        <v>12990</v>
      </c>
      <c r="H2410" s="7" t="s">
        <v>12991</v>
      </c>
      <c r="I2410" s="8" t="s">
        <v>12992</v>
      </c>
      <c r="J2410" s="5" t="s">
        <v>42</v>
      </c>
      <c r="K2410" s="5" t="s">
        <v>280</v>
      </c>
    </row>
    <row r="2411">
      <c r="A2411" s="4">
        <v>8678.0</v>
      </c>
      <c r="B2411" s="5" t="s">
        <v>12993</v>
      </c>
      <c r="C2411" s="5" t="s">
        <v>12994</v>
      </c>
      <c r="D2411" s="6" t="s">
        <v>12995</v>
      </c>
      <c r="E2411" s="5" t="s">
        <v>12996</v>
      </c>
      <c r="F2411" s="5" t="s">
        <v>12504</v>
      </c>
      <c r="G2411" s="6" t="s">
        <v>12997</v>
      </c>
      <c r="H2411" s="5" t="s">
        <v>12998</v>
      </c>
      <c r="I2411" s="8" t="s">
        <v>12999</v>
      </c>
      <c r="J2411" s="5" t="s">
        <v>93</v>
      </c>
      <c r="K2411" s="5" t="s">
        <v>950</v>
      </c>
    </row>
    <row r="2412">
      <c r="A2412" s="4">
        <v>8677.0</v>
      </c>
      <c r="B2412" s="5" t="s">
        <v>13000</v>
      </c>
      <c r="C2412" s="5" t="s">
        <v>13001</v>
      </c>
      <c r="D2412" s="6" t="s">
        <v>12995</v>
      </c>
      <c r="E2412" s="5" t="s">
        <v>12996</v>
      </c>
      <c r="F2412" s="5" t="s">
        <v>12504</v>
      </c>
      <c r="G2412" s="6" t="s">
        <v>13002</v>
      </c>
      <c r="H2412" s="4" t="str">
        <f>IFERROR(__xludf.DUMMYFUNCTION("""info@""&amp;LOWER(REGEXREPLACE(B2412,""[^A-Za-z0-9]"",""""))&amp;"".com"""),"info@elsencantatshotel.com")</f>
        <v>info@elsencantatshotel.com</v>
      </c>
      <c r="I2412" s="9" t="s">
        <v>13003</v>
      </c>
      <c r="J2412" s="5" t="s">
        <v>108</v>
      </c>
      <c r="K2412" s="5" t="s">
        <v>170</v>
      </c>
    </row>
    <row r="2413">
      <c r="A2413" s="4">
        <v>8676.0</v>
      </c>
      <c r="B2413" s="5" t="s">
        <v>13004</v>
      </c>
      <c r="C2413" s="5" t="s">
        <v>13005</v>
      </c>
      <c r="D2413" s="6" t="s">
        <v>12995</v>
      </c>
      <c r="E2413" s="5" t="s">
        <v>12996</v>
      </c>
      <c r="F2413" s="5" t="s">
        <v>12504</v>
      </c>
      <c r="G2413" s="6" t="s">
        <v>13006</v>
      </c>
      <c r="H2413" s="4" t="str">
        <f>IFERROR(__xludf.DUMMYFUNCTION("""info@""&amp;LOWER(REGEXREPLACE(B2413,""[^A-Za-z0-9]"",""""))&amp;"".com"""),"info@elsencantatssl.com")</f>
        <v>info@elsencantatssl.com</v>
      </c>
      <c r="I2413" s="9" t="s">
        <v>13007</v>
      </c>
      <c r="J2413" s="5" t="s">
        <v>18</v>
      </c>
      <c r="K2413" s="5" t="s">
        <v>74</v>
      </c>
    </row>
    <row r="2414">
      <c r="A2414" s="4">
        <v>8675.0</v>
      </c>
      <c r="B2414" s="5" t="s">
        <v>13008</v>
      </c>
      <c r="C2414" s="5" t="s">
        <v>13009</v>
      </c>
      <c r="D2414" s="6" t="s">
        <v>13010</v>
      </c>
      <c r="E2414" s="5" t="s">
        <v>13011</v>
      </c>
      <c r="F2414" s="5" t="s">
        <v>12504</v>
      </c>
      <c r="G2414" s="6" t="s">
        <v>13012</v>
      </c>
      <c r="H2414" s="5" t="s">
        <v>13013</v>
      </c>
      <c r="I2414" s="8" t="s">
        <v>13014</v>
      </c>
      <c r="J2414" s="5" t="s">
        <v>108</v>
      </c>
      <c r="K2414" s="5" t="s">
        <v>721</v>
      </c>
    </row>
    <row r="2415">
      <c r="A2415" s="4">
        <v>8674.0</v>
      </c>
      <c r="B2415" s="5" t="s">
        <v>13015</v>
      </c>
      <c r="C2415" s="5" t="s">
        <v>12881</v>
      </c>
      <c r="D2415" s="6" t="s">
        <v>13010</v>
      </c>
      <c r="E2415" s="5" t="s">
        <v>13011</v>
      </c>
      <c r="F2415" s="5" t="s">
        <v>12504</v>
      </c>
      <c r="G2415" s="6" t="s">
        <v>13016</v>
      </c>
      <c r="H2415" s="5" t="s">
        <v>13017</v>
      </c>
      <c r="I2415" s="8" t="s">
        <v>13018</v>
      </c>
      <c r="J2415" s="5" t="s">
        <v>108</v>
      </c>
      <c r="K2415" s="5" t="s">
        <v>921</v>
      </c>
    </row>
    <row r="2416">
      <c r="A2416" s="4">
        <v>8673.0</v>
      </c>
      <c r="B2416" s="5" t="s">
        <v>13019</v>
      </c>
      <c r="C2416" s="5" t="s">
        <v>13020</v>
      </c>
      <c r="D2416" s="6" t="s">
        <v>13010</v>
      </c>
      <c r="E2416" s="5" t="s">
        <v>13011</v>
      </c>
      <c r="F2416" s="5" t="s">
        <v>12504</v>
      </c>
      <c r="G2416" s="6" t="s">
        <v>13021</v>
      </c>
      <c r="H2416" s="5" t="s">
        <v>13013</v>
      </c>
      <c r="I2416" s="8" t="s">
        <v>13014</v>
      </c>
      <c r="J2416" s="5" t="s">
        <v>42</v>
      </c>
      <c r="K2416" s="5" t="s">
        <v>721</v>
      </c>
    </row>
    <row r="2417">
      <c r="A2417" s="4">
        <v>8672.0</v>
      </c>
      <c r="B2417" s="5" t="s">
        <v>13022</v>
      </c>
      <c r="C2417" s="5" t="s">
        <v>10474</v>
      </c>
      <c r="D2417" s="6" t="s">
        <v>13010</v>
      </c>
      <c r="E2417" s="5" t="s">
        <v>13011</v>
      </c>
      <c r="F2417" s="5" t="s">
        <v>12504</v>
      </c>
      <c r="G2417" s="6" t="s">
        <v>13023</v>
      </c>
      <c r="H2417" s="4" t="s">
        <v>13013</v>
      </c>
      <c r="I2417" s="8" t="s">
        <v>13024</v>
      </c>
      <c r="J2417" s="5" t="s">
        <v>93</v>
      </c>
      <c r="K2417" s="5" t="s">
        <v>294</v>
      </c>
    </row>
    <row r="2418">
      <c r="A2418" s="4">
        <v>8671.0</v>
      </c>
      <c r="B2418" s="5" t="s">
        <v>13025</v>
      </c>
      <c r="C2418" s="5" t="s">
        <v>13026</v>
      </c>
      <c r="D2418" s="6" t="s">
        <v>13027</v>
      </c>
      <c r="E2418" s="5" t="s">
        <v>13028</v>
      </c>
      <c r="F2418" s="5" t="s">
        <v>12504</v>
      </c>
      <c r="G2418" s="6" t="s">
        <v>13029</v>
      </c>
      <c r="H2418" s="5" t="s">
        <v>13030</v>
      </c>
      <c r="I2418" s="9" t="s">
        <v>13031</v>
      </c>
      <c r="J2418" s="5" t="s">
        <v>42</v>
      </c>
      <c r="K2418" s="5" t="s">
        <v>152</v>
      </c>
    </row>
    <row r="2419">
      <c r="A2419" s="4">
        <v>8670.0</v>
      </c>
      <c r="B2419" s="5" t="s">
        <v>13032</v>
      </c>
      <c r="C2419" s="5" t="s">
        <v>13033</v>
      </c>
      <c r="D2419" s="6" t="s">
        <v>13034</v>
      </c>
      <c r="E2419" s="5" t="s">
        <v>13028</v>
      </c>
      <c r="F2419" s="5" t="s">
        <v>12504</v>
      </c>
      <c r="G2419" s="6" t="s">
        <v>13035</v>
      </c>
      <c r="H2419" s="4" t="s">
        <v>13036</v>
      </c>
      <c r="I2419" s="8" t="s">
        <v>13037</v>
      </c>
      <c r="J2419" s="5" t="s">
        <v>108</v>
      </c>
      <c r="K2419" s="5" t="s">
        <v>184</v>
      </c>
    </row>
    <row r="2420">
      <c r="A2420" s="4">
        <v>8669.0</v>
      </c>
      <c r="B2420" s="5" t="s">
        <v>13038</v>
      </c>
      <c r="C2420" s="5" t="s">
        <v>13039</v>
      </c>
      <c r="D2420" s="6" t="s">
        <v>13040</v>
      </c>
      <c r="E2420" s="5" t="s">
        <v>13041</v>
      </c>
      <c r="F2420" s="5" t="s">
        <v>12504</v>
      </c>
      <c r="G2420" s="6" t="s">
        <v>13042</v>
      </c>
      <c r="H2420" s="5" t="s">
        <v>13043</v>
      </c>
      <c r="I2420" s="8" t="s">
        <v>13044</v>
      </c>
      <c r="J2420" s="5" t="s">
        <v>42</v>
      </c>
      <c r="K2420" s="5" t="s">
        <v>950</v>
      </c>
    </row>
    <row r="2421">
      <c r="A2421" s="4">
        <v>8668.0</v>
      </c>
      <c r="B2421" s="5" t="s">
        <v>13045</v>
      </c>
      <c r="C2421" s="5" t="s">
        <v>13046</v>
      </c>
      <c r="D2421" s="6" t="s">
        <v>13047</v>
      </c>
      <c r="E2421" s="5" t="s">
        <v>13048</v>
      </c>
      <c r="F2421" s="5" t="s">
        <v>12504</v>
      </c>
      <c r="G2421" s="6" t="s">
        <v>13049</v>
      </c>
      <c r="H2421" s="7" t="s">
        <v>13050</v>
      </c>
      <c r="I2421" s="8" t="s">
        <v>13051</v>
      </c>
      <c r="J2421" s="5" t="s">
        <v>108</v>
      </c>
      <c r="K2421" s="5" t="s">
        <v>553</v>
      </c>
    </row>
    <row r="2422">
      <c r="A2422" s="4">
        <v>8667.0</v>
      </c>
      <c r="B2422" s="5" t="s">
        <v>13038</v>
      </c>
      <c r="C2422" s="5" t="s">
        <v>13052</v>
      </c>
      <c r="D2422" s="6" t="s">
        <v>13040</v>
      </c>
      <c r="E2422" s="5" t="s">
        <v>13041</v>
      </c>
      <c r="F2422" s="5" t="s">
        <v>12504</v>
      </c>
      <c r="G2422" s="6" t="s">
        <v>13053</v>
      </c>
      <c r="H2422" s="5" t="s">
        <v>13043</v>
      </c>
      <c r="I2422" s="8" t="s">
        <v>13044</v>
      </c>
      <c r="J2422" s="5" t="s">
        <v>108</v>
      </c>
      <c r="K2422" s="5" t="s">
        <v>711</v>
      </c>
    </row>
    <row r="2423">
      <c r="A2423" s="4">
        <v>8666.0</v>
      </c>
      <c r="B2423" s="5" t="s">
        <v>13054</v>
      </c>
      <c r="C2423" s="5" t="s">
        <v>13055</v>
      </c>
      <c r="D2423" s="6" t="s">
        <v>13047</v>
      </c>
      <c r="E2423" s="5" t="s">
        <v>13056</v>
      </c>
      <c r="F2423" s="5" t="s">
        <v>12504</v>
      </c>
      <c r="G2423" s="6" t="s">
        <v>13057</v>
      </c>
      <c r="H2423" s="4" t="str">
        <f>IFERROR(__xludf.DUMMYFUNCTION("""info@""&amp;LOWER(REGEXREPLACE(B2423,""[^A-Za-z0-9]"",""""))&amp;"".com"""),"info@riberies.com")</f>
        <v>info@riberies.com</v>
      </c>
      <c r="I2423" s="9" t="s">
        <v>13058</v>
      </c>
      <c r="J2423" s="5" t="s">
        <v>18</v>
      </c>
      <c r="K2423" s="5" t="s">
        <v>43</v>
      </c>
    </row>
    <row r="2424">
      <c r="A2424" s="4">
        <v>8665.0</v>
      </c>
      <c r="B2424" s="5" t="s">
        <v>13059</v>
      </c>
      <c r="C2424" s="5" t="s">
        <v>13060</v>
      </c>
      <c r="D2424" s="6" t="s">
        <v>13061</v>
      </c>
      <c r="E2424" s="5" t="s">
        <v>12934</v>
      </c>
      <c r="F2424" s="5" t="s">
        <v>12504</v>
      </c>
      <c r="G2424" s="6" t="s">
        <v>13062</v>
      </c>
      <c r="H2424" s="5" t="s">
        <v>13063</v>
      </c>
      <c r="I2424" s="8" t="s">
        <v>13064</v>
      </c>
      <c r="J2424" s="5" t="s">
        <v>463</v>
      </c>
      <c r="K2424" s="5" t="s">
        <v>679</v>
      </c>
    </row>
    <row r="2425">
      <c r="A2425" s="4">
        <v>8663.0</v>
      </c>
      <c r="B2425" s="5" t="s">
        <v>13065</v>
      </c>
      <c r="C2425" s="5" t="s">
        <v>13066</v>
      </c>
      <c r="D2425" s="6" t="s">
        <v>12933</v>
      </c>
      <c r="E2425" s="5" t="s">
        <v>12934</v>
      </c>
      <c r="F2425" s="5" t="s">
        <v>12504</v>
      </c>
      <c r="G2425" s="6" t="s">
        <v>13067</v>
      </c>
      <c r="H2425" s="5" t="s">
        <v>13068</v>
      </c>
      <c r="I2425" s="8" t="s">
        <v>13069</v>
      </c>
      <c r="J2425" s="5" t="s">
        <v>93</v>
      </c>
      <c r="K2425" s="5" t="s">
        <v>553</v>
      </c>
    </row>
    <row r="2426">
      <c r="A2426" s="4">
        <v>8664.0</v>
      </c>
      <c r="B2426" s="5" t="s">
        <v>13070</v>
      </c>
      <c r="C2426" s="5" t="s">
        <v>13071</v>
      </c>
      <c r="D2426" s="6" t="s">
        <v>13072</v>
      </c>
      <c r="E2426" s="5" t="s">
        <v>12934</v>
      </c>
      <c r="F2426" s="5" t="s">
        <v>12504</v>
      </c>
      <c r="G2426" s="6" t="s">
        <v>13067</v>
      </c>
      <c r="H2426" s="5" t="s">
        <v>13068</v>
      </c>
      <c r="I2426" s="8" t="s">
        <v>13069</v>
      </c>
      <c r="J2426" s="5" t="s">
        <v>93</v>
      </c>
      <c r="K2426" s="5" t="s">
        <v>553</v>
      </c>
    </row>
    <row r="2427">
      <c r="A2427" s="4">
        <v>8662.0</v>
      </c>
      <c r="B2427" s="5" t="s">
        <v>13073</v>
      </c>
      <c r="C2427" s="5" t="s">
        <v>13074</v>
      </c>
      <c r="D2427" s="6" t="s">
        <v>12933</v>
      </c>
      <c r="E2427" s="5" t="s">
        <v>12934</v>
      </c>
      <c r="F2427" s="5" t="s">
        <v>12504</v>
      </c>
      <c r="G2427" s="6" t="s">
        <v>13075</v>
      </c>
      <c r="H2427" s="5" t="s">
        <v>13076</v>
      </c>
      <c r="I2427" s="11" t="s">
        <v>13077</v>
      </c>
      <c r="J2427" s="5" t="s">
        <v>18</v>
      </c>
      <c r="K2427" s="5" t="s">
        <v>721</v>
      </c>
    </row>
    <row r="2428">
      <c r="A2428" s="4">
        <v>8661.0</v>
      </c>
      <c r="B2428" s="5" t="s">
        <v>13078</v>
      </c>
      <c r="C2428" s="5" t="s">
        <v>13079</v>
      </c>
      <c r="D2428" s="6" t="s">
        <v>13080</v>
      </c>
      <c r="E2428" s="5" t="s">
        <v>13081</v>
      </c>
      <c r="F2428" s="5" t="s">
        <v>12504</v>
      </c>
      <c r="G2428" s="6" t="s">
        <v>13082</v>
      </c>
      <c r="H2428" s="5" t="s">
        <v>13083</v>
      </c>
      <c r="I2428" s="8" t="s">
        <v>13084</v>
      </c>
      <c r="J2428" s="5" t="s">
        <v>93</v>
      </c>
      <c r="K2428" s="5" t="s">
        <v>1261</v>
      </c>
    </row>
    <row r="2429">
      <c r="A2429" s="4">
        <v>8660.0</v>
      </c>
      <c r="B2429" s="5" t="s">
        <v>13085</v>
      </c>
      <c r="C2429" s="5" t="s">
        <v>13086</v>
      </c>
      <c r="D2429" s="6" t="s">
        <v>13087</v>
      </c>
      <c r="E2429" s="5" t="s">
        <v>13088</v>
      </c>
      <c r="F2429" s="5" t="s">
        <v>12504</v>
      </c>
      <c r="G2429" s="6" t="s">
        <v>13089</v>
      </c>
      <c r="H2429" s="5" t="s">
        <v>13090</v>
      </c>
      <c r="I2429" s="8" t="s">
        <v>13091</v>
      </c>
      <c r="J2429" s="5" t="s">
        <v>93</v>
      </c>
      <c r="K2429" s="5" t="s">
        <v>1685</v>
      </c>
    </row>
    <row r="2430">
      <c r="A2430" s="4">
        <v>8659.0</v>
      </c>
      <c r="B2430" s="5" t="s">
        <v>13092</v>
      </c>
      <c r="C2430" s="5" t="s">
        <v>13093</v>
      </c>
      <c r="D2430" s="6" t="s">
        <v>13094</v>
      </c>
      <c r="E2430" s="5" t="s">
        <v>13095</v>
      </c>
      <c r="F2430" s="5" t="s">
        <v>12504</v>
      </c>
      <c r="G2430" s="6" t="s">
        <v>13096</v>
      </c>
      <c r="H2430" s="5" t="s">
        <v>13097</v>
      </c>
      <c r="I2430" s="8" t="s">
        <v>13098</v>
      </c>
      <c r="J2430" s="5" t="s">
        <v>93</v>
      </c>
      <c r="K2430" s="5" t="s">
        <v>679</v>
      </c>
    </row>
    <row r="2431">
      <c r="A2431" s="4">
        <v>8658.0</v>
      </c>
      <c r="B2431" s="5" t="s">
        <v>13099</v>
      </c>
      <c r="C2431" s="5" t="s">
        <v>13100</v>
      </c>
      <c r="D2431" s="6" t="s">
        <v>13094</v>
      </c>
      <c r="E2431" s="5" t="s">
        <v>13095</v>
      </c>
      <c r="F2431" s="5" t="s">
        <v>12504</v>
      </c>
      <c r="G2431" s="6" t="s">
        <v>13101</v>
      </c>
      <c r="H2431" s="5" t="s">
        <v>13102</v>
      </c>
      <c r="I2431" s="8" t="s">
        <v>13103</v>
      </c>
      <c r="J2431" s="5" t="s">
        <v>51</v>
      </c>
      <c r="K2431" s="5" t="s">
        <v>160</v>
      </c>
    </row>
    <row r="2432">
      <c r="A2432" s="4">
        <v>8657.0</v>
      </c>
      <c r="B2432" s="5" t="s">
        <v>13104</v>
      </c>
      <c r="C2432" s="5" t="s">
        <v>13105</v>
      </c>
      <c r="D2432" s="6" t="s">
        <v>13106</v>
      </c>
      <c r="E2432" s="5" t="s">
        <v>13107</v>
      </c>
      <c r="F2432" s="5" t="s">
        <v>12504</v>
      </c>
      <c r="G2432" s="6" t="s">
        <v>13108</v>
      </c>
      <c r="H2432" s="5" t="s">
        <v>13109</v>
      </c>
      <c r="I2432" s="8" t="s">
        <v>13110</v>
      </c>
      <c r="J2432" s="5" t="s">
        <v>51</v>
      </c>
      <c r="K2432" s="5" t="s">
        <v>126</v>
      </c>
    </row>
    <row r="2433">
      <c r="A2433" s="4">
        <v>8656.0</v>
      </c>
      <c r="B2433" s="5" t="s">
        <v>13111</v>
      </c>
      <c r="C2433" s="5" t="s">
        <v>13112</v>
      </c>
      <c r="D2433" s="6" t="s">
        <v>13106</v>
      </c>
      <c r="E2433" s="5" t="s">
        <v>13107</v>
      </c>
      <c r="F2433" s="5" t="s">
        <v>12504</v>
      </c>
      <c r="G2433" s="6" t="s">
        <v>13108</v>
      </c>
      <c r="H2433" s="5" t="s">
        <v>13113</v>
      </c>
      <c r="I2433" s="8" t="s">
        <v>13110</v>
      </c>
      <c r="J2433" s="5" t="s">
        <v>42</v>
      </c>
      <c r="K2433" s="5" t="s">
        <v>184</v>
      </c>
    </row>
    <row r="2434">
      <c r="A2434" s="4">
        <v>8655.0</v>
      </c>
      <c r="B2434" s="5" t="s">
        <v>13114</v>
      </c>
      <c r="C2434" s="5" t="s">
        <v>13115</v>
      </c>
      <c r="D2434" s="6" t="s">
        <v>13116</v>
      </c>
      <c r="E2434" s="5" t="s">
        <v>13117</v>
      </c>
      <c r="F2434" s="5" t="s">
        <v>12504</v>
      </c>
      <c r="G2434" s="6" t="s">
        <v>13118</v>
      </c>
      <c r="H2434" s="4" t="s">
        <v>13119</v>
      </c>
      <c r="I2434" s="8" t="s">
        <v>13120</v>
      </c>
      <c r="J2434" s="5" t="s">
        <v>93</v>
      </c>
      <c r="K2434" s="5" t="s">
        <v>375</v>
      </c>
    </row>
    <row r="2435">
      <c r="A2435" s="4">
        <v>8654.0</v>
      </c>
      <c r="B2435" s="5" t="s">
        <v>13121</v>
      </c>
      <c r="C2435" s="5" t="s">
        <v>13122</v>
      </c>
      <c r="D2435" s="6" t="s">
        <v>13123</v>
      </c>
      <c r="E2435" s="5" t="s">
        <v>13124</v>
      </c>
      <c r="F2435" s="5" t="s">
        <v>12504</v>
      </c>
      <c r="G2435" s="6" t="s">
        <v>13125</v>
      </c>
      <c r="H2435" s="4" t="s">
        <v>13126</v>
      </c>
      <c r="I2435" s="8" t="s">
        <v>13127</v>
      </c>
      <c r="J2435" s="5" t="s">
        <v>42</v>
      </c>
      <c r="K2435" s="5" t="s">
        <v>218</v>
      </c>
    </row>
    <row r="2436">
      <c r="A2436" s="4">
        <v>8653.0</v>
      </c>
      <c r="B2436" s="5" t="s">
        <v>13128</v>
      </c>
      <c r="C2436" s="5" t="s">
        <v>13129</v>
      </c>
      <c r="D2436" s="6" t="s">
        <v>13130</v>
      </c>
      <c r="E2436" s="5" t="s">
        <v>13131</v>
      </c>
      <c r="F2436" s="5" t="s">
        <v>12504</v>
      </c>
      <c r="G2436" s="6" t="s">
        <v>13132</v>
      </c>
      <c r="H2436" s="5" t="s">
        <v>13133</v>
      </c>
      <c r="I2436" s="8" t="s">
        <v>13134</v>
      </c>
      <c r="J2436" s="5" t="s">
        <v>93</v>
      </c>
      <c r="K2436" s="5" t="s">
        <v>19</v>
      </c>
    </row>
    <row r="2437">
      <c r="A2437" s="4">
        <v>8652.0</v>
      </c>
      <c r="B2437" s="5" t="s">
        <v>13135</v>
      </c>
      <c r="C2437" s="5" t="s">
        <v>13136</v>
      </c>
      <c r="D2437" s="6" t="s">
        <v>13137</v>
      </c>
      <c r="E2437" s="5" t="s">
        <v>13138</v>
      </c>
      <c r="F2437" s="5" t="s">
        <v>12504</v>
      </c>
      <c r="G2437" s="6" t="s">
        <v>13139</v>
      </c>
      <c r="H2437" s="5" t="s">
        <v>13140</v>
      </c>
      <c r="I2437" s="8" t="s">
        <v>13141</v>
      </c>
      <c r="J2437" s="5" t="s">
        <v>463</v>
      </c>
      <c r="K2437" s="5" t="s">
        <v>553</v>
      </c>
    </row>
    <row r="2438">
      <c r="A2438" s="4">
        <v>8651.0</v>
      </c>
      <c r="B2438" s="5" t="s">
        <v>13142</v>
      </c>
      <c r="C2438" s="5" t="s">
        <v>13143</v>
      </c>
      <c r="D2438" s="6" t="s">
        <v>13130</v>
      </c>
      <c r="E2438" s="5" t="s">
        <v>13131</v>
      </c>
      <c r="F2438" s="5" t="s">
        <v>12504</v>
      </c>
      <c r="G2438" s="6" t="s">
        <v>13144</v>
      </c>
      <c r="H2438" s="7" t="s">
        <v>13145</v>
      </c>
      <c r="I2438" s="8" t="s">
        <v>13146</v>
      </c>
      <c r="J2438" s="5" t="s">
        <v>93</v>
      </c>
      <c r="K2438" s="5" t="s">
        <v>126</v>
      </c>
    </row>
    <row r="2439">
      <c r="A2439" s="4">
        <v>8650.0</v>
      </c>
      <c r="B2439" s="5" t="s">
        <v>13147</v>
      </c>
      <c r="C2439" s="5" t="s">
        <v>13148</v>
      </c>
      <c r="D2439" s="6" t="s">
        <v>13149</v>
      </c>
      <c r="E2439" s="5" t="s">
        <v>13150</v>
      </c>
      <c r="F2439" s="5" t="s">
        <v>12504</v>
      </c>
      <c r="G2439" s="6" t="s">
        <v>13151</v>
      </c>
      <c r="H2439" s="5" t="s">
        <v>13152</v>
      </c>
      <c r="I2439" s="8" t="s">
        <v>13153</v>
      </c>
      <c r="J2439" s="5" t="s">
        <v>93</v>
      </c>
      <c r="K2439" s="5" t="s">
        <v>66</v>
      </c>
    </row>
    <row r="2440">
      <c r="A2440" s="4">
        <v>8649.0</v>
      </c>
      <c r="B2440" s="5" t="s">
        <v>13154</v>
      </c>
      <c r="C2440" s="5" t="s">
        <v>13155</v>
      </c>
      <c r="D2440" s="6" t="s">
        <v>13156</v>
      </c>
      <c r="E2440" s="5" t="s">
        <v>13157</v>
      </c>
      <c r="F2440" s="5" t="s">
        <v>12504</v>
      </c>
      <c r="G2440" s="6" t="s">
        <v>13158</v>
      </c>
      <c r="H2440" s="5" t="s">
        <v>13159</v>
      </c>
      <c r="I2440" s="8" t="s">
        <v>13160</v>
      </c>
      <c r="J2440" s="5" t="s">
        <v>108</v>
      </c>
      <c r="K2440" s="4" t="s">
        <v>42</v>
      </c>
    </row>
    <row r="2441">
      <c r="A2441" s="4">
        <v>8648.0</v>
      </c>
      <c r="B2441" s="5" t="s">
        <v>13161</v>
      </c>
      <c r="C2441" s="5" t="s">
        <v>13162</v>
      </c>
      <c r="D2441" s="6" t="s">
        <v>13149</v>
      </c>
      <c r="E2441" s="5" t="s">
        <v>13150</v>
      </c>
      <c r="F2441" s="5" t="s">
        <v>12504</v>
      </c>
      <c r="G2441" s="6" t="s">
        <v>13163</v>
      </c>
      <c r="H2441" s="5" t="s">
        <v>13164</v>
      </c>
      <c r="I2441" s="8" t="s">
        <v>13165</v>
      </c>
      <c r="J2441" s="5" t="s">
        <v>42</v>
      </c>
      <c r="K2441" s="5" t="s">
        <v>1375</v>
      </c>
    </row>
    <row r="2442">
      <c r="A2442" s="4">
        <v>8647.0</v>
      </c>
      <c r="B2442" s="5" t="s">
        <v>13166</v>
      </c>
      <c r="C2442" s="5" t="s">
        <v>13167</v>
      </c>
      <c r="D2442" s="6" t="s">
        <v>13149</v>
      </c>
      <c r="E2442" s="5" t="s">
        <v>13168</v>
      </c>
      <c r="F2442" s="5" t="s">
        <v>12504</v>
      </c>
      <c r="G2442" s="6" t="s">
        <v>13169</v>
      </c>
      <c r="H2442" s="5" t="s">
        <v>13170</v>
      </c>
      <c r="I2442" s="8" t="s">
        <v>13171</v>
      </c>
      <c r="J2442" s="5" t="s">
        <v>42</v>
      </c>
      <c r="K2442" s="5" t="s">
        <v>679</v>
      </c>
    </row>
    <row r="2443">
      <c r="A2443" s="4">
        <v>8646.0</v>
      </c>
      <c r="B2443" s="5" t="s">
        <v>13172</v>
      </c>
      <c r="C2443" s="5" t="s">
        <v>13173</v>
      </c>
      <c r="D2443" s="6" t="s">
        <v>13149</v>
      </c>
      <c r="E2443" s="5" t="s">
        <v>13150</v>
      </c>
      <c r="F2443" s="5" t="s">
        <v>12504</v>
      </c>
      <c r="G2443" s="6" t="s">
        <v>13174</v>
      </c>
      <c r="H2443" s="4" t="str">
        <f>IFERROR(__xludf.DUMMYFUNCTION("""info@""&amp;LOWER(REGEXREPLACE(B2443,""[^A-Za-z0-9]"",""""))&amp;"".com"""),"info@gransolsa.com")</f>
        <v>info@gransolsa.com</v>
      </c>
      <c r="I2443" s="9" t="s">
        <v>13175</v>
      </c>
      <c r="J2443" s="5" t="s">
        <v>108</v>
      </c>
      <c r="K2443" s="5" t="s">
        <v>375</v>
      </c>
    </row>
    <row r="2444">
      <c r="A2444" s="4">
        <v>8645.0</v>
      </c>
      <c r="B2444" s="5" t="s">
        <v>13176</v>
      </c>
      <c r="C2444" s="5" t="s">
        <v>13177</v>
      </c>
      <c r="D2444" s="6" t="s">
        <v>13149</v>
      </c>
      <c r="E2444" s="5" t="s">
        <v>13150</v>
      </c>
      <c r="F2444" s="5" t="s">
        <v>12504</v>
      </c>
      <c r="G2444" s="6" t="s">
        <v>13178</v>
      </c>
      <c r="H2444" s="5" t="s">
        <v>13179</v>
      </c>
      <c r="I2444" s="8" t="s">
        <v>13180</v>
      </c>
      <c r="J2444" s="5" t="s">
        <v>93</v>
      </c>
      <c r="K2444" s="5" t="s">
        <v>27</v>
      </c>
    </row>
    <row r="2445">
      <c r="A2445" s="4">
        <v>8644.0</v>
      </c>
      <c r="B2445" s="5" t="s">
        <v>13181</v>
      </c>
      <c r="C2445" s="5" t="s">
        <v>13182</v>
      </c>
      <c r="D2445" s="6" t="s">
        <v>13183</v>
      </c>
      <c r="E2445" s="5" t="s">
        <v>13184</v>
      </c>
      <c r="F2445" s="5" t="s">
        <v>12504</v>
      </c>
      <c r="G2445" s="6" t="s">
        <v>13185</v>
      </c>
      <c r="H2445" s="4" t="s">
        <v>13186</v>
      </c>
      <c r="I2445" s="8" t="s">
        <v>13187</v>
      </c>
      <c r="J2445" s="5" t="s">
        <v>232</v>
      </c>
      <c r="K2445" s="5" t="s">
        <v>201</v>
      </c>
    </row>
    <row r="2446">
      <c r="A2446" s="4">
        <v>8643.0</v>
      </c>
      <c r="B2446" s="5" t="s">
        <v>13188</v>
      </c>
      <c r="C2446" s="5" t="s">
        <v>13189</v>
      </c>
      <c r="D2446" s="6" t="s">
        <v>13183</v>
      </c>
      <c r="E2446" s="5" t="s">
        <v>13190</v>
      </c>
      <c r="F2446" s="5" t="s">
        <v>12504</v>
      </c>
      <c r="G2446" s="6" t="s">
        <v>13191</v>
      </c>
      <c r="H2446" s="5" t="s">
        <v>13192</v>
      </c>
      <c r="I2446" s="8" t="s">
        <v>13193</v>
      </c>
      <c r="J2446" s="5" t="s">
        <v>108</v>
      </c>
      <c r="K2446" s="5" t="s">
        <v>1027</v>
      </c>
    </row>
    <row r="2447">
      <c r="A2447" s="4">
        <v>8642.0</v>
      </c>
      <c r="B2447" s="5" t="s">
        <v>13194</v>
      </c>
      <c r="C2447" s="5" t="s">
        <v>13195</v>
      </c>
      <c r="D2447" s="6" t="s">
        <v>13196</v>
      </c>
      <c r="E2447" s="5" t="s">
        <v>13197</v>
      </c>
      <c r="F2447" s="5" t="s">
        <v>12504</v>
      </c>
      <c r="G2447" s="6" t="s">
        <v>13198</v>
      </c>
      <c r="H2447" s="4" t="str">
        <f>IFERROR(__xludf.DUMMYFUNCTION("""info@""&amp;LOWER(REGEXREPLACE(B2447,""[^A-Za-z0-9]"",""""))&amp;"".com"""),"info@villapotnsdeserveissa.com")</f>
        <v>info@villapotnsdeserveissa.com</v>
      </c>
      <c r="I2447" s="9" t="s">
        <v>13199</v>
      </c>
      <c r="J2447" s="5" t="s">
        <v>93</v>
      </c>
      <c r="K2447" s="4" t="s">
        <v>42</v>
      </c>
    </row>
    <row r="2448">
      <c r="A2448" s="4">
        <v>8641.0</v>
      </c>
      <c r="B2448" s="5" t="s">
        <v>13200</v>
      </c>
      <c r="C2448" s="5" t="s">
        <v>13201</v>
      </c>
      <c r="D2448" s="6" t="s">
        <v>13196</v>
      </c>
      <c r="E2448" s="5" t="s">
        <v>13197</v>
      </c>
      <c r="F2448" s="5" t="s">
        <v>12504</v>
      </c>
      <c r="G2448" s="6" t="s">
        <v>13202</v>
      </c>
      <c r="H2448" s="5" t="s">
        <v>13203</v>
      </c>
      <c r="I2448" s="9" t="s">
        <v>13204</v>
      </c>
      <c r="J2448" s="5" t="s">
        <v>93</v>
      </c>
      <c r="K2448" s="4" t="s">
        <v>42</v>
      </c>
    </row>
    <row r="2449">
      <c r="A2449" s="4">
        <v>8640.0</v>
      </c>
      <c r="B2449" s="5" t="s">
        <v>13205</v>
      </c>
      <c r="C2449" s="5" t="s">
        <v>13206</v>
      </c>
      <c r="D2449" s="6" t="s">
        <v>13207</v>
      </c>
      <c r="E2449" s="5" t="s">
        <v>13208</v>
      </c>
      <c r="F2449" s="5" t="s">
        <v>12504</v>
      </c>
      <c r="G2449" s="6" t="s">
        <v>13209</v>
      </c>
      <c r="H2449" s="4" t="s">
        <v>13210</v>
      </c>
      <c r="I2449" s="8" t="s">
        <v>13211</v>
      </c>
      <c r="J2449" s="5" t="s">
        <v>463</v>
      </c>
      <c r="K2449" s="5" t="s">
        <v>1685</v>
      </c>
    </row>
    <row r="2450">
      <c r="A2450" s="4">
        <v>8639.0</v>
      </c>
      <c r="B2450" s="5" t="s">
        <v>13212</v>
      </c>
      <c r="C2450" s="5" t="s">
        <v>13213</v>
      </c>
      <c r="D2450" s="6" t="s">
        <v>13214</v>
      </c>
      <c r="E2450" s="5" t="s">
        <v>13215</v>
      </c>
      <c r="F2450" s="5" t="s">
        <v>12504</v>
      </c>
      <c r="G2450" s="6" t="s">
        <v>13216</v>
      </c>
      <c r="H2450" s="5" t="s">
        <v>13217</v>
      </c>
      <c r="I2450" s="8" t="s">
        <v>13218</v>
      </c>
      <c r="J2450" s="5" t="s">
        <v>463</v>
      </c>
      <c r="K2450" s="5" t="s">
        <v>711</v>
      </c>
    </row>
    <row r="2451">
      <c r="A2451" s="4">
        <v>8638.0</v>
      </c>
      <c r="B2451" s="5" t="s">
        <v>13219</v>
      </c>
      <c r="C2451" s="5" t="s">
        <v>13220</v>
      </c>
      <c r="D2451" s="6" t="s">
        <v>13221</v>
      </c>
      <c r="E2451" s="5" t="s">
        <v>13222</v>
      </c>
      <c r="F2451" s="5" t="s">
        <v>12504</v>
      </c>
      <c r="G2451" s="6" t="s">
        <v>13223</v>
      </c>
      <c r="H2451" s="5" t="s">
        <v>13224</v>
      </c>
      <c r="I2451" s="8" t="s">
        <v>13225</v>
      </c>
      <c r="J2451" s="5" t="s">
        <v>108</v>
      </c>
      <c r="K2451" s="5" t="s">
        <v>66</v>
      </c>
    </row>
    <row r="2452">
      <c r="A2452" s="4">
        <v>8637.0</v>
      </c>
      <c r="B2452" s="5" t="s">
        <v>13226</v>
      </c>
      <c r="C2452" s="5" t="s">
        <v>13227</v>
      </c>
      <c r="D2452" s="6" t="s">
        <v>13221</v>
      </c>
      <c r="E2452" s="5" t="s">
        <v>13228</v>
      </c>
      <c r="F2452" s="5" t="s">
        <v>12504</v>
      </c>
      <c r="G2452" s="6" t="s">
        <v>13229</v>
      </c>
      <c r="H2452" s="5" t="s">
        <v>13230</v>
      </c>
      <c r="I2452" s="8" t="s">
        <v>13231</v>
      </c>
      <c r="J2452" s="5" t="s">
        <v>42</v>
      </c>
      <c r="K2452" s="5" t="s">
        <v>27</v>
      </c>
    </row>
    <row r="2453">
      <c r="A2453" s="4">
        <v>8636.0</v>
      </c>
      <c r="B2453" s="5" t="s">
        <v>13232</v>
      </c>
      <c r="C2453" s="5" t="s">
        <v>13233</v>
      </c>
      <c r="D2453" s="6" t="s">
        <v>13234</v>
      </c>
      <c r="E2453" s="5" t="s">
        <v>13235</v>
      </c>
      <c r="F2453" s="5" t="s">
        <v>12504</v>
      </c>
      <c r="G2453" s="6" t="s">
        <v>13236</v>
      </c>
      <c r="H2453" s="4" t="s">
        <v>13237</v>
      </c>
      <c r="I2453" s="8" t="s">
        <v>13238</v>
      </c>
      <c r="J2453" s="5" t="s">
        <v>108</v>
      </c>
      <c r="K2453" s="5" t="s">
        <v>9528</v>
      </c>
    </row>
    <row r="2454">
      <c r="A2454" s="4">
        <v>8635.0</v>
      </c>
      <c r="B2454" s="5" t="s">
        <v>13239</v>
      </c>
      <c r="C2454" s="5" t="s">
        <v>13240</v>
      </c>
      <c r="D2454" s="6" t="s">
        <v>13241</v>
      </c>
      <c r="E2454" s="5" t="s">
        <v>13242</v>
      </c>
      <c r="F2454" s="5" t="s">
        <v>12504</v>
      </c>
      <c r="G2454" s="6" t="s">
        <v>13243</v>
      </c>
      <c r="H2454" s="5" t="s">
        <v>13244</v>
      </c>
      <c r="I2454" s="9" t="s">
        <v>13245</v>
      </c>
      <c r="J2454" s="5" t="s">
        <v>108</v>
      </c>
      <c r="K2454" s="5" t="s">
        <v>921</v>
      </c>
    </row>
    <row r="2455">
      <c r="A2455" s="4">
        <v>8633.0</v>
      </c>
      <c r="B2455" s="5" t="s">
        <v>13246</v>
      </c>
      <c r="C2455" s="5" t="s">
        <v>13247</v>
      </c>
      <c r="D2455" s="6" t="s">
        <v>13248</v>
      </c>
      <c r="E2455" s="5" t="s">
        <v>13249</v>
      </c>
      <c r="F2455" s="5" t="s">
        <v>12504</v>
      </c>
      <c r="G2455" s="6" t="s">
        <v>13250</v>
      </c>
      <c r="H2455" s="5" t="s">
        <v>13251</v>
      </c>
      <c r="I2455" s="8" t="s">
        <v>13252</v>
      </c>
      <c r="J2455" s="5" t="s">
        <v>93</v>
      </c>
      <c r="K2455" s="5" t="s">
        <v>19</v>
      </c>
    </row>
    <row r="2456">
      <c r="A2456" s="4">
        <v>8634.0</v>
      </c>
      <c r="B2456" s="5" t="s">
        <v>13253</v>
      </c>
      <c r="C2456" s="5" t="s">
        <v>13254</v>
      </c>
      <c r="D2456" s="6" t="s">
        <v>13248</v>
      </c>
      <c r="E2456" s="5" t="s">
        <v>13249</v>
      </c>
      <c r="F2456" s="5" t="s">
        <v>12504</v>
      </c>
      <c r="G2456" s="6" t="s">
        <v>13250</v>
      </c>
      <c r="H2456" s="4" t="str">
        <f>IFERROR(__xludf.DUMMYFUNCTION("""info@""&amp;LOWER(REGEXREPLACE(B2456,""[^A-Za-z0-9]"",""""))&amp;"".com"""),"info@setutsl.com")</f>
        <v>info@setutsl.com</v>
      </c>
      <c r="I2456" s="9" t="s">
        <v>13255</v>
      </c>
      <c r="J2456" s="5" t="s">
        <v>93</v>
      </c>
      <c r="K2456" s="4" t="s">
        <v>42</v>
      </c>
    </row>
    <row r="2457">
      <c r="A2457" s="4">
        <v>8632.0</v>
      </c>
      <c r="B2457" s="5" t="s">
        <v>13256</v>
      </c>
      <c r="C2457" s="5" t="s">
        <v>13257</v>
      </c>
      <c r="D2457" s="6" t="s">
        <v>13258</v>
      </c>
      <c r="E2457" s="5" t="s">
        <v>13259</v>
      </c>
      <c r="F2457" s="5" t="s">
        <v>12504</v>
      </c>
      <c r="G2457" s="6" t="s">
        <v>13260</v>
      </c>
      <c r="H2457" s="4" t="str">
        <f>IFERROR(__xludf.DUMMYFUNCTION("""info@""&amp;LOWER(REGEXREPLACE(B2457,""[^A-Za-z0-9]"",""""))&amp;"".com"""),"info@altosegresl.com")</f>
        <v>info@altosegresl.com</v>
      </c>
      <c r="I2457" s="9" t="s">
        <v>13261</v>
      </c>
      <c r="J2457" s="5" t="s">
        <v>108</v>
      </c>
      <c r="K2457" s="5" t="s">
        <v>975</v>
      </c>
    </row>
    <row r="2458">
      <c r="A2458" s="4">
        <v>8631.0</v>
      </c>
      <c r="B2458" s="5" t="s">
        <v>13262</v>
      </c>
      <c r="C2458" s="5" t="s">
        <v>13263</v>
      </c>
      <c r="D2458" s="6" t="s">
        <v>13264</v>
      </c>
      <c r="E2458" s="5" t="s">
        <v>13265</v>
      </c>
      <c r="F2458" s="5" t="s">
        <v>12504</v>
      </c>
      <c r="G2458" s="6" t="s">
        <v>13266</v>
      </c>
      <c r="H2458" s="4" t="str">
        <f>IFERROR(__xludf.DUMMYFUNCTION("""info@""&amp;LOWER(REGEXREPLACE(B2458,""[^A-Za-z0-9]"",""""))&amp;"".com"""),"info@saohotel.com")</f>
        <v>info@saohotel.com</v>
      </c>
      <c r="I2458" s="9" t="s">
        <v>13267</v>
      </c>
      <c r="J2458" s="5" t="s">
        <v>42</v>
      </c>
      <c r="K2458" s="5" t="s">
        <v>1495</v>
      </c>
    </row>
    <row r="2459">
      <c r="A2459" s="4">
        <v>8630.0</v>
      </c>
      <c r="B2459" s="5" t="s">
        <v>13268</v>
      </c>
      <c r="C2459" s="5" t="s">
        <v>13269</v>
      </c>
      <c r="D2459" s="6" t="s">
        <v>13270</v>
      </c>
      <c r="E2459" s="5" t="s">
        <v>13271</v>
      </c>
      <c r="F2459" s="5" t="s">
        <v>12504</v>
      </c>
      <c r="G2459" s="6" t="s">
        <v>13272</v>
      </c>
      <c r="H2459" s="5" t="s">
        <v>13273</v>
      </c>
      <c r="I2459" s="8" t="s">
        <v>13274</v>
      </c>
      <c r="J2459" s="5" t="s">
        <v>93</v>
      </c>
      <c r="K2459" s="5" t="s">
        <v>921</v>
      </c>
    </row>
    <row r="2460">
      <c r="A2460" s="4">
        <v>8629.0</v>
      </c>
      <c r="B2460" s="5" t="s">
        <v>13275</v>
      </c>
      <c r="C2460" s="5" t="s">
        <v>13276</v>
      </c>
      <c r="D2460" s="6" t="s">
        <v>13270</v>
      </c>
      <c r="E2460" s="5" t="s">
        <v>13271</v>
      </c>
      <c r="F2460" s="5" t="s">
        <v>12504</v>
      </c>
      <c r="G2460" s="6" t="s">
        <v>13277</v>
      </c>
      <c r="H2460" s="4" t="s">
        <v>13278</v>
      </c>
      <c r="I2460" s="8" t="s">
        <v>13279</v>
      </c>
      <c r="J2460" s="5" t="s">
        <v>93</v>
      </c>
      <c r="K2460" s="5" t="s">
        <v>1014</v>
      </c>
    </row>
    <row r="2461">
      <c r="A2461" s="4">
        <v>8628.0</v>
      </c>
      <c r="B2461" s="5" t="s">
        <v>13280</v>
      </c>
      <c r="C2461" s="5" t="s">
        <v>13281</v>
      </c>
      <c r="D2461" s="6" t="s">
        <v>13270</v>
      </c>
      <c r="E2461" s="5" t="s">
        <v>13271</v>
      </c>
      <c r="F2461" s="5" t="s">
        <v>12504</v>
      </c>
      <c r="G2461" s="6" t="s">
        <v>13282</v>
      </c>
      <c r="H2461" s="5" t="s">
        <v>13283</v>
      </c>
      <c r="I2461" s="8" t="s">
        <v>493</v>
      </c>
      <c r="J2461" s="5" t="s">
        <v>93</v>
      </c>
      <c r="K2461" s="5" t="s">
        <v>134</v>
      </c>
    </row>
    <row r="2462">
      <c r="A2462" s="4">
        <v>8627.0</v>
      </c>
      <c r="B2462" s="5" t="s">
        <v>13284</v>
      </c>
      <c r="C2462" s="5" t="s">
        <v>13285</v>
      </c>
      <c r="D2462" s="6" t="s">
        <v>13286</v>
      </c>
      <c r="E2462" s="5" t="s">
        <v>13259</v>
      </c>
      <c r="F2462" s="5" t="s">
        <v>12504</v>
      </c>
      <c r="G2462" s="6" t="s">
        <v>13287</v>
      </c>
      <c r="H2462" s="4" t="s">
        <v>13288</v>
      </c>
      <c r="I2462" s="8" t="s">
        <v>13289</v>
      </c>
      <c r="J2462" s="5" t="s">
        <v>108</v>
      </c>
      <c r="K2462" s="5" t="s">
        <v>152</v>
      </c>
    </row>
    <row r="2463">
      <c r="A2463" s="4">
        <v>8626.0</v>
      </c>
      <c r="B2463" s="5" t="s">
        <v>13290</v>
      </c>
      <c r="C2463" s="5" t="s">
        <v>13291</v>
      </c>
      <c r="D2463" s="6" t="s">
        <v>13270</v>
      </c>
      <c r="E2463" s="5" t="s">
        <v>13271</v>
      </c>
      <c r="F2463" s="5" t="s">
        <v>12504</v>
      </c>
      <c r="G2463" s="6" t="s">
        <v>13292</v>
      </c>
      <c r="H2463" s="7" t="s">
        <v>13293</v>
      </c>
      <c r="I2463" s="8" t="s">
        <v>13294</v>
      </c>
      <c r="J2463" s="5" t="s">
        <v>18</v>
      </c>
      <c r="K2463" s="5" t="s">
        <v>975</v>
      </c>
    </row>
    <row r="2464">
      <c r="A2464" s="4">
        <v>8625.0</v>
      </c>
      <c r="B2464" s="5" t="s">
        <v>13295</v>
      </c>
      <c r="C2464" s="5" t="s">
        <v>13296</v>
      </c>
      <c r="D2464" s="6" t="s">
        <v>13270</v>
      </c>
      <c r="E2464" s="5" t="s">
        <v>13271</v>
      </c>
      <c r="F2464" s="5" t="s">
        <v>12504</v>
      </c>
      <c r="G2464" s="6" t="s">
        <v>13297</v>
      </c>
      <c r="H2464" s="5" t="s">
        <v>13298</v>
      </c>
      <c r="I2464" s="8" t="s">
        <v>13299</v>
      </c>
      <c r="J2464" s="5" t="s">
        <v>108</v>
      </c>
      <c r="K2464" s="5" t="s">
        <v>280</v>
      </c>
    </row>
    <row r="2465">
      <c r="A2465" s="4">
        <v>8624.0</v>
      </c>
      <c r="B2465" s="5" t="s">
        <v>13300</v>
      </c>
      <c r="C2465" s="5" t="s">
        <v>13301</v>
      </c>
      <c r="D2465" s="6" t="s">
        <v>13270</v>
      </c>
      <c r="E2465" s="5" t="s">
        <v>13271</v>
      </c>
      <c r="F2465" s="5" t="s">
        <v>12504</v>
      </c>
      <c r="G2465" s="6" t="s">
        <v>13302</v>
      </c>
      <c r="H2465" s="4" t="s">
        <v>13303</v>
      </c>
      <c r="I2465" s="8" t="s">
        <v>13304</v>
      </c>
      <c r="J2465" s="5" t="s">
        <v>93</v>
      </c>
      <c r="K2465" s="5" t="s">
        <v>420</v>
      </c>
    </row>
    <row r="2466">
      <c r="A2466" s="4">
        <v>8623.0</v>
      </c>
      <c r="B2466" s="5" t="s">
        <v>13305</v>
      </c>
      <c r="C2466" s="5" t="s">
        <v>13306</v>
      </c>
      <c r="D2466" s="6" t="s">
        <v>13270</v>
      </c>
      <c r="E2466" s="5" t="s">
        <v>13271</v>
      </c>
      <c r="F2466" s="5" t="s">
        <v>12504</v>
      </c>
      <c r="G2466" s="6" t="s">
        <v>13307</v>
      </c>
      <c r="H2466" s="5" t="s">
        <v>13308</v>
      </c>
      <c r="I2466" s="8" t="s">
        <v>13309</v>
      </c>
      <c r="J2466" s="5" t="s">
        <v>108</v>
      </c>
      <c r="K2466" s="5" t="s">
        <v>126</v>
      </c>
    </row>
    <row r="2467">
      <c r="A2467" s="4">
        <v>8622.0</v>
      </c>
      <c r="B2467" s="5" t="s">
        <v>13310</v>
      </c>
      <c r="C2467" s="5" t="s">
        <v>10474</v>
      </c>
      <c r="D2467" s="6" t="s">
        <v>13311</v>
      </c>
      <c r="E2467" s="5" t="s">
        <v>13312</v>
      </c>
      <c r="F2467" s="5" t="s">
        <v>12504</v>
      </c>
      <c r="G2467" s="6" t="s">
        <v>13313</v>
      </c>
      <c r="H2467" s="5" t="s">
        <v>13314</v>
      </c>
      <c r="I2467" s="8" t="s">
        <v>5555</v>
      </c>
      <c r="J2467" s="5" t="s">
        <v>93</v>
      </c>
      <c r="K2467" s="5" t="s">
        <v>2700</v>
      </c>
    </row>
    <row r="2468">
      <c r="A2468" s="4">
        <v>8621.0</v>
      </c>
      <c r="B2468" s="5" t="s">
        <v>13315</v>
      </c>
      <c r="C2468" s="5" t="s">
        <v>13316</v>
      </c>
      <c r="D2468" s="6" t="s">
        <v>13130</v>
      </c>
      <c r="E2468" s="5" t="s">
        <v>13131</v>
      </c>
      <c r="F2468" s="5" t="s">
        <v>12504</v>
      </c>
      <c r="G2468" s="6" t="s">
        <v>13317</v>
      </c>
      <c r="H2468" s="5" t="s">
        <v>13318</v>
      </c>
      <c r="I2468" s="8" t="s">
        <v>13319</v>
      </c>
      <c r="J2468" s="5" t="s">
        <v>93</v>
      </c>
      <c r="K2468" s="5" t="s">
        <v>308</v>
      </c>
    </row>
    <row r="2469">
      <c r="A2469" s="4">
        <v>8620.0</v>
      </c>
      <c r="B2469" s="5" t="s">
        <v>13320</v>
      </c>
      <c r="C2469" s="5" t="s">
        <v>13321</v>
      </c>
      <c r="D2469" s="6" t="s">
        <v>13322</v>
      </c>
      <c r="E2469" s="5" t="s">
        <v>13323</v>
      </c>
      <c r="F2469" s="5" t="s">
        <v>12504</v>
      </c>
      <c r="G2469" s="6" t="s">
        <v>13324</v>
      </c>
      <c r="H2469" s="5" t="s">
        <v>13325</v>
      </c>
      <c r="I2469" s="8" t="s">
        <v>13326</v>
      </c>
      <c r="J2469" s="5" t="s">
        <v>108</v>
      </c>
      <c r="K2469" s="5" t="s">
        <v>679</v>
      </c>
    </row>
    <row r="2470">
      <c r="A2470" s="4">
        <v>8619.0</v>
      </c>
      <c r="B2470" s="5" t="s">
        <v>13327</v>
      </c>
      <c r="C2470" s="5" t="s">
        <v>13328</v>
      </c>
      <c r="D2470" s="6" t="s">
        <v>13234</v>
      </c>
      <c r="E2470" s="5" t="s">
        <v>13235</v>
      </c>
      <c r="F2470" s="5" t="s">
        <v>12504</v>
      </c>
      <c r="G2470" s="6" t="s">
        <v>13329</v>
      </c>
      <c r="H2470" s="5" t="s">
        <v>13330</v>
      </c>
      <c r="I2470" s="8" t="s">
        <v>13331</v>
      </c>
      <c r="J2470" s="5" t="s">
        <v>93</v>
      </c>
      <c r="K2470" s="5" t="s">
        <v>308</v>
      </c>
    </row>
    <row r="2471">
      <c r="A2471" s="4">
        <v>8618.0</v>
      </c>
      <c r="B2471" s="5" t="s">
        <v>13332</v>
      </c>
      <c r="C2471" s="5" t="s">
        <v>13333</v>
      </c>
      <c r="D2471" s="6" t="s">
        <v>13334</v>
      </c>
      <c r="E2471" s="5" t="s">
        <v>13117</v>
      </c>
      <c r="F2471" s="5" t="s">
        <v>12504</v>
      </c>
      <c r="G2471" s="6" t="s">
        <v>13335</v>
      </c>
      <c r="H2471" s="7" t="s">
        <v>13336</v>
      </c>
      <c r="I2471" s="8" t="s">
        <v>13337</v>
      </c>
      <c r="J2471" s="5" t="s">
        <v>108</v>
      </c>
      <c r="K2471" s="5" t="s">
        <v>839</v>
      </c>
    </row>
    <row r="2472">
      <c r="A2472" s="4">
        <v>8617.0</v>
      </c>
      <c r="B2472" s="5" t="s">
        <v>13338</v>
      </c>
      <c r="C2472" s="5" t="s">
        <v>13339</v>
      </c>
      <c r="D2472" s="6" t="s">
        <v>13340</v>
      </c>
      <c r="E2472" s="5" t="s">
        <v>12504</v>
      </c>
      <c r="F2472" s="5" t="s">
        <v>12504</v>
      </c>
      <c r="G2472" s="6" t="s">
        <v>13341</v>
      </c>
      <c r="H2472" s="5" t="s">
        <v>13342</v>
      </c>
      <c r="I2472" s="8" t="s">
        <v>2923</v>
      </c>
      <c r="J2472" s="5" t="s">
        <v>93</v>
      </c>
      <c r="K2472" s="4" t="s">
        <v>42</v>
      </c>
    </row>
    <row r="2473">
      <c r="A2473" s="4">
        <v>8616.0</v>
      </c>
      <c r="B2473" s="5" t="s">
        <v>13343</v>
      </c>
      <c r="C2473" s="5" t="s">
        <v>13344</v>
      </c>
      <c r="D2473" s="6" t="s">
        <v>13345</v>
      </c>
      <c r="E2473" s="5" t="s">
        <v>12504</v>
      </c>
      <c r="F2473" s="5" t="s">
        <v>12504</v>
      </c>
      <c r="G2473" s="6" t="s">
        <v>13346</v>
      </c>
      <c r="H2473" s="5" t="s">
        <v>13347</v>
      </c>
      <c r="I2473" s="9" t="s">
        <v>13348</v>
      </c>
      <c r="J2473" s="5" t="s">
        <v>108</v>
      </c>
      <c r="K2473" s="4" t="s">
        <v>42</v>
      </c>
    </row>
    <row r="2474">
      <c r="A2474" s="4">
        <v>8615.0</v>
      </c>
      <c r="B2474" s="5" t="s">
        <v>13349</v>
      </c>
      <c r="C2474" s="5" t="s">
        <v>13350</v>
      </c>
      <c r="D2474" s="6" t="s">
        <v>13351</v>
      </c>
      <c r="E2474" s="5" t="s">
        <v>12504</v>
      </c>
      <c r="F2474" s="5" t="s">
        <v>12504</v>
      </c>
      <c r="G2474" s="6" t="s">
        <v>13352</v>
      </c>
      <c r="H2474" s="5" t="s">
        <v>13353</v>
      </c>
      <c r="I2474" s="8" t="s">
        <v>13354</v>
      </c>
      <c r="J2474" s="5" t="s">
        <v>108</v>
      </c>
      <c r="K2474" s="4" t="s">
        <v>42</v>
      </c>
    </row>
    <row r="2475">
      <c r="A2475" s="4">
        <v>8614.0</v>
      </c>
      <c r="B2475" s="5" t="s">
        <v>13355</v>
      </c>
      <c r="C2475" s="5" t="s">
        <v>13356</v>
      </c>
      <c r="D2475" s="6" t="s">
        <v>13357</v>
      </c>
      <c r="E2475" s="5" t="s">
        <v>13358</v>
      </c>
      <c r="F2475" s="5" t="s">
        <v>12504</v>
      </c>
      <c r="G2475" s="6" t="s">
        <v>13359</v>
      </c>
      <c r="H2475" s="4" t="str">
        <f>IFERROR(__xludf.DUMMYFUNCTION("""info@""&amp;LOWER(REGEXREPLACE(B2475,""[^A-Za-z0-9]"",""""))&amp;"".com"""),"info@masvinyals.com")</f>
        <v>info@masvinyals.com</v>
      </c>
      <c r="I2475" s="9" t="s">
        <v>13360</v>
      </c>
      <c r="J2475" s="5" t="s">
        <v>108</v>
      </c>
      <c r="K2475" s="5" t="s">
        <v>553</v>
      </c>
    </row>
    <row r="2476">
      <c r="A2476" s="4">
        <v>8613.0</v>
      </c>
      <c r="B2476" s="5" t="s">
        <v>13361</v>
      </c>
      <c r="C2476" s="5" t="s">
        <v>13362</v>
      </c>
      <c r="D2476" s="6" t="s">
        <v>13363</v>
      </c>
      <c r="E2476" s="5" t="s">
        <v>12504</v>
      </c>
      <c r="F2476" s="5" t="s">
        <v>12504</v>
      </c>
      <c r="G2476" s="6" t="s">
        <v>13364</v>
      </c>
      <c r="H2476" s="5" t="s">
        <v>13365</v>
      </c>
      <c r="I2476" s="8" t="s">
        <v>13366</v>
      </c>
      <c r="J2476" s="5" t="s">
        <v>18</v>
      </c>
      <c r="K2476" s="5" t="s">
        <v>1410</v>
      </c>
    </row>
    <row r="2477">
      <c r="A2477" s="4">
        <v>8612.0</v>
      </c>
      <c r="B2477" s="5" t="s">
        <v>13367</v>
      </c>
      <c r="C2477" s="5" t="s">
        <v>13368</v>
      </c>
      <c r="D2477" s="6" t="s">
        <v>13345</v>
      </c>
      <c r="E2477" s="5" t="s">
        <v>12504</v>
      </c>
      <c r="F2477" s="5" t="s">
        <v>12504</v>
      </c>
      <c r="G2477" s="6" t="s">
        <v>13369</v>
      </c>
      <c r="H2477" s="5" t="s">
        <v>13370</v>
      </c>
      <c r="I2477" s="8" t="s">
        <v>13371</v>
      </c>
      <c r="J2477" s="5" t="s">
        <v>93</v>
      </c>
      <c r="K2477" s="5" t="s">
        <v>1216</v>
      </c>
    </row>
    <row r="2478">
      <c r="A2478" s="4">
        <v>8611.0</v>
      </c>
      <c r="B2478" s="5" t="s">
        <v>13372</v>
      </c>
      <c r="C2478" s="5" t="s">
        <v>13373</v>
      </c>
      <c r="D2478" s="6" t="s">
        <v>13374</v>
      </c>
      <c r="E2478" s="5" t="s">
        <v>12504</v>
      </c>
      <c r="F2478" s="5" t="s">
        <v>12504</v>
      </c>
      <c r="G2478" s="6" t="s">
        <v>13375</v>
      </c>
      <c r="H2478" s="4" t="s">
        <v>13376</v>
      </c>
      <c r="I2478" s="8" t="s">
        <v>13377</v>
      </c>
      <c r="J2478" s="5" t="s">
        <v>463</v>
      </c>
      <c r="K2478" s="5" t="s">
        <v>1375</v>
      </c>
    </row>
    <row r="2479">
      <c r="A2479" s="4">
        <v>8610.0</v>
      </c>
      <c r="B2479" s="5" t="s">
        <v>13378</v>
      </c>
      <c r="C2479" s="5" t="s">
        <v>13379</v>
      </c>
      <c r="D2479" s="6" t="s">
        <v>13374</v>
      </c>
      <c r="E2479" s="5" t="s">
        <v>12504</v>
      </c>
      <c r="F2479" s="5" t="s">
        <v>12504</v>
      </c>
      <c r="G2479" s="6" t="s">
        <v>13380</v>
      </c>
      <c r="H2479" s="7" t="s">
        <v>13381</v>
      </c>
      <c r="I2479" s="8" t="s">
        <v>13382</v>
      </c>
      <c r="J2479" s="5" t="s">
        <v>108</v>
      </c>
      <c r="K2479" s="5" t="s">
        <v>906</v>
      </c>
    </row>
    <row r="2480">
      <c r="A2480" s="4">
        <v>8609.0</v>
      </c>
      <c r="B2480" s="5" t="s">
        <v>13383</v>
      </c>
      <c r="C2480" s="5" t="s">
        <v>13384</v>
      </c>
      <c r="D2480" s="6" t="s">
        <v>13374</v>
      </c>
      <c r="E2480" s="5" t="s">
        <v>12504</v>
      </c>
      <c r="F2480" s="5" t="s">
        <v>12504</v>
      </c>
      <c r="G2480" s="6" t="s">
        <v>13385</v>
      </c>
      <c r="H2480" s="5" t="s">
        <v>13386</v>
      </c>
      <c r="I2480" s="8" t="s">
        <v>2682</v>
      </c>
      <c r="J2480" s="5" t="s">
        <v>42</v>
      </c>
      <c r="K2480" s="5" t="s">
        <v>4685</v>
      </c>
    </row>
    <row r="2481">
      <c r="A2481" s="4">
        <v>8608.0</v>
      </c>
      <c r="B2481" s="5" t="s">
        <v>13387</v>
      </c>
      <c r="C2481" s="5" t="s">
        <v>13388</v>
      </c>
      <c r="D2481" s="6" t="s">
        <v>13389</v>
      </c>
      <c r="E2481" s="5" t="s">
        <v>13390</v>
      </c>
      <c r="F2481" s="5" t="s">
        <v>12504</v>
      </c>
      <c r="G2481" s="6" t="s">
        <v>13391</v>
      </c>
      <c r="H2481" s="5" t="s">
        <v>13392</v>
      </c>
      <c r="I2481" s="9" t="s">
        <v>13393</v>
      </c>
      <c r="J2481" s="5" t="s">
        <v>93</v>
      </c>
      <c r="K2481" s="4" t="s">
        <v>42</v>
      </c>
    </row>
    <row r="2482">
      <c r="A2482" s="4">
        <v>8607.0</v>
      </c>
      <c r="B2482" s="5" t="s">
        <v>13394</v>
      </c>
      <c r="C2482" s="5" t="s">
        <v>10474</v>
      </c>
      <c r="D2482" s="6" t="s">
        <v>13395</v>
      </c>
      <c r="E2482" s="5" t="s">
        <v>13396</v>
      </c>
      <c r="F2482" s="5" t="s">
        <v>12504</v>
      </c>
      <c r="G2482" s="6" t="s">
        <v>13397</v>
      </c>
      <c r="H2482" s="7" t="s">
        <v>13398</v>
      </c>
      <c r="I2482" s="8" t="s">
        <v>13399</v>
      </c>
      <c r="J2482" s="5" t="s">
        <v>93</v>
      </c>
      <c r="K2482" s="5" t="s">
        <v>152</v>
      </c>
    </row>
    <row r="2483">
      <c r="A2483" s="4">
        <v>8606.0</v>
      </c>
      <c r="B2483" s="5" t="s">
        <v>13400</v>
      </c>
      <c r="C2483" s="5" t="s">
        <v>13401</v>
      </c>
      <c r="D2483" s="6" t="s">
        <v>12823</v>
      </c>
      <c r="E2483" s="5" t="s">
        <v>12749</v>
      </c>
      <c r="F2483" s="5" t="s">
        <v>12504</v>
      </c>
      <c r="G2483" s="6" t="s">
        <v>13402</v>
      </c>
      <c r="H2483" s="5" t="s">
        <v>13403</v>
      </c>
      <c r="I2483" s="8" t="s">
        <v>13404</v>
      </c>
      <c r="J2483" s="5" t="s">
        <v>93</v>
      </c>
      <c r="K2483" s="5" t="s">
        <v>170</v>
      </c>
    </row>
    <row r="2484">
      <c r="A2484" s="4">
        <v>8605.0</v>
      </c>
      <c r="B2484" s="5" t="s">
        <v>13405</v>
      </c>
      <c r="C2484" s="5" t="s">
        <v>13406</v>
      </c>
      <c r="D2484" s="6" t="s">
        <v>13407</v>
      </c>
      <c r="E2484" s="5" t="s">
        <v>12504</v>
      </c>
      <c r="F2484" s="5" t="s">
        <v>12504</v>
      </c>
      <c r="G2484" s="6" t="s">
        <v>13408</v>
      </c>
      <c r="H2484" s="5" t="s">
        <v>13409</v>
      </c>
      <c r="I2484" s="8" t="s">
        <v>13410</v>
      </c>
      <c r="J2484" s="5" t="s">
        <v>93</v>
      </c>
      <c r="K2484" s="5" t="s">
        <v>517</v>
      </c>
    </row>
    <row r="2485">
      <c r="A2485" s="4">
        <v>8604.0</v>
      </c>
      <c r="B2485" s="5" t="s">
        <v>13411</v>
      </c>
      <c r="C2485" s="5" t="s">
        <v>13412</v>
      </c>
      <c r="D2485" s="6" t="s">
        <v>13156</v>
      </c>
      <c r="E2485" s="5" t="s">
        <v>13413</v>
      </c>
      <c r="F2485" s="5" t="s">
        <v>12504</v>
      </c>
      <c r="G2485" s="6" t="s">
        <v>13414</v>
      </c>
      <c r="H2485" s="5" t="s">
        <v>13415</v>
      </c>
      <c r="I2485" s="8" t="s">
        <v>13416</v>
      </c>
      <c r="J2485" s="5" t="s">
        <v>93</v>
      </c>
      <c r="K2485" s="5" t="s">
        <v>553</v>
      </c>
    </row>
    <row r="2486">
      <c r="A2486" s="4">
        <v>8603.0</v>
      </c>
      <c r="B2486" s="5" t="s">
        <v>13417</v>
      </c>
      <c r="C2486" s="5" t="s">
        <v>13418</v>
      </c>
      <c r="D2486" s="6" t="s">
        <v>13419</v>
      </c>
      <c r="E2486" s="5" t="s">
        <v>13323</v>
      </c>
      <c r="F2486" s="5" t="s">
        <v>12504</v>
      </c>
      <c r="G2486" s="6" t="s">
        <v>13420</v>
      </c>
      <c r="H2486" s="5" t="s">
        <v>13421</v>
      </c>
      <c r="I2486" s="8" t="s">
        <v>13422</v>
      </c>
      <c r="J2486" s="5" t="s">
        <v>42</v>
      </c>
      <c r="K2486" s="5" t="s">
        <v>233</v>
      </c>
    </row>
    <row r="2487">
      <c r="A2487" s="4">
        <v>8602.0</v>
      </c>
      <c r="B2487" s="5" t="s">
        <v>13423</v>
      </c>
      <c r="C2487" s="5" t="s">
        <v>13033</v>
      </c>
      <c r="D2487" s="6" t="s">
        <v>13424</v>
      </c>
      <c r="E2487" s="5" t="s">
        <v>13265</v>
      </c>
      <c r="F2487" s="5" t="s">
        <v>12504</v>
      </c>
      <c r="G2487" s="6" t="s">
        <v>13425</v>
      </c>
      <c r="H2487" s="4" t="str">
        <f>IFERROR(__xludf.DUMMYFUNCTION("""info@""&amp;LOWER(REGEXREPLACE(B2487,""[^A-Za-z0-9]"",""""))&amp;"".com"""),"info@parcdos.com")</f>
        <v>info@parcdos.com</v>
      </c>
      <c r="I2487" s="9" t="s">
        <v>13426</v>
      </c>
      <c r="J2487" s="5" t="s">
        <v>93</v>
      </c>
      <c r="K2487" s="5" t="s">
        <v>553</v>
      </c>
    </row>
    <row r="2488">
      <c r="A2488" s="4">
        <v>8601.0</v>
      </c>
      <c r="B2488" s="5" t="s">
        <v>13427</v>
      </c>
      <c r="C2488" s="5" t="s">
        <v>13356</v>
      </c>
      <c r="D2488" s="6" t="s">
        <v>13428</v>
      </c>
      <c r="E2488" s="5" t="s">
        <v>12565</v>
      </c>
      <c r="F2488" s="5" t="s">
        <v>12504</v>
      </c>
      <c r="G2488" s="6" t="s">
        <v>13429</v>
      </c>
      <c r="H2488" s="4" t="str">
        <f>IFERROR(__xludf.DUMMYFUNCTION("""info@""&amp;LOWER(REGEXREPLACE(B2488,""[^A-Za-z0-9]"",""""))&amp;"".com"""),"info@casavilaspasa.com")</f>
        <v>info@casavilaspasa.com</v>
      </c>
      <c r="I2488" s="9" t="s">
        <v>13430</v>
      </c>
      <c r="J2488" s="5" t="s">
        <v>108</v>
      </c>
      <c r="K2488" s="5" t="s">
        <v>1495</v>
      </c>
    </row>
    <row r="2489">
      <c r="A2489" s="4">
        <v>8600.0</v>
      </c>
      <c r="B2489" s="5" t="s">
        <v>13431</v>
      </c>
      <c r="C2489" s="5" t="s">
        <v>13432</v>
      </c>
      <c r="D2489" s="6" t="s">
        <v>13345</v>
      </c>
      <c r="E2489" s="5" t="s">
        <v>12504</v>
      </c>
      <c r="F2489" s="5" t="s">
        <v>12504</v>
      </c>
      <c r="G2489" s="6" t="s">
        <v>13433</v>
      </c>
      <c r="H2489" s="5" t="s">
        <v>13434</v>
      </c>
      <c r="I2489" s="8" t="s">
        <v>493</v>
      </c>
      <c r="J2489" s="5" t="s">
        <v>108</v>
      </c>
      <c r="K2489" s="5" t="s">
        <v>2456</v>
      </c>
    </row>
    <row r="2490">
      <c r="A2490" s="4">
        <v>11943.0</v>
      </c>
      <c r="B2490" s="5" t="s">
        <v>13435</v>
      </c>
      <c r="C2490" s="5" t="s">
        <v>13436</v>
      </c>
      <c r="D2490" s="6" t="s">
        <v>12657</v>
      </c>
      <c r="E2490" s="5" t="s">
        <v>12658</v>
      </c>
      <c r="F2490" s="5" t="s">
        <v>12504</v>
      </c>
      <c r="G2490" s="12" t="s">
        <v>13437</v>
      </c>
      <c r="H2490" s="5" t="s">
        <v>13438</v>
      </c>
      <c r="I2490" s="8" t="s">
        <v>13439</v>
      </c>
      <c r="J2490" s="5" t="s">
        <v>18</v>
      </c>
      <c r="K2490" s="5" t="s">
        <v>308</v>
      </c>
    </row>
    <row r="2491">
      <c r="A2491" s="4">
        <v>11935.0</v>
      </c>
      <c r="B2491" s="5" t="s">
        <v>13440</v>
      </c>
      <c r="C2491" s="5" t="s">
        <v>13356</v>
      </c>
      <c r="D2491" s="6" t="s">
        <v>12995</v>
      </c>
      <c r="E2491" s="5" t="s">
        <v>13041</v>
      </c>
      <c r="F2491" s="5" t="s">
        <v>12504</v>
      </c>
      <c r="G2491" s="12" t="s">
        <v>13441</v>
      </c>
      <c r="H2491" s="5" t="s">
        <v>13442</v>
      </c>
      <c r="I2491" s="8" t="s">
        <v>13443</v>
      </c>
      <c r="J2491" s="5" t="s">
        <v>42</v>
      </c>
      <c r="K2491" s="5" t="s">
        <v>782</v>
      </c>
    </row>
    <row r="2492">
      <c r="A2492" s="4">
        <v>11928.0</v>
      </c>
      <c r="B2492" s="5" t="s">
        <v>13444</v>
      </c>
      <c r="C2492" s="5" t="s">
        <v>13445</v>
      </c>
      <c r="D2492" s="6" t="s">
        <v>13446</v>
      </c>
      <c r="E2492" s="5" t="s">
        <v>13447</v>
      </c>
      <c r="F2492" s="5" t="s">
        <v>12504</v>
      </c>
      <c r="G2492" s="12" t="s">
        <v>13448</v>
      </c>
      <c r="H2492" s="4" t="s">
        <v>13449</v>
      </c>
      <c r="I2492" s="11" t="s">
        <v>13450</v>
      </c>
      <c r="J2492" s="5" t="s">
        <v>108</v>
      </c>
      <c r="K2492" s="4" t="s">
        <v>42</v>
      </c>
    </row>
    <row r="2493">
      <c r="A2493" s="4">
        <v>11940.0</v>
      </c>
      <c r="B2493" s="5" t="s">
        <v>13451</v>
      </c>
      <c r="C2493" s="5" t="s">
        <v>13452</v>
      </c>
      <c r="D2493" s="6" t="s">
        <v>13453</v>
      </c>
      <c r="E2493" s="5" t="s">
        <v>12504</v>
      </c>
      <c r="F2493" s="5" t="s">
        <v>12504</v>
      </c>
      <c r="G2493" s="12" t="s">
        <v>13454</v>
      </c>
      <c r="H2493" s="7" t="s">
        <v>13455</v>
      </c>
      <c r="I2493" s="8" t="str">
        <f>LOWER(SUBSTITUTE(SUBSTITUTE(SUBSTITUTE(SUBSTITUTE(SUBSTITUTE(SUBSTITUTE(SUBSTITUTE(B2493,"S.L.",""),"SL",""),"S.A.",""),"SA","")," ",""),".",""),",",""))&amp;".com"</f>
        <v>ecospace.com</v>
      </c>
      <c r="J2493" s="5" t="s">
        <v>42</v>
      </c>
      <c r="K2493" s="5" t="s">
        <v>1495</v>
      </c>
    </row>
    <row r="2494">
      <c r="A2494" s="4">
        <v>8599.0</v>
      </c>
      <c r="B2494" s="5" t="s">
        <v>13456</v>
      </c>
      <c r="C2494" s="5" t="s">
        <v>13457</v>
      </c>
      <c r="D2494" s="6" t="s">
        <v>13458</v>
      </c>
      <c r="E2494" s="5" t="s">
        <v>13459</v>
      </c>
      <c r="F2494" s="5" t="s">
        <v>13460</v>
      </c>
      <c r="G2494" s="6" t="s">
        <v>13461</v>
      </c>
      <c r="H2494" s="5" t="s">
        <v>13462</v>
      </c>
      <c r="I2494" s="8" t="s">
        <v>13463</v>
      </c>
      <c r="J2494" s="5" t="s">
        <v>51</v>
      </c>
      <c r="K2494" s="5" t="s">
        <v>19</v>
      </c>
    </row>
    <row r="2495">
      <c r="A2495" s="4">
        <v>8598.0</v>
      </c>
      <c r="B2495" s="5" t="s">
        <v>13464</v>
      </c>
      <c r="C2495" s="5" t="s">
        <v>13465</v>
      </c>
      <c r="D2495" s="6" t="s">
        <v>13466</v>
      </c>
      <c r="E2495" s="5" t="s">
        <v>13467</v>
      </c>
      <c r="F2495" s="5" t="s">
        <v>13460</v>
      </c>
      <c r="G2495" s="6" t="s">
        <v>13468</v>
      </c>
      <c r="H2495" s="7" t="s">
        <v>13469</v>
      </c>
      <c r="I2495" s="8" t="s">
        <v>13470</v>
      </c>
      <c r="J2495" s="5" t="s">
        <v>42</v>
      </c>
      <c r="K2495" s="4" t="s">
        <v>42</v>
      </c>
    </row>
    <row r="2496">
      <c r="A2496" s="4">
        <v>8597.0</v>
      </c>
      <c r="B2496" s="5" t="s">
        <v>13471</v>
      </c>
      <c r="C2496" s="5" t="s">
        <v>13472</v>
      </c>
      <c r="D2496" s="6" t="s">
        <v>13473</v>
      </c>
      <c r="E2496" s="5" t="s">
        <v>13474</v>
      </c>
      <c r="F2496" s="5" t="s">
        <v>13460</v>
      </c>
      <c r="G2496" s="6" t="s">
        <v>13475</v>
      </c>
      <c r="H2496" s="7" t="s">
        <v>13476</v>
      </c>
      <c r="I2496" s="8" t="s">
        <v>13477</v>
      </c>
      <c r="J2496" s="5" t="s">
        <v>108</v>
      </c>
      <c r="K2496" s="5" t="s">
        <v>2662</v>
      </c>
    </row>
    <row r="2497">
      <c r="A2497" s="4">
        <v>8596.0</v>
      </c>
      <c r="B2497" s="5" t="s">
        <v>13478</v>
      </c>
      <c r="C2497" s="5" t="s">
        <v>13472</v>
      </c>
      <c r="D2497" s="6" t="s">
        <v>13473</v>
      </c>
      <c r="E2497" s="5" t="s">
        <v>13474</v>
      </c>
      <c r="F2497" s="5" t="s">
        <v>13460</v>
      </c>
      <c r="G2497" s="6" t="s">
        <v>13479</v>
      </c>
      <c r="H2497" s="5" t="s">
        <v>13480</v>
      </c>
      <c r="I2497" s="8" t="s">
        <v>13481</v>
      </c>
      <c r="J2497" s="5" t="s">
        <v>18</v>
      </c>
      <c r="K2497" s="5" t="s">
        <v>2662</v>
      </c>
    </row>
    <row r="2498">
      <c r="A2498" s="4">
        <v>8595.0</v>
      </c>
      <c r="B2498" s="5" t="s">
        <v>13482</v>
      </c>
      <c r="C2498" s="5" t="s">
        <v>13483</v>
      </c>
      <c r="D2498" s="6" t="s">
        <v>13473</v>
      </c>
      <c r="E2498" s="5" t="s">
        <v>13474</v>
      </c>
      <c r="F2498" s="5" t="s">
        <v>13460</v>
      </c>
      <c r="G2498" s="6" t="s">
        <v>13484</v>
      </c>
      <c r="H2498" s="4" t="str">
        <f>IFERROR(__xludf.DUMMYFUNCTION("""info@""&amp;LOWER(REGEXREPLACE(B2498,""[^A-Za-z0-9]"",""""))&amp;"".com"""),"info@sunvillagesl.com")</f>
        <v>info@sunvillagesl.com</v>
      </c>
      <c r="I2498" s="9" t="s">
        <v>13485</v>
      </c>
      <c r="J2498" s="5" t="s">
        <v>42</v>
      </c>
      <c r="K2498" s="5" t="s">
        <v>7677</v>
      </c>
    </row>
    <row r="2499">
      <c r="A2499" s="4">
        <v>8594.0</v>
      </c>
      <c r="B2499" s="5" t="s">
        <v>13486</v>
      </c>
      <c r="C2499" s="5" t="s">
        <v>13487</v>
      </c>
      <c r="D2499" s="6" t="s">
        <v>13488</v>
      </c>
      <c r="E2499" s="5" t="s">
        <v>13489</v>
      </c>
      <c r="F2499" s="5" t="s">
        <v>13460</v>
      </c>
      <c r="G2499" s="6" t="s">
        <v>13490</v>
      </c>
      <c r="H2499" s="5" t="s">
        <v>13491</v>
      </c>
      <c r="I2499" s="8" t="s">
        <v>13492</v>
      </c>
      <c r="J2499" s="5" t="s">
        <v>42</v>
      </c>
      <c r="K2499" s="4" t="s">
        <v>42</v>
      </c>
    </row>
    <row r="2500">
      <c r="A2500" s="4">
        <v>8593.0</v>
      </c>
      <c r="B2500" s="5" t="s">
        <v>13493</v>
      </c>
      <c r="C2500" s="5" t="s">
        <v>13494</v>
      </c>
      <c r="D2500" s="6" t="s">
        <v>13488</v>
      </c>
      <c r="E2500" s="5" t="s">
        <v>13489</v>
      </c>
      <c r="F2500" s="5" t="s">
        <v>13460</v>
      </c>
      <c r="G2500" s="6" t="s">
        <v>13495</v>
      </c>
      <c r="H2500" s="4" t="s">
        <v>13496</v>
      </c>
      <c r="I2500" s="8" t="s">
        <v>13497</v>
      </c>
      <c r="J2500" s="5" t="s">
        <v>42</v>
      </c>
      <c r="K2500" s="5" t="s">
        <v>294</v>
      </c>
    </row>
    <row r="2501">
      <c r="A2501" s="4">
        <v>8592.0</v>
      </c>
      <c r="B2501" s="5" t="s">
        <v>13498</v>
      </c>
      <c r="C2501" s="5" t="s">
        <v>13499</v>
      </c>
      <c r="D2501" s="6" t="s">
        <v>13500</v>
      </c>
      <c r="E2501" s="5" t="s">
        <v>13501</v>
      </c>
      <c r="F2501" s="5" t="s">
        <v>13460</v>
      </c>
      <c r="G2501" s="6" t="s">
        <v>13502</v>
      </c>
      <c r="H2501" s="5" t="s">
        <v>13503</v>
      </c>
      <c r="I2501" s="8" t="s">
        <v>13504</v>
      </c>
      <c r="J2501" s="5" t="s">
        <v>42</v>
      </c>
      <c r="K2501" s="5" t="s">
        <v>553</v>
      </c>
    </row>
    <row r="2502">
      <c r="A2502" s="4">
        <v>8591.0</v>
      </c>
      <c r="B2502" s="5" t="s">
        <v>13505</v>
      </c>
      <c r="C2502" s="5" t="s">
        <v>13506</v>
      </c>
      <c r="D2502" s="6" t="s">
        <v>13507</v>
      </c>
      <c r="E2502" s="5" t="s">
        <v>13508</v>
      </c>
      <c r="F2502" s="5" t="s">
        <v>13460</v>
      </c>
      <c r="G2502" s="6" t="s">
        <v>13509</v>
      </c>
      <c r="H2502" s="5" t="s">
        <v>13510</v>
      </c>
      <c r="I2502" s="8" t="s">
        <v>13511</v>
      </c>
      <c r="J2502" s="5" t="s">
        <v>108</v>
      </c>
      <c r="K2502" s="5" t="s">
        <v>1086</v>
      </c>
    </row>
    <row r="2503">
      <c r="A2503" s="4">
        <v>8590.0</v>
      </c>
      <c r="B2503" s="5" t="s">
        <v>13512</v>
      </c>
      <c r="C2503" s="5" t="s">
        <v>13513</v>
      </c>
      <c r="D2503" s="6" t="s">
        <v>13507</v>
      </c>
      <c r="E2503" s="5" t="s">
        <v>13508</v>
      </c>
      <c r="F2503" s="5" t="s">
        <v>13460</v>
      </c>
      <c r="G2503" s="6" t="s">
        <v>13514</v>
      </c>
      <c r="H2503" s="5" t="s">
        <v>13515</v>
      </c>
      <c r="I2503" s="8" t="s">
        <v>13516</v>
      </c>
      <c r="J2503" s="5" t="s">
        <v>42</v>
      </c>
      <c r="K2503" s="4" t="s">
        <v>42</v>
      </c>
    </row>
    <row r="2504">
      <c r="A2504" s="4">
        <v>8589.0</v>
      </c>
      <c r="B2504" s="5" t="s">
        <v>13517</v>
      </c>
      <c r="C2504" s="5" t="s">
        <v>13518</v>
      </c>
      <c r="D2504" s="6" t="s">
        <v>13507</v>
      </c>
      <c r="E2504" s="5" t="s">
        <v>13508</v>
      </c>
      <c r="F2504" s="5" t="s">
        <v>13460</v>
      </c>
      <c r="G2504" s="6" t="s">
        <v>13519</v>
      </c>
      <c r="H2504" s="4" t="str">
        <f>IFERROR(__xludf.DUMMYFUNCTION("""info@""&amp;LOWER(REGEXREPLACE(B2504,""[^A-Za-z0-9]"",""""))&amp;"".com"""),"info@solineusport.com")</f>
        <v>info@solineusport.com</v>
      </c>
      <c r="I2504" s="9" t="s">
        <v>13520</v>
      </c>
      <c r="J2504" s="5" t="s">
        <v>93</v>
      </c>
      <c r="K2504" s="5" t="s">
        <v>1014</v>
      </c>
    </row>
    <row r="2505">
      <c r="A2505" s="4">
        <v>8588.0</v>
      </c>
      <c r="B2505" s="5" t="s">
        <v>13521</v>
      </c>
      <c r="C2505" s="5" t="s">
        <v>13522</v>
      </c>
      <c r="D2505" s="6" t="s">
        <v>13507</v>
      </c>
      <c r="E2505" s="5" t="s">
        <v>13508</v>
      </c>
      <c r="F2505" s="5" t="s">
        <v>13460</v>
      </c>
      <c r="G2505" s="6" t="s">
        <v>13523</v>
      </c>
      <c r="H2505" s="5" t="s">
        <v>13524</v>
      </c>
      <c r="I2505" s="8" t="s">
        <v>13525</v>
      </c>
      <c r="J2505" s="5" t="s">
        <v>93</v>
      </c>
      <c r="K2505" s="5" t="s">
        <v>464</v>
      </c>
    </row>
    <row r="2506">
      <c r="A2506" s="4">
        <v>8587.0</v>
      </c>
      <c r="B2506" s="5" t="s">
        <v>13526</v>
      </c>
      <c r="C2506" s="5" t="s">
        <v>13527</v>
      </c>
      <c r="D2506" s="6" t="s">
        <v>13507</v>
      </c>
      <c r="E2506" s="5" t="s">
        <v>13508</v>
      </c>
      <c r="F2506" s="5" t="s">
        <v>13460</v>
      </c>
      <c r="G2506" s="6" t="s">
        <v>13528</v>
      </c>
      <c r="H2506" s="4" t="str">
        <f>IFERROR(__xludf.DUMMYFUNCTION("""info@""&amp;LOWER(REGEXREPLACE(B2506,""[^A-Za-z0-9]"",""""))&amp;"".com"""),"info@lamolinasl.com")</f>
        <v>info@lamolinasl.com</v>
      </c>
      <c r="I2506" s="9" t="s">
        <v>13529</v>
      </c>
      <c r="J2506" s="5" t="s">
        <v>42</v>
      </c>
      <c r="K2506" s="5" t="s">
        <v>782</v>
      </c>
    </row>
    <row r="2507">
      <c r="A2507" s="4">
        <v>8586.0</v>
      </c>
      <c r="B2507" s="5" t="s">
        <v>13530</v>
      </c>
      <c r="C2507" s="5" t="s">
        <v>13531</v>
      </c>
      <c r="D2507" s="6" t="s">
        <v>13334</v>
      </c>
      <c r="E2507" s="5" t="s">
        <v>13532</v>
      </c>
      <c r="F2507" s="5" t="s">
        <v>12504</v>
      </c>
      <c r="G2507" s="6" t="s">
        <v>13533</v>
      </c>
      <c r="H2507" s="5" t="s">
        <v>13534</v>
      </c>
      <c r="I2507" s="8" t="s">
        <v>13535</v>
      </c>
      <c r="J2507" s="5" t="s">
        <v>463</v>
      </c>
      <c r="K2507" s="5" t="s">
        <v>308</v>
      </c>
    </row>
    <row r="2508">
      <c r="A2508" s="4">
        <v>8585.0</v>
      </c>
      <c r="B2508" s="5" t="s">
        <v>13536</v>
      </c>
      <c r="C2508" s="5" t="s">
        <v>13537</v>
      </c>
      <c r="D2508" s="6" t="s">
        <v>13538</v>
      </c>
      <c r="E2508" s="5" t="s">
        <v>13508</v>
      </c>
      <c r="F2508" s="5" t="s">
        <v>13460</v>
      </c>
      <c r="G2508" s="6" t="s">
        <v>13539</v>
      </c>
      <c r="H2508" s="4" t="str">
        <f>IFERROR(__xludf.DUMMYFUNCTION("""info@""&amp;LOWER(REGEXREPLACE(B2508,""[^A-Za-z0-9]"",""""))&amp;"".com"""),"info@aerohotelcerdanyacaleudald.com")</f>
        <v>info@aerohotelcerdanyacaleudald.com</v>
      </c>
      <c r="I2508" s="9" t="s">
        <v>13540</v>
      </c>
      <c r="J2508" s="5" t="s">
        <v>93</v>
      </c>
      <c r="K2508" s="5" t="s">
        <v>35</v>
      </c>
    </row>
    <row r="2509">
      <c r="A2509" s="4">
        <v>8584.0</v>
      </c>
      <c r="B2509" s="5" t="s">
        <v>13541</v>
      </c>
      <c r="C2509" s="5" t="s">
        <v>13542</v>
      </c>
      <c r="D2509" s="6" t="s">
        <v>13334</v>
      </c>
      <c r="E2509" s="5" t="s">
        <v>13532</v>
      </c>
      <c r="F2509" s="5" t="s">
        <v>12504</v>
      </c>
      <c r="G2509" s="6" t="s">
        <v>13543</v>
      </c>
      <c r="H2509" s="5" t="s">
        <v>13544</v>
      </c>
      <c r="I2509" s="9" t="s">
        <v>13545</v>
      </c>
      <c r="J2509" s="5" t="s">
        <v>463</v>
      </c>
      <c r="K2509" s="5" t="s">
        <v>43</v>
      </c>
    </row>
    <row r="2510">
      <c r="A2510" s="4">
        <v>8583.0</v>
      </c>
      <c r="B2510" s="5" t="s">
        <v>13546</v>
      </c>
      <c r="C2510" s="5" t="s">
        <v>13547</v>
      </c>
      <c r="D2510" s="6" t="s">
        <v>13538</v>
      </c>
      <c r="E2510" s="5" t="s">
        <v>13548</v>
      </c>
      <c r="F2510" s="5" t="s">
        <v>13460</v>
      </c>
      <c r="G2510" s="6" t="s">
        <v>13549</v>
      </c>
      <c r="H2510" s="5" t="s">
        <v>13550</v>
      </c>
      <c r="I2510" s="9" t="s">
        <v>13551</v>
      </c>
      <c r="J2510" s="5" t="s">
        <v>108</v>
      </c>
      <c r="K2510" s="5" t="s">
        <v>2145</v>
      </c>
    </row>
    <row r="2511">
      <c r="A2511" s="4">
        <v>8582.0</v>
      </c>
      <c r="B2511" s="5" t="s">
        <v>13552</v>
      </c>
      <c r="C2511" s="5" t="s">
        <v>13553</v>
      </c>
      <c r="D2511" s="6" t="s">
        <v>13538</v>
      </c>
      <c r="E2511" s="5" t="s">
        <v>13508</v>
      </c>
      <c r="F2511" s="5" t="s">
        <v>13460</v>
      </c>
      <c r="G2511" s="6" t="s">
        <v>13554</v>
      </c>
      <c r="H2511" s="5" t="s">
        <v>13555</v>
      </c>
      <c r="I2511" s="9" t="s">
        <v>13556</v>
      </c>
      <c r="J2511" s="5" t="s">
        <v>463</v>
      </c>
      <c r="K2511" s="5" t="s">
        <v>74</v>
      </c>
    </row>
    <row r="2512">
      <c r="A2512" s="4">
        <v>8581.0</v>
      </c>
      <c r="B2512" s="5" t="s">
        <v>13557</v>
      </c>
      <c r="C2512" s="5" t="s">
        <v>13558</v>
      </c>
      <c r="D2512" s="6" t="s">
        <v>13559</v>
      </c>
      <c r="E2512" s="5" t="s">
        <v>13560</v>
      </c>
      <c r="F2512" s="5" t="s">
        <v>13460</v>
      </c>
      <c r="G2512" s="6" t="s">
        <v>13561</v>
      </c>
      <c r="H2512" s="5" t="s">
        <v>13562</v>
      </c>
      <c r="I2512" s="8" t="s">
        <v>13563</v>
      </c>
      <c r="J2512" s="5" t="s">
        <v>42</v>
      </c>
      <c r="K2512" s="5" t="s">
        <v>711</v>
      </c>
    </row>
    <row r="2513">
      <c r="A2513" s="4">
        <v>8580.0</v>
      </c>
      <c r="B2513" s="5" t="s">
        <v>13564</v>
      </c>
      <c r="C2513" s="5" t="s">
        <v>13565</v>
      </c>
      <c r="D2513" s="6" t="s">
        <v>13500</v>
      </c>
      <c r="E2513" s="5" t="s">
        <v>13566</v>
      </c>
      <c r="F2513" s="5" t="s">
        <v>13460</v>
      </c>
      <c r="G2513" s="6" t="s">
        <v>13567</v>
      </c>
      <c r="H2513" s="4" t="s">
        <v>13568</v>
      </c>
      <c r="I2513" s="8" t="s">
        <v>13569</v>
      </c>
      <c r="J2513" s="5" t="s">
        <v>93</v>
      </c>
      <c r="K2513" s="5" t="s">
        <v>212</v>
      </c>
    </row>
    <row r="2514">
      <c r="A2514" s="4">
        <v>8579.0</v>
      </c>
      <c r="B2514" s="5" t="s">
        <v>13570</v>
      </c>
      <c r="C2514" s="5" t="s">
        <v>13571</v>
      </c>
      <c r="D2514" s="6" t="s">
        <v>13559</v>
      </c>
      <c r="E2514" s="5" t="s">
        <v>13560</v>
      </c>
      <c r="F2514" s="5" t="s">
        <v>13460</v>
      </c>
      <c r="G2514" s="6" t="s">
        <v>13572</v>
      </c>
      <c r="H2514" s="4" t="str">
        <f>IFERROR(__xludf.DUMMYFUNCTION("""info@""&amp;LOWER(REGEXREPLACE(B2514,""[^A-Za-z0-9]"",""""))&amp;"".com"""),"info@saltegat2006sl.com")</f>
        <v>info@saltegat2006sl.com</v>
      </c>
      <c r="I2514" s="9" t="s">
        <v>13573</v>
      </c>
      <c r="J2514" s="5" t="s">
        <v>42</v>
      </c>
      <c r="K2514" s="4" t="s">
        <v>42</v>
      </c>
    </row>
    <row r="2515">
      <c r="A2515" s="4">
        <v>8578.0</v>
      </c>
      <c r="B2515" s="5" t="s">
        <v>13574</v>
      </c>
      <c r="C2515" s="5" t="s">
        <v>13575</v>
      </c>
      <c r="D2515" s="6" t="s">
        <v>13559</v>
      </c>
      <c r="E2515" s="5" t="s">
        <v>13560</v>
      </c>
      <c r="F2515" s="5" t="s">
        <v>13460</v>
      </c>
      <c r="G2515" s="6" t="s">
        <v>13576</v>
      </c>
      <c r="H2515" s="7" t="s">
        <v>13577</v>
      </c>
      <c r="I2515" s="8" t="s">
        <v>13578</v>
      </c>
      <c r="J2515" s="5" t="s">
        <v>463</v>
      </c>
      <c r="K2515" s="5" t="s">
        <v>950</v>
      </c>
    </row>
    <row r="2516">
      <c r="A2516" s="4">
        <v>8577.0</v>
      </c>
      <c r="B2516" s="5" t="s">
        <v>13579</v>
      </c>
      <c r="C2516" s="5" t="s">
        <v>13580</v>
      </c>
      <c r="D2516" s="6" t="s">
        <v>13538</v>
      </c>
      <c r="E2516" s="5" t="s">
        <v>13548</v>
      </c>
      <c r="F2516" s="5" t="s">
        <v>13460</v>
      </c>
      <c r="G2516" s="6" t="s">
        <v>13581</v>
      </c>
      <c r="H2516" s="4" t="str">
        <f>IFERROR(__xludf.DUMMYFUNCTION("""info@""&amp;LOWER(REGEXREPLACE(B2516,""[^A-Za-z0-9]"",""""))&amp;"".com"""),"info@calpascual.com")</f>
        <v>info@calpascual.com</v>
      </c>
      <c r="I2516" s="9" t="s">
        <v>13582</v>
      </c>
      <c r="J2516" s="5" t="s">
        <v>42</v>
      </c>
      <c r="K2516" s="5" t="s">
        <v>839</v>
      </c>
    </row>
    <row r="2517">
      <c r="A2517" s="4">
        <v>8576.0</v>
      </c>
      <c r="B2517" s="5" t="s">
        <v>13583</v>
      </c>
      <c r="C2517" s="5" t="s">
        <v>13584</v>
      </c>
      <c r="D2517" s="6" t="s">
        <v>13559</v>
      </c>
      <c r="E2517" s="5" t="s">
        <v>13560</v>
      </c>
      <c r="F2517" s="5" t="s">
        <v>13460</v>
      </c>
      <c r="G2517" s="6" t="s">
        <v>13585</v>
      </c>
      <c r="H2517" s="5" t="s">
        <v>13586</v>
      </c>
      <c r="I2517" s="8" t="s">
        <v>13587</v>
      </c>
      <c r="J2517" s="5" t="s">
        <v>42</v>
      </c>
      <c r="K2517" s="5" t="s">
        <v>280</v>
      </c>
    </row>
    <row r="2518">
      <c r="A2518" s="4">
        <v>8575.0</v>
      </c>
      <c r="B2518" s="5" t="s">
        <v>13588</v>
      </c>
      <c r="C2518" s="5" t="s">
        <v>13589</v>
      </c>
      <c r="D2518" s="6" t="s">
        <v>13559</v>
      </c>
      <c r="E2518" s="5" t="s">
        <v>13560</v>
      </c>
      <c r="F2518" s="5" t="s">
        <v>13460</v>
      </c>
      <c r="G2518" s="6" t="s">
        <v>13590</v>
      </c>
      <c r="H2518" s="5" t="s">
        <v>13591</v>
      </c>
      <c r="I2518" s="8" t="s">
        <v>13592</v>
      </c>
      <c r="J2518" s="5" t="s">
        <v>42</v>
      </c>
      <c r="K2518" s="5" t="s">
        <v>1446</v>
      </c>
    </row>
    <row r="2519">
      <c r="A2519" s="4">
        <v>8574.0</v>
      </c>
      <c r="B2519" s="5" t="s">
        <v>13593</v>
      </c>
      <c r="C2519" s="5" t="s">
        <v>13594</v>
      </c>
      <c r="D2519" s="6" t="s">
        <v>13559</v>
      </c>
      <c r="E2519" s="5" t="s">
        <v>13560</v>
      </c>
      <c r="F2519" s="5" t="s">
        <v>13460</v>
      </c>
      <c r="G2519" s="6" t="s">
        <v>13595</v>
      </c>
      <c r="H2519" s="5" t="s">
        <v>13596</v>
      </c>
      <c r="I2519" s="8" t="s">
        <v>13597</v>
      </c>
      <c r="J2519" s="5" t="s">
        <v>42</v>
      </c>
      <c r="K2519" s="5" t="s">
        <v>2456</v>
      </c>
    </row>
    <row r="2520">
      <c r="A2520" s="4">
        <v>8573.0</v>
      </c>
      <c r="B2520" s="5" t="s">
        <v>13598</v>
      </c>
      <c r="C2520" s="5" t="s">
        <v>13599</v>
      </c>
      <c r="D2520" s="6" t="s">
        <v>13559</v>
      </c>
      <c r="E2520" s="5" t="s">
        <v>13560</v>
      </c>
      <c r="F2520" s="5" t="s">
        <v>13460</v>
      </c>
      <c r="G2520" s="6" t="s">
        <v>13600</v>
      </c>
      <c r="H2520" s="5" t="s">
        <v>13601</v>
      </c>
      <c r="I2520" s="9" t="s">
        <v>13602</v>
      </c>
      <c r="J2520" s="5" t="s">
        <v>93</v>
      </c>
      <c r="K2520" s="5" t="s">
        <v>294</v>
      </c>
    </row>
    <row r="2521">
      <c r="A2521" s="4">
        <v>8572.0</v>
      </c>
      <c r="B2521" s="5" t="s">
        <v>13603</v>
      </c>
      <c r="C2521" s="5" t="s">
        <v>13604</v>
      </c>
      <c r="D2521" s="6" t="s">
        <v>13500</v>
      </c>
      <c r="E2521" s="5" t="s">
        <v>13605</v>
      </c>
      <c r="F2521" s="5" t="s">
        <v>13460</v>
      </c>
      <c r="G2521" s="6" t="s">
        <v>13606</v>
      </c>
      <c r="H2521" s="5" t="s">
        <v>13607</v>
      </c>
      <c r="I2521" s="9" t="s">
        <v>13608</v>
      </c>
      <c r="J2521" s="5" t="s">
        <v>93</v>
      </c>
      <c r="K2521" s="5" t="s">
        <v>553</v>
      </c>
    </row>
    <row r="2522">
      <c r="A2522" s="4">
        <v>8571.0</v>
      </c>
      <c r="B2522" s="5" t="s">
        <v>13609</v>
      </c>
      <c r="C2522" s="5" t="s">
        <v>13610</v>
      </c>
      <c r="D2522" s="6" t="s">
        <v>13611</v>
      </c>
      <c r="E2522" s="5" t="s">
        <v>13612</v>
      </c>
      <c r="F2522" s="5" t="s">
        <v>13460</v>
      </c>
      <c r="G2522" s="6" t="s">
        <v>13613</v>
      </c>
      <c r="H2522" s="5" t="s">
        <v>13614</v>
      </c>
      <c r="I2522" s="8" t="s">
        <v>13615</v>
      </c>
      <c r="J2522" s="5" t="s">
        <v>93</v>
      </c>
      <c r="K2522" s="5" t="s">
        <v>6053</v>
      </c>
    </row>
    <row r="2523">
      <c r="A2523" s="4">
        <v>8570.0</v>
      </c>
      <c r="B2523" s="5" t="s">
        <v>13616</v>
      </c>
      <c r="C2523" s="5" t="s">
        <v>13617</v>
      </c>
      <c r="D2523" s="6" t="s">
        <v>13611</v>
      </c>
      <c r="E2523" s="5" t="s">
        <v>13612</v>
      </c>
      <c r="F2523" s="5" t="s">
        <v>13460</v>
      </c>
      <c r="G2523" s="6" t="s">
        <v>13618</v>
      </c>
      <c r="H2523" s="5" t="s">
        <v>13619</v>
      </c>
      <c r="I2523" s="8" t="s">
        <v>13620</v>
      </c>
      <c r="J2523" s="5" t="s">
        <v>93</v>
      </c>
      <c r="K2523" s="5" t="s">
        <v>35</v>
      </c>
    </row>
    <row r="2524">
      <c r="A2524" s="4">
        <v>8569.0</v>
      </c>
      <c r="B2524" s="5" t="s">
        <v>13621</v>
      </c>
      <c r="C2524" s="5" t="s">
        <v>13622</v>
      </c>
      <c r="D2524" s="6" t="s">
        <v>13611</v>
      </c>
      <c r="E2524" s="5" t="s">
        <v>13612</v>
      </c>
      <c r="F2524" s="5" t="s">
        <v>13460</v>
      </c>
      <c r="G2524" s="6" t="s">
        <v>13623</v>
      </c>
      <c r="H2524" s="5" t="s">
        <v>13624</v>
      </c>
      <c r="I2524" s="8" t="s">
        <v>13625</v>
      </c>
      <c r="J2524" s="5" t="s">
        <v>463</v>
      </c>
      <c r="K2524" s="5" t="s">
        <v>201</v>
      </c>
    </row>
    <row r="2525">
      <c r="A2525" s="4">
        <v>8568.0</v>
      </c>
      <c r="B2525" s="5" t="s">
        <v>13626</v>
      </c>
      <c r="C2525" s="5" t="s">
        <v>13627</v>
      </c>
      <c r="D2525" s="6" t="s">
        <v>13628</v>
      </c>
      <c r="E2525" s="5" t="s">
        <v>13629</v>
      </c>
      <c r="F2525" s="5" t="s">
        <v>13460</v>
      </c>
      <c r="G2525" s="6" t="s">
        <v>13630</v>
      </c>
      <c r="H2525" s="5" t="s">
        <v>13631</v>
      </c>
      <c r="I2525" s="8" t="s">
        <v>13632</v>
      </c>
      <c r="J2525" s="5" t="s">
        <v>42</v>
      </c>
      <c r="K2525" s="5" t="s">
        <v>152</v>
      </c>
    </row>
    <row r="2526">
      <c r="A2526" s="4">
        <v>8567.0</v>
      </c>
      <c r="B2526" s="5" t="s">
        <v>13633</v>
      </c>
      <c r="C2526" s="5" t="s">
        <v>13634</v>
      </c>
      <c r="D2526" s="6" t="s">
        <v>13635</v>
      </c>
      <c r="E2526" s="5" t="s">
        <v>13636</v>
      </c>
      <c r="F2526" s="5" t="s">
        <v>13460</v>
      </c>
      <c r="G2526" s="6" t="s">
        <v>13637</v>
      </c>
      <c r="H2526" s="5" t="s">
        <v>13638</v>
      </c>
      <c r="I2526" s="8" t="s">
        <v>13639</v>
      </c>
      <c r="J2526" s="5" t="s">
        <v>463</v>
      </c>
      <c r="K2526" s="5" t="s">
        <v>553</v>
      </c>
    </row>
    <row r="2527">
      <c r="A2527" s="4">
        <v>8566.0</v>
      </c>
      <c r="B2527" s="5" t="s">
        <v>13640</v>
      </c>
      <c r="C2527" s="5" t="s">
        <v>13641</v>
      </c>
      <c r="D2527" s="6" t="s">
        <v>13642</v>
      </c>
      <c r="E2527" s="5" t="s">
        <v>13643</v>
      </c>
      <c r="F2527" s="5" t="s">
        <v>13460</v>
      </c>
      <c r="G2527" s="6" t="s">
        <v>13644</v>
      </c>
      <c r="H2527" s="5" t="s">
        <v>13645</v>
      </c>
      <c r="I2527" s="8" t="s">
        <v>13646</v>
      </c>
      <c r="J2527" s="5" t="s">
        <v>42</v>
      </c>
      <c r="K2527" s="5" t="s">
        <v>294</v>
      </c>
    </row>
    <row r="2528">
      <c r="A2528" s="4">
        <v>8565.0</v>
      </c>
      <c r="B2528" s="5" t="s">
        <v>13647</v>
      </c>
      <c r="C2528" s="5" t="s">
        <v>13648</v>
      </c>
      <c r="D2528" s="6" t="s">
        <v>13649</v>
      </c>
      <c r="E2528" s="5" t="s">
        <v>13650</v>
      </c>
      <c r="F2528" s="5" t="s">
        <v>13460</v>
      </c>
      <c r="G2528" s="6" t="s">
        <v>13651</v>
      </c>
      <c r="H2528" s="5" t="s">
        <v>13652</v>
      </c>
      <c r="I2528" s="8" t="s">
        <v>13653</v>
      </c>
      <c r="J2528" s="5" t="s">
        <v>9605</v>
      </c>
      <c r="K2528" s="5" t="s">
        <v>5713</v>
      </c>
    </row>
    <row r="2529">
      <c r="A2529" s="4">
        <v>8564.0</v>
      </c>
      <c r="B2529" s="5" t="s">
        <v>13654</v>
      </c>
      <c r="C2529" s="5" t="s">
        <v>13655</v>
      </c>
      <c r="D2529" s="6" t="s">
        <v>13649</v>
      </c>
      <c r="E2529" s="5" t="s">
        <v>13650</v>
      </c>
      <c r="F2529" s="5" t="s">
        <v>13460</v>
      </c>
      <c r="G2529" s="6" t="s">
        <v>13656</v>
      </c>
      <c r="H2529" s="4" t="s">
        <v>13657</v>
      </c>
      <c r="I2529" s="11" t="s">
        <v>13658</v>
      </c>
      <c r="J2529" s="5" t="s">
        <v>42</v>
      </c>
      <c r="K2529" s="5" t="s">
        <v>35</v>
      </c>
    </row>
    <row r="2530">
      <c r="A2530" s="4">
        <v>8563.0</v>
      </c>
      <c r="B2530" s="5" t="s">
        <v>13659</v>
      </c>
      <c r="C2530" s="5" t="s">
        <v>13660</v>
      </c>
      <c r="D2530" s="6" t="s">
        <v>13649</v>
      </c>
      <c r="E2530" s="5" t="s">
        <v>13650</v>
      </c>
      <c r="F2530" s="5" t="s">
        <v>13460</v>
      </c>
      <c r="G2530" s="6" t="s">
        <v>13661</v>
      </c>
      <c r="H2530" s="13" t="s">
        <v>13662</v>
      </c>
      <c r="I2530" s="8" t="s">
        <v>13663</v>
      </c>
      <c r="J2530" s="5" t="s">
        <v>108</v>
      </c>
      <c r="K2530" s="5" t="s">
        <v>2201</v>
      </c>
    </row>
    <row r="2531">
      <c r="A2531" s="4">
        <v>8562.0</v>
      </c>
      <c r="B2531" s="5" t="s">
        <v>13664</v>
      </c>
      <c r="C2531" s="5" t="s">
        <v>13665</v>
      </c>
      <c r="D2531" s="6" t="s">
        <v>13649</v>
      </c>
      <c r="E2531" s="5" t="s">
        <v>13650</v>
      </c>
      <c r="F2531" s="5" t="s">
        <v>13460</v>
      </c>
      <c r="G2531" s="6" t="s">
        <v>13666</v>
      </c>
      <c r="H2531" s="5" t="s">
        <v>13667</v>
      </c>
      <c r="I2531" s="8" t="s">
        <v>13668</v>
      </c>
      <c r="J2531" s="5" t="s">
        <v>232</v>
      </c>
      <c r="K2531" s="4" t="s">
        <v>42</v>
      </c>
    </row>
    <row r="2532">
      <c r="A2532" s="4">
        <v>8561.0</v>
      </c>
      <c r="B2532" s="5" t="s">
        <v>13669</v>
      </c>
      <c r="C2532" s="5" t="s">
        <v>13670</v>
      </c>
      <c r="D2532" s="6" t="s">
        <v>13671</v>
      </c>
      <c r="E2532" s="5" t="s">
        <v>13672</v>
      </c>
      <c r="F2532" s="5" t="s">
        <v>13460</v>
      </c>
      <c r="G2532" s="6" t="s">
        <v>13673</v>
      </c>
      <c r="H2532" s="4" t="s">
        <v>13674</v>
      </c>
      <c r="I2532" s="8" t="s">
        <v>13675</v>
      </c>
      <c r="J2532" s="5" t="s">
        <v>232</v>
      </c>
      <c r="K2532" s="5" t="s">
        <v>529</v>
      </c>
    </row>
    <row r="2533">
      <c r="A2533" s="4">
        <v>8560.0</v>
      </c>
      <c r="B2533" s="5" t="s">
        <v>13676</v>
      </c>
      <c r="C2533" s="5" t="s">
        <v>13677</v>
      </c>
      <c r="D2533" s="6" t="s">
        <v>13671</v>
      </c>
      <c r="E2533" s="5" t="s">
        <v>13672</v>
      </c>
      <c r="F2533" s="5" t="s">
        <v>13460</v>
      </c>
      <c r="G2533" s="6" t="s">
        <v>13678</v>
      </c>
      <c r="H2533" s="5" t="s">
        <v>13679</v>
      </c>
      <c r="I2533" s="8" t="s">
        <v>13680</v>
      </c>
      <c r="J2533" s="5" t="s">
        <v>42</v>
      </c>
      <c r="K2533" s="5" t="s">
        <v>280</v>
      </c>
    </row>
    <row r="2534">
      <c r="A2534" s="4">
        <v>8559.0</v>
      </c>
      <c r="B2534" s="5" t="s">
        <v>13681</v>
      </c>
      <c r="C2534" s="5" t="s">
        <v>13682</v>
      </c>
      <c r="D2534" s="6" t="s">
        <v>13671</v>
      </c>
      <c r="E2534" s="5" t="s">
        <v>13672</v>
      </c>
      <c r="F2534" s="5" t="s">
        <v>13460</v>
      </c>
      <c r="G2534" s="6" t="s">
        <v>13683</v>
      </c>
      <c r="H2534" s="4" t="s">
        <v>13684</v>
      </c>
      <c r="I2534" s="8" t="s">
        <v>13685</v>
      </c>
      <c r="J2534" s="5" t="s">
        <v>42</v>
      </c>
      <c r="K2534" s="4" t="s">
        <v>42</v>
      </c>
    </row>
    <row r="2535">
      <c r="A2535" s="4">
        <v>8558.0</v>
      </c>
      <c r="B2535" s="5" t="s">
        <v>13686</v>
      </c>
      <c r="C2535" s="5" t="s">
        <v>13687</v>
      </c>
      <c r="D2535" s="6" t="s">
        <v>13671</v>
      </c>
      <c r="E2535" s="5" t="s">
        <v>13672</v>
      </c>
      <c r="F2535" s="5" t="s">
        <v>13460</v>
      </c>
      <c r="G2535" s="6" t="s">
        <v>13688</v>
      </c>
      <c r="H2535" s="5" t="s">
        <v>13689</v>
      </c>
      <c r="I2535" s="8" t="s">
        <v>13690</v>
      </c>
      <c r="J2535" s="5" t="s">
        <v>108</v>
      </c>
      <c r="K2535" s="5" t="s">
        <v>420</v>
      </c>
    </row>
    <row r="2536">
      <c r="A2536" s="4">
        <v>8557.0</v>
      </c>
      <c r="B2536" s="5" t="s">
        <v>13686</v>
      </c>
      <c r="C2536" s="5" t="s">
        <v>13691</v>
      </c>
      <c r="D2536" s="6" t="s">
        <v>13671</v>
      </c>
      <c r="E2536" s="5" t="s">
        <v>13672</v>
      </c>
      <c r="F2536" s="5" t="s">
        <v>13460</v>
      </c>
      <c r="G2536" s="6" t="s">
        <v>13688</v>
      </c>
      <c r="H2536" s="5" t="s">
        <v>13689</v>
      </c>
      <c r="I2536" s="8" t="s">
        <v>13692</v>
      </c>
      <c r="J2536" s="5" t="s">
        <v>93</v>
      </c>
      <c r="K2536" s="5" t="s">
        <v>420</v>
      </c>
    </row>
    <row r="2537">
      <c r="A2537" s="4">
        <v>8556.0</v>
      </c>
      <c r="B2537" s="5" t="s">
        <v>13693</v>
      </c>
      <c r="C2537" s="5" t="s">
        <v>13694</v>
      </c>
      <c r="D2537" s="6" t="s">
        <v>13695</v>
      </c>
      <c r="E2537" s="5" t="s">
        <v>13672</v>
      </c>
      <c r="F2537" s="5" t="s">
        <v>13460</v>
      </c>
      <c r="G2537" s="6" t="s">
        <v>13696</v>
      </c>
      <c r="H2537" s="5" t="s">
        <v>13697</v>
      </c>
      <c r="I2537" s="9" t="s">
        <v>13698</v>
      </c>
      <c r="J2537" s="5" t="s">
        <v>42</v>
      </c>
      <c r="K2537" s="4" t="s">
        <v>42</v>
      </c>
    </row>
    <row r="2538">
      <c r="A2538" s="4">
        <v>8555.0</v>
      </c>
      <c r="B2538" s="5" t="s">
        <v>13699</v>
      </c>
      <c r="C2538" s="5" t="s">
        <v>13700</v>
      </c>
      <c r="D2538" s="6" t="s">
        <v>13701</v>
      </c>
      <c r="E2538" s="5" t="s">
        <v>13702</v>
      </c>
      <c r="F2538" s="5" t="s">
        <v>13460</v>
      </c>
      <c r="G2538" s="6" t="s">
        <v>13703</v>
      </c>
      <c r="H2538" s="5" t="s">
        <v>10236</v>
      </c>
      <c r="I2538" s="8" t="s">
        <v>10237</v>
      </c>
      <c r="J2538" s="5" t="s">
        <v>108</v>
      </c>
      <c r="K2538" s="5" t="s">
        <v>10650</v>
      </c>
    </row>
    <row r="2539">
      <c r="A2539" s="4">
        <v>8554.0</v>
      </c>
      <c r="B2539" s="5" t="s">
        <v>13704</v>
      </c>
      <c r="C2539" s="5" t="s">
        <v>13700</v>
      </c>
      <c r="D2539" s="6" t="s">
        <v>13701</v>
      </c>
      <c r="E2539" s="5" t="s">
        <v>13702</v>
      </c>
      <c r="F2539" s="5" t="s">
        <v>13460</v>
      </c>
      <c r="G2539" s="6" t="s">
        <v>13705</v>
      </c>
      <c r="H2539" s="5" t="s">
        <v>10236</v>
      </c>
      <c r="I2539" s="8" t="s">
        <v>10237</v>
      </c>
      <c r="J2539" s="5" t="s">
        <v>42</v>
      </c>
      <c r="K2539" s="5" t="s">
        <v>13706</v>
      </c>
    </row>
    <row r="2540">
      <c r="A2540" s="4">
        <v>8553.0</v>
      </c>
      <c r="B2540" s="5" t="s">
        <v>13707</v>
      </c>
      <c r="C2540" s="5" t="s">
        <v>13708</v>
      </c>
      <c r="D2540" s="6" t="s">
        <v>13701</v>
      </c>
      <c r="E2540" s="5" t="s">
        <v>13702</v>
      </c>
      <c r="F2540" s="5" t="s">
        <v>13460</v>
      </c>
      <c r="G2540" s="6" t="s">
        <v>13709</v>
      </c>
      <c r="H2540" s="5" t="s">
        <v>13710</v>
      </c>
      <c r="I2540" s="8" t="s">
        <v>13711</v>
      </c>
      <c r="J2540" s="5" t="s">
        <v>42</v>
      </c>
      <c r="K2540" s="5" t="s">
        <v>1027</v>
      </c>
    </row>
    <row r="2541">
      <c r="A2541" s="4">
        <v>8552.0</v>
      </c>
      <c r="B2541" s="5" t="s">
        <v>13712</v>
      </c>
      <c r="C2541" s="5" t="s">
        <v>13713</v>
      </c>
      <c r="D2541" s="6" t="s">
        <v>13701</v>
      </c>
      <c r="E2541" s="5" t="s">
        <v>13702</v>
      </c>
      <c r="F2541" s="5" t="s">
        <v>13460</v>
      </c>
      <c r="G2541" s="6" t="s">
        <v>13714</v>
      </c>
      <c r="H2541" s="4" t="s">
        <v>13715</v>
      </c>
      <c r="I2541" s="8" t="s">
        <v>13716</v>
      </c>
      <c r="J2541" s="5" t="s">
        <v>93</v>
      </c>
      <c r="K2541" s="5" t="s">
        <v>711</v>
      </c>
    </row>
    <row r="2542">
      <c r="A2542" s="4">
        <v>8551.0</v>
      </c>
      <c r="B2542" s="5" t="s">
        <v>13717</v>
      </c>
      <c r="C2542" s="5" t="s">
        <v>13718</v>
      </c>
      <c r="D2542" s="6" t="s">
        <v>13701</v>
      </c>
      <c r="E2542" s="5" t="s">
        <v>13702</v>
      </c>
      <c r="F2542" s="5" t="s">
        <v>13460</v>
      </c>
      <c r="G2542" s="6" t="s">
        <v>13719</v>
      </c>
      <c r="H2542" s="7" t="s">
        <v>13720</v>
      </c>
      <c r="I2542" s="8" t="s">
        <v>13721</v>
      </c>
      <c r="J2542" s="5" t="s">
        <v>93</v>
      </c>
      <c r="K2542" s="5" t="s">
        <v>420</v>
      </c>
    </row>
    <row r="2543">
      <c r="A2543" s="4">
        <v>8550.0</v>
      </c>
      <c r="B2543" s="5" t="s">
        <v>13722</v>
      </c>
      <c r="C2543" s="5" t="s">
        <v>13723</v>
      </c>
      <c r="D2543" s="6" t="s">
        <v>13701</v>
      </c>
      <c r="E2543" s="5" t="s">
        <v>13702</v>
      </c>
      <c r="F2543" s="5" t="s">
        <v>13460</v>
      </c>
      <c r="G2543" s="6" t="s">
        <v>13724</v>
      </c>
      <c r="H2543" s="5" t="s">
        <v>13725</v>
      </c>
      <c r="I2543" s="8" t="s">
        <v>13726</v>
      </c>
      <c r="J2543" s="5" t="s">
        <v>108</v>
      </c>
      <c r="K2543" s="4" t="s">
        <v>42</v>
      </c>
    </row>
    <row r="2544">
      <c r="A2544" s="4">
        <v>8549.0</v>
      </c>
      <c r="B2544" s="5" t="s">
        <v>13727</v>
      </c>
      <c r="C2544" s="5" t="s">
        <v>13728</v>
      </c>
      <c r="D2544" s="6" t="s">
        <v>13701</v>
      </c>
      <c r="E2544" s="5" t="s">
        <v>13702</v>
      </c>
      <c r="F2544" s="5" t="s">
        <v>13460</v>
      </c>
      <c r="G2544" s="6" t="s">
        <v>13729</v>
      </c>
      <c r="H2544" s="5" t="s">
        <v>13730</v>
      </c>
      <c r="I2544" s="8" t="s">
        <v>13731</v>
      </c>
      <c r="J2544" s="5" t="s">
        <v>93</v>
      </c>
      <c r="K2544" s="4" t="s">
        <v>42</v>
      </c>
    </row>
    <row r="2545">
      <c r="A2545" s="4">
        <v>8548.0</v>
      </c>
      <c r="B2545" s="5" t="s">
        <v>13732</v>
      </c>
      <c r="C2545" s="5" t="s">
        <v>13733</v>
      </c>
      <c r="D2545" s="6" t="s">
        <v>13734</v>
      </c>
      <c r="E2545" s="5" t="s">
        <v>13735</v>
      </c>
      <c r="F2545" s="5" t="s">
        <v>13460</v>
      </c>
      <c r="G2545" s="6" t="s">
        <v>13736</v>
      </c>
      <c r="H2545" s="5" t="s">
        <v>13737</v>
      </c>
      <c r="I2545" s="9" t="s">
        <v>13738</v>
      </c>
      <c r="J2545" s="5" t="s">
        <v>42</v>
      </c>
      <c r="K2545" s="5" t="s">
        <v>1050</v>
      </c>
    </row>
    <row r="2546">
      <c r="A2546" s="4">
        <v>8547.0</v>
      </c>
      <c r="B2546" s="5" t="s">
        <v>13739</v>
      </c>
      <c r="C2546" s="5" t="s">
        <v>13740</v>
      </c>
      <c r="D2546" s="6" t="s">
        <v>13734</v>
      </c>
      <c r="E2546" s="5" t="s">
        <v>13735</v>
      </c>
      <c r="F2546" s="5" t="s">
        <v>13460</v>
      </c>
      <c r="G2546" s="6" t="s">
        <v>13741</v>
      </c>
      <c r="H2546" s="4" t="s">
        <v>13742</v>
      </c>
      <c r="I2546" s="8" t="s">
        <v>13743</v>
      </c>
      <c r="J2546" s="5" t="s">
        <v>93</v>
      </c>
      <c r="K2546" s="4" t="s">
        <v>42</v>
      </c>
    </row>
    <row r="2547">
      <c r="A2547" s="4">
        <v>8546.0</v>
      </c>
      <c r="B2547" s="5" t="s">
        <v>13744</v>
      </c>
      <c r="C2547" s="5" t="s">
        <v>13745</v>
      </c>
      <c r="D2547" s="6" t="s">
        <v>13734</v>
      </c>
      <c r="E2547" s="5" t="s">
        <v>13735</v>
      </c>
      <c r="F2547" s="5" t="s">
        <v>13460</v>
      </c>
      <c r="G2547" s="6" t="s">
        <v>13746</v>
      </c>
      <c r="H2547" s="4" t="str">
        <f>IFERROR(__xludf.DUMMYFUNCTION("""info@""&amp;LOWER(REGEXREPLACE(B2547,""[^A-Za-z0-9]"",""""))&amp;"".com"""),"info@coral.com")</f>
        <v>info@coral.com</v>
      </c>
      <c r="I2547" s="9" t="s">
        <v>13747</v>
      </c>
      <c r="J2547" s="5" t="s">
        <v>93</v>
      </c>
      <c r="K2547" s="5" t="s">
        <v>160</v>
      </c>
    </row>
    <row r="2548">
      <c r="A2548" s="4">
        <v>8545.0</v>
      </c>
      <c r="B2548" s="5" t="s">
        <v>13748</v>
      </c>
      <c r="C2548" s="5" t="s">
        <v>13749</v>
      </c>
      <c r="D2548" s="6" t="s">
        <v>13701</v>
      </c>
      <c r="E2548" s="5" t="s">
        <v>13702</v>
      </c>
      <c r="F2548" s="5" t="s">
        <v>13460</v>
      </c>
      <c r="G2548" s="6" t="s">
        <v>13750</v>
      </c>
      <c r="H2548" s="5" t="s">
        <v>10105</v>
      </c>
      <c r="I2548" s="8" t="s">
        <v>10079</v>
      </c>
      <c r="J2548" s="5" t="s">
        <v>108</v>
      </c>
      <c r="K2548" s="5" t="s">
        <v>13751</v>
      </c>
    </row>
    <row r="2549">
      <c r="A2549" s="4">
        <v>8544.0</v>
      </c>
      <c r="B2549" s="5" t="s">
        <v>13748</v>
      </c>
      <c r="C2549" s="5" t="s">
        <v>13752</v>
      </c>
      <c r="D2549" s="6" t="s">
        <v>13701</v>
      </c>
      <c r="E2549" s="5" t="s">
        <v>13702</v>
      </c>
      <c r="F2549" s="5" t="s">
        <v>13460</v>
      </c>
      <c r="G2549" s="6" t="s">
        <v>13750</v>
      </c>
      <c r="H2549" s="5" t="s">
        <v>13753</v>
      </c>
      <c r="I2549" s="8" t="s">
        <v>10079</v>
      </c>
      <c r="J2549" s="5" t="s">
        <v>93</v>
      </c>
      <c r="K2549" s="5" t="s">
        <v>13751</v>
      </c>
    </row>
    <row r="2550">
      <c r="A2550" s="4">
        <v>8543.0</v>
      </c>
      <c r="B2550" s="5" t="s">
        <v>13754</v>
      </c>
      <c r="C2550" s="5" t="s">
        <v>13755</v>
      </c>
      <c r="D2550" s="6" t="s">
        <v>13701</v>
      </c>
      <c r="E2550" s="5" t="s">
        <v>13702</v>
      </c>
      <c r="F2550" s="5" t="s">
        <v>13460</v>
      </c>
      <c r="G2550" s="6" t="s">
        <v>13756</v>
      </c>
      <c r="H2550" s="4" t="str">
        <f>IFERROR(__xludf.DUMMYFUNCTION("""info@""&amp;LOWER(REGEXREPLACE(B2550,""[^A-Za-z0-9]"",""""))&amp;"".com"""),"info@clipper.com")</f>
        <v>info@clipper.com</v>
      </c>
      <c r="I2550" s="9" t="s">
        <v>13757</v>
      </c>
      <c r="J2550" s="5" t="s">
        <v>93</v>
      </c>
      <c r="K2550" s="5" t="s">
        <v>126</v>
      </c>
    </row>
    <row r="2551">
      <c r="A2551" s="4">
        <v>8542.0</v>
      </c>
      <c r="B2551" s="5" t="s">
        <v>13758</v>
      </c>
      <c r="C2551" s="5" t="s">
        <v>13759</v>
      </c>
      <c r="D2551" s="6" t="s">
        <v>13701</v>
      </c>
      <c r="E2551" s="5" t="s">
        <v>13702</v>
      </c>
      <c r="F2551" s="5" t="s">
        <v>13460</v>
      </c>
      <c r="G2551" s="6" t="s">
        <v>13760</v>
      </c>
      <c r="H2551" s="7" t="s">
        <v>13761</v>
      </c>
      <c r="I2551" s="8" t="s">
        <v>13762</v>
      </c>
      <c r="J2551" s="5" t="s">
        <v>18</v>
      </c>
      <c r="K2551" s="5" t="s">
        <v>2928</v>
      </c>
    </row>
    <row r="2552">
      <c r="A2552" s="4">
        <v>8541.0</v>
      </c>
      <c r="B2552" s="5" t="s">
        <v>13763</v>
      </c>
      <c r="C2552" s="5" t="s">
        <v>13764</v>
      </c>
      <c r="D2552" s="6" t="s">
        <v>13701</v>
      </c>
      <c r="E2552" s="5" t="s">
        <v>13702</v>
      </c>
      <c r="F2552" s="5" t="s">
        <v>13460</v>
      </c>
      <c r="G2552" s="6" t="s">
        <v>13765</v>
      </c>
      <c r="H2552" s="5" t="s">
        <v>13766</v>
      </c>
      <c r="I2552" s="8" t="s">
        <v>13767</v>
      </c>
      <c r="J2552" s="5" t="s">
        <v>42</v>
      </c>
      <c r="K2552" s="5" t="s">
        <v>6271</v>
      </c>
    </row>
    <row r="2553">
      <c r="A2553" s="4">
        <v>8540.0</v>
      </c>
      <c r="B2553" s="5" t="s">
        <v>13768</v>
      </c>
      <c r="C2553" s="5" t="s">
        <v>13769</v>
      </c>
      <c r="D2553" s="6" t="s">
        <v>13701</v>
      </c>
      <c r="E2553" s="5" t="s">
        <v>13702</v>
      </c>
      <c r="F2553" s="5" t="s">
        <v>13460</v>
      </c>
      <c r="G2553" s="6" t="s">
        <v>13770</v>
      </c>
      <c r="H2553" s="4" t="str">
        <f>IFERROR(__xludf.DUMMYFUNCTION("""info@""&amp;LOWER(REGEXREPLACE(B2553,""[^A-Za-z0-9]"",""""))&amp;"".com"""),"info@hotelcolumbussl.com")</f>
        <v>info@hotelcolumbussl.com</v>
      </c>
      <c r="I2553" s="9" t="s">
        <v>13771</v>
      </c>
      <c r="J2553" s="5" t="s">
        <v>93</v>
      </c>
      <c r="K2553" s="5" t="s">
        <v>1421</v>
      </c>
    </row>
    <row r="2554">
      <c r="A2554" s="4">
        <v>8539.0</v>
      </c>
      <c r="B2554" s="5" t="s">
        <v>13772</v>
      </c>
      <c r="C2554" s="5" t="s">
        <v>12668</v>
      </c>
      <c r="D2554" s="6" t="s">
        <v>13701</v>
      </c>
      <c r="E2554" s="5" t="s">
        <v>13702</v>
      </c>
      <c r="F2554" s="5" t="s">
        <v>13460</v>
      </c>
      <c r="G2554" s="6" t="s">
        <v>13773</v>
      </c>
      <c r="H2554" s="5" t="s">
        <v>13774</v>
      </c>
      <c r="I2554" s="9" t="s">
        <v>13775</v>
      </c>
      <c r="J2554" s="5" t="s">
        <v>18</v>
      </c>
      <c r="K2554" s="5" t="s">
        <v>5641</v>
      </c>
    </row>
    <row r="2555">
      <c r="A2555" s="4">
        <v>8538.0</v>
      </c>
      <c r="B2555" s="5" t="s">
        <v>13776</v>
      </c>
      <c r="C2555" s="5" t="s">
        <v>13777</v>
      </c>
      <c r="D2555" s="6" t="s">
        <v>13701</v>
      </c>
      <c r="E2555" s="5" t="s">
        <v>13702</v>
      </c>
      <c r="F2555" s="5" t="s">
        <v>13460</v>
      </c>
      <c r="G2555" s="6" t="s">
        <v>13778</v>
      </c>
      <c r="H2555" s="5" t="s">
        <v>13779</v>
      </c>
      <c r="I2555" s="8" t="s">
        <v>13780</v>
      </c>
      <c r="J2555" s="5" t="s">
        <v>93</v>
      </c>
      <c r="K2555" s="5" t="s">
        <v>1014</v>
      </c>
    </row>
    <row r="2556">
      <c r="A2556" s="4">
        <v>8537.0</v>
      </c>
      <c r="B2556" s="5" t="s">
        <v>13781</v>
      </c>
      <c r="C2556" s="5" t="s">
        <v>13782</v>
      </c>
      <c r="D2556" s="6" t="s">
        <v>13701</v>
      </c>
      <c r="E2556" s="5" t="s">
        <v>13702</v>
      </c>
      <c r="F2556" s="5" t="s">
        <v>13460</v>
      </c>
      <c r="G2556" s="6" t="s">
        <v>13783</v>
      </c>
      <c r="H2556" s="5" t="s">
        <v>13784</v>
      </c>
      <c r="I2556" s="8" t="s">
        <v>13785</v>
      </c>
      <c r="J2556" s="5" t="s">
        <v>42</v>
      </c>
      <c r="K2556" s="5" t="s">
        <v>5320</v>
      </c>
    </row>
    <row r="2557">
      <c r="A2557" s="4">
        <v>8536.0</v>
      </c>
      <c r="B2557" s="5" t="s">
        <v>13786</v>
      </c>
      <c r="C2557" s="5" t="s">
        <v>13787</v>
      </c>
      <c r="D2557" s="6" t="s">
        <v>13701</v>
      </c>
      <c r="E2557" s="5" t="s">
        <v>13702</v>
      </c>
      <c r="F2557" s="5" t="s">
        <v>13460</v>
      </c>
      <c r="G2557" s="6" t="s">
        <v>13788</v>
      </c>
      <c r="H2557" s="5" t="s">
        <v>13789</v>
      </c>
      <c r="I2557" s="8" t="s">
        <v>13790</v>
      </c>
      <c r="J2557" s="5" t="s">
        <v>93</v>
      </c>
      <c r="K2557" s="5" t="s">
        <v>2201</v>
      </c>
    </row>
    <row r="2558">
      <c r="A2558" s="4">
        <v>8535.0</v>
      </c>
      <c r="B2558" s="5" t="s">
        <v>13791</v>
      </c>
      <c r="C2558" s="5" t="s">
        <v>13792</v>
      </c>
      <c r="D2558" s="6" t="s">
        <v>13701</v>
      </c>
      <c r="E2558" s="5" t="s">
        <v>13702</v>
      </c>
      <c r="F2558" s="5" t="s">
        <v>13460</v>
      </c>
      <c r="G2558" s="6" t="s">
        <v>13793</v>
      </c>
      <c r="H2558" s="5" t="s">
        <v>13794</v>
      </c>
      <c r="I2558" s="9" t="s">
        <v>13795</v>
      </c>
      <c r="J2558" s="5" t="s">
        <v>93</v>
      </c>
      <c r="K2558" s="4" t="s">
        <v>42</v>
      </c>
    </row>
    <row r="2559">
      <c r="A2559" s="4">
        <v>8534.0</v>
      </c>
      <c r="B2559" s="5" t="s">
        <v>13796</v>
      </c>
      <c r="C2559" s="5" t="s">
        <v>13797</v>
      </c>
      <c r="D2559" s="6" t="s">
        <v>13701</v>
      </c>
      <c r="E2559" s="5" t="s">
        <v>13702</v>
      </c>
      <c r="F2559" s="5" t="s">
        <v>13460</v>
      </c>
      <c r="G2559" s="6" t="s">
        <v>13798</v>
      </c>
      <c r="H2559" s="5" t="s">
        <v>13799</v>
      </c>
      <c r="I2559" s="8" t="s">
        <v>13800</v>
      </c>
      <c r="J2559" s="5" t="s">
        <v>93</v>
      </c>
      <c r="K2559" s="5" t="s">
        <v>950</v>
      </c>
    </row>
    <row r="2560">
      <c r="A2560" s="4">
        <v>8533.0</v>
      </c>
      <c r="B2560" s="5" t="s">
        <v>13801</v>
      </c>
      <c r="C2560" s="5" t="s">
        <v>13802</v>
      </c>
      <c r="D2560" s="6" t="s">
        <v>13701</v>
      </c>
      <c r="E2560" s="5" t="s">
        <v>13702</v>
      </c>
      <c r="F2560" s="5" t="s">
        <v>13460</v>
      </c>
      <c r="G2560" s="6" t="s">
        <v>13803</v>
      </c>
      <c r="H2560" s="5" t="s">
        <v>13804</v>
      </c>
      <c r="I2560" s="8" t="s">
        <v>13805</v>
      </c>
      <c r="J2560" s="5" t="s">
        <v>93</v>
      </c>
      <c r="K2560" s="5" t="s">
        <v>13806</v>
      </c>
    </row>
    <row r="2561">
      <c r="A2561" s="4">
        <v>8532.0</v>
      </c>
      <c r="B2561" s="5" t="s">
        <v>13807</v>
      </c>
      <c r="C2561" s="5" t="s">
        <v>13808</v>
      </c>
      <c r="D2561" s="6" t="s">
        <v>13701</v>
      </c>
      <c r="E2561" s="5" t="s">
        <v>13702</v>
      </c>
      <c r="F2561" s="5" t="s">
        <v>13460</v>
      </c>
      <c r="G2561" s="6" t="s">
        <v>13809</v>
      </c>
      <c r="H2561" s="4" t="s">
        <v>13810</v>
      </c>
      <c r="I2561" s="8" t="s">
        <v>13811</v>
      </c>
      <c r="J2561" s="5" t="s">
        <v>93</v>
      </c>
      <c r="K2561" s="5" t="s">
        <v>1446</v>
      </c>
    </row>
    <row r="2562">
      <c r="A2562" s="4">
        <v>8531.0</v>
      </c>
      <c r="B2562" s="5" t="s">
        <v>13812</v>
      </c>
      <c r="C2562" s="5" t="s">
        <v>13813</v>
      </c>
      <c r="D2562" s="6" t="s">
        <v>13701</v>
      </c>
      <c r="E2562" s="5" t="s">
        <v>13702</v>
      </c>
      <c r="F2562" s="5" t="s">
        <v>13460</v>
      </c>
      <c r="G2562" s="6" t="s">
        <v>13814</v>
      </c>
      <c r="H2562" s="5" t="s">
        <v>13815</v>
      </c>
      <c r="I2562" s="8" t="s">
        <v>13816</v>
      </c>
      <c r="J2562" s="5" t="s">
        <v>93</v>
      </c>
      <c r="K2562" s="5" t="s">
        <v>13817</v>
      </c>
    </row>
    <row r="2563">
      <c r="A2563" s="4">
        <v>8530.0</v>
      </c>
      <c r="B2563" s="5" t="s">
        <v>13818</v>
      </c>
      <c r="C2563" s="5" t="s">
        <v>13819</v>
      </c>
      <c r="D2563" s="6" t="s">
        <v>13820</v>
      </c>
      <c r="E2563" s="5" t="s">
        <v>13821</v>
      </c>
      <c r="F2563" s="5" t="s">
        <v>13460</v>
      </c>
      <c r="G2563" s="6" t="s">
        <v>13822</v>
      </c>
      <c r="H2563" s="4" t="str">
        <f>IFERROR(__xludf.DUMMYFUNCTION("""info@""&amp;LOWER(REGEXREPLACE(B2563,""[^A-Za-z0-9]"",""""))&amp;"".com"""),"info@flomapasa.com")</f>
        <v>info@flomapasa.com</v>
      </c>
      <c r="I2563" s="9" t="s">
        <v>13823</v>
      </c>
      <c r="J2563" s="5" t="s">
        <v>93</v>
      </c>
      <c r="K2563" s="4" t="s">
        <v>42</v>
      </c>
    </row>
    <row r="2564">
      <c r="A2564" s="4">
        <v>8529.0</v>
      </c>
      <c r="B2564" s="5" t="s">
        <v>13824</v>
      </c>
      <c r="C2564" s="5" t="s">
        <v>13825</v>
      </c>
      <c r="D2564" s="6" t="s">
        <v>13826</v>
      </c>
      <c r="E2564" s="5" t="s">
        <v>13827</v>
      </c>
      <c r="F2564" s="5" t="s">
        <v>13460</v>
      </c>
      <c r="G2564" s="6" t="s">
        <v>13828</v>
      </c>
      <c r="H2564" s="5" t="s">
        <v>13829</v>
      </c>
      <c r="I2564" s="8" t="s">
        <v>13830</v>
      </c>
      <c r="J2564" s="5" t="s">
        <v>108</v>
      </c>
      <c r="K2564" s="4" t="s">
        <v>42</v>
      </c>
    </row>
    <row r="2565">
      <c r="A2565" s="4">
        <v>8528.0</v>
      </c>
      <c r="B2565" s="5" t="s">
        <v>13831</v>
      </c>
      <c r="C2565" s="5" t="s">
        <v>13832</v>
      </c>
      <c r="D2565" s="6" t="s">
        <v>13826</v>
      </c>
      <c r="E2565" s="5" t="s">
        <v>13827</v>
      </c>
      <c r="F2565" s="5" t="s">
        <v>13460</v>
      </c>
      <c r="G2565" s="6" t="s">
        <v>13833</v>
      </c>
      <c r="H2565" s="5" t="s">
        <v>13834</v>
      </c>
      <c r="I2565" s="8" t="s">
        <v>13835</v>
      </c>
      <c r="J2565" s="5" t="s">
        <v>42</v>
      </c>
      <c r="K2565" s="5" t="s">
        <v>152</v>
      </c>
    </row>
    <row r="2566">
      <c r="A2566" s="4">
        <v>8527.0</v>
      </c>
      <c r="B2566" s="5" t="s">
        <v>13836</v>
      </c>
      <c r="C2566" s="5" t="s">
        <v>13837</v>
      </c>
      <c r="D2566" s="6" t="s">
        <v>13838</v>
      </c>
      <c r="E2566" s="5" t="s">
        <v>13839</v>
      </c>
      <c r="F2566" s="5" t="s">
        <v>13460</v>
      </c>
      <c r="G2566" s="6" t="s">
        <v>13840</v>
      </c>
      <c r="H2566" s="5" t="s">
        <v>13841</v>
      </c>
      <c r="I2566" s="8" t="s">
        <v>13842</v>
      </c>
      <c r="J2566" s="5" t="s">
        <v>93</v>
      </c>
      <c r="K2566" s="4" t="s">
        <v>42</v>
      </c>
    </row>
    <row r="2567">
      <c r="A2567" s="4">
        <v>8526.0</v>
      </c>
      <c r="B2567" s="5" t="s">
        <v>13843</v>
      </c>
      <c r="C2567" s="5" t="s">
        <v>13844</v>
      </c>
      <c r="D2567" s="6" t="s">
        <v>13838</v>
      </c>
      <c r="E2567" s="5" t="s">
        <v>13839</v>
      </c>
      <c r="F2567" s="5" t="s">
        <v>13460</v>
      </c>
      <c r="G2567" s="6" t="s">
        <v>13845</v>
      </c>
      <c r="H2567" s="4" t="s">
        <v>13846</v>
      </c>
      <c r="I2567" s="8" t="s">
        <v>13847</v>
      </c>
      <c r="J2567" s="5" t="s">
        <v>93</v>
      </c>
      <c r="K2567" s="4" t="s">
        <v>42</v>
      </c>
    </row>
    <row r="2568">
      <c r="A2568" s="4">
        <v>8525.0</v>
      </c>
      <c r="B2568" s="5" t="s">
        <v>13848</v>
      </c>
      <c r="C2568" s="5" t="s">
        <v>13849</v>
      </c>
      <c r="D2568" s="6" t="s">
        <v>13838</v>
      </c>
      <c r="E2568" s="5" t="s">
        <v>13839</v>
      </c>
      <c r="F2568" s="5" t="s">
        <v>13460</v>
      </c>
      <c r="G2568" s="6" t="s">
        <v>13850</v>
      </c>
      <c r="H2568" s="5" t="s">
        <v>13851</v>
      </c>
      <c r="I2568" s="8" t="s">
        <v>13852</v>
      </c>
      <c r="J2568" s="5" t="s">
        <v>18</v>
      </c>
      <c r="K2568" s="5" t="s">
        <v>66</v>
      </c>
    </row>
    <row r="2569">
      <c r="A2569" s="4">
        <v>8524.0</v>
      </c>
      <c r="B2569" s="5" t="s">
        <v>13853</v>
      </c>
      <c r="C2569" s="5" t="s">
        <v>13854</v>
      </c>
      <c r="D2569" s="6" t="s">
        <v>13838</v>
      </c>
      <c r="E2569" s="5" t="s">
        <v>13839</v>
      </c>
      <c r="F2569" s="5" t="s">
        <v>13460</v>
      </c>
      <c r="G2569" s="6" t="s">
        <v>13855</v>
      </c>
      <c r="H2569" s="5" t="s">
        <v>13856</v>
      </c>
      <c r="I2569" s="8" t="s">
        <v>13857</v>
      </c>
      <c r="J2569" s="5" t="s">
        <v>42</v>
      </c>
      <c r="K2569" s="5" t="s">
        <v>43</v>
      </c>
    </row>
    <row r="2570">
      <c r="A2570" s="4">
        <v>8523.0</v>
      </c>
      <c r="B2570" s="5" t="s">
        <v>13858</v>
      </c>
      <c r="C2570" s="5" t="s">
        <v>13859</v>
      </c>
      <c r="D2570" s="6" t="s">
        <v>13838</v>
      </c>
      <c r="E2570" s="5" t="s">
        <v>13839</v>
      </c>
      <c r="F2570" s="5" t="s">
        <v>13460</v>
      </c>
      <c r="G2570" s="6" t="s">
        <v>13860</v>
      </c>
      <c r="H2570" s="5" t="s">
        <v>13861</v>
      </c>
      <c r="I2570" s="8" t="s">
        <v>13862</v>
      </c>
      <c r="J2570" s="5" t="s">
        <v>108</v>
      </c>
      <c r="K2570" s="5" t="s">
        <v>420</v>
      </c>
    </row>
    <row r="2571">
      <c r="A2571" s="4">
        <v>8522.0</v>
      </c>
      <c r="B2571" s="5" t="s">
        <v>13863</v>
      </c>
      <c r="C2571" s="5" t="s">
        <v>13864</v>
      </c>
      <c r="D2571" s="6" t="s">
        <v>13838</v>
      </c>
      <c r="E2571" s="5" t="s">
        <v>13839</v>
      </c>
      <c r="F2571" s="5" t="s">
        <v>13460</v>
      </c>
      <c r="G2571" s="6" t="s">
        <v>13865</v>
      </c>
      <c r="H2571" s="5" t="s">
        <v>13866</v>
      </c>
      <c r="I2571" s="8" t="s">
        <v>13867</v>
      </c>
      <c r="J2571" s="5" t="s">
        <v>108</v>
      </c>
      <c r="K2571" s="5" t="s">
        <v>43</v>
      </c>
    </row>
    <row r="2572">
      <c r="A2572" s="4">
        <v>8521.0</v>
      </c>
      <c r="B2572" s="5" t="s">
        <v>13868</v>
      </c>
      <c r="C2572" s="5" t="s">
        <v>13869</v>
      </c>
      <c r="D2572" s="6" t="s">
        <v>13838</v>
      </c>
      <c r="E2572" s="5" t="s">
        <v>13839</v>
      </c>
      <c r="F2572" s="5" t="s">
        <v>13460</v>
      </c>
      <c r="G2572" s="6" t="s">
        <v>13870</v>
      </c>
      <c r="H2572" s="5" t="s">
        <v>13871</v>
      </c>
      <c r="I2572" s="8" t="s">
        <v>13872</v>
      </c>
      <c r="J2572" s="5" t="s">
        <v>108</v>
      </c>
      <c r="K2572" s="5" t="s">
        <v>280</v>
      </c>
    </row>
    <row r="2573">
      <c r="A2573" s="4">
        <v>8520.0</v>
      </c>
      <c r="B2573" s="5" t="s">
        <v>13873</v>
      </c>
      <c r="C2573" s="5" t="s">
        <v>13874</v>
      </c>
      <c r="D2573" s="6" t="s">
        <v>13875</v>
      </c>
      <c r="E2573" s="5" t="s">
        <v>13876</v>
      </c>
      <c r="F2573" s="5" t="s">
        <v>13460</v>
      </c>
      <c r="G2573" s="6" t="s">
        <v>13877</v>
      </c>
      <c r="H2573" s="5" t="s">
        <v>13878</v>
      </c>
      <c r="I2573" s="8" t="s">
        <v>13879</v>
      </c>
      <c r="J2573" s="5" t="s">
        <v>42</v>
      </c>
      <c r="K2573" s="5" t="s">
        <v>578</v>
      </c>
    </row>
    <row r="2574">
      <c r="A2574" s="4">
        <v>8519.0</v>
      </c>
      <c r="B2574" s="5" t="s">
        <v>13880</v>
      </c>
      <c r="C2574" s="5" t="s">
        <v>13881</v>
      </c>
      <c r="D2574" s="6" t="s">
        <v>13875</v>
      </c>
      <c r="E2574" s="5" t="s">
        <v>13876</v>
      </c>
      <c r="F2574" s="5" t="s">
        <v>13460</v>
      </c>
      <c r="G2574" s="6" t="s">
        <v>13882</v>
      </c>
      <c r="H2574" s="4" t="str">
        <f>IFERROR(__xludf.DUMMYFUNCTION("""info@""&amp;LOWER(REGEXREPLACE(B2574,""[^A-Za-z0-9]"",""""))&amp;"".com"""),"info@vilabella.com")</f>
        <v>info@vilabella.com</v>
      </c>
      <c r="I2574" s="9" t="s">
        <v>13883</v>
      </c>
      <c r="J2574" s="5" t="s">
        <v>42</v>
      </c>
      <c r="K2574" s="5" t="s">
        <v>839</v>
      </c>
    </row>
    <row r="2575">
      <c r="A2575" s="4">
        <v>8518.0</v>
      </c>
      <c r="B2575" s="5" t="s">
        <v>13884</v>
      </c>
      <c r="C2575" s="5" t="s">
        <v>13885</v>
      </c>
      <c r="D2575" s="6" t="s">
        <v>13875</v>
      </c>
      <c r="E2575" s="5" t="s">
        <v>13876</v>
      </c>
      <c r="F2575" s="5" t="s">
        <v>13460</v>
      </c>
      <c r="G2575" s="6" t="s">
        <v>13886</v>
      </c>
      <c r="H2575" s="4" t="str">
        <f>IFERROR(__xludf.DUMMYFUNCTION("""info@""&amp;LOWER(REGEXREPLACE(B2575,""[^A-Za-z0-9]"",""""))&amp;"".com"""),"info@hotelcollsl.com")</f>
        <v>info@hotelcollsl.com</v>
      </c>
      <c r="I2575" s="9" t="s">
        <v>13887</v>
      </c>
      <c r="J2575" s="5" t="s">
        <v>42</v>
      </c>
      <c r="K2575" s="5" t="s">
        <v>184</v>
      </c>
    </row>
    <row r="2576">
      <c r="A2576" s="4">
        <v>8517.0</v>
      </c>
      <c r="B2576" s="5" t="s">
        <v>13888</v>
      </c>
      <c r="C2576" s="5" t="s">
        <v>13889</v>
      </c>
      <c r="D2576" s="6" t="s">
        <v>13875</v>
      </c>
      <c r="E2576" s="5" t="s">
        <v>13876</v>
      </c>
      <c r="F2576" s="5" t="s">
        <v>13460</v>
      </c>
      <c r="G2576" s="6" t="s">
        <v>13890</v>
      </c>
      <c r="H2576" s="5" t="s">
        <v>13891</v>
      </c>
      <c r="I2576" s="8" t="s">
        <v>13892</v>
      </c>
      <c r="J2576" s="5" t="s">
        <v>108</v>
      </c>
      <c r="K2576" s="5" t="s">
        <v>260</v>
      </c>
    </row>
    <row r="2577">
      <c r="A2577" s="4">
        <v>8516.0</v>
      </c>
      <c r="B2577" s="5" t="s">
        <v>13893</v>
      </c>
      <c r="C2577" s="5" t="s">
        <v>13894</v>
      </c>
      <c r="D2577" s="6" t="s">
        <v>13895</v>
      </c>
      <c r="E2577" s="5" t="s">
        <v>13896</v>
      </c>
      <c r="F2577" s="5" t="s">
        <v>13460</v>
      </c>
      <c r="G2577" s="6" t="s">
        <v>13897</v>
      </c>
      <c r="H2577" s="7" t="s">
        <v>13898</v>
      </c>
      <c r="I2577" s="8" t="s">
        <v>13899</v>
      </c>
      <c r="J2577" s="5" t="s">
        <v>42</v>
      </c>
      <c r="K2577" s="4" t="s">
        <v>42</v>
      </c>
    </row>
    <row r="2578">
      <c r="A2578" s="4">
        <v>8515.0</v>
      </c>
      <c r="B2578" s="5" t="s">
        <v>13900</v>
      </c>
      <c r="C2578" s="5" t="s">
        <v>13901</v>
      </c>
      <c r="D2578" s="6" t="s">
        <v>13875</v>
      </c>
      <c r="E2578" s="5" t="s">
        <v>13876</v>
      </c>
      <c r="F2578" s="5" t="s">
        <v>13460</v>
      </c>
      <c r="G2578" s="6" t="s">
        <v>13902</v>
      </c>
      <c r="H2578" s="5" t="s">
        <v>13903</v>
      </c>
      <c r="I2578" s="8" t="s">
        <v>13904</v>
      </c>
      <c r="J2578" s="5" t="s">
        <v>108</v>
      </c>
      <c r="K2578" s="5" t="s">
        <v>921</v>
      </c>
    </row>
    <row r="2579">
      <c r="A2579" s="4">
        <v>8514.0</v>
      </c>
      <c r="B2579" s="5" t="s">
        <v>13905</v>
      </c>
      <c r="C2579" s="5" t="s">
        <v>13906</v>
      </c>
      <c r="D2579" s="6" t="s">
        <v>13907</v>
      </c>
      <c r="E2579" s="5" t="s">
        <v>13908</v>
      </c>
      <c r="F2579" s="5" t="s">
        <v>13460</v>
      </c>
      <c r="G2579" s="6" t="s">
        <v>13909</v>
      </c>
      <c r="H2579" s="5" t="s">
        <v>13910</v>
      </c>
      <c r="I2579" s="8" t="s">
        <v>13911</v>
      </c>
      <c r="J2579" s="5" t="s">
        <v>93</v>
      </c>
      <c r="K2579" s="4" t="s">
        <v>42</v>
      </c>
    </row>
    <row r="2580">
      <c r="A2580" s="4">
        <v>8513.0</v>
      </c>
      <c r="B2580" s="5" t="s">
        <v>13912</v>
      </c>
      <c r="C2580" s="5" t="s">
        <v>13913</v>
      </c>
      <c r="D2580" s="6" t="s">
        <v>13914</v>
      </c>
      <c r="E2580" s="5" t="s">
        <v>13876</v>
      </c>
      <c r="F2580" s="5" t="s">
        <v>13460</v>
      </c>
      <c r="G2580" s="6" t="s">
        <v>13915</v>
      </c>
      <c r="H2580" s="4" t="str">
        <f>IFERROR(__xludf.DUMMYFUNCTION("""info@""&amp;LOWER(REGEXREPLACE(B2580,""[^A-Za-z0-9]"",""""))&amp;"".com"""),"info@apartamentosfestamar.com")</f>
        <v>info@apartamentosfestamar.com</v>
      </c>
      <c r="I2580" s="9" t="s">
        <v>13916</v>
      </c>
      <c r="J2580" s="5" t="s">
        <v>93</v>
      </c>
      <c r="K2580" s="4" t="s">
        <v>42</v>
      </c>
    </row>
    <row r="2581">
      <c r="A2581" s="4">
        <v>8512.0</v>
      </c>
      <c r="B2581" s="5" t="s">
        <v>13917</v>
      </c>
      <c r="C2581" s="5" t="s">
        <v>13918</v>
      </c>
      <c r="D2581" s="6" t="s">
        <v>13914</v>
      </c>
      <c r="E2581" s="5" t="s">
        <v>13876</v>
      </c>
      <c r="F2581" s="5" t="s">
        <v>13460</v>
      </c>
      <c r="G2581" s="6" t="s">
        <v>13919</v>
      </c>
      <c r="H2581" s="4" t="s">
        <v>13920</v>
      </c>
      <c r="I2581" s="8" t="s">
        <v>13921</v>
      </c>
      <c r="J2581" s="5" t="s">
        <v>108</v>
      </c>
      <c r="K2581" s="5" t="s">
        <v>375</v>
      </c>
    </row>
    <row r="2582">
      <c r="A2582" s="4">
        <v>8511.0</v>
      </c>
      <c r="B2582" s="5" t="s">
        <v>13922</v>
      </c>
      <c r="C2582" s="5" t="s">
        <v>13923</v>
      </c>
      <c r="D2582" s="6" t="s">
        <v>13914</v>
      </c>
      <c r="E2582" s="5" t="s">
        <v>13876</v>
      </c>
      <c r="F2582" s="5" t="s">
        <v>13460</v>
      </c>
      <c r="G2582" s="6" t="s">
        <v>13924</v>
      </c>
      <c r="H2582" s="5" t="s">
        <v>13925</v>
      </c>
      <c r="I2582" s="8" t="s">
        <v>13926</v>
      </c>
      <c r="J2582" s="5" t="s">
        <v>93</v>
      </c>
      <c r="K2582" s="5" t="s">
        <v>517</v>
      </c>
    </row>
    <row r="2583">
      <c r="A2583" s="4">
        <v>8510.0</v>
      </c>
      <c r="B2583" s="5" t="s">
        <v>13927</v>
      </c>
      <c r="C2583" s="5" t="s">
        <v>13928</v>
      </c>
      <c r="D2583" s="6" t="s">
        <v>13914</v>
      </c>
      <c r="E2583" s="5" t="s">
        <v>13876</v>
      </c>
      <c r="F2583" s="5" t="s">
        <v>13460</v>
      </c>
      <c r="G2583" s="6" t="s">
        <v>13929</v>
      </c>
      <c r="H2583" s="4" t="str">
        <f>IFERROR(__xludf.DUMMYFUNCTION("""info@""&amp;LOWER(REGEXREPLACE(B2583,""[^A-Za-z0-9]"",""""))&amp;"".com"""),"info@sociedaddeexplotacionturisticapierrevacancesespanasl.com")</f>
        <v>info@sociedaddeexplotacionturisticapierrevacancesespanasl.com</v>
      </c>
      <c r="I2583" s="9" t="s">
        <v>13930</v>
      </c>
      <c r="J2583" s="5" t="s">
        <v>93</v>
      </c>
      <c r="K2583" s="4" t="s">
        <v>42</v>
      </c>
    </row>
    <row r="2584">
      <c r="A2584" s="4">
        <v>8509.0</v>
      </c>
      <c r="B2584" s="5" t="s">
        <v>13931</v>
      </c>
      <c r="C2584" s="5" t="s">
        <v>13932</v>
      </c>
      <c r="D2584" s="6" t="s">
        <v>13914</v>
      </c>
      <c r="E2584" s="5" t="s">
        <v>13876</v>
      </c>
      <c r="F2584" s="5" t="s">
        <v>13460</v>
      </c>
      <c r="G2584" s="6" t="s">
        <v>13933</v>
      </c>
      <c r="H2584" s="5" t="s">
        <v>13934</v>
      </c>
      <c r="I2584" s="8" t="s">
        <v>13935</v>
      </c>
      <c r="J2584" s="5" t="s">
        <v>42</v>
      </c>
      <c r="K2584" s="5" t="s">
        <v>1186</v>
      </c>
    </row>
    <row r="2585">
      <c r="A2585" s="4">
        <v>8508.0</v>
      </c>
      <c r="B2585" s="5" t="s">
        <v>13936</v>
      </c>
      <c r="C2585" s="5" t="s">
        <v>13937</v>
      </c>
      <c r="D2585" s="6" t="s">
        <v>13914</v>
      </c>
      <c r="E2585" s="5" t="s">
        <v>13876</v>
      </c>
      <c r="F2585" s="5" t="s">
        <v>13460</v>
      </c>
      <c r="G2585" s="6" t="s">
        <v>13938</v>
      </c>
      <c r="H2585" s="13" t="s">
        <v>13939</v>
      </c>
      <c r="I2585" s="8" t="s">
        <v>13940</v>
      </c>
      <c r="J2585" s="5" t="s">
        <v>42</v>
      </c>
      <c r="K2585" s="5" t="s">
        <v>7591</v>
      </c>
    </row>
    <row r="2586">
      <c r="A2586" s="4">
        <v>8507.0</v>
      </c>
      <c r="B2586" s="5" t="s">
        <v>9832</v>
      </c>
      <c r="C2586" s="5" t="s">
        <v>13941</v>
      </c>
      <c r="D2586" s="6" t="s">
        <v>13914</v>
      </c>
      <c r="E2586" s="5" t="s">
        <v>13876</v>
      </c>
      <c r="F2586" s="5" t="s">
        <v>13460</v>
      </c>
      <c r="G2586" s="6" t="s">
        <v>13942</v>
      </c>
      <c r="H2586" s="5" t="s">
        <v>13943</v>
      </c>
      <c r="I2586" s="8" t="s">
        <v>13944</v>
      </c>
      <c r="J2586" s="5" t="s">
        <v>18</v>
      </c>
      <c r="K2586" s="5" t="s">
        <v>2757</v>
      </c>
    </row>
    <row r="2587">
      <c r="A2587" s="4">
        <v>8506.0</v>
      </c>
      <c r="B2587" s="5" t="s">
        <v>13945</v>
      </c>
      <c r="C2587" s="5" t="s">
        <v>13946</v>
      </c>
      <c r="D2587" s="6" t="s">
        <v>13914</v>
      </c>
      <c r="E2587" s="5" t="s">
        <v>13876</v>
      </c>
      <c r="F2587" s="5" t="s">
        <v>13460</v>
      </c>
      <c r="G2587" s="6" t="s">
        <v>13947</v>
      </c>
      <c r="H2587" s="5" t="s">
        <v>13948</v>
      </c>
      <c r="I2587" s="8" t="s">
        <v>13949</v>
      </c>
      <c r="J2587" s="5" t="s">
        <v>42</v>
      </c>
      <c r="K2587" s="5" t="s">
        <v>1261</v>
      </c>
    </row>
    <row r="2588">
      <c r="A2588" s="4">
        <v>8505.0</v>
      </c>
      <c r="B2588" s="5" t="s">
        <v>13950</v>
      </c>
      <c r="C2588" s="5" t="s">
        <v>13951</v>
      </c>
      <c r="D2588" s="6" t="s">
        <v>13914</v>
      </c>
      <c r="E2588" s="5" t="s">
        <v>13876</v>
      </c>
      <c r="F2588" s="5" t="s">
        <v>13460</v>
      </c>
      <c r="G2588" s="6" t="s">
        <v>13952</v>
      </c>
      <c r="H2588" s="5" t="s">
        <v>13953</v>
      </c>
      <c r="I2588" s="8" t="s">
        <v>13954</v>
      </c>
      <c r="J2588" s="5" t="s">
        <v>42</v>
      </c>
      <c r="K2588" s="5" t="s">
        <v>2201</v>
      </c>
    </row>
    <row r="2589">
      <c r="A2589" s="4">
        <v>8504.0</v>
      </c>
      <c r="B2589" s="5" t="s">
        <v>13955</v>
      </c>
      <c r="C2589" s="5" t="s">
        <v>13956</v>
      </c>
      <c r="D2589" s="6" t="s">
        <v>13914</v>
      </c>
      <c r="E2589" s="5" t="s">
        <v>13876</v>
      </c>
      <c r="F2589" s="5" t="s">
        <v>13460</v>
      </c>
      <c r="G2589" s="6" t="s">
        <v>13957</v>
      </c>
      <c r="H2589" s="13" t="s">
        <v>13958</v>
      </c>
      <c r="I2589" s="8" t="s">
        <v>13940</v>
      </c>
      <c r="J2589" s="5" t="s">
        <v>93</v>
      </c>
      <c r="K2589" s="5" t="s">
        <v>711</v>
      </c>
    </row>
    <row r="2590">
      <c r="A2590" s="4">
        <v>8503.0</v>
      </c>
      <c r="B2590" s="5" t="s">
        <v>13959</v>
      </c>
      <c r="C2590" s="5" t="s">
        <v>13960</v>
      </c>
      <c r="D2590" s="6" t="s">
        <v>13961</v>
      </c>
      <c r="E2590" s="5" t="s">
        <v>13962</v>
      </c>
      <c r="F2590" s="5" t="s">
        <v>13460</v>
      </c>
      <c r="G2590" s="6" t="s">
        <v>13963</v>
      </c>
      <c r="H2590" s="5" t="s">
        <v>13964</v>
      </c>
      <c r="I2590" s="8" t="s">
        <v>13965</v>
      </c>
      <c r="J2590" s="5" t="s">
        <v>232</v>
      </c>
      <c r="K2590" s="5" t="s">
        <v>1685</v>
      </c>
    </row>
    <row r="2591">
      <c r="A2591" s="4">
        <v>8502.0</v>
      </c>
      <c r="B2591" s="5" t="s">
        <v>11975</v>
      </c>
      <c r="C2591" s="5" t="s">
        <v>13966</v>
      </c>
      <c r="D2591" s="6" t="s">
        <v>13907</v>
      </c>
      <c r="E2591" s="5" t="s">
        <v>13908</v>
      </c>
      <c r="F2591" s="5" t="s">
        <v>13460</v>
      </c>
      <c r="G2591" s="6" t="s">
        <v>13967</v>
      </c>
      <c r="H2591" s="5" t="s">
        <v>13968</v>
      </c>
      <c r="I2591" s="8" t="s">
        <v>13969</v>
      </c>
      <c r="J2591" s="5" t="s">
        <v>42</v>
      </c>
      <c r="K2591" s="5" t="s">
        <v>27</v>
      </c>
    </row>
    <row r="2592">
      <c r="A2592" s="4">
        <v>8501.0</v>
      </c>
      <c r="B2592" s="5" t="s">
        <v>11975</v>
      </c>
      <c r="C2592" s="5" t="s">
        <v>13966</v>
      </c>
      <c r="D2592" s="6" t="s">
        <v>13907</v>
      </c>
      <c r="E2592" s="5" t="s">
        <v>13908</v>
      </c>
      <c r="F2592" s="5" t="s">
        <v>13460</v>
      </c>
      <c r="G2592" s="6" t="s">
        <v>13967</v>
      </c>
      <c r="H2592" s="5" t="s">
        <v>13968</v>
      </c>
      <c r="I2592" s="8" t="s">
        <v>13969</v>
      </c>
      <c r="J2592" s="5" t="s">
        <v>18</v>
      </c>
      <c r="K2592" s="5" t="s">
        <v>782</v>
      </c>
    </row>
    <row r="2593">
      <c r="A2593" s="4">
        <v>8500.0</v>
      </c>
      <c r="B2593" s="5" t="s">
        <v>13176</v>
      </c>
      <c r="C2593" s="5" t="s">
        <v>13970</v>
      </c>
      <c r="D2593" s="6" t="s">
        <v>13907</v>
      </c>
      <c r="E2593" s="5" t="s">
        <v>13908</v>
      </c>
      <c r="F2593" s="5" t="s">
        <v>13460</v>
      </c>
      <c r="G2593" s="6" t="s">
        <v>13971</v>
      </c>
      <c r="H2593" s="4" t="s">
        <v>13972</v>
      </c>
      <c r="I2593" s="8" t="s">
        <v>13973</v>
      </c>
      <c r="J2593" s="5" t="s">
        <v>232</v>
      </c>
      <c r="K2593" s="4" t="s">
        <v>42</v>
      </c>
    </row>
    <row r="2594">
      <c r="A2594" s="4">
        <v>8499.0</v>
      </c>
      <c r="B2594" s="5" t="s">
        <v>13974</v>
      </c>
      <c r="C2594" s="5" t="s">
        <v>13975</v>
      </c>
      <c r="D2594" s="6" t="s">
        <v>13976</v>
      </c>
      <c r="E2594" s="5" t="s">
        <v>13977</v>
      </c>
      <c r="F2594" s="5" t="s">
        <v>13460</v>
      </c>
      <c r="G2594" s="6" t="s">
        <v>13978</v>
      </c>
      <c r="H2594" s="5" t="s">
        <v>13979</v>
      </c>
      <c r="I2594" s="8" t="s">
        <v>13980</v>
      </c>
      <c r="J2594" s="5" t="s">
        <v>42</v>
      </c>
      <c r="K2594" s="5" t="s">
        <v>233</v>
      </c>
    </row>
    <row r="2595">
      <c r="A2595" s="4">
        <v>8498.0</v>
      </c>
      <c r="B2595" s="5" t="s">
        <v>13981</v>
      </c>
      <c r="C2595" s="5" t="s">
        <v>13982</v>
      </c>
      <c r="D2595" s="6" t="s">
        <v>13983</v>
      </c>
      <c r="E2595" s="5" t="s">
        <v>13984</v>
      </c>
      <c r="F2595" s="5" t="s">
        <v>13460</v>
      </c>
      <c r="G2595" s="6" t="s">
        <v>13985</v>
      </c>
      <c r="H2595" s="4" t="s">
        <v>13986</v>
      </c>
      <c r="I2595" s="8" t="s">
        <v>13987</v>
      </c>
      <c r="J2595" s="5" t="s">
        <v>367</v>
      </c>
      <c r="K2595" s="5" t="s">
        <v>7591</v>
      </c>
    </row>
    <row r="2596">
      <c r="A2596" s="4">
        <v>8497.0</v>
      </c>
      <c r="B2596" s="5" t="s">
        <v>13988</v>
      </c>
      <c r="C2596" s="5" t="s">
        <v>13989</v>
      </c>
      <c r="D2596" s="6" t="s">
        <v>13983</v>
      </c>
      <c r="E2596" s="5" t="s">
        <v>13990</v>
      </c>
      <c r="F2596" s="5" t="s">
        <v>13460</v>
      </c>
      <c r="G2596" s="6" t="s">
        <v>13991</v>
      </c>
      <c r="H2596" s="5" t="s">
        <v>13992</v>
      </c>
      <c r="I2596" s="8" t="s">
        <v>13993</v>
      </c>
      <c r="J2596" s="5" t="s">
        <v>42</v>
      </c>
      <c r="K2596" s="5" t="s">
        <v>201</v>
      </c>
    </row>
    <row r="2597">
      <c r="A2597" s="4">
        <v>8496.0</v>
      </c>
      <c r="B2597" s="5" t="s">
        <v>13994</v>
      </c>
      <c r="C2597" s="5" t="s">
        <v>13995</v>
      </c>
      <c r="D2597" s="6" t="s">
        <v>13983</v>
      </c>
      <c r="E2597" s="5" t="s">
        <v>13990</v>
      </c>
      <c r="F2597" s="5" t="s">
        <v>13460</v>
      </c>
      <c r="G2597" s="6" t="s">
        <v>13996</v>
      </c>
      <c r="H2597" s="5" t="s">
        <v>13997</v>
      </c>
      <c r="I2597" s="8" t="s">
        <v>13998</v>
      </c>
      <c r="J2597" s="5" t="s">
        <v>42</v>
      </c>
      <c r="K2597" s="5" t="s">
        <v>578</v>
      </c>
    </row>
    <row r="2598">
      <c r="A2598" s="4">
        <v>8495.0</v>
      </c>
      <c r="B2598" s="5" t="s">
        <v>13999</v>
      </c>
      <c r="C2598" s="5" t="s">
        <v>14000</v>
      </c>
      <c r="D2598" s="6" t="s">
        <v>13983</v>
      </c>
      <c r="E2598" s="5" t="s">
        <v>13990</v>
      </c>
      <c r="F2598" s="5" t="s">
        <v>13460</v>
      </c>
      <c r="G2598" s="6" t="s">
        <v>14001</v>
      </c>
      <c r="H2598" s="5" t="s">
        <v>14002</v>
      </c>
      <c r="I2598" s="8" t="s">
        <v>14003</v>
      </c>
      <c r="J2598" s="5" t="s">
        <v>42</v>
      </c>
      <c r="K2598" s="5" t="s">
        <v>975</v>
      </c>
    </row>
    <row r="2599">
      <c r="A2599" s="4">
        <v>8494.0</v>
      </c>
      <c r="B2599" s="5" t="s">
        <v>14004</v>
      </c>
      <c r="C2599" s="5" t="s">
        <v>14005</v>
      </c>
      <c r="D2599" s="6" t="s">
        <v>13983</v>
      </c>
      <c r="E2599" s="5" t="s">
        <v>13990</v>
      </c>
      <c r="F2599" s="5" t="s">
        <v>13460</v>
      </c>
      <c r="G2599" s="6" t="s">
        <v>14006</v>
      </c>
      <c r="H2599" s="5" t="s">
        <v>14007</v>
      </c>
      <c r="I2599" s="8" t="s">
        <v>14008</v>
      </c>
      <c r="J2599" s="5" t="s">
        <v>42</v>
      </c>
      <c r="K2599" s="5" t="s">
        <v>1162</v>
      </c>
    </row>
    <row r="2600">
      <c r="A2600" s="4">
        <v>8493.0</v>
      </c>
      <c r="B2600" s="5" t="s">
        <v>14009</v>
      </c>
      <c r="C2600" s="5" t="s">
        <v>14010</v>
      </c>
      <c r="D2600" s="6" t="s">
        <v>13983</v>
      </c>
      <c r="E2600" s="5" t="s">
        <v>13990</v>
      </c>
      <c r="F2600" s="5" t="s">
        <v>13460</v>
      </c>
      <c r="G2600" s="6" t="s">
        <v>14011</v>
      </c>
      <c r="H2600" s="7" t="s">
        <v>14012</v>
      </c>
      <c r="I2600" s="8" t="s">
        <v>14008</v>
      </c>
      <c r="J2600" s="5" t="s">
        <v>42</v>
      </c>
      <c r="K2600" s="5" t="s">
        <v>921</v>
      </c>
    </row>
    <row r="2601">
      <c r="A2601" s="4">
        <v>8492.0</v>
      </c>
      <c r="B2601" s="5" t="s">
        <v>14013</v>
      </c>
      <c r="C2601" s="5" t="s">
        <v>14014</v>
      </c>
      <c r="D2601" s="6" t="s">
        <v>13983</v>
      </c>
      <c r="E2601" s="5" t="s">
        <v>13990</v>
      </c>
      <c r="F2601" s="5" t="s">
        <v>13460</v>
      </c>
      <c r="G2601" s="6" t="s">
        <v>14015</v>
      </c>
      <c r="H2601" s="5" t="s">
        <v>14016</v>
      </c>
      <c r="I2601" s="8" t="s">
        <v>14017</v>
      </c>
      <c r="J2601" s="5" t="s">
        <v>108</v>
      </c>
      <c r="K2601" s="5" t="s">
        <v>74</v>
      </c>
    </row>
    <row r="2602">
      <c r="A2602" s="4">
        <v>8491.0</v>
      </c>
      <c r="B2602" s="5" t="s">
        <v>14018</v>
      </c>
      <c r="C2602" s="5" t="s">
        <v>14019</v>
      </c>
      <c r="D2602" s="6" t="s">
        <v>13983</v>
      </c>
      <c r="E2602" s="5" t="s">
        <v>13990</v>
      </c>
      <c r="F2602" s="5" t="s">
        <v>13460</v>
      </c>
      <c r="G2602" s="6" t="s">
        <v>14020</v>
      </c>
      <c r="H2602" s="4" t="s">
        <v>14021</v>
      </c>
      <c r="I2602" s="8" t="s">
        <v>14022</v>
      </c>
      <c r="J2602" s="5" t="s">
        <v>42</v>
      </c>
      <c r="K2602" s="5" t="s">
        <v>218</v>
      </c>
    </row>
    <row r="2603">
      <c r="A2603" s="4">
        <v>8490.0</v>
      </c>
      <c r="B2603" s="5" t="s">
        <v>14023</v>
      </c>
      <c r="C2603" s="5" t="s">
        <v>14024</v>
      </c>
      <c r="D2603" s="6" t="s">
        <v>14025</v>
      </c>
      <c r="E2603" s="5" t="s">
        <v>14026</v>
      </c>
      <c r="F2603" s="5" t="s">
        <v>13460</v>
      </c>
      <c r="G2603" s="6" t="s">
        <v>14027</v>
      </c>
      <c r="H2603" s="5" t="s">
        <v>14028</v>
      </c>
      <c r="I2603" s="8" t="s">
        <v>14029</v>
      </c>
      <c r="J2603" s="5" t="s">
        <v>42</v>
      </c>
      <c r="K2603" s="5" t="s">
        <v>578</v>
      </c>
    </row>
    <row r="2604">
      <c r="A2604" s="4">
        <v>8489.0</v>
      </c>
      <c r="B2604" s="5" t="s">
        <v>14030</v>
      </c>
      <c r="C2604" s="5" t="s">
        <v>14031</v>
      </c>
      <c r="D2604" s="6" t="s">
        <v>14032</v>
      </c>
      <c r="E2604" s="5" t="s">
        <v>14033</v>
      </c>
      <c r="F2604" s="5" t="s">
        <v>13460</v>
      </c>
      <c r="G2604" s="6" t="s">
        <v>14034</v>
      </c>
      <c r="H2604" s="5" t="s">
        <v>14035</v>
      </c>
      <c r="I2604" s="8" t="s">
        <v>14036</v>
      </c>
      <c r="J2604" s="5" t="s">
        <v>93</v>
      </c>
      <c r="K2604" s="5" t="s">
        <v>420</v>
      </c>
    </row>
    <row r="2605">
      <c r="A2605" s="4">
        <v>8488.0</v>
      </c>
      <c r="B2605" s="5" t="s">
        <v>14037</v>
      </c>
      <c r="C2605" s="5" t="s">
        <v>14038</v>
      </c>
      <c r="D2605" s="6" t="s">
        <v>14039</v>
      </c>
      <c r="E2605" s="5" t="s">
        <v>14040</v>
      </c>
      <c r="F2605" s="5" t="s">
        <v>13460</v>
      </c>
      <c r="G2605" s="6" t="s">
        <v>14041</v>
      </c>
      <c r="H2605" s="5" t="s">
        <v>14042</v>
      </c>
      <c r="I2605" s="8" t="s">
        <v>14043</v>
      </c>
      <c r="J2605" s="5" t="s">
        <v>42</v>
      </c>
      <c r="K2605" s="5" t="s">
        <v>711</v>
      </c>
    </row>
    <row r="2606">
      <c r="A2606" s="4">
        <v>8487.0</v>
      </c>
      <c r="B2606" s="5" t="s">
        <v>14044</v>
      </c>
      <c r="C2606" s="5" t="s">
        <v>14045</v>
      </c>
      <c r="D2606" s="6" t="s">
        <v>14046</v>
      </c>
      <c r="E2606" s="5" t="s">
        <v>14047</v>
      </c>
      <c r="F2606" s="5" t="s">
        <v>13460</v>
      </c>
      <c r="G2606" s="6" t="s">
        <v>14048</v>
      </c>
      <c r="H2606" s="5" t="s">
        <v>14049</v>
      </c>
      <c r="I2606" s="8" t="s">
        <v>14050</v>
      </c>
      <c r="J2606" s="5" t="s">
        <v>93</v>
      </c>
      <c r="K2606" s="5" t="s">
        <v>184</v>
      </c>
    </row>
    <row r="2607">
      <c r="A2607" s="4">
        <v>8486.0</v>
      </c>
      <c r="B2607" s="5" t="s">
        <v>14051</v>
      </c>
      <c r="C2607" s="5" t="s">
        <v>14052</v>
      </c>
      <c r="D2607" s="6" t="s">
        <v>14046</v>
      </c>
      <c r="E2607" s="5" t="s">
        <v>14047</v>
      </c>
      <c r="F2607" s="5" t="s">
        <v>13460</v>
      </c>
      <c r="G2607" s="6" t="s">
        <v>14053</v>
      </c>
      <c r="H2607" s="4" t="s">
        <v>14054</v>
      </c>
      <c r="I2607" s="11" t="s">
        <v>14055</v>
      </c>
      <c r="J2607" s="5" t="s">
        <v>93</v>
      </c>
      <c r="K2607" s="5" t="s">
        <v>201</v>
      </c>
    </row>
    <row r="2608">
      <c r="A2608" s="4">
        <v>8485.0</v>
      </c>
      <c r="B2608" s="5" t="s">
        <v>14056</v>
      </c>
      <c r="C2608" s="5" t="s">
        <v>14057</v>
      </c>
      <c r="D2608" s="6" t="s">
        <v>14058</v>
      </c>
      <c r="E2608" s="5" t="s">
        <v>14059</v>
      </c>
      <c r="F2608" s="5" t="s">
        <v>13460</v>
      </c>
      <c r="G2608" s="6" t="s">
        <v>14060</v>
      </c>
      <c r="H2608" s="4" t="str">
        <f>IFERROR(__xludf.DUMMYFUNCTION("""info@""&amp;LOWER(REGEXREPLACE(B2608,""[^A-Za-z0-9]"",""""))&amp;"".com"""),"info@lindoshuespedes.com")</f>
        <v>info@lindoshuespedes.com</v>
      </c>
      <c r="I2608" s="9" t="s">
        <v>14061</v>
      </c>
      <c r="J2608" s="5" t="s">
        <v>42</v>
      </c>
      <c r="K2608" s="5" t="s">
        <v>233</v>
      </c>
    </row>
    <row r="2609">
      <c r="A2609" s="4">
        <v>8484.0</v>
      </c>
      <c r="B2609" s="5" t="s">
        <v>14062</v>
      </c>
      <c r="C2609" s="5" t="s">
        <v>14063</v>
      </c>
      <c r="D2609" s="6" t="s">
        <v>14058</v>
      </c>
      <c r="E2609" s="5" t="s">
        <v>14059</v>
      </c>
      <c r="F2609" s="5" t="s">
        <v>13460</v>
      </c>
      <c r="G2609" s="6" t="s">
        <v>14064</v>
      </c>
      <c r="H2609" s="5" t="s">
        <v>14065</v>
      </c>
      <c r="I2609" s="8" t="s">
        <v>14066</v>
      </c>
      <c r="J2609" s="5" t="s">
        <v>463</v>
      </c>
      <c r="K2609" s="5" t="s">
        <v>5931</v>
      </c>
    </row>
    <row r="2610">
      <c r="A2610" s="4">
        <v>8483.0</v>
      </c>
      <c r="B2610" s="5" t="s">
        <v>14067</v>
      </c>
      <c r="C2610" s="5" t="s">
        <v>14068</v>
      </c>
      <c r="D2610" s="6" t="s">
        <v>14058</v>
      </c>
      <c r="E2610" s="5" t="s">
        <v>14059</v>
      </c>
      <c r="F2610" s="5" t="s">
        <v>13460</v>
      </c>
      <c r="G2610" s="6" t="s">
        <v>14069</v>
      </c>
      <c r="H2610" s="5" t="s">
        <v>14070</v>
      </c>
      <c r="I2610" s="8" t="s">
        <v>14071</v>
      </c>
      <c r="J2610" s="5" t="s">
        <v>18</v>
      </c>
      <c r="K2610" s="5" t="s">
        <v>85</v>
      </c>
    </row>
    <row r="2611">
      <c r="A2611" s="4">
        <v>8482.0</v>
      </c>
      <c r="B2611" s="5" t="s">
        <v>14072</v>
      </c>
      <c r="C2611" s="5" t="s">
        <v>14073</v>
      </c>
      <c r="D2611" s="6" t="s">
        <v>14074</v>
      </c>
      <c r="E2611" s="5" t="s">
        <v>14075</v>
      </c>
      <c r="F2611" s="5" t="s">
        <v>13460</v>
      </c>
      <c r="G2611" s="6" t="s">
        <v>14076</v>
      </c>
      <c r="H2611" s="7" t="s">
        <v>14077</v>
      </c>
      <c r="I2611" s="8" t="s">
        <v>3122</v>
      </c>
      <c r="J2611" s="5" t="s">
        <v>93</v>
      </c>
      <c r="K2611" s="5" t="s">
        <v>14078</v>
      </c>
    </row>
    <row r="2612">
      <c r="A2612" s="4">
        <v>8481.0</v>
      </c>
      <c r="B2612" s="5" t="s">
        <v>14079</v>
      </c>
      <c r="C2612" s="5" t="s">
        <v>14080</v>
      </c>
      <c r="D2612" s="6" t="s">
        <v>14074</v>
      </c>
      <c r="E2612" s="5" t="s">
        <v>14075</v>
      </c>
      <c r="F2612" s="5" t="s">
        <v>13460</v>
      </c>
      <c r="G2612" s="6" t="s">
        <v>14081</v>
      </c>
      <c r="H2612" s="5" t="s">
        <v>14082</v>
      </c>
      <c r="I2612" s="8" t="s">
        <v>14083</v>
      </c>
      <c r="J2612" s="5" t="s">
        <v>463</v>
      </c>
      <c r="K2612" s="5" t="s">
        <v>184</v>
      </c>
    </row>
    <row r="2613">
      <c r="A2613" s="4">
        <v>8480.0</v>
      </c>
      <c r="B2613" s="5" t="s">
        <v>14084</v>
      </c>
      <c r="C2613" s="5" t="s">
        <v>14085</v>
      </c>
      <c r="D2613" s="6" t="s">
        <v>14086</v>
      </c>
      <c r="E2613" s="5" t="s">
        <v>14075</v>
      </c>
      <c r="F2613" s="5" t="s">
        <v>13460</v>
      </c>
      <c r="G2613" s="6" t="s">
        <v>14087</v>
      </c>
      <c r="H2613" s="5" t="s">
        <v>14088</v>
      </c>
      <c r="I2613" s="8" t="s">
        <v>14089</v>
      </c>
      <c r="J2613" s="5" t="s">
        <v>93</v>
      </c>
      <c r="K2613" s="5" t="s">
        <v>11049</v>
      </c>
    </row>
    <row r="2614">
      <c r="A2614" s="4">
        <v>8479.0</v>
      </c>
      <c r="B2614" s="5" t="s">
        <v>14090</v>
      </c>
      <c r="C2614" s="5" t="s">
        <v>14091</v>
      </c>
      <c r="D2614" s="6" t="s">
        <v>14074</v>
      </c>
      <c r="E2614" s="5" t="s">
        <v>14075</v>
      </c>
      <c r="F2614" s="5" t="s">
        <v>13460</v>
      </c>
      <c r="G2614" s="6" t="s">
        <v>14092</v>
      </c>
      <c r="H2614" s="5" t="s">
        <v>14093</v>
      </c>
      <c r="I2614" s="8" t="s">
        <v>14094</v>
      </c>
      <c r="J2614" s="5" t="s">
        <v>93</v>
      </c>
      <c r="K2614" s="5" t="s">
        <v>2145</v>
      </c>
    </row>
    <row r="2615">
      <c r="A2615" s="4">
        <v>8477.0</v>
      </c>
      <c r="B2615" s="5" t="s">
        <v>14095</v>
      </c>
      <c r="C2615" s="5" t="s">
        <v>14096</v>
      </c>
      <c r="D2615" s="6" t="s">
        <v>14074</v>
      </c>
      <c r="E2615" s="5" t="s">
        <v>14075</v>
      </c>
      <c r="F2615" s="5" t="s">
        <v>13460</v>
      </c>
      <c r="G2615" s="6" t="s">
        <v>14097</v>
      </c>
      <c r="H2615" s="5" t="s">
        <v>14098</v>
      </c>
      <c r="I2615" s="8" t="s">
        <v>14099</v>
      </c>
      <c r="J2615" s="5" t="s">
        <v>93</v>
      </c>
      <c r="K2615" s="4" t="s">
        <v>42</v>
      </c>
    </row>
    <row r="2616">
      <c r="A2616" s="4">
        <v>8478.0</v>
      </c>
      <c r="B2616" s="5" t="s">
        <v>14100</v>
      </c>
      <c r="C2616" s="5" t="s">
        <v>14101</v>
      </c>
      <c r="D2616" s="6" t="s">
        <v>14074</v>
      </c>
      <c r="E2616" s="5" t="s">
        <v>14075</v>
      </c>
      <c r="F2616" s="5" t="s">
        <v>13460</v>
      </c>
      <c r="G2616" s="6" t="s">
        <v>14097</v>
      </c>
      <c r="H2616" s="5" t="s">
        <v>14098</v>
      </c>
      <c r="I2616" s="8" t="s">
        <v>14099</v>
      </c>
      <c r="J2616" s="5" t="s">
        <v>93</v>
      </c>
      <c r="K2616" s="5" t="s">
        <v>1985</v>
      </c>
    </row>
    <row r="2617">
      <c r="A2617" s="4">
        <v>8476.0</v>
      </c>
      <c r="B2617" s="5" t="s">
        <v>14102</v>
      </c>
      <c r="C2617" s="5" t="s">
        <v>14103</v>
      </c>
      <c r="D2617" s="6" t="s">
        <v>14074</v>
      </c>
      <c r="E2617" s="5" t="s">
        <v>14075</v>
      </c>
      <c r="F2617" s="5" t="s">
        <v>13460</v>
      </c>
      <c r="G2617" s="6" t="s">
        <v>14104</v>
      </c>
      <c r="H2617" s="4" t="str">
        <f>IFERROR(__xludf.DUMMYFUNCTION("""info@""&amp;LOWER(REGEXREPLACE(B2617,""[^A-Za-z0-9]"",""""))&amp;"".com"""),"info@hoteldelpi.com")</f>
        <v>info@hoteldelpi.com</v>
      </c>
      <c r="I2617" s="9" t="s">
        <v>14105</v>
      </c>
      <c r="J2617" s="5" t="s">
        <v>93</v>
      </c>
      <c r="K2617" s="5" t="s">
        <v>294</v>
      </c>
    </row>
    <row r="2618">
      <c r="A2618" s="4">
        <v>8475.0</v>
      </c>
      <c r="B2618" s="5" t="s">
        <v>14106</v>
      </c>
      <c r="C2618" s="5" t="s">
        <v>14107</v>
      </c>
      <c r="D2618" s="6" t="s">
        <v>14074</v>
      </c>
      <c r="E2618" s="5" t="s">
        <v>14075</v>
      </c>
      <c r="F2618" s="5" t="s">
        <v>13460</v>
      </c>
      <c r="G2618" s="6" t="s">
        <v>14108</v>
      </c>
      <c r="H2618" s="5" t="s">
        <v>14109</v>
      </c>
      <c r="I2618" s="8" t="s">
        <v>14110</v>
      </c>
      <c r="J2618" s="5" t="s">
        <v>42</v>
      </c>
      <c r="K2618" s="5" t="s">
        <v>426</v>
      </c>
    </row>
    <row r="2619">
      <c r="A2619" s="4">
        <v>8474.0</v>
      </c>
      <c r="B2619" s="5" t="s">
        <v>14111</v>
      </c>
      <c r="C2619" s="5" t="s">
        <v>14112</v>
      </c>
      <c r="D2619" s="6" t="s">
        <v>14113</v>
      </c>
      <c r="E2619" s="5" t="s">
        <v>14114</v>
      </c>
      <c r="F2619" s="5" t="s">
        <v>13460</v>
      </c>
      <c r="G2619" s="6" t="s">
        <v>14115</v>
      </c>
      <c r="H2619" s="5" t="s">
        <v>14116</v>
      </c>
      <c r="I2619" s="8" t="s">
        <v>14117</v>
      </c>
      <c r="J2619" s="5" t="s">
        <v>93</v>
      </c>
      <c r="K2619" s="5" t="s">
        <v>254</v>
      </c>
    </row>
    <row r="2620">
      <c r="A2620" s="4">
        <v>8473.0</v>
      </c>
      <c r="B2620" s="5" t="s">
        <v>14118</v>
      </c>
      <c r="C2620" s="5" t="s">
        <v>14119</v>
      </c>
      <c r="D2620" s="6" t="s">
        <v>14113</v>
      </c>
      <c r="E2620" s="5" t="s">
        <v>14114</v>
      </c>
      <c r="F2620" s="5" t="s">
        <v>13460</v>
      </c>
      <c r="G2620" s="6" t="s">
        <v>14120</v>
      </c>
      <c r="H2620" s="5" t="s">
        <v>14121</v>
      </c>
      <c r="I2620" s="8" t="s">
        <v>14122</v>
      </c>
      <c r="J2620" s="5" t="s">
        <v>93</v>
      </c>
      <c r="K2620" s="4" t="s">
        <v>42</v>
      </c>
    </row>
    <row r="2621">
      <c r="A2621" s="4">
        <v>8472.0</v>
      </c>
      <c r="B2621" s="5" t="s">
        <v>14123</v>
      </c>
      <c r="C2621" s="5" t="s">
        <v>14124</v>
      </c>
      <c r="D2621" s="6" t="s">
        <v>14113</v>
      </c>
      <c r="E2621" s="5" t="s">
        <v>14114</v>
      </c>
      <c r="F2621" s="5" t="s">
        <v>13460</v>
      </c>
      <c r="G2621" s="6" t="s">
        <v>14125</v>
      </c>
      <c r="H2621" s="5" t="s">
        <v>14126</v>
      </c>
      <c r="I2621" s="8" t="s">
        <v>14127</v>
      </c>
      <c r="J2621" s="5" t="s">
        <v>93</v>
      </c>
      <c r="K2621" s="5" t="s">
        <v>66</v>
      </c>
    </row>
    <row r="2622">
      <c r="A2622" s="4">
        <v>8471.0</v>
      </c>
      <c r="B2622" s="5" t="s">
        <v>14128</v>
      </c>
      <c r="C2622" s="5" t="s">
        <v>14129</v>
      </c>
      <c r="D2622" s="6" t="s">
        <v>14058</v>
      </c>
      <c r="E2622" s="5" t="s">
        <v>14059</v>
      </c>
      <c r="F2622" s="5" t="s">
        <v>13460</v>
      </c>
      <c r="G2622" s="6" t="s">
        <v>14130</v>
      </c>
      <c r="H2622" s="4" t="str">
        <f>IFERROR(__xludf.DUMMYFUNCTION("""info@""&amp;LOWER(REGEXREPLACE(B2622,""[^A-Za-z0-9]"",""""))&amp;"".com"""),"info@hotelmasroig.com")</f>
        <v>info@hotelmasroig.com</v>
      </c>
      <c r="I2622" s="9" t="s">
        <v>14131</v>
      </c>
      <c r="J2622" s="5" t="s">
        <v>108</v>
      </c>
      <c r="K2622" s="5" t="s">
        <v>66</v>
      </c>
    </row>
    <row r="2623">
      <c r="A2623" s="4">
        <v>8470.0</v>
      </c>
      <c r="B2623" s="5" t="s">
        <v>14132</v>
      </c>
      <c r="C2623" s="5" t="s">
        <v>14133</v>
      </c>
      <c r="D2623" s="6" t="s">
        <v>14058</v>
      </c>
      <c r="E2623" s="5" t="s">
        <v>14059</v>
      </c>
      <c r="F2623" s="5" t="s">
        <v>13460</v>
      </c>
      <c r="G2623" s="6" t="s">
        <v>14134</v>
      </c>
      <c r="H2623" s="5" t="s">
        <v>14135</v>
      </c>
      <c r="I2623" s="8" t="s">
        <v>14136</v>
      </c>
      <c r="J2623" s="5" t="s">
        <v>18</v>
      </c>
      <c r="K2623" s="5" t="s">
        <v>553</v>
      </c>
    </row>
    <row r="2624">
      <c r="A2624" s="4">
        <v>8469.0</v>
      </c>
      <c r="B2624" s="5" t="s">
        <v>14137</v>
      </c>
      <c r="C2624" s="5" t="s">
        <v>14138</v>
      </c>
      <c r="D2624" s="6" t="s">
        <v>14058</v>
      </c>
      <c r="E2624" s="5" t="s">
        <v>14059</v>
      </c>
      <c r="F2624" s="5" t="s">
        <v>13460</v>
      </c>
      <c r="G2624" s="6" t="s">
        <v>14139</v>
      </c>
      <c r="H2624" s="5" t="s">
        <v>14140</v>
      </c>
      <c r="I2624" s="8" t="s">
        <v>14141</v>
      </c>
      <c r="J2624" s="5" t="s">
        <v>93</v>
      </c>
      <c r="K2624" s="4" t="s">
        <v>42</v>
      </c>
    </row>
    <row r="2625">
      <c r="A2625" s="4">
        <v>8468.0</v>
      </c>
      <c r="B2625" s="5" t="s">
        <v>14142</v>
      </c>
      <c r="C2625" s="5" t="s">
        <v>14143</v>
      </c>
      <c r="D2625" s="6" t="s">
        <v>14058</v>
      </c>
      <c r="E2625" s="5" t="s">
        <v>14144</v>
      </c>
      <c r="F2625" s="5" t="s">
        <v>13460</v>
      </c>
      <c r="G2625" s="6" t="s">
        <v>14145</v>
      </c>
      <c r="H2625" s="4" t="s">
        <v>14146</v>
      </c>
      <c r="I2625" s="8" t="s">
        <v>14147</v>
      </c>
      <c r="J2625" s="5" t="s">
        <v>18</v>
      </c>
      <c r="K2625" s="5" t="s">
        <v>4701</v>
      </c>
    </row>
    <row r="2626">
      <c r="A2626" s="4">
        <v>8467.0</v>
      </c>
      <c r="B2626" s="5" t="s">
        <v>14148</v>
      </c>
      <c r="C2626" s="5" t="s">
        <v>14149</v>
      </c>
      <c r="D2626" s="6" t="s">
        <v>14150</v>
      </c>
      <c r="E2626" s="5" t="s">
        <v>14151</v>
      </c>
      <c r="F2626" s="5" t="s">
        <v>13460</v>
      </c>
      <c r="G2626" s="6" t="s">
        <v>14152</v>
      </c>
      <c r="H2626" s="4" t="str">
        <f>IFERROR(__xludf.DUMMYFUNCTION("""info@""&amp;LOWER(REGEXREPLACE(B2626,""[^A-Za-z0-9]"",""""))&amp;"".com"""),"info@papibouhotel.com")</f>
        <v>info@papibouhotel.com</v>
      </c>
      <c r="I2626" s="9" t="s">
        <v>14153</v>
      </c>
      <c r="J2626" s="5" t="s">
        <v>108</v>
      </c>
      <c r="K2626" s="5" t="s">
        <v>553</v>
      </c>
    </row>
    <row r="2627">
      <c r="A2627" s="4">
        <v>8466.0</v>
      </c>
      <c r="B2627" s="5" t="s">
        <v>14154</v>
      </c>
      <c r="C2627" s="5" t="s">
        <v>14155</v>
      </c>
      <c r="D2627" s="6" t="s">
        <v>14156</v>
      </c>
      <c r="E2627" s="5" t="s">
        <v>14151</v>
      </c>
      <c r="F2627" s="5" t="s">
        <v>13460</v>
      </c>
      <c r="G2627" s="6" t="s">
        <v>14157</v>
      </c>
      <c r="H2627" s="4" t="str">
        <f>IFERROR(__xludf.DUMMYFUNCTION("""info@""&amp;LOWER(REGEXREPLACE(B2627,""[^A-Za-z0-9]"",""""))&amp;"".com"""),"info@masrabiol.com")</f>
        <v>info@masrabiol.com</v>
      </c>
      <c r="I2627" s="9" t="s">
        <v>14158</v>
      </c>
      <c r="J2627" s="5" t="s">
        <v>108</v>
      </c>
      <c r="K2627" s="5" t="s">
        <v>152</v>
      </c>
    </row>
    <row r="2628">
      <c r="A2628" s="4">
        <v>8465.0</v>
      </c>
      <c r="B2628" s="5" t="s">
        <v>14159</v>
      </c>
      <c r="C2628" s="5" t="s">
        <v>14160</v>
      </c>
      <c r="D2628" s="6" t="s">
        <v>14058</v>
      </c>
      <c r="E2628" s="5" t="s">
        <v>14144</v>
      </c>
      <c r="F2628" s="5" t="s">
        <v>13460</v>
      </c>
      <c r="G2628" s="6" t="s">
        <v>14161</v>
      </c>
      <c r="H2628" s="7" t="s">
        <v>14162</v>
      </c>
      <c r="I2628" s="8" t="s">
        <v>14163</v>
      </c>
      <c r="J2628" s="5" t="s">
        <v>18</v>
      </c>
      <c r="K2628" s="5" t="s">
        <v>233</v>
      </c>
    </row>
    <row r="2629">
      <c r="A2629" s="4">
        <v>8464.0</v>
      </c>
      <c r="B2629" s="5" t="s">
        <v>14164</v>
      </c>
      <c r="C2629" s="5" t="s">
        <v>14165</v>
      </c>
      <c r="D2629" s="6" t="s">
        <v>14058</v>
      </c>
      <c r="E2629" s="5" t="s">
        <v>14144</v>
      </c>
      <c r="F2629" s="5" t="s">
        <v>13460</v>
      </c>
      <c r="G2629" s="6" t="s">
        <v>14166</v>
      </c>
      <c r="H2629" s="5" t="s">
        <v>14167</v>
      </c>
      <c r="I2629" s="8" t="s">
        <v>14168</v>
      </c>
      <c r="J2629" s="5" t="s">
        <v>93</v>
      </c>
      <c r="K2629" s="5" t="s">
        <v>74</v>
      </c>
    </row>
    <row r="2630">
      <c r="A2630" s="4">
        <v>8463.0</v>
      </c>
      <c r="B2630" s="5" t="s">
        <v>14169</v>
      </c>
      <c r="C2630" s="5" t="s">
        <v>14170</v>
      </c>
      <c r="D2630" s="6" t="s">
        <v>14150</v>
      </c>
      <c r="E2630" s="5" t="s">
        <v>14151</v>
      </c>
      <c r="F2630" s="5" t="s">
        <v>13460</v>
      </c>
      <c r="G2630" s="6" t="s">
        <v>14171</v>
      </c>
      <c r="H2630" s="5" t="s">
        <v>14172</v>
      </c>
      <c r="I2630" s="8" t="s">
        <v>14173</v>
      </c>
      <c r="J2630" s="5" t="s">
        <v>108</v>
      </c>
      <c r="K2630" s="5" t="s">
        <v>1415</v>
      </c>
    </row>
    <row r="2631">
      <c r="A2631" s="4">
        <v>8462.0</v>
      </c>
      <c r="B2631" s="5" t="s">
        <v>14174</v>
      </c>
      <c r="C2631" s="5" t="s">
        <v>14175</v>
      </c>
      <c r="D2631" s="6" t="s">
        <v>14176</v>
      </c>
      <c r="E2631" s="5" t="s">
        <v>14177</v>
      </c>
      <c r="F2631" s="5" t="s">
        <v>13460</v>
      </c>
      <c r="G2631" s="6" t="s">
        <v>14178</v>
      </c>
      <c r="H2631" s="5" t="s">
        <v>14179</v>
      </c>
      <c r="I2631" s="8" t="s">
        <v>14180</v>
      </c>
      <c r="J2631" s="5" t="s">
        <v>93</v>
      </c>
      <c r="K2631" s="5" t="s">
        <v>308</v>
      </c>
    </row>
    <row r="2632">
      <c r="A2632" s="4">
        <v>8461.0</v>
      </c>
      <c r="B2632" s="5" t="s">
        <v>14181</v>
      </c>
      <c r="C2632" s="5" t="s">
        <v>14182</v>
      </c>
      <c r="D2632" s="6" t="s">
        <v>14183</v>
      </c>
      <c r="E2632" s="5" t="s">
        <v>14184</v>
      </c>
      <c r="F2632" s="5" t="s">
        <v>13460</v>
      </c>
      <c r="G2632" s="6" t="s">
        <v>14185</v>
      </c>
      <c r="H2632" s="5" t="s">
        <v>14186</v>
      </c>
      <c r="I2632" s="8" t="s">
        <v>14187</v>
      </c>
      <c r="J2632" s="5" t="s">
        <v>108</v>
      </c>
      <c r="K2632" s="5" t="s">
        <v>19</v>
      </c>
    </row>
    <row r="2633">
      <c r="A2633" s="4">
        <v>8460.0</v>
      </c>
      <c r="B2633" s="5" t="s">
        <v>14188</v>
      </c>
      <c r="C2633" s="5" t="s">
        <v>14189</v>
      </c>
      <c r="D2633" s="6" t="s">
        <v>14183</v>
      </c>
      <c r="E2633" s="5" t="s">
        <v>14184</v>
      </c>
      <c r="F2633" s="5" t="s">
        <v>13460</v>
      </c>
      <c r="G2633" s="6" t="s">
        <v>14190</v>
      </c>
      <c r="H2633" s="5" t="s">
        <v>14191</v>
      </c>
      <c r="I2633" s="8" t="s">
        <v>14192</v>
      </c>
      <c r="J2633" s="5" t="s">
        <v>93</v>
      </c>
      <c r="K2633" s="4" t="s">
        <v>42</v>
      </c>
    </row>
    <row r="2634">
      <c r="A2634" s="4">
        <v>8459.0</v>
      </c>
      <c r="B2634" s="5" t="s">
        <v>14193</v>
      </c>
      <c r="C2634" s="5" t="s">
        <v>14194</v>
      </c>
      <c r="D2634" s="6" t="s">
        <v>14183</v>
      </c>
      <c r="E2634" s="5" t="s">
        <v>14184</v>
      </c>
      <c r="F2634" s="5" t="s">
        <v>13460</v>
      </c>
      <c r="G2634" s="6" t="s">
        <v>14195</v>
      </c>
      <c r="H2634" s="5" t="s">
        <v>14196</v>
      </c>
      <c r="I2634" s="8" t="s">
        <v>14197</v>
      </c>
      <c r="J2634" s="5" t="s">
        <v>108</v>
      </c>
      <c r="K2634" s="4" t="s">
        <v>42</v>
      </c>
    </row>
    <row r="2635">
      <c r="A2635" s="4">
        <v>8458.0</v>
      </c>
      <c r="B2635" s="5" t="s">
        <v>14198</v>
      </c>
      <c r="C2635" s="5" t="s">
        <v>14199</v>
      </c>
      <c r="D2635" s="6" t="s">
        <v>14183</v>
      </c>
      <c r="E2635" s="5" t="s">
        <v>14184</v>
      </c>
      <c r="F2635" s="5" t="s">
        <v>13460</v>
      </c>
      <c r="G2635" s="6" t="s">
        <v>14200</v>
      </c>
      <c r="H2635" s="5" t="s">
        <v>14201</v>
      </c>
      <c r="I2635" s="8" t="s">
        <v>14202</v>
      </c>
      <c r="J2635" s="5" t="s">
        <v>108</v>
      </c>
      <c r="K2635" s="5" t="s">
        <v>152</v>
      </c>
    </row>
    <row r="2636">
      <c r="A2636" s="4">
        <v>8457.0</v>
      </c>
      <c r="B2636" s="5" t="s">
        <v>14203</v>
      </c>
      <c r="C2636" s="5" t="s">
        <v>14204</v>
      </c>
      <c r="D2636" s="6" t="s">
        <v>14183</v>
      </c>
      <c r="E2636" s="5" t="s">
        <v>14184</v>
      </c>
      <c r="F2636" s="5" t="s">
        <v>13460</v>
      </c>
      <c r="G2636" s="6" t="s">
        <v>14205</v>
      </c>
      <c r="H2636" s="5" t="s">
        <v>14206</v>
      </c>
      <c r="I2636" s="8" t="s">
        <v>14207</v>
      </c>
      <c r="J2636" s="5" t="s">
        <v>108</v>
      </c>
      <c r="K2636" s="5" t="s">
        <v>160</v>
      </c>
    </row>
    <row r="2637">
      <c r="A2637" s="4">
        <v>8456.0</v>
      </c>
      <c r="B2637" s="5" t="s">
        <v>14208</v>
      </c>
      <c r="C2637" s="5" t="s">
        <v>14209</v>
      </c>
      <c r="D2637" s="6" t="s">
        <v>14183</v>
      </c>
      <c r="E2637" s="5" t="s">
        <v>14184</v>
      </c>
      <c r="F2637" s="5" t="s">
        <v>13460</v>
      </c>
      <c r="G2637" s="6" t="s">
        <v>14210</v>
      </c>
      <c r="H2637" s="5" t="s">
        <v>14211</v>
      </c>
      <c r="I2637" s="8" t="s">
        <v>14212</v>
      </c>
      <c r="J2637" s="5" t="s">
        <v>93</v>
      </c>
      <c r="K2637" s="5" t="s">
        <v>921</v>
      </c>
    </row>
    <row r="2638">
      <c r="A2638" s="4">
        <v>8455.0</v>
      </c>
      <c r="B2638" s="5" t="s">
        <v>14213</v>
      </c>
      <c r="C2638" s="5" t="s">
        <v>14214</v>
      </c>
      <c r="D2638" s="6" t="s">
        <v>14183</v>
      </c>
      <c r="E2638" s="5" t="s">
        <v>14184</v>
      </c>
      <c r="F2638" s="5" t="s">
        <v>13460</v>
      </c>
      <c r="G2638" s="6" t="s">
        <v>14215</v>
      </c>
      <c r="H2638" s="5" t="s">
        <v>14216</v>
      </c>
      <c r="I2638" s="8" t="s">
        <v>14217</v>
      </c>
      <c r="J2638" s="5" t="s">
        <v>93</v>
      </c>
      <c r="K2638" s="5" t="s">
        <v>679</v>
      </c>
    </row>
    <row r="2639">
      <c r="A2639" s="4">
        <v>8454.0</v>
      </c>
      <c r="B2639" s="5" t="s">
        <v>14218</v>
      </c>
      <c r="C2639" s="5" t="s">
        <v>14219</v>
      </c>
      <c r="D2639" s="6" t="s">
        <v>14183</v>
      </c>
      <c r="E2639" s="5" t="s">
        <v>14184</v>
      </c>
      <c r="F2639" s="5" t="s">
        <v>13460</v>
      </c>
      <c r="G2639" s="6" t="s">
        <v>14220</v>
      </c>
      <c r="H2639" s="4" t="s">
        <v>14221</v>
      </c>
      <c r="I2639" s="8" t="s">
        <v>14222</v>
      </c>
      <c r="J2639" s="5" t="s">
        <v>108</v>
      </c>
      <c r="K2639" s="5" t="s">
        <v>260</v>
      </c>
    </row>
    <row r="2640">
      <c r="A2640" s="4">
        <v>8453.0</v>
      </c>
      <c r="B2640" s="5" t="s">
        <v>14223</v>
      </c>
      <c r="C2640" s="5" t="s">
        <v>14224</v>
      </c>
      <c r="D2640" s="6" t="s">
        <v>14183</v>
      </c>
      <c r="E2640" s="5" t="s">
        <v>14184</v>
      </c>
      <c r="F2640" s="5" t="s">
        <v>13460</v>
      </c>
      <c r="G2640" s="6" t="s">
        <v>14225</v>
      </c>
      <c r="H2640" s="5" t="s">
        <v>14226</v>
      </c>
      <c r="I2640" s="8" t="s">
        <v>493</v>
      </c>
      <c r="J2640" s="5" t="s">
        <v>108</v>
      </c>
      <c r="K2640" s="5" t="s">
        <v>4672</v>
      </c>
    </row>
    <row r="2641">
      <c r="A2641" s="4">
        <v>8452.0</v>
      </c>
      <c r="B2641" s="5" t="s">
        <v>14227</v>
      </c>
      <c r="C2641" s="5" t="s">
        <v>14228</v>
      </c>
      <c r="D2641" s="6" t="s">
        <v>14183</v>
      </c>
      <c r="E2641" s="5" t="s">
        <v>14184</v>
      </c>
      <c r="F2641" s="5" t="s">
        <v>13460</v>
      </c>
      <c r="G2641" s="6" t="s">
        <v>14229</v>
      </c>
      <c r="H2641" s="5" t="s">
        <v>14230</v>
      </c>
      <c r="I2641" s="8" t="s">
        <v>14231</v>
      </c>
      <c r="J2641" s="5" t="s">
        <v>367</v>
      </c>
      <c r="K2641" s="5" t="s">
        <v>1398</v>
      </c>
    </row>
    <row r="2642">
      <c r="A2642" s="4">
        <v>8451.0</v>
      </c>
      <c r="B2642" s="5" t="s">
        <v>14232</v>
      </c>
      <c r="C2642" s="5" t="s">
        <v>14233</v>
      </c>
      <c r="D2642" s="6" t="s">
        <v>14183</v>
      </c>
      <c r="E2642" s="5" t="s">
        <v>14184</v>
      </c>
      <c r="F2642" s="5" t="s">
        <v>13460</v>
      </c>
      <c r="G2642" s="6" t="s">
        <v>14234</v>
      </c>
      <c r="H2642" s="4" t="str">
        <f>IFERROR(__xludf.DUMMYFUNCTION("""info@""&amp;LOWER(REGEXREPLACE(B2642,""[^A-Za-z0-9]"",""""))&amp;"".com"""),"info@bonaigua.com")</f>
        <v>info@bonaigua.com</v>
      </c>
      <c r="I2642" s="9" t="s">
        <v>14235</v>
      </c>
      <c r="J2642" s="5" t="s">
        <v>42</v>
      </c>
      <c r="K2642" s="5" t="s">
        <v>1415</v>
      </c>
    </row>
    <row r="2643">
      <c r="A2643" s="4">
        <v>8450.0</v>
      </c>
      <c r="B2643" s="5" t="s">
        <v>14236</v>
      </c>
      <c r="C2643" s="5" t="s">
        <v>14237</v>
      </c>
      <c r="D2643" s="6" t="s">
        <v>14238</v>
      </c>
      <c r="E2643" s="5" t="s">
        <v>13467</v>
      </c>
      <c r="F2643" s="5" t="s">
        <v>13460</v>
      </c>
      <c r="G2643" s="6" t="s">
        <v>14239</v>
      </c>
      <c r="H2643" s="4" t="str">
        <f>IFERROR(__xludf.DUMMYFUNCTION("""info@""&amp;LOWER(REGEXREPLACE(B2643,""[^A-Za-z0-9]"",""""))&amp;"".com"""),"info@alexanders.com")</f>
        <v>info@alexanders.com</v>
      </c>
      <c r="I2643" s="9" t="s">
        <v>14240</v>
      </c>
      <c r="J2643" s="5" t="s">
        <v>93</v>
      </c>
      <c r="K2643" s="5" t="s">
        <v>212</v>
      </c>
    </row>
    <row r="2644">
      <c r="A2644" s="4">
        <v>8449.0</v>
      </c>
      <c r="B2644" s="5" t="s">
        <v>14241</v>
      </c>
      <c r="C2644" s="5" t="s">
        <v>14242</v>
      </c>
      <c r="D2644" s="6" t="s">
        <v>14238</v>
      </c>
      <c r="E2644" s="5" t="s">
        <v>13467</v>
      </c>
      <c r="F2644" s="5" t="s">
        <v>13460</v>
      </c>
      <c r="G2644" s="6" t="s">
        <v>14243</v>
      </c>
      <c r="H2644" s="5" t="s">
        <v>14244</v>
      </c>
      <c r="I2644" s="8" t="s">
        <v>14245</v>
      </c>
      <c r="J2644" s="5" t="s">
        <v>42</v>
      </c>
      <c r="K2644" s="5" t="s">
        <v>553</v>
      </c>
    </row>
    <row r="2645">
      <c r="A2645" s="4">
        <v>8448.0</v>
      </c>
      <c r="B2645" s="5" t="s">
        <v>14246</v>
      </c>
      <c r="C2645" s="5" t="s">
        <v>14247</v>
      </c>
      <c r="D2645" s="6" t="s">
        <v>14238</v>
      </c>
      <c r="E2645" s="5" t="s">
        <v>13467</v>
      </c>
      <c r="F2645" s="5" t="s">
        <v>13460</v>
      </c>
      <c r="G2645" s="6" t="s">
        <v>14248</v>
      </c>
      <c r="H2645" s="5" t="s">
        <v>14249</v>
      </c>
      <c r="I2645" s="8" t="s">
        <v>14250</v>
      </c>
      <c r="J2645" s="5" t="s">
        <v>18</v>
      </c>
      <c r="K2645" s="5" t="s">
        <v>764</v>
      </c>
    </row>
    <row r="2646">
      <c r="A2646" s="4">
        <v>8447.0</v>
      </c>
      <c r="B2646" s="5" t="s">
        <v>14251</v>
      </c>
      <c r="C2646" s="5" t="s">
        <v>14252</v>
      </c>
      <c r="D2646" s="6" t="s">
        <v>14253</v>
      </c>
      <c r="E2646" s="5" t="s">
        <v>13467</v>
      </c>
      <c r="F2646" s="5" t="s">
        <v>13460</v>
      </c>
      <c r="G2646" s="6" t="s">
        <v>14254</v>
      </c>
      <c r="H2646" s="5" t="s">
        <v>14255</v>
      </c>
      <c r="I2646" s="8" t="s">
        <v>14256</v>
      </c>
      <c r="J2646" s="5" t="s">
        <v>108</v>
      </c>
      <c r="K2646" s="5" t="s">
        <v>517</v>
      </c>
    </row>
    <row r="2647">
      <c r="A2647" s="4">
        <v>8446.0</v>
      </c>
      <c r="B2647" s="5" t="s">
        <v>14257</v>
      </c>
      <c r="C2647" s="5" t="s">
        <v>14258</v>
      </c>
      <c r="D2647" s="6" t="s">
        <v>14253</v>
      </c>
      <c r="E2647" s="5" t="s">
        <v>13467</v>
      </c>
      <c r="F2647" s="5" t="s">
        <v>13460</v>
      </c>
      <c r="G2647" s="6" t="s">
        <v>14259</v>
      </c>
      <c r="H2647" s="4" t="str">
        <f>IFERROR(__xludf.DUMMYFUNCTION("""info@""&amp;LOWER(REGEXREPLACE(B2647,""[^A-Za-z0-9]"",""""))&amp;"".com"""),"info@hotelcalelladepalafrugellsl.com")</f>
        <v>info@hotelcalelladepalafrugellsl.com</v>
      </c>
      <c r="I2647" s="9" t="s">
        <v>14260</v>
      </c>
      <c r="J2647" s="5" t="s">
        <v>42</v>
      </c>
      <c r="K2647" s="4" t="s">
        <v>42</v>
      </c>
    </row>
    <row r="2648">
      <c r="A2648" s="4">
        <v>8445.0</v>
      </c>
      <c r="B2648" s="5" t="s">
        <v>14261</v>
      </c>
      <c r="C2648" s="5" t="s">
        <v>14262</v>
      </c>
      <c r="D2648" s="6" t="s">
        <v>14253</v>
      </c>
      <c r="E2648" s="5" t="s">
        <v>13467</v>
      </c>
      <c r="F2648" s="5" t="s">
        <v>13460</v>
      </c>
      <c r="G2648" s="6" t="s">
        <v>14263</v>
      </c>
      <c r="H2648" s="5" t="s">
        <v>14264</v>
      </c>
      <c r="I2648" s="8" t="s">
        <v>14265</v>
      </c>
      <c r="J2648" s="5" t="s">
        <v>18</v>
      </c>
      <c r="K2648" s="5" t="s">
        <v>782</v>
      </c>
    </row>
    <row r="2649">
      <c r="A2649" s="4">
        <v>8444.0</v>
      </c>
      <c r="B2649" s="5" t="s">
        <v>14266</v>
      </c>
      <c r="C2649" s="5" t="s">
        <v>14267</v>
      </c>
      <c r="D2649" s="6" t="s">
        <v>14253</v>
      </c>
      <c r="E2649" s="5" t="s">
        <v>13467</v>
      </c>
      <c r="F2649" s="5" t="s">
        <v>13460</v>
      </c>
      <c r="G2649" s="6" t="s">
        <v>14268</v>
      </c>
      <c r="H2649" s="4" t="str">
        <f>IFERROR(__xludf.DUMMYFUNCTION("""info@""&amp;LOWER(REGEXREPLACE(B2649,""[^A-Za-z0-9]"",""""))&amp;"".com"""),"info@portbosl.com")</f>
        <v>info@portbosl.com</v>
      </c>
      <c r="I2649" s="9" t="s">
        <v>14269</v>
      </c>
      <c r="J2649" s="5" t="s">
        <v>18</v>
      </c>
      <c r="K2649" s="5" t="s">
        <v>126</v>
      </c>
    </row>
    <row r="2650">
      <c r="A2650" s="4">
        <v>8443.0</v>
      </c>
      <c r="B2650" s="5" t="s">
        <v>14270</v>
      </c>
      <c r="C2650" s="5" t="s">
        <v>14271</v>
      </c>
      <c r="D2650" s="6" t="s">
        <v>14253</v>
      </c>
      <c r="E2650" s="5" t="s">
        <v>13467</v>
      </c>
      <c r="F2650" s="5" t="s">
        <v>13460</v>
      </c>
      <c r="G2650" s="6" t="s">
        <v>14272</v>
      </c>
      <c r="H2650" s="5" t="s">
        <v>14273</v>
      </c>
      <c r="I2650" s="8" t="s">
        <v>14274</v>
      </c>
      <c r="J2650" s="5" t="s">
        <v>42</v>
      </c>
      <c r="K2650" s="5" t="s">
        <v>1410</v>
      </c>
    </row>
    <row r="2651">
      <c r="A2651" s="4">
        <v>8442.0</v>
      </c>
      <c r="B2651" s="5" t="s">
        <v>13176</v>
      </c>
      <c r="C2651" s="5" t="s">
        <v>14275</v>
      </c>
      <c r="D2651" s="6" t="s">
        <v>14253</v>
      </c>
      <c r="E2651" s="5" t="s">
        <v>13467</v>
      </c>
      <c r="F2651" s="5" t="s">
        <v>13460</v>
      </c>
      <c r="G2651" s="6" t="s">
        <v>14276</v>
      </c>
      <c r="H2651" s="5" t="s">
        <v>14277</v>
      </c>
      <c r="I2651" s="8" t="s">
        <v>14278</v>
      </c>
      <c r="J2651" s="5" t="s">
        <v>51</v>
      </c>
      <c r="K2651" s="5" t="s">
        <v>109</v>
      </c>
    </row>
    <row r="2652">
      <c r="A2652" s="4">
        <v>8441.0</v>
      </c>
      <c r="B2652" s="5" t="s">
        <v>14279</v>
      </c>
      <c r="C2652" s="5" t="s">
        <v>14280</v>
      </c>
      <c r="D2652" s="6" t="s">
        <v>14253</v>
      </c>
      <c r="E2652" s="5" t="s">
        <v>13467</v>
      </c>
      <c r="F2652" s="5" t="s">
        <v>13460</v>
      </c>
      <c r="G2652" s="6" t="s">
        <v>14281</v>
      </c>
      <c r="H2652" s="5" t="s">
        <v>14282</v>
      </c>
      <c r="I2652" s="8" t="s">
        <v>14283</v>
      </c>
      <c r="J2652" s="5" t="s">
        <v>42</v>
      </c>
      <c r="K2652" s="5" t="s">
        <v>1375</v>
      </c>
    </row>
    <row r="2653">
      <c r="A2653" s="4">
        <v>8440.0</v>
      </c>
      <c r="B2653" s="5" t="s">
        <v>14284</v>
      </c>
      <c r="C2653" s="5" t="s">
        <v>14285</v>
      </c>
      <c r="D2653" s="6" t="s">
        <v>14286</v>
      </c>
      <c r="E2653" s="5" t="s">
        <v>13467</v>
      </c>
      <c r="F2653" s="5" t="s">
        <v>13460</v>
      </c>
      <c r="G2653" s="6" t="s">
        <v>14287</v>
      </c>
      <c r="H2653" s="5" t="s">
        <v>14288</v>
      </c>
      <c r="I2653" s="8" t="s">
        <v>14289</v>
      </c>
      <c r="J2653" s="5" t="s">
        <v>42</v>
      </c>
      <c r="K2653" s="5" t="s">
        <v>212</v>
      </c>
    </row>
    <row r="2654">
      <c r="A2654" s="4">
        <v>8439.0</v>
      </c>
      <c r="B2654" s="5" t="s">
        <v>14290</v>
      </c>
      <c r="C2654" s="5" t="s">
        <v>14291</v>
      </c>
      <c r="D2654" s="6" t="s">
        <v>14292</v>
      </c>
      <c r="E2654" s="5" t="s">
        <v>14293</v>
      </c>
      <c r="F2654" s="5" t="s">
        <v>13460</v>
      </c>
      <c r="G2654" s="6" t="s">
        <v>14294</v>
      </c>
      <c r="H2654" s="5" t="s">
        <v>14295</v>
      </c>
      <c r="I2654" s="9" t="s">
        <v>14296</v>
      </c>
      <c r="J2654" s="5" t="s">
        <v>42</v>
      </c>
      <c r="K2654" s="5" t="s">
        <v>1398</v>
      </c>
    </row>
    <row r="2655">
      <c r="A2655" s="4">
        <v>8438.0</v>
      </c>
      <c r="B2655" s="5" t="s">
        <v>14297</v>
      </c>
      <c r="C2655" s="5" t="s">
        <v>14298</v>
      </c>
      <c r="D2655" s="6" t="s">
        <v>14299</v>
      </c>
      <c r="E2655" s="5" t="s">
        <v>14300</v>
      </c>
      <c r="F2655" s="5" t="s">
        <v>13460</v>
      </c>
      <c r="G2655" s="6" t="s">
        <v>14301</v>
      </c>
      <c r="H2655" s="5" t="s">
        <v>14302</v>
      </c>
      <c r="I2655" s="8" t="s">
        <v>14303</v>
      </c>
      <c r="J2655" s="5" t="s">
        <v>42</v>
      </c>
      <c r="K2655" s="4" t="s">
        <v>42</v>
      </c>
    </row>
    <row r="2656">
      <c r="A2656" s="4">
        <v>8437.0</v>
      </c>
      <c r="B2656" s="5" t="s">
        <v>14304</v>
      </c>
      <c r="C2656" s="5" t="s">
        <v>14305</v>
      </c>
      <c r="D2656" s="6" t="s">
        <v>14306</v>
      </c>
      <c r="E2656" s="5" t="s">
        <v>14307</v>
      </c>
      <c r="F2656" s="5" t="s">
        <v>13460</v>
      </c>
      <c r="G2656" s="6" t="s">
        <v>14308</v>
      </c>
      <c r="H2656" s="5" t="s">
        <v>14309</v>
      </c>
      <c r="I2656" s="8" t="s">
        <v>14310</v>
      </c>
      <c r="J2656" s="5" t="s">
        <v>18</v>
      </c>
      <c r="K2656" s="5" t="s">
        <v>152</v>
      </c>
    </row>
    <row r="2657">
      <c r="A2657" s="4">
        <v>8436.0</v>
      </c>
      <c r="B2657" s="5" t="s">
        <v>14311</v>
      </c>
      <c r="C2657" s="5" t="s">
        <v>14312</v>
      </c>
      <c r="D2657" s="6" t="s">
        <v>14313</v>
      </c>
      <c r="E2657" s="5" t="s">
        <v>14314</v>
      </c>
      <c r="F2657" s="5" t="s">
        <v>13460</v>
      </c>
      <c r="G2657" s="6" t="s">
        <v>14315</v>
      </c>
      <c r="H2657" s="4" t="str">
        <f>IFERROR(__xludf.DUMMYFUNCTION("""info@""&amp;LOWER(REGEXREPLACE(B2657,""[^A-Za-z0-9]"",""""))&amp;"".com"""),"info@elsjardinsdelamartanasl.com")</f>
        <v>info@elsjardinsdelamartanasl.com</v>
      </c>
      <c r="I2657" s="9" t="s">
        <v>14316</v>
      </c>
      <c r="J2657" s="5" t="s">
        <v>93</v>
      </c>
      <c r="K2657" s="5" t="s">
        <v>679</v>
      </c>
    </row>
    <row r="2658">
      <c r="A2658" s="4">
        <v>8435.0</v>
      </c>
      <c r="B2658" s="5" t="s">
        <v>14317</v>
      </c>
      <c r="C2658" s="5" t="s">
        <v>14318</v>
      </c>
      <c r="D2658" s="6" t="s">
        <v>14313</v>
      </c>
      <c r="E2658" s="5" t="s">
        <v>14314</v>
      </c>
      <c r="F2658" s="5" t="s">
        <v>13460</v>
      </c>
      <c r="G2658" s="6" t="s">
        <v>14319</v>
      </c>
      <c r="H2658" s="5" t="s">
        <v>14320</v>
      </c>
      <c r="I2658" s="8" t="s">
        <v>14321</v>
      </c>
      <c r="J2658" s="5" t="s">
        <v>42</v>
      </c>
      <c r="K2658" s="5" t="s">
        <v>19</v>
      </c>
    </row>
    <row r="2659">
      <c r="A2659" s="4">
        <v>8434.0</v>
      </c>
      <c r="B2659" s="5" t="s">
        <v>14322</v>
      </c>
      <c r="C2659" s="5" t="s">
        <v>14323</v>
      </c>
      <c r="D2659" s="6" t="s">
        <v>14324</v>
      </c>
      <c r="E2659" s="5" t="s">
        <v>14325</v>
      </c>
      <c r="F2659" s="5" t="s">
        <v>13460</v>
      </c>
      <c r="G2659" s="6" t="s">
        <v>14326</v>
      </c>
      <c r="H2659" s="5" t="s">
        <v>14327</v>
      </c>
      <c r="I2659" s="8" t="s">
        <v>14328</v>
      </c>
      <c r="J2659" s="5" t="s">
        <v>108</v>
      </c>
      <c r="K2659" s="4" t="s">
        <v>42</v>
      </c>
    </row>
    <row r="2660">
      <c r="A2660" s="4">
        <v>8433.0</v>
      </c>
      <c r="B2660" s="5" t="s">
        <v>14329</v>
      </c>
      <c r="C2660" s="5" t="s">
        <v>14330</v>
      </c>
      <c r="D2660" s="6" t="s">
        <v>14313</v>
      </c>
      <c r="E2660" s="5" t="s">
        <v>14314</v>
      </c>
      <c r="F2660" s="5" t="s">
        <v>13460</v>
      </c>
      <c r="G2660" s="6" t="s">
        <v>14331</v>
      </c>
      <c r="H2660" s="4" t="str">
        <f>IFERROR(__xludf.DUMMYFUNCTION("""info@""&amp;LOWER(REGEXREPLACE(B2660,""[^A-Za-z0-9]"",""""))&amp;"".com"""),"info@fondasiques.com")</f>
        <v>info@fondasiques.com</v>
      </c>
      <c r="I2660" s="9" t="s">
        <v>14332</v>
      </c>
      <c r="J2660" s="5" t="s">
        <v>51</v>
      </c>
      <c r="K2660" s="5" t="s">
        <v>115</v>
      </c>
    </row>
    <row r="2661">
      <c r="A2661" s="4">
        <v>8432.0</v>
      </c>
      <c r="B2661" s="5" t="s">
        <v>14333</v>
      </c>
      <c r="C2661" s="5" t="s">
        <v>14334</v>
      </c>
      <c r="D2661" s="6" t="s">
        <v>14335</v>
      </c>
      <c r="E2661" s="5" t="s">
        <v>14336</v>
      </c>
      <c r="F2661" s="5" t="s">
        <v>13460</v>
      </c>
      <c r="G2661" s="6" t="s">
        <v>14337</v>
      </c>
      <c r="H2661" s="4" t="str">
        <f>IFERROR(__xludf.DUMMYFUNCTION("""info@""&amp;LOWER(REGEXREPLACE(B2661,""[^A-Za-z0-9]"",""""))&amp;"".com"""),"info@depas.com")</f>
        <v>info@depas.com</v>
      </c>
      <c r="I2661" s="9" t="s">
        <v>14338</v>
      </c>
      <c r="J2661" s="5" t="s">
        <v>108</v>
      </c>
      <c r="K2661" s="4" t="s">
        <v>42</v>
      </c>
    </row>
    <row r="2662">
      <c r="A2662" s="4">
        <v>8431.0</v>
      </c>
      <c r="B2662" s="5" t="s">
        <v>14339</v>
      </c>
      <c r="C2662" s="5" t="s">
        <v>14340</v>
      </c>
      <c r="D2662" s="6" t="s">
        <v>14341</v>
      </c>
      <c r="E2662" s="5" t="s">
        <v>14342</v>
      </c>
      <c r="F2662" s="5" t="s">
        <v>13460</v>
      </c>
      <c r="G2662" s="6" t="s">
        <v>14337</v>
      </c>
      <c r="H2662" s="5" t="s">
        <v>14343</v>
      </c>
      <c r="I2662" s="8" t="s">
        <v>14344</v>
      </c>
      <c r="J2662" s="5" t="s">
        <v>108</v>
      </c>
      <c r="K2662" s="5" t="s">
        <v>721</v>
      </c>
    </row>
    <row r="2663">
      <c r="A2663" s="4">
        <v>8430.0</v>
      </c>
      <c r="B2663" s="5" t="s">
        <v>14345</v>
      </c>
      <c r="C2663" s="5" t="s">
        <v>14346</v>
      </c>
      <c r="D2663" s="6" t="s">
        <v>14341</v>
      </c>
      <c r="E2663" s="5" t="s">
        <v>14342</v>
      </c>
      <c r="F2663" s="5" t="s">
        <v>13460</v>
      </c>
      <c r="G2663" s="6" t="s">
        <v>14347</v>
      </c>
      <c r="H2663" s="5" t="s">
        <v>14348</v>
      </c>
      <c r="I2663" s="8" t="s">
        <v>14349</v>
      </c>
      <c r="J2663" s="5" t="s">
        <v>93</v>
      </c>
      <c r="K2663" s="4" t="s">
        <v>42</v>
      </c>
    </row>
    <row r="2664">
      <c r="A2664" s="4">
        <v>8429.0</v>
      </c>
      <c r="B2664" s="5" t="s">
        <v>14350</v>
      </c>
      <c r="C2664" s="5" t="s">
        <v>14351</v>
      </c>
      <c r="D2664" s="6" t="s">
        <v>14352</v>
      </c>
      <c r="E2664" s="5" t="s">
        <v>14353</v>
      </c>
      <c r="F2664" s="5" t="s">
        <v>13460</v>
      </c>
      <c r="G2664" s="6" t="s">
        <v>14354</v>
      </c>
      <c r="H2664" s="7" t="s">
        <v>14355</v>
      </c>
      <c r="I2664" s="8" t="s">
        <v>14356</v>
      </c>
      <c r="J2664" s="5" t="s">
        <v>93</v>
      </c>
      <c r="K2664" s="5" t="s">
        <v>66</v>
      </c>
    </row>
    <row r="2665">
      <c r="A2665" s="4">
        <v>8428.0</v>
      </c>
      <c r="B2665" s="5" t="s">
        <v>14357</v>
      </c>
      <c r="C2665" s="5" t="s">
        <v>14358</v>
      </c>
      <c r="D2665" s="6" t="s">
        <v>14359</v>
      </c>
      <c r="E2665" s="5" t="s">
        <v>14360</v>
      </c>
      <c r="F2665" s="5" t="s">
        <v>13460</v>
      </c>
      <c r="G2665" s="6" t="s">
        <v>14361</v>
      </c>
      <c r="H2665" s="5" t="s">
        <v>14362</v>
      </c>
      <c r="I2665" s="8" t="s">
        <v>14363</v>
      </c>
      <c r="J2665" s="5" t="s">
        <v>93</v>
      </c>
      <c r="K2665" s="5" t="s">
        <v>176</v>
      </c>
    </row>
    <row r="2666">
      <c r="A2666" s="4">
        <v>8427.0</v>
      </c>
      <c r="B2666" s="5" t="s">
        <v>14364</v>
      </c>
      <c r="C2666" s="5" t="s">
        <v>14365</v>
      </c>
      <c r="D2666" s="6" t="s">
        <v>14359</v>
      </c>
      <c r="E2666" s="5" t="s">
        <v>14360</v>
      </c>
      <c r="F2666" s="5" t="s">
        <v>13460</v>
      </c>
      <c r="G2666" s="6" t="s">
        <v>14366</v>
      </c>
      <c r="H2666" s="4" t="s">
        <v>14367</v>
      </c>
      <c r="I2666" s="8" t="s">
        <v>14368</v>
      </c>
      <c r="J2666" s="5" t="s">
        <v>42</v>
      </c>
      <c r="K2666" s="5" t="s">
        <v>126</v>
      </c>
    </row>
    <row r="2667">
      <c r="A2667" s="4">
        <v>8426.0</v>
      </c>
      <c r="B2667" s="5" t="s">
        <v>14369</v>
      </c>
      <c r="C2667" s="5" t="s">
        <v>14370</v>
      </c>
      <c r="D2667" s="6" t="s">
        <v>14371</v>
      </c>
      <c r="E2667" s="5" t="s">
        <v>14372</v>
      </c>
      <c r="F2667" s="5" t="s">
        <v>13460</v>
      </c>
      <c r="G2667" s="6" t="s">
        <v>14373</v>
      </c>
      <c r="H2667" s="5" t="s">
        <v>14374</v>
      </c>
      <c r="I2667" s="8" t="s">
        <v>14375</v>
      </c>
      <c r="J2667" s="5" t="s">
        <v>42</v>
      </c>
      <c r="K2667" s="5" t="s">
        <v>294</v>
      </c>
    </row>
    <row r="2668">
      <c r="A2668" s="4">
        <v>8425.0</v>
      </c>
      <c r="B2668" s="5" t="s">
        <v>14376</v>
      </c>
      <c r="C2668" s="5" t="s">
        <v>14377</v>
      </c>
      <c r="D2668" s="6" t="s">
        <v>14378</v>
      </c>
      <c r="E2668" s="5" t="s">
        <v>14379</v>
      </c>
      <c r="F2668" s="5" t="s">
        <v>13460</v>
      </c>
      <c r="G2668" s="6" t="s">
        <v>14380</v>
      </c>
      <c r="H2668" s="5" t="s">
        <v>14381</v>
      </c>
      <c r="I2668" s="8" t="s">
        <v>14382</v>
      </c>
      <c r="J2668" s="5" t="s">
        <v>42</v>
      </c>
      <c r="K2668" s="5" t="s">
        <v>280</v>
      </c>
    </row>
    <row r="2669">
      <c r="A2669" s="4">
        <v>8424.0</v>
      </c>
      <c r="B2669" s="5" t="s">
        <v>14383</v>
      </c>
      <c r="C2669" s="5" t="s">
        <v>14384</v>
      </c>
      <c r="D2669" s="6" t="s">
        <v>14385</v>
      </c>
      <c r="E2669" s="5" t="s">
        <v>14386</v>
      </c>
      <c r="F2669" s="5" t="s">
        <v>13460</v>
      </c>
      <c r="G2669" s="6" t="s">
        <v>14387</v>
      </c>
      <c r="H2669" s="5" t="s">
        <v>14388</v>
      </c>
      <c r="I2669" s="8" t="s">
        <v>14389</v>
      </c>
      <c r="J2669" s="5" t="s">
        <v>42</v>
      </c>
      <c r="K2669" s="5" t="s">
        <v>1410</v>
      </c>
    </row>
    <row r="2670">
      <c r="A2670" s="4">
        <v>8423.0</v>
      </c>
      <c r="B2670" s="5" t="s">
        <v>14390</v>
      </c>
      <c r="C2670" s="5" t="s">
        <v>14391</v>
      </c>
      <c r="D2670" s="6" t="s">
        <v>14385</v>
      </c>
      <c r="E2670" s="5" t="s">
        <v>14386</v>
      </c>
      <c r="F2670" s="5" t="s">
        <v>13460</v>
      </c>
      <c r="G2670" s="6" t="s">
        <v>14392</v>
      </c>
      <c r="H2670" s="4" t="str">
        <f>IFERROR(__xludf.DUMMYFUNCTION("""info@""&amp;LOWER(REGEXREPLACE(B2670,""[^A-Za-z0-9]"",""""))&amp;"".com"""),"info@hoteljonquerasl.com")</f>
        <v>info@hoteljonquerasl.com</v>
      </c>
      <c r="I2670" s="9" t="s">
        <v>14393</v>
      </c>
      <c r="J2670" s="5" t="s">
        <v>42</v>
      </c>
      <c r="K2670" s="5" t="s">
        <v>420</v>
      </c>
    </row>
    <row r="2671">
      <c r="A2671" s="4">
        <v>8422.0</v>
      </c>
      <c r="B2671" s="5" t="s">
        <v>14394</v>
      </c>
      <c r="C2671" s="5" t="s">
        <v>14395</v>
      </c>
      <c r="D2671" s="6" t="s">
        <v>14385</v>
      </c>
      <c r="E2671" s="5" t="s">
        <v>14386</v>
      </c>
      <c r="F2671" s="5" t="s">
        <v>13460</v>
      </c>
      <c r="G2671" s="6" t="s">
        <v>14396</v>
      </c>
      <c r="H2671" s="5" t="s">
        <v>14397</v>
      </c>
      <c r="I2671" s="8" t="s">
        <v>14398</v>
      </c>
      <c r="J2671" s="5" t="s">
        <v>93</v>
      </c>
      <c r="K2671" s="5" t="s">
        <v>218</v>
      </c>
    </row>
    <row r="2672">
      <c r="A2672" s="4">
        <v>8421.0</v>
      </c>
      <c r="B2672" s="5" t="s">
        <v>14394</v>
      </c>
      <c r="C2672" s="5" t="s">
        <v>14399</v>
      </c>
      <c r="D2672" s="6" t="s">
        <v>14385</v>
      </c>
      <c r="E2672" s="5" t="s">
        <v>14386</v>
      </c>
      <c r="F2672" s="5" t="s">
        <v>13460</v>
      </c>
      <c r="G2672" s="6" t="s">
        <v>14396</v>
      </c>
      <c r="H2672" s="5" t="s">
        <v>14397</v>
      </c>
      <c r="I2672" s="8" t="s">
        <v>14398</v>
      </c>
      <c r="J2672" s="5" t="s">
        <v>93</v>
      </c>
      <c r="K2672" s="5" t="s">
        <v>160</v>
      </c>
    </row>
    <row r="2673">
      <c r="A2673" s="4">
        <v>8420.0</v>
      </c>
      <c r="B2673" s="5" t="s">
        <v>14400</v>
      </c>
      <c r="C2673" s="5" t="s">
        <v>12541</v>
      </c>
      <c r="D2673" s="6" t="s">
        <v>14385</v>
      </c>
      <c r="E2673" s="5" t="s">
        <v>14386</v>
      </c>
      <c r="F2673" s="5" t="s">
        <v>13460</v>
      </c>
      <c r="G2673" s="6" t="s">
        <v>14401</v>
      </c>
      <c r="H2673" s="4" t="str">
        <f>IFERROR(__xludf.DUMMYFUNCTION("""info@""&amp;LOWER(REGEXREPLACE(B2673,""[^A-Za-z0-9]"",""""))&amp;"".com"""),"info@casaldelalbera.com")</f>
        <v>info@casaldelalbera.com</v>
      </c>
      <c r="I2673" s="9" t="s">
        <v>14402</v>
      </c>
      <c r="J2673" s="5" t="s">
        <v>108</v>
      </c>
      <c r="K2673" s="4" t="s">
        <v>42</v>
      </c>
    </row>
    <row r="2674">
      <c r="A2674" s="4">
        <v>8419.0</v>
      </c>
      <c r="B2674" s="5" t="s">
        <v>14403</v>
      </c>
      <c r="C2674" s="5" t="s">
        <v>14404</v>
      </c>
      <c r="D2674" s="6" t="s">
        <v>14385</v>
      </c>
      <c r="E2674" s="5" t="s">
        <v>14386</v>
      </c>
      <c r="F2674" s="5" t="s">
        <v>13460</v>
      </c>
      <c r="G2674" s="6" t="s">
        <v>14405</v>
      </c>
      <c r="H2674" s="5" t="s">
        <v>14406</v>
      </c>
      <c r="I2674" s="8" t="s">
        <v>14407</v>
      </c>
      <c r="J2674" s="5" t="s">
        <v>51</v>
      </c>
      <c r="K2674" s="5" t="s">
        <v>921</v>
      </c>
    </row>
    <row r="2675">
      <c r="A2675" s="4">
        <v>8418.0</v>
      </c>
      <c r="B2675" s="5" t="s">
        <v>14408</v>
      </c>
      <c r="C2675" s="5" t="s">
        <v>14409</v>
      </c>
      <c r="D2675" s="6" t="s">
        <v>14385</v>
      </c>
      <c r="E2675" s="5" t="s">
        <v>14386</v>
      </c>
      <c r="F2675" s="5" t="s">
        <v>13460</v>
      </c>
      <c r="G2675" s="6" t="s">
        <v>14410</v>
      </c>
      <c r="H2675" s="7" t="s">
        <v>14411</v>
      </c>
      <c r="I2675" s="8" t="s">
        <v>14412</v>
      </c>
      <c r="J2675" s="5" t="s">
        <v>108</v>
      </c>
      <c r="K2675" s="5" t="s">
        <v>1410</v>
      </c>
    </row>
    <row r="2676">
      <c r="A2676" s="4">
        <v>8417.0</v>
      </c>
      <c r="B2676" s="5" t="s">
        <v>14413</v>
      </c>
      <c r="C2676" s="5" t="s">
        <v>14414</v>
      </c>
      <c r="D2676" s="6" t="s">
        <v>14385</v>
      </c>
      <c r="E2676" s="5" t="s">
        <v>14386</v>
      </c>
      <c r="F2676" s="5" t="s">
        <v>13460</v>
      </c>
      <c r="G2676" s="6" t="s">
        <v>14415</v>
      </c>
      <c r="H2676" s="5" t="s">
        <v>14416</v>
      </c>
      <c r="I2676" s="8" t="s">
        <v>14417</v>
      </c>
      <c r="J2676" s="5" t="s">
        <v>42</v>
      </c>
      <c r="K2676" s="5" t="s">
        <v>294</v>
      </c>
    </row>
    <row r="2677">
      <c r="A2677" s="4">
        <v>8416.0</v>
      </c>
      <c r="B2677" s="5" t="s">
        <v>14418</v>
      </c>
      <c r="C2677" s="5" t="s">
        <v>14419</v>
      </c>
      <c r="D2677" s="6" t="s">
        <v>14385</v>
      </c>
      <c r="E2677" s="5" t="s">
        <v>14386</v>
      </c>
      <c r="F2677" s="5" t="s">
        <v>13460</v>
      </c>
      <c r="G2677" s="6" t="s">
        <v>14420</v>
      </c>
      <c r="H2677" s="4" t="str">
        <f>IFERROR(__xludf.DUMMYFUNCTION("""info@""&amp;LOWER(REGEXREPLACE(B2677,""[^A-Za-z0-9]"",""""))&amp;"".com"""),"info@frontera.com")</f>
        <v>info@frontera.com</v>
      </c>
      <c r="I2677" s="9" t="s">
        <v>14421</v>
      </c>
      <c r="J2677" s="5" t="s">
        <v>18</v>
      </c>
      <c r="K2677" s="5" t="s">
        <v>201</v>
      </c>
    </row>
    <row r="2678">
      <c r="A2678" s="4">
        <v>8415.0</v>
      </c>
      <c r="B2678" s="5" t="s">
        <v>14422</v>
      </c>
      <c r="C2678" s="5" t="s">
        <v>14423</v>
      </c>
      <c r="D2678" s="6" t="s">
        <v>14424</v>
      </c>
      <c r="E2678" s="5" t="s">
        <v>14425</v>
      </c>
      <c r="F2678" s="5" t="s">
        <v>13460</v>
      </c>
      <c r="G2678" s="6" t="s">
        <v>14426</v>
      </c>
      <c r="H2678" s="4" t="str">
        <f>IFERROR(__xludf.DUMMYFUNCTION("""info@""&amp;LOWER(REGEXREPLACE(B2678,""[^A-Za-z0-9]"",""""))&amp;"".com"""),"info@empordimosl.com")</f>
        <v>info@empordimosl.com</v>
      </c>
      <c r="I2678" s="9" t="s">
        <v>14427</v>
      </c>
      <c r="J2678" s="5" t="s">
        <v>108</v>
      </c>
      <c r="K2678" s="4" t="s">
        <v>42</v>
      </c>
    </row>
    <row r="2679">
      <c r="A2679" s="4">
        <v>8414.0</v>
      </c>
      <c r="B2679" s="5" t="s">
        <v>14428</v>
      </c>
      <c r="C2679" s="5" t="s">
        <v>14429</v>
      </c>
      <c r="D2679" s="6" t="s">
        <v>14430</v>
      </c>
      <c r="E2679" s="5" t="s">
        <v>14431</v>
      </c>
      <c r="F2679" s="5" t="s">
        <v>13460</v>
      </c>
      <c r="G2679" s="6" t="s">
        <v>14432</v>
      </c>
      <c r="H2679" s="4" t="str">
        <f>IFERROR(__xludf.DUMMYFUNCTION("""info@""&amp;LOWER(REGEXREPLACE(B2679,""[^A-Za-z0-9]"",""""))&amp;"".com"""),"info@cancristofor2007.com")</f>
        <v>info@cancristofor2007.com</v>
      </c>
      <c r="I2679" s="9" t="s">
        <v>14433</v>
      </c>
      <c r="J2679" s="5" t="s">
        <v>51</v>
      </c>
      <c r="K2679" s="5" t="s">
        <v>1495</v>
      </c>
    </row>
    <row r="2680">
      <c r="A2680" s="4">
        <v>8413.0</v>
      </c>
      <c r="B2680" s="5" t="s">
        <v>14434</v>
      </c>
      <c r="C2680" s="5" t="s">
        <v>14435</v>
      </c>
      <c r="D2680" s="6" t="s">
        <v>14436</v>
      </c>
      <c r="E2680" s="5" t="s">
        <v>14437</v>
      </c>
      <c r="F2680" s="5" t="s">
        <v>13460</v>
      </c>
      <c r="G2680" s="6" t="s">
        <v>14438</v>
      </c>
      <c r="H2680" s="5" t="s">
        <v>14439</v>
      </c>
      <c r="I2680" s="9" t="s">
        <v>14440</v>
      </c>
      <c r="J2680" s="5" t="s">
        <v>51</v>
      </c>
      <c r="K2680" s="5" t="s">
        <v>679</v>
      </c>
    </row>
    <row r="2681">
      <c r="A2681" s="4">
        <v>8412.0</v>
      </c>
      <c r="B2681" s="5" t="s">
        <v>7508</v>
      </c>
      <c r="C2681" s="5" t="s">
        <v>14441</v>
      </c>
      <c r="D2681" s="6" t="s">
        <v>14436</v>
      </c>
      <c r="E2681" s="5" t="s">
        <v>14437</v>
      </c>
      <c r="F2681" s="5" t="s">
        <v>13460</v>
      </c>
      <c r="G2681" s="6" t="s">
        <v>14442</v>
      </c>
      <c r="H2681" s="4" t="str">
        <f>IFERROR(__xludf.DUMMYFUNCTION("""info@""&amp;LOWER(REGEXREPLACE(B2681,""[^A-Za-z0-9]"",""""))&amp;"".com"""),"info@elpescador.com")</f>
        <v>info@elpescador.com</v>
      </c>
      <c r="I2681" s="9" t="s">
        <v>14443</v>
      </c>
      <c r="J2681" s="5" t="s">
        <v>18</v>
      </c>
      <c r="K2681" s="5" t="s">
        <v>294</v>
      </c>
    </row>
    <row r="2682">
      <c r="A2682" s="4">
        <v>8411.0</v>
      </c>
      <c r="B2682" s="5" t="s">
        <v>14444</v>
      </c>
      <c r="C2682" s="5" t="s">
        <v>14445</v>
      </c>
      <c r="D2682" s="6" t="s">
        <v>14378</v>
      </c>
      <c r="E2682" s="5" t="s">
        <v>14379</v>
      </c>
      <c r="F2682" s="5" t="s">
        <v>13460</v>
      </c>
      <c r="G2682" s="6" t="s">
        <v>14446</v>
      </c>
      <c r="H2682" s="5" t="s">
        <v>14447</v>
      </c>
      <c r="I2682" s="9" t="s">
        <v>14448</v>
      </c>
      <c r="J2682" s="5" t="s">
        <v>108</v>
      </c>
      <c r="K2682" s="5" t="s">
        <v>233</v>
      </c>
    </row>
    <row r="2683">
      <c r="A2683" s="4">
        <v>8410.0</v>
      </c>
      <c r="B2683" s="5" t="s">
        <v>14449</v>
      </c>
      <c r="C2683" s="5" t="s">
        <v>14450</v>
      </c>
      <c r="D2683" s="6" t="s">
        <v>14451</v>
      </c>
      <c r="E2683" s="5" t="s">
        <v>14452</v>
      </c>
      <c r="F2683" s="5" t="s">
        <v>13460</v>
      </c>
      <c r="G2683" s="6" t="s">
        <v>14453</v>
      </c>
      <c r="H2683" s="5" t="s">
        <v>14454</v>
      </c>
      <c r="I2683" s="9" t="s">
        <v>14455</v>
      </c>
      <c r="J2683" s="5" t="s">
        <v>42</v>
      </c>
      <c r="K2683" s="5" t="s">
        <v>294</v>
      </c>
    </row>
    <row r="2684">
      <c r="A2684" s="4">
        <v>8409.0</v>
      </c>
      <c r="B2684" s="5" t="s">
        <v>14456</v>
      </c>
      <c r="C2684" s="5" t="s">
        <v>14457</v>
      </c>
      <c r="D2684" s="6" t="s">
        <v>14458</v>
      </c>
      <c r="E2684" s="5" t="s">
        <v>14452</v>
      </c>
      <c r="F2684" s="5" t="s">
        <v>13460</v>
      </c>
      <c r="G2684" s="6" t="s">
        <v>14459</v>
      </c>
      <c r="H2684" s="5" t="s">
        <v>14460</v>
      </c>
      <c r="I2684" s="8" t="s">
        <v>14461</v>
      </c>
      <c r="J2684" s="5" t="s">
        <v>108</v>
      </c>
      <c r="K2684" s="5" t="s">
        <v>1495</v>
      </c>
    </row>
    <row r="2685">
      <c r="A2685" s="4">
        <v>8408.0</v>
      </c>
      <c r="B2685" s="5" t="s">
        <v>14462</v>
      </c>
      <c r="C2685" s="5" t="s">
        <v>14463</v>
      </c>
      <c r="D2685" s="6" t="s">
        <v>14464</v>
      </c>
      <c r="E2685" s="5" t="s">
        <v>14465</v>
      </c>
      <c r="F2685" s="5" t="s">
        <v>13460</v>
      </c>
      <c r="G2685" s="6" t="s">
        <v>14466</v>
      </c>
      <c r="H2685" s="5" t="s">
        <v>14467</v>
      </c>
      <c r="I2685" s="9" t="s">
        <v>14468</v>
      </c>
      <c r="J2685" s="5" t="s">
        <v>42</v>
      </c>
      <c r="K2685" s="5" t="s">
        <v>2456</v>
      </c>
    </row>
    <row r="2686">
      <c r="A2686" s="4">
        <v>8407.0</v>
      </c>
      <c r="B2686" s="5" t="s">
        <v>14469</v>
      </c>
      <c r="C2686" s="5" t="s">
        <v>14470</v>
      </c>
      <c r="D2686" s="6" t="s">
        <v>14464</v>
      </c>
      <c r="E2686" s="5" t="s">
        <v>14465</v>
      </c>
      <c r="F2686" s="5" t="s">
        <v>13460</v>
      </c>
      <c r="G2686" s="6" t="s">
        <v>14471</v>
      </c>
      <c r="H2686" s="5" t="s">
        <v>14472</v>
      </c>
      <c r="I2686" s="8" t="s">
        <v>14473</v>
      </c>
      <c r="J2686" s="5" t="s">
        <v>42</v>
      </c>
      <c r="K2686" s="5" t="s">
        <v>19</v>
      </c>
    </row>
    <row r="2687">
      <c r="A2687" s="4">
        <v>8406.0</v>
      </c>
      <c r="B2687" s="5" t="s">
        <v>14474</v>
      </c>
      <c r="C2687" s="5" t="s">
        <v>12541</v>
      </c>
      <c r="D2687" s="6" t="s">
        <v>14475</v>
      </c>
      <c r="E2687" s="5" t="s">
        <v>14476</v>
      </c>
      <c r="F2687" s="5" t="s">
        <v>13460</v>
      </c>
      <c r="G2687" s="6" t="s">
        <v>14477</v>
      </c>
      <c r="H2687" s="4" t="str">
        <f>IFERROR(__xludf.DUMMYFUNCTION("""info@""&amp;LOWER(REGEXREPLACE(B2687,""[^A-Za-z0-9]"",""""))&amp;"".com"""),"info@clubtenisdarniussl.com")</f>
        <v>info@clubtenisdarniussl.com</v>
      </c>
      <c r="I2687" s="9" t="s">
        <v>14478</v>
      </c>
      <c r="J2687" s="5" t="s">
        <v>42</v>
      </c>
      <c r="K2687" s="5" t="s">
        <v>260</v>
      </c>
    </row>
    <row r="2688">
      <c r="A2688" s="4">
        <v>8405.0</v>
      </c>
      <c r="B2688" s="5" t="s">
        <v>14479</v>
      </c>
      <c r="C2688" s="5" t="s">
        <v>14480</v>
      </c>
      <c r="D2688" s="6" t="s">
        <v>14451</v>
      </c>
      <c r="E2688" s="5" t="s">
        <v>14452</v>
      </c>
      <c r="F2688" s="5" t="s">
        <v>13460</v>
      </c>
      <c r="G2688" s="6" t="s">
        <v>14481</v>
      </c>
      <c r="H2688" s="4" t="str">
        <f>IFERROR(__xludf.DUMMYFUNCTION("""info@""&amp;LOWER(REGEXREPLACE(B2688,""[^A-Za-z0-9]"",""""))&amp;"".com"""),"info@spalacentral.com")</f>
        <v>info@spalacentral.com</v>
      </c>
      <c r="I2688" s="9" t="s">
        <v>14482</v>
      </c>
      <c r="J2688" s="5" t="s">
        <v>93</v>
      </c>
      <c r="K2688" s="5" t="s">
        <v>212</v>
      </c>
    </row>
    <row r="2689">
      <c r="A2689" s="4">
        <v>8404.0</v>
      </c>
      <c r="B2689" s="5" t="s">
        <v>14483</v>
      </c>
      <c r="C2689" s="5" t="s">
        <v>14484</v>
      </c>
      <c r="D2689" s="6" t="s">
        <v>14485</v>
      </c>
      <c r="E2689" s="5" t="s">
        <v>14486</v>
      </c>
      <c r="F2689" s="5" t="s">
        <v>13460</v>
      </c>
      <c r="G2689" s="6" t="s">
        <v>14487</v>
      </c>
      <c r="H2689" s="5" t="s">
        <v>14488</v>
      </c>
      <c r="I2689" s="8" t="s">
        <v>14489</v>
      </c>
      <c r="J2689" s="5" t="s">
        <v>108</v>
      </c>
      <c r="K2689" s="4" t="s">
        <v>42</v>
      </c>
    </row>
    <row r="2690">
      <c r="A2690" s="4">
        <v>8403.0</v>
      </c>
      <c r="B2690" s="5" t="s">
        <v>14490</v>
      </c>
      <c r="C2690" s="5" t="s">
        <v>14491</v>
      </c>
      <c r="D2690" s="6" t="s">
        <v>14492</v>
      </c>
      <c r="E2690" s="5" t="s">
        <v>14493</v>
      </c>
      <c r="F2690" s="5" t="s">
        <v>13460</v>
      </c>
      <c r="G2690" s="6" t="s">
        <v>14494</v>
      </c>
      <c r="H2690" s="4" t="s">
        <v>14495</v>
      </c>
      <c r="I2690" s="8" t="s">
        <v>14496</v>
      </c>
      <c r="J2690" s="5" t="s">
        <v>42</v>
      </c>
      <c r="K2690" s="5" t="s">
        <v>553</v>
      </c>
    </row>
    <row r="2691">
      <c r="A2691" s="4">
        <v>8402.0</v>
      </c>
      <c r="B2691" s="5" t="s">
        <v>14497</v>
      </c>
      <c r="C2691" s="5" t="s">
        <v>14498</v>
      </c>
      <c r="D2691" s="6" t="s">
        <v>14492</v>
      </c>
      <c r="E2691" s="5" t="s">
        <v>14493</v>
      </c>
      <c r="F2691" s="5" t="s">
        <v>13460</v>
      </c>
      <c r="G2691" s="6" t="s">
        <v>14499</v>
      </c>
      <c r="H2691" s="5" t="s">
        <v>14500</v>
      </c>
      <c r="I2691" s="8" t="s">
        <v>14501</v>
      </c>
      <c r="J2691" s="5" t="s">
        <v>42</v>
      </c>
      <c r="K2691" s="5" t="s">
        <v>27</v>
      </c>
    </row>
    <row r="2692">
      <c r="A2692" s="4">
        <v>8401.0</v>
      </c>
      <c r="B2692" s="5" t="s">
        <v>14502</v>
      </c>
      <c r="C2692" s="5" t="s">
        <v>14503</v>
      </c>
      <c r="D2692" s="6" t="s">
        <v>14436</v>
      </c>
      <c r="E2692" s="5" t="s">
        <v>14437</v>
      </c>
      <c r="F2692" s="5" t="s">
        <v>13460</v>
      </c>
      <c r="G2692" s="6" t="s">
        <v>14504</v>
      </c>
      <c r="H2692" s="5" t="s">
        <v>14505</v>
      </c>
      <c r="I2692" s="9" t="s">
        <v>14506</v>
      </c>
      <c r="J2692" s="5" t="s">
        <v>42</v>
      </c>
      <c r="K2692" s="5" t="s">
        <v>52</v>
      </c>
    </row>
    <row r="2693">
      <c r="A2693" s="4">
        <v>8400.0</v>
      </c>
      <c r="B2693" s="5" t="s">
        <v>14507</v>
      </c>
      <c r="C2693" s="5" t="s">
        <v>14508</v>
      </c>
      <c r="D2693" s="6" t="s">
        <v>14046</v>
      </c>
      <c r="E2693" s="5" t="s">
        <v>14047</v>
      </c>
      <c r="F2693" s="5" t="s">
        <v>13460</v>
      </c>
      <c r="G2693" s="6" t="s">
        <v>14509</v>
      </c>
      <c r="H2693" s="7" t="s">
        <v>14510</v>
      </c>
      <c r="I2693" s="8" t="s">
        <v>14511</v>
      </c>
      <c r="J2693" s="5" t="s">
        <v>42</v>
      </c>
      <c r="K2693" s="5" t="s">
        <v>1985</v>
      </c>
    </row>
    <row r="2694">
      <c r="A2694" s="4">
        <v>8399.0</v>
      </c>
      <c r="B2694" s="5" t="s">
        <v>14512</v>
      </c>
      <c r="C2694" s="5" t="s">
        <v>14513</v>
      </c>
      <c r="D2694" s="6" t="s">
        <v>14046</v>
      </c>
      <c r="E2694" s="5" t="s">
        <v>14047</v>
      </c>
      <c r="F2694" s="5" t="s">
        <v>13460</v>
      </c>
      <c r="G2694" s="6" t="s">
        <v>14514</v>
      </c>
      <c r="H2694" s="5" t="s">
        <v>14388</v>
      </c>
      <c r="I2694" s="8" t="s">
        <v>14389</v>
      </c>
      <c r="J2694" s="5" t="s">
        <v>42</v>
      </c>
      <c r="K2694" s="5" t="s">
        <v>1410</v>
      </c>
    </row>
    <row r="2695">
      <c r="A2695" s="4">
        <v>8398.0</v>
      </c>
      <c r="B2695" s="5" t="s">
        <v>14515</v>
      </c>
      <c r="C2695" s="5" t="s">
        <v>14516</v>
      </c>
      <c r="D2695" s="6" t="s">
        <v>14046</v>
      </c>
      <c r="E2695" s="5" t="s">
        <v>14047</v>
      </c>
      <c r="F2695" s="5" t="s">
        <v>13460</v>
      </c>
      <c r="G2695" s="6" t="s">
        <v>14517</v>
      </c>
      <c r="H2695" s="4" t="s">
        <v>14518</v>
      </c>
      <c r="I2695" s="11" t="s">
        <v>14519</v>
      </c>
      <c r="J2695" s="5" t="s">
        <v>42</v>
      </c>
      <c r="K2695" s="5" t="s">
        <v>420</v>
      </c>
    </row>
    <row r="2696">
      <c r="A2696" s="4">
        <v>8397.0</v>
      </c>
      <c r="B2696" s="5" t="s">
        <v>14520</v>
      </c>
      <c r="C2696" s="5" t="s">
        <v>14521</v>
      </c>
      <c r="D2696" s="6" t="s">
        <v>14046</v>
      </c>
      <c r="E2696" s="5" t="s">
        <v>14047</v>
      </c>
      <c r="F2696" s="5" t="s">
        <v>13460</v>
      </c>
      <c r="G2696" s="6" t="s">
        <v>14522</v>
      </c>
      <c r="H2696" s="5" t="s">
        <v>14523</v>
      </c>
      <c r="I2696" s="8" t="s">
        <v>14524</v>
      </c>
      <c r="J2696" s="5" t="s">
        <v>42</v>
      </c>
      <c r="K2696" s="5" t="s">
        <v>375</v>
      </c>
    </row>
    <row r="2697">
      <c r="A2697" s="4">
        <v>8396.0</v>
      </c>
      <c r="B2697" s="5" t="s">
        <v>14525</v>
      </c>
      <c r="C2697" s="5" t="s">
        <v>14526</v>
      </c>
      <c r="D2697" s="6" t="s">
        <v>14046</v>
      </c>
      <c r="E2697" s="5" t="s">
        <v>14047</v>
      </c>
      <c r="F2697" s="5" t="s">
        <v>13460</v>
      </c>
      <c r="G2697" s="6" t="s">
        <v>14527</v>
      </c>
      <c r="H2697" s="5" t="s">
        <v>14528</v>
      </c>
      <c r="I2697" s="8" t="s">
        <v>14529</v>
      </c>
      <c r="J2697" s="5" t="s">
        <v>51</v>
      </c>
      <c r="K2697" s="5" t="s">
        <v>1216</v>
      </c>
    </row>
    <row r="2698">
      <c r="A2698" s="4">
        <v>8395.0</v>
      </c>
      <c r="B2698" s="5" t="s">
        <v>14530</v>
      </c>
      <c r="C2698" s="5" t="s">
        <v>14531</v>
      </c>
      <c r="D2698" s="6" t="s">
        <v>14046</v>
      </c>
      <c r="E2698" s="5" t="s">
        <v>14047</v>
      </c>
      <c r="F2698" s="5" t="s">
        <v>13460</v>
      </c>
      <c r="G2698" s="6" t="s">
        <v>14532</v>
      </c>
      <c r="H2698" s="5" t="s">
        <v>14533</v>
      </c>
      <c r="I2698" s="8" t="s">
        <v>14089</v>
      </c>
      <c r="J2698" s="5" t="s">
        <v>42</v>
      </c>
      <c r="K2698" s="5" t="s">
        <v>498</v>
      </c>
    </row>
    <row r="2699">
      <c r="A2699" s="4">
        <v>8394.0</v>
      </c>
      <c r="B2699" s="5" t="s">
        <v>14534</v>
      </c>
      <c r="C2699" s="5" t="s">
        <v>14535</v>
      </c>
      <c r="D2699" s="6" t="s">
        <v>14046</v>
      </c>
      <c r="E2699" s="5" t="s">
        <v>14047</v>
      </c>
      <c r="F2699" s="5" t="s">
        <v>13460</v>
      </c>
      <c r="G2699" s="6" t="s">
        <v>14536</v>
      </c>
      <c r="H2699" s="5" t="s">
        <v>14537</v>
      </c>
      <c r="I2699" s="8" t="s">
        <v>10956</v>
      </c>
      <c r="J2699" s="5" t="s">
        <v>42</v>
      </c>
      <c r="K2699" s="5" t="s">
        <v>381</v>
      </c>
    </row>
    <row r="2700">
      <c r="A2700" s="4">
        <v>8393.0</v>
      </c>
      <c r="B2700" s="5" t="s">
        <v>14538</v>
      </c>
      <c r="C2700" s="5" t="s">
        <v>14539</v>
      </c>
      <c r="D2700" s="6" t="s">
        <v>14046</v>
      </c>
      <c r="E2700" s="5" t="s">
        <v>14047</v>
      </c>
      <c r="F2700" s="5" t="s">
        <v>13460</v>
      </c>
      <c r="G2700" s="6" t="s">
        <v>14540</v>
      </c>
      <c r="H2700" s="4" t="str">
        <f>IFERROR(__xludf.DUMMYFUNCTION("""info@""&amp;LOWER(REGEXREPLACE(B2700,""[^A-Za-z0-9]"",""""))&amp;"".com"""),"info@galicia.com")</f>
        <v>info@galicia.com</v>
      </c>
      <c r="I2700" s="9" t="s">
        <v>14541</v>
      </c>
      <c r="J2700" s="5" t="s">
        <v>42</v>
      </c>
      <c r="K2700" s="5" t="s">
        <v>294</v>
      </c>
    </row>
    <row r="2701">
      <c r="A2701" s="4">
        <v>8392.0</v>
      </c>
      <c r="B2701" s="5" t="s">
        <v>14542</v>
      </c>
      <c r="C2701" s="5" t="s">
        <v>14543</v>
      </c>
      <c r="D2701" s="6" t="s">
        <v>14046</v>
      </c>
      <c r="E2701" s="5" t="s">
        <v>14047</v>
      </c>
      <c r="F2701" s="5" t="s">
        <v>13460</v>
      </c>
      <c r="G2701" s="6" t="s">
        <v>14544</v>
      </c>
      <c r="H2701" s="5" t="s">
        <v>14545</v>
      </c>
      <c r="I2701" s="8" t="s">
        <v>14546</v>
      </c>
      <c r="J2701" s="5" t="s">
        <v>51</v>
      </c>
      <c r="K2701" s="5" t="s">
        <v>1086</v>
      </c>
    </row>
    <row r="2702">
      <c r="A2702" s="4">
        <v>8391.0</v>
      </c>
      <c r="B2702" s="5" t="s">
        <v>14547</v>
      </c>
      <c r="C2702" s="5" t="s">
        <v>14548</v>
      </c>
      <c r="D2702" s="6" t="s">
        <v>14046</v>
      </c>
      <c r="E2702" s="5" t="s">
        <v>14047</v>
      </c>
      <c r="F2702" s="5" t="s">
        <v>13460</v>
      </c>
      <c r="G2702" s="6" t="s">
        <v>14549</v>
      </c>
      <c r="H2702" s="5" t="s">
        <v>14550</v>
      </c>
      <c r="I2702" s="8" t="s">
        <v>14551</v>
      </c>
      <c r="J2702" s="5" t="s">
        <v>42</v>
      </c>
      <c r="K2702" s="5" t="s">
        <v>2700</v>
      </c>
    </row>
    <row r="2703">
      <c r="A2703" s="4">
        <v>8390.0</v>
      </c>
      <c r="B2703" s="5" t="s">
        <v>14552</v>
      </c>
      <c r="C2703" s="5" t="s">
        <v>14553</v>
      </c>
      <c r="D2703" s="6" t="s">
        <v>14046</v>
      </c>
      <c r="E2703" s="5" t="s">
        <v>14047</v>
      </c>
      <c r="F2703" s="5" t="s">
        <v>13460</v>
      </c>
      <c r="G2703" s="6" t="s">
        <v>14554</v>
      </c>
      <c r="H2703" s="5" t="s">
        <v>14555</v>
      </c>
      <c r="I2703" s="8" t="s">
        <v>14556</v>
      </c>
      <c r="J2703" s="5" t="s">
        <v>93</v>
      </c>
      <c r="K2703" s="5" t="s">
        <v>950</v>
      </c>
    </row>
    <row r="2704">
      <c r="A2704" s="4">
        <v>8389.0</v>
      </c>
      <c r="B2704" s="5" t="s">
        <v>14557</v>
      </c>
      <c r="C2704" s="5" t="s">
        <v>14558</v>
      </c>
      <c r="D2704" s="6" t="s">
        <v>14046</v>
      </c>
      <c r="E2704" s="5" t="s">
        <v>14047</v>
      </c>
      <c r="F2704" s="5" t="s">
        <v>13460</v>
      </c>
      <c r="G2704" s="6" t="s">
        <v>14559</v>
      </c>
      <c r="H2704" s="7" t="s">
        <v>14560</v>
      </c>
      <c r="I2704" s="8" t="s">
        <v>14561</v>
      </c>
      <c r="J2704" s="5" t="s">
        <v>108</v>
      </c>
      <c r="K2704" s="5" t="s">
        <v>2456</v>
      </c>
    </row>
    <row r="2705">
      <c r="A2705" s="4">
        <v>8388.0</v>
      </c>
      <c r="B2705" s="5" t="s">
        <v>14562</v>
      </c>
      <c r="C2705" s="5" t="s">
        <v>14563</v>
      </c>
      <c r="D2705" s="6" t="s">
        <v>14564</v>
      </c>
      <c r="E2705" s="5" t="s">
        <v>14565</v>
      </c>
      <c r="F2705" s="5" t="s">
        <v>13460</v>
      </c>
      <c r="G2705" s="6" t="s">
        <v>14566</v>
      </c>
      <c r="H2705" s="4" t="str">
        <f>IFERROR(__xludf.DUMMYFUNCTION("""info@""&amp;LOWER(REGEXREPLACE(B2705,""[^A-Za-z0-9]"",""""))&amp;"".com"""),"info@hotelmediny.com")</f>
        <v>info@hotelmediny.com</v>
      </c>
      <c r="I2705" s="9" t="s">
        <v>14567</v>
      </c>
      <c r="J2705" s="5" t="s">
        <v>42</v>
      </c>
      <c r="K2705" s="5" t="s">
        <v>52</v>
      </c>
    </row>
    <row r="2706">
      <c r="A2706" s="4">
        <v>8387.0</v>
      </c>
      <c r="B2706" s="5" t="s">
        <v>14568</v>
      </c>
      <c r="C2706" s="5" t="s">
        <v>14569</v>
      </c>
      <c r="D2706" s="6" t="s">
        <v>14570</v>
      </c>
      <c r="E2706" s="5" t="s">
        <v>14571</v>
      </c>
      <c r="F2706" s="5" t="s">
        <v>13460</v>
      </c>
      <c r="G2706" s="6" t="s">
        <v>14572</v>
      </c>
      <c r="H2706" s="5" t="s">
        <v>14573</v>
      </c>
      <c r="I2706" s="8" t="s">
        <v>14574</v>
      </c>
      <c r="J2706" s="5" t="s">
        <v>108</v>
      </c>
      <c r="K2706" s="5" t="s">
        <v>839</v>
      </c>
    </row>
    <row r="2707">
      <c r="A2707" s="4">
        <v>8386.0</v>
      </c>
      <c r="B2707" s="5" t="s">
        <v>14575</v>
      </c>
      <c r="C2707" s="5" t="s">
        <v>14576</v>
      </c>
      <c r="D2707" s="6" t="s">
        <v>14577</v>
      </c>
      <c r="E2707" s="5" t="s">
        <v>13460</v>
      </c>
      <c r="F2707" s="5" t="s">
        <v>13460</v>
      </c>
      <c r="G2707" s="6" t="s">
        <v>14578</v>
      </c>
      <c r="H2707" s="5" t="s">
        <v>14579</v>
      </c>
      <c r="I2707" s="8" t="s">
        <v>14580</v>
      </c>
      <c r="J2707" s="5" t="s">
        <v>42</v>
      </c>
      <c r="K2707" s="5" t="s">
        <v>679</v>
      </c>
    </row>
    <row r="2708">
      <c r="A2708" s="4">
        <v>8385.0</v>
      </c>
      <c r="B2708" s="5" t="s">
        <v>14581</v>
      </c>
      <c r="C2708" s="5" t="s">
        <v>14582</v>
      </c>
      <c r="D2708" s="6" t="s">
        <v>14583</v>
      </c>
      <c r="E2708" s="5" t="s">
        <v>13460</v>
      </c>
      <c r="F2708" s="5" t="s">
        <v>13460</v>
      </c>
      <c r="G2708" s="6" t="s">
        <v>14584</v>
      </c>
      <c r="H2708" s="5" t="s">
        <v>14585</v>
      </c>
      <c r="I2708" s="8" t="s">
        <v>14586</v>
      </c>
      <c r="J2708" s="5" t="s">
        <v>42</v>
      </c>
      <c r="K2708" s="5" t="s">
        <v>1144</v>
      </c>
    </row>
    <row r="2709">
      <c r="A2709" s="4">
        <v>8384.0</v>
      </c>
      <c r="B2709" s="5" t="s">
        <v>14587</v>
      </c>
      <c r="C2709" s="5" t="s">
        <v>14588</v>
      </c>
      <c r="D2709" s="6" t="s">
        <v>14589</v>
      </c>
      <c r="E2709" s="5" t="s">
        <v>14590</v>
      </c>
      <c r="F2709" s="5" t="s">
        <v>13460</v>
      </c>
      <c r="G2709" s="6" t="s">
        <v>14591</v>
      </c>
      <c r="H2709" s="5" t="s">
        <v>14592</v>
      </c>
      <c r="I2709" s="8" t="s">
        <v>14593</v>
      </c>
      <c r="J2709" s="5" t="s">
        <v>108</v>
      </c>
      <c r="K2709" s="5" t="s">
        <v>1574</v>
      </c>
    </row>
    <row r="2710">
      <c r="A2710" s="4">
        <v>8383.0</v>
      </c>
      <c r="B2710" s="5" t="s">
        <v>14594</v>
      </c>
      <c r="C2710" s="5" t="s">
        <v>14595</v>
      </c>
      <c r="D2710" s="6" t="s">
        <v>14596</v>
      </c>
      <c r="E2710" s="5" t="s">
        <v>14597</v>
      </c>
      <c r="F2710" s="5" t="s">
        <v>13460</v>
      </c>
      <c r="G2710" s="6" t="s">
        <v>14598</v>
      </c>
      <c r="H2710" s="5" t="s">
        <v>14599</v>
      </c>
      <c r="I2710" s="9" t="s">
        <v>14600</v>
      </c>
      <c r="J2710" s="5" t="s">
        <v>93</v>
      </c>
      <c r="K2710" s="5" t="s">
        <v>375</v>
      </c>
    </row>
    <row r="2711">
      <c r="A2711" s="4">
        <v>8382.0</v>
      </c>
      <c r="B2711" s="5" t="s">
        <v>14601</v>
      </c>
      <c r="C2711" s="5" t="s">
        <v>14602</v>
      </c>
      <c r="D2711" s="6" t="s">
        <v>14603</v>
      </c>
      <c r="E2711" s="5" t="s">
        <v>14604</v>
      </c>
      <c r="F2711" s="5" t="s">
        <v>13460</v>
      </c>
      <c r="G2711" s="6" t="s">
        <v>14605</v>
      </c>
      <c r="H2711" s="5" t="s">
        <v>14606</v>
      </c>
      <c r="I2711" s="8" t="s">
        <v>14607</v>
      </c>
      <c r="J2711" s="5" t="s">
        <v>42</v>
      </c>
      <c r="K2711" s="5" t="s">
        <v>43</v>
      </c>
    </row>
    <row r="2712">
      <c r="A2712" s="4">
        <v>8381.0</v>
      </c>
      <c r="B2712" s="5" t="s">
        <v>14608</v>
      </c>
      <c r="C2712" s="5" t="s">
        <v>14609</v>
      </c>
      <c r="D2712" s="6" t="s">
        <v>14610</v>
      </c>
      <c r="E2712" s="5" t="s">
        <v>14611</v>
      </c>
      <c r="F2712" s="5" t="s">
        <v>13460</v>
      </c>
      <c r="G2712" s="6" t="s">
        <v>14612</v>
      </c>
      <c r="H2712" s="4" t="str">
        <f>IFERROR(__xludf.DUMMYFUNCTION("""info@""&amp;LOWER(REGEXREPLACE(B2712,""[^A-Za-z0-9]"",""""))&amp;"".com"""),"info@pgagolfdecaldassa.com")</f>
        <v>info@pgagolfdecaldassa.com</v>
      </c>
      <c r="I2712" s="9" t="s">
        <v>14613</v>
      </c>
      <c r="J2712" s="5" t="s">
        <v>93</v>
      </c>
      <c r="K2712" s="4" t="s">
        <v>42</v>
      </c>
    </row>
    <row r="2713">
      <c r="A2713" s="4">
        <v>8380.0</v>
      </c>
      <c r="B2713" s="5" t="s">
        <v>14614</v>
      </c>
      <c r="C2713" s="5" t="s">
        <v>14615</v>
      </c>
      <c r="D2713" s="6" t="s">
        <v>14610</v>
      </c>
      <c r="E2713" s="5" t="s">
        <v>14611</v>
      </c>
      <c r="F2713" s="5" t="s">
        <v>13460</v>
      </c>
      <c r="G2713" s="6" t="s">
        <v>14616</v>
      </c>
      <c r="H2713" s="5" t="s">
        <v>14617</v>
      </c>
      <c r="I2713" s="8" t="s">
        <v>14618</v>
      </c>
      <c r="J2713" s="5" t="s">
        <v>42</v>
      </c>
      <c r="K2713" s="5" t="s">
        <v>375</v>
      </c>
    </row>
    <row r="2714">
      <c r="A2714" s="4">
        <v>8379.0</v>
      </c>
      <c r="B2714" s="5" t="s">
        <v>14619</v>
      </c>
      <c r="C2714" s="5" t="s">
        <v>14620</v>
      </c>
      <c r="D2714" s="6" t="s">
        <v>14610</v>
      </c>
      <c r="E2714" s="5" t="s">
        <v>14611</v>
      </c>
      <c r="F2714" s="5" t="s">
        <v>13460</v>
      </c>
      <c r="G2714" s="6" t="s">
        <v>14621</v>
      </c>
      <c r="H2714" s="5" t="s">
        <v>14622</v>
      </c>
      <c r="I2714" s="8" t="s">
        <v>14623</v>
      </c>
      <c r="J2714" s="5" t="s">
        <v>108</v>
      </c>
      <c r="K2714" s="5" t="s">
        <v>5320</v>
      </c>
    </row>
    <row r="2715">
      <c r="A2715" s="4">
        <v>8378.0</v>
      </c>
      <c r="B2715" s="5" t="s">
        <v>14624</v>
      </c>
      <c r="C2715" s="5" t="s">
        <v>14625</v>
      </c>
      <c r="D2715" s="6" t="s">
        <v>14626</v>
      </c>
      <c r="E2715" s="5" t="s">
        <v>14627</v>
      </c>
      <c r="F2715" s="5" t="s">
        <v>13460</v>
      </c>
      <c r="G2715" s="6" t="s">
        <v>14628</v>
      </c>
      <c r="H2715" s="4" t="str">
        <f>IFERROR(__xludf.DUMMYFUNCTION("""info@""&amp;LOWER(REGEXREPLACE(B2715,""[^A-Za-z0-9]"",""""))&amp;"".com"""),"info@hotelmasvilalongapetitsl.com")</f>
        <v>info@hotelmasvilalongapetitsl.com</v>
      </c>
      <c r="I2715" s="9" t="s">
        <v>14629</v>
      </c>
      <c r="J2715" s="5" t="s">
        <v>108</v>
      </c>
      <c r="K2715" s="5" t="s">
        <v>308</v>
      </c>
    </row>
    <row r="2716">
      <c r="A2716" s="4">
        <v>8377.0</v>
      </c>
      <c r="B2716" s="5" t="s">
        <v>14630</v>
      </c>
      <c r="C2716" s="5" t="s">
        <v>14631</v>
      </c>
      <c r="D2716" s="6" t="s">
        <v>13458</v>
      </c>
      <c r="E2716" s="5" t="s">
        <v>13459</v>
      </c>
      <c r="F2716" s="5" t="s">
        <v>13460</v>
      </c>
      <c r="G2716" s="6" t="s">
        <v>14632</v>
      </c>
      <c r="H2716" s="5" t="s">
        <v>14633</v>
      </c>
      <c r="I2716" s="8" t="s">
        <v>14634</v>
      </c>
      <c r="J2716" s="5" t="s">
        <v>18</v>
      </c>
      <c r="K2716" s="5" t="s">
        <v>553</v>
      </c>
    </row>
    <row r="2717">
      <c r="A2717" s="4">
        <v>8376.0</v>
      </c>
      <c r="B2717" s="5" t="s">
        <v>14635</v>
      </c>
      <c r="C2717" s="5" t="s">
        <v>14636</v>
      </c>
      <c r="D2717" s="6" t="s">
        <v>13458</v>
      </c>
      <c r="E2717" s="5" t="s">
        <v>13459</v>
      </c>
      <c r="F2717" s="5" t="s">
        <v>13460</v>
      </c>
      <c r="G2717" s="6" t="s">
        <v>14637</v>
      </c>
      <c r="H2717" s="5" t="s">
        <v>14638</v>
      </c>
      <c r="I2717" s="8" t="s">
        <v>14639</v>
      </c>
      <c r="J2717" s="5" t="s">
        <v>108</v>
      </c>
      <c r="K2717" s="5" t="s">
        <v>201</v>
      </c>
    </row>
    <row r="2718">
      <c r="A2718" s="4">
        <v>8375.0</v>
      </c>
      <c r="B2718" s="5" t="s">
        <v>14640</v>
      </c>
      <c r="C2718" s="5" t="s">
        <v>14641</v>
      </c>
      <c r="D2718" s="6" t="s">
        <v>14642</v>
      </c>
      <c r="E2718" s="5" t="s">
        <v>14643</v>
      </c>
      <c r="F2718" s="5" t="s">
        <v>13460</v>
      </c>
      <c r="G2718" s="6" t="s">
        <v>14644</v>
      </c>
      <c r="H2718" s="5" t="s">
        <v>14645</v>
      </c>
      <c r="I2718" s="8" t="s">
        <v>14646</v>
      </c>
      <c r="J2718" s="5" t="s">
        <v>42</v>
      </c>
      <c r="K2718" s="5" t="s">
        <v>1427</v>
      </c>
    </row>
    <row r="2719">
      <c r="A2719" s="4">
        <v>8374.0</v>
      </c>
      <c r="B2719" s="5" t="s">
        <v>14647</v>
      </c>
      <c r="C2719" s="5" t="s">
        <v>14648</v>
      </c>
      <c r="D2719" s="6" t="s">
        <v>14642</v>
      </c>
      <c r="E2719" s="5" t="s">
        <v>14643</v>
      </c>
      <c r="F2719" s="5" t="s">
        <v>13460</v>
      </c>
      <c r="G2719" s="6" t="s">
        <v>14649</v>
      </c>
      <c r="H2719" s="5" t="s">
        <v>14650</v>
      </c>
      <c r="I2719" s="8" t="s">
        <v>14651</v>
      </c>
      <c r="J2719" s="5" t="s">
        <v>108</v>
      </c>
      <c r="K2719" s="5" t="s">
        <v>2145</v>
      </c>
    </row>
    <row r="2720">
      <c r="A2720" s="4">
        <v>8373.0</v>
      </c>
      <c r="B2720" s="5" t="s">
        <v>14652</v>
      </c>
      <c r="C2720" s="5" t="s">
        <v>14653</v>
      </c>
      <c r="D2720" s="6" t="s">
        <v>14589</v>
      </c>
      <c r="E2720" s="5" t="s">
        <v>13460</v>
      </c>
      <c r="F2720" s="5" t="s">
        <v>13460</v>
      </c>
      <c r="G2720" s="6" t="s">
        <v>14654</v>
      </c>
      <c r="H2720" s="5" t="s">
        <v>14655</v>
      </c>
      <c r="I2720" s="8" t="s">
        <v>14656</v>
      </c>
      <c r="J2720" s="5" t="s">
        <v>108</v>
      </c>
      <c r="K2720" s="4" t="s">
        <v>42</v>
      </c>
    </row>
    <row r="2721">
      <c r="A2721" s="4">
        <v>8372.0</v>
      </c>
      <c r="B2721" s="5" t="s">
        <v>14657</v>
      </c>
      <c r="C2721" s="5" t="s">
        <v>14658</v>
      </c>
      <c r="D2721" s="6" t="s">
        <v>14642</v>
      </c>
      <c r="E2721" s="5" t="s">
        <v>14643</v>
      </c>
      <c r="F2721" s="5" t="s">
        <v>13460</v>
      </c>
      <c r="G2721" s="6" t="s">
        <v>14659</v>
      </c>
      <c r="H2721" s="4" t="s">
        <v>14660</v>
      </c>
      <c r="I2721" s="8" t="s">
        <v>14661</v>
      </c>
      <c r="J2721" s="5" t="s">
        <v>42</v>
      </c>
      <c r="K2721" s="5" t="s">
        <v>1410</v>
      </c>
    </row>
    <row r="2722">
      <c r="A2722" s="4">
        <v>8371.0</v>
      </c>
      <c r="B2722" s="5" t="s">
        <v>14662</v>
      </c>
      <c r="C2722" s="5" t="s">
        <v>14663</v>
      </c>
      <c r="D2722" s="6" t="s">
        <v>14642</v>
      </c>
      <c r="E2722" s="5" t="s">
        <v>14643</v>
      </c>
      <c r="F2722" s="5" t="s">
        <v>13460</v>
      </c>
      <c r="G2722" s="6" t="s">
        <v>14664</v>
      </c>
      <c r="H2722" s="5" t="s">
        <v>14665</v>
      </c>
      <c r="I2722" s="8" t="s">
        <v>14666</v>
      </c>
      <c r="J2722" s="5" t="s">
        <v>42</v>
      </c>
      <c r="K2722" s="5" t="s">
        <v>754</v>
      </c>
    </row>
    <row r="2723">
      <c r="A2723" s="4">
        <v>8370.0</v>
      </c>
      <c r="B2723" s="5" t="s">
        <v>14667</v>
      </c>
      <c r="C2723" s="5" t="s">
        <v>14668</v>
      </c>
      <c r="D2723" s="6" t="s">
        <v>14669</v>
      </c>
      <c r="E2723" s="5" t="s">
        <v>14670</v>
      </c>
      <c r="F2723" s="5" t="s">
        <v>13460</v>
      </c>
      <c r="G2723" s="6" t="s">
        <v>14671</v>
      </c>
      <c r="H2723" s="5" t="s">
        <v>14672</v>
      </c>
      <c r="I2723" s="8" t="s">
        <v>14673</v>
      </c>
      <c r="J2723" s="5" t="s">
        <v>51</v>
      </c>
      <c r="K2723" s="5" t="s">
        <v>679</v>
      </c>
    </row>
    <row r="2724">
      <c r="A2724" s="4">
        <v>8369.0</v>
      </c>
      <c r="B2724" s="5" t="s">
        <v>14674</v>
      </c>
      <c r="C2724" s="5" t="s">
        <v>14675</v>
      </c>
      <c r="D2724" s="6" t="s">
        <v>14669</v>
      </c>
      <c r="E2724" s="5" t="s">
        <v>14670</v>
      </c>
      <c r="F2724" s="5" t="s">
        <v>13460</v>
      </c>
      <c r="G2724" s="6" t="s">
        <v>14676</v>
      </c>
      <c r="H2724" s="7" t="s">
        <v>14677</v>
      </c>
      <c r="I2724" s="8" t="s">
        <v>14678</v>
      </c>
      <c r="J2724" s="5" t="s">
        <v>42</v>
      </c>
      <c r="K2724" s="5" t="s">
        <v>233</v>
      </c>
    </row>
    <row r="2725">
      <c r="A2725" s="4">
        <v>8368.0</v>
      </c>
      <c r="B2725" s="5" t="s">
        <v>14679</v>
      </c>
      <c r="C2725" s="5" t="s">
        <v>14680</v>
      </c>
      <c r="D2725" s="6" t="s">
        <v>14583</v>
      </c>
      <c r="E2725" s="5" t="s">
        <v>13460</v>
      </c>
      <c r="F2725" s="5" t="s">
        <v>13460</v>
      </c>
      <c r="G2725" s="6" t="s">
        <v>14681</v>
      </c>
      <c r="H2725" s="5" t="s">
        <v>14682</v>
      </c>
      <c r="I2725" s="8" t="s">
        <v>14683</v>
      </c>
      <c r="J2725" s="5" t="s">
        <v>93</v>
      </c>
      <c r="K2725" s="5" t="s">
        <v>433</v>
      </c>
    </row>
    <row r="2726">
      <c r="A2726" s="4">
        <v>8367.0</v>
      </c>
      <c r="B2726" s="5" t="s">
        <v>14684</v>
      </c>
      <c r="C2726" s="5" t="s">
        <v>14685</v>
      </c>
      <c r="D2726" s="6" t="s">
        <v>13466</v>
      </c>
      <c r="E2726" s="5" t="s">
        <v>13467</v>
      </c>
      <c r="F2726" s="5" t="s">
        <v>13460</v>
      </c>
      <c r="G2726" s="6" t="s">
        <v>14686</v>
      </c>
      <c r="H2726" s="5" t="s">
        <v>14687</v>
      </c>
      <c r="I2726" s="8" t="s">
        <v>14688</v>
      </c>
      <c r="J2726" s="5" t="s">
        <v>42</v>
      </c>
      <c r="K2726" s="4" t="s">
        <v>42</v>
      </c>
    </row>
    <row r="2727">
      <c r="A2727" s="4">
        <v>8366.0</v>
      </c>
      <c r="B2727" s="5" t="s">
        <v>14689</v>
      </c>
      <c r="C2727" s="5" t="s">
        <v>14690</v>
      </c>
      <c r="D2727" s="6" t="s">
        <v>14583</v>
      </c>
      <c r="E2727" s="5" t="s">
        <v>13460</v>
      </c>
      <c r="F2727" s="5" t="s">
        <v>13460</v>
      </c>
      <c r="G2727" s="6" t="s">
        <v>14691</v>
      </c>
      <c r="H2727" s="5" t="s">
        <v>14692</v>
      </c>
      <c r="I2727" s="8" t="s">
        <v>14693</v>
      </c>
      <c r="J2727" s="5" t="s">
        <v>108</v>
      </c>
      <c r="K2727" s="5" t="s">
        <v>679</v>
      </c>
    </row>
    <row r="2728">
      <c r="A2728" s="4">
        <v>8365.0</v>
      </c>
      <c r="B2728" s="5" t="s">
        <v>14694</v>
      </c>
      <c r="C2728" s="5" t="s">
        <v>14695</v>
      </c>
      <c r="D2728" s="6" t="s">
        <v>14696</v>
      </c>
      <c r="E2728" s="5" t="s">
        <v>13460</v>
      </c>
      <c r="F2728" s="5" t="s">
        <v>13460</v>
      </c>
      <c r="G2728" s="6" t="s">
        <v>14697</v>
      </c>
      <c r="H2728" s="5" t="s">
        <v>14698</v>
      </c>
      <c r="I2728" s="8" t="s">
        <v>8159</v>
      </c>
      <c r="J2728" s="5" t="s">
        <v>108</v>
      </c>
      <c r="K2728" s="5" t="s">
        <v>13751</v>
      </c>
    </row>
    <row r="2729">
      <c r="A2729" s="4">
        <v>8364.0</v>
      </c>
      <c r="B2729" s="5" t="s">
        <v>14699</v>
      </c>
      <c r="C2729" s="5" t="s">
        <v>14700</v>
      </c>
      <c r="D2729" s="6" t="s">
        <v>14701</v>
      </c>
      <c r="E2729" s="5" t="s">
        <v>13460</v>
      </c>
      <c r="F2729" s="5" t="s">
        <v>13460</v>
      </c>
      <c r="G2729" s="6" t="s">
        <v>14702</v>
      </c>
      <c r="H2729" s="5" t="s">
        <v>14703</v>
      </c>
      <c r="I2729" s="8" t="s">
        <v>10667</v>
      </c>
      <c r="J2729" s="5" t="s">
        <v>108</v>
      </c>
      <c r="K2729" s="5" t="s">
        <v>9041</v>
      </c>
    </row>
    <row r="2730">
      <c r="A2730" s="4">
        <v>8363.0</v>
      </c>
      <c r="B2730" s="5" t="s">
        <v>14704</v>
      </c>
      <c r="C2730" s="5" t="s">
        <v>14705</v>
      </c>
      <c r="D2730" s="6" t="s">
        <v>14706</v>
      </c>
      <c r="E2730" s="5" t="s">
        <v>14707</v>
      </c>
      <c r="F2730" s="5" t="s">
        <v>13460</v>
      </c>
      <c r="G2730" s="6" t="s">
        <v>14708</v>
      </c>
      <c r="H2730" s="4" t="str">
        <f>IFERROR(__xludf.DUMMYFUNCTION("""info@""&amp;LOWER(REGEXREPLACE(B2730,""[^A-Za-z0-9]"",""""))&amp;"".com"""),"info@calmariner.com")</f>
        <v>info@calmariner.com</v>
      </c>
      <c r="I2730" s="9" t="s">
        <v>14709</v>
      </c>
      <c r="J2730" s="5" t="s">
        <v>93</v>
      </c>
      <c r="K2730" s="5" t="s">
        <v>152</v>
      </c>
    </row>
    <row r="2731">
      <c r="A2731" s="4">
        <v>8362.0</v>
      </c>
      <c r="B2731" s="5" t="s">
        <v>14710</v>
      </c>
      <c r="C2731" s="5" t="s">
        <v>14711</v>
      </c>
      <c r="D2731" s="6" t="s">
        <v>14712</v>
      </c>
      <c r="E2731" s="5" t="s">
        <v>14713</v>
      </c>
      <c r="F2731" s="5" t="s">
        <v>13460</v>
      </c>
      <c r="G2731" s="6" t="s">
        <v>14714</v>
      </c>
      <c r="H2731" s="5" t="s">
        <v>14715</v>
      </c>
      <c r="I2731" s="8" t="s">
        <v>14716</v>
      </c>
      <c r="J2731" s="5" t="s">
        <v>42</v>
      </c>
      <c r="K2731" s="4" t="s">
        <v>42</v>
      </c>
    </row>
    <row r="2732">
      <c r="A2732" s="4">
        <v>8361.0</v>
      </c>
      <c r="B2732" s="5" t="s">
        <v>14717</v>
      </c>
      <c r="C2732" s="5" t="s">
        <v>14718</v>
      </c>
      <c r="D2732" s="6" t="s">
        <v>14712</v>
      </c>
      <c r="E2732" s="5" t="s">
        <v>14713</v>
      </c>
      <c r="F2732" s="5" t="s">
        <v>13460</v>
      </c>
      <c r="G2732" s="6" t="s">
        <v>14719</v>
      </c>
      <c r="H2732" s="4" t="s">
        <v>14720</v>
      </c>
      <c r="I2732" s="8" t="s">
        <v>14721</v>
      </c>
      <c r="J2732" s="5" t="s">
        <v>42</v>
      </c>
      <c r="K2732" s="5" t="s">
        <v>85</v>
      </c>
    </row>
    <row r="2733">
      <c r="A2733" s="4">
        <v>8359.0</v>
      </c>
      <c r="B2733" s="5" t="s">
        <v>14722</v>
      </c>
      <c r="C2733" s="5" t="s">
        <v>14723</v>
      </c>
      <c r="D2733" s="6" t="s">
        <v>14712</v>
      </c>
      <c r="E2733" s="5" t="s">
        <v>14713</v>
      </c>
      <c r="F2733" s="5" t="s">
        <v>13460</v>
      </c>
      <c r="G2733" s="6" t="s">
        <v>14724</v>
      </c>
      <c r="H2733" s="4" t="s">
        <v>14725</v>
      </c>
      <c r="I2733" s="8" t="s">
        <v>14726</v>
      </c>
      <c r="J2733" s="5" t="s">
        <v>108</v>
      </c>
      <c r="K2733" s="5" t="s">
        <v>109</v>
      </c>
    </row>
    <row r="2734">
      <c r="A2734" s="4">
        <v>8360.0</v>
      </c>
      <c r="B2734" s="5" t="s">
        <v>14727</v>
      </c>
      <c r="C2734" s="5" t="s">
        <v>14728</v>
      </c>
      <c r="D2734" s="6" t="s">
        <v>14712</v>
      </c>
      <c r="E2734" s="5" t="s">
        <v>14713</v>
      </c>
      <c r="F2734" s="5" t="s">
        <v>13460</v>
      </c>
      <c r="G2734" s="6" t="s">
        <v>14724</v>
      </c>
      <c r="H2734" s="13" t="s">
        <v>14729</v>
      </c>
      <c r="I2734" s="8" t="s">
        <v>14726</v>
      </c>
      <c r="J2734" s="5" t="s">
        <v>51</v>
      </c>
      <c r="K2734" s="5" t="s">
        <v>109</v>
      </c>
    </row>
    <row r="2735">
      <c r="A2735" s="4">
        <v>8358.0</v>
      </c>
      <c r="B2735" s="5" t="s">
        <v>1578</v>
      </c>
      <c r="C2735" s="5" t="s">
        <v>14730</v>
      </c>
      <c r="D2735" s="6" t="s">
        <v>14712</v>
      </c>
      <c r="E2735" s="5" t="s">
        <v>14713</v>
      </c>
      <c r="F2735" s="5" t="s">
        <v>13460</v>
      </c>
      <c r="G2735" s="6" t="s">
        <v>14731</v>
      </c>
      <c r="H2735" s="7" t="s">
        <v>14732</v>
      </c>
      <c r="I2735" s="8" t="s">
        <v>14733</v>
      </c>
      <c r="J2735" s="5" t="s">
        <v>108</v>
      </c>
      <c r="K2735" s="5" t="s">
        <v>721</v>
      </c>
    </row>
    <row r="2736">
      <c r="A2736" s="4">
        <v>8357.0</v>
      </c>
      <c r="B2736" s="5" t="s">
        <v>14710</v>
      </c>
      <c r="C2736" s="5" t="s">
        <v>14734</v>
      </c>
      <c r="D2736" s="6" t="s">
        <v>14712</v>
      </c>
      <c r="E2736" s="5" t="s">
        <v>14713</v>
      </c>
      <c r="F2736" s="5" t="s">
        <v>13460</v>
      </c>
      <c r="G2736" s="6" t="s">
        <v>14735</v>
      </c>
      <c r="H2736" s="5" t="s">
        <v>14715</v>
      </c>
      <c r="I2736" s="8" t="s">
        <v>14736</v>
      </c>
      <c r="J2736" s="5" t="s">
        <v>93</v>
      </c>
      <c r="K2736" s="5" t="s">
        <v>43</v>
      </c>
    </row>
    <row r="2737">
      <c r="A2737" s="4">
        <v>8356.0</v>
      </c>
      <c r="B2737" s="5" t="s">
        <v>14737</v>
      </c>
      <c r="C2737" s="5" t="s">
        <v>14738</v>
      </c>
      <c r="D2737" s="6" t="s">
        <v>13473</v>
      </c>
      <c r="E2737" s="5" t="s">
        <v>13474</v>
      </c>
      <c r="F2737" s="5" t="s">
        <v>13460</v>
      </c>
      <c r="G2737" s="6" t="s">
        <v>14739</v>
      </c>
      <c r="H2737" s="5" t="s">
        <v>14740</v>
      </c>
      <c r="I2737" s="8" t="s">
        <v>14741</v>
      </c>
      <c r="J2737" s="5" t="s">
        <v>93</v>
      </c>
      <c r="K2737" s="5" t="s">
        <v>12282</v>
      </c>
    </row>
    <row r="2738">
      <c r="A2738" s="4">
        <v>8355.0</v>
      </c>
      <c r="B2738" s="5" t="s">
        <v>14742</v>
      </c>
      <c r="C2738" s="5" t="s">
        <v>14743</v>
      </c>
      <c r="D2738" s="6" t="s">
        <v>13473</v>
      </c>
      <c r="E2738" s="5" t="s">
        <v>13474</v>
      </c>
      <c r="F2738" s="5" t="s">
        <v>13460</v>
      </c>
      <c r="G2738" s="6" t="s">
        <v>14744</v>
      </c>
      <c r="H2738" s="5" t="s">
        <v>14745</v>
      </c>
      <c r="I2738" s="8" t="s">
        <v>14746</v>
      </c>
      <c r="J2738" s="5" t="s">
        <v>42</v>
      </c>
      <c r="K2738" s="5" t="s">
        <v>1446</v>
      </c>
    </row>
    <row r="2739">
      <c r="A2739" s="4">
        <v>8354.0</v>
      </c>
      <c r="B2739" s="5" t="s">
        <v>14747</v>
      </c>
      <c r="C2739" s="5" t="s">
        <v>14748</v>
      </c>
      <c r="D2739" s="6" t="s">
        <v>13473</v>
      </c>
      <c r="E2739" s="5" t="s">
        <v>13474</v>
      </c>
      <c r="F2739" s="5" t="s">
        <v>13460</v>
      </c>
      <c r="G2739" s="6" t="s">
        <v>14749</v>
      </c>
      <c r="H2739" s="5" t="s">
        <v>14750</v>
      </c>
      <c r="I2739" s="9" t="s">
        <v>14751</v>
      </c>
      <c r="J2739" s="5" t="s">
        <v>93</v>
      </c>
      <c r="K2739" s="4" t="s">
        <v>42</v>
      </c>
    </row>
    <row r="2740">
      <c r="A2740" s="4">
        <v>8353.0</v>
      </c>
      <c r="B2740" s="5" t="s">
        <v>14752</v>
      </c>
      <c r="C2740" s="5" t="s">
        <v>14753</v>
      </c>
      <c r="D2740" s="6" t="s">
        <v>13473</v>
      </c>
      <c r="E2740" s="5" t="s">
        <v>13474</v>
      </c>
      <c r="F2740" s="5" t="s">
        <v>13460</v>
      </c>
      <c r="G2740" s="6" t="s">
        <v>14754</v>
      </c>
      <c r="H2740" s="5" t="s">
        <v>14755</v>
      </c>
      <c r="I2740" s="8" t="s">
        <v>14756</v>
      </c>
      <c r="J2740" s="5" t="s">
        <v>93</v>
      </c>
      <c r="K2740" s="5" t="s">
        <v>420</v>
      </c>
    </row>
    <row r="2741">
      <c r="A2741" s="4">
        <v>8352.0</v>
      </c>
      <c r="B2741" s="5" t="s">
        <v>14757</v>
      </c>
      <c r="C2741" s="5" t="s">
        <v>14758</v>
      </c>
      <c r="D2741" s="6" t="s">
        <v>13473</v>
      </c>
      <c r="E2741" s="5" t="s">
        <v>13474</v>
      </c>
      <c r="F2741" s="5" t="s">
        <v>13460</v>
      </c>
      <c r="G2741" s="6" t="s">
        <v>14759</v>
      </c>
      <c r="H2741" s="5" t="s">
        <v>14760</v>
      </c>
      <c r="I2741" s="8" t="s">
        <v>13516</v>
      </c>
      <c r="J2741" s="5" t="s">
        <v>108</v>
      </c>
      <c r="K2741" s="4" t="s">
        <v>42</v>
      </c>
    </row>
    <row r="2742">
      <c r="A2742" s="4">
        <v>8351.0</v>
      </c>
      <c r="B2742" s="5" t="s">
        <v>14761</v>
      </c>
      <c r="C2742" s="5" t="s">
        <v>14762</v>
      </c>
      <c r="D2742" s="6" t="s">
        <v>14763</v>
      </c>
      <c r="E2742" s="5" t="s">
        <v>14764</v>
      </c>
      <c r="F2742" s="5" t="s">
        <v>13460</v>
      </c>
      <c r="G2742" s="6" t="s">
        <v>14765</v>
      </c>
      <c r="H2742" s="5" t="s">
        <v>14766</v>
      </c>
      <c r="I2742" s="8" t="s">
        <v>14767</v>
      </c>
      <c r="J2742" s="5" t="s">
        <v>108</v>
      </c>
      <c r="K2742" s="5" t="s">
        <v>294</v>
      </c>
    </row>
    <row r="2743">
      <c r="A2743" s="4">
        <v>8350.0</v>
      </c>
      <c r="B2743" s="5" t="s">
        <v>14768</v>
      </c>
      <c r="C2743" s="5" t="s">
        <v>14769</v>
      </c>
      <c r="D2743" s="6" t="s">
        <v>13473</v>
      </c>
      <c r="E2743" s="5" t="s">
        <v>13474</v>
      </c>
      <c r="F2743" s="5" t="s">
        <v>13460</v>
      </c>
      <c r="G2743" s="6" t="s">
        <v>14770</v>
      </c>
      <c r="H2743" s="4" t="str">
        <f>IFERROR(__xludf.DUMMYFUNCTION("""info@""&amp;LOWER(REGEXREPLACE(B2743,""[^A-Za-z0-9]"",""""))&amp;"".com"""),"info@selvamar.com")</f>
        <v>info@selvamar.com</v>
      </c>
      <c r="I2743" s="9" t="s">
        <v>14771</v>
      </c>
      <c r="J2743" s="5" t="s">
        <v>42</v>
      </c>
      <c r="K2743" s="5" t="s">
        <v>14772</v>
      </c>
    </row>
    <row r="2744">
      <c r="A2744" s="4">
        <v>8349.0</v>
      </c>
      <c r="B2744" s="5" t="s">
        <v>14773</v>
      </c>
      <c r="C2744" s="5" t="s">
        <v>14774</v>
      </c>
      <c r="D2744" s="6" t="s">
        <v>13473</v>
      </c>
      <c r="E2744" s="5" t="s">
        <v>13474</v>
      </c>
      <c r="F2744" s="5" t="s">
        <v>13460</v>
      </c>
      <c r="G2744" s="6" t="s">
        <v>14775</v>
      </c>
      <c r="H2744" s="4" t="str">
        <f>IFERROR(__xludf.DUMMYFUNCTION("""info@""&amp;LOWER(REGEXREPLACE(B2744,""[^A-Za-z0-9]"",""""))&amp;"".com"""),"info@oasispark.com")</f>
        <v>info@oasispark.com</v>
      </c>
      <c r="I2744" s="9" t="s">
        <v>14776</v>
      </c>
      <c r="J2744" s="5" t="s">
        <v>108</v>
      </c>
      <c r="K2744" s="5" t="s">
        <v>14777</v>
      </c>
    </row>
    <row r="2745">
      <c r="A2745" s="4">
        <v>8348.0</v>
      </c>
      <c r="B2745" s="5" t="s">
        <v>14778</v>
      </c>
      <c r="C2745" s="5" t="s">
        <v>14779</v>
      </c>
      <c r="D2745" s="6" t="s">
        <v>13473</v>
      </c>
      <c r="E2745" s="5" t="s">
        <v>13474</v>
      </c>
      <c r="F2745" s="5" t="s">
        <v>13460</v>
      </c>
      <c r="G2745" s="6" t="s">
        <v>14780</v>
      </c>
      <c r="H2745" s="4" t="str">
        <f>IFERROR(__xludf.DUMMYFUNCTION("""info@""&amp;LOWER(REGEXREPLACE(B2745,""[^A-Za-z0-9]"",""""))&amp;"".com"""),"info@lasmariposassl.com")</f>
        <v>info@lasmariposassl.com</v>
      </c>
      <c r="I2745" s="9" t="s">
        <v>14781</v>
      </c>
      <c r="J2745" s="5" t="s">
        <v>42</v>
      </c>
      <c r="K2745" s="5" t="s">
        <v>1144</v>
      </c>
    </row>
    <row r="2746">
      <c r="A2746" s="4">
        <v>8347.0</v>
      </c>
      <c r="B2746" s="5" t="s">
        <v>14782</v>
      </c>
      <c r="C2746" s="5" t="s">
        <v>14783</v>
      </c>
      <c r="D2746" s="6" t="s">
        <v>13473</v>
      </c>
      <c r="E2746" s="5" t="s">
        <v>13474</v>
      </c>
      <c r="F2746" s="5" t="s">
        <v>13460</v>
      </c>
      <c r="G2746" s="6" t="s">
        <v>14784</v>
      </c>
      <c r="H2746" s="4" t="str">
        <f>IFERROR(__xludf.DUMMYFUNCTION("""info@""&amp;LOWER(REGEXREPLACE(B2746,""[^A-Za-z0-9]"",""""))&amp;"".com"""),"info@hotelsuneoclubcostabrava.com")</f>
        <v>info@hotelsuneoclubcostabrava.com</v>
      </c>
      <c r="I2746" s="9" t="s">
        <v>14785</v>
      </c>
      <c r="J2746" s="5" t="s">
        <v>42</v>
      </c>
      <c r="K2746" s="4" t="s">
        <v>42</v>
      </c>
    </row>
    <row r="2747">
      <c r="A2747" s="4">
        <v>8346.0</v>
      </c>
      <c r="B2747" s="5" t="s">
        <v>14786</v>
      </c>
      <c r="C2747" s="5" t="s">
        <v>14787</v>
      </c>
      <c r="D2747" s="6" t="s">
        <v>13473</v>
      </c>
      <c r="E2747" s="5" t="s">
        <v>13474</v>
      </c>
      <c r="F2747" s="5" t="s">
        <v>13460</v>
      </c>
      <c r="G2747" s="6" t="s">
        <v>14788</v>
      </c>
      <c r="H2747" s="7" t="s">
        <v>14789</v>
      </c>
      <c r="I2747" s="8" t="s">
        <v>14790</v>
      </c>
      <c r="J2747" s="5" t="s">
        <v>42</v>
      </c>
      <c r="K2747" s="5" t="s">
        <v>1014</v>
      </c>
    </row>
    <row r="2748">
      <c r="A2748" s="4">
        <v>8345.0</v>
      </c>
      <c r="B2748" s="5" t="s">
        <v>14791</v>
      </c>
      <c r="C2748" s="5" t="s">
        <v>14792</v>
      </c>
      <c r="D2748" s="6" t="s">
        <v>13473</v>
      </c>
      <c r="E2748" s="5" t="s">
        <v>13474</v>
      </c>
      <c r="F2748" s="5" t="s">
        <v>13460</v>
      </c>
      <c r="G2748" s="6" t="s">
        <v>14793</v>
      </c>
      <c r="H2748" s="5" t="s">
        <v>14794</v>
      </c>
      <c r="I2748" s="8" t="s">
        <v>14795</v>
      </c>
      <c r="J2748" s="5" t="s">
        <v>42</v>
      </c>
      <c r="K2748" s="4" t="s">
        <v>42</v>
      </c>
    </row>
    <row r="2749">
      <c r="A2749" s="4">
        <v>8344.0</v>
      </c>
      <c r="B2749" s="5" t="s">
        <v>14796</v>
      </c>
      <c r="C2749" s="5" t="s">
        <v>14797</v>
      </c>
      <c r="D2749" s="6" t="s">
        <v>13473</v>
      </c>
      <c r="E2749" s="5" t="s">
        <v>13474</v>
      </c>
      <c r="F2749" s="5" t="s">
        <v>13460</v>
      </c>
      <c r="G2749" s="6" t="s">
        <v>14798</v>
      </c>
      <c r="H2749" s="5" t="s">
        <v>14799</v>
      </c>
      <c r="I2749" s="8" t="s">
        <v>14790</v>
      </c>
      <c r="J2749" s="5" t="s">
        <v>108</v>
      </c>
      <c r="K2749" s="5" t="s">
        <v>975</v>
      </c>
    </row>
    <row r="2750">
      <c r="A2750" s="4">
        <v>8343.0</v>
      </c>
      <c r="B2750" s="5" t="s">
        <v>14800</v>
      </c>
      <c r="C2750" s="5" t="s">
        <v>14801</v>
      </c>
      <c r="D2750" s="6" t="s">
        <v>13473</v>
      </c>
      <c r="E2750" s="5" t="s">
        <v>13474</v>
      </c>
      <c r="F2750" s="5" t="s">
        <v>13460</v>
      </c>
      <c r="G2750" s="6" t="s">
        <v>14802</v>
      </c>
      <c r="H2750" s="5" t="s">
        <v>14803</v>
      </c>
      <c r="I2750" s="8" t="s">
        <v>14804</v>
      </c>
      <c r="J2750" s="5" t="s">
        <v>42</v>
      </c>
      <c r="K2750" s="5" t="s">
        <v>184</v>
      </c>
    </row>
    <row r="2751">
      <c r="A2751" s="4">
        <v>8342.0</v>
      </c>
      <c r="B2751" s="5" t="s">
        <v>14805</v>
      </c>
      <c r="C2751" s="5" t="s">
        <v>14806</v>
      </c>
      <c r="D2751" s="6" t="s">
        <v>13473</v>
      </c>
      <c r="E2751" s="5" t="s">
        <v>13474</v>
      </c>
      <c r="F2751" s="5" t="s">
        <v>13460</v>
      </c>
      <c r="G2751" s="6" t="s">
        <v>14807</v>
      </c>
      <c r="H2751" s="4" t="str">
        <f>IFERROR(__xludf.DUMMYFUNCTION("""info@""&amp;LOWER(REGEXREPLACE(B2751,""[^A-Za-z0-9]"",""""))&amp;"".com"""),"info@plazaparis.com")</f>
        <v>info@plazaparis.com</v>
      </c>
      <c r="I2751" s="9" t="s">
        <v>14808</v>
      </c>
      <c r="J2751" s="5" t="s">
        <v>108</v>
      </c>
      <c r="K2751" s="5" t="s">
        <v>7758</v>
      </c>
    </row>
    <row r="2752">
      <c r="A2752" s="4">
        <v>8341.0</v>
      </c>
      <c r="B2752" s="5" t="s">
        <v>14809</v>
      </c>
      <c r="C2752" s="5" t="s">
        <v>14810</v>
      </c>
      <c r="D2752" s="6" t="s">
        <v>13473</v>
      </c>
      <c r="E2752" s="5" t="s">
        <v>13474</v>
      </c>
      <c r="F2752" s="5" t="s">
        <v>13460</v>
      </c>
      <c r="G2752" s="6" t="s">
        <v>14811</v>
      </c>
      <c r="H2752" s="5" t="s">
        <v>10236</v>
      </c>
      <c r="I2752" s="9" t="s">
        <v>14812</v>
      </c>
      <c r="J2752" s="5" t="s">
        <v>108</v>
      </c>
      <c r="K2752" s="5" t="s">
        <v>5480</v>
      </c>
    </row>
    <row r="2753">
      <c r="A2753" s="4">
        <v>8340.0</v>
      </c>
      <c r="B2753" s="5" t="s">
        <v>14813</v>
      </c>
      <c r="C2753" s="5" t="s">
        <v>14814</v>
      </c>
      <c r="D2753" s="6" t="s">
        <v>13473</v>
      </c>
      <c r="E2753" s="5" t="s">
        <v>13474</v>
      </c>
      <c r="F2753" s="5" t="s">
        <v>13460</v>
      </c>
      <c r="G2753" s="6" t="s">
        <v>14815</v>
      </c>
      <c r="H2753" s="4" t="str">
        <f>IFERROR(__xludf.DUMMYFUNCTION("""info@""&amp;LOWER(REGEXREPLACE(B2753,""[^A-Za-z0-9]"",""""))&amp;"".com"""),"info@clippersol.com")</f>
        <v>info@clippersol.com</v>
      </c>
      <c r="I2753" s="9" t="s">
        <v>14816</v>
      </c>
      <c r="J2753" s="5" t="s">
        <v>42</v>
      </c>
      <c r="K2753" s="5" t="s">
        <v>1250</v>
      </c>
    </row>
    <row r="2754">
      <c r="A2754" s="4">
        <v>8339.0</v>
      </c>
      <c r="B2754" s="5" t="s">
        <v>14817</v>
      </c>
      <c r="C2754" s="5" t="s">
        <v>14818</v>
      </c>
      <c r="D2754" s="6" t="s">
        <v>13473</v>
      </c>
      <c r="E2754" s="5" t="s">
        <v>13474</v>
      </c>
      <c r="F2754" s="5" t="s">
        <v>13460</v>
      </c>
      <c r="G2754" s="6" t="s">
        <v>14819</v>
      </c>
      <c r="H2754" s="5" t="s">
        <v>14820</v>
      </c>
      <c r="I2754" s="8" t="s">
        <v>14821</v>
      </c>
      <c r="J2754" s="5" t="s">
        <v>93</v>
      </c>
      <c r="K2754" s="5" t="s">
        <v>14822</v>
      </c>
    </row>
    <row r="2755">
      <c r="A2755" s="4">
        <v>8338.0</v>
      </c>
      <c r="B2755" s="5" t="s">
        <v>14823</v>
      </c>
      <c r="C2755" s="5" t="s">
        <v>14824</v>
      </c>
      <c r="D2755" s="6" t="s">
        <v>13473</v>
      </c>
      <c r="E2755" s="5" t="s">
        <v>13474</v>
      </c>
      <c r="F2755" s="5" t="s">
        <v>13460</v>
      </c>
      <c r="G2755" s="6" t="s">
        <v>14825</v>
      </c>
      <c r="H2755" s="5" t="s">
        <v>14826</v>
      </c>
      <c r="I2755" s="8" t="s">
        <v>14827</v>
      </c>
      <c r="J2755" s="5" t="s">
        <v>108</v>
      </c>
      <c r="K2755" s="5" t="s">
        <v>14828</v>
      </c>
    </row>
    <row r="2756">
      <c r="A2756" s="4">
        <v>8337.0</v>
      </c>
      <c r="B2756" s="5" t="s">
        <v>14829</v>
      </c>
      <c r="C2756" s="5" t="s">
        <v>14830</v>
      </c>
      <c r="D2756" s="6" t="s">
        <v>13473</v>
      </c>
      <c r="E2756" s="5" t="s">
        <v>13474</v>
      </c>
      <c r="F2756" s="5" t="s">
        <v>13460</v>
      </c>
      <c r="G2756" s="6" t="s">
        <v>14831</v>
      </c>
      <c r="H2756" s="4" t="str">
        <f>IFERROR(__xludf.DUMMYFUNCTION("""info@""&amp;LOWER(REGEXREPLACE(B2756,""[^A-Za-z0-9]"",""""))&amp;"".com"""),"info@segissl.com")</f>
        <v>info@segissl.com</v>
      </c>
      <c r="I2756" s="9" t="s">
        <v>14832</v>
      </c>
      <c r="J2756" s="5" t="s">
        <v>42</v>
      </c>
      <c r="K2756" s="4" t="s">
        <v>42</v>
      </c>
    </row>
    <row r="2757">
      <c r="A2757" s="4">
        <v>8336.0</v>
      </c>
      <c r="B2757" s="5" t="s">
        <v>14833</v>
      </c>
      <c r="C2757" s="5" t="s">
        <v>14834</v>
      </c>
      <c r="D2757" s="6" t="s">
        <v>13473</v>
      </c>
      <c r="E2757" s="5" t="s">
        <v>13474</v>
      </c>
      <c r="F2757" s="5" t="s">
        <v>13460</v>
      </c>
      <c r="G2757" s="6" t="s">
        <v>14835</v>
      </c>
      <c r="H2757" s="5" t="s">
        <v>14836</v>
      </c>
      <c r="I2757" s="8" t="s">
        <v>14837</v>
      </c>
      <c r="J2757" s="5" t="s">
        <v>42</v>
      </c>
      <c r="K2757" s="5" t="s">
        <v>14838</v>
      </c>
    </row>
    <row r="2758">
      <c r="A2758" s="4">
        <v>8335.0</v>
      </c>
      <c r="B2758" s="5" t="s">
        <v>14839</v>
      </c>
      <c r="C2758" s="5" t="s">
        <v>14840</v>
      </c>
      <c r="D2758" s="6" t="s">
        <v>13473</v>
      </c>
      <c r="E2758" s="5" t="s">
        <v>13474</v>
      </c>
      <c r="F2758" s="5" t="s">
        <v>13460</v>
      </c>
      <c r="G2758" s="6" t="s">
        <v>14841</v>
      </c>
      <c r="H2758" s="4" t="str">
        <f>IFERROR(__xludf.DUMMYFUNCTION("""info@""&amp;LOWER(REGEXREPLACE(B2758,""[^A-Za-z0-9]"",""""))&amp;"".com"""),"info@inversionsturistiquesgpsl.com")</f>
        <v>info@inversionsturistiquesgpsl.com</v>
      </c>
      <c r="I2758" s="9" t="s">
        <v>14842</v>
      </c>
      <c r="J2758" s="5" t="s">
        <v>108</v>
      </c>
      <c r="K2758" s="4" t="s">
        <v>42</v>
      </c>
    </row>
    <row r="2759">
      <c r="A2759" s="4">
        <v>8334.0</v>
      </c>
      <c r="B2759" s="5" t="s">
        <v>14843</v>
      </c>
      <c r="C2759" s="5" t="s">
        <v>14844</v>
      </c>
      <c r="D2759" s="6" t="s">
        <v>13473</v>
      </c>
      <c r="E2759" s="5" t="s">
        <v>13474</v>
      </c>
      <c r="F2759" s="5" t="s">
        <v>13460</v>
      </c>
      <c r="G2759" s="6" t="s">
        <v>14845</v>
      </c>
      <c r="H2759" s="7" t="s">
        <v>14846</v>
      </c>
      <c r="I2759" s="8" t="s">
        <v>14847</v>
      </c>
      <c r="J2759" s="5" t="s">
        <v>18</v>
      </c>
      <c r="K2759" s="5" t="s">
        <v>10375</v>
      </c>
    </row>
    <row r="2760">
      <c r="A2760" s="4">
        <v>8333.0</v>
      </c>
      <c r="B2760" s="5" t="s">
        <v>14848</v>
      </c>
      <c r="C2760" s="5" t="s">
        <v>14849</v>
      </c>
      <c r="D2760" s="6" t="s">
        <v>13473</v>
      </c>
      <c r="E2760" s="5" t="s">
        <v>13474</v>
      </c>
      <c r="F2760" s="5" t="s">
        <v>13460</v>
      </c>
      <c r="G2760" s="6" t="s">
        <v>14850</v>
      </c>
      <c r="H2760" s="5" t="s">
        <v>14851</v>
      </c>
      <c r="I2760" s="9" t="s">
        <v>14852</v>
      </c>
      <c r="J2760" s="5" t="s">
        <v>93</v>
      </c>
      <c r="K2760" s="5" t="s">
        <v>14853</v>
      </c>
    </row>
    <row r="2761">
      <c r="A2761" s="4">
        <v>8332.0</v>
      </c>
      <c r="B2761" s="5" t="s">
        <v>14854</v>
      </c>
      <c r="C2761" s="5" t="s">
        <v>14855</v>
      </c>
      <c r="D2761" s="6" t="s">
        <v>13473</v>
      </c>
      <c r="E2761" s="5" t="s">
        <v>13474</v>
      </c>
      <c r="F2761" s="5" t="s">
        <v>13460</v>
      </c>
      <c r="G2761" s="6" t="s">
        <v>14856</v>
      </c>
      <c r="H2761" s="4" t="str">
        <f>IFERROR(__xludf.DUMMYFUNCTION("""info@""&amp;LOWER(REGEXREPLACE(B2761,""[^A-Za-z0-9]"",""""))&amp;"".com"""),"info@solterraplaza.com")</f>
        <v>info@solterraplaza.com</v>
      </c>
      <c r="I2761" s="9" t="s">
        <v>14857</v>
      </c>
      <c r="J2761" s="5" t="s">
        <v>108</v>
      </c>
      <c r="K2761" s="5" t="s">
        <v>711</v>
      </c>
    </row>
    <row r="2762">
      <c r="A2762" s="4">
        <v>8331.0</v>
      </c>
      <c r="B2762" s="5" t="s">
        <v>14858</v>
      </c>
      <c r="C2762" s="5" t="s">
        <v>14859</v>
      </c>
      <c r="D2762" s="6" t="s">
        <v>13473</v>
      </c>
      <c r="E2762" s="5" t="s">
        <v>13474</v>
      </c>
      <c r="F2762" s="5" t="s">
        <v>13460</v>
      </c>
      <c r="G2762" s="6" t="s">
        <v>14860</v>
      </c>
      <c r="H2762" s="4" t="str">
        <f>IFERROR(__xludf.DUMMYFUNCTION("""info@""&amp;LOWER(REGEXREPLACE(B2762,""[^A-Za-z0-9]"",""""))&amp;"".com"""),"info@lapalmerasa.com")</f>
        <v>info@lapalmerasa.com</v>
      </c>
      <c r="I2762" s="9" t="s">
        <v>14861</v>
      </c>
      <c r="J2762" s="5" t="s">
        <v>51</v>
      </c>
      <c r="K2762" s="5" t="s">
        <v>4701</v>
      </c>
    </row>
    <row r="2763">
      <c r="A2763" s="4">
        <v>8330.0</v>
      </c>
      <c r="B2763" s="5" t="s">
        <v>14862</v>
      </c>
      <c r="C2763" s="5" t="s">
        <v>14863</v>
      </c>
      <c r="D2763" s="6" t="s">
        <v>13473</v>
      </c>
      <c r="E2763" s="5" t="s">
        <v>13474</v>
      </c>
      <c r="F2763" s="5" t="s">
        <v>13460</v>
      </c>
      <c r="G2763" s="6" t="s">
        <v>14864</v>
      </c>
      <c r="H2763" s="4" t="str">
        <f>IFERROR(__xludf.DUMMYFUNCTION("""info@""&amp;LOWER(REGEXREPLACE(B2763,""[^A-Za-z0-9]"",""""))&amp;"".com"""),"info@gesthotelactivoslloretsl.com")</f>
        <v>info@gesthotelactivoslloretsl.com</v>
      </c>
      <c r="I2763" s="9" t="s">
        <v>14865</v>
      </c>
      <c r="J2763" s="5" t="s">
        <v>51</v>
      </c>
      <c r="K2763" s="4" t="s">
        <v>42</v>
      </c>
    </row>
    <row r="2764">
      <c r="A2764" s="4">
        <v>8329.0</v>
      </c>
      <c r="B2764" s="5" t="s">
        <v>14866</v>
      </c>
      <c r="C2764" s="5" t="s">
        <v>14867</v>
      </c>
      <c r="D2764" s="6" t="s">
        <v>13473</v>
      </c>
      <c r="E2764" s="5" t="s">
        <v>13474</v>
      </c>
      <c r="F2764" s="5" t="s">
        <v>13460</v>
      </c>
      <c r="G2764" s="6" t="s">
        <v>14868</v>
      </c>
      <c r="H2764" s="5" t="s">
        <v>14869</v>
      </c>
      <c r="I2764" s="8" t="s">
        <v>14870</v>
      </c>
      <c r="J2764" s="5" t="s">
        <v>42</v>
      </c>
      <c r="K2764" s="5" t="s">
        <v>9927</v>
      </c>
    </row>
    <row r="2765">
      <c r="A2765" s="4">
        <v>8328.0</v>
      </c>
      <c r="B2765" s="5" t="s">
        <v>14871</v>
      </c>
      <c r="C2765" s="5" t="s">
        <v>14872</v>
      </c>
      <c r="D2765" s="6" t="s">
        <v>13473</v>
      </c>
      <c r="E2765" s="5" t="s">
        <v>13474</v>
      </c>
      <c r="F2765" s="5" t="s">
        <v>13460</v>
      </c>
      <c r="G2765" s="6" t="s">
        <v>14873</v>
      </c>
      <c r="H2765" s="5" t="s">
        <v>14874</v>
      </c>
      <c r="I2765" s="9" t="s">
        <v>14875</v>
      </c>
      <c r="J2765" s="5" t="s">
        <v>18</v>
      </c>
      <c r="K2765" s="4" t="s">
        <v>42</v>
      </c>
    </row>
    <row r="2766">
      <c r="A2766" s="4">
        <v>8327.0</v>
      </c>
      <c r="B2766" s="5" t="s">
        <v>14876</v>
      </c>
      <c r="C2766" s="5" t="s">
        <v>14877</v>
      </c>
      <c r="D2766" s="6" t="s">
        <v>13473</v>
      </c>
      <c r="E2766" s="5" t="s">
        <v>13474</v>
      </c>
      <c r="F2766" s="5" t="s">
        <v>13460</v>
      </c>
      <c r="G2766" s="6" t="s">
        <v>14878</v>
      </c>
      <c r="H2766" s="4" t="str">
        <f>IFERROR(__xludf.DUMMYFUNCTION("""info@""&amp;LOWER(REGEXREPLACE(B2766,""[^A-Za-z0-9]"",""""))&amp;"".com"""),"info@hotelcleopatrasl.com")</f>
        <v>info@hotelcleopatrasl.com</v>
      </c>
      <c r="I2766" s="9" t="s">
        <v>14879</v>
      </c>
      <c r="J2766" s="5" t="s">
        <v>93</v>
      </c>
      <c r="K2766" s="4" t="s">
        <v>42</v>
      </c>
    </row>
    <row r="2767">
      <c r="A2767" s="4">
        <v>8326.0</v>
      </c>
      <c r="B2767" s="5" t="s">
        <v>14880</v>
      </c>
      <c r="C2767" s="5" t="s">
        <v>14881</v>
      </c>
      <c r="D2767" s="6" t="s">
        <v>13473</v>
      </c>
      <c r="E2767" s="5" t="s">
        <v>13474</v>
      </c>
      <c r="F2767" s="5" t="s">
        <v>13460</v>
      </c>
      <c r="G2767" s="6" t="s">
        <v>14882</v>
      </c>
      <c r="H2767" s="5" t="s">
        <v>14883</v>
      </c>
      <c r="I2767" s="9" t="s">
        <v>14884</v>
      </c>
      <c r="J2767" s="5" t="s">
        <v>18</v>
      </c>
      <c r="K2767" s="5" t="s">
        <v>10244</v>
      </c>
    </row>
    <row r="2768">
      <c r="A2768" s="4">
        <v>8324.0</v>
      </c>
      <c r="B2768" s="5" t="s">
        <v>14885</v>
      </c>
      <c r="C2768" s="5" t="s">
        <v>14886</v>
      </c>
      <c r="D2768" s="6" t="s">
        <v>13473</v>
      </c>
      <c r="E2768" s="5" t="s">
        <v>13474</v>
      </c>
      <c r="F2768" s="5" t="s">
        <v>13460</v>
      </c>
      <c r="G2768" s="6" t="s">
        <v>14887</v>
      </c>
      <c r="H2768" s="5" t="s">
        <v>14888</v>
      </c>
      <c r="I2768" s="8" t="s">
        <v>14889</v>
      </c>
      <c r="J2768" s="5" t="s">
        <v>18</v>
      </c>
      <c r="K2768" s="5" t="s">
        <v>14890</v>
      </c>
    </row>
    <row r="2769">
      <c r="A2769" s="4">
        <v>8325.0</v>
      </c>
      <c r="B2769" s="5" t="s">
        <v>14891</v>
      </c>
      <c r="C2769" s="5" t="s">
        <v>14892</v>
      </c>
      <c r="D2769" s="6" t="s">
        <v>13473</v>
      </c>
      <c r="E2769" s="5" t="s">
        <v>13474</v>
      </c>
      <c r="F2769" s="5" t="s">
        <v>13460</v>
      </c>
      <c r="G2769" s="6" t="s">
        <v>14887</v>
      </c>
      <c r="H2769" s="5" t="s">
        <v>14888</v>
      </c>
      <c r="I2769" s="8" t="s">
        <v>14889</v>
      </c>
      <c r="J2769" s="5" t="s">
        <v>51</v>
      </c>
      <c r="K2769" s="5" t="s">
        <v>14893</v>
      </c>
    </row>
    <row r="2770">
      <c r="A2770" s="4">
        <v>8323.0</v>
      </c>
      <c r="B2770" s="5" t="s">
        <v>14894</v>
      </c>
      <c r="C2770" s="5" t="s">
        <v>14895</v>
      </c>
      <c r="D2770" s="6" t="s">
        <v>13473</v>
      </c>
      <c r="E2770" s="5" t="s">
        <v>13474</v>
      </c>
      <c r="F2770" s="5" t="s">
        <v>13460</v>
      </c>
      <c r="G2770" s="6" t="s">
        <v>14896</v>
      </c>
      <c r="H2770" s="5" t="s">
        <v>14897</v>
      </c>
      <c r="I2770" s="8" t="s">
        <v>14898</v>
      </c>
      <c r="J2770" s="5" t="s">
        <v>93</v>
      </c>
      <c r="K2770" s="5" t="s">
        <v>2462</v>
      </c>
    </row>
    <row r="2771">
      <c r="A2771" s="4">
        <v>8321.0</v>
      </c>
      <c r="B2771" s="5" t="s">
        <v>14899</v>
      </c>
      <c r="C2771" s="5" t="s">
        <v>14900</v>
      </c>
      <c r="D2771" s="6" t="s">
        <v>13473</v>
      </c>
      <c r="E2771" s="5" t="s">
        <v>13474</v>
      </c>
      <c r="F2771" s="5" t="s">
        <v>13460</v>
      </c>
      <c r="G2771" s="6" t="s">
        <v>14901</v>
      </c>
      <c r="H2771" s="5" t="s">
        <v>14902</v>
      </c>
      <c r="I2771" s="8" t="s">
        <v>14903</v>
      </c>
      <c r="J2771" s="5" t="s">
        <v>42</v>
      </c>
      <c r="K2771" s="5" t="s">
        <v>14904</v>
      </c>
    </row>
    <row r="2772">
      <c r="A2772" s="4">
        <v>8322.0</v>
      </c>
      <c r="B2772" s="5" t="s">
        <v>14905</v>
      </c>
      <c r="C2772" s="5" t="s">
        <v>14906</v>
      </c>
      <c r="D2772" s="6" t="s">
        <v>13473</v>
      </c>
      <c r="E2772" s="5" t="s">
        <v>13474</v>
      </c>
      <c r="F2772" s="5" t="s">
        <v>13460</v>
      </c>
      <c r="G2772" s="6" t="s">
        <v>14901</v>
      </c>
      <c r="H2772" s="5" t="s">
        <v>14907</v>
      </c>
      <c r="I2772" s="8" t="s">
        <v>14903</v>
      </c>
      <c r="J2772" s="5" t="s">
        <v>108</v>
      </c>
      <c r="K2772" s="5" t="s">
        <v>14908</v>
      </c>
    </row>
    <row r="2773">
      <c r="A2773" s="4">
        <v>8320.0</v>
      </c>
      <c r="B2773" s="5" t="s">
        <v>14909</v>
      </c>
      <c r="C2773" s="5" t="s">
        <v>14910</v>
      </c>
      <c r="D2773" s="6" t="s">
        <v>13473</v>
      </c>
      <c r="E2773" s="5" t="s">
        <v>13474</v>
      </c>
      <c r="F2773" s="5" t="s">
        <v>13460</v>
      </c>
      <c r="G2773" s="6" t="s">
        <v>14911</v>
      </c>
      <c r="H2773" s="4" t="str">
        <f>IFERROR(__xludf.DUMMYFUNCTION("""info@""&amp;LOWER(REGEXREPLACE(B2773,""[^A-Za-z0-9]"",""""))&amp;"".com"""),"info@hawai.com")</f>
        <v>info@hawai.com</v>
      </c>
      <c r="I2773" s="9" t="s">
        <v>14912</v>
      </c>
      <c r="J2773" s="5" t="s">
        <v>18</v>
      </c>
      <c r="K2773" s="5" t="s">
        <v>14913</v>
      </c>
    </row>
    <row r="2774">
      <c r="A2774" s="4">
        <v>8319.0</v>
      </c>
      <c r="B2774" s="5" t="s">
        <v>14914</v>
      </c>
      <c r="C2774" s="5" t="s">
        <v>14915</v>
      </c>
      <c r="D2774" s="6" t="s">
        <v>13473</v>
      </c>
      <c r="E2774" s="5" t="s">
        <v>13474</v>
      </c>
      <c r="F2774" s="5" t="s">
        <v>13460</v>
      </c>
      <c r="G2774" s="6" t="s">
        <v>14916</v>
      </c>
      <c r="H2774" s="4" t="str">
        <f>IFERROR(__xludf.DUMMYFUNCTION("""info@""&amp;LOWER(REGEXREPLACE(B2774,""[^A-Za-z0-9]"",""""))&amp;"".com"""),"info@hoparksa.com")</f>
        <v>info@hoparksa.com</v>
      </c>
      <c r="I2774" s="9" t="s">
        <v>14917</v>
      </c>
      <c r="J2774" s="5" t="s">
        <v>108</v>
      </c>
      <c r="K2774" s="4" t="s">
        <v>42</v>
      </c>
    </row>
    <row r="2775">
      <c r="A2775" s="4">
        <v>8318.0</v>
      </c>
      <c r="B2775" s="5" t="s">
        <v>14918</v>
      </c>
      <c r="C2775" s="5" t="s">
        <v>14919</v>
      </c>
      <c r="D2775" s="6" t="s">
        <v>13473</v>
      </c>
      <c r="E2775" s="5" t="s">
        <v>13474</v>
      </c>
      <c r="F2775" s="5" t="s">
        <v>13460</v>
      </c>
      <c r="G2775" s="6" t="s">
        <v>14920</v>
      </c>
      <c r="H2775" s="4" t="str">
        <f>IFERROR(__xludf.DUMMYFUNCTION("""info@""&amp;LOWER(REGEXREPLACE(B2775,""[^A-Za-z0-9]"",""""))&amp;"".com"""),"info@surfmar.com")</f>
        <v>info@surfmar.com</v>
      </c>
      <c r="I2775" s="9" t="s">
        <v>14921</v>
      </c>
      <c r="J2775" s="5" t="s">
        <v>93</v>
      </c>
      <c r="K2775" s="5" t="s">
        <v>14922</v>
      </c>
    </row>
    <row r="2776">
      <c r="A2776" s="4">
        <v>8317.0</v>
      </c>
      <c r="B2776" s="5" t="s">
        <v>14923</v>
      </c>
      <c r="C2776" s="5" t="s">
        <v>14924</v>
      </c>
      <c r="D2776" s="6" t="s">
        <v>13473</v>
      </c>
      <c r="E2776" s="5" t="s">
        <v>13474</v>
      </c>
      <c r="F2776" s="5" t="s">
        <v>13460</v>
      </c>
      <c r="G2776" s="6" t="s">
        <v>14925</v>
      </c>
      <c r="H2776" s="5" t="s">
        <v>14926</v>
      </c>
      <c r="I2776" s="8" t="s">
        <v>14927</v>
      </c>
      <c r="J2776" s="5" t="s">
        <v>108</v>
      </c>
      <c r="K2776" s="4" t="s">
        <v>42</v>
      </c>
    </row>
    <row r="2777">
      <c r="A2777" s="4">
        <v>8316.0</v>
      </c>
      <c r="B2777" s="5" t="s">
        <v>14928</v>
      </c>
      <c r="C2777" s="5" t="s">
        <v>14929</v>
      </c>
      <c r="D2777" s="6" t="s">
        <v>13473</v>
      </c>
      <c r="E2777" s="5" t="s">
        <v>13474</v>
      </c>
      <c r="F2777" s="5" t="s">
        <v>13460</v>
      </c>
      <c r="G2777" s="6" t="s">
        <v>14930</v>
      </c>
      <c r="H2777" s="5" t="s">
        <v>14931</v>
      </c>
      <c r="I2777" s="8" t="s">
        <v>14932</v>
      </c>
      <c r="J2777" s="5" t="s">
        <v>42</v>
      </c>
      <c r="K2777" s="5" t="s">
        <v>578</v>
      </c>
    </row>
    <row r="2778">
      <c r="A2778" s="4">
        <v>8315.0</v>
      </c>
      <c r="B2778" s="5" t="s">
        <v>14933</v>
      </c>
      <c r="C2778" s="5" t="s">
        <v>14934</v>
      </c>
      <c r="D2778" s="6" t="s">
        <v>13473</v>
      </c>
      <c r="E2778" s="5" t="s">
        <v>13474</v>
      </c>
      <c r="F2778" s="5" t="s">
        <v>13460</v>
      </c>
      <c r="G2778" s="6" t="s">
        <v>14935</v>
      </c>
      <c r="H2778" s="5" t="s">
        <v>14799</v>
      </c>
      <c r="I2778" s="8" t="s">
        <v>14790</v>
      </c>
      <c r="J2778" s="5" t="s">
        <v>42</v>
      </c>
      <c r="K2778" s="5" t="s">
        <v>14936</v>
      </c>
    </row>
    <row r="2779">
      <c r="A2779" s="4">
        <v>8314.0</v>
      </c>
      <c r="B2779" s="5" t="s">
        <v>14937</v>
      </c>
      <c r="C2779" s="5" t="s">
        <v>14915</v>
      </c>
      <c r="D2779" s="6" t="s">
        <v>13473</v>
      </c>
      <c r="E2779" s="5" t="s">
        <v>13474</v>
      </c>
      <c r="F2779" s="5" t="s">
        <v>13460</v>
      </c>
      <c r="G2779" s="6" t="s">
        <v>14938</v>
      </c>
      <c r="H2779" s="5" t="s">
        <v>14939</v>
      </c>
      <c r="I2779" s="8" t="s">
        <v>14940</v>
      </c>
      <c r="J2779" s="5" t="s">
        <v>51</v>
      </c>
      <c r="K2779" s="5" t="s">
        <v>381</v>
      </c>
    </row>
    <row r="2780">
      <c r="A2780" s="4">
        <v>8313.0</v>
      </c>
      <c r="B2780" s="5" t="s">
        <v>14941</v>
      </c>
      <c r="C2780" s="5" t="s">
        <v>14942</v>
      </c>
      <c r="D2780" s="6" t="s">
        <v>13473</v>
      </c>
      <c r="E2780" s="5" t="s">
        <v>13474</v>
      </c>
      <c r="F2780" s="5" t="s">
        <v>13460</v>
      </c>
      <c r="G2780" s="6" t="s">
        <v>14943</v>
      </c>
      <c r="H2780" s="5" t="s">
        <v>14944</v>
      </c>
      <c r="I2780" s="8" t="s">
        <v>14945</v>
      </c>
      <c r="J2780" s="5" t="s">
        <v>42</v>
      </c>
      <c r="K2780" s="5" t="s">
        <v>14946</v>
      </c>
    </row>
    <row r="2781">
      <c r="A2781" s="4">
        <v>8312.0</v>
      </c>
      <c r="B2781" s="5" t="s">
        <v>14947</v>
      </c>
      <c r="C2781" s="5" t="s">
        <v>14948</v>
      </c>
      <c r="D2781" s="6" t="s">
        <v>13473</v>
      </c>
      <c r="E2781" s="5" t="s">
        <v>13474</v>
      </c>
      <c r="F2781" s="5" t="s">
        <v>13460</v>
      </c>
      <c r="G2781" s="6" t="s">
        <v>14949</v>
      </c>
      <c r="H2781" s="5" t="s">
        <v>14950</v>
      </c>
      <c r="I2781" s="8" t="s">
        <v>14951</v>
      </c>
      <c r="J2781" s="5" t="s">
        <v>51</v>
      </c>
      <c r="K2781" s="5" t="s">
        <v>14952</v>
      </c>
    </row>
    <row r="2782">
      <c r="A2782" s="4">
        <v>8311.0</v>
      </c>
      <c r="B2782" s="5" t="s">
        <v>14953</v>
      </c>
      <c r="C2782" s="5" t="s">
        <v>14954</v>
      </c>
      <c r="D2782" s="6" t="s">
        <v>13473</v>
      </c>
      <c r="E2782" s="5" t="s">
        <v>13474</v>
      </c>
      <c r="F2782" s="5" t="s">
        <v>13460</v>
      </c>
      <c r="G2782" s="6" t="s">
        <v>14955</v>
      </c>
      <c r="H2782" s="4" t="str">
        <f>IFERROR(__xludf.DUMMYFUNCTION("""info@""&amp;LOWER(REGEXREPLACE(B2782,""[^A-Za-z0-9]"",""""))&amp;"".com"""),"info@frigola.com")</f>
        <v>info@frigola.com</v>
      </c>
      <c r="I2782" s="9" t="s">
        <v>14956</v>
      </c>
      <c r="J2782" s="5" t="s">
        <v>18</v>
      </c>
      <c r="K2782" s="4" t="s">
        <v>42</v>
      </c>
    </row>
    <row r="2783">
      <c r="A2783" s="4">
        <v>8310.0</v>
      </c>
      <c r="B2783" s="5" t="s">
        <v>14957</v>
      </c>
      <c r="C2783" s="5" t="s">
        <v>14958</v>
      </c>
      <c r="D2783" s="6" t="s">
        <v>13473</v>
      </c>
      <c r="E2783" s="5" t="s">
        <v>13474</v>
      </c>
      <c r="F2783" s="5" t="s">
        <v>13460</v>
      </c>
      <c r="G2783" s="6" t="s">
        <v>14959</v>
      </c>
      <c r="H2783" s="5" t="s">
        <v>14960</v>
      </c>
      <c r="I2783" s="8" t="s">
        <v>13516</v>
      </c>
      <c r="J2783" s="5" t="s">
        <v>51</v>
      </c>
      <c r="K2783" s="5" t="s">
        <v>14961</v>
      </c>
    </row>
    <row r="2784">
      <c r="A2784" s="4">
        <v>8309.0</v>
      </c>
      <c r="B2784" s="5" t="s">
        <v>14885</v>
      </c>
      <c r="C2784" s="5" t="s">
        <v>14962</v>
      </c>
      <c r="D2784" s="6" t="s">
        <v>13473</v>
      </c>
      <c r="E2784" s="5" t="s">
        <v>13474</v>
      </c>
      <c r="F2784" s="5" t="s">
        <v>13460</v>
      </c>
      <c r="G2784" s="6" t="s">
        <v>14963</v>
      </c>
      <c r="H2784" s="5" t="s">
        <v>14888</v>
      </c>
      <c r="I2784" s="8" t="s">
        <v>14889</v>
      </c>
      <c r="J2784" s="5" t="s">
        <v>18</v>
      </c>
      <c r="K2784" s="5" t="s">
        <v>5611</v>
      </c>
    </row>
    <row r="2785">
      <c r="A2785" s="4">
        <v>8308.0</v>
      </c>
      <c r="B2785" s="5" t="s">
        <v>14964</v>
      </c>
      <c r="C2785" s="5" t="s">
        <v>14965</v>
      </c>
      <c r="D2785" s="6" t="s">
        <v>13473</v>
      </c>
      <c r="E2785" s="5" t="s">
        <v>13474</v>
      </c>
      <c r="F2785" s="5" t="s">
        <v>13460</v>
      </c>
      <c r="G2785" s="6" t="s">
        <v>14966</v>
      </c>
      <c r="H2785" s="5" t="s">
        <v>14967</v>
      </c>
      <c r="I2785" s="8" t="s">
        <v>14968</v>
      </c>
      <c r="J2785" s="5" t="s">
        <v>51</v>
      </c>
      <c r="K2785" s="5" t="s">
        <v>2996</v>
      </c>
    </row>
    <row r="2786">
      <c r="A2786" s="4">
        <v>8307.0</v>
      </c>
      <c r="B2786" s="5" t="s">
        <v>14969</v>
      </c>
      <c r="C2786" s="5" t="s">
        <v>14970</v>
      </c>
      <c r="D2786" s="6" t="s">
        <v>13473</v>
      </c>
      <c r="E2786" s="5" t="s">
        <v>13474</v>
      </c>
      <c r="F2786" s="5" t="s">
        <v>13460</v>
      </c>
      <c r="G2786" s="6" t="s">
        <v>14971</v>
      </c>
      <c r="H2786" s="5" t="s">
        <v>14972</v>
      </c>
      <c r="I2786" s="8" t="s">
        <v>14968</v>
      </c>
      <c r="J2786" s="5" t="s">
        <v>108</v>
      </c>
      <c r="K2786" s="5" t="s">
        <v>2996</v>
      </c>
    </row>
    <row r="2787">
      <c r="A2787" s="4">
        <v>8306.0</v>
      </c>
      <c r="B2787" s="5" t="s">
        <v>14973</v>
      </c>
      <c r="C2787" s="5" t="s">
        <v>14974</v>
      </c>
      <c r="D2787" s="6" t="s">
        <v>13473</v>
      </c>
      <c r="E2787" s="5" t="s">
        <v>13474</v>
      </c>
      <c r="F2787" s="5" t="s">
        <v>13460</v>
      </c>
      <c r="G2787" s="6" t="s">
        <v>14975</v>
      </c>
      <c r="H2787" s="5" t="s">
        <v>14976</v>
      </c>
      <c r="I2787" s="9" t="s">
        <v>14977</v>
      </c>
      <c r="J2787" s="5" t="s">
        <v>51</v>
      </c>
      <c r="K2787" s="5" t="s">
        <v>1050</v>
      </c>
    </row>
    <row r="2788">
      <c r="A2788" s="4">
        <v>8305.0</v>
      </c>
      <c r="B2788" s="5" t="s">
        <v>14978</v>
      </c>
      <c r="C2788" s="5" t="s">
        <v>14979</v>
      </c>
      <c r="D2788" s="6" t="s">
        <v>13473</v>
      </c>
      <c r="E2788" s="5" t="s">
        <v>13474</v>
      </c>
      <c r="F2788" s="5" t="s">
        <v>13460</v>
      </c>
      <c r="G2788" s="6" t="s">
        <v>14980</v>
      </c>
      <c r="H2788" s="5" t="s">
        <v>14981</v>
      </c>
      <c r="I2788" s="9" t="s">
        <v>14982</v>
      </c>
      <c r="J2788" s="5" t="s">
        <v>18</v>
      </c>
      <c r="K2788" s="4" t="s">
        <v>42</v>
      </c>
    </row>
    <row r="2789">
      <c r="A2789" s="4">
        <v>8304.0</v>
      </c>
      <c r="B2789" s="5" t="s">
        <v>14983</v>
      </c>
      <c r="C2789" s="5" t="s">
        <v>14984</v>
      </c>
      <c r="D2789" s="6" t="s">
        <v>13473</v>
      </c>
      <c r="E2789" s="5" t="s">
        <v>13474</v>
      </c>
      <c r="F2789" s="5" t="s">
        <v>13460</v>
      </c>
      <c r="G2789" s="6" t="s">
        <v>14985</v>
      </c>
      <c r="H2789" s="5" t="s">
        <v>14986</v>
      </c>
      <c r="I2789" s="8" t="s">
        <v>14987</v>
      </c>
      <c r="J2789" s="5" t="s">
        <v>93</v>
      </c>
      <c r="K2789" s="5" t="s">
        <v>2201</v>
      </c>
    </row>
    <row r="2790">
      <c r="A2790" s="4">
        <v>8303.0</v>
      </c>
      <c r="B2790" s="5" t="s">
        <v>14988</v>
      </c>
      <c r="C2790" s="5" t="s">
        <v>14989</v>
      </c>
      <c r="D2790" s="6" t="s">
        <v>13473</v>
      </c>
      <c r="E2790" s="5" t="s">
        <v>13474</v>
      </c>
      <c r="F2790" s="5" t="s">
        <v>13460</v>
      </c>
      <c r="G2790" s="6" t="s">
        <v>14990</v>
      </c>
      <c r="H2790" s="4" t="str">
        <f>IFERROR(__xludf.DUMMYFUNCTION("""info@""&amp;LOWER(REGEXREPLACE(B2790,""[^A-Za-z0-9]"",""""))&amp;"".com"""),"info@astoriaparksa.com")</f>
        <v>info@astoriaparksa.com</v>
      </c>
      <c r="I2790" s="9" t="s">
        <v>14991</v>
      </c>
      <c r="J2790" s="5" t="s">
        <v>108</v>
      </c>
      <c r="K2790" s="5" t="s">
        <v>7842</v>
      </c>
    </row>
    <row r="2791">
      <c r="A2791" s="4">
        <v>8302.0</v>
      </c>
      <c r="B2791" s="5" t="s">
        <v>14992</v>
      </c>
      <c r="C2791" s="5" t="s">
        <v>14993</v>
      </c>
      <c r="D2791" s="6" t="s">
        <v>13473</v>
      </c>
      <c r="E2791" s="5" t="s">
        <v>13474</v>
      </c>
      <c r="F2791" s="5" t="s">
        <v>13460</v>
      </c>
      <c r="G2791" s="6" t="s">
        <v>14994</v>
      </c>
      <c r="H2791" s="7" t="s">
        <v>14995</v>
      </c>
      <c r="I2791" s="8" t="s">
        <v>14996</v>
      </c>
      <c r="J2791" s="5" t="s">
        <v>18</v>
      </c>
      <c r="K2791" s="5" t="s">
        <v>5485</v>
      </c>
    </row>
    <row r="2792">
      <c r="A2792" s="4">
        <v>8301.0</v>
      </c>
      <c r="B2792" s="5" t="s">
        <v>14997</v>
      </c>
      <c r="C2792" s="5" t="s">
        <v>14998</v>
      </c>
      <c r="D2792" s="6" t="s">
        <v>13473</v>
      </c>
      <c r="E2792" s="5" t="s">
        <v>13474</v>
      </c>
      <c r="F2792" s="5" t="s">
        <v>13460</v>
      </c>
      <c r="G2792" s="6" t="s">
        <v>14999</v>
      </c>
      <c r="H2792" s="4" t="str">
        <f>IFERROR(__xludf.DUMMYFUNCTION("""info@""&amp;LOWER(REGEXREPLACE(B2792,""[^A-Za-z0-9]"",""""))&amp;"".com"""),"info@planashotel.com")</f>
        <v>info@planashotel.com</v>
      </c>
      <c r="I2792" s="9" t="s">
        <v>15000</v>
      </c>
      <c r="J2792" s="5" t="s">
        <v>108</v>
      </c>
      <c r="K2792" s="5" t="s">
        <v>1144</v>
      </c>
    </row>
    <row r="2793">
      <c r="A2793" s="4">
        <v>8300.0</v>
      </c>
      <c r="B2793" s="5" t="s">
        <v>15001</v>
      </c>
      <c r="C2793" s="5" t="s">
        <v>15002</v>
      </c>
      <c r="D2793" s="6" t="s">
        <v>13473</v>
      </c>
      <c r="E2793" s="5" t="s">
        <v>13474</v>
      </c>
      <c r="F2793" s="5" t="s">
        <v>13460</v>
      </c>
      <c r="G2793" s="6" t="s">
        <v>15003</v>
      </c>
      <c r="H2793" s="5" t="s">
        <v>14836</v>
      </c>
      <c r="I2793" s="8" t="s">
        <v>14837</v>
      </c>
      <c r="J2793" s="5" t="s">
        <v>42</v>
      </c>
      <c r="K2793" s="5" t="s">
        <v>15004</v>
      </c>
    </row>
    <row r="2794">
      <c r="A2794" s="4">
        <v>8299.0</v>
      </c>
      <c r="B2794" s="5" t="s">
        <v>15005</v>
      </c>
      <c r="C2794" s="5" t="s">
        <v>15006</v>
      </c>
      <c r="D2794" s="6" t="s">
        <v>13473</v>
      </c>
      <c r="E2794" s="5" t="s">
        <v>13474</v>
      </c>
      <c r="F2794" s="5" t="s">
        <v>13460</v>
      </c>
      <c r="G2794" s="6" t="s">
        <v>15007</v>
      </c>
      <c r="H2794" s="5" t="s">
        <v>14799</v>
      </c>
      <c r="I2794" s="8" t="s">
        <v>14790</v>
      </c>
      <c r="J2794" s="5" t="s">
        <v>51</v>
      </c>
      <c r="K2794" s="5" t="s">
        <v>10171</v>
      </c>
    </row>
    <row r="2795">
      <c r="A2795" s="4">
        <v>8298.0</v>
      </c>
      <c r="B2795" s="5" t="s">
        <v>15008</v>
      </c>
      <c r="C2795" s="5" t="s">
        <v>15009</v>
      </c>
      <c r="D2795" s="6" t="s">
        <v>13473</v>
      </c>
      <c r="E2795" s="5" t="s">
        <v>13474</v>
      </c>
      <c r="F2795" s="5" t="s">
        <v>13460</v>
      </c>
      <c r="G2795" s="6" t="s">
        <v>15010</v>
      </c>
      <c r="H2795" s="4" t="str">
        <f>IFERROR(__xludf.DUMMYFUNCTION("""info@""&amp;LOWER(REGEXREPLACE(B2795,""[^A-Za-z0-9]"",""""))&amp;"".com"""),"info@sunrisesl.com")</f>
        <v>info@sunrisesl.com</v>
      </c>
      <c r="I2795" s="9" t="s">
        <v>15011</v>
      </c>
      <c r="J2795" s="5" t="s">
        <v>18</v>
      </c>
      <c r="K2795" s="5" t="s">
        <v>8175</v>
      </c>
    </row>
    <row r="2796">
      <c r="A2796" s="4">
        <v>8297.0</v>
      </c>
      <c r="B2796" s="5" t="s">
        <v>14953</v>
      </c>
      <c r="C2796" s="5" t="s">
        <v>15012</v>
      </c>
      <c r="D2796" s="6" t="s">
        <v>13473</v>
      </c>
      <c r="E2796" s="5" t="s">
        <v>13474</v>
      </c>
      <c r="F2796" s="5" t="s">
        <v>13460</v>
      </c>
      <c r="G2796" s="6" t="s">
        <v>15013</v>
      </c>
      <c r="H2796" s="4" t="str">
        <f>IFERROR(__xludf.DUMMYFUNCTION("""info@""&amp;LOWER(REGEXREPLACE(B2796,""[^A-Za-z0-9]"",""""))&amp;"".com"""),"info@frigola.com")</f>
        <v>info@frigola.com</v>
      </c>
      <c r="I2796" s="9" t="s">
        <v>14956</v>
      </c>
      <c r="J2796" s="5" t="s">
        <v>42</v>
      </c>
      <c r="K2796" s="5" t="s">
        <v>15014</v>
      </c>
    </row>
    <row r="2797">
      <c r="A2797" s="4">
        <v>8296.0</v>
      </c>
      <c r="B2797" s="5" t="s">
        <v>15015</v>
      </c>
      <c r="C2797" s="5" t="s">
        <v>15016</v>
      </c>
      <c r="D2797" s="6" t="s">
        <v>13473</v>
      </c>
      <c r="E2797" s="5" t="s">
        <v>13474</v>
      </c>
      <c r="F2797" s="5" t="s">
        <v>13460</v>
      </c>
      <c r="G2797" s="6" t="s">
        <v>15017</v>
      </c>
      <c r="H2797" s="5" t="s">
        <v>10236</v>
      </c>
      <c r="I2797" s="8" t="s">
        <v>15018</v>
      </c>
      <c r="J2797" s="5" t="s">
        <v>108</v>
      </c>
      <c r="K2797" s="5" t="s">
        <v>7758</v>
      </c>
    </row>
    <row r="2798">
      <c r="A2798" s="4">
        <v>8295.0</v>
      </c>
      <c r="B2798" s="5" t="s">
        <v>15019</v>
      </c>
      <c r="C2798" s="5" t="s">
        <v>15020</v>
      </c>
      <c r="D2798" s="6" t="s">
        <v>13473</v>
      </c>
      <c r="E2798" s="5" t="s">
        <v>13474</v>
      </c>
      <c r="F2798" s="5" t="s">
        <v>13460</v>
      </c>
      <c r="G2798" s="6" t="s">
        <v>15021</v>
      </c>
      <c r="H2798" s="4" t="str">
        <f>IFERROR(__xludf.DUMMYFUNCTION("""info@""&amp;LOWER(REGEXREPLACE(B2798,""[^A-Za-z0-9]"",""""))&amp;"".com"""),"info@caribesl.com")</f>
        <v>info@caribesl.com</v>
      </c>
      <c r="I2798" s="9" t="s">
        <v>15022</v>
      </c>
      <c r="J2798" s="5" t="s">
        <v>18</v>
      </c>
      <c r="K2798" s="5" t="s">
        <v>3104</v>
      </c>
    </row>
    <row r="2799">
      <c r="A2799" s="4">
        <v>8294.0</v>
      </c>
      <c r="B2799" s="5" t="s">
        <v>15023</v>
      </c>
      <c r="C2799" s="5" t="s">
        <v>15024</v>
      </c>
      <c r="D2799" s="6" t="s">
        <v>13473</v>
      </c>
      <c r="E2799" s="5" t="s">
        <v>13474</v>
      </c>
      <c r="F2799" s="5" t="s">
        <v>13460</v>
      </c>
      <c r="G2799" s="6" t="s">
        <v>15025</v>
      </c>
      <c r="H2799" s="4" t="str">
        <f>IFERROR(__xludf.DUMMYFUNCTION("""info@""&amp;LOWER(REGEXREPLACE(B2799,""[^A-Za-z0-9]"",""""))&amp;"".com"""),"info@festabravasl.com")</f>
        <v>info@festabravasl.com</v>
      </c>
      <c r="I2799" s="9" t="s">
        <v>15026</v>
      </c>
      <c r="J2799" s="5" t="s">
        <v>93</v>
      </c>
      <c r="K2799" s="5" t="s">
        <v>15027</v>
      </c>
    </row>
    <row r="2800">
      <c r="A2800" s="4">
        <v>8293.0</v>
      </c>
      <c r="B2800" s="5" t="s">
        <v>15028</v>
      </c>
      <c r="C2800" s="5" t="s">
        <v>15029</v>
      </c>
      <c r="D2800" s="6" t="s">
        <v>13473</v>
      </c>
      <c r="E2800" s="5" t="s">
        <v>13474</v>
      </c>
      <c r="F2800" s="5" t="s">
        <v>13460</v>
      </c>
      <c r="G2800" s="6" t="s">
        <v>15030</v>
      </c>
      <c r="H2800" s="5" t="s">
        <v>15031</v>
      </c>
      <c r="I2800" s="8" t="s">
        <v>13516</v>
      </c>
      <c r="J2800" s="5" t="s">
        <v>93</v>
      </c>
      <c r="K2800" s="5" t="s">
        <v>1216</v>
      </c>
    </row>
    <row r="2801">
      <c r="A2801" s="4">
        <v>8292.0</v>
      </c>
      <c r="B2801" s="5" t="s">
        <v>15032</v>
      </c>
      <c r="C2801" s="5" t="s">
        <v>15033</v>
      </c>
      <c r="D2801" s="6" t="s">
        <v>13473</v>
      </c>
      <c r="E2801" s="5" t="s">
        <v>13474</v>
      </c>
      <c r="F2801" s="5" t="s">
        <v>13460</v>
      </c>
      <c r="G2801" s="6" t="s">
        <v>15034</v>
      </c>
      <c r="H2801" s="7" t="s">
        <v>15035</v>
      </c>
      <c r="I2801" s="8" t="s">
        <v>15036</v>
      </c>
      <c r="J2801" s="5" t="s">
        <v>367</v>
      </c>
      <c r="K2801" s="5" t="s">
        <v>1144</v>
      </c>
    </row>
    <row r="2802">
      <c r="A2802" s="4">
        <v>8291.0</v>
      </c>
      <c r="B2802" s="5" t="s">
        <v>15037</v>
      </c>
      <c r="C2802" s="5" t="s">
        <v>15038</v>
      </c>
      <c r="D2802" s="6" t="s">
        <v>13473</v>
      </c>
      <c r="E2802" s="5" t="s">
        <v>13474</v>
      </c>
      <c r="F2802" s="5" t="s">
        <v>13460</v>
      </c>
      <c r="G2802" s="6" t="s">
        <v>15039</v>
      </c>
      <c r="H2802" s="5" t="s">
        <v>15040</v>
      </c>
      <c r="I2802" s="8" t="s">
        <v>15041</v>
      </c>
      <c r="J2802" s="5" t="s">
        <v>93</v>
      </c>
      <c r="K2802" s="5" t="s">
        <v>15042</v>
      </c>
    </row>
    <row r="2803">
      <c r="A2803" s="4">
        <v>8290.0</v>
      </c>
      <c r="B2803" s="5" t="s">
        <v>15043</v>
      </c>
      <c r="C2803" s="5" t="s">
        <v>15044</v>
      </c>
      <c r="D2803" s="6" t="s">
        <v>13473</v>
      </c>
      <c r="E2803" s="5" t="s">
        <v>13474</v>
      </c>
      <c r="F2803" s="5" t="s">
        <v>13460</v>
      </c>
      <c r="G2803" s="6" t="s">
        <v>15045</v>
      </c>
      <c r="H2803" s="5" t="s">
        <v>14799</v>
      </c>
      <c r="I2803" s="8" t="s">
        <v>14790</v>
      </c>
      <c r="J2803" s="5" t="s">
        <v>42</v>
      </c>
      <c r="K2803" s="4" t="s">
        <v>42</v>
      </c>
    </row>
    <row r="2804">
      <c r="A2804" s="4">
        <v>8289.0</v>
      </c>
      <c r="B2804" s="5" t="s">
        <v>15046</v>
      </c>
      <c r="C2804" s="5" t="s">
        <v>15047</v>
      </c>
      <c r="D2804" s="6" t="s">
        <v>13473</v>
      </c>
      <c r="E2804" s="5" t="s">
        <v>13474</v>
      </c>
      <c r="F2804" s="5" t="s">
        <v>13460</v>
      </c>
      <c r="G2804" s="6" t="s">
        <v>15048</v>
      </c>
      <c r="H2804" s="5" t="s">
        <v>15049</v>
      </c>
      <c r="I2804" s="9" t="s">
        <v>15050</v>
      </c>
      <c r="J2804" s="5" t="s">
        <v>51</v>
      </c>
      <c r="K2804" s="5" t="s">
        <v>10064</v>
      </c>
    </row>
    <row r="2805">
      <c r="A2805" s="4">
        <v>8288.0</v>
      </c>
      <c r="B2805" s="5" t="s">
        <v>15051</v>
      </c>
      <c r="C2805" s="5" t="s">
        <v>15052</v>
      </c>
      <c r="D2805" s="6" t="s">
        <v>13473</v>
      </c>
      <c r="E2805" s="5" t="s">
        <v>13474</v>
      </c>
      <c r="F2805" s="5" t="s">
        <v>13460</v>
      </c>
      <c r="G2805" s="6" t="s">
        <v>15053</v>
      </c>
      <c r="H2805" s="5" t="s">
        <v>15054</v>
      </c>
      <c r="I2805" s="8" t="s">
        <v>15055</v>
      </c>
      <c r="J2805" s="5" t="s">
        <v>108</v>
      </c>
      <c r="K2805" s="5" t="s">
        <v>7842</v>
      </c>
    </row>
    <row r="2806">
      <c r="A2806" s="4">
        <v>8287.0</v>
      </c>
      <c r="B2806" s="5" t="s">
        <v>15056</v>
      </c>
      <c r="C2806" s="5" t="s">
        <v>15029</v>
      </c>
      <c r="D2806" s="6" t="s">
        <v>13473</v>
      </c>
      <c r="E2806" s="5" t="s">
        <v>13474</v>
      </c>
      <c r="F2806" s="5" t="s">
        <v>13460</v>
      </c>
      <c r="G2806" s="6" t="s">
        <v>15057</v>
      </c>
      <c r="H2806" s="5" t="s">
        <v>15058</v>
      </c>
      <c r="I2806" s="8" t="s">
        <v>15059</v>
      </c>
      <c r="J2806" s="5" t="s">
        <v>18</v>
      </c>
      <c r="K2806" s="5" t="s">
        <v>1086</v>
      </c>
    </row>
    <row r="2807">
      <c r="A2807" s="4">
        <v>8286.0</v>
      </c>
      <c r="B2807" s="5" t="s">
        <v>15060</v>
      </c>
      <c r="C2807" s="5" t="s">
        <v>15061</v>
      </c>
      <c r="D2807" s="6" t="s">
        <v>13473</v>
      </c>
      <c r="E2807" s="5" t="s">
        <v>13474</v>
      </c>
      <c r="F2807" s="5" t="s">
        <v>13460</v>
      </c>
      <c r="G2807" s="6" t="s">
        <v>15062</v>
      </c>
      <c r="H2807" s="5" t="s">
        <v>14836</v>
      </c>
      <c r="I2807" s="8" t="s">
        <v>14837</v>
      </c>
      <c r="J2807" s="5" t="s">
        <v>42</v>
      </c>
      <c r="K2807" s="5" t="s">
        <v>15063</v>
      </c>
    </row>
    <row r="2808">
      <c r="A2808" s="4">
        <v>8285.0</v>
      </c>
      <c r="B2808" s="5" t="s">
        <v>15064</v>
      </c>
      <c r="C2808" s="5" t="s">
        <v>15065</v>
      </c>
      <c r="D2808" s="6" t="s">
        <v>13473</v>
      </c>
      <c r="E2808" s="5" t="s">
        <v>13474</v>
      </c>
      <c r="F2808" s="5" t="s">
        <v>13460</v>
      </c>
      <c r="G2808" s="6" t="s">
        <v>15066</v>
      </c>
      <c r="H2808" s="5" t="s">
        <v>15067</v>
      </c>
      <c r="I2808" s="8" t="s">
        <v>15068</v>
      </c>
      <c r="J2808" s="5" t="s">
        <v>42</v>
      </c>
      <c r="K2808" s="5" t="s">
        <v>5713</v>
      </c>
    </row>
    <row r="2809">
      <c r="A2809" s="4">
        <v>8284.0</v>
      </c>
      <c r="B2809" s="5" t="s">
        <v>15069</v>
      </c>
      <c r="C2809" s="5" t="s">
        <v>15070</v>
      </c>
      <c r="D2809" s="6" t="s">
        <v>13473</v>
      </c>
      <c r="E2809" s="5" t="s">
        <v>13474</v>
      </c>
      <c r="F2809" s="5" t="s">
        <v>13460</v>
      </c>
      <c r="G2809" s="6" t="s">
        <v>15071</v>
      </c>
      <c r="H2809" s="4" t="str">
        <f>IFERROR(__xludf.DUMMYFUNCTION("""info@""&amp;LOWER(REGEXREPLACE(B2809,""[^A-Za-z0-9]"",""""))&amp;"".com"""),"info@xainesl.com")</f>
        <v>info@xainesl.com</v>
      </c>
      <c r="I2809" s="9" t="s">
        <v>15072</v>
      </c>
      <c r="J2809" s="5" t="s">
        <v>18</v>
      </c>
      <c r="K2809" s="5" t="s">
        <v>15073</v>
      </c>
    </row>
    <row r="2810">
      <c r="A2810" s="4">
        <v>8283.0</v>
      </c>
      <c r="B2810" s="5" t="s">
        <v>15074</v>
      </c>
      <c r="C2810" s="5" t="s">
        <v>15075</v>
      </c>
      <c r="D2810" s="6" t="s">
        <v>13473</v>
      </c>
      <c r="E2810" s="5" t="s">
        <v>13474</v>
      </c>
      <c r="F2810" s="5" t="s">
        <v>13460</v>
      </c>
      <c r="G2810" s="6" t="s">
        <v>15076</v>
      </c>
      <c r="H2810" s="5" t="s">
        <v>15077</v>
      </c>
      <c r="I2810" s="9" t="s">
        <v>15078</v>
      </c>
      <c r="J2810" s="5" t="s">
        <v>42</v>
      </c>
      <c r="K2810" s="5" t="s">
        <v>375</v>
      </c>
    </row>
    <row r="2811">
      <c r="A2811" s="4">
        <v>8282.0</v>
      </c>
      <c r="B2811" s="5" t="s">
        <v>15079</v>
      </c>
      <c r="C2811" s="5" t="s">
        <v>15080</v>
      </c>
      <c r="D2811" s="6" t="s">
        <v>13473</v>
      </c>
      <c r="E2811" s="5" t="s">
        <v>13474</v>
      </c>
      <c r="F2811" s="5" t="s">
        <v>13460</v>
      </c>
      <c r="G2811" s="6" t="s">
        <v>15081</v>
      </c>
      <c r="H2811" s="4" t="str">
        <f>IFERROR(__xludf.DUMMYFUNCTION("""info@""&amp;LOWER(REGEXREPLACE(B2811,""[^A-Za-z0-9]"",""""))&amp;"".com"""),"info@hotelviladelmar.com")</f>
        <v>info@hotelviladelmar.com</v>
      </c>
      <c r="I2811" s="9" t="s">
        <v>15082</v>
      </c>
      <c r="J2811" s="5" t="s">
        <v>93</v>
      </c>
      <c r="K2811" s="4" t="s">
        <v>42</v>
      </c>
    </row>
    <row r="2812">
      <c r="A2812" s="4">
        <v>8281.0</v>
      </c>
      <c r="B2812" s="5" t="s">
        <v>15083</v>
      </c>
      <c r="C2812" s="5" t="s">
        <v>15084</v>
      </c>
      <c r="D2812" s="6" t="s">
        <v>13473</v>
      </c>
      <c r="E2812" s="5" t="s">
        <v>13474</v>
      </c>
      <c r="F2812" s="5" t="s">
        <v>13460</v>
      </c>
      <c r="G2812" s="6" t="s">
        <v>15085</v>
      </c>
      <c r="H2812" s="5" t="s">
        <v>15086</v>
      </c>
      <c r="I2812" s="8" t="s">
        <v>15087</v>
      </c>
      <c r="J2812" s="5" t="s">
        <v>108</v>
      </c>
      <c r="K2812" s="5" t="s">
        <v>15088</v>
      </c>
    </row>
    <row r="2813">
      <c r="A2813" s="4">
        <v>8280.0</v>
      </c>
      <c r="B2813" s="5" t="s">
        <v>15089</v>
      </c>
      <c r="C2813" s="5" t="s">
        <v>15090</v>
      </c>
      <c r="D2813" s="6" t="s">
        <v>13473</v>
      </c>
      <c r="E2813" s="5" t="s">
        <v>13474</v>
      </c>
      <c r="F2813" s="5" t="s">
        <v>13460</v>
      </c>
      <c r="G2813" s="6" t="s">
        <v>15091</v>
      </c>
      <c r="H2813" s="5" t="s">
        <v>15092</v>
      </c>
      <c r="I2813" s="8" t="s">
        <v>14746</v>
      </c>
      <c r="J2813" s="5" t="s">
        <v>18</v>
      </c>
      <c r="K2813" s="5" t="s">
        <v>1398</v>
      </c>
    </row>
    <row r="2814">
      <c r="A2814" s="4">
        <v>8279.0</v>
      </c>
      <c r="B2814" s="5" t="s">
        <v>14894</v>
      </c>
      <c r="C2814" s="5" t="s">
        <v>14895</v>
      </c>
      <c r="D2814" s="6" t="s">
        <v>13473</v>
      </c>
      <c r="E2814" s="5" t="s">
        <v>13474</v>
      </c>
      <c r="F2814" s="5" t="s">
        <v>13460</v>
      </c>
      <c r="G2814" s="6" t="s">
        <v>15093</v>
      </c>
      <c r="H2814" s="5" t="s">
        <v>14897</v>
      </c>
      <c r="I2814" s="8" t="s">
        <v>14903</v>
      </c>
      <c r="J2814" s="5" t="s">
        <v>42</v>
      </c>
      <c r="K2814" s="5" t="s">
        <v>1410</v>
      </c>
    </row>
    <row r="2815">
      <c r="A2815" s="4">
        <v>8278.0</v>
      </c>
      <c r="B2815" s="5" t="s">
        <v>15094</v>
      </c>
      <c r="C2815" s="5" t="s">
        <v>15095</v>
      </c>
      <c r="D2815" s="6" t="s">
        <v>13473</v>
      </c>
      <c r="E2815" s="5" t="s">
        <v>13474</v>
      </c>
      <c r="F2815" s="5" t="s">
        <v>13460</v>
      </c>
      <c r="G2815" s="6" t="s">
        <v>15096</v>
      </c>
      <c r="H2815" s="5" t="s">
        <v>15097</v>
      </c>
      <c r="I2815" s="8" t="s">
        <v>15098</v>
      </c>
      <c r="J2815" s="5" t="s">
        <v>42</v>
      </c>
      <c r="K2815" s="5" t="s">
        <v>381</v>
      </c>
    </row>
    <row r="2816">
      <c r="A2816" s="4">
        <v>8277.0</v>
      </c>
      <c r="B2816" s="5" t="s">
        <v>15099</v>
      </c>
      <c r="C2816" s="5" t="s">
        <v>15100</v>
      </c>
      <c r="D2816" s="6" t="s">
        <v>13473</v>
      </c>
      <c r="E2816" s="5" t="s">
        <v>13474</v>
      </c>
      <c r="F2816" s="5" t="s">
        <v>13460</v>
      </c>
      <c r="G2816" s="6" t="s">
        <v>15101</v>
      </c>
      <c r="H2816" s="4" t="str">
        <f>IFERROR(__xludf.DUMMYFUNCTION("""info@""&amp;LOWER(REGEXREPLACE(B2816,""[^A-Za-z0-9]"",""""))&amp;"".com"""),"info@eveniaolympicgarden.com")</f>
        <v>info@eveniaolympicgarden.com</v>
      </c>
      <c r="I2816" s="9" t="s">
        <v>15102</v>
      </c>
      <c r="J2816" s="5" t="s">
        <v>42</v>
      </c>
      <c r="K2816" s="5" t="s">
        <v>2662</v>
      </c>
    </row>
    <row r="2817">
      <c r="A2817" s="4">
        <v>8276.0</v>
      </c>
      <c r="B2817" s="5" t="s">
        <v>15103</v>
      </c>
      <c r="C2817" s="5" t="s">
        <v>15104</v>
      </c>
      <c r="D2817" s="6" t="s">
        <v>13473</v>
      </c>
      <c r="E2817" s="5" t="s">
        <v>13474</v>
      </c>
      <c r="F2817" s="5" t="s">
        <v>13460</v>
      </c>
      <c r="G2817" s="6" t="s">
        <v>15105</v>
      </c>
      <c r="H2817" s="5" t="s">
        <v>15106</v>
      </c>
      <c r="I2817" s="8" t="s">
        <v>15107</v>
      </c>
      <c r="J2817" s="5" t="s">
        <v>108</v>
      </c>
      <c r="K2817" s="5" t="s">
        <v>5480</v>
      </c>
    </row>
    <row r="2818">
      <c r="A2818" s="4">
        <v>8275.0</v>
      </c>
      <c r="B2818" s="5" t="s">
        <v>15108</v>
      </c>
      <c r="C2818" s="5" t="s">
        <v>15109</v>
      </c>
      <c r="D2818" s="6" t="s">
        <v>13473</v>
      </c>
      <c r="E2818" s="5" t="s">
        <v>13474</v>
      </c>
      <c r="F2818" s="5" t="s">
        <v>13460</v>
      </c>
      <c r="G2818" s="6" t="s">
        <v>15110</v>
      </c>
      <c r="H2818" s="5" t="s">
        <v>15111</v>
      </c>
      <c r="I2818" s="9" t="s">
        <v>15112</v>
      </c>
      <c r="J2818" s="5" t="s">
        <v>51</v>
      </c>
      <c r="K2818" s="5" t="s">
        <v>1014</v>
      </c>
    </row>
    <row r="2819">
      <c r="A2819" s="4">
        <v>8274.0</v>
      </c>
      <c r="B2819" s="5" t="s">
        <v>15113</v>
      </c>
      <c r="C2819" s="5" t="s">
        <v>15114</v>
      </c>
      <c r="D2819" s="6" t="s">
        <v>13473</v>
      </c>
      <c r="E2819" s="5" t="s">
        <v>13474</v>
      </c>
      <c r="F2819" s="5" t="s">
        <v>13460</v>
      </c>
      <c r="G2819" s="6" t="s">
        <v>15115</v>
      </c>
      <c r="H2819" s="4" t="str">
        <f>IFERROR(__xludf.DUMMYFUNCTION("""info@""&amp;LOWER(REGEXREPLACE(B2819,""[^A-Za-z0-9]"",""""))&amp;"".com"""),"info@roxanahotelssa.com")</f>
        <v>info@roxanahotelssa.com</v>
      </c>
      <c r="I2819" s="9" t="s">
        <v>15116</v>
      </c>
      <c r="J2819" s="5" t="s">
        <v>42</v>
      </c>
      <c r="K2819" s="5" t="s">
        <v>9753</v>
      </c>
    </row>
    <row r="2820">
      <c r="A2820" s="4">
        <v>8273.0</v>
      </c>
      <c r="B2820" s="5" t="s">
        <v>15117</v>
      </c>
      <c r="C2820" s="5" t="s">
        <v>15118</v>
      </c>
      <c r="D2820" s="6" t="s">
        <v>13473</v>
      </c>
      <c r="E2820" s="5" t="s">
        <v>13474</v>
      </c>
      <c r="F2820" s="5" t="s">
        <v>13460</v>
      </c>
      <c r="G2820" s="6" t="s">
        <v>15119</v>
      </c>
      <c r="H2820" s="4" t="str">
        <f>IFERROR(__xludf.DUMMYFUNCTION("""info@""&amp;LOWER(REGEXREPLACE(B2820,""[^A-Za-z0-9]"",""""))&amp;"".com"""),"info@sunshineparksl.com")</f>
        <v>info@sunshineparksl.com</v>
      </c>
      <c r="I2820" s="9" t="s">
        <v>15120</v>
      </c>
      <c r="J2820" s="5" t="s">
        <v>51</v>
      </c>
      <c r="K2820" s="5" t="s">
        <v>375</v>
      </c>
    </row>
    <row r="2821">
      <c r="A2821" s="4">
        <v>8272.0</v>
      </c>
      <c r="B2821" s="5" t="s">
        <v>15121</v>
      </c>
      <c r="C2821" s="5" t="s">
        <v>15122</v>
      </c>
      <c r="D2821" s="6" t="s">
        <v>13473</v>
      </c>
      <c r="E2821" s="5" t="s">
        <v>13474</v>
      </c>
      <c r="F2821" s="5" t="s">
        <v>13460</v>
      </c>
      <c r="G2821" s="6" t="s">
        <v>15123</v>
      </c>
      <c r="H2821" s="5" t="s">
        <v>15124</v>
      </c>
      <c r="I2821" s="8" t="s">
        <v>15125</v>
      </c>
      <c r="J2821" s="5" t="s">
        <v>18</v>
      </c>
      <c r="K2821" s="4" t="s">
        <v>42</v>
      </c>
    </row>
    <row r="2822">
      <c r="A2822" s="4">
        <v>8271.0</v>
      </c>
      <c r="B2822" s="5" t="s">
        <v>15126</v>
      </c>
      <c r="C2822" s="5" t="s">
        <v>15127</v>
      </c>
      <c r="D2822" s="6" t="s">
        <v>13473</v>
      </c>
      <c r="E2822" s="5" t="s">
        <v>13474</v>
      </c>
      <c r="F2822" s="5" t="s">
        <v>13460</v>
      </c>
      <c r="G2822" s="6" t="s">
        <v>15128</v>
      </c>
      <c r="H2822" s="4" t="str">
        <f>IFERROR(__xludf.DUMMYFUNCTION("""info@""&amp;LOWER(REGEXREPLACE(B2822,""[^A-Za-z0-9]"",""""))&amp;"".com"""),"info@santperedelboscsl.com")</f>
        <v>info@santperedelboscsl.com</v>
      </c>
      <c r="I2822" s="9" t="s">
        <v>15129</v>
      </c>
      <c r="J2822" s="5" t="s">
        <v>51</v>
      </c>
      <c r="K2822" s="4" t="s">
        <v>42</v>
      </c>
    </row>
    <row r="2823">
      <c r="A2823" s="4">
        <v>8270.0</v>
      </c>
      <c r="B2823" s="5" t="s">
        <v>15130</v>
      </c>
      <c r="C2823" s="5" t="s">
        <v>15131</v>
      </c>
      <c r="D2823" s="6" t="s">
        <v>13473</v>
      </c>
      <c r="E2823" s="5" t="s">
        <v>13474</v>
      </c>
      <c r="F2823" s="5" t="s">
        <v>13460</v>
      </c>
      <c r="G2823" s="6" t="s">
        <v>15132</v>
      </c>
      <c r="H2823" s="4" t="str">
        <f>IFERROR(__xludf.DUMMYFUNCTION("""info@""&amp;LOWER(REGEXREPLACE(B2823,""[^A-Za-z0-9]"",""""))&amp;"".com"""),"info@horisasl.com")</f>
        <v>info@horisasl.com</v>
      </c>
      <c r="I2823" s="9" t="s">
        <v>15133</v>
      </c>
      <c r="J2823" s="5" t="s">
        <v>42</v>
      </c>
      <c r="K2823" s="4" t="s">
        <v>42</v>
      </c>
    </row>
    <row r="2824">
      <c r="A2824" s="4">
        <v>8269.0</v>
      </c>
      <c r="B2824" s="5" t="s">
        <v>15134</v>
      </c>
      <c r="C2824" s="5" t="s">
        <v>15135</v>
      </c>
      <c r="D2824" s="6" t="s">
        <v>13473</v>
      </c>
      <c r="E2824" s="5" t="s">
        <v>13474</v>
      </c>
      <c r="F2824" s="5" t="s">
        <v>13460</v>
      </c>
      <c r="G2824" s="6" t="s">
        <v>15136</v>
      </c>
      <c r="H2824" s="5" t="s">
        <v>15137</v>
      </c>
      <c r="I2824" s="9" t="s">
        <v>15138</v>
      </c>
      <c r="J2824" s="5" t="s">
        <v>93</v>
      </c>
      <c r="K2824" s="4" t="s">
        <v>42</v>
      </c>
    </row>
    <row r="2825">
      <c r="A2825" s="4">
        <v>8268.0</v>
      </c>
      <c r="B2825" s="5" t="s">
        <v>15139</v>
      </c>
      <c r="C2825" s="5" t="s">
        <v>15140</v>
      </c>
      <c r="D2825" s="6" t="s">
        <v>13473</v>
      </c>
      <c r="E2825" s="5" t="s">
        <v>13474</v>
      </c>
      <c r="F2825" s="5" t="s">
        <v>13460</v>
      </c>
      <c r="G2825" s="6" t="s">
        <v>15141</v>
      </c>
      <c r="H2825" s="5" t="s">
        <v>15142</v>
      </c>
      <c r="I2825" s="8" t="s">
        <v>15143</v>
      </c>
      <c r="J2825" s="5" t="s">
        <v>108</v>
      </c>
      <c r="K2825" s="5" t="s">
        <v>975</v>
      </c>
    </row>
    <row r="2826">
      <c r="A2826" s="4">
        <v>8267.0</v>
      </c>
      <c r="B2826" s="5" t="s">
        <v>15144</v>
      </c>
      <c r="C2826" s="5" t="s">
        <v>15145</v>
      </c>
      <c r="D2826" s="6" t="s">
        <v>13473</v>
      </c>
      <c r="E2826" s="5" t="s">
        <v>13474</v>
      </c>
      <c r="F2826" s="5" t="s">
        <v>13460</v>
      </c>
      <c r="G2826" s="6" t="s">
        <v>15146</v>
      </c>
      <c r="H2826" s="5" t="s">
        <v>14836</v>
      </c>
      <c r="I2826" s="8" t="s">
        <v>14837</v>
      </c>
      <c r="J2826" s="5" t="s">
        <v>18</v>
      </c>
      <c r="K2826" s="5" t="s">
        <v>15147</v>
      </c>
    </row>
    <row r="2827">
      <c r="A2827" s="4">
        <v>8266.0</v>
      </c>
      <c r="B2827" s="5" t="s">
        <v>15148</v>
      </c>
      <c r="C2827" s="5" t="s">
        <v>15149</v>
      </c>
      <c r="D2827" s="6" t="s">
        <v>15150</v>
      </c>
      <c r="E2827" s="5" t="s">
        <v>15151</v>
      </c>
      <c r="F2827" s="5" t="s">
        <v>13460</v>
      </c>
      <c r="G2827" s="6" t="s">
        <v>15152</v>
      </c>
      <c r="H2827" s="5" t="s">
        <v>15153</v>
      </c>
      <c r="I2827" s="8" t="s">
        <v>15154</v>
      </c>
      <c r="J2827" s="5" t="s">
        <v>42</v>
      </c>
      <c r="K2827" s="5" t="s">
        <v>15155</v>
      </c>
    </row>
    <row r="2828">
      <c r="A2828" s="4">
        <v>8265.0</v>
      </c>
      <c r="B2828" s="5" t="s">
        <v>15156</v>
      </c>
      <c r="C2828" s="5" t="s">
        <v>15157</v>
      </c>
      <c r="D2828" s="6" t="s">
        <v>15150</v>
      </c>
      <c r="E2828" s="5" t="s">
        <v>15151</v>
      </c>
      <c r="F2828" s="5" t="s">
        <v>13460</v>
      </c>
      <c r="G2828" s="6" t="s">
        <v>15158</v>
      </c>
      <c r="H2828" s="5" t="s">
        <v>15159</v>
      </c>
      <c r="I2828" s="8" t="s">
        <v>15160</v>
      </c>
      <c r="J2828" s="5" t="s">
        <v>18</v>
      </c>
      <c r="K2828" s="5" t="s">
        <v>13706</v>
      </c>
    </row>
    <row r="2829">
      <c r="A2829" s="4">
        <v>8264.0</v>
      </c>
      <c r="B2829" s="5" t="s">
        <v>15161</v>
      </c>
      <c r="C2829" s="5" t="s">
        <v>15162</v>
      </c>
      <c r="D2829" s="6" t="s">
        <v>15150</v>
      </c>
      <c r="E2829" s="5" t="s">
        <v>15151</v>
      </c>
      <c r="F2829" s="5" t="s">
        <v>13460</v>
      </c>
      <c r="G2829" s="6" t="s">
        <v>15163</v>
      </c>
      <c r="H2829" s="5" t="s">
        <v>15164</v>
      </c>
      <c r="I2829" s="8" t="s">
        <v>15165</v>
      </c>
      <c r="J2829" s="5" t="s">
        <v>42</v>
      </c>
      <c r="K2829" s="5" t="s">
        <v>8132</v>
      </c>
    </row>
    <row r="2830">
      <c r="A2830" s="4">
        <v>8263.0</v>
      </c>
      <c r="B2830" s="5" t="s">
        <v>15166</v>
      </c>
      <c r="C2830" s="5" t="s">
        <v>15167</v>
      </c>
      <c r="D2830" s="6" t="s">
        <v>15150</v>
      </c>
      <c r="E2830" s="5" t="s">
        <v>15151</v>
      </c>
      <c r="F2830" s="5" t="s">
        <v>13460</v>
      </c>
      <c r="G2830" s="6" t="s">
        <v>15163</v>
      </c>
      <c r="H2830" s="5" t="s">
        <v>15168</v>
      </c>
      <c r="I2830" s="8" t="s">
        <v>15169</v>
      </c>
      <c r="J2830" s="5" t="s">
        <v>51</v>
      </c>
      <c r="K2830" s="4" t="s">
        <v>42</v>
      </c>
    </row>
    <row r="2831">
      <c r="A2831" s="4">
        <v>8262.0</v>
      </c>
      <c r="B2831" s="5" t="s">
        <v>15170</v>
      </c>
      <c r="C2831" s="5" t="s">
        <v>15171</v>
      </c>
      <c r="D2831" s="6" t="s">
        <v>13473</v>
      </c>
      <c r="E2831" s="5" t="s">
        <v>13474</v>
      </c>
      <c r="F2831" s="5" t="s">
        <v>13460</v>
      </c>
      <c r="G2831" s="6" t="s">
        <v>15172</v>
      </c>
      <c r="H2831" s="5" t="s">
        <v>15173</v>
      </c>
      <c r="I2831" s="8" t="s">
        <v>13516</v>
      </c>
      <c r="J2831" s="5" t="s">
        <v>51</v>
      </c>
      <c r="K2831" s="5" t="s">
        <v>1415</v>
      </c>
    </row>
    <row r="2832">
      <c r="A2832" s="4">
        <v>8261.0</v>
      </c>
      <c r="B2832" s="5" t="s">
        <v>15174</v>
      </c>
      <c r="C2832" s="5" t="s">
        <v>15175</v>
      </c>
      <c r="D2832" s="6" t="s">
        <v>13473</v>
      </c>
      <c r="E2832" s="5" t="s">
        <v>13474</v>
      </c>
      <c r="F2832" s="5" t="s">
        <v>13460</v>
      </c>
      <c r="G2832" s="6" t="s">
        <v>15176</v>
      </c>
      <c r="H2832" s="5" t="s">
        <v>14760</v>
      </c>
      <c r="I2832" s="8" t="s">
        <v>13516</v>
      </c>
      <c r="J2832" s="5" t="s">
        <v>42</v>
      </c>
      <c r="K2832" s="5" t="s">
        <v>15177</v>
      </c>
    </row>
    <row r="2833">
      <c r="A2833" s="4">
        <v>8260.0</v>
      </c>
      <c r="B2833" s="5" t="s">
        <v>14858</v>
      </c>
      <c r="C2833" s="5" t="s">
        <v>15178</v>
      </c>
      <c r="D2833" s="6" t="s">
        <v>13473</v>
      </c>
      <c r="E2833" s="5" t="s">
        <v>13474</v>
      </c>
      <c r="F2833" s="5" t="s">
        <v>13460</v>
      </c>
      <c r="G2833" s="6" t="s">
        <v>15179</v>
      </c>
      <c r="H2833" s="5" t="s">
        <v>15180</v>
      </c>
      <c r="I2833" s="8" t="s">
        <v>15181</v>
      </c>
      <c r="J2833" s="5" t="s">
        <v>51</v>
      </c>
      <c r="K2833" s="5" t="s">
        <v>4701</v>
      </c>
    </row>
    <row r="2834">
      <c r="A2834" s="4">
        <v>8259.0</v>
      </c>
      <c r="B2834" s="5" t="s">
        <v>15182</v>
      </c>
      <c r="C2834" s="5" t="s">
        <v>15183</v>
      </c>
      <c r="D2834" s="6" t="s">
        <v>15184</v>
      </c>
      <c r="E2834" s="5" t="s">
        <v>15185</v>
      </c>
      <c r="F2834" s="5" t="s">
        <v>13460</v>
      </c>
      <c r="G2834" s="6" t="s">
        <v>15186</v>
      </c>
      <c r="H2834" s="5" t="s">
        <v>15187</v>
      </c>
      <c r="I2834" s="8" t="s">
        <v>15188</v>
      </c>
      <c r="J2834" s="5" t="s">
        <v>93</v>
      </c>
      <c r="K2834" s="4" t="s">
        <v>42</v>
      </c>
    </row>
    <row r="2835">
      <c r="A2835" s="4">
        <v>8257.0</v>
      </c>
      <c r="B2835" s="5" t="s">
        <v>15189</v>
      </c>
      <c r="C2835" s="5" t="s">
        <v>15190</v>
      </c>
      <c r="D2835" s="6" t="s">
        <v>15184</v>
      </c>
      <c r="E2835" s="5" t="s">
        <v>15185</v>
      </c>
      <c r="F2835" s="5" t="s">
        <v>13460</v>
      </c>
      <c r="G2835" s="6" t="s">
        <v>15191</v>
      </c>
      <c r="H2835" s="5" t="s">
        <v>15192</v>
      </c>
      <c r="I2835" s="8" t="s">
        <v>10058</v>
      </c>
      <c r="J2835" s="5" t="s">
        <v>42</v>
      </c>
      <c r="K2835" s="5" t="s">
        <v>15193</v>
      </c>
    </row>
    <row r="2836">
      <c r="A2836" s="4">
        <v>8258.0</v>
      </c>
      <c r="B2836" s="5" t="s">
        <v>15194</v>
      </c>
      <c r="C2836" s="5" t="s">
        <v>15195</v>
      </c>
      <c r="D2836" s="6" t="s">
        <v>15184</v>
      </c>
      <c r="E2836" s="5" t="s">
        <v>15185</v>
      </c>
      <c r="F2836" s="5" t="s">
        <v>13460</v>
      </c>
      <c r="G2836" s="6" t="s">
        <v>15191</v>
      </c>
      <c r="H2836" s="5" t="s">
        <v>15196</v>
      </c>
      <c r="I2836" s="8" t="s">
        <v>10058</v>
      </c>
      <c r="J2836" s="5" t="s">
        <v>18</v>
      </c>
      <c r="K2836" s="5" t="s">
        <v>15197</v>
      </c>
    </row>
    <row r="2837">
      <c r="A2837" s="4">
        <v>8256.0</v>
      </c>
      <c r="B2837" s="5" t="s">
        <v>15198</v>
      </c>
      <c r="C2837" s="5" t="s">
        <v>15199</v>
      </c>
      <c r="D2837" s="6" t="s">
        <v>15184</v>
      </c>
      <c r="E2837" s="5" t="s">
        <v>15185</v>
      </c>
      <c r="F2837" s="5" t="s">
        <v>13460</v>
      </c>
      <c r="G2837" s="6" t="s">
        <v>15200</v>
      </c>
      <c r="H2837" s="5" t="s">
        <v>15201</v>
      </c>
      <c r="I2837" s="8" t="s">
        <v>15202</v>
      </c>
      <c r="J2837" s="5" t="s">
        <v>42</v>
      </c>
      <c r="K2837" s="4" t="s">
        <v>42</v>
      </c>
    </row>
    <row r="2838">
      <c r="A2838" s="4">
        <v>8255.0</v>
      </c>
      <c r="B2838" s="5" t="s">
        <v>15203</v>
      </c>
      <c r="C2838" s="5" t="s">
        <v>15204</v>
      </c>
      <c r="D2838" s="6" t="s">
        <v>15184</v>
      </c>
      <c r="E2838" s="5" t="s">
        <v>15185</v>
      </c>
      <c r="F2838" s="5" t="s">
        <v>13460</v>
      </c>
      <c r="G2838" s="6" t="s">
        <v>15205</v>
      </c>
      <c r="H2838" s="5" t="s">
        <v>15206</v>
      </c>
      <c r="I2838" s="8" t="s">
        <v>15207</v>
      </c>
      <c r="J2838" s="5" t="s">
        <v>93</v>
      </c>
      <c r="K2838" s="5" t="s">
        <v>7194</v>
      </c>
    </row>
    <row r="2839">
      <c r="A2839" s="4">
        <v>8254.0</v>
      </c>
      <c r="B2839" s="5" t="s">
        <v>15208</v>
      </c>
      <c r="C2839" s="5" t="s">
        <v>15209</v>
      </c>
      <c r="D2839" s="6" t="s">
        <v>15184</v>
      </c>
      <c r="E2839" s="5" t="s">
        <v>15185</v>
      </c>
      <c r="F2839" s="5" t="s">
        <v>13460</v>
      </c>
      <c r="G2839" s="6" t="s">
        <v>15210</v>
      </c>
      <c r="H2839" s="5" t="s">
        <v>15211</v>
      </c>
      <c r="I2839" s="9" t="s">
        <v>15212</v>
      </c>
      <c r="J2839" s="5" t="s">
        <v>42</v>
      </c>
      <c r="K2839" s="5" t="s">
        <v>950</v>
      </c>
    </row>
    <row r="2840">
      <c r="A2840" s="4">
        <v>8253.0</v>
      </c>
      <c r="B2840" s="5" t="s">
        <v>15213</v>
      </c>
      <c r="C2840" s="5" t="s">
        <v>15214</v>
      </c>
      <c r="D2840" s="6" t="s">
        <v>15184</v>
      </c>
      <c r="E2840" s="5" t="s">
        <v>15185</v>
      </c>
      <c r="F2840" s="5" t="s">
        <v>13460</v>
      </c>
      <c r="G2840" s="6" t="s">
        <v>15215</v>
      </c>
      <c r="H2840" s="5" t="s">
        <v>10105</v>
      </c>
      <c r="I2840" s="8" t="s">
        <v>10079</v>
      </c>
      <c r="J2840" s="5" t="s">
        <v>51</v>
      </c>
      <c r="K2840" s="5" t="s">
        <v>7842</v>
      </c>
    </row>
    <row r="2841">
      <c r="A2841" s="4">
        <v>8252.0</v>
      </c>
      <c r="B2841" s="5" t="s">
        <v>15216</v>
      </c>
      <c r="C2841" s="5" t="s">
        <v>15217</v>
      </c>
      <c r="D2841" s="6" t="s">
        <v>15184</v>
      </c>
      <c r="E2841" s="5" t="s">
        <v>15185</v>
      </c>
      <c r="F2841" s="5" t="s">
        <v>13460</v>
      </c>
      <c r="G2841" s="6" t="s">
        <v>15218</v>
      </c>
      <c r="H2841" s="5" t="s">
        <v>15219</v>
      </c>
      <c r="I2841" s="8" t="s">
        <v>14870</v>
      </c>
      <c r="J2841" s="5" t="s">
        <v>51</v>
      </c>
      <c r="K2841" s="4" t="s">
        <v>42</v>
      </c>
    </row>
    <row r="2842">
      <c r="A2842" s="4">
        <v>8251.0</v>
      </c>
      <c r="B2842" s="5" t="s">
        <v>15220</v>
      </c>
      <c r="C2842" s="5" t="s">
        <v>15221</v>
      </c>
      <c r="D2842" s="6" t="s">
        <v>15184</v>
      </c>
      <c r="E2842" s="5" t="s">
        <v>15185</v>
      </c>
      <c r="F2842" s="5" t="s">
        <v>13460</v>
      </c>
      <c r="G2842" s="6" t="s">
        <v>15222</v>
      </c>
      <c r="H2842" s="4" t="str">
        <f>IFERROR(__xludf.DUMMYFUNCTION("""info@""&amp;LOWER(REGEXREPLACE(B2842,""[^A-Za-z0-9]"",""""))&amp;"".com"""),"info@diana.com")</f>
        <v>info@diana.com</v>
      </c>
      <c r="I2842" s="9" t="s">
        <v>15223</v>
      </c>
      <c r="J2842" s="5" t="s">
        <v>108</v>
      </c>
      <c r="K2842" s="5" t="s">
        <v>27</v>
      </c>
    </row>
    <row r="2843">
      <c r="A2843" s="4">
        <v>8250.0</v>
      </c>
      <c r="B2843" s="5" t="s">
        <v>15224</v>
      </c>
      <c r="C2843" s="5" t="s">
        <v>15225</v>
      </c>
      <c r="D2843" s="6" t="s">
        <v>15184</v>
      </c>
      <c r="E2843" s="5" t="s">
        <v>15185</v>
      </c>
      <c r="F2843" s="5" t="s">
        <v>13460</v>
      </c>
      <c r="G2843" s="6" t="s">
        <v>15226</v>
      </c>
      <c r="H2843" s="4" t="str">
        <f>IFERROR(__xludf.DUMMYFUNCTION("""info@""&amp;LOWER(REGEXREPLACE(B2843,""[^A-Za-z0-9]"",""""))&amp;"".com"""),"info@continentaltossa.com")</f>
        <v>info@continentaltossa.com</v>
      </c>
      <c r="I2843" s="9" t="s">
        <v>15227</v>
      </c>
      <c r="J2843" s="5" t="s">
        <v>232</v>
      </c>
      <c r="K2843" s="4" t="s">
        <v>42</v>
      </c>
    </row>
    <row r="2844">
      <c r="A2844" s="4">
        <v>8249.0</v>
      </c>
      <c r="B2844" s="5" t="s">
        <v>15228</v>
      </c>
      <c r="C2844" s="5" t="s">
        <v>15229</v>
      </c>
      <c r="D2844" s="6" t="s">
        <v>15184</v>
      </c>
      <c r="E2844" s="5" t="s">
        <v>15185</v>
      </c>
      <c r="F2844" s="5" t="s">
        <v>13460</v>
      </c>
      <c r="G2844" s="6" t="s">
        <v>15230</v>
      </c>
      <c r="H2844" s="4" t="str">
        <f>IFERROR(__xludf.DUMMYFUNCTION("""info@""&amp;LOWER(REGEXREPLACE(B2844,""[^A-Za-z0-9]"",""""))&amp;"".com"""),"info@somsparksc.com")</f>
        <v>info@somsparksc.com</v>
      </c>
      <c r="I2844" s="9" t="s">
        <v>15231</v>
      </c>
      <c r="J2844" s="5" t="s">
        <v>18</v>
      </c>
      <c r="K2844" s="4" t="s">
        <v>42</v>
      </c>
    </row>
    <row r="2845">
      <c r="A2845" s="4">
        <v>8248.0</v>
      </c>
      <c r="B2845" s="5" t="s">
        <v>15232</v>
      </c>
      <c r="C2845" s="5" t="s">
        <v>15233</v>
      </c>
      <c r="D2845" s="6" t="s">
        <v>15184</v>
      </c>
      <c r="E2845" s="5" t="s">
        <v>15185</v>
      </c>
      <c r="F2845" s="5" t="s">
        <v>13460</v>
      </c>
      <c r="G2845" s="6" t="s">
        <v>15234</v>
      </c>
      <c r="H2845" s="7" t="s">
        <v>15235</v>
      </c>
      <c r="I2845" s="8" t="s">
        <v>15236</v>
      </c>
      <c r="J2845" s="5" t="s">
        <v>18</v>
      </c>
      <c r="K2845" s="5" t="s">
        <v>1410</v>
      </c>
    </row>
    <row r="2846">
      <c r="A2846" s="4">
        <v>8247.0</v>
      </c>
      <c r="B2846" s="5" t="s">
        <v>15237</v>
      </c>
      <c r="C2846" s="5" t="s">
        <v>15238</v>
      </c>
      <c r="D2846" s="6" t="s">
        <v>15184</v>
      </c>
      <c r="E2846" s="5" t="s">
        <v>15185</v>
      </c>
      <c r="F2846" s="5" t="s">
        <v>13460</v>
      </c>
      <c r="G2846" s="6" t="s">
        <v>15239</v>
      </c>
      <c r="H2846" s="5" t="s">
        <v>15240</v>
      </c>
      <c r="I2846" s="8" t="s">
        <v>10058</v>
      </c>
      <c r="J2846" s="5" t="s">
        <v>51</v>
      </c>
      <c r="K2846" s="5" t="s">
        <v>426</v>
      </c>
    </row>
    <row r="2847">
      <c r="A2847" s="4">
        <v>8246.0</v>
      </c>
      <c r="B2847" s="5" t="s">
        <v>15241</v>
      </c>
      <c r="C2847" s="5" t="s">
        <v>15242</v>
      </c>
      <c r="D2847" s="6" t="s">
        <v>15184</v>
      </c>
      <c r="E2847" s="5" t="s">
        <v>15185</v>
      </c>
      <c r="F2847" s="5" t="s">
        <v>13460</v>
      </c>
      <c r="G2847" s="6" t="s">
        <v>15243</v>
      </c>
      <c r="H2847" s="5" t="s">
        <v>15244</v>
      </c>
      <c r="I2847" s="8" t="s">
        <v>14870</v>
      </c>
      <c r="J2847" s="5" t="s">
        <v>108</v>
      </c>
      <c r="K2847" s="5" t="s">
        <v>134</v>
      </c>
    </row>
    <row r="2848">
      <c r="A2848" s="4">
        <v>8245.0</v>
      </c>
      <c r="B2848" s="5" t="s">
        <v>15245</v>
      </c>
      <c r="C2848" s="5" t="s">
        <v>15246</v>
      </c>
      <c r="D2848" s="6" t="s">
        <v>15184</v>
      </c>
      <c r="E2848" s="5" t="s">
        <v>15185</v>
      </c>
      <c r="F2848" s="5" t="s">
        <v>13460</v>
      </c>
      <c r="G2848" s="6" t="s">
        <v>15247</v>
      </c>
      <c r="H2848" s="5" t="s">
        <v>15248</v>
      </c>
      <c r="I2848" s="8" t="s">
        <v>15249</v>
      </c>
      <c r="J2848" s="5" t="s">
        <v>51</v>
      </c>
      <c r="K2848" s="5" t="s">
        <v>1415</v>
      </c>
    </row>
    <row r="2849">
      <c r="A2849" s="4">
        <v>8244.0</v>
      </c>
      <c r="B2849" s="5" t="s">
        <v>15250</v>
      </c>
      <c r="C2849" s="5" t="s">
        <v>15251</v>
      </c>
      <c r="D2849" s="6" t="s">
        <v>15184</v>
      </c>
      <c r="E2849" s="5" t="s">
        <v>15185</v>
      </c>
      <c r="F2849" s="5" t="s">
        <v>13460</v>
      </c>
      <c r="G2849" s="6" t="s">
        <v>15252</v>
      </c>
      <c r="H2849" s="5" t="s">
        <v>15253</v>
      </c>
      <c r="I2849" s="9" t="s">
        <v>15254</v>
      </c>
      <c r="J2849" s="5" t="s">
        <v>42</v>
      </c>
      <c r="K2849" s="5" t="s">
        <v>13706</v>
      </c>
    </row>
    <row r="2850">
      <c r="A2850" s="4">
        <v>8243.0</v>
      </c>
      <c r="B2850" s="5" t="s">
        <v>15255</v>
      </c>
      <c r="C2850" s="5" t="s">
        <v>15233</v>
      </c>
      <c r="D2850" s="6" t="s">
        <v>15184</v>
      </c>
      <c r="E2850" s="5" t="s">
        <v>15185</v>
      </c>
      <c r="F2850" s="5" t="s">
        <v>13460</v>
      </c>
      <c r="G2850" s="6" t="s">
        <v>15256</v>
      </c>
      <c r="H2850" s="5" t="s">
        <v>15257</v>
      </c>
      <c r="I2850" s="8" t="s">
        <v>15258</v>
      </c>
      <c r="J2850" s="5" t="s">
        <v>42</v>
      </c>
      <c r="K2850" s="5" t="s">
        <v>5278</v>
      </c>
    </row>
    <row r="2851">
      <c r="A2851" s="4">
        <v>8242.0</v>
      </c>
      <c r="B2851" s="5" t="s">
        <v>15259</v>
      </c>
      <c r="C2851" s="5" t="s">
        <v>15260</v>
      </c>
      <c r="D2851" s="6" t="s">
        <v>15184</v>
      </c>
      <c r="E2851" s="5" t="s">
        <v>15185</v>
      </c>
      <c r="F2851" s="5" t="s">
        <v>13460</v>
      </c>
      <c r="G2851" s="6" t="s">
        <v>15261</v>
      </c>
      <c r="H2851" s="5" t="s">
        <v>15262</v>
      </c>
      <c r="I2851" s="8" t="s">
        <v>15263</v>
      </c>
      <c r="J2851" s="5" t="s">
        <v>93</v>
      </c>
      <c r="K2851" s="5" t="s">
        <v>517</v>
      </c>
    </row>
    <row r="2852">
      <c r="A2852" s="4">
        <v>8241.0</v>
      </c>
      <c r="B2852" s="5" t="s">
        <v>15264</v>
      </c>
      <c r="C2852" s="5" t="s">
        <v>15265</v>
      </c>
      <c r="D2852" s="6" t="s">
        <v>15184</v>
      </c>
      <c r="E2852" s="5" t="s">
        <v>15185</v>
      </c>
      <c r="F2852" s="5" t="s">
        <v>13460</v>
      </c>
      <c r="G2852" s="6" t="s">
        <v>15266</v>
      </c>
      <c r="H2852" s="4" t="s">
        <v>15267</v>
      </c>
      <c r="I2852" s="8" t="s">
        <v>15268</v>
      </c>
      <c r="J2852" s="5" t="s">
        <v>108</v>
      </c>
      <c r="K2852" s="4" t="s">
        <v>42</v>
      </c>
    </row>
    <row r="2853">
      <c r="A2853" s="4">
        <v>8240.0</v>
      </c>
      <c r="B2853" s="5" t="s">
        <v>15269</v>
      </c>
      <c r="C2853" s="5" t="s">
        <v>15270</v>
      </c>
      <c r="D2853" s="6" t="s">
        <v>15184</v>
      </c>
      <c r="E2853" s="5" t="s">
        <v>15185</v>
      </c>
      <c r="F2853" s="5" t="s">
        <v>13460</v>
      </c>
      <c r="G2853" s="6" t="s">
        <v>15271</v>
      </c>
      <c r="H2853" s="4" t="str">
        <f>IFERROR(__xludf.DUMMYFUNCTION("""info@""&amp;LOWER(REGEXREPLACE(B2853,""[^A-Za-z0-9]"",""""))&amp;"".com"""),"info@marblausl.com")</f>
        <v>info@marblausl.com</v>
      </c>
      <c r="I2853" s="9" t="s">
        <v>15272</v>
      </c>
      <c r="J2853" s="5" t="s">
        <v>18</v>
      </c>
      <c r="K2853" s="5" t="s">
        <v>711</v>
      </c>
    </row>
    <row r="2854">
      <c r="A2854" s="4">
        <v>8239.0</v>
      </c>
      <c r="B2854" s="5" t="s">
        <v>15273</v>
      </c>
      <c r="C2854" s="5" t="s">
        <v>15274</v>
      </c>
      <c r="D2854" s="6" t="s">
        <v>15184</v>
      </c>
      <c r="E2854" s="5" t="s">
        <v>15185</v>
      </c>
      <c r="F2854" s="5" t="s">
        <v>13460</v>
      </c>
      <c r="G2854" s="6" t="s">
        <v>15275</v>
      </c>
      <c r="H2854" s="4" t="str">
        <f>IFERROR(__xludf.DUMMYFUNCTION("""info@""&amp;LOWER(REGEXREPLACE(B2854,""[^A-Za-z0-9]"",""""))&amp;"".com"""),"info@hotelroviratossasa.com")</f>
        <v>info@hotelroviratossasa.com</v>
      </c>
      <c r="I2854" s="9" t="s">
        <v>15276</v>
      </c>
      <c r="J2854" s="5" t="s">
        <v>42</v>
      </c>
      <c r="K2854" s="5" t="s">
        <v>5485</v>
      </c>
    </row>
    <row r="2855">
      <c r="A2855" s="4">
        <v>8238.0</v>
      </c>
      <c r="B2855" s="5" t="s">
        <v>15277</v>
      </c>
      <c r="C2855" s="5" t="s">
        <v>15278</v>
      </c>
      <c r="D2855" s="6" t="s">
        <v>15184</v>
      </c>
      <c r="E2855" s="5" t="s">
        <v>15185</v>
      </c>
      <c r="F2855" s="5" t="s">
        <v>13460</v>
      </c>
      <c r="G2855" s="6" t="s">
        <v>15279</v>
      </c>
      <c r="H2855" s="5" t="s">
        <v>15280</v>
      </c>
      <c r="I2855" s="8" t="s">
        <v>15281</v>
      </c>
      <c r="J2855" s="5" t="s">
        <v>18</v>
      </c>
      <c r="K2855" s="5" t="s">
        <v>1198</v>
      </c>
    </row>
    <row r="2856">
      <c r="A2856" s="4">
        <v>8237.0</v>
      </c>
      <c r="B2856" s="5" t="s">
        <v>15282</v>
      </c>
      <c r="C2856" s="5" t="s">
        <v>15283</v>
      </c>
      <c r="D2856" s="6" t="s">
        <v>15184</v>
      </c>
      <c r="E2856" s="5" t="s">
        <v>15185</v>
      </c>
      <c r="F2856" s="5" t="s">
        <v>13460</v>
      </c>
      <c r="G2856" s="6" t="s">
        <v>15284</v>
      </c>
      <c r="H2856" s="5" t="s">
        <v>15285</v>
      </c>
      <c r="I2856" s="11" t="s">
        <v>15286</v>
      </c>
      <c r="J2856" s="5" t="s">
        <v>42</v>
      </c>
      <c r="K2856" s="5" t="s">
        <v>15287</v>
      </c>
    </row>
    <row r="2857">
      <c r="A2857" s="4">
        <v>8236.0</v>
      </c>
      <c r="B2857" s="5" t="s">
        <v>15288</v>
      </c>
      <c r="C2857" s="5" t="s">
        <v>15289</v>
      </c>
      <c r="D2857" s="6" t="s">
        <v>15184</v>
      </c>
      <c r="E2857" s="5" t="s">
        <v>15185</v>
      </c>
      <c r="F2857" s="5" t="s">
        <v>13460</v>
      </c>
      <c r="G2857" s="6" t="s">
        <v>15290</v>
      </c>
      <c r="H2857" s="5" t="s">
        <v>15291</v>
      </c>
      <c r="I2857" s="8" t="s">
        <v>14870</v>
      </c>
      <c r="J2857" s="5" t="s">
        <v>42</v>
      </c>
      <c r="K2857" s="5" t="s">
        <v>10312</v>
      </c>
    </row>
    <row r="2858">
      <c r="A2858" s="4">
        <v>8235.0</v>
      </c>
      <c r="B2858" s="5" t="s">
        <v>15292</v>
      </c>
      <c r="C2858" s="5" t="s">
        <v>15293</v>
      </c>
      <c r="D2858" s="6" t="s">
        <v>15184</v>
      </c>
      <c r="E2858" s="5" t="s">
        <v>15185</v>
      </c>
      <c r="F2858" s="5" t="s">
        <v>13460</v>
      </c>
      <c r="G2858" s="6" t="s">
        <v>15294</v>
      </c>
      <c r="H2858" s="5" t="s">
        <v>15295</v>
      </c>
      <c r="I2858" s="8" t="s">
        <v>15296</v>
      </c>
      <c r="J2858" s="5" t="s">
        <v>18</v>
      </c>
      <c r="K2858" s="5" t="s">
        <v>15297</v>
      </c>
    </row>
    <row r="2859">
      <c r="A2859" s="4">
        <v>8234.0</v>
      </c>
      <c r="B2859" s="5" t="s">
        <v>15298</v>
      </c>
      <c r="C2859" s="5" t="s">
        <v>15299</v>
      </c>
      <c r="D2859" s="6" t="s">
        <v>15184</v>
      </c>
      <c r="E2859" s="5" t="s">
        <v>15185</v>
      </c>
      <c r="F2859" s="5" t="s">
        <v>13460</v>
      </c>
      <c r="G2859" s="6" t="s">
        <v>15300</v>
      </c>
      <c r="H2859" s="5" t="s">
        <v>15301</v>
      </c>
      <c r="I2859" s="8" t="s">
        <v>15302</v>
      </c>
      <c r="J2859" s="5" t="s">
        <v>108</v>
      </c>
      <c r="K2859" s="5" t="s">
        <v>721</v>
      </c>
    </row>
    <row r="2860">
      <c r="A2860" s="4">
        <v>8233.0</v>
      </c>
      <c r="B2860" s="5" t="s">
        <v>15303</v>
      </c>
      <c r="C2860" s="5" t="s">
        <v>15304</v>
      </c>
      <c r="D2860" s="6" t="s">
        <v>15184</v>
      </c>
      <c r="E2860" s="5" t="s">
        <v>15185</v>
      </c>
      <c r="F2860" s="5" t="s">
        <v>13460</v>
      </c>
      <c r="G2860" s="6" t="s">
        <v>15305</v>
      </c>
      <c r="H2860" s="4" t="str">
        <f>IFERROR(__xludf.DUMMYFUNCTION("""info@""&amp;LOWER(REGEXREPLACE(B2860,""[^A-Za-z0-9]"",""""))&amp;"".com"""),"info@pedrosolertort.com")</f>
        <v>info@pedrosolertort.com</v>
      </c>
      <c r="I2860" s="9" t="s">
        <v>15306</v>
      </c>
      <c r="J2860" s="5" t="s">
        <v>42</v>
      </c>
      <c r="K2860" s="4" t="s">
        <v>42</v>
      </c>
    </row>
    <row r="2861">
      <c r="A2861" s="4">
        <v>8232.0</v>
      </c>
      <c r="B2861" s="5" t="s">
        <v>15307</v>
      </c>
      <c r="C2861" s="5" t="s">
        <v>15308</v>
      </c>
      <c r="D2861" s="6" t="s">
        <v>15184</v>
      </c>
      <c r="E2861" s="5" t="s">
        <v>15185</v>
      </c>
      <c r="F2861" s="5" t="s">
        <v>13460</v>
      </c>
      <c r="G2861" s="6" t="s">
        <v>15309</v>
      </c>
      <c r="H2861" s="5" t="s">
        <v>15310</v>
      </c>
      <c r="I2861" s="8" t="s">
        <v>15311</v>
      </c>
      <c r="J2861" s="5" t="s">
        <v>42</v>
      </c>
      <c r="K2861" s="5" t="s">
        <v>1985</v>
      </c>
    </row>
    <row r="2862">
      <c r="A2862" s="4">
        <v>8231.0</v>
      </c>
      <c r="B2862" s="5" t="s">
        <v>15312</v>
      </c>
      <c r="C2862" s="5" t="s">
        <v>15204</v>
      </c>
      <c r="D2862" s="6" t="s">
        <v>15184</v>
      </c>
      <c r="E2862" s="5" t="s">
        <v>15185</v>
      </c>
      <c r="F2862" s="5" t="s">
        <v>13460</v>
      </c>
      <c r="G2862" s="6" t="s">
        <v>15313</v>
      </c>
      <c r="H2862" s="5" t="s">
        <v>15314</v>
      </c>
      <c r="I2862" s="8" t="s">
        <v>15202</v>
      </c>
      <c r="J2862" s="5" t="s">
        <v>42</v>
      </c>
      <c r="K2862" s="5" t="s">
        <v>9767</v>
      </c>
    </row>
    <row r="2863">
      <c r="A2863" s="4">
        <v>8230.0</v>
      </c>
      <c r="B2863" s="5" t="s">
        <v>15315</v>
      </c>
      <c r="C2863" s="5" t="s">
        <v>15316</v>
      </c>
      <c r="D2863" s="6" t="s">
        <v>15150</v>
      </c>
      <c r="E2863" s="5" t="s">
        <v>15151</v>
      </c>
      <c r="F2863" s="5" t="s">
        <v>13460</v>
      </c>
      <c r="G2863" s="6" t="s">
        <v>15317</v>
      </c>
      <c r="H2863" s="5" t="s">
        <v>15318</v>
      </c>
      <c r="I2863" s="8" t="s">
        <v>15319</v>
      </c>
      <c r="J2863" s="5" t="s">
        <v>18</v>
      </c>
      <c r="K2863" s="5" t="s">
        <v>15320</v>
      </c>
    </row>
    <row r="2864">
      <c r="A2864" s="4">
        <v>8229.0</v>
      </c>
      <c r="B2864" s="5" t="s">
        <v>15321</v>
      </c>
      <c r="C2864" s="5" t="s">
        <v>15322</v>
      </c>
      <c r="D2864" s="6" t="s">
        <v>14696</v>
      </c>
      <c r="E2864" s="5" t="s">
        <v>13460</v>
      </c>
      <c r="F2864" s="5" t="s">
        <v>13460</v>
      </c>
      <c r="G2864" s="6" t="s">
        <v>15323</v>
      </c>
      <c r="H2864" s="4" t="str">
        <f>IFERROR(__xludf.DUMMYFUNCTION("""info@""&amp;LOWER(REGEXREPLACE(B2864,""[^A-Za-z0-9]"",""""))&amp;"".com"""),"info@hotelpetitpalau.com")</f>
        <v>info@hotelpetitpalau.com</v>
      </c>
      <c r="I2864" s="9" t="s">
        <v>15324</v>
      </c>
      <c r="J2864" s="5" t="s">
        <v>108</v>
      </c>
      <c r="K2864" s="5" t="s">
        <v>2145</v>
      </c>
    </row>
    <row r="2865">
      <c r="A2865" s="4">
        <v>8228.0</v>
      </c>
      <c r="B2865" s="5" t="s">
        <v>15325</v>
      </c>
      <c r="C2865" s="5" t="s">
        <v>15326</v>
      </c>
      <c r="D2865" s="6" t="s">
        <v>15150</v>
      </c>
      <c r="E2865" s="5" t="s">
        <v>15151</v>
      </c>
      <c r="F2865" s="5" t="s">
        <v>13460</v>
      </c>
      <c r="G2865" s="6" t="s">
        <v>15327</v>
      </c>
      <c r="H2865" s="7" t="s">
        <v>15328</v>
      </c>
      <c r="I2865" s="8" t="s">
        <v>15329</v>
      </c>
      <c r="J2865" s="5" t="s">
        <v>18</v>
      </c>
      <c r="K2865" s="5" t="s">
        <v>15330</v>
      </c>
    </row>
    <row r="2866">
      <c r="A2866" s="4">
        <v>8227.0</v>
      </c>
      <c r="B2866" s="5" t="s">
        <v>15331</v>
      </c>
      <c r="C2866" s="5" t="s">
        <v>15332</v>
      </c>
      <c r="D2866" s="6" t="s">
        <v>15150</v>
      </c>
      <c r="E2866" s="5" t="s">
        <v>15151</v>
      </c>
      <c r="F2866" s="5" t="s">
        <v>13460</v>
      </c>
      <c r="G2866" s="6" t="s">
        <v>15333</v>
      </c>
      <c r="H2866" s="5" t="s">
        <v>15334</v>
      </c>
      <c r="I2866" s="8" t="s">
        <v>15335</v>
      </c>
      <c r="J2866" s="5" t="s">
        <v>51</v>
      </c>
      <c r="K2866" s="5" t="s">
        <v>5310</v>
      </c>
    </row>
    <row r="2867">
      <c r="A2867" s="4">
        <v>8226.0</v>
      </c>
      <c r="B2867" s="5" t="s">
        <v>15336</v>
      </c>
      <c r="C2867" s="5" t="s">
        <v>15337</v>
      </c>
      <c r="D2867" s="6" t="s">
        <v>15150</v>
      </c>
      <c r="E2867" s="5" t="s">
        <v>15151</v>
      </c>
      <c r="F2867" s="5" t="s">
        <v>13460</v>
      </c>
      <c r="G2867" s="6" t="s">
        <v>15338</v>
      </c>
      <c r="H2867" s="5" t="s">
        <v>15339</v>
      </c>
      <c r="I2867" s="8" t="s">
        <v>15340</v>
      </c>
      <c r="J2867" s="5" t="s">
        <v>42</v>
      </c>
      <c r="K2867" s="5" t="s">
        <v>433</v>
      </c>
    </row>
    <row r="2868">
      <c r="A2868" s="4">
        <v>8225.0</v>
      </c>
      <c r="B2868" s="5" t="s">
        <v>15341</v>
      </c>
      <c r="C2868" s="5" t="s">
        <v>15342</v>
      </c>
      <c r="D2868" s="6" t="s">
        <v>15150</v>
      </c>
      <c r="E2868" s="5" t="s">
        <v>15151</v>
      </c>
      <c r="F2868" s="5" t="s">
        <v>13460</v>
      </c>
      <c r="G2868" s="6" t="s">
        <v>15343</v>
      </c>
      <c r="H2868" s="4" t="str">
        <f>IFERROR(__xludf.DUMMYFUNCTION("""info@""&amp;LOWER(REGEXREPLACE(B2868,""[^A-Za-z0-9]"",""""))&amp;"".com"""),"info@stellamarissl.com")</f>
        <v>info@stellamarissl.com</v>
      </c>
      <c r="I2868" s="9" t="s">
        <v>15344</v>
      </c>
      <c r="J2868" s="5" t="s">
        <v>18</v>
      </c>
      <c r="K2868" s="5" t="s">
        <v>5485</v>
      </c>
    </row>
    <row r="2869">
      <c r="A2869" s="4">
        <v>8224.0</v>
      </c>
      <c r="B2869" s="5" t="s">
        <v>15345</v>
      </c>
      <c r="C2869" s="5" t="s">
        <v>15346</v>
      </c>
      <c r="D2869" s="6" t="s">
        <v>15150</v>
      </c>
      <c r="E2869" s="5" t="s">
        <v>15151</v>
      </c>
      <c r="F2869" s="5" t="s">
        <v>13460</v>
      </c>
      <c r="G2869" s="6" t="s">
        <v>15347</v>
      </c>
      <c r="H2869" s="5" t="s">
        <v>15348</v>
      </c>
      <c r="I2869" s="8" t="s">
        <v>15349</v>
      </c>
      <c r="J2869" s="5" t="s">
        <v>51</v>
      </c>
      <c r="K2869" s="5" t="s">
        <v>1398</v>
      </c>
    </row>
    <row r="2870">
      <c r="A2870" s="4">
        <v>8223.0</v>
      </c>
      <c r="B2870" s="5" t="s">
        <v>15350</v>
      </c>
      <c r="C2870" s="5" t="s">
        <v>15351</v>
      </c>
      <c r="D2870" s="6" t="s">
        <v>13734</v>
      </c>
      <c r="E2870" s="5" t="s">
        <v>13735</v>
      </c>
      <c r="F2870" s="5" t="s">
        <v>13460</v>
      </c>
      <c r="G2870" s="6" t="s">
        <v>15352</v>
      </c>
      <c r="H2870" s="5" t="s">
        <v>15353</v>
      </c>
      <c r="I2870" s="8" t="s">
        <v>15354</v>
      </c>
      <c r="J2870" s="5" t="s">
        <v>42</v>
      </c>
      <c r="K2870" s="5" t="s">
        <v>420</v>
      </c>
    </row>
    <row r="2871">
      <c r="A2871" s="4">
        <v>8222.0</v>
      </c>
      <c r="B2871" s="5" t="s">
        <v>15355</v>
      </c>
      <c r="C2871" s="5" t="s">
        <v>13655</v>
      </c>
      <c r="D2871" s="6" t="s">
        <v>13734</v>
      </c>
      <c r="E2871" s="5" t="s">
        <v>13735</v>
      </c>
      <c r="F2871" s="5" t="s">
        <v>13460</v>
      </c>
      <c r="G2871" s="6" t="s">
        <v>15356</v>
      </c>
      <c r="H2871" s="5" t="s">
        <v>15357</v>
      </c>
      <c r="I2871" s="8" t="s">
        <v>15358</v>
      </c>
      <c r="J2871" s="5" t="s">
        <v>18</v>
      </c>
      <c r="K2871" s="5" t="s">
        <v>85</v>
      </c>
    </row>
    <row r="2872">
      <c r="A2872" s="4">
        <v>8220.0</v>
      </c>
      <c r="B2872" s="5" t="s">
        <v>15359</v>
      </c>
      <c r="C2872" s="5" t="s">
        <v>15360</v>
      </c>
      <c r="D2872" s="6" t="s">
        <v>15361</v>
      </c>
      <c r="E2872" s="5" t="s">
        <v>13702</v>
      </c>
      <c r="F2872" s="5" t="s">
        <v>13460</v>
      </c>
      <c r="G2872" s="6" t="s">
        <v>15362</v>
      </c>
      <c r="H2872" s="5" t="s">
        <v>15363</v>
      </c>
      <c r="I2872" s="8" t="s">
        <v>15364</v>
      </c>
      <c r="J2872" s="5" t="s">
        <v>42</v>
      </c>
      <c r="K2872" s="5" t="s">
        <v>5510</v>
      </c>
    </row>
    <row r="2873">
      <c r="A2873" s="4">
        <v>8221.0</v>
      </c>
      <c r="B2873" s="5" t="s">
        <v>15365</v>
      </c>
      <c r="C2873" s="5" t="s">
        <v>15366</v>
      </c>
      <c r="D2873" s="6" t="s">
        <v>15361</v>
      </c>
      <c r="E2873" s="5" t="s">
        <v>13702</v>
      </c>
      <c r="F2873" s="5" t="s">
        <v>13460</v>
      </c>
      <c r="G2873" s="6" t="s">
        <v>15362</v>
      </c>
      <c r="H2873" s="5" t="s">
        <v>15363</v>
      </c>
      <c r="I2873" s="8" t="s">
        <v>15367</v>
      </c>
      <c r="J2873" s="5" t="s">
        <v>18</v>
      </c>
      <c r="K2873" s="5" t="s">
        <v>5510</v>
      </c>
    </row>
    <row r="2874">
      <c r="A2874" s="4">
        <v>8219.0</v>
      </c>
      <c r="B2874" s="5" t="s">
        <v>15368</v>
      </c>
      <c r="C2874" s="5" t="s">
        <v>15369</v>
      </c>
      <c r="D2874" s="6" t="s">
        <v>13734</v>
      </c>
      <c r="E2874" s="5" t="s">
        <v>13735</v>
      </c>
      <c r="F2874" s="5" t="s">
        <v>13460</v>
      </c>
      <c r="G2874" s="6" t="s">
        <v>15370</v>
      </c>
      <c r="H2874" s="5" t="s">
        <v>15371</v>
      </c>
      <c r="I2874" s="8" t="s">
        <v>15372</v>
      </c>
      <c r="J2874" s="5" t="s">
        <v>42</v>
      </c>
      <c r="K2874" s="5" t="s">
        <v>212</v>
      </c>
    </row>
    <row r="2875">
      <c r="A2875" s="4">
        <v>8218.0</v>
      </c>
      <c r="B2875" s="5" t="s">
        <v>15373</v>
      </c>
      <c r="C2875" s="5" t="s">
        <v>15374</v>
      </c>
      <c r="D2875" s="6" t="s">
        <v>13734</v>
      </c>
      <c r="E2875" s="5" t="s">
        <v>13735</v>
      </c>
      <c r="F2875" s="5" t="s">
        <v>13460</v>
      </c>
      <c r="G2875" s="6" t="s">
        <v>15375</v>
      </c>
      <c r="H2875" s="5" t="s">
        <v>15376</v>
      </c>
      <c r="I2875" s="8" t="s">
        <v>14870</v>
      </c>
      <c r="J2875" s="5" t="s">
        <v>51</v>
      </c>
      <c r="K2875" s="5" t="s">
        <v>1421</v>
      </c>
    </row>
    <row r="2876">
      <c r="A2876" s="4">
        <v>8217.0</v>
      </c>
      <c r="B2876" s="5" t="s">
        <v>15377</v>
      </c>
      <c r="C2876" s="5" t="s">
        <v>15378</v>
      </c>
      <c r="D2876" s="6" t="s">
        <v>13734</v>
      </c>
      <c r="E2876" s="5" t="s">
        <v>13735</v>
      </c>
      <c r="F2876" s="5" t="s">
        <v>13460</v>
      </c>
      <c r="G2876" s="6" t="s">
        <v>15379</v>
      </c>
      <c r="H2876" s="4" t="s">
        <v>15380</v>
      </c>
      <c r="I2876" s="8" t="s">
        <v>15381</v>
      </c>
      <c r="J2876" s="5" t="s">
        <v>42</v>
      </c>
      <c r="K2876" s="5" t="s">
        <v>160</v>
      </c>
    </row>
    <row r="2877">
      <c r="A2877" s="4">
        <v>8216.0</v>
      </c>
      <c r="B2877" s="5" t="s">
        <v>15382</v>
      </c>
      <c r="C2877" s="5" t="s">
        <v>15383</v>
      </c>
      <c r="D2877" s="6" t="s">
        <v>13734</v>
      </c>
      <c r="E2877" s="5" t="s">
        <v>13735</v>
      </c>
      <c r="F2877" s="5" t="s">
        <v>13460</v>
      </c>
      <c r="G2877" s="6" t="s">
        <v>15384</v>
      </c>
      <c r="H2877" s="5" t="s">
        <v>15385</v>
      </c>
      <c r="I2877" s="8" t="s">
        <v>15386</v>
      </c>
      <c r="J2877" s="5" t="s">
        <v>18</v>
      </c>
      <c r="K2877" s="4" t="s">
        <v>42</v>
      </c>
    </row>
    <row r="2878">
      <c r="A2878" s="4">
        <v>8215.0</v>
      </c>
      <c r="B2878" s="5" t="s">
        <v>15387</v>
      </c>
      <c r="C2878" s="5" t="s">
        <v>15388</v>
      </c>
      <c r="D2878" s="6" t="s">
        <v>13734</v>
      </c>
      <c r="E2878" s="5" t="s">
        <v>13735</v>
      </c>
      <c r="F2878" s="5" t="s">
        <v>13460</v>
      </c>
      <c r="G2878" s="6" t="s">
        <v>15389</v>
      </c>
      <c r="H2878" s="7" t="s">
        <v>15390</v>
      </c>
      <c r="I2878" s="8" t="s">
        <v>15391</v>
      </c>
      <c r="J2878" s="5" t="s">
        <v>51</v>
      </c>
      <c r="K2878" s="5" t="s">
        <v>1574</v>
      </c>
    </row>
    <row r="2879">
      <c r="A2879" s="4">
        <v>8214.0</v>
      </c>
      <c r="B2879" s="5" t="s">
        <v>15392</v>
      </c>
      <c r="C2879" s="5" t="s">
        <v>15393</v>
      </c>
      <c r="D2879" s="6" t="s">
        <v>13734</v>
      </c>
      <c r="E2879" s="5" t="s">
        <v>13735</v>
      </c>
      <c r="F2879" s="5" t="s">
        <v>13460</v>
      </c>
      <c r="G2879" s="6" t="s">
        <v>15394</v>
      </c>
      <c r="H2879" s="5" t="s">
        <v>15395</v>
      </c>
      <c r="I2879" s="8" t="s">
        <v>14089</v>
      </c>
      <c r="J2879" s="5" t="s">
        <v>18</v>
      </c>
      <c r="K2879" s="5" t="s">
        <v>8175</v>
      </c>
    </row>
    <row r="2880">
      <c r="A2880" s="4">
        <v>8213.0</v>
      </c>
      <c r="B2880" s="5" t="s">
        <v>15396</v>
      </c>
      <c r="C2880" s="5" t="s">
        <v>15360</v>
      </c>
      <c r="D2880" s="6" t="s">
        <v>15361</v>
      </c>
      <c r="E2880" s="5" t="s">
        <v>13702</v>
      </c>
      <c r="F2880" s="5" t="s">
        <v>13460</v>
      </c>
      <c r="G2880" s="6" t="s">
        <v>15397</v>
      </c>
      <c r="H2880" s="4" t="str">
        <f>IFERROR(__xludf.DUMMYFUNCTION("""info@""&amp;LOWER(REGEXREPLACE(B2880,""[^A-Za-z0-9]"",""""))&amp;"".com"""),"info@ilunionhotels.com")</f>
        <v>info@ilunionhotels.com</v>
      </c>
      <c r="I2880" s="9" t="s">
        <v>15398</v>
      </c>
      <c r="J2880" s="5" t="s">
        <v>108</v>
      </c>
      <c r="K2880" s="5" t="s">
        <v>5510</v>
      </c>
    </row>
    <row r="2881">
      <c r="A2881" s="4">
        <v>8212.0</v>
      </c>
      <c r="B2881" s="5" t="s">
        <v>15399</v>
      </c>
      <c r="C2881" s="5" t="s">
        <v>15400</v>
      </c>
      <c r="D2881" s="6" t="s">
        <v>14292</v>
      </c>
      <c r="E2881" s="5" t="s">
        <v>14293</v>
      </c>
      <c r="F2881" s="5" t="s">
        <v>13460</v>
      </c>
      <c r="G2881" s="6" t="s">
        <v>15401</v>
      </c>
      <c r="H2881" s="4" t="str">
        <f>IFERROR(__xludf.DUMMYFUNCTION("""info@""&amp;LOWER(REGEXREPLACE(B2881,""[^A-Za-z0-9]"",""""))&amp;"".com"""),"info@palamos.com")</f>
        <v>info@palamos.com</v>
      </c>
      <c r="I2881" s="9" t="s">
        <v>15402</v>
      </c>
      <c r="J2881" s="5" t="s">
        <v>93</v>
      </c>
      <c r="K2881" s="4" t="s">
        <v>42</v>
      </c>
    </row>
    <row r="2882">
      <c r="A2882" s="4">
        <v>8211.0</v>
      </c>
      <c r="B2882" s="5" t="s">
        <v>15403</v>
      </c>
      <c r="C2882" s="5" t="s">
        <v>15404</v>
      </c>
      <c r="D2882" s="6" t="s">
        <v>14292</v>
      </c>
      <c r="E2882" s="5" t="s">
        <v>14293</v>
      </c>
      <c r="F2882" s="5" t="s">
        <v>13460</v>
      </c>
      <c r="G2882" s="6" t="s">
        <v>15405</v>
      </c>
      <c r="H2882" s="5" t="s">
        <v>15406</v>
      </c>
      <c r="I2882" s="8" t="s">
        <v>15407</v>
      </c>
      <c r="J2882" s="5" t="s">
        <v>18</v>
      </c>
      <c r="K2882" s="5" t="s">
        <v>15408</v>
      </c>
    </row>
    <row r="2883">
      <c r="A2883" s="4">
        <v>8210.0</v>
      </c>
      <c r="B2883" s="5" t="s">
        <v>15409</v>
      </c>
      <c r="C2883" s="5" t="s">
        <v>15410</v>
      </c>
      <c r="D2883" s="6" t="s">
        <v>14292</v>
      </c>
      <c r="E2883" s="5" t="s">
        <v>14293</v>
      </c>
      <c r="F2883" s="5" t="s">
        <v>13460</v>
      </c>
      <c r="G2883" s="6" t="s">
        <v>15411</v>
      </c>
      <c r="H2883" s="5" t="s">
        <v>15412</v>
      </c>
      <c r="I2883" s="9" t="s">
        <v>15413</v>
      </c>
      <c r="J2883" s="5" t="s">
        <v>42</v>
      </c>
      <c r="K2883" s="5" t="s">
        <v>109</v>
      </c>
    </row>
    <row r="2884">
      <c r="A2884" s="4">
        <v>8209.0</v>
      </c>
      <c r="B2884" s="5" t="s">
        <v>15414</v>
      </c>
      <c r="C2884" s="5" t="s">
        <v>15415</v>
      </c>
      <c r="D2884" s="6" t="s">
        <v>14292</v>
      </c>
      <c r="E2884" s="5" t="s">
        <v>14293</v>
      </c>
      <c r="F2884" s="5" t="s">
        <v>13460</v>
      </c>
      <c r="G2884" s="6" t="s">
        <v>15416</v>
      </c>
      <c r="H2884" s="5" t="s">
        <v>15417</v>
      </c>
      <c r="I2884" s="8" t="s">
        <v>15418</v>
      </c>
      <c r="J2884" s="5" t="s">
        <v>18</v>
      </c>
      <c r="K2884" s="5" t="s">
        <v>2462</v>
      </c>
    </row>
    <row r="2885">
      <c r="A2885" s="4">
        <v>8208.0</v>
      </c>
      <c r="B2885" s="5" t="s">
        <v>15419</v>
      </c>
      <c r="C2885" s="5" t="s">
        <v>15420</v>
      </c>
      <c r="D2885" s="6" t="s">
        <v>14292</v>
      </c>
      <c r="E2885" s="5" t="s">
        <v>14293</v>
      </c>
      <c r="F2885" s="5" t="s">
        <v>13460</v>
      </c>
      <c r="G2885" s="6" t="s">
        <v>15421</v>
      </c>
      <c r="H2885" s="7" t="s">
        <v>15422</v>
      </c>
      <c r="I2885" s="8" t="s">
        <v>15423</v>
      </c>
      <c r="J2885" s="5" t="s">
        <v>93</v>
      </c>
      <c r="K2885" s="5" t="s">
        <v>35</v>
      </c>
    </row>
    <row r="2886">
      <c r="A2886" s="4">
        <v>8207.0</v>
      </c>
      <c r="B2886" s="5" t="s">
        <v>15424</v>
      </c>
      <c r="C2886" s="5" t="s">
        <v>15425</v>
      </c>
      <c r="D2886" s="6" t="s">
        <v>14292</v>
      </c>
      <c r="E2886" s="5" t="s">
        <v>14293</v>
      </c>
      <c r="F2886" s="5" t="s">
        <v>13460</v>
      </c>
      <c r="G2886" s="6" t="s">
        <v>15426</v>
      </c>
      <c r="H2886" s="5" t="s">
        <v>15427</v>
      </c>
      <c r="I2886" s="8" t="s">
        <v>15428</v>
      </c>
      <c r="J2886" s="5" t="s">
        <v>93</v>
      </c>
      <c r="K2886" s="5" t="s">
        <v>4685</v>
      </c>
    </row>
    <row r="2887">
      <c r="A2887" s="4">
        <v>8206.0</v>
      </c>
      <c r="B2887" s="5" t="s">
        <v>15429</v>
      </c>
      <c r="C2887" s="5" t="s">
        <v>15430</v>
      </c>
      <c r="D2887" s="6" t="s">
        <v>14292</v>
      </c>
      <c r="E2887" s="5" t="s">
        <v>14293</v>
      </c>
      <c r="F2887" s="5" t="s">
        <v>13460</v>
      </c>
      <c r="G2887" s="6" t="s">
        <v>15431</v>
      </c>
      <c r="H2887" s="5" t="s">
        <v>15432</v>
      </c>
      <c r="I2887" s="8" t="s">
        <v>15433</v>
      </c>
      <c r="J2887" s="5" t="s">
        <v>42</v>
      </c>
      <c r="K2887" s="4" t="s">
        <v>42</v>
      </c>
    </row>
    <row r="2888">
      <c r="A2888" s="4">
        <v>8205.0</v>
      </c>
      <c r="B2888" s="5" t="s">
        <v>15434</v>
      </c>
      <c r="C2888" s="5" t="s">
        <v>15435</v>
      </c>
      <c r="D2888" s="6" t="s">
        <v>14286</v>
      </c>
      <c r="E2888" s="5" t="s">
        <v>13467</v>
      </c>
      <c r="F2888" s="5" t="s">
        <v>13460</v>
      </c>
      <c r="G2888" s="6" t="s">
        <v>15436</v>
      </c>
      <c r="H2888" s="5" t="s">
        <v>15437</v>
      </c>
      <c r="I2888" s="8" t="s">
        <v>15438</v>
      </c>
      <c r="J2888" s="5" t="s">
        <v>18</v>
      </c>
      <c r="K2888" s="5" t="s">
        <v>170</v>
      </c>
    </row>
    <row r="2889">
      <c r="A2889" s="4">
        <v>8204.0</v>
      </c>
      <c r="B2889" s="5" t="s">
        <v>15439</v>
      </c>
      <c r="C2889" s="5" t="s">
        <v>12541</v>
      </c>
      <c r="D2889" s="6" t="s">
        <v>15440</v>
      </c>
      <c r="E2889" s="5" t="s">
        <v>15441</v>
      </c>
      <c r="F2889" s="5" t="s">
        <v>13460</v>
      </c>
      <c r="G2889" s="6" t="s">
        <v>15442</v>
      </c>
      <c r="H2889" s="5" t="s">
        <v>15443</v>
      </c>
      <c r="I2889" s="8" t="s">
        <v>15444</v>
      </c>
      <c r="J2889" s="5" t="s">
        <v>367</v>
      </c>
      <c r="K2889" s="4" t="s">
        <v>42</v>
      </c>
    </row>
    <row r="2890">
      <c r="A2890" s="4">
        <v>8203.0</v>
      </c>
      <c r="B2890" s="5" t="s">
        <v>15445</v>
      </c>
      <c r="C2890" s="5" t="s">
        <v>15446</v>
      </c>
      <c r="D2890" s="6" t="s">
        <v>14286</v>
      </c>
      <c r="E2890" s="5" t="s">
        <v>13467</v>
      </c>
      <c r="F2890" s="5" t="s">
        <v>13460</v>
      </c>
      <c r="G2890" s="6" t="s">
        <v>15447</v>
      </c>
      <c r="H2890" s="5" t="s">
        <v>15448</v>
      </c>
      <c r="I2890" s="8" t="s">
        <v>15449</v>
      </c>
      <c r="J2890" s="5" t="s">
        <v>42</v>
      </c>
      <c r="K2890" s="5" t="s">
        <v>308</v>
      </c>
    </row>
    <row r="2891">
      <c r="A2891" s="4">
        <v>8202.0</v>
      </c>
      <c r="B2891" s="5" t="s">
        <v>15450</v>
      </c>
      <c r="C2891" s="5" t="s">
        <v>15451</v>
      </c>
      <c r="D2891" s="6" t="s">
        <v>14183</v>
      </c>
      <c r="E2891" s="5" t="s">
        <v>14184</v>
      </c>
      <c r="F2891" s="5" t="s">
        <v>13460</v>
      </c>
      <c r="G2891" s="6" t="s">
        <v>15452</v>
      </c>
      <c r="H2891" s="5" t="s">
        <v>15453</v>
      </c>
      <c r="I2891" s="8" t="s">
        <v>15454</v>
      </c>
      <c r="J2891" s="5" t="s">
        <v>18</v>
      </c>
      <c r="K2891" s="5" t="s">
        <v>782</v>
      </c>
    </row>
    <row r="2892">
      <c r="A2892" s="4">
        <v>8201.0</v>
      </c>
      <c r="B2892" s="5" t="s">
        <v>15455</v>
      </c>
      <c r="C2892" s="5" t="s">
        <v>15456</v>
      </c>
      <c r="D2892" s="6" t="s">
        <v>14286</v>
      </c>
      <c r="E2892" s="5" t="s">
        <v>13467</v>
      </c>
      <c r="F2892" s="5" t="s">
        <v>13460</v>
      </c>
      <c r="G2892" s="6" t="s">
        <v>15457</v>
      </c>
      <c r="H2892" s="5" t="s">
        <v>15458</v>
      </c>
      <c r="I2892" s="8" t="s">
        <v>15459</v>
      </c>
      <c r="J2892" s="5" t="s">
        <v>18</v>
      </c>
      <c r="K2892" s="5" t="s">
        <v>294</v>
      </c>
    </row>
    <row r="2893">
      <c r="A2893" s="4">
        <v>8200.0</v>
      </c>
      <c r="B2893" s="5" t="s">
        <v>15460</v>
      </c>
      <c r="C2893" s="5" t="s">
        <v>15461</v>
      </c>
      <c r="D2893" s="6" t="s">
        <v>14286</v>
      </c>
      <c r="E2893" s="5" t="s">
        <v>13467</v>
      </c>
      <c r="F2893" s="5" t="s">
        <v>13460</v>
      </c>
      <c r="G2893" s="6" t="s">
        <v>15462</v>
      </c>
      <c r="H2893" s="5" t="s">
        <v>15458</v>
      </c>
      <c r="I2893" s="8" t="s">
        <v>15459</v>
      </c>
      <c r="J2893" s="5" t="s">
        <v>93</v>
      </c>
      <c r="K2893" s="5" t="s">
        <v>294</v>
      </c>
    </row>
    <row r="2894">
      <c r="A2894" s="4">
        <v>8199.0</v>
      </c>
      <c r="B2894" s="5" t="s">
        <v>15463</v>
      </c>
      <c r="C2894" s="5" t="s">
        <v>15464</v>
      </c>
      <c r="D2894" s="6" t="s">
        <v>14286</v>
      </c>
      <c r="E2894" s="5" t="s">
        <v>13467</v>
      </c>
      <c r="F2894" s="5" t="s">
        <v>13460</v>
      </c>
      <c r="G2894" s="6" t="s">
        <v>15465</v>
      </c>
      <c r="H2894" s="4" t="str">
        <f>IFERROR(__xludf.DUMMYFUNCTION("""info@""&amp;LOWER(REGEXREPLACE(B2894,""[^A-Za-z0-9]"",""""))&amp;"".com"""),"info@coloniesrvsa.com")</f>
        <v>info@coloniesrvsa.com</v>
      </c>
      <c r="I2894" s="9" t="s">
        <v>15466</v>
      </c>
      <c r="J2894" s="5" t="s">
        <v>108</v>
      </c>
      <c r="K2894" s="4" t="s">
        <v>42</v>
      </c>
    </row>
    <row r="2895">
      <c r="A2895" s="4">
        <v>8198.0</v>
      </c>
      <c r="B2895" s="5" t="s">
        <v>15467</v>
      </c>
      <c r="C2895" s="5" t="s">
        <v>15468</v>
      </c>
      <c r="D2895" s="6" t="s">
        <v>14286</v>
      </c>
      <c r="E2895" s="5" t="s">
        <v>13467</v>
      </c>
      <c r="F2895" s="5" t="s">
        <v>13460</v>
      </c>
      <c r="G2895" s="6" t="s">
        <v>15469</v>
      </c>
      <c r="H2895" s="5" t="s">
        <v>15437</v>
      </c>
      <c r="I2895" s="8" t="s">
        <v>15470</v>
      </c>
      <c r="J2895" s="5" t="s">
        <v>42</v>
      </c>
      <c r="K2895" s="5" t="s">
        <v>52</v>
      </c>
    </row>
    <row r="2896">
      <c r="A2896" s="4">
        <v>8197.0</v>
      </c>
      <c r="B2896" s="5" t="s">
        <v>15471</v>
      </c>
      <c r="C2896" s="5" t="s">
        <v>15472</v>
      </c>
      <c r="D2896" s="6" t="s">
        <v>14286</v>
      </c>
      <c r="E2896" s="5" t="s">
        <v>13467</v>
      </c>
      <c r="F2896" s="5" t="s">
        <v>13460</v>
      </c>
      <c r="G2896" s="6" t="s">
        <v>15473</v>
      </c>
      <c r="H2896" s="5" t="s">
        <v>15474</v>
      </c>
      <c r="I2896" s="8" t="s">
        <v>15475</v>
      </c>
      <c r="J2896" s="5" t="s">
        <v>18</v>
      </c>
      <c r="K2896" s="5" t="s">
        <v>126</v>
      </c>
    </row>
    <row r="2897">
      <c r="A2897" s="4">
        <v>8196.0</v>
      </c>
      <c r="B2897" s="5" t="s">
        <v>15476</v>
      </c>
      <c r="C2897" s="5" t="s">
        <v>15477</v>
      </c>
      <c r="D2897" s="6" t="s">
        <v>14286</v>
      </c>
      <c r="E2897" s="5" t="s">
        <v>13467</v>
      </c>
      <c r="F2897" s="5" t="s">
        <v>13460</v>
      </c>
      <c r="G2897" s="6" t="s">
        <v>15478</v>
      </c>
      <c r="H2897" s="5" t="s">
        <v>15479</v>
      </c>
      <c r="I2897" s="8" t="s">
        <v>15480</v>
      </c>
      <c r="J2897" s="5" t="s">
        <v>42</v>
      </c>
      <c r="K2897" s="5" t="s">
        <v>2456</v>
      </c>
    </row>
    <row r="2898">
      <c r="A2898" s="4">
        <v>8195.0</v>
      </c>
      <c r="B2898" s="5" t="s">
        <v>15481</v>
      </c>
      <c r="C2898" s="5" t="s">
        <v>15482</v>
      </c>
      <c r="D2898" s="6" t="s">
        <v>15483</v>
      </c>
      <c r="E2898" s="5" t="s">
        <v>15484</v>
      </c>
      <c r="F2898" s="5" t="s">
        <v>13460</v>
      </c>
      <c r="G2898" s="6" t="s">
        <v>15485</v>
      </c>
      <c r="H2898" s="5" t="s">
        <v>15486</v>
      </c>
      <c r="I2898" s="8" t="s">
        <v>15487</v>
      </c>
      <c r="J2898" s="5" t="s">
        <v>108</v>
      </c>
      <c r="K2898" s="5" t="s">
        <v>1495</v>
      </c>
    </row>
    <row r="2899">
      <c r="A2899" s="4">
        <v>8194.0</v>
      </c>
      <c r="B2899" s="5" t="s">
        <v>15488</v>
      </c>
      <c r="C2899" s="5" t="s">
        <v>10474</v>
      </c>
      <c r="D2899" s="6" t="s">
        <v>15489</v>
      </c>
      <c r="E2899" s="5" t="s">
        <v>15490</v>
      </c>
      <c r="F2899" s="5" t="s">
        <v>13460</v>
      </c>
      <c r="G2899" s="6" t="s">
        <v>15491</v>
      </c>
      <c r="H2899" s="5" t="s">
        <v>15492</v>
      </c>
      <c r="I2899" s="9" t="s">
        <v>15493</v>
      </c>
      <c r="J2899" s="5" t="s">
        <v>18</v>
      </c>
      <c r="K2899" s="5" t="s">
        <v>233</v>
      </c>
    </row>
    <row r="2900">
      <c r="A2900" s="4">
        <v>8193.0</v>
      </c>
      <c r="B2900" s="5" t="s">
        <v>15494</v>
      </c>
      <c r="C2900" s="5" t="s">
        <v>15495</v>
      </c>
      <c r="D2900" s="6" t="s">
        <v>15496</v>
      </c>
      <c r="E2900" s="5" t="s">
        <v>15497</v>
      </c>
      <c r="F2900" s="5" t="s">
        <v>13460</v>
      </c>
      <c r="G2900" s="6" t="s">
        <v>15498</v>
      </c>
      <c r="H2900" s="5" t="s">
        <v>15499</v>
      </c>
      <c r="I2900" s="8" t="s">
        <v>15500</v>
      </c>
      <c r="J2900" s="5" t="s">
        <v>18</v>
      </c>
      <c r="K2900" s="5" t="s">
        <v>184</v>
      </c>
    </row>
    <row r="2901">
      <c r="A2901" s="4">
        <v>8192.0</v>
      </c>
      <c r="B2901" s="5" t="s">
        <v>15501</v>
      </c>
      <c r="C2901" s="5" t="s">
        <v>15502</v>
      </c>
      <c r="D2901" s="6" t="s">
        <v>15496</v>
      </c>
      <c r="E2901" s="5" t="s">
        <v>15497</v>
      </c>
      <c r="F2901" s="5" t="s">
        <v>13460</v>
      </c>
      <c r="G2901" s="6" t="s">
        <v>15503</v>
      </c>
      <c r="H2901" s="5" t="s">
        <v>15504</v>
      </c>
      <c r="I2901" s="8" t="s">
        <v>15505</v>
      </c>
      <c r="J2901" s="5" t="s">
        <v>18</v>
      </c>
      <c r="K2901" s="5" t="s">
        <v>19</v>
      </c>
    </row>
    <row r="2902">
      <c r="A2902" s="4">
        <v>8191.0</v>
      </c>
      <c r="B2902" s="5" t="s">
        <v>15506</v>
      </c>
      <c r="C2902" s="5" t="s">
        <v>15507</v>
      </c>
      <c r="D2902" s="6" t="s">
        <v>15496</v>
      </c>
      <c r="E2902" s="5" t="s">
        <v>15497</v>
      </c>
      <c r="F2902" s="5" t="s">
        <v>13460</v>
      </c>
      <c r="G2902" s="6" t="s">
        <v>15508</v>
      </c>
      <c r="H2902" s="4" t="str">
        <f>IFERROR(__xludf.DUMMYFUNCTION("""info@""&amp;LOWER(REGEXREPLACE(B2902,""[^A-Za-z0-9]"",""""))&amp;"".com"""),"info@hotelriufluvi.com")</f>
        <v>info@hotelriufluvi.com</v>
      </c>
      <c r="I2902" s="9" t="s">
        <v>15509</v>
      </c>
      <c r="J2902" s="5" t="s">
        <v>108</v>
      </c>
      <c r="K2902" s="4" t="s">
        <v>42</v>
      </c>
    </row>
    <row r="2903">
      <c r="A2903" s="4">
        <v>8190.0</v>
      </c>
      <c r="B2903" s="5" t="s">
        <v>15510</v>
      </c>
      <c r="C2903" s="5" t="s">
        <v>15511</v>
      </c>
      <c r="D2903" s="6" t="s">
        <v>15496</v>
      </c>
      <c r="E2903" s="5" t="s">
        <v>15497</v>
      </c>
      <c r="F2903" s="5" t="s">
        <v>13460</v>
      </c>
      <c r="G2903" s="6" t="s">
        <v>15512</v>
      </c>
      <c r="H2903" s="5" t="s">
        <v>15513</v>
      </c>
      <c r="I2903" s="8" t="s">
        <v>15514</v>
      </c>
      <c r="J2903" s="5" t="s">
        <v>108</v>
      </c>
      <c r="K2903" s="5" t="s">
        <v>5641</v>
      </c>
    </row>
    <row r="2904">
      <c r="A2904" s="4">
        <v>8189.0</v>
      </c>
      <c r="B2904" s="5" t="s">
        <v>15515</v>
      </c>
      <c r="C2904" s="5" t="s">
        <v>15516</v>
      </c>
      <c r="D2904" s="6" t="s">
        <v>15496</v>
      </c>
      <c r="E2904" s="5" t="s">
        <v>15497</v>
      </c>
      <c r="F2904" s="5" t="s">
        <v>13460</v>
      </c>
      <c r="G2904" s="6" t="s">
        <v>15517</v>
      </c>
      <c r="H2904" s="5" t="s">
        <v>15518</v>
      </c>
      <c r="I2904" s="8" t="s">
        <v>15519</v>
      </c>
      <c r="J2904" s="5" t="s">
        <v>108</v>
      </c>
      <c r="K2904" s="4" t="s">
        <v>42</v>
      </c>
    </row>
    <row r="2905">
      <c r="A2905" s="4">
        <v>8188.0</v>
      </c>
      <c r="B2905" s="5" t="s">
        <v>14383</v>
      </c>
      <c r="C2905" s="5" t="s">
        <v>15520</v>
      </c>
      <c r="D2905" s="6" t="s">
        <v>15521</v>
      </c>
      <c r="E2905" s="5" t="s">
        <v>15522</v>
      </c>
      <c r="F2905" s="5" t="s">
        <v>13460</v>
      </c>
      <c r="G2905" s="6" t="s">
        <v>15523</v>
      </c>
      <c r="H2905" s="5" t="s">
        <v>15524</v>
      </c>
      <c r="I2905" s="8" t="s">
        <v>15525</v>
      </c>
      <c r="J2905" s="5" t="s">
        <v>108</v>
      </c>
      <c r="K2905" s="5" t="s">
        <v>679</v>
      </c>
    </row>
    <row r="2906">
      <c r="A2906" s="4">
        <v>8187.0</v>
      </c>
      <c r="B2906" s="5" t="s">
        <v>15526</v>
      </c>
      <c r="C2906" s="5" t="s">
        <v>15527</v>
      </c>
      <c r="D2906" s="6" t="s">
        <v>15521</v>
      </c>
      <c r="E2906" s="5" t="s">
        <v>15522</v>
      </c>
      <c r="F2906" s="5" t="s">
        <v>13460</v>
      </c>
      <c r="G2906" s="6" t="s">
        <v>15528</v>
      </c>
      <c r="H2906" s="5" t="s">
        <v>15529</v>
      </c>
      <c r="I2906" s="8" t="s">
        <v>15530</v>
      </c>
      <c r="J2906" s="5" t="s">
        <v>18</v>
      </c>
      <c r="K2906" s="5" t="s">
        <v>170</v>
      </c>
    </row>
    <row r="2907">
      <c r="A2907" s="4">
        <v>8186.0</v>
      </c>
      <c r="B2907" s="5" t="s">
        <v>15531</v>
      </c>
      <c r="C2907" s="5" t="s">
        <v>15532</v>
      </c>
      <c r="D2907" s="6" t="s">
        <v>15521</v>
      </c>
      <c r="E2907" s="5" t="s">
        <v>15522</v>
      </c>
      <c r="F2907" s="5" t="s">
        <v>13460</v>
      </c>
      <c r="G2907" s="6" t="s">
        <v>15533</v>
      </c>
      <c r="H2907" s="5" t="s">
        <v>15534</v>
      </c>
      <c r="I2907" s="8" t="s">
        <v>15535</v>
      </c>
      <c r="J2907" s="5" t="s">
        <v>108</v>
      </c>
      <c r="K2907" s="5" t="s">
        <v>74</v>
      </c>
    </row>
    <row r="2908">
      <c r="A2908" s="4">
        <v>8185.0</v>
      </c>
      <c r="B2908" s="5" t="s">
        <v>15536</v>
      </c>
      <c r="C2908" s="5" t="s">
        <v>15537</v>
      </c>
      <c r="D2908" s="6" t="s">
        <v>15521</v>
      </c>
      <c r="E2908" s="5" t="s">
        <v>15522</v>
      </c>
      <c r="F2908" s="5" t="s">
        <v>13460</v>
      </c>
      <c r="G2908" s="6" t="s">
        <v>15538</v>
      </c>
      <c r="H2908" s="5" t="s">
        <v>15539</v>
      </c>
      <c r="I2908" s="8" t="s">
        <v>15540</v>
      </c>
      <c r="J2908" s="5" t="s">
        <v>108</v>
      </c>
      <c r="K2908" s="5" t="s">
        <v>109</v>
      </c>
    </row>
    <row r="2909">
      <c r="A2909" s="4">
        <v>8184.0</v>
      </c>
      <c r="B2909" s="5" t="s">
        <v>15541</v>
      </c>
      <c r="C2909" s="5" t="s">
        <v>15542</v>
      </c>
      <c r="D2909" s="6" t="s">
        <v>15521</v>
      </c>
      <c r="E2909" s="5" t="s">
        <v>15522</v>
      </c>
      <c r="F2909" s="5" t="s">
        <v>13460</v>
      </c>
      <c r="G2909" s="6" t="s">
        <v>15543</v>
      </c>
      <c r="H2909" s="5" t="s">
        <v>15544</v>
      </c>
      <c r="I2909" s="8" t="s">
        <v>15545</v>
      </c>
      <c r="J2909" s="5" t="s">
        <v>108</v>
      </c>
      <c r="K2909" s="5" t="s">
        <v>308</v>
      </c>
    </row>
    <row r="2910">
      <c r="A2910" s="4">
        <v>8183.0</v>
      </c>
      <c r="B2910" s="5" t="s">
        <v>15546</v>
      </c>
      <c r="C2910" s="5" t="s">
        <v>15547</v>
      </c>
      <c r="D2910" s="6" t="s">
        <v>15521</v>
      </c>
      <c r="E2910" s="5" t="s">
        <v>15522</v>
      </c>
      <c r="F2910" s="5" t="s">
        <v>13460</v>
      </c>
      <c r="G2910" s="6" t="s">
        <v>15548</v>
      </c>
      <c r="H2910" s="5" t="s">
        <v>15549</v>
      </c>
      <c r="I2910" s="8" t="s">
        <v>15550</v>
      </c>
      <c r="J2910" s="5" t="s">
        <v>51</v>
      </c>
      <c r="K2910" s="5" t="s">
        <v>35</v>
      </c>
    </row>
    <row r="2911">
      <c r="A2911" s="4">
        <v>8182.0</v>
      </c>
      <c r="B2911" s="5" t="s">
        <v>15551</v>
      </c>
      <c r="C2911" s="5" t="s">
        <v>15552</v>
      </c>
      <c r="D2911" s="6" t="s">
        <v>15521</v>
      </c>
      <c r="E2911" s="5" t="s">
        <v>15522</v>
      </c>
      <c r="F2911" s="5" t="s">
        <v>13460</v>
      </c>
      <c r="G2911" s="6" t="s">
        <v>15553</v>
      </c>
      <c r="H2911" s="5" t="s">
        <v>15554</v>
      </c>
      <c r="I2911" s="8" t="s">
        <v>15555</v>
      </c>
      <c r="J2911" s="5" t="s">
        <v>18</v>
      </c>
      <c r="K2911" s="5" t="s">
        <v>1649</v>
      </c>
    </row>
    <row r="2912">
      <c r="A2912" s="4">
        <v>8181.0</v>
      </c>
      <c r="B2912" s="5" t="s">
        <v>15556</v>
      </c>
      <c r="C2912" s="5" t="s">
        <v>15557</v>
      </c>
      <c r="D2912" s="6" t="s">
        <v>15521</v>
      </c>
      <c r="E2912" s="5" t="s">
        <v>15522</v>
      </c>
      <c r="F2912" s="5" t="s">
        <v>13460</v>
      </c>
      <c r="G2912" s="6" t="s">
        <v>15558</v>
      </c>
      <c r="H2912" s="5" t="s">
        <v>15559</v>
      </c>
      <c r="I2912" s="8" t="s">
        <v>15560</v>
      </c>
      <c r="J2912" s="5" t="s">
        <v>108</v>
      </c>
      <c r="K2912" s="5" t="s">
        <v>975</v>
      </c>
    </row>
    <row r="2913">
      <c r="A2913" s="4">
        <v>8180.0</v>
      </c>
      <c r="B2913" s="5" t="s">
        <v>15561</v>
      </c>
      <c r="C2913" s="5" t="s">
        <v>15562</v>
      </c>
      <c r="D2913" s="6" t="s">
        <v>15521</v>
      </c>
      <c r="E2913" s="5" t="s">
        <v>15522</v>
      </c>
      <c r="F2913" s="5" t="s">
        <v>13460</v>
      </c>
      <c r="G2913" s="6" t="s">
        <v>15563</v>
      </c>
      <c r="H2913" s="5" t="s">
        <v>15564</v>
      </c>
      <c r="I2913" s="8" t="s">
        <v>15565</v>
      </c>
      <c r="J2913" s="5" t="s">
        <v>51</v>
      </c>
      <c r="K2913" s="5" t="s">
        <v>782</v>
      </c>
    </row>
    <row r="2914">
      <c r="A2914" s="4">
        <v>8179.0</v>
      </c>
      <c r="B2914" s="5" t="s">
        <v>15566</v>
      </c>
      <c r="C2914" s="5" t="s">
        <v>15567</v>
      </c>
      <c r="D2914" s="6" t="s">
        <v>15521</v>
      </c>
      <c r="E2914" s="5" t="s">
        <v>15522</v>
      </c>
      <c r="F2914" s="5" t="s">
        <v>13460</v>
      </c>
      <c r="G2914" s="6" t="s">
        <v>15568</v>
      </c>
      <c r="H2914" s="5" t="s">
        <v>15569</v>
      </c>
      <c r="I2914" s="8" t="s">
        <v>15570</v>
      </c>
      <c r="J2914" s="5" t="s">
        <v>93</v>
      </c>
      <c r="K2914" s="5" t="s">
        <v>721</v>
      </c>
    </row>
    <row r="2915">
      <c r="A2915" s="4">
        <v>8178.0</v>
      </c>
      <c r="B2915" s="5" t="s">
        <v>15571</v>
      </c>
      <c r="C2915" s="5" t="s">
        <v>15572</v>
      </c>
      <c r="D2915" s="6" t="s">
        <v>13458</v>
      </c>
      <c r="E2915" s="5" t="s">
        <v>13459</v>
      </c>
      <c r="F2915" s="5" t="s">
        <v>13460</v>
      </c>
      <c r="G2915" s="6" t="s">
        <v>15573</v>
      </c>
      <c r="H2915" s="4" t="str">
        <f>IFERROR(__xludf.DUMMYFUNCTION("""info@""&amp;LOWER(REGEXREPLACE(B2915,""[^A-Za-z0-9]"",""""))&amp;"".com"""),"info@monterreysa.com")</f>
        <v>info@monterreysa.com</v>
      </c>
      <c r="I2915" s="9" t="s">
        <v>15574</v>
      </c>
      <c r="J2915" s="5" t="s">
        <v>93</v>
      </c>
      <c r="K2915" s="5" t="s">
        <v>2928</v>
      </c>
    </row>
    <row r="2916">
      <c r="A2916" s="4">
        <v>8177.0</v>
      </c>
      <c r="B2916" s="5" t="s">
        <v>15575</v>
      </c>
      <c r="C2916" s="5" t="s">
        <v>15576</v>
      </c>
      <c r="D2916" s="6" t="s">
        <v>13458</v>
      </c>
      <c r="E2916" s="5" t="s">
        <v>13459</v>
      </c>
      <c r="F2916" s="5" t="s">
        <v>13460</v>
      </c>
      <c r="G2916" s="6" t="s">
        <v>15577</v>
      </c>
      <c r="H2916" s="7" t="s">
        <v>15578</v>
      </c>
      <c r="I2916" s="8" t="s">
        <v>15579</v>
      </c>
      <c r="J2916" s="5" t="s">
        <v>93</v>
      </c>
      <c r="K2916" s="5" t="s">
        <v>420</v>
      </c>
    </row>
    <row r="2917">
      <c r="A2917" s="4">
        <v>8176.0</v>
      </c>
      <c r="B2917" s="5" t="s">
        <v>15580</v>
      </c>
      <c r="C2917" s="5" t="s">
        <v>15581</v>
      </c>
      <c r="D2917" s="6" t="s">
        <v>13458</v>
      </c>
      <c r="E2917" s="5" t="s">
        <v>13459</v>
      </c>
      <c r="F2917" s="5" t="s">
        <v>13460</v>
      </c>
      <c r="G2917" s="6" t="s">
        <v>15582</v>
      </c>
      <c r="H2917" s="5" t="s">
        <v>15583</v>
      </c>
      <c r="I2917" s="9" t="s">
        <v>15584</v>
      </c>
      <c r="J2917" s="5" t="s">
        <v>51</v>
      </c>
      <c r="K2917" s="5" t="s">
        <v>2201</v>
      </c>
    </row>
    <row r="2918">
      <c r="A2918" s="4">
        <v>8175.0</v>
      </c>
      <c r="B2918" s="5" t="s">
        <v>15585</v>
      </c>
      <c r="C2918" s="5" t="s">
        <v>15586</v>
      </c>
      <c r="D2918" s="6" t="s">
        <v>13458</v>
      </c>
      <c r="E2918" s="5" t="s">
        <v>13459</v>
      </c>
      <c r="F2918" s="5" t="s">
        <v>13460</v>
      </c>
      <c r="G2918" s="6" t="s">
        <v>15587</v>
      </c>
      <c r="H2918" s="5" t="s">
        <v>15588</v>
      </c>
      <c r="I2918" s="8" t="s">
        <v>15589</v>
      </c>
      <c r="J2918" s="5" t="s">
        <v>108</v>
      </c>
      <c r="K2918" s="5" t="s">
        <v>1014</v>
      </c>
    </row>
    <row r="2919">
      <c r="A2919" s="4">
        <v>8174.0</v>
      </c>
      <c r="B2919" s="5" t="s">
        <v>15460</v>
      </c>
      <c r="C2919" s="5" t="s">
        <v>15590</v>
      </c>
      <c r="D2919" s="6" t="s">
        <v>13458</v>
      </c>
      <c r="E2919" s="5" t="s">
        <v>13459</v>
      </c>
      <c r="F2919" s="5" t="s">
        <v>13460</v>
      </c>
      <c r="G2919" s="6" t="s">
        <v>15591</v>
      </c>
      <c r="H2919" s="5" t="s">
        <v>15592</v>
      </c>
      <c r="I2919" s="8" t="s">
        <v>15593</v>
      </c>
      <c r="J2919" s="5" t="s">
        <v>18</v>
      </c>
      <c r="K2919" s="5" t="s">
        <v>1250</v>
      </c>
    </row>
    <row r="2920">
      <c r="A2920" s="4">
        <v>8173.0</v>
      </c>
      <c r="B2920" s="5" t="s">
        <v>15594</v>
      </c>
      <c r="C2920" s="5" t="s">
        <v>15595</v>
      </c>
      <c r="D2920" s="6" t="s">
        <v>13458</v>
      </c>
      <c r="E2920" s="5" t="s">
        <v>13459</v>
      </c>
      <c r="F2920" s="5" t="s">
        <v>13460</v>
      </c>
      <c r="G2920" s="6" t="s">
        <v>15596</v>
      </c>
      <c r="H2920" s="5" t="s">
        <v>15597</v>
      </c>
      <c r="I2920" s="8" t="s">
        <v>15598</v>
      </c>
      <c r="J2920" s="5" t="s">
        <v>51</v>
      </c>
      <c r="K2920" s="5" t="s">
        <v>1027</v>
      </c>
    </row>
    <row r="2921">
      <c r="A2921" s="4">
        <v>8171.0</v>
      </c>
      <c r="B2921" s="5" t="s">
        <v>15599</v>
      </c>
      <c r="C2921" s="5" t="s">
        <v>15600</v>
      </c>
      <c r="D2921" s="6" t="s">
        <v>13458</v>
      </c>
      <c r="E2921" s="5" t="s">
        <v>13459</v>
      </c>
      <c r="F2921" s="5" t="s">
        <v>13460</v>
      </c>
      <c r="G2921" s="6" t="s">
        <v>15601</v>
      </c>
      <c r="H2921" s="5" t="s">
        <v>15602</v>
      </c>
      <c r="I2921" s="8" t="s">
        <v>15603</v>
      </c>
      <c r="J2921" s="5" t="s">
        <v>42</v>
      </c>
      <c r="K2921" s="5" t="s">
        <v>1421</v>
      </c>
    </row>
    <row r="2922">
      <c r="A2922" s="4">
        <v>8172.0</v>
      </c>
      <c r="B2922" s="5" t="s">
        <v>15604</v>
      </c>
      <c r="C2922" s="5" t="s">
        <v>15605</v>
      </c>
      <c r="D2922" s="6" t="s">
        <v>13458</v>
      </c>
      <c r="E2922" s="5" t="s">
        <v>13459</v>
      </c>
      <c r="F2922" s="5" t="s">
        <v>13460</v>
      </c>
      <c r="G2922" s="6" t="s">
        <v>15601</v>
      </c>
      <c r="H2922" s="4" t="str">
        <f>IFERROR(__xludf.DUMMYFUNCTION("""info@""&amp;LOWER(REGEXREPLACE(B2922,""[^A-Za-z0-9]"",""""))&amp;"".com"""),"info@hotelcanyellesplaya.com")</f>
        <v>info@hotelcanyellesplaya.com</v>
      </c>
      <c r="I2922" s="9" t="s">
        <v>15606</v>
      </c>
      <c r="J2922" s="5" t="s">
        <v>108</v>
      </c>
      <c r="K2922" s="4" t="s">
        <v>42</v>
      </c>
    </row>
    <row r="2923">
      <c r="A2923" s="4">
        <v>8170.0</v>
      </c>
      <c r="B2923" s="5" t="s">
        <v>15607</v>
      </c>
      <c r="C2923" s="5" t="s">
        <v>15608</v>
      </c>
      <c r="D2923" s="6" t="s">
        <v>13458</v>
      </c>
      <c r="E2923" s="5" t="s">
        <v>13459</v>
      </c>
      <c r="F2923" s="5" t="s">
        <v>13460</v>
      </c>
      <c r="G2923" s="6" t="s">
        <v>15609</v>
      </c>
      <c r="H2923" s="5" t="s">
        <v>15610</v>
      </c>
      <c r="I2923" s="8" t="s">
        <v>15611</v>
      </c>
      <c r="J2923" s="5" t="s">
        <v>42</v>
      </c>
      <c r="K2923" s="5" t="s">
        <v>15612</v>
      </c>
    </row>
    <row r="2924">
      <c r="A2924" s="4">
        <v>8169.0</v>
      </c>
      <c r="B2924" s="5" t="s">
        <v>15613</v>
      </c>
      <c r="C2924" s="5" t="s">
        <v>15614</v>
      </c>
      <c r="D2924" s="6" t="s">
        <v>13458</v>
      </c>
      <c r="E2924" s="5" t="s">
        <v>13459</v>
      </c>
      <c r="F2924" s="5" t="s">
        <v>13460</v>
      </c>
      <c r="G2924" s="6" t="s">
        <v>15615</v>
      </c>
      <c r="H2924" s="5" t="s">
        <v>15616</v>
      </c>
      <c r="I2924" s="8" t="s">
        <v>15617</v>
      </c>
      <c r="J2924" s="5" t="s">
        <v>42</v>
      </c>
      <c r="K2924" s="5" t="s">
        <v>1375</v>
      </c>
    </row>
    <row r="2925">
      <c r="A2925" s="4">
        <v>8167.0</v>
      </c>
      <c r="B2925" s="5" t="s">
        <v>15618</v>
      </c>
      <c r="C2925" s="5" t="s">
        <v>15619</v>
      </c>
      <c r="D2925" s="6" t="s">
        <v>13458</v>
      </c>
      <c r="E2925" s="5" t="s">
        <v>13459</v>
      </c>
      <c r="F2925" s="5" t="s">
        <v>13460</v>
      </c>
      <c r="G2925" s="6" t="s">
        <v>15620</v>
      </c>
      <c r="H2925" s="5" t="s">
        <v>15621</v>
      </c>
      <c r="I2925" s="8" t="s">
        <v>15622</v>
      </c>
      <c r="J2925" s="5" t="s">
        <v>108</v>
      </c>
      <c r="K2925" s="5" t="s">
        <v>375</v>
      </c>
    </row>
    <row r="2926">
      <c r="A2926" s="4">
        <v>8168.0</v>
      </c>
      <c r="B2926" s="5" t="s">
        <v>15623</v>
      </c>
      <c r="C2926" s="5" t="s">
        <v>15619</v>
      </c>
      <c r="D2926" s="6" t="s">
        <v>13458</v>
      </c>
      <c r="E2926" s="5" t="s">
        <v>13459</v>
      </c>
      <c r="F2926" s="5" t="s">
        <v>13460</v>
      </c>
      <c r="G2926" s="6" t="s">
        <v>15620</v>
      </c>
      <c r="H2926" s="5" t="s">
        <v>15621</v>
      </c>
      <c r="I2926" s="8" t="s">
        <v>15622</v>
      </c>
      <c r="J2926" s="5" t="s">
        <v>42</v>
      </c>
      <c r="K2926" s="5" t="s">
        <v>15624</v>
      </c>
    </row>
    <row r="2927">
      <c r="A2927" s="4">
        <v>8166.0</v>
      </c>
      <c r="B2927" s="5" t="s">
        <v>15625</v>
      </c>
      <c r="C2927" s="5" t="s">
        <v>15626</v>
      </c>
      <c r="D2927" s="6" t="s">
        <v>13458</v>
      </c>
      <c r="E2927" s="5" t="s">
        <v>13459</v>
      </c>
      <c r="F2927" s="5" t="s">
        <v>13460</v>
      </c>
      <c r="G2927" s="6" t="s">
        <v>15627</v>
      </c>
      <c r="H2927" s="7" t="s">
        <v>15628</v>
      </c>
      <c r="I2927" s="8" t="s">
        <v>15629</v>
      </c>
      <c r="J2927" s="5" t="s">
        <v>108</v>
      </c>
      <c r="K2927" s="5" t="s">
        <v>950</v>
      </c>
    </row>
    <row r="2928">
      <c r="A2928" s="4">
        <v>8165.0</v>
      </c>
      <c r="B2928" s="5" t="s">
        <v>15630</v>
      </c>
      <c r="C2928" s="5" t="s">
        <v>15631</v>
      </c>
      <c r="D2928" s="6" t="s">
        <v>13458</v>
      </c>
      <c r="E2928" s="5" t="s">
        <v>13459</v>
      </c>
      <c r="F2928" s="5" t="s">
        <v>13460</v>
      </c>
      <c r="G2928" s="6" t="s">
        <v>15632</v>
      </c>
      <c r="H2928" s="5" t="s">
        <v>15633</v>
      </c>
      <c r="I2928" s="8" t="s">
        <v>15634</v>
      </c>
      <c r="J2928" s="5" t="s">
        <v>42</v>
      </c>
      <c r="K2928" s="5" t="s">
        <v>4672</v>
      </c>
    </row>
    <row r="2929">
      <c r="A2929" s="4">
        <v>8164.0</v>
      </c>
      <c r="B2929" s="5" t="s">
        <v>15635</v>
      </c>
      <c r="C2929" s="5" t="s">
        <v>15636</v>
      </c>
      <c r="D2929" s="6" t="s">
        <v>13458</v>
      </c>
      <c r="E2929" s="5" t="s">
        <v>13459</v>
      </c>
      <c r="F2929" s="5" t="s">
        <v>13460</v>
      </c>
      <c r="G2929" s="6" t="s">
        <v>15637</v>
      </c>
      <c r="H2929" s="5" t="s">
        <v>15638</v>
      </c>
      <c r="I2929" s="8" t="s">
        <v>15639</v>
      </c>
      <c r="J2929" s="5" t="s">
        <v>18</v>
      </c>
      <c r="K2929" s="5" t="s">
        <v>2201</v>
      </c>
    </row>
    <row r="2930">
      <c r="A2930" s="4">
        <v>8163.0</v>
      </c>
      <c r="B2930" s="5" t="s">
        <v>15640</v>
      </c>
      <c r="C2930" s="5" t="s">
        <v>15641</v>
      </c>
      <c r="D2930" s="6" t="s">
        <v>13458</v>
      </c>
      <c r="E2930" s="5" t="s">
        <v>13459</v>
      </c>
      <c r="F2930" s="5" t="s">
        <v>13460</v>
      </c>
      <c r="G2930" s="6" t="s">
        <v>15642</v>
      </c>
      <c r="H2930" s="5" t="s">
        <v>15643</v>
      </c>
      <c r="I2930" s="8" t="s">
        <v>15644</v>
      </c>
      <c r="J2930" s="5" t="s">
        <v>93</v>
      </c>
      <c r="K2930" s="5" t="s">
        <v>52</v>
      </c>
    </row>
    <row r="2931">
      <c r="A2931" s="4">
        <v>8162.0</v>
      </c>
      <c r="B2931" s="5" t="s">
        <v>15645</v>
      </c>
      <c r="C2931" s="5" t="s">
        <v>15646</v>
      </c>
      <c r="D2931" s="6" t="s">
        <v>13458</v>
      </c>
      <c r="E2931" s="5" t="s">
        <v>13459</v>
      </c>
      <c r="F2931" s="5" t="s">
        <v>13460</v>
      </c>
      <c r="G2931" s="6" t="s">
        <v>15647</v>
      </c>
      <c r="H2931" s="5" t="s">
        <v>15648</v>
      </c>
      <c r="I2931" s="8" t="s">
        <v>15649</v>
      </c>
      <c r="J2931" s="5" t="s">
        <v>108</v>
      </c>
      <c r="K2931" s="5" t="s">
        <v>1427</v>
      </c>
    </row>
    <row r="2932">
      <c r="A2932" s="4">
        <v>8161.0</v>
      </c>
      <c r="B2932" s="5" t="s">
        <v>15650</v>
      </c>
      <c r="C2932" s="5" t="s">
        <v>15651</v>
      </c>
      <c r="D2932" s="6" t="s">
        <v>13458</v>
      </c>
      <c r="E2932" s="5" t="s">
        <v>13459</v>
      </c>
      <c r="F2932" s="5" t="s">
        <v>13460</v>
      </c>
      <c r="G2932" s="6" t="s">
        <v>15652</v>
      </c>
      <c r="H2932" s="5" t="s">
        <v>15653</v>
      </c>
      <c r="I2932" s="8" t="s">
        <v>15654</v>
      </c>
      <c r="J2932" s="5" t="s">
        <v>108</v>
      </c>
      <c r="K2932" s="5" t="s">
        <v>74</v>
      </c>
    </row>
    <row r="2933">
      <c r="A2933" s="4">
        <v>8160.0</v>
      </c>
      <c r="B2933" s="5" t="s">
        <v>15655</v>
      </c>
      <c r="C2933" s="5" t="s">
        <v>15656</v>
      </c>
      <c r="D2933" s="6" t="s">
        <v>13458</v>
      </c>
      <c r="E2933" s="5" t="s">
        <v>13459</v>
      </c>
      <c r="F2933" s="5" t="s">
        <v>13460</v>
      </c>
      <c r="G2933" s="6" t="s">
        <v>15657</v>
      </c>
      <c r="H2933" s="5" t="s">
        <v>15658</v>
      </c>
      <c r="I2933" s="8" t="s">
        <v>15659</v>
      </c>
      <c r="J2933" s="5" t="s">
        <v>108</v>
      </c>
      <c r="K2933" s="5" t="s">
        <v>4985</v>
      </c>
    </row>
    <row r="2934">
      <c r="A2934" s="4">
        <v>8159.0</v>
      </c>
      <c r="B2934" s="5" t="s">
        <v>15660</v>
      </c>
      <c r="C2934" s="5" t="s">
        <v>15661</v>
      </c>
      <c r="D2934" s="6" t="s">
        <v>13458</v>
      </c>
      <c r="E2934" s="5" t="s">
        <v>13459</v>
      </c>
      <c r="F2934" s="5" t="s">
        <v>13460</v>
      </c>
      <c r="G2934" s="6" t="s">
        <v>15662</v>
      </c>
      <c r="H2934" s="5" t="s">
        <v>15663</v>
      </c>
      <c r="I2934" s="8" t="s">
        <v>15664</v>
      </c>
      <c r="J2934" s="5" t="s">
        <v>42</v>
      </c>
      <c r="K2934" s="5" t="s">
        <v>5485</v>
      </c>
    </row>
    <row r="2935">
      <c r="A2935" s="4">
        <v>8158.0</v>
      </c>
      <c r="B2935" s="5" t="s">
        <v>15665</v>
      </c>
      <c r="C2935" s="5" t="s">
        <v>15666</v>
      </c>
      <c r="D2935" s="6" t="s">
        <v>13458</v>
      </c>
      <c r="E2935" s="5" t="s">
        <v>13459</v>
      </c>
      <c r="F2935" s="5" t="s">
        <v>13460</v>
      </c>
      <c r="G2935" s="6" t="s">
        <v>15667</v>
      </c>
      <c r="H2935" s="4" t="str">
        <f>IFERROR(__xludf.DUMMYFUNCTION("""info@""&amp;LOWER(REGEXREPLACE(B2935,""[^A-Za-z0-9]"",""""))&amp;"".com"""),"info@univers.com")</f>
        <v>info@univers.com</v>
      </c>
      <c r="I2935" s="9" t="s">
        <v>15668</v>
      </c>
      <c r="J2935" s="5" t="s">
        <v>42</v>
      </c>
      <c r="K2935" s="5" t="s">
        <v>15669</v>
      </c>
    </row>
    <row r="2936">
      <c r="A2936" s="4">
        <v>8157.0</v>
      </c>
      <c r="B2936" s="5" t="s">
        <v>15670</v>
      </c>
      <c r="C2936" s="5" t="s">
        <v>15671</v>
      </c>
      <c r="D2936" s="6" t="s">
        <v>13458</v>
      </c>
      <c r="E2936" s="5" t="s">
        <v>13459</v>
      </c>
      <c r="F2936" s="5" t="s">
        <v>13460</v>
      </c>
      <c r="G2936" s="6" t="s">
        <v>15672</v>
      </c>
      <c r="H2936" s="5" t="s">
        <v>15673</v>
      </c>
      <c r="I2936" s="8" t="s">
        <v>15674</v>
      </c>
      <c r="J2936" s="5" t="s">
        <v>42</v>
      </c>
      <c r="K2936" s="5" t="s">
        <v>15612</v>
      </c>
    </row>
    <row r="2937">
      <c r="A2937" s="4">
        <v>8156.0</v>
      </c>
      <c r="B2937" s="5" t="s">
        <v>15675</v>
      </c>
      <c r="C2937" s="5" t="s">
        <v>15676</v>
      </c>
      <c r="D2937" s="6" t="s">
        <v>13458</v>
      </c>
      <c r="E2937" s="5" t="s">
        <v>13459</v>
      </c>
      <c r="F2937" s="5" t="s">
        <v>13460</v>
      </c>
      <c r="G2937" s="6" t="s">
        <v>15677</v>
      </c>
      <c r="H2937" s="5" t="s">
        <v>15678</v>
      </c>
      <c r="I2937" s="8" t="s">
        <v>15679</v>
      </c>
      <c r="J2937" s="5" t="s">
        <v>42</v>
      </c>
      <c r="K2937" s="5" t="s">
        <v>35</v>
      </c>
    </row>
    <row r="2938">
      <c r="A2938" s="4">
        <v>8155.0</v>
      </c>
      <c r="B2938" s="5" t="s">
        <v>15680</v>
      </c>
      <c r="C2938" s="5" t="s">
        <v>15681</v>
      </c>
      <c r="D2938" s="6" t="s">
        <v>13458</v>
      </c>
      <c r="E2938" s="5" t="s">
        <v>13459</v>
      </c>
      <c r="F2938" s="5" t="s">
        <v>13460</v>
      </c>
      <c r="G2938" s="6" t="s">
        <v>15682</v>
      </c>
      <c r="H2938" s="5" t="s">
        <v>15683</v>
      </c>
      <c r="I2938" s="8" t="s">
        <v>15684</v>
      </c>
      <c r="J2938" s="5" t="s">
        <v>108</v>
      </c>
      <c r="K2938" s="5" t="s">
        <v>2668</v>
      </c>
    </row>
    <row r="2939">
      <c r="A2939" s="4">
        <v>8154.0</v>
      </c>
      <c r="B2939" s="5" t="s">
        <v>15685</v>
      </c>
      <c r="C2939" s="5" t="s">
        <v>15686</v>
      </c>
      <c r="D2939" s="6" t="s">
        <v>13458</v>
      </c>
      <c r="E2939" s="5" t="s">
        <v>13459</v>
      </c>
      <c r="F2939" s="5" t="s">
        <v>13460</v>
      </c>
      <c r="G2939" s="6" t="s">
        <v>15687</v>
      </c>
      <c r="H2939" s="5" t="s">
        <v>15688</v>
      </c>
      <c r="I2939" s="8" t="s">
        <v>15689</v>
      </c>
      <c r="J2939" s="5" t="s">
        <v>93</v>
      </c>
      <c r="K2939" s="5" t="s">
        <v>9927</v>
      </c>
    </row>
    <row r="2940">
      <c r="A2940" s="4">
        <v>8153.0</v>
      </c>
      <c r="B2940" s="5" t="s">
        <v>15690</v>
      </c>
      <c r="C2940" s="5" t="s">
        <v>15691</v>
      </c>
      <c r="D2940" s="6" t="s">
        <v>13458</v>
      </c>
      <c r="E2940" s="5" t="s">
        <v>13459</v>
      </c>
      <c r="F2940" s="5" t="s">
        <v>13460</v>
      </c>
      <c r="G2940" s="6" t="s">
        <v>15692</v>
      </c>
      <c r="H2940" s="5" t="s">
        <v>15688</v>
      </c>
      <c r="I2940" s="8" t="s">
        <v>15689</v>
      </c>
      <c r="J2940" s="5" t="s">
        <v>108</v>
      </c>
      <c r="K2940" s="4" t="s">
        <v>42</v>
      </c>
    </row>
    <row r="2941">
      <c r="A2941" s="4">
        <v>8152.0</v>
      </c>
      <c r="B2941" s="5" t="s">
        <v>15693</v>
      </c>
      <c r="C2941" s="5" t="s">
        <v>15694</v>
      </c>
      <c r="D2941" s="6" t="s">
        <v>13458</v>
      </c>
      <c r="E2941" s="5" t="s">
        <v>13459</v>
      </c>
      <c r="F2941" s="5" t="s">
        <v>13460</v>
      </c>
      <c r="G2941" s="6" t="s">
        <v>15695</v>
      </c>
      <c r="H2941" s="5" t="s">
        <v>15688</v>
      </c>
      <c r="I2941" s="8" t="s">
        <v>15689</v>
      </c>
      <c r="J2941" s="5" t="s">
        <v>51</v>
      </c>
      <c r="K2941" s="5" t="s">
        <v>13706</v>
      </c>
    </row>
    <row r="2942">
      <c r="A2942" s="4">
        <v>8151.0</v>
      </c>
      <c r="B2942" s="5" t="s">
        <v>15696</v>
      </c>
      <c r="C2942" s="5" t="s">
        <v>15697</v>
      </c>
      <c r="D2942" s="6" t="s">
        <v>13458</v>
      </c>
      <c r="E2942" s="5" t="s">
        <v>13459</v>
      </c>
      <c r="F2942" s="5" t="s">
        <v>13460</v>
      </c>
      <c r="G2942" s="6" t="s">
        <v>15698</v>
      </c>
      <c r="H2942" s="5" t="s">
        <v>15699</v>
      </c>
      <c r="I2942" s="8" t="s">
        <v>15689</v>
      </c>
      <c r="J2942" s="5" t="s">
        <v>42</v>
      </c>
      <c r="K2942" s="5" t="s">
        <v>754</v>
      </c>
    </row>
    <row r="2943">
      <c r="A2943" s="4">
        <v>8150.0</v>
      </c>
      <c r="B2943" s="5" t="s">
        <v>15700</v>
      </c>
      <c r="C2943" s="5" t="s">
        <v>15701</v>
      </c>
      <c r="D2943" s="6" t="s">
        <v>15521</v>
      </c>
      <c r="E2943" s="5" t="s">
        <v>15522</v>
      </c>
      <c r="F2943" s="5" t="s">
        <v>13460</v>
      </c>
      <c r="G2943" s="6" t="s">
        <v>15702</v>
      </c>
      <c r="H2943" s="5" t="s">
        <v>15703</v>
      </c>
      <c r="I2943" s="8" t="s">
        <v>15704</v>
      </c>
      <c r="J2943" s="5" t="s">
        <v>42</v>
      </c>
      <c r="K2943" s="5" t="s">
        <v>152</v>
      </c>
    </row>
    <row r="2944">
      <c r="A2944" s="4">
        <v>8149.0</v>
      </c>
      <c r="B2944" s="5" t="s">
        <v>15705</v>
      </c>
      <c r="C2944" s="5" t="s">
        <v>15706</v>
      </c>
      <c r="D2944" s="6" t="s">
        <v>15521</v>
      </c>
      <c r="E2944" s="5" t="s">
        <v>15522</v>
      </c>
      <c r="F2944" s="5" t="s">
        <v>13460</v>
      </c>
      <c r="G2944" s="6" t="s">
        <v>15707</v>
      </c>
      <c r="H2944" s="5" t="s">
        <v>15708</v>
      </c>
      <c r="I2944" s="8" t="s">
        <v>15709</v>
      </c>
      <c r="J2944" s="5" t="s">
        <v>18</v>
      </c>
      <c r="K2944" s="5" t="s">
        <v>754</v>
      </c>
    </row>
    <row r="2945">
      <c r="A2945" s="4">
        <v>8148.0</v>
      </c>
      <c r="B2945" s="5" t="s">
        <v>15710</v>
      </c>
      <c r="C2945" s="5" t="s">
        <v>15711</v>
      </c>
      <c r="D2945" s="6" t="s">
        <v>15521</v>
      </c>
      <c r="E2945" s="5" t="s">
        <v>15522</v>
      </c>
      <c r="F2945" s="5" t="s">
        <v>13460</v>
      </c>
      <c r="G2945" s="6" t="s">
        <v>15712</v>
      </c>
      <c r="H2945" s="5" t="s">
        <v>15713</v>
      </c>
      <c r="I2945" s="8" t="s">
        <v>15714</v>
      </c>
      <c r="J2945" s="5" t="s">
        <v>93</v>
      </c>
      <c r="K2945" s="5" t="s">
        <v>517</v>
      </c>
    </row>
    <row r="2946">
      <c r="A2946" s="4">
        <v>8147.0</v>
      </c>
      <c r="B2946" s="5" t="s">
        <v>15715</v>
      </c>
      <c r="C2946" s="5" t="s">
        <v>15716</v>
      </c>
      <c r="D2946" s="6" t="s">
        <v>15717</v>
      </c>
      <c r="E2946" s="5" t="s">
        <v>14643</v>
      </c>
      <c r="F2946" s="5" t="s">
        <v>13460</v>
      </c>
      <c r="G2946" s="6" t="s">
        <v>15718</v>
      </c>
      <c r="H2946" s="5" t="s">
        <v>15719</v>
      </c>
      <c r="I2946" s="8" t="s">
        <v>15720</v>
      </c>
      <c r="J2946" s="5" t="s">
        <v>108</v>
      </c>
      <c r="K2946" s="5" t="s">
        <v>420</v>
      </c>
    </row>
    <row r="2947">
      <c r="A2947" s="4">
        <v>8146.0</v>
      </c>
      <c r="B2947" s="5" t="s">
        <v>15721</v>
      </c>
      <c r="C2947" s="5" t="s">
        <v>15722</v>
      </c>
      <c r="D2947" s="6" t="s">
        <v>15717</v>
      </c>
      <c r="E2947" s="5" t="s">
        <v>14643</v>
      </c>
      <c r="F2947" s="5" t="s">
        <v>13460</v>
      </c>
      <c r="G2947" s="6" t="s">
        <v>15723</v>
      </c>
      <c r="H2947" s="5" t="s">
        <v>15724</v>
      </c>
      <c r="I2947" s="8" t="s">
        <v>15725</v>
      </c>
      <c r="J2947" s="5" t="s">
        <v>18</v>
      </c>
      <c r="K2947" s="5" t="s">
        <v>1985</v>
      </c>
    </row>
    <row r="2948">
      <c r="A2948" s="4">
        <v>8145.0</v>
      </c>
      <c r="B2948" s="5" t="s">
        <v>15726</v>
      </c>
      <c r="C2948" s="5" t="s">
        <v>15727</v>
      </c>
      <c r="D2948" s="6" t="s">
        <v>15728</v>
      </c>
      <c r="E2948" s="5" t="s">
        <v>13460</v>
      </c>
      <c r="F2948" s="5" t="s">
        <v>13460</v>
      </c>
      <c r="G2948" s="6" t="s">
        <v>15729</v>
      </c>
      <c r="H2948" s="4" t="str">
        <f>IFERROR(__xludf.DUMMYFUNCTION("""info@""&amp;LOWER(REGEXREPLACE(B2948,""[^A-Za-z0-9]"",""""))&amp;"".com"""),"info@alhambra.com")</f>
        <v>info@alhambra.com</v>
      </c>
      <c r="I2948" s="9" t="s">
        <v>15730</v>
      </c>
      <c r="J2948" s="5" t="s">
        <v>42</v>
      </c>
      <c r="K2948" s="5" t="s">
        <v>115</v>
      </c>
    </row>
    <row r="2949">
      <c r="A2949" s="4">
        <v>8144.0</v>
      </c>
      <c r="B2949" s="5" t="s">
        <v>15731</v>
      </c>
      <c r="C2949" s="5" t="s">
        <v>15732</v>
      </c>
      <c r="D2949" s="6" t="s">
        <v>14577</v>
      </c>
      <c r="E2949" s="5" t="s">
        <v>13460</v>
      </c>
      <c r="F2949" s="5" t="s">
        <v>13460</v>
      </c>
      <c r="G2949" s="6" t="s">
        <v>15733</v>
      </c>
      <c r="H2949" s="5" t="s">
        <v>15734</v>
      </c>
      <c r="I2949" s="8" t="s">
        <v>15735</v>
      </c>
      <c r="J2949" s="5" t="s">
        <v>51</v>
      </c>
      <c r="K2949" s="5" t="s">
        <v>839</v>
      </c>
    </row>
    <row r="2950">
      <c r="A2950" s="4">
        <v>8143.0</v>
      </c>
      <c r="B2950" s="5" t="s">
        <v>15736</v>
      </c>
      <c r="C2950" s="5" t="s">
        <v>15737</v>
      </c>
      <c r="D2950" s="6" t="s">
        <v>13473</v>
      </c>
      <c r="E2950" s="5" t="s">
        <v>13474</v>
      </c>
      <c r="F2950" s="5" t="s">
        <v>13460</v>
      </c>
      <c r="G2950" s="6" t="s">
        <v>15738</v>
      </c>
      <c r="H2950" s="4" t="str">
        <f>IFERROR(__xludf.DUMMYFUNCTION("""info@""&amp;LOWER(REGEXREPLACE(B2950,""[^A-Za-z0-9]"",""""))&amp;"".com"""),"info@castellasl.com")</f>
        <v>info@castellasl.com</v>
      </c>
      <c r="I2950" s="9" t="s">
        <v>15739</v>
      </c>
      <c r="J2950" s="5" t="s">
        <v>18</v>
      </c>
      <c r="K2950" s="5" t="s">
        <v>12282</v>
      </c>
    </row>
    <row r="2951">
      <c r="A2951" s="4">
        <v>8142.0</v>
      </c>
      <c r="B2951" s="5" t="s">
        <v>15740</v>
      </c>
      <c r="C2951" s="5" t="s">
        <v>15741</v>
      </c>
      <c r="D2951" s="6" t="s">
        <v>15742</v>
      </c>
      <c r="E2951" s="5" t="s">
        <v>13460</v>
      </c>
      <c r="F2951" s="5" t="s">
        <v>13460</v>
      </c>
      <c r="G2951" s="6" t="s">
        <v>15743</v>
      </c>
      <c r="H2951" s="5" t="s">
        <v>15744</v>
      </c>
      <c r="I2951" s="8" t="s">
        <v>15745</v>
      </c>
      <c r="J2951" s="5" t="s">
        <v>93</v>
      </c>
      <c r="K2951" s="5" t="s">
        <v>2757</v>
      </c>
    </row>
    <row r="2952">
      <c r="A2952" s="4">
        <v>8141.0</v>
      </c>
      <c r="B2952" s="5" t="s">
        <v>15746</v>
      </c>
      <c r="C2952" s="5" t="s">
        <v>15747</v>
      </c>
      <c r="D2952" s="6" t="s">
        <v>15742</v>
      </c>
      <c r="E2952" s="5" t="s">
        <v>13460</v>
      </c>
      <c r="F2952" s="5" t="s">
        <v>13460</v>
      </c>
      <c r="G2952" s="6" t="s">
        <v>15748</v>
      </c>
      <c r="H2952" s="4" t="str">
        <f>IFERROR(__xludf.DUMMYFUNCTION("""info@""&amp;LOWER(REGEXREPLACE(B2952,""[^A-Za-z0-9]"",""""))&amp;"".com"""),"info@condalsl.com")</f>
        <v>info@condalsl.com</v>
      </c>
      <c r="I2952" s="9" t="s">
        <v>15749</v>
      </c>
      <c r="J2952" s="5" t="s">
        <v>93</v>
      </c>
      <c r="K2952" s="5" t="s">
        <v>254</v>
      </c>
    </row>
    <row r="2953">
      <c r="A2953" s="4">
        <v>8140.0</v>
      </c>
      <c r="B2953" s="5" t="s">
        <v>15750</v>
      </c>
      <c r="C2953" s="5" t="s">
        <v>15751</v>
      </c>
      <c r="D2953" s="6" t="s">
        <v>14583</v>
      </c>
      <c r="E2953" s="5" t="s">
        <v>13460</v>
      </c>
      <c r="F2953" s="5" t="s">
        <v>13460</v>
      </c>
      <c r="G2953" s="6" t="s">
        <v>15752</v>
      </c>
      <c r="H2953" s="5" t="s">
        <v>15753</v>
      </c>
      <c r="I2953" s="8" t="s">
        <v>15754</v>
      </c>
      <c r="J2953" s="5" t="s">
        <v>93</v>
      </c>
      <c r="K2953" s="5" t="s">
        <v>2462</v>
      </c>
    </row>
    <row r="2954">
      <c r="A2954" s="4">
        <v>8139.0</v>
      </c>
      <c r="B2954" s="5" t="s">
        <v>15755</v>
      </c>
      <c r="C2954" s="5" t="s">
        <v>15756</v>
      </c>
      <c r="D2954" s="6" t="s">
        <v>14583</v>
      </c>
      <c r="E2954" s="5" t="s">
        <v>13460</v>
      </c>
      <c r="F2954" s="5" t="s">
        <v>13460</v>
      </c>
      <c r="G2954" s="6" t="s">
        <v>15757</v>
      </c>
      <c r="H2954" s="7" t="s">
        <v>15758</v>
      </c>
      <c r="I2954" s="8" t="s">
        <v>14256</v>
      </c>
      <c r="J2954" s="5" t="s">
        <v>463</v>
      </c>
      <c r="K2954" s="5" t="s">
        <v>975</v>
      </c>
    </row>
    <row r="2955">
      <c r="A2955" s="4">
        <v>8138.0</v>
      </c>
      <c r="B2955" s="5" t="s">
        <v>7502</v>
      </c>
      <c r="C2955" s="5" t="s">
        <v>15759</v>
      </c>
      <c r="D2955" s="6" t="s">
        <v>15742</v>
      </c>
      <c r="E2955" s="5" t="s">
        <v>13460</v>
      </c>
      <c r="F2955" s="5" t="s">
        <v>13460</v>
      </c>
      <c r="G2955" s="6" t="s">
        <v>15760</v>
      </c>
      <c r="H2955" s="5" t="s">
        <v>15761</v>
      </c>
      <c r="I2955" s="8" t="s">
        <v>15762</v>
      </c>
      <c r="J2955" s="5" t="s">
        <v>108</v>
      </c>
      <c r="K2955" s="5" t="s">
        <v>782</v>
      </c>
    </row>
    <row r="2956">
      <c r="A2956" s="4">
        <v>8137.0</v>
      </c>
      <c r="B2956" s="5" t="s">
        <v>15763</v>
      </c>
      <c r="C2956" s="5" t="s">
        <v>15764</v>
      </c>
      <c r="D2956" s="6" t="s">
        <v>14701</v>
      </c>
      <c r="E2956" s="5" t="s">
        <v>13460</v>
      </c>
      <c r="F2956" s="5" t="s">
        <v>13460</v>
      </c>
      <c r="G2956" s="6" t="s">
        <v>15765</v>
      </c>
      <c r="H2956" s="5" t="s">
        <v>15766</v>
      </c>
      <c r="I2956" s="8" t="s">
        <v>15767</v>
      </c>
      <c r="J2956" s="5" t="s">
        <v>42</v>
      </c>
      <c r="K2956" s="5" t="s">
        <v>109</v>
      </c>
    </row>
    <row r="2957">
      <c r="A2957" s="4">
        <v>8136.0</v>
      </c>
      <c r="B2957" s="5" t="s">
        <v>15768</v>
      </c>
      <c r="C2957" s="5" t="s">
        <v>15769</v>
      </c>
      <c r="D2957" s="6" t="s">
        <v>14577</v>
      </c>
      <c r="E2957" s="5" t="s">
        <v>13460</v>
      </c>
      <c r="F2957" s="5" t="s">
        <v>13460</v>
      </c>
      <c r="G2957" s="6" t="s">
        <v>15770</v>
      </c>
      <c r="H2957" s="5" t="s">
        <v>15771</v>
      </c>
      <c r="I2957" s="8" t="s">
        <v>15772</v>
      </c>
      <c r="J2957" s="5" t="s">
        <v>108</v>
      </c>
      <c r="K2957" s="4" t="s">
        <v>42</v>
      </c>
    </row>
    <row r="2958">
      <c r="A2958" s="4">
        <v>8135.0</v>
      </c>
      <c r="B2958" s="5" t="s">
        <v>15773</v>
      </c>
      <c r="C2958" s="5" t="s">
        <v>15774</v>
      </c>
      <c r="D2958" s="6" t="s">
        <v>13458</v>
      </c>
      <c r="E2958" s="5" t="s">
        <v>13459</v>
      </c>
      <c r="F2958" s="5" t="s">
        <v>13460</v>
      </c>
      <c r="G2958" s="6" t="s">
        <v>15775</v>
      </c>
      <c r="H2958" s="5" t="s">
        <v>15776</v>
      </c>
      <c r="I2958" s="8" t="s">
        <v>15777</v>
      </c>
      <c r="J2958" s="5" t="s">
        <v>18</v>
      </c>
      <c r="K2958" s="5" t="s">
        <v>1685</v>
      </c>
    </row>
    <row r="2959">
      <c r="A2959" s="4">
        <v>8134.0</v>
      </c>
      <c r="B2959" s="5" t="s">
        <v>15778</v>
      </c>
      <c r="C2959" s="5" t="s">
        <v>15779</v>
      </c>
      <c r="D2959" s="6" t="s">
        <v>14286</v>
      </c>
      <c r="E2959" s="5" t="s">
        <v>13467</v>
      </c>
      <c r="F2959" s="5" t="s">
        <v>13460</v>
      </c>
      <c r="G2959" s="6" t="s">
        <v>15780</v>
      </c>
      <c r="H2959" s="5" t="s">
        <v>15781</v>
      </c>
      <c r="I2959" s="8" t="s">
        <v>15782</v>
      </c>
      <c r="J2959" s="5" t="s">
        <v>93</v>
      </c>
      <c r="K2959" s="4" t="s">
        <v>42</v>
      </c>
    </row>
    <row r="2960">
      <c r="A2960" s="4">
        <v>8133.0</v>
      </c>
      <c r="B2960" s="5" t="s">
        <v>15783</v>
      </c>
      <c r="C2960" s="5" t="s">
        <v>15784</v>
      </c>
      <c r="D2960" s="6" t="s">
        <v>14570</v>
      </c>
      <c r="E2960" s="5" t="s">
        <v>15785</v>
      </c>
      <c r="F2960" s="5" t="s">
        <v>13460</v>
      </c>
      <c r="G2960" s="6" t="s">
        <v>15786</v>
      </c>
      <c r="H2960" s="7" t="s">
        <v>15787</v>
      </c>
      <c r="I2960" s="8" t="s">
        <v>14678</v>
      </c>
      <c r="J2960" s="5" t="s">
        <v>93</v>
      </c>
      <c r="K2960" s="4" t="s">
        <v>42</v>
      </c>
    </row>
    <row r="2961">
      <c r="A2961" s="4">
        <v>8132.0</v>
      </c>
      <c r="B2961" s="5" t="s">
        <v>15788</v>
      </c>
      <c r="C2961" s="5" t="s">
        <v>14615</v>
      </c>
      <c r="D2961" s="6" t="s">
        <v>14610</v>
      </c>
      <c r="E2961" s="5" t="s">
        <v>14611</v>
      </c>
      <c r="F2961" s="5" t="s">
        <v>13460</v>
      </c>
      <c r="G2961" s="6" t="s">
        <v>15789</v>
      </c>
      <c r="H2961" s="5" t="s">
        <v>15790</v>
      </c>
      <c r="I2961" s="8" t="s">
        <v>15791</v>
      </c>
      <c r="J2961" s="5" t="s">
        <v>18</v>
      </c>
      <c r="K2961" s="4" t="s">
        <v>42</v>
      </c>
    </row>
    <row r="2962">
      <c r="A2962" s="4">
        <v>8131.0</v>
      </c>
      <c r="B2962" s="5" t="s">
        <v>15792</v>
      </c>
      <c r="C2962" s="5" t="s">
        <v>15793</v>
      </c>
      <c r="D2962" s="6" t="s">
        <v>15794</v>
      </c>
      <c r="E2962" s="5" t="s">
        <v>15795</v>
      </c>
      <c r="F2962" s="5" t="s">
        <v>13460</v>
      </c>
      <c r="G2962" s="6" t="s">
        <v>15796</v>
      </c>
      <c r="H2962" s="4" t="str">
        <f>IFERROR(__xludf.DUMMYFUNCTION("""info@""&amp;LOWER(REGEXREPLACE(B2962,""[^A-Za-z0-9]"",""""))&amp;"".com"""),"info@hotelnordgiron.com")</f>
        <v>info@hotelnordgiron.com</v>
      </c>
      <c r="I2962" s="9" t="s">
        <v>15797</v>
      </c>
      <c r="J2962" s="5" t="s">
        <v>463</v>
      </c>
      <c r="K2962" s="4" t="s">
        <v>42</v>
      </c>
    </row>
    <row r="2963">
      <c r="A2963" s="4">
        <v>8130.0</v>
      </c>
      <c r="B2963" s="5" t="s">
        <v>15798</v>
      </c>
      <c r="C2963" s="5" t="s">
        <v>15799</v>
      </c>
      <c r="D2963" s="6" t="s">
        <v>15521</v>
      </c>
      <c r="E2963" s="5" t="s">
        <v>15522</v>
      </c>
      <c r="F2963" s="5" t="s">
        <v>13460</v>
      </c>
      <c r="G2963" s="6" t="s">
        <v>15800</v>
      </c>
      <c r="H2963" s="5" t="s">
        <v>15801</v>
      </c>
      <c r="I2963" s="8" t="s">
        <v>15802</v>
      </c>
      <c r="J2963" s="5" t="s">
        <v>463</v>
      </c>
      <c r="K2963" s="4" t="s">
        <v>42</v>
      </c>
    </row>
    <row r="2964">
      <c r="A2964" s="4">
        <v>8129.0</v>
      </c>
      <c r="B2964" s="5" t="s">
        <v>15803</v>
      </c>
      <c r="C2964" s="5" t="s">
        <v>15804</v>
      </c>
      <c r="D2964" s="6" t="s">
        <v>15521</v>
      </c>
      <c r="E2964" s="5" t="s">
        <v>15522</v>
      </c>
      <c r="F2964" s="5" t="s">
        <v>13460</v>
      </c>
      <c r="G2964" s="6" t="s">
        <v>15805</v>
      </c>
      <c r="H2964" s="5" t="s">
        <v>15806</v>
      </c>
      <c r="I2964" s="8" t="s">
        <v>15807</v>
      </c>
      <c r="J2964" s="5" t="s">
        <v>51</v>
      </c>
      <c r="K2964" s="5" t="s">
        <v>679</v>
      </c>
    </row>
    <row r="2965">
      <c r="A2965" s="4">
        <v>8128.0</v>
      </c>
      <c r="B2965" s="5" t="s">
        <v>15808</v>
      </c>
      <c r="C2965" s="5" t="s">
        <v>15809</v>
      </c>
      <c r="D2965" s="6" t="s">
        <v>15521</v>
      </c>
      <c r="E2965" s="5" t="s">
        <v>15522</v>
      </c>
      <c r="F2965" s="5" t="s">
        <v>13460</v>
      </c>
      <c r="G2965" s="6" t="s">
        <v>15810</v>
      </c>
      <c r="H2965" s="5" t="s">
        <v>15811</v>
      </c>
      <c r="I2965" s="4" t="s">
        <v>15812</v>
      </c>
      <c r="J2965" s="5" t="s">
        <v>108</v>
      </c>
      <c r="K2965" s="5" t="s">
        <v>1027</v>
      </c>
    </row>
    <row r="2966">
      <c r="A2966" s="4">
        <v>8127.0</v>
      </c>
      <c r="B2966" s="5" t="s">
        <v>15813</v>
      </c>
      <c r="C2966" s="5" t="s">
        <v>15814</v>
      </c>
      <c r="D2966" s="6" t="s">
        <v>15521</v>
      </c>
      <c r="E2966" s="5" t="s">
        <v>15522</v>
      </c>
      <c r="F2966" s="5" t="s">
        <v>13460</v>
      </c>
      <c r="G2966" s="6" t="s">
        <v>15815</v>
      </c>
      <c r="H2966" s="4" t="str">
        <f>IFERROR(__xludf.DUMMYFUNCTION("""info@""&amp;LOWER(REGEXREPLACE(B2966,""[^A-Za-z0-9]"",""""))&amp;"".com"""),"info@hotelcalina2016sl.com")</f>
        <v>info@hotelcalina2016sl.com</v>
      </c>
      <c r="I2966" s="9" t="s">
        <v>15816</v>
      </c>
      <c r="J2966" s="5" t="s">
        <v>93</v>
      </c>
      <c r="K2966" s="4" t="s">
        <v>42</v>
      </c>
    </row>
    <row r="2967">
      <c r="A2967" s="4">
        <v>8126.0</v>
      </c>
      <c r="B2967" s="5" t="s">
        <v>15817</v>
      </c>
      <c r="C2967" s="5" t="s">
        <v>15818</v>
      </c>
      <c r="D2967" s="6" t="s">
        <v>15521</v>
      </c>
      <c r="E2967" s="5" t="s">
        <v>15522</v>
      </c>
      <c r="F2967" s="5" t="s">
        <v>13460</v>
      </c>
      <c r="G2967" s="6" t="s">
        <v>15819</v>
      </c>
      <c r="H2967" s="5" t="s">
        <v>15820</v>
      </c>
      <c r="I2967" s="8" t="s">
        <v>15821</v>
      </c>
      <c r="J2967" s="5" t="s">
        <v>42</v>
      </c>
      <c r="K2967" s="5" t="s">
        <v>721</v>
      </c>
    </row>
    <row r="2968">
      <c r="A2968" s="4">
        <v>8125.0</v>
      </c>
      <c r="B2968" s="5" t="s">
        <v>15822</v>
      </c>
      <c r="C2968" s="5" t="s">
        <v>15823</v>
      </c>
      <c r="D2968" s="6" t="s">
        <v>13458</v>
      </c>
      <c r="E2968" s="5" t="s">
        <v>13459</v>
      </c>
      <c r="F2968" s="5" t="s">
        <v>13460</v>
      </c>
      <c r="G2968" s="6" t="s">
        <v>15824</v>
      </c>
      <c r="H2968" s="4" t="str">
        <f>IFERROR(__xludf.DUMMYFUNCTION("""info@""&amp;LOWER(REGEXREPLACE(B2968,""[^A-Za-z0-9]"",""""))&amp;"".com"""),"info@joachimbauermeister.com")</f>
        <v>info@joachimbauermeister.com</v>
      </c>
      <c r="I2968" s="9" t="s">
        <v>15825</v>
      </c>
      <c r="J2968" s="5" t="s">
        <v>42</v>
      </c>
      <c r="K2968" s="4" t="s">
        <v>42</v>
      </c>
    </row>
    <row r="2969">
      <c r="A2969" s="4">
        <v>8124.0</v>
      </c>
      <c r="B2969" s="5" t="s">
        <v>15826</v>
      </c>
      <c r="C2969" s="5" t="s">
        <v>15827</v>
      </c>
      <c r="D2969" s="6" t="s">
        <v>13458</v>
      </c>
      <c r="E2969" s="5" t="s">
        <v>13459</v>
      </c>
      <c r="F2969" s="5" t="s">
        <v>13460</v>
      </c>
      <c r="G2969" s="6" t="s">
        <v>15828</v>
      </c>
      <c r="H2969" s="4" t="str">
        <f>IFERROR(__xludf.DUMMYFUNCTION("""info@""&amp;LOWER(REGEXREPLACE(B2969,""[^A-Za-z0-9]"",""""))&amp;"".com"""),"info@rosamar.com")</f>
        <v>info@rosamar.com</v>
      </c>
      <c r="I2969" s="9" t="s">
        <v>15829</v>
      </c>
      <c r="J2969" s="5" t="s">
        <v>42</v>
      </c>
      <c r="K2969" s="5" t="s">
        <v>1162</v>
      </c>
    </row>
    <row r="2970">
      <c r="A2970" s="4">
        <v>8123.0</v>
      </c>
      <c r="B2970" s="5" t="s">
        <v>15830</v>
      </c>
      <c r="C2970" s="5" t="s">
        <v>15831</v>
      </c>
      <c r="D2970" s="6" t="s">
        <v>13458</v>
      </c>
      <c r="E2970" s="5" t="s">
        <v>13459</v>
      </c>
      <c r="F2970" s="5" t="s">
        <v>13460</v>
      </c>
      <c r="G2970" s="6" t="s">
        <v>15832</v>
      </c>
      <c r="H2970" s="5" t="s">
        <v>15833</v>
      </c>
      <c r="I2970" s="9" t="s">
        <v>15834</v>
      </c>
      <c r="J2970" s="5" t="s">
        <v>108</v>
      </c>
      <c r="K2970" s="4" t="s">
        <v>42</v>
      </c>
    </row>
    <row r="2971">
      <c r="A2971" s="4">
        <v>8122.0</v>
      </c>
      <c r="B2971" s="5" t="s">
        <v>15835</v>
      </c>
      <c r="C2971" s="5" t="s">
        <v>15836</v>
      </c>
      <c r="D2971" s="6" t="s">
        <v>13488</v>
      </c>
      <c r="E2971" s="5" t="s">
        <v>13489</v>
      </c>
      <c r="F2971" s="5" t="s">
        <v>13460</v>
      </c>
      <c r="G2971" s="6" t="s">
        <v>15837</v>
      </c>
      <c r="H2971" s="5" t="s">
        <v>15838</v>
      </c>
      <c r="I2971" s="8" t="s">
        <v>15839</v>
      </c>
      <c r="J2971" s="5" t="s">
        <v>93</v>
      </c>
      <c r="K2971" s="5" t="s">
        <v>553</v>
      </c>
    </row>
    <row r="2972">
      <c r="A2972" s="4">
        <v>8121.0</v>
      </c>
      <c r="B2972" s="5" t="s">
        <v>15840</v>
      </c>
      <c r="C2972" s="5" t="s">
        <v>15841</v>
      </c>
      <c r="D2972" s="6" t="s">
        <v>13488</v>
      </c>
      <c r="E2972" s="5" t="s">
        <v>13489</v>
      </c>
      <c r="F2972" s="5" t="s">
        <v>13460</v>
      </c>
      <c r="G2972" s="6" t="s">
        <v>15842</v>
      </c>
      <c r="H2972" s="4" t="str">
        <f>IFERROR(__xludf.DUMMYFUNCTION("""info@""&amp;LOWER(REGEXREPLACE(B2972,""[^A-Za-z0-9]"",""""))&amp;"".com"""),"info@santguillem.com")</f>
        <v>info@santguillem.com</v>
      </c>
      <c r="I2972" s="9" t="s">
        <v>15843</v>
      </c>
      <c r="J2972" s="5" t="s">
        <v>93</v>
      </c>
      <c r="K2972" s="5" t="s">
        <v>1495</v>
      </c>
    </row>
    <row r="2973">
      <c r="A2973" s="4">
        <v>8120.0</v>
      </c>
      <c r="B2973" s="5" t="s">
        <v>15844</v>
      </c>
      <c r="C2973" s="5" t="s">
        <v>15845</v>
      </c>
      <c r="D2973" s="6" t="s">
        <v>13488</v>
      </c>
      <c r="E2973" s="5" t="s">
        <v>13489</v>
      </c>
      <c r="F2973" s="5" t="s">
        <v>13460</v>
      </c>
      <c r="G2973" s="6" t="s">
        <v>15846</v>
      </c>
      <c r="H2973" s="4" t="str">
        <f>IFERROR(__xludf.DUMMYFUNCTION("""info@""&amp;LOWER(REGEXREPLACE(B2973,""[^A-Za-z0-9]"",""""))&amp;"".com"""),"info@anticcanmarcelli.com")</f>
        <v>info@anticcanmarcelli.com</v>
      </c>
      <c r="I2973" s="9" t="s">
        <v>15847</v>
      </c>
      <c r="J2973" s="5" t="s">
        <v>18</v>
      </c>
      <c r="K2973" s="4" t="s">
        <v>42</v>
      </c>
    </row>
    <row r="2974">
      <c r="A2974" s="4">
        <v>8119.0</v>
      </c>
      <c r="B2974" s="5" t="s">
        <v>15848</v>
      </c>
      <c r="C2974" s="5" t="s">
        <v>15849</v>
      </c>
      <c r="D2974" s="6" t="s">
        <v>13507</v>
      </c>
      <c r="E2974" s="5" t="s">
        <v>13508</v>
      </c>
      <c r="F2974" s="5" t="s">
        <v>13460</v>
      </c>
      <c r="G2974" s="6" t="s">
        <v>15850</v>
      </c>
      <c r="H2974" s="4" t="str">
        <f>IFERROR(__xludf.DUMMYFUNCTION("""info@""&amp;LOWER(REGEXREPLACE(B2974,""[^A-Za-z0-9]"",""""))&amp;"".com"""),"info@supermolina.com")</f>
        <v>info@supermolina.com</v>
      </c>
      <c r="I2974" s="9" t="s">
        <v>15851</v>
      </c>
      <c r="J2974" s="5" t="s">
        <v>18</v>
      </c>
      <c r="K2974" s="5" t="s">
        <v>1144</v>
      </c>
    </row>
    <row r="2975">
      <c r="A2975" s="4">
        <v>8118.0</v>
      </c>
      <c r="B2975" s="5" t="s">
        <v>15852</v>
      </c>
      <c r="C2975" s="5" t="s">
        <v>15853</v>
      </c>
      <c r="D2975" s="6" t="s">
        <v>13538</v>
      </c>
      <c r="E2975" s="5" t="s">
        <v>13508</v>
      </c>
      <c r="F2975" s="5" t="s">
        <v>13460</v>
      </c>
      <c r="G2975" s="6" t="s">
        <v>15854</v>
      </c>
      <c r="H2975" s="5" t="s">
        <v>15855</v>
      </c>
      <c r="I2975" s="8" t="s">
        <v>15856</v>
      </c>
      <c r="J2975" s="5" t="s">
        <v>93</v>
      </c>
      <c r="K2975" s="5" t="s">
        <v>7770</v>
      </c>
    </row>
    <row r="2976">
      <c r="A2976" s="4">
        <v>8117.0</v>
      </c>
      <c r="B2976" s="5" t="s">
        <v>15857</v>
      </c>
      <c r="C2976" s="5" t="s">
        <v>15858</v>
      </c>
      <c r="D2976" s="6" t="s">
        <v>13500</v>
      </c>
      <c r="E2976" s="5" t="s">
        <v>13566</v>
      </c>
      <c r="F2976" s="5" t="s">
        <v>13460</v>
      </c>
      <c r="G2976" s="6" t="s">
        <v>15859</v>
      </c>
      <c r="H2976" s="5" t="s">
        <v>15860</v>
      </c>
      <c r="I2976" s="8" t="s">
        <v>15861</v>
      </c>
      <c r="J2976" s="5" t="s">
        <v>108</v>
      </c>
      <c r="K2976" s="5" t="s">
        <v>66</v>
      </c>
    </row>
    <row r="2977">
      <c r="A2977" s="4">
        <v>8116.0</v>
      </c>
      <c r="B2977" s="5" t="s">
        <v>15862</v>
      </c>
      <c r="C2977" s="5" t="s">
        <v>15863</v>
      </c>
      <c r="D2977" s="6" t="s">
        <v>13559</v>
      </c>
      <c r="E2977" s="5" t="s">
        <v>13560</v>
      </c>
      <c r="F2977" s="5" t="s">
        <v>13460</v>
      </c>
      <c r="G2977" s="6" t="s">
        <v>15864</v>
      </c>
      <c r="H2977" s="5" t="s">
        <v>15865</v>
      </c>
      <c r="I2977" s="8" t="s">
        <v>15866</v>
      </c>
      <c r="J2977" s="5" t="s">
        <v>42</v>
      </c>
      <c r="K2977" s="5" t="s">
        <v>294</v>
      </c>
    </row>
    <row r="2978">
      <c r="A2978" s="4">
        <v>8115.0</v>
      </c>
      <c r="B2978" s="5" t="s">
        <v>15867</v>
      </c>
      <c r="C2978" s="5" t="s">
        <v>15868</v>
      </c>
      <c r="D2978" s="6" t="s">
        <v>13961</v>
      </c>
      <c r="E2978" s="5" t="s">
        <v>15869</v>
      </c>
      <c r="F2978" s="5" t="s">
        <v>13460</v>
      </c>
      <c r="G2978" s="6" t="s">
        <v>15870</v>
      </c>
      <c r="H2978" s="4" t="str">
        <f>IFERROR(__xludf.DUMMYFUNCTION("""info@""&amp;LOWER(REGEXREPLACE(B2978,""[^A-Za-z0-9]"",""""))&amp;"".com"""),"info@elserrat.com")</f>
        <v>info@elserrat.com</v>
      </c>
      <c r="I2978" s="9" t="s">
        <v>15871</v>
      </c>
      <c r="J2978" s="5" t="s">
        <v>463</v>
      </c>
      <c r="K2978" s="5" t="s">
        <v>308</v>
      </c>
    </row>
    <row r="2979">
      <c r="A2979" s="4">
        <v>8114.0</v>
      </c>
      <c r="B2979" s="5" t="s">
        <v>15872</v>
      </c>
      <c r="C2979" s="5" t="s">
        <v>15873</v>
      </c>
      <c r="D2979" s="6" t="s">
        <v>13961</v>
      </c>
      <c r="E2979" s="5" t="s">
        <v>15874</v>
      </c>
      <c r="F2979" s="5" t="s">
        <v>13460</v>
      </c>
      <c r="G2979" s="6" t="s">
        <v>15875</v>
      </c>
      <c r="H2979" s="5" t="s">
        <v>15876</v>
      </c>
      <c r="I2979" s="8" t="s">
        <v>15877</v>
      </c>
      <c r="J2979" s="5" t="s">
        <v>42</v>
      </c>
      <c r="K2979" s="5" t="s">
        <v>160</v>
      </c>
    </row>
    <row r="2980">
      <c r="A2980" s="4">
        <v>8113.0</v>
      </c>
      <c r="B2980" s="5" t="s">
        <v>15878</v>
      </c>
      <c r="C2980" s="5" t="s">
        <v>15879</v>
      </c>
      <c r="D2980" s="6" t="s">
        <v>13907</v>
      </c>
      <c r="E2980" s="5" t="s">
        <v>13908</v>
      </c>
      <c r="F2980" s="5" t="s">
        <v>13460</v>
      </c>
      <c r="G2980" s="6" t="s">
        <v>15880</v>
      </c>
      <c r="H2980" s="4" t="str">
        <f>IFERROR(__xludf.DUMMYFUNCTION("""info@""&amp;LOWER(REGEXREPLACE(B2980,""[^A-Za-z0-9]"",""""))&amp;"".com"""),"info@maristanysl.com")</f>
        <v>info@maristanysl.com</v>
      </c>
      <c r="I2980" s="9" t="s">
        <v>15881</v>
      </c>
      <c r="J2980" s="5" t="s">
        <v>18</v>
      </c>
      <c r="K2980" s="5" t="s">
        <v>679</v>
      </c>
    </row>
    <row r="2981">
      <c r="A2981" s="4">
        <v>8112.0</v>
      </c>
      <c r="B2981" s="5" t="s">
        <v>15882</v>
      </c>
      <c r="C2981" s="5" t="s">
        <v>15883</v>
      </c>
      <c r="D2981" s="6" t="s">
        <v>15884</v>
      </c>
      <c r="E2981" s="5" t="s">
        <v>15885</v>
      </c>
      <c r="F2981" s="5" t="s">
        <v>13460</v>
      </c>
      <c r="G2981" s="6" t="s">
        <v>15886</v>
      </c>
      <c r="H2981" s="5" t="s">
        <v>15887</v>
      </c>
      <c r="I2981" s="8" t="s">
        <v>15888</v>
      </c>
      <c r="J2981" s="5" t="s">
        <v>42</v>
      </c>
      <c r="K2981" s="5" t="s">
        <v>294</v>
      </c>
    </row>
    <row r="2982">
      <c r="A2982" s="4">
        <v>8111.0</v>
      </c>
      <c r="B2982" s="5" t="s">
        <v>15889</v>
      </c>
      <c r="C2982" s="5" t="s">
        <v>15890</v>
      </c>
      <c r="D2982" s="6" t="s">
        <v>13458</v>
      </c>
      <c r="E2982" s="5" t="s">
        <v>13459</v>
      </c>
      <c r="F2982" s="5" t="s">
        <v>13460</v>
      </c>
      <c r="G2982" s="6" t="s">
        <v>15891</v>
      </c>
      <c r="H2982" s="5" t="s">
        <v>15688</v>
      </c>
      <c r="I2982" s="8" t="s">
        <v>15689</v>
      </c>
      <c r="J2982" s="5" t="s">
        <v>18</v>
      </c>
      <c r="K2982" s="5" t="s">
        <v>1162</v>
      </c>
    </row>
    <row r="2983">
      <c r="A2983" s="4">
        <v>8110.0</v>
      </c>
      <c r="B2983" s="5" t="s">
        <v>15892</v>
      </c>
      <c r="C2983" s="5" t="s">
        <v>15893</v>
      </c>
      <c r="D2983" s="6" t="s">
        <v>14669</v>
      </c>
      <c r="E2983" s="5" t="s">
        <v>14670</v>
      </c>
      <c r="F2983" s="5" t="s">
        <v>13460</v>
      </c>
      <c r="G2983" s="6" t="s">
        <v>15894</v>
      </c>
      <c r="H2983" s="5" t="s">
        <v>15895</v>
      </c>
      <c r="I2983" s="8" t="s">
        <v>15896</v>
      </c>
      <c r="J2983" s="5" t="s">
        <v>42</v>
      </c>
      <c r="K2983" s="5" t="s">
        <v>679</v>
      </c>
    </row>
    <row r="2984">
      <c r="A2984" s="4">
        <v>8109.0</v>
      </c>
      <c r="B2984" s="5" t="s">
        <v>15897</v>
      </c>
      <c r="C2984" s="5" t="s">
        <v>15898</v>
      </c>
      <c r="D2984" s="6" t="s">
        <v>13473</v>
      </c>
      <c r="E2984" s="5" t="s">
        <v>13474</v>
      </c>
      <c r="F2984" s="5" t="s">
        <v>13460</v>
      </c>
      <c r="G2984" s="6" t="s">
        <v>15899</v>
      </c>
      <c r="H2984" s="5" t="s">
        <v>15900</v>
      </c>
      <c r="I2984" s="9" t="s">
        <v>15901</v>
      </c>
      <c r="J2984" s="5" t="s">
        <v>108</v>
      </c>
      <c r="K2984" s="5" t="s">
        <v>711</v>
      </c>
    </row>
    <row r="2985">
      <c r="A2985" s="4">
        <v>8108.0</v>
      </c>
      <c r="B2985" s="5" t="s">
        <v>15902</v>
      </c>
      <c r="C2985" s="5" t="s">
        <v>15903</v>
      </c>
      <c r="D2985" s="6" t="s">
        <v>14642</v>
      </c>
      <c r="E2985" s="5" t="s">
        <v>14643</v>
      </c>
      <c r="F2985" s="5" t="s">
        <v>13460</v>
      </c>
      <c r="G2985" s="6" t="s">
        <v>15904</v>
      </c>
      <c r="H2985" s="5" t="s">
        <v>15905</v>
      </c>
      <c r="I2985" s="8" t="s">
        <v>15906</v>
      </c>
      <c r="J2985" s="5" t="s">
        <v>93</v>
      </c>
      <c r="K2985" s="4" t="s">
        <v>42</v>
      </c>
    </row>
    <row r="2986">
      <c r="A2986" s="4">
        <v>11618.0</v>
      </c>
      <c r="B2986" s="5" t="s">
        <v>15907</v>
      </c>
      <c r="C2986" s="5" t="s">
        <v>15908</v>
      </c>
      <c r="D2986" s="6" t="s">
        <v>14032</v>
      </c>
      <c r="E2986" s="5" t="s">
        <v>14033</v>
      </c>
      <c r="F2986" s="5" t="s">
        <v>13460</v>
      </c>
      <c r="G2986" s="12" t="s">
        <v>15909</v>
      </c>
      <c r="H2986" s="5" t="s">
        <v>15910</v>
      </c>
      <c r="I2986" s="8" t="s">
        <v>15911</v>
      </c>
      <c r="J2986" s="5" t="s">
        <v>18</v>
      </c>
      <c r="K2986" s="5" t="s">
        <v>1014</v>
      </c>
    </row>
    <row r="2987">
      <c r="A2987" s="4">
        <v>11621.0</v>
      </c>
      <c r="B2987" s="5" t="s">
        <v>15912</v>
      </c>
      <c r="C2987" s="5" t="s">
        <v>15913</v>
      </c>
      <c r="D2987" s="6" t="s">
        <v>14352</v>
      </c>
      <c r="E2987" s="5" t="s">
        <v>14353</v>
      </c>
      <c r="F2987" s="5" t="s">
        <v>13460</v>
      </c>
      <c r="G2987" s="12" t="s">
        <v>15914</v>
      </c>
      <c r="H2987" s="5" t="s">
        <v>15915</v>
      </c>
      <c r="I2987" s="8" t="s">
        <v>15916</v>
      </c>
      <c r="J2987" s="5" t="s">
        <v>18</v>
      </c>
      <c r="K2987" s="5" t="s">
        <v>1495</v>
      </c>
    </row>
    <row r="2988">
      <c r="A2988" s="4">
        <v>11595.0</v>
      </c>
      <c r="B2988" s="5" t="s">
        <v>15917</v>
      </c>
      <c r="C2988" s="5" t="s">
        <v>15918</v>
      </c>
      <c r="D2988" s="6" t="s">
        <v>15521</v>
      </c>
      <c r="E2988" s="5" t="s">
        <v>15522</v>
      </c>
      <c r="F2988" s="5" t="s">
        <v>13460</v>
      </c>
      <c r="G2988" s="12" t="s">
        <v>15919</v>
      </c>
      <c r="H2988" s="5" t="s">
        <v>15920</v>
      </c>
      <c r="I2988" s="8" t="s">
        <v>15921</v>
      </c>
      <c r="J2988" s="5" t="s">
        <v>93</v>
      </c>
      <c r="K2988" s="4" t="s">
        <v>42</v>
      </c>
    </row>
    <row r="2989">
      <c r="A2989" s="4">
        <v>11596.0</v>
      </c>
      <c r="B2989" s="5" t="s">
        <v>15922</v>
      </c>
      <c r="C2989" s="5" t="s">
        <v>15923</v>
      </c>
      <c r="D2989" s="6" t="s">
        <v>15521</v>
      </c>
      <c r="E2989" s="5" t="s">
        <v>15522</v>
      </c>
      <c r="F2989" s="5" t="s">
        <v>13460</v>
      </c>
      <c r="G2989" s="12" t="s">
        <v>15924</v>
      </c>
      <c r="H2989" s="5" t="s">
        <v>15925</v>
      </c>
      <c r="I2989" s="8" t="s">
        <v>15926</v>
      </c>
      <c r="J2989" s="5" t="s">
        <v>108</v>
      </c>
      <c r="K2989" s="5" t="s">
        <v>1495</v>
      </c>
    </row>
    <row r="2990">
      <c r="A2990" s="4">
        <v>11619.0</v>
      </c>
      <c r="B2990" s="5" t="s">
        <v>15927</v>
      </c>
      <c r="C2990" s="5" t="s">
        <v>15928</v>
      </c>
      <c r="D2990" s="6" t="s">
        <v>15929</v>
      </c>
      <c r="E2990" s="5" t="s">
        <v>15930</v>
      </c>
      <c r="F2990" s="5" t="s">
        <v>13460</v>
      </c>
      <c r="G2990" s="12" t="s">
        <v>15931</v>
      </c>
      <c r="H2990" s="5" t="s">
        <v>15932</v>
      </c>
      <c r="I2990" s="8" t="s">
        <v>15933</v>
      </c>
      <c r="J2990" s="5" t="s">
        <v>42</v>
      </c>
      <c r="K2990" s="5" t="s">
        <v>308</v>
      </c>
    </row>
    <row r="2991">
      <c r="A2991" s="4">
        <v>8106.0</v>
      </c>
      <c r="B2991" s="5" t="s">
        <v>15934</v>
      </c>
      <c r="C2991" s="5" t="s">
        <v>15935</v>
      </c>
      <c r="D2991" s="6" t="s">
        <v>15936</v>
      </c>
      <c r="E2991" s="5" t="s">
        <v>15937</v>
      </c>
      <c r="F2991" s="5" t="s">
        <v>15938</v>
      </c>
      <c r="G2991" s="6" t="s">
        <v>15939</v>
      </c>
      <c r="H2991" s="5" t="s">
        <v>15940</v>
      </c>
      <c r="I2991" s="8" t="s">
        <v>15941</v>
      </c>
      <c r="J2991" s="5" t="s">
        <v>93</v>
      </c>
      <c r="K2991" s="5" t="s">
        <v>15942</v>
      </c>
    </row>
    <row r="2992">
      <c r="A2992" s="4">
        <v>8107.0</v>
      </c>
      <c r="B2992" s="5" t="s">
        <v>15943</v>
      </c>
      <c r="C2992" s="5" t="s">
        <v>15944</v>
      </c>
      <c r="D2992" s="6" t="s">
        <v>15936</v>
      </c>
      <c r="E2992" s="5" t="s">
        <v>15937</v>
      </c>
      <c r="F2992" s="5" t="s">
        <v>15938</v>
      </c>
      <c r="G2992" s="6" t="s">
        <v>15939</v>
      </c>
      <c r="H2992" s="5" t="s">
        <v>15945</v>
      </c>
      <c r="I2992" s="8" t="s">
        <v>15941</v>
      </c>
      <c r="J2992" s="5" t="s">
        <v>93</v>
      </c>
      <c r="K2992" s="5" t="s">
        <v>15946</v>
      </c>
    </row>
    <row r="2993">
      <c r="A2993" s="4">
        <v>8105.0</v>
      </c>
      <c r="B2993" s="5" t="s">
        <v>15947</v>
      </c>
      <c r="C2993" s="5" t="s">
        <v>15948</v>
      </c>
      <c r="D2993" s="6" t="s">
        <v>15949</v>
      </c>
      <c r="E2993" s="5" t="s">
        <v>15950</v>
      </c>
      <c r="F2993" s="5" t="s">
        <v>15938</v>
      </c>
      <c r="G2993" s="6" t="s">
        <v>15951</v>
      </c>
      <c r="H2993" s="4" t="s">
        <v>15952</v>
      </c>
      <c r="I2993" s="8" t="s">
        <v>15953</v>
      </c>
      <c r="J2993" s="5" t="s">
        <v>93</v>
      </c>
      <c r="K2993" s="5" t="s">
        <v>170</v>
      </c>
    </row>
    <row r="2994">
      <c r="A2994" s="4">
        <v>8104.0</v>
      </c>
      <c r="B2994" s="5" t="s">
        <v>15954</v>
      </c>
      <c r="C2994" s="5" t="s">
        <v>15955</v>
      </c>
      <c r="D2994" s="6" t="s">
        <v>15956</v>
      </c>
      <c r="E2994" s="5" t="s">
        <v>15957</v>
      </c>
      <c r="F2994" s="5" t="s">
        <v>15938</v>
      </c>
      <c r="G2994" s="6" t="s">
        <v>15958</v>
      </c>
      <c r="H2994" s="5" t="s">
        <v>15959</v>
      </c>
      <c r="I2994" s="8" t="s">
        <v>15960</v>
      </c>
      <c r="J2994" s="5" t="s">
        <v>108</v>
      </c>
      <c r="K2994" s="4" t="s">
        <v>42</v>
      </c>
    </row>
    <row r="2995">
      <c r="A2995" s="4">
        <v>8103.0</v>
      </c>
      <c r="B2995" s="5" t="s">
        <v>15961</v>
      </c>
      <c r="C2995" s="5" t="s">
        <v>15962</v>
      </c>
      <c r="D2995" s="6" t="s">
        <v>15963</v>
      </c>
      <c r="E2995" s="5" t="s">
        <v>15964</v>
      </c>
      <c r="F2995" s="5" t="s">
        <v>15938</v>
      </c>
      <c r="G2995" s="6" t="s">
        <v>15965</v>
      </c>
      <c r="H2995" s="5" t="s">
        <v>15966</v>
      </c>
      <c r="I2995" s="8" t="s">
        <v>15967</v>
      </c>
      <c r="J2995" s="5" t="s">
        <v>18</v>
      </c>
      <c r="K2995" s="4" t="s">
        <v>42</v>
      </c>
    </row>
    <row r="2996">
      <c r="A2996" s="4">
        <v>8102.0</v>
      </c>
      <c r="B2996" s="5" t="s">
        <v>15968</v>
      </c>
      <c r="C2996" s="5" t="s">
        <v>15969</v>
      </c>
      <c r="D2996" s="6" t="s">
        <v>15970</v>
      </c>
      <c r="E2996" s="5" t="s">
        <v>15971</v>
      </c>
      <c r="F2996" s="5" t="s">
        <v>15938</v>
      </c>
      <c r="G2996" s="6" t="s">
        <v>15972</v>
      </c>
      <c r="H2996" s="5" t="s">
        <v>15973</v>
      </c>
      <c r="I2996" s="8" t="s">
        <v>15974</v>
      </c>
      <c r="J2996" s="5" t="s">
        <v>42</v>
      </c>
      <c r="K2996" s="4" t="s">
        <v>42</v>
      </c>
    </row>
    <row r="2997">
      <c r="A2997" s="4">
        <v>8101.0</v>
      </c>
      <c r="B2997" s="5" t="s">
        <v>15975</v>
      </c>
      <c r="C2997" s="5" t="s">
        <v>15976</v>
      </c>
      <c r="D2997" s="6" t="s">
        <v>15977</v>
      </c>
      <c r="E2997" s="5" t="s">
        <v>15978</v>
      </c>
      <c r="F2997" s="5" t="s">
        <v>15938</v>
      </c>
      <c r="G2997" s="6" t="s">
        <v>15979</v>
      </c>
      <c r="H2997" s="5" t="s">
        <v>15980</v>
      </c>
      <c r="I2997" s="9" t="s">
        <v>15981</v>
      </c>
      <c r="J2997" s="5" t="s">
        <v>51</v>
      </c>
      <c r="K2997" s="5" t="s">
        <v>754</v>
      </c>
    </row>
    <row r="2998">
      <c r="A2998" s="4">
        <v>8100.0</v>
      </c>
      <c r="B2998" s="5" t="s">
        <v>15982</v>
      </c>
      <c r="C2998" s="5" t="s">
        <v>15983</v>
      </c>
      <c r="D2998" s="6" t="s">
        <v>15984</v>
      </c>
      <c r="E2998" s="5" t="s">
        <v>15985</v>
      </c>
      <c r="F2998" s="5" t="s">
        <v>15938</v>
      </c>
      <c r="G2998" s="6" t="s">
        <v>15986</v>
      </c>
      <c r="H2998" s="5" t="s">
        <v>15987</v>
      </c>
      <c r="I2998" s="9" t="s">
        <v>15988</v>
      </c>
      <c r="J2998" s="5" t="s">
        <v>42</v>
      </c>
      <c r="K2998" s="5" t="s">
        <v>52</v>
      </c>
    </row>
    <row r="2999">
      <c r="A2999" s="4">
        <v>8099.0</v>
      </c>
      <c r="B2999" s="5" t="s">
        <v>15989</v>
      </c>
      <c r="C2999" s="5" t="s">
        <v>15990</v>
      </c>
      <c r="D2999" s="6" t="s">
        <v>15991</v>
      </c>
      <c r="E2999" s="5" t="s">
        <v>15985</v>
      </c>
      <c r="F2999" s="5" t="s">
        <v>15938</v>
      </c>
      <c r="G2999" s="6" t="s">
        <v>15992</v>
      </c>
      <c r="H2999" s="5" t="s">
        <v>15993</v>
      </c>
      <c r="I2999" s="8" t="s">
        <v>15994</v>
      </c>
      <c r="J2999" s="5" t="s">
        <v>463</v>
      </c>
      <c r="K2999" s="5" t="s">
        <v>35</v>
      </c>
    </row>
    <row r="3000">
      <c r="A3000" s="4">
        <v>8098.0</v>
      </c>
      <c r="B3000" s="5" t="s">
        <v>15995</v>
      </c>
      <c r="C3000" s="5" t="s">
        <v>15996</v>
      </c>
      <c r="D3000" s="6" t="s">
        <v>15997</v>
      </c>
      <c r="E3000" s="5" t="s">
        <v>15985</v>
      </c>
      <c r="F3000" s="5" t="s">
        <v>15938</v>
      </c>
      <c r="G3000" s="6" t="s">
        <v>15992</v>
      </c>
      <c r="H3000" s="5" t="s">
        <v>15998</v>
      </c>
      <c r="I3000" s="8" t="s">
        <v>15994</v>
      </c>
      <c r="J3000" s="5" t="s">
        <v>463</v>
      </c>
      <c r="K3000" s="5" t="s">
        <v>4685</v>
      </c>
    </row>
    <row r="3001">
      <c r="A3001" s="4">
        <v>8097.0</v>
      </c>
      <c r="B3001" s="5" t="s">
        <v>15999</v>
      </c>
      <c r="C3001" s="5" t="s">
        <v>16000</v>
      </c>
      <c r="D3001" s="6" t="s">
        <v>16001</v>
      </c>
      <c r="E3001" s="5" t="s">
        <v>15957</v>
      </c>
      <c r="F3001" s="5" t="s">
        <v>15938</v>
      </c>
      <c r="G3001" s="6" t="s">
        <v>16002</v>
      </c>
      <c r="H3001" s="5" t="s">
        <v>16003</v>
      </c>
      <c r="I3001" s="8" t="s">
        <v>16004</v>
      </c>
      <c r="J3001" s="5" t="s">
        <v>42</v>
      </c>
      <c r="K3001" s="5" t="s">
        <v>9742</v>
      </c>
    </row>
    <row r="3002">
      <c r="A3002" s="4">
        <v>8096.0</v>
      </c>
      <c r="B3002" s="5" t="s">
        <v>16005</v>
      </c>
      <c r="C3002" s="5" t="s">
        <v>16006</v>
      </c>
      <c r="D3002" s="6" t="s">
        <v>16001</v>
      </c>
      <c r="E3002" s="5" t="s">
        <v>15957</v>
      </c>
      <c r="F3002" s="5" t="s">
        <v>15938</v>
      </c>
      <c r="G3002" s="6" t="s">
        <v>16007</v>
      </c>
      <c r="H3002" s="5" t="s">
        <v>16003</v>
      </c>
      <c r="I3002" s="8" t="s">
        <v>16008</v>
      </c>
      <c r="J3002" s="5" t="s">
        <v>108</v>
      </c>
      <c r="K3002" s="5" t="s">
        <v>523</v>
      </c>
    </row>
    <row r="3003">
      <c r="A3003" s="4">
        <v>8095.0</v>
      </c>
      <c r="B3003" s="5" t="s">
        <v>16009</v>
      </c>
      <c r="C3003" s="5" t="s">
        <v>16010</v>
      </c>
      <c r="D3003" s="6" t="s">
        <v>16011</v>
      </c>
      <c r="E3003" s="5" t="s">
        <v>15937</v>
      </c>
      <c r="F3003" s="5" t="s">
        <v>15938</v>
      </c>
      <c r="G3003" s="6" t="s">
        <v>16012</v>
      </c>
      <c r="H3003" s="5" t="s">
        <v>16013</v>
      </c>
      <c r="I3003" s="8" t="s">
        <v>16014</v>
      </c>
      <c r="J3003" s="5" t="s">
        <v>93</v>
      </c>
      <c r="K3003" s="5" t="s">
        <v>1885</v>
      </c>
    </row>
    <row r="3004">
      <c r="A3004" s="4">
        <v>8094.0</v>
      </c>
      <c r="B3004" s="5" t="s">
        <v>16015</v>
      </c>
      <c r="C3004" s="5" t="s">
        <v>16016</v>
      </c>
      <c r="D3004" s="6" t="s">
        <v>16017</v>
      </c>
      <c r="E3004" s="5" t="s">
        <v>16018</v>
      </c>
      <c r="F3004" s="5" t="s">
        <v>15938</v>
      </c>
      <c r="G3004" s="6" t="s">
        <v>16019</v>
      </c>
      <c r="H3004" s="5" t="s">
        <v>16020</v>
      </c>
      <c r="I3004" s="8" t="s">
        <v>16021</v>
      </c>
      <c r="J3004" s="5" t="s">
        <v>42</v>
      </c>
      <c r="K3004" s="5" t="s">
        <v>2201</v>
      </c>
    </row>
    <row r="3005">
      <c r="A3005" s="4">
        <v>8093.0</v>
      </c>
      <c r="B3005" s="5" t="s">
        <v>16022</v>
      </c>
      <c r="C3005" s="5" t="s">
        <v>16023</v>
      </c>
      <c r="D3005" s="6" t="s">
        <v>16017</v>
      </c>
      <c r="E3005" s="5" t="s">
        <v>16018</v>
      </c>
      <c r="F3005" s="5" t="s">
        <v>15938</v>
      </c>
      <c r="G3005" s="6" t="s">
        <v>16024</v>
      </c>
      <c r="H3005" s="5" t="s">
        <v>16025</v>
      </c>
      <c r="I3005" s="8" t="s">
        <v>16026</v>
      </c>
      <c r="J3005" s="5" t="s">
        <v>93</v>
      </c>
      <c r="K3005" s="4" t="s">
        <v>42</v>
      </c>
    </row>
    <row r="3006">
      <c r="A3006" s="4">
        <v>8092.0</v>
      </c>
      <c r="B3006" s="5" t="s">
        <v>16027</v>
      </c>
      <c r="C3006" s="5" t="s">
        <v>16028</v>
      </c>
      <c r="D3006" s="6" t="s">
        <v>16017</v>
      </c>
      <c r="E3006" s="5" t="s">
        <v>16018</v>
      </c>
      <c r="F3006" s="5" t="s">
        <v>15938</v>
      </c>
      <c r="G3006" s="6" t="s">
        <v>16029</v>
      </c>
      <c r="H3006" s="5" t="s">
        <v>16030</v>
      </c>
      <c r="I3006" s="8" t="s">
        <v>16031</v>
      </c>
      <c r="J3006" s="5" t="s">
        <v>51</v>
      </c>
      <c r="K3006" s="5" t="s">
        <v>1398</v>
      </c>
    </row>
    <row r="3007">
      <c r="A3007" s="4">
        <v>8091.0</v>
      </c>
      <c r="B3007" s="5" t="s">
        <v>16032</v>
      </c>
      <c r="C3007" s="5" t="s">
        <v>16033</v>
      </c>
      <c r="D3007" s="6" t="s">
        <v>16017</v>
      </c>
      <c r="E3007" s="5" t="s">
        <v>16018</v>
      </c>
      <c r="F3007" s="5" t="s">
        <v>15938</v>
      </c>
      <c r="G3007" s="6" t="s">
        <v>16034</v>
      </c>
      <c r="H3007" s="5" t="s">
        <v>16035</v>
      </c>
      <c r="I3007" s="8" t="s">
        <v>16026</v>
      </c>
      <c r="J3007" s="5" t="s">
        <v>108</v>
      </c>
      <c r="K3007" s="4" t="s">
        <v>42</v>
      </c>
    </row>
    <row r="3008">
      <c r="A3008" s="4">
        <v>8090.0</v>
      </c>
      <c r="B3008" s="5" t="s">
        <v>16036</v>
      </c>
      <c r="C3008" s="5" t="s">
        <v>16037</v>
      </c>
      <c r="D3008" s="6" t="s">
        <v>16011</v>
      </c>
      <c r="E3008" s="5" t="s">
        <v>15937</v>
      </c>
      <c r="F3008" s="5" t="s">
        <v>15938</v>
      </c>
      <c r="G3008" s="6" t="s">
        <v>16038</v>
      </c>
      <c r="H3008" s="5" t="s">
        <v>16039</v>
      </c>
      <c r="I3008" s="9" t="s">
        <v>16040</v>
      </c>
      <c r="J3008" s="5" t="s">
        <v>51</v>
      </c>
      <c r="K3008" s="5" t="s">
        <v>3802</v>
      </c>
    </row>
    <row r="3009">
      <c r="A3009" s="4">
        <v>8088.0</v>
      </c>
      <c r="B3009" s="5" t="s">
        <v>16041</v>
      </c>
      <c r="C3009" s="5" t="s">
        <v>16042</v>
      </c>
      <c r="D3009" s="6" t="s">
        <v>16011</v>
      </c>
      <c r="E3009" s="5" t="s">
        <v>15937</v>
      </c>
      <c r="F3009" s="5" t="s">
        <v>15938</v>
      </c>
      <c r="G3009" s="6" t="s">
        <v>16043</v>
      </c>
      <c r="H3009" s="5" t="s">
        <v>16044</v>
      </c>
      <c r="I3009" s="8" t="s">
        <v>16045</v>
      </c>
      <c r="J3009" s="5" t="s">
        <v>108</v>
      </c>
      <c r="K3009" s="5" t="s">
        <v>16046</v>
      </c>
    </row>
    <row r="3010">
      <c r="A3010" s="4">
        <v>8089.0</v>
      </c>
      <c r="B3010" s="5" t="s">
        <v>16047</v>
      </c>
      <c r="C3010" s="5" t="s">
        <v>16048</v>
      </c>
      <c r="D3010" s="6" t="s">
        <v>16049</v>
      </c>
      <c r="E3010" s="5" t="s">
        <v>16050</v>
      </c>
      <c r="F3010" s="5" t="s">
        <v>16051</v>
      </c>
      <c r="G3010" s="6" t="s">
        <v>16043</v>
      </c>
      <c r="H3010" s="5" t="s">
        <v>16052</v>
      </c>
      <c r="I3010" s="8" t="s">
        <v>16045</v>
      </c>
      <c r="J3010" s="5" t="s">
        <v>108</v>
      </c>
      <c r="K3010" s="5" t="s">
        <v>16053</v>
      </c>
    </row>
    <row r="3011">
      <c r="A3011" s="4">
        <v>8087.0</v>
      </c>
      <c r="B3011" s="5" t="s">
        <v>16054</v>
      </c>
      <c r="C3011" s="5" t="s">
        <v>16055</v>
      </c>
      <c r="D3011" s="6" t="s">
        <v>16017</v>
      </c>
      <c r="E3011" s="5" t="s">
        <v>16018</v>
      </c>
      <c r="F3011" s="5" t="s">
        <v>15938</v>
      </c>
      <c r="G3011" s="6" t="s">
        <v>16056</v>
      </c>
      <c r="H3011" s="5" t="s">
        <v>16057</v>
      </c>
      <c r="I3011" s="8" t="s">
        <v>16058</v>
      </c>
      <c r="J3011" s="5" t="s">
        <v>108</v>
      </c>
      <c r="K3011" s="5" t="s">
        <v>16059</v>
      </c>
    </row>
    <row r="3012">
      <c r="A3012" s="4">
        <v>8086.0</v>
      </c>
      <c r="B3012" s="5" t="s">
        <v>16060</v>
      </c>
      <c r="C3012" s="5" t="s">
        <v>16061</v>
      </c>
      <c r="D3012" s="6" t="s">
        <v>16017</v>
      </c>
      <c r="E3012" s="5" t="s">
        <v>16018</v>
      </c>
      <c r="F3012" s="5" t="s">
        <v>15938</v>
      </c>
      <c r="G3012" s="6" t="s">
        <v>16062</v>
      </c>
      <c r="H3012" s="7" t="s">
        <v>16063</v>
      </c>
      <c r="I3012" s="8" t="s">
        <v>16064</v>
      </c>
      <c r="J3012" s="5" t="s">
        <v>18</v>
      </c>
      <c r="K3012" s="4" t="s">
        <v>42</v>
      </c>
    </row>
    <row r="3013">
      <c r="A3013" s="4">
        <v>8085.0</v>
      </c>
      <c r="B3013" s="5" t="s">
        <v>16065</v>
      </c>
      <c r="C3013" s="5" t="s">
        <v>16066</v>
      </c>
      <c r="D3013" s="6" t="s">
        <v>16017</v>
      </c>
      <c r="E3013" s="5" t="s">
        <v>16018</v>
      </c>
      <c r="F3013" s="5" t="s">
        <v>15938</v>
      </c>
      <c r="G3013" s="6" t="s">
        <v>16067</v>
      </c>
      <c r="H3013" s="5" t="s">
        <v>16068</v>
      </c>
      <c r="I3013" s="8" t="s">
        <v>16069</v>
      </c>
      <c r="J3013" s="5" t="s">
        <v>51</v>
      </c>
      <c r="K3013" s="5" t="s">
        <v>16070</v>
      </c>
    </row>
    <row r="3014">
      <c r="A3014" s="4">
        <v>8084.0</v>
      </c>
      <c r="B3014" s="5" t="s">
        <v>16071</v>
      </c>
      <c r="C3014" s="5" t="s">
        <v>16072</v>
      </c>
      <c r="D3014" s="6" t="s">
        <v>16011</v>
      </c>
      <c r="E3014" s="5" t="s">
        <v>15937</v>
      </c>
      <c r="F3014" s="5" t="s">
        <v>15938</v>
      </c>
      <c r="G3014" s="6" t="s">
        <v>16073</v>
      </c>
      <c r="H3014" s="5" t="s">
        <v>16074</v>
      </c>
      <c r="I3014" s="8" t="s">
        <v>16075</v>
      </c>
      <c r="J3014" s="5" t="s">
        <v>18</v>
      </c>
      <c r="K3014" s="5" t="s">
        <v>10205</v>
      </c>
    </row>
    <row r="3015">
      <c r="A3015" s="4">
        <v>8083.0</v>
      </c>
      <c r="B3015" s="5" t="s">
        <v>16076</v>
      </c>
      <c r="C3015" s="5" t="s">
        <v>16077</v>
      </c>
      <c r="D3015" s="6" t="s">
        <v>16017</v>
      </c>
      <c r="E3015" s="5" t="s">
        <v>16018</v>
      </c>
      <c r="F3015" s="5" t="s">
        <v>15938</v>
      </c>
      <c r="G3015" s="6" t="s">
        <v>16073</v>
      </c>
      <c r="H3015" s="5" t="s">
        <v>16078</v>
      </c>
      <c r="I3015" s="8" t="s">
        <v>16079</v>
      </c>
      <c r="J3015" s="5" t="s">
        <v>18</v>
      </c>
      <c r="K3015" s="5" t="s">
        <v>2826</v>
      </c>
    </row>
    <row r="3016">
      <c r="A3016" s="4">
        <v>8082.0</v>
      </c>
      <c r="B3016" s="5" t="s">
        <v>16080</v>
      </c>
      <c r="C3016" s="5" t="s">
        <v>16081</v>
      </c>
      <c r="D3016" s="6" t="s">
        <v>16011</v>
      </c>
      <c r="E3016" s="5" t="s">
        <v>15937</v>
      </c>
      <c r="F3016" s="5" t="s">
        <v>15938</v>
      </c>
      <c r="G3016" s="6" t="s">
        <v>16082</v>
      </c>
      <c r="H3016" s="5" t="s">
        <v>16083</v>
      </c>
      <c r="I3016" s="8" t="s">
        <v>16084</v>
      </c>
      <c r="J3016" s="5" t="s">
        <v>108</v>
      </c>
      <c r="K3016" s="5" t="s">
        <v>7719</v>
      </c>
    </row>
    <row r="3017">
      <c r="A3017" s="4">
        <v>8081.0</v>
      </c>
      <c r="B3017" s="5" t="s">
        <v>16085</v>
      </c>
      <c r="C3017" s="5" t="s">
        <v>16086</v>
      </c>
      <c r="D3017" s="6" t="s">
        <v>16017</v>
      </c>
      <c r="E3017" s="5" t="s">
        <v>16018</v>
      </c>
      <c r="F3017" s="5" t="s">
        <v>15938</v>
      </c>
      <c r="G3017" s="6" t="s">
        <v>16087</v>
      </c>
      <c r="H3017" s="4" t="str">
        <f>IFERROR(__xludf.DUMMYFUNCTION("""info@""&amp;LOWER(REGEXREPLACE(B3017,""[^A-Za-z0-9]"",""""))&amp;"".com"""),"info@inversionespascualsl.com")</f>
        <v>info@inversionespascualsl.com</v>
      </c>
      <c r="I3017" s="9" t="s">
        <v>16088</v>
      </c>
      <c r="J3017" s="5" t="s">
        <v>93</v>
      </c>
      <c r="K3017" s="4" t="s">
        <v>42</v>
      </c>
    </row>
    <row r="3018">
      <c r="A3018" s="4">
        <v>8080.0</v>
      </c>
      <c r="B3018" s="5" t="s">
        <v>16089</v>
      </c>
      <c r="C3018" s="5" t="s">
        <v>16090</v>
      </c>
      <c r="D3018" s="6" t="s">
        <v>16017</v>
      </c>
      <c r="E3018" s="5" t="s">
        <v>16018</v>
      </c>
      <c r="F3018" s="5" t="s">
        <v>15938</v>
      </c>
      <c r="G3018" s="6" t="s">
        <v>16091</v>
      </c>
      <c r="H3018" s="5" t="s">
        <v>16092</v>
      </c>
      <c r="I3018" s="8" t="s">
        <v>16093</v>
      </c>
      <c r="J3018" s="5" t="s">
        <v>51</v>
      </c>
      <c r="K3018" s="4" t="s">
        <v>42</v>
      </c>
    </row>
    <row r="3019">
      <c r="A3019" s="4">
        <v>8079.0</v>
      </c>
      <c r="B3019" s="5" t="s">
        <v>16094</v>
      </c>
      <c r="C3019" s="5" t="s">
        <v>16095</v>
      </c>
      <c r="D3019" s="6" t="s">
        <v>16011</v>
      </c>
      <c r="E3019" s="5" t="s">
        <v>15937</v>
      </c>
      <c r="F3019" s="5" t="s">
        <v>15938</v>
      </c>
      <c r="G3019" s="6" t="s">
        <v>16096</v>
      </c>
      <c r="H3019" s="5" t="s">
        <v>16097</v>
      </c>
      <c r="I3019" s="9" t="s">
        <v>16098</v>
      </c>
      <c r="J3019" s="5" t="s">
        <v>18</v>
      </c>
      <c r="K3019" s="5" t="s">
        <v>16099</v>
      </c>
    </row>
    <row r="3020">
      <c r="A3020" s="4">
        <v>8077.0</v>
      </c>
      <c r="B3020" s="5" t="s">
        <v>16100</v>
      </c>
      <c r="C3020" s="5" t="s">
        <v>16101</v>
      </c>
      <c r="D3020" s="6" t="s">
        <v>16017</v>
      </c>
      <c r="E3020" s="5" t="s">
        <v>16018</v>
      </c>
      <c r="F3020" s="5" t="s">
        <v>15938</v>
      </c>
      <c r="G3020" s="6" t="s">
        <v>16102</v>
      </c>
      <c r="H3020" s="5" t="s">
        <v>16103</v>
      </c>
      <c r="I3020" s="8" t="s">
        <v>16069</v>
      </c>
      <c r="J3020" s="5" t="s">
        <v>18</v>
      </c>
      <c r="K3020" s="4" t="s">
        <v>42</v>
      </c>
    </row>
    <row r="3021">
      <c r="A3021" s="4">
        <v>8078.0</v>
      </c>
      <c r="B3021" s="5" t="s">
        <v>16100</v>
      </c>
      <c r="C3021" s="5" t="s">
        <v>16101</v>
      </c>
      <c r="D3021" s="6" t="s">
        <v>16017</v>
      </c>
      <c r="E3021" s="5" t="s">
        <v>16018</v>
      </c>
      <c r="F3021" s="5" t="s">
        <v>15938</v>
      </c>
      <c r="G3021" s="6" t="s">
        <v>16102</v>
      </c>
      <c r="H3021" s="5" t="s">
        <v>16104</v>
      </c>
      <c r="I3021" s="8" t="s">
        <v>16105</v>
      </c>
      <c r="J3021" s="5" t="s">
        <v>18</v>
      </c>
      <c r="K3021" s="5" t="s">
        <v>16106</v>
      </c>
    </row>
    <row r="3022">
      <c r="A3022" s="4">
        <v>8076.0</v>
      </c>
      <c r="B3022" s="5" t="s">
        <v>16107</v>
      </c>
      <c r="C3022" s="5" t="s">
        <v>16108</v>
      </c>
      <c r="D3022" s="6" t="s">
        <v>16011</v>
      </c>
      <c r="E3022" s="5" t="s">
        <v>15937</v>
      </c>
      <c r="F3022" s="5" t="s">
        <v>15938</v>
      </c>
      <c r="G3022" s="6" t="s">
        <v>16109</v>
      </c>
      <c r="H3022" s="5" t="s">
        <v>16110</v>
      </c>
      <c r="I3022" s="8" t="s">
        <v>16075</v>
      </c>
      <c r="J3022" s="5" t="s">
        <v>51</v>
      </c>
      <c r="K3022" s="5" t="s">
        <v>16111</v>
      </c>
    </row>
    <row r="3023">
      <c r="A3023" s="4">
        <v>8075.0</v>
      </c>
      <c r="B3023" s="5" t="s">
        <v>16112</v>
      </c>
      <c r="C3023" s="5" t="s">
        <v>16113</v>
      </c>
      <c r="D3023" s="6" t="s">
        <v>15936</v>
      </c>
      <c r="E3023" s="5" t="s">
        <v>15937</v>
      </c>
      <c r="F3023" s="5" t="s">
        <v>15938</v>
      </c>
      <c r="G3023" s="6" t="s">
        <v>16114</v>
      </c>
      <c r="H3023" s="5" t="s">
        <v>16035</v>
      </c>
      <c r="I3023" s="8" t="s">
        <v>16026</v>
      </c>
      <c r="J3023" s="5" t="s">
        <v>108</v>
      </c>
      <c r="K3023" s="4" t="s">
        <v>42</v>
      </c>
    </row>
    <row r="3024">
      <c r="A3024" s="4">
        <v>8074.0</v>
      </c>
      <c r="B3024" s="5" t="s">
        <v>16115</v>
      </c>
      <c r="C3024" s="5" t="s">
        <v>16116</v>
      </c>
      <c r="D3024" s="6" t="s">
        <v>16117</v>
      </c>
      <c r="E3024" s="5" t="s">
        <v>15985</v>
      </c>
      <c r="F3024" s="5" t="s">
        <v>15938</v>
      </c>
      <c r="G3024" s="6" t="s">
        <v>16118</v>
      </c>
      <c r="H3024" s="5" t="s">
        <v>16119</v>
      </c>
      <c r="I3024" s="9" t="s">
        <v>16120</v>
      </c>
      <c r="J3024" s="5" t="s">
        <v>108</v>
      </c>
      <c r="K3024" s="5" t="s">
        <v>16121</v>
      </c>
    </row>
    <row r="3025">
      <c r="A3025" s="4">
        <v>8073.0</v>
      </c>
      <c r="B3025" s="5" t="s">
        <v>16122</v>
      </c>
      <c r="C3025" s="5" t="s">
        <v>16123</v>
      </c>
      <c r="D3025" s="6" t="s">
        <v>16011</v>
      </c>
      <c r="E3025" s="5" t="s">
        <v>15937</v>
      </c>
      <c r="F3025" s="5" t="s">
        <v>15938</v>
      </c>
      <c r="G3025" s="6" t="s">
        <v>16124</v>
      </c>
      <c r="H3025" s="4" t="s">
        <v>16125</v>
      </c>
      <c r="I3025" s="8" t="s">
        <v>16126</v>
      </c>
      <c r="J3025" s="5" t="s">
        <v>18</v>
      </c>
      <c r="K3025" s="5" t="s">
        <v>16127</v>
      </c>
    </row>
    <row r="3026">
      <c r="A3026" s="4">
        <v>8072.0</v>
      </c>
      <c r="B3026" s="5" t="s">
        <v>16128</v>
      </c>
      <c r="C3026" s="5" t="s">
        <v>16129</v>
      </c>
      <c r="D3026" s="6" t="s">
        <v>16011</v>
      </c>
      <c r="E3026" s="5" t="s">
        <v>15937</v>
      </c>
      <c r="F3026" s="5" t="s">
        <v>15938</v>
      </c>
      <c r="G3026" s="6" t="s">
        <v>16130</v>
      </c>
      <c r="H3026" s="5" t="s">
        <v>16131</v>
      </c>
      <c r="I3026" s="8" t="s">
        <v>16084</v>
      </c>
      <c r="J3026" s="5" t="s">
        <v>18</v>
      </c>
      <c r="K3026" s="5" t="s">
        <v>10171</v>
      </c>
    </row>
    <row r="3027">
      <c r="A3027" s="4">
        <v>8071.0</v>
      </c>
      <c r="B3027" s="5" t="s">
        <v>16132</v>
      </c>
      <c r="C3027" s="5" t="s">
        <v>16133</v>
      </c>
      <c r="D3027" s="6" t="s">
        <v>16017</v>
      </c>
      <c r="E3027" s="5" t="s">
        <v>16018</v>
      </c>
      <c r="F3027" s="5" t="s">
        <v>15938</v>
      </c>
      <c r="G3027" s="6" t="s">
        <v>16134</v>
      </c>
      <c r="H3027" s="4" t="str">
        <f>IFERROR(__xludf.DUMMYFUNCTION("""info@""&amp;LOWER(REGEXREPLACE(B3027,""[^A-Za-z0-9]"",""""))&amp;"".com"""),"info@nuevaspalmeras.com")</f>
        <v>info@nuevaspalmeras.com</v>
      </c>
      <c r="I3027" s="9" t="s">
        <v>16135</v>
      </c>
      <c r="J3027" s="5" t="s">
        <v>108</v>
      </c>
      <c r="K3027" s="5" t="s">
        <v>16136</v>
      </c>
    </row>
    <row r="3028">
      <c r="A3028" s="4">
        <v>8070.0</v>
      </c>
      <c r="B3028" s="5" t="s">
        <v>16137</v>
      </c>
      <c r="C3028" s="5" t="s">
        <v>16138</v>
      </c>
      <c r="D3028" s="6" t="s">
        <v>16017</v>
      </c>
      <c r="E3028" s="5" t="s">
        <v>16018</v>
      </c>
      <c r="F3028" s="5" t="s">
        <v>15938</v>
      </c>
      <c r="G3028" s="6" t="s">
        <v>16139</v>
      </c>
      <c r="H3028" s="5" t="s">
        <v>16140</v>
      </c>
      <c r="I3028" s="8" t="s">
        <v>16141</v>
      </c>
      <c r="J3028" s="5" t="s">
        <v>108</v>
      </c>
      <c r="K3028" s="5" t="s">
        <v>16142</v>
      </c>
    </row>
    <row r="3029">
      <c r="A3029" s="4">
        <v>8069.0</v>
      </c>
      <c r="B3029" s="5" t="s">
        <v>16143</v>
      </c>
      <c r="C3029" s="5" t="s">
        <v>16144</v>
      </c>
      <c r="D3029" s="6" t="s">
        <v>16017</v>
      </c>
      <c r="E3029" s="5" t="s">
        <v>16018</v>
      </c>
      <c r="F3029" s="5" t="s">
        <v>15938</v>
      </c>
      <c r="G3029" s="6" t="s">
        <v>16145</v>
      </c>
      <c r="H3029" s="5" t="s">
        <v>16146</v>
      </c>
      <c r="I3029" s="8" t="s">
        <v>16147</v>
      </c>
      <c r="J3029" s="5" t="s">
        <v>42</v>
      </c>
      <c r="K3029" s="5" t="s">
        <v>16148</v>
      </c>
    </row>
    <row r="3030">
      <c r="A3030" s="4">
        <v>8068.0</v>
      </c>
      <c r="B3030" s="5" t="s">
        <v>16149</v>
      </c>
      <c r="C3030" s="5" t="s">
        <v>16150</v>
      </c>
      <c r="D3030" s="6" t="s">
        <v>16017</v>
      </c>
      <c r="E3030" s="5" t="s">
        <v>16018</v>
      </c>
      <c r="F3030" s="5" t="s">
        <v>15938</v>
      </c>
      <c r="G3030" s="6" t="s">
        <v>16151</v>
      </c>
      <c r="H3030" s="5" t="s">
        <v>16152</v>
      </c>
      <c r="I3030" s="8" t="s">
        <v>16153</v>
      </c>
      <c r="J3030" s="5" t="s">
        <v>93</v>
      </c>
      <c r="K3030" s="5" t="s">
        <v>16148</v>
      </c>
    </row>
    <row r="3031">
      <c r="A3031" s="4">
        <v>8067.0</v>
      </c>
      <c r="B3031" s="5" t="s">
        <v>16154</v>
      </c>
      <c r="C3031" s="5" t="s">
        <v>16155</v>
      </c>
      <c r="D3031" s="6" t="s">
        <v>16017</v>
      </c>
      <c r="E3031" s="5" t="s">
        <v>16018</v>
      </c>
      <c r="F3031" s="5" t="s">
        <v>15938</v>
      </c>
      <c r="G3031" s="6" t="s">
        <v>16156</v>
      </c>
      <c r="H3031" s="5" t="s">
        <v>16157</v>
      </c>
      <c r="I3031" s="8" t="s">
        <v>16158</v>
      </c>
      <c r="J3031" s="5" t="s">
        <v>18</v>
      </c>
      <c r="K3031" s="4" t="s">
        <v>42</v>
      </c>
    </row>
    <row r="3032">
      <c r="A3032" s="4">
        <v>8066.0</v>
      </c>
      <c r="B3032" s="5" t="s">
        <v>16159</v>
      </c>
      <c r="C3032" s="5" t="s">
        <v>16160</v>
      </c>
      <c r="D3032" s="6" t="s">
        <v>15936</v>
      </c>
      <c r="E3032" s="5" t="s">
        <v>15937</v>
      </c>
      <c r="F3032" s="5" t="s">
        <v>15938</v>
      </c>
      <c r="G3032" s="6" t="s">
        <v>16161</v>
      </c>
      <c r="H3032" s="7" t="s">
        <v>16162</v>
      </c>
      <c r="I3032" s="8" t="s">
        <v>16163</v>
      </c>
      <c r="J3032" s="5" t="s">
        <v>108</v>
      </c>
      <c r="K3032" s="5" t="s">
        <v>126</v>
      </c>
    </row>
    <row r="3033">
      <c r="A3033" s="4">
        <v>8064.0</v>
      </c>
      <c r="B3033" s="5" t="s">
        <v>16164</v>
      </c>
      <c r="C3033" s="5" t="s">
        <v>16165</v>
      </c>
      <c r="D3033" s="6" t="s">
        <v>16017</v>
      </c>
      <c r="E3033" s="5" t="s">
        <v>16018</v>
      </c>
      <c r="F3033" s="5" t="s">
        <v>15938</v>
      </c>
      <c r="G3033" s="6" t="s">
        <v>16166</v>
      </c>
      <c r="H3033" s="4" t="str">
        <f>IFERROR(__xludf.DUMMYFUNCTION("""info@""&amp;LOWER(REGEXREPLACE(B3033,""[^A-Za-z0-9]"",""""))&amp;"".com"""),"info@marsaladaapartments.com")</f>
        <v>info@marsaladaapartments.com</v>
      </c>
      <c r="I3033" s="9" t="s">
        <v>16167</v>
      </c>
      <c r="J3033" s="5" t="s">
        <v>108</v>
      </c>
      <c r="K3033" s="4" t="s">
        <v>42</v>
      </c>
    </row>
    <row r="3034">
      <c r="A3034" s="4">
        <v>8065.0</v>
      </c>
      <c r="B3034" s="5" t="s">
        <v>16168</v>
      </c>
      <c r="C3034" s="5" t="s">
        <v>16169</v>
      </c>
      <c r="D3034" s="6" t="s">
        <v>15936</v>
      </c>
      <c r="E3034" s="5" t="s">
        <v>15937</v>
      </c>
      <c r="F3034" s="5" t="s">
        <v>15938</v>
      </c>
      <c r="G3034" s="6" t="s">
        <v>16166</v>
      </c>
      <c r="H3034" s="5" t="s">
        <v>16170</v>
      </c>
      <c r="I3034" s="8" t="s">
        <v>16171</v>
      </c>
      <c r="J3034" s="5" t="s">
        <v>18</v>
      </c>
      <c r="K3034" s="4" t="s">
        <v>42</v>
      </c>
    </row>
    <row r="3035">
      <c r="A3035" s="4">
        <v>8063.0</v>
      </c>
      <c r="B3035" s="5" t="s">
        <v>16172</v>
      </c>
      <c r="C3035" s="5" t="s">
        <v>16173</v>
      </c>
      <c r="D3035" s="6" t="s">
        <v>15936</v>
      </c>
      <c r="E3035" s="5" t="s">
        <v>15937</v>
      </c>
      <c r="F3035" s="5" t="s">
        <v>15938</v>
      </c>
      <c r="G3035" s="6" t="s">
        <v>16174</v>
      </c>
      <c r="H3035" s="4" t="str">
        <f>IFERROR(__xludf.DUMMYFUNCTION("""info@""&amp;LOWER(REGEXREPLACE(B3035,""[^A-Za-z0-9]"",""""))&amp;"".com"""),"info@framotelsa.com")</f>
        <v>info@framotelsa.com</v>
      </c>
      <c r="I3035" s="9" t="s">
        <v>16175</v>
      </c>
      <c r="J3035" s="5" t="s">
        <v>108</v>
      </c>
      <c r="K3035" s="4" t="s">
        <v>42</v>
      </c>
    </row>
    <row r="3036">
      <c r="A3036" s="4">
        <v>8062.0</v>
      </c>
      <c r="B3036" s="5" t="s">
        <v>16176</v>
      </c>
      <c r="C3036" s="5" t="s">
        <v>16177</v>
      </c>
      <c r="D3036" s="6" t="s">
        <v>16017</v>
      </c>
      <c r="E3036" s="5" t="s">
        <v>16018</v>
      </c>
      <c r="F3036" s="5" t="s">
        <v>15938</v>
      </c>
      <c r="G3036" s="6" t="s">
        <v>16178</v>
      </c>
      <c r="H3036" s="5" t="s">
        <v>16179</v>
      </c>
      <c r="I3036" s="8" t="s">
        <v>16180</v>
      </c>
      <c r="J3036" s="5" t="s">
        <v>51</v>
      </c>
      <c r="K3036" s="5" t="s">
        <v>4685</v>
      </c>
    </row>
    <row r="3037">
      <c r="A3037" s="4">
        <v>8061.0</v>
      </c>
      <c r="B3037" s="5" t="s">
        <v>16181</v>
      </c>
      <c r="C3037" s="5" t="s">
        <v>16182</v>
      </c>
      <c r="D3037" s="6" t="s">
        <v>16017</v>
      </c>
      <c r="E3037" s="5" t="s">
        <v>16018</v>
      </c>
      <c r="F3037" s="5" t="s">
        <v>15938</v>
      </c>
      <c r="G3037" s="6" t="s">
        <v>16183</v>
      </c>
      <c r="H3037" s="4" t="str">
        <f>IFERROR(__xludf.DUMMYFUNCTION("""info@""&amp;LOWER(REGEXREPLACE(B3037,""[^A-Za-z0-9]"",""""))&amp;"".com"""),"info@jssoldealcudia.com")</f>
        <v>info@jssoldealcudia.com</v>
      </c>
      <c r="I3037" s="9" t="s">
        <v>16184</v>
      </c>
      <c r="J3037" s="5" t="s">
        <v>18</v>
      </c>
      <c r="K3037" s="5" t="s">
        <v>6497</v>
      </c>
    </row>
    <row r="3038">
      <c r="A3038" s="4">
        <v>8060.0</v>
      </c>
      <c r="B3038" s="5" t="s">
        <v>16185</v>
      </c>
      <c r="C3038" s="5" t="s">
        <v>16186</v>
      </c>
      <c r="D3038" s="6" t="s">
        <v>16017</v>
      </c>
      <c r="E3038" s="5" t="s">
        <v>16018</v>
      </c>
      <c r="F3038" s="5" t="s">
        <v>15938</v>
      </c>
      <c r="G3038" s="6" t="s">
        <v>16187</v>
      </c>
      <c r="H3038" s="5" t="s">
        <v>16188</v>
      </c>
      <c r="I3038" s="8" t="s">
        <v>16075</v>
      </c>
      <c r="J3038" s="5" t="s">
        <v>108</v>
      </c>
      <c r="K3038" s="5" t="s">
        <v>16189</v>
      </c>
    </row>
    <row r="3039">
      <c r="A3039" s="4">
        <v>8059.0</v>
      </c>
      <c r="B3039" s="5" t="s">
        <v>16190</v>
      </c>
      <c r="C3039" s="5" t="s">
        <v>16191</v>
      </c>
      <c r="D3039" s="6" t="s">
        <v>15936</v>
      </c>
      <c r="E3039" s="5" t="s">
        <v>15937</v>
      </c>
      <c r="F3039" s="5" t="s">
        <v>15938</v>
      </c>
      <c r="G3039" s="6" t="s">
        <v>16192</v>
      </c>
      <c r="H3039" s="5" t="s">
        <v>16193</v>
      </c>
      <c r="I3039" s="8" t="s">
        <v>16194</v>
      </c>
      <c r="J3039" s="5" t="s">
        <v>18</v>
      </c>
      <c r="K3039" s="4" t="s">
        <v>42</v>
      </c>
    </row>
    <row r="3040">
      <c r="A3040" s="4">
        <v>8057.0</v>
      </c>
      <c r="B3040" s="5" t="s">
        <v>16195</v>
      </c>
      <c r="C3040" s="5" t="s">
        <v>16196</v>
      </c>
      <c r="D3040" s="6" t="s">
        <v>15936</v>
      </c>
      <c r="E3040" s="5" t="s">
        <v>15937</v>
      </c>
      <c r="F3040" s="5" t="s">
        <v>15938</v>
      </c>
      <c r="G3040" s="6" t="s">
        <v>16197</v>
      </c>
      <c r="H3040" s="5" t="s">
        <v>16198</v>
      </c>
      <c r="I3040" s="8" t="s">
        <v>16199</v>
      </c>
      <c r="J3040" s="5" t="s">
        <v>51</v>
      </c>
      <c r="K3040" s="4" t="s">
        <v>42</v>
      </c>
    </row>
    <row r="3041">
      <c r="A3041" s="4">
        <v>8058.0</v>
      </c>
      <c r="B3041" s="5" t="s">
        <v>16200</v>
      </c>
      <c r="C3041" s="5" t="s">
        <v>16201</v>
      </c>
      <c r="D3041" s="6" t="s">
        <v>15936</v>
      </c>
      <c r="E3041" s="5" t="s">
        <v>15937</v>
      </c>
      <c r="F3041" s="5" t="s">
        <v>15938</v>
      </c>
      <c r="G3041" s="6" t="s">
        <v>16197</v>
      </c>
      <c r="H3041" s="5" t="s">
        <v>16198</v>
      </c>
      <c r="I3041" s="8" t="s">
        <v>16199</v>
      </c>
      <c r="J3041" s="5" t="s">
        <v>51</v>
      </c>
      <c r="K3041" s="5" t="s">
        <v>16202</v>
      </c>
    </row>
    <row r="3042">
      <c r="A3042" s="4">
        <v>8056.0</v>
      </c>
      <c r="B3042" s="5" t="s">
        <v>16203</v>
      </c>
      <c r="C3042" s="5" t="s">
        <v>16204</v>
      </c>
      <c r="D3042" s="6" t="s">
        <v>15936</v>
      </c>
      <c r="E3042" s="5" t="s">
        <v>15937</v>
      </c>
      <c r="F3042" s="5" t="s">
        <v>15938</v>
      </c>
      <c r="G3042" s="6" t="s">
        <v>16205</v>
      </c>
      <c r="H3042" s="5" t="s">
        <v>16206</v>
      </c>
      <c r="I3042" s="9" t="s">
        <v>16207</v>
      </c>
      <c r="J3042" s="5" t="s">
        <v>42</v>
      </c>
      <c r="K3042" s="5" t="s">
        <v>13817</v>
      </c>
    </row>
    <row r="3043">
      <c r="A3043" s="4">
        <v>8055.0</v>
      </c>
      <c r="B3043" s="5" t="s">
        <v>16208</v>
      </c>
      <c r="C3043" s="5" t="s">
        <v>16209</v>
      </c>
      <c r="D3043" s="6" t="s">
        <v>15936</v>
      </c>
      <c r="E3043" s="5" t="s">
        <v>15937</v>
      </c>
      <c r="F3043" s="5" t="s">
        <v>15938</v>
      </c>
      <c r="G3043" s="6" t="s">
        <v>16210</v>
      </c>
      <c r="H3043" s="5" t="s">
        <v>16146</v>
      </c>
      <c r="I3043" s="8" t="s">
        <v>16147</v>
      </c>
      <c r="J3043" s="5" t="s">
        <v>42</v>
      </c>
      <c r="K3043" s="5" t="s">
        <v>15669</v>
      </c>
    </row>
    <row r="3044">
      <c r="A3044" s="4">
        <v>8054.0</v>
      </c>
      <c r="B3044" s="5" t="s">
        <v>16211</v>
      </c>
      <c r="C3044" s="5" t="s">
        <v>16212</v>
      </c>
      <c r="D3044" s="6" t="s">
        <v>16011</v>
      </c>
      <c r="E3044" s="5" t="s">
        <v>15937</v>
      </c>
      <c r="F3044" s="5" t="s">
        <v>15938</v>
      </c>
      <c r="G3044" s="6" t="s">
        <v>16213</v>
      </c>
      <c r="H3044" s="5" t="s">
        <v>16214</v>
      </c>
      <c r="I3044" s="8" t="s">
        <v>16215</v>
      </c>
      <c r="J3044" s="5" t="s">
        <v>42</v>
      </c>
      <c r="K3044" s="5" t="s">
        <v>9753</v>
      </c>
    </row>
    <row r="3045">
      <c r="A3045" s="4">
        <v>8053.0</v>
      </c>
      <c r="B3045" s="5" t="s">
        <v>16216</v>
      </c>
      <c r="C3045" s="5" t="s">
        <v>16217</v>
      </c>
      <c r="D3045" s="6" t="s">
        <v>15936</v>
      </c>
      <c r="E3045" s="5" t="s">
        <v>15937</v>
      </c>
      <c r="F3045" s="5" t="s">
        <v>15938</v>
      </c>
      <c r="G3045" s="6" t="s">
        <v>16218</v>
      </c>
      <c r="H3045" s="4" t="str">
        <f>IFERROR(__xludf.DUMMYFUNCTION("""info@""&amp;LOWER(REGEXREPLACE(B3045,""[^A-Za-z0-9]"",""""))&amp;"".com"""),"info@acusasa.com")</f>
        <v>info@acusasa.com</v>
      </c>
      <c r="I3045" s="9" t="s">
        <v>16219</v>
      </c>
      <c r="J3045" s="5" t="s">
        <v>108</v>
      </c>
      <c r="K3045" s="4" t="s">
        <v>42</v>
      </c>
    </row>
    <row r="3046">
      <c r="A3046" s="4">
        <v>8052.0</v>
      </c>
      <c r="B3046" s="5" t="s">
        <v>16220</v>
      </c>
      <c r="C3046" s="5" t="s">
        <v>16221</v>
      </c>
      <c r="D3046" s="6" t="s">
        <v>16011</v>
      </c>
      <c r="E3046" s="5" t="s">
        <v>15937</v>
      </c>
      <c r="F3046" s="5" t="s">
        <v>15938</v>
      </c>
      <c r="G3046" s="6" t="s">
        <v>16222</v>
      </c>
      <c r="H3046" s="4" t="str">
        <f>IFERROR(__xludf.DUMMYFUNCTION("""info@""&amp;LOWER(REGEXREPLACE(B3046,""[^A-Za-z0-9]"",""""))&amp;"".com"""),"info@lasgaviotassl.com")</f>
        <v>info@lasgaviotassl.com</v>
      </c>
      <c r="I3046" s="9" t="s">
        <v>16223</v>
      </c>
      <c r="J3046" s="5" t="s">
        <v>42</v>
      </c>
      <c r="K3046" s="4" t="s">
        <v>42</v>
      </c>
    </row>
    <row r="3047">
      <c r="A3047" s="4">
        <v>8051.0</v>
      </c>
      <c r="B3047" s="5" t="s">
        <v>16224</v>
      </c>
      <c r="C3047" s="5" t="s">
        <v>16225</v>
      </c>
      <c r="D3047" s="6" t="s">
        <v>16011</v>
      </c>
      <c r="E3047" s="5" t="s">
        <v>15937</v>
      </c>
      <c r="F3047" s="5" t="s">
        <v>15938</v>
      </c>
      <c r="G3047" s="6" t="s">
        <v>16226</v>
      </c>
      <c r="H3047" s="4" t="str">
        <f>IFERROR(__xludf.DUMMYFUNCTION("""info@""&amp;LOWER(REGEXREPLACE(B3047,""[^A-Za-z0-9]"",""""))&amp;"".com"""),"info@tuibluealcudiapins.com")</f>
        <v>info@tuibluealcudiapins.com</v>
      </c>
      <c r="I3047" s="9" t="s">
        <v>16227</v>
      </c>
      <c r="J3047" s="5" t="s">
        <v>108</v>
      </c>
      <c r="K3047" s="4" t="s">
        <v>42</v>
      </c>
    </row>
    <row r="3048">
      <c r="A3048" s="4">
        <v>8050.0</v>
      </c>
      <c r="B3048" s="5" t="s">
        <v>16228</v>
      </c>
      <c r="C3048" s="5" t="s">
        <v>16229</v>
      </c>
      <c r="D3048" s="6" t="s">
        <v>16011</v>
      </c>
      <c r="E3048" s="5" t="s">
        <v>15937</v>
      </c>
      <c r="F3048" s="5" t="s">
        <v>15938</v>
      </c>
      <c r="G3048" s="6" t="s">
        <v>16230</v>
      </c>
      <c r="H3048" s="4" t="s">
        <v>16231</v>
      </c>
      <c r="I3048" s="8" t="s">
        <v>16232</v>
      </c>
      <c r="J3048" s="5" t="s">
        <v>51</v>
      </c>
      <c r="K3048" s="4" t="s">
        <v>42</v>
      </c>
    </row>
    <row r="3049">
      <c r="A3049" s="4">
        <v>8049.0</v>
      </c>
      <c r="B3049" s="5" t="s">
        <v>16233</v>
      </c>
      <c r="C3049" s="5" t="s">
        <v>16234</v>
      </c>
      <c r="D3049" s="6" t="s">
        <v>16011</v>
      </c>
      <c r="E3049" s="5" t="s">
        <v>15937</v>
      </c>
      <c r="F3049" s="5" t="s">
        <v>15938</v>
      </c>
      <c r="G3049" s="6" t="s">
        <v>16235</v>
      </c>
      <c r="H3049" s="5" t="s">
        <v>16236</v>
      </c>
      <c r="I3049" s="9" t="s">
        <v>16237</v>
      </c>
      <c r="J3049" s="5" t="s">
        <v>51</v>
      </c>
      <c r="K3049" s="5" t="s">
        <v>6233</v>
      </c>
    </row>
    <row r="3050">
      <c r="A3050" s="4">
        <v>8048.0</v>
      </c>
      <c r="B3050" s="5" t="s">
        <v>16238</v>
      </c>
      <c r="C3050" s="5" t="s">
        <v>16239</v>
      </c>
      <c r="D3050" s="6" t="s">
        <v>16011</v>
      </c>
      <c r="E3050" s="5" t="s">
        <v>15937</v>
      </c>
      <c r="F3050" s="5" t="s">
        <v>15938</v>
      </c>
      <c r="G3050" s="6" t="s">
        <v>16240</v>
      </c>
      <c r="H3050" s="5" t="s">
        <v>16241</v>
      </c>
      <c r="I3050" s="8" t="s">
        <v>16242</v>
      </c>
      <c r="J3050" s="5" t="s">
        <v>51</v>
      </c>
      <c r="K3050" s="5" t="s">
        <v>9767</v>
      </c>
    </row>
    <row r="3051">
      <c r="A3051" s="4">
        <v>8047.0</v>
      </c>
      <c r="B3051" s="5" t="s">
        <v>16243</v>
      </c>
      <c r="C3051" s="5" t="s">
        <v>16244</v>
      </c>
      <c r="D3051" s="6" t="s">
        <v>16017</v>
      </c>
      <c r="E3051" s="5" t="s">
        <v>16018</v>
      </c>
      <c r="F3051" s="5" t="s">
        <v>15938</v>
      </c>
      <c r="G3051" s="6" t="s">
        <v>16245</v>
      </c>
      <c r="H3051" s="5" t="s">
        <v>16246</v>
      </c>
      <c r="I3051" s="8" t="s">
        <v>16247</v>
      </c>
      <c r="J3051" s="5" t="s">
        <v>51</v>
      </c>
      <c r="K3051" s="4" t="s">
        <v>42</v>
      </c>
    </row>
    <row r="3052">
      <c r="A3052" s="4">
        <v>8046.0</v>
      </c>
      <c r="B3052" s="5" t="s">
        <v>16248</v>
      </c>
      <c r="C3052" s="5" t="s">
        <v>16249</v>
      </c>
      <c r="D3052" s="6" t="s">
        <v>16017</v>
      </c>
      <c r="E3052" s="5" t="s">
        <v>16018</v>
      </c>
      <c r="F3052" s="5" t="s">
        <v>15938</v>
      </c>
      <c r="G3052" s="6" t="s">
        <v>16250</v>
      </c>
      <c r="H3052" s="5" t="s">
        <v>16251</v>
      </c>
      <c r="I3052" s="9" t="s">
        <v>16252</v>
      </c>
      <c r="J3052" s="5" t="s">
        <v>108</v>
      </c>
      <c r="K3052" s="5" t="s">
        <v>16253</v>
      </c>
    </row>
    <row r="3053">
      <c r="A3053" s="4">
        <v>8045.0</v>
      </c>
      <c r="B3053" s="5" t="s">
        <v>16254</v>
      </c>
      <c r="C3053" s="5" t="s">
        <v>16255</v>
      </c>
      <c r="D3053" s="6" t="s">
        <v>16017</v>
      </c>
      <c r="E3053" s="5" t="s">
        <v>16018</v>
      </c>
      <c r="F3053" s="5" t="s">
        <v>15938</v>
      </c>
      <c r="G3053" s="6" t="s">
        <v>16256</v>
      </c>
      <c r="H3053" s="5" t="s">
        <v>16257</v>
      </c>
      <c r="I3053" s="8" t="s">
        <v>16258</v>
      </c>
      <c r="J3053" s="5" t="s">
        <v>42</v>
      </c>
      <c r="K3053" s="4" t="s">
        <v>42</v>
      </c>
    </row>
    <row r="3054">
      <c r="A3054" s="4">
        <v>8043.0</v>
      </c>
      <c r="B3054" s="5" t="s">
        <v>16259</v>
      </c>
      <c r="C3054" s="5" t="s">
        <v>16260</v>
      </c>
      <c r="D3054" s="6" t="s">
        <v>16017</v>
      </c>
      <c r="E3054" s="5" t="s">
        <v>16018</v>
      </c>
      <c r="F3054" s="5" t="s">
        <v>15938</v>
      </c>
      <c r="G3054" s="6" t="s">
        <v>16261</v>
      </c>
      <c r="H3054" s="5" t="s">
        <v>16262</v>
      </c>
      <c r="I3054" s="8" t="s">
        <v>16263</v>
      </c>
      <c r="J3054" s="5" t="s">
        <v>108</v>
      </c>
      <c r="K3054" s="5" t="s">
        <v>10502</v>
      </c>
    </row>
    <row r="3055">
      <c r="A3055" s="4">
        <v>8044.0</v>
      </c>
      <c r="B3055" s="5" t="s">
        <v>16264</v>
      </c>
      <c r="C3055" s="5" t="s">
        <v>16265</v>
      </c>
      <c r="D3055" s="6" t="s">
        <v>16017</v>
      </c>
      <c r="E3055" s="5" t="s">
        <v>16018</v>
      </c>
      <c r="F3055" s="5" t="s">
        <v>15938</v>
      </c>
      <c r="G3055" s="6" t="s">
        <v>16261</v>
      </c>
      <c r="H3055" s="5" t="s">
        <v>16262</v>
      </c>
      <c r="I3055" s="8" t="s">
        <v>16263</v>
      </c>
      <c r="J3055" s="5" t="s">
        <v>18</v>
      </c>
      <c r="K3055" s="4" t="s">
        <v>42</v>
      </c>
    </row>
    <row r="3056">
      <c r="A3056" s="4">
        <v>8042.0</v>
      </c>
      <c r="B3056" s="5" t="s">
        <v>16266</v>
      </c>
      <c r="C3056" s="5" t="s">
        <v>16267</v>
      </c>
      <c r="D3056" s="6" t="s">
        <v>16017</v>
      </c>
      <c r="E3056" s="5" t="s">
        <v>16018</v>
      </c>
      <c r="F3056" s="5" t="s">
        <v>15938</v>
      </c>
      <c r="G3056" s="6" t="s">
        <v>16268</v>
      </c>
      <c r="H3056" s="7" t="s">
        <v>16269</v>
      </c>
      <c r="I3056" s="8" t="s">
        <v>16270</v>
      </c>
      <c r="J3056" s="5" t="s">
        <v>42</v>
      </c>
      <c r="K3056" s="5" t="s">
        <v>16271</v>
      </c>
    </row>
    <row r="3057">
      <c r="A3057" s="4">
        <v>8041.0</v>
      </c>
      <c r="B3057" s="5" t="s">
        <v>16272</v>
      </c>
      <c r="C3057" s="5" t="s">
        <v>16273</v>
      </c>
      <c r="D3057" s="6" t="s">
        <v>16017</v>
      </c>
      <c r="E3057" s="5" t="s">
        <v>16018</v>
      </c>
      <c r="F3057" s="5" t="s">
        <v>15938</v>
      </c>
      <c r="G3057" s="6" t="s">
        <v>16274</v>
      </c>
      <c r="H3057" s="4" t="s">
        <v>16231</v>
      </c>
      <c r="I3057" s="8" t="s">
        <v>16232</v>
      </c>
      <c r="J3057" s="5" t="s">
        <v>42</v>
      </c>
      <c r="K3057" s="5" t="s">
        <v>16275</v>
      </c>
    </row>
    <row r="3058">
      <c r="A3058" s="4">
        <v>8040.0</v>
      </c>
      <c r="B3058" s="5" t="s">
        <v>16276</v>
      </c>
      <c r="C3058" s="5" t="s">
        <v>16277</v>
      </c>
      <c r="D3058" s="6" t="s">
        <v>16017</v>
      </c>
      <c r="E3058" s="5" t="s">
        <v>16018</v>
      </c>
      <c r="F3058" s="5" t="s">
        <v>15938</v>
      </c>
      <c r="G3058" s="6" t="s">
        <v>16278</v>
      </c>
      <c r="H3058" s="5" t="s">
        <v>16279</v>
      </c>
      <c r="I3058" s="8" t="s">
        <v>15941</v>
      </c>
      <c r="J3058" s="5" t="s">
        <v>42</v>
      </c>
      <c r="K3058" s="5" t="s">
        <v>16280</v>
      </c>
    </row>
    <row r="3059">
      <c r="A3059" s="4">
        <v>8039.0</v>
      </c>
      <c r="B3059" s="5" t="s">
        <v>16281</v>
      </c>
      <c r="C3059" s="5" t="s">
        <v>16282</v>
      </c>
      <c r="D3059" s="6" t="s">
        <v>16017</v>
      </c>
      <c r="E3059" s="5" t="s">
        <v>16018</v>
      </c>
      <c r="F3059" s="5" t="s">
        <v>15938</v>
      </c>
      <c r="G3059" s="6" t="s">
        <v>16283</v>
      </c>
      <c r="H3059" s="4" t="s">
        <v>16284</v>
      </c>
      <c r="I3059" s="8" t="s">
        <v>16285</v>
      </c>
      <c r="J3059" s="5" t="s">
        <v>42</v>
      </c>
      <c r="K3059" s="4" t="s">
        <v>42</v>
      </c>
    </row>
    <row r="3060">
      <c r="A3060" s="4">
        <v>8038.0</v>
      </c>
      <c r="B3060" s="5" t="s">
        <v>16286</v>
      </c>
      <c r="C3060" s="5" t="s">
        <v>16287</v>
      </c>
      <c r="D3060" s="6" t="s">
        <v>15936</v>
      </c>
      <c r="E3060" s="5" t="s">
        <v>15937</v>
      </c>
      <c r="F3060" s="5" t="s">
        <v>15938</v>
      </c>
      <c r="G3060" s="6" t="s">
        <v>16288</v>
      </c>
      <c r="H3060" s="5" t="s">
        <v>16289</v>
      </c>
      <c r="I3060" s="8" t="s">
        <v>16290</v>
      </c>
      <c r="J3060" s="5" t="s">
        <v>42</v>
      </c>
      <c r="K3060" s="4" t="s">
        <v>42</v>
      </c>
    </row>
    <row r="3061">
      <c r="A3061" s="4">
        <v>8037.0</v>
      </c>
      <c r="B3061" s="5" t="s">
        <v>16291</v>
      </c>
      <c r="C3061" s="5" t="s">
        <v>16292</v>
      </c>
      <c r="D3061" s="6" t="s">
        <v>16017</v>
      </c>
      <c r="E3061" s="5" t="s">
        <v>16018</v>
      </c>
      <c r="F3061" s="5" t="s">
        <v>15938</v>
      </c>
      <c r="G3061" s="6" t="s">
        <v>16293</v>
      </c>
      <c r="H3061" s="5" t="s">
        <v>16294</v>
      </c>
      <c r="I3061" s="8" t="s">
        <v>16295</v>
      </c>
      <c r="J3061" s="5" t="s">
        <v>18</v>
      </c>
      <c r="K3061" s="5" t="s">
        <v>12457</v>
      </c>
    </row>
    <row r="3062">
      <c r="A3062" s="4">
        <v>8036.0</v>
      </c>
      <c r="B3062" s="5" t="s">
        <v>16296</v>
      </c>
      <c r="C3062" s="5" t="s">
        <v>16297</v>
      </c>
      <c r="D3062" s="6" t="s">
        <v>16298</v>
      </c>
      <c r="E3062" s="5" t="s">
        <v>16299</v>
      </c>
      <c r="F3062" s="5" t="s">
        <v>15938</v>
      </c>
      <c r="G3062" s="6" t="s">
        <v>16300</v>
      </c>
      <c r="H3062" s="5" t="s">
        <v>16301</v>
      </c>
      <c r="I3062" s="8" t="s">
        <v>16084</v>
      </c>
      <c r="J3062" s="5" t="s">
        <v>18</v>
      </c>
      <c r="K3062" s="5" t="s">
        <v>16302</v>
      </c>
    </row>
    <row r="3063">
      <c r="A3063" s="4">
        <v>8035.0</v>
      </c>
      <c r="B3063" s="5" t="s">
        <v>16303</v>
      </c>
      <c r="C3063" s="5" t="s">
        <v>16304</v>
      </c>
      <c r="D3063" s="6" t="s">
        <v>16305</v>
      </c>
      <c r="E3063" s="5" t="s">
        <v>16306</v>
      </c>
      <c r="F3063" s="5" t="s">
        <v>16307</v>
      </c>
      <c r="G3063" s="6" t="s">
        <v>16308</v>
      </c>
      <c r="H3063" s="5" t="s">
        <v>16131</v>
      </c>
      <c r="I3063" s="8" t="s">
        <v>16084</v>
      </c>
      <c r="J3063" s="5" t="s">
        <v>42</v>
      </c>
      <c r="K3063" s="5" t="s">
        <v>16309</v>
      </c>
    </row>
    <row r="3064">
      <c r="A3064" s="4">
        <v>8034.0</v>
      </c>
      <c r="B3064" s="5" t="s">
        <v>16310</v>
      </c>
      <c r="C3064" s="5" t="s">
        <v>16311</v>
      </c>
      <c r="D3064" s="6" t="s">
        <v>16312</v>
      </c>
      <c r="E3064" s="5" t="s">
        <v>16313</v>
      </c>
      <c r="F3064" s="5" t="s">
        <v>15938</v>
      </c>
      <c r="G3064" s="6" t="s">
        <v>16314</v>
      </c>
      <c r="H3064" s="7" t="s">
        <v>16315</v>
      </c>
      <c r="I3064" s="8" t="s">
        <v>16316</v>
      </c>
      <c r="J3064" s="5" t="s">
        <v>18</v>
      </c>
      <c r="K3064" s="5" t="s">
        <v>66</v>
      </c>
    </row>
    <row r="3065">
      <c r="A3065" s="4">
        <v>8033.0</v>
      </c>
      <c r="B3065" s="5" t="s">
        <v>16317</v>
      </c>
      <c r="C3065" s="5" t="s">
        <v>16318</v>
      </c>
      <c r="D3065" s="6" t="s">
        <v>16319</v>
      </c>
      <c r="E3065" s="5" t="s">
        <v>16320</v>
      </c>
      <c r="F3065" s="5" t="s">
        <v>15938</v>
      </c>
      <c r="G3065" s="6" t="s">
        <v>16321</v>
      </c>
      <c r="H3065" s="5" t="s">
        <v>16322</v>
      </c>
      <c r="I3065" s="9" t="s">
        <v>16323</v>
      </c>
      <c r="J3065" s="5" t="s">
        <v>42</v>
      </c>
      <c r="K3065" s="5" t="s">
        <v>679</v>
      </c>
    </row>
    <row r="3066">
      <c r="A3066" s="4">
        <v>8032.0</v>
      </c>
      <c r="B3066" s="5" t="s">
        <v>16324</v>
      </c>
      <c r="C3066" s="5" t="s">
        <v>16325</v>
      </c>
      <c r="D3066" s="6" t="s">
        <v>16326</v>
      </c>
      <c r="E3066" s="5" t="s">
        <v>16327</v>
      </c>
      <c r="F3066" s="5" t="s">
        <v>15938</v>
      </c>
      <c r="G3066" s="6" t="s">
        <v>16328</v>
      </c>
      <c r="H3066" s="5" t="s">
        <v>16329</v>
      </c>
      <c r="I3066" s="8" t="s">
        <v>16330</v>
      </c>
      <c r="J3066" s="5" t="s">
        <v>51</v>
      </c>
      <c r="K3066" s="5" t="s">
        <v>66</v>
      </c>
    </row>
    <row r="3067">
      <c r="A3067" s="4">
        <v>8031.0</v>
      </c>
      <c r="B3067" s="5" t="s">
        <v>16331</v>
      </c>
      <c r="C3067" s="5" t="s">
        <v>16332</v>
      </c>
      <c r="D3067" s="6" t="s">
        <v>16333</v>
      </c>
      <c r="E3067" s="5" t="s">
        <v>16334</v>
      </c>
      <c r="F3067" s="5" t="s">
        <v>15938</v>
      </c>
      <c r="G3067" s="6" t="s">
        <v>16335</v>
      </c>
      <c r="H3067" s="5" t="s">
        <v>16336</v>
      </c>
      <c r="I3067" s="9" t="s">
        <v>16337</v>
      </c>
      <c r="J3067" s="5" t="s">
        <v>108</v>
      </c>
      <c r="K3067" s="5" t="s">
        <v>2201</v>
      </c>
    </row>
    <row r="3068">
      <c r="A3068" s="4">
        <v>8030.0</v>
      </c>
      <c r="B3068" s="5" t="s">
        <v>16338</v>
      </c>
      <c r="C3068" s="5" t="s">
        <v>16339</v>
      </c>
      <c r="D3068" s="6" t="s">
        <v>16340</v>
      </c>
      <c r="E3068" s="5" t="s">
        <v>16341</v>
      </c>
      <c r="F3068" s="5" t="s">
        <v>15938</v>
      </c>
      <c r="G3068" s="6" t="s">
        <v>16342</v>
      </c>
      <c r="H3068" s="5" t="s">
        <v>16343</v>
      </c>
      <c r="I3068" s="8" t="s">
        <v>16344</v>
      </c>
      <c r="J3068" s="5" t="s">
        <v>42</v>
      </c>
      <c r="K3068" s="5" t="s">
        <v>212</v>
      </c>
    </row>
    <row r="3069">
      <c r="A3069" s="4">
        <v>8029.0</v>
      </c>
      <c r="B3069" s="5" t="s">
        <v>16345</v>
      </c>
      <c r="C3069" s="5" t="s">
        <v>16346</v>
      </c>
      <c r="D3069" s="6" t="s">
        <v>16347</v>
      </c>
      <c r="E3069" s="5" t="s">
        <v>16348</v>
      </c>
      <c r="F3069" s="5" t="s">
        <v>15938</v>
      </c>
      <c r="G3069" s="6" t="s">
        <v>16349</v>
      </c>
      <c r="H3069" s="5" t="s">
        <v>16350</v>
      </c>
      <c r="I3069" s="8" t="s">
        <v>16351</v>
      </c>
      <c r="J3069" s="5" t="s">
        <v>108</v>
      </c>
      <c r="K3069" s="5" t="s">
        <v>1495</v>
      </c>
    </row>
    <row r="3070">
      <c r="A3070" s="4">
        <v>8028.0</v>
      </c>
      <c r="B3070" s="5" t="s">
        <v>16352</v>
      </c>
      <c r="C3070" s="5" t="s">
        <v>16353</v>
      </c>
      <c r="D3070" s="6" t="s">
        <v>16354</v>
      </c>
      <c r="E3070" s="5" t="s">
        <v>15985</v>
      </c>
      <c r="F3070" s="5" t="s">
        <v>15938</v>
      </c>
      <c r="G3070" s="6" t="s">
        <v>16355</v>
      </c>
      <c r="H3070" s="5" t="s">
        <v>16356</v>
      </c>
      <c r="I3070" s="8" t="s">
        <v>16357</v>
      </c>
      <c r="J3070" s="5" t="s">
        <v>18</v>
      </c>
      <c r="K3070" s="5" t="s">
        <v>921</v>
      </c>
    </row>
    <row r="3071">
      <c r="A3071" s="4">
        <v>8027.0</v>
      </c>
      <c r="B3071" s="5" t="s">
        <v>16358</v>
      </c>
      <c r="C3071" s="5" t="s">
        <v>16359</v>
      </c>
      <c r="D3071" s="6" t="s">
        <v>16360</v>
      </c>
      <c r="E3071" s="5" t="s">
        <v>16361</v>
      </c>
      <c r="F3071" s="5" t="s">
        <v>15938</v>
      </c>
      <c r="G3071" s="6" t="s">
        <v>16362</v>
      </c>
      <c r="H3071" s="5" t="s">
        <v>16363</v>
      </c>
      <c r="I3071" s="9" t="s">
        <v>16364</v>
      </c>
      <c r="J3071" s="5" t="s">
        <v>51</v>
      </c>
      <c r="K3071" s="5" t="s">
        <v>19</v>
      </c>
    </row>
    <row r="3072">
      <c r="A3072" s="4">
        <v>8026.0</v>
      </c>
      <c r="B3072" s="5" t="s">
        <v>16365</v>
      </c>
      <c r="C3072" s="5" t="s">
        <v>16366</v>
      </c>
      <c r="D3072" s="6" t="s">
        <v>16360</v>
      </c>
      <c r="E3072" s="5" t="s">
        <v>16361</v>
      </c>
      <c r="F3072" s="5" t="s">
        <v>15938</v>
      </c>
      <c r="G3072" s="6" t="s">
        <v>16367</v>
      </c>
      <c r="H3072" s="5" t="s">
        <v>16368</v>
      </c>
      <c r="I3072" s="9" t="s">
        <v>16369</v>
      </c>
      <c r="J3072" s="5" t="s">
        <v>18</v>
      </c>
      <c r="K3072" s="5" t="s">
        <v>152</v>
      </c>
    </row>
    <row r="3073">
      <c r="A3073" s="4">
        <v>8025.0</v>
      </c>
      <c r="B3073" s="5" t="s">
        <v>16370</v>
      </c>
      <c r="C3073" s="5" t="s">
        <v>16371</v>
      </c>
      <c r="D3073" s="6" t="s">
        <v>16372</v>
      </c>
      <c r="E3073" s="5" t="s">
        <v>16361</v>
      </c>
      <c r="F3073" s="5" t="s">
        <v>15938</v>
      </c>
      <c r="G3073" s="6" t="s">
        <v>16373</v>
      </c>
      <c r="H3073" s="5" t="s">
        <v>16374</v>
      </c>
      <c r="I3073" s="9" t="s">
        <v>16375</v>
      </c>
      <c r="J3073" s="5" t="s">
        <v>18</v>
      </c>
      <c r="K3073" s="4" t="s">
        <v>42</v>
      </c>
    </row>
    <row r="3074">
      <c r="A3074" s="4">
        <v>8024.0</v>
      </c>
      <c r="B3074" s="5" t="s">
        <v>16376</v>
      </c>
      <c r="C3074" s="5" t="s">
        <v>16377</v>
      </c>
      <c r="D3074" s="6" t="s">
        <v>16360</v>
      </c>
      <c r="E3074" s="5" t="s">
        <v>16361</v>
      </c>
      <c r="F3074" s="5" t="s">
        <v>15938</v>
      </c>
      <c r="G3074" s="6" t="s">
        <v>16378</v>
      </c>
      <c r="H3074" s="5" t="s">
        <v>16379</v>
      </c>
      <c r="I3074" s="8" t="s">
        <v>16380</v>
      </c>
      <c r="J3074" s="5" t="s">
        <v>18</v>
      </c>
      <c r="K3074" s="5" t="s">
        <v>19</v>
      </c>
    </row>
    <row r="3075">
      <c r="A3075" s="4">
        <v>8023.0</v>
      </c>
      <c r="B3075" s="5" t="s">
        <v>16381</v>
      </c>
      <c r="C3075" s="5" t="s">
        <v>16382</v>
      </c>
      <c r="D3075" s="6" t="s">
        <v>16333</v>
      </c>
      <c r="E3075" s="5" t="s">
        <v>16334</v>
      </c>
      <c r="F3075" s="5" t="s">
        <v>15938</v>
      </c>
      <c r="G3075" s="6" t="s">
        <v>16383</v>
      </c>
      <c r="H3075" s="5" t="s">
        <v>16384</v>
      </c>
      <c r="I3075" s="8" t="s">
        <v>16385</v>
      </c>
      <c r="J3075" s="5" t="s">
        <v>18</v>
      </c>
      <c r="K3075" s="5" t="s">
        <v>1495</v>
      </c>
    </row>
    <row r="3076">
      <c r="A3076" s="4">
        <v>8022.0</v>
      </c>
      <c r="B3076" s="5" t="s">
        <v>16386</v>
      </c>
      <c r="C3076" s="5" t="s">
        <v>16387</v>
      </c>
      <c r="D3076" s="6" t="s">
        <v>16388</v>
      </c>
      <c r="E3076" s="5" t="s">
        <v>16389</v>
      </c>
      <c r="F3076" s="5" t="s">
        <v>15938</v>
      </c>
      <c r="G3076" s="6" t="s">
        <v>16390</v>
      </c>
      <c r="H3076" s="5" t="s">
        <v>16391</v>
      </c>
      <c r="I3076" s="8" t="s">
        <v>16392</v>
      </c>
      <c r="J3076" s="5" t="s">
        <v>42</v>
      </c>
      <c r="K3076" s="5" t="s">
        <v>19</v>
      </c>
    </row>
    <row r="3077">
      <c r="A3077" s="4">
        <v>8021.0</v>
      </c>
      <c r="B3077" s="5" t="s">
        <v>16393</v>
      </c>
      <c r="C3077" s="5" t="s">
        <v>16394</v>
      </c>
      <c r="D3077" s="6" t="s">
        <v>16388</v>
      </c>
      <c r="E3077" s="5" t="s">
        <v>16389</v>
      </c>
      <c r="F3077" s="5" t="s">
        <v>15938</v>
      </c>
      <c r="G3077" s="6" t="s">
        <v>16395</v>
      </c>
      <c r="H3077" s="5" t="s">
        <v>16396</v>
      </c>
      <c r="I3077" s="8" t="s">
        <v>16397</v>
      </c>
      <c r="J3077" s="5" t="s">
        <v>42</v>
      </c>
      <c r="K3077" s="5" t="s">
        <v>553</v>
      </c>
    </row>
    <row r="3078">
      <c r="A3078" s="4">
        <v>8020.0</v>
      </c>
      <c r="B3078" s="5" t="s">
        <v>16398</v>
      </c>
      <c r="C3078" s="5" t="s">
        <v>16399</v>
      </c>
      <c r="D3078" s="6" t="s">
        <v>16001</v>
      </c>
      <c r="E3078" s="5" t="s">
        <v>15957</v>
      </c>
      <c r="F3078" s="5" t="s">
        <v>15938</v>
      </c>
      <c r="G3078" s="6" t="s">
        <v>16400</v>
      </c>
      <c r="H3078" s="5" t="s">
        <v>16401</v>
      </c>
      <c r="I3078" s="8" t="s">
        <v>16402</v>
      </c>
      <c r="J3078" s="5" t="s">
        <v>18</v>
      </c>
      <c r="K3078" s="4" t="s">
        <v>42</v>
      </c>
    </row>
    <row r="3079">
      <c r="A3079" s="4">
        <v>8019.0</v>
      </c>
      <c r="B3079" s="5" t="s">
        <v>16403</v>
      </c>
      <c r="C3079" s="5" t="s">
        <v>16404</v>
      </c>
      <c r="D3079" s="6" t="s">
        <v>16001</v>
      </c>
      <c r="E3079" s="5" t="s">
        <v>15957</v>
      </c>
      <c r="F3079" s="5" t="s">
        <v>15938</v>
      </c>
      <c r="G3079" s="6" t="s">
        <v>16405</v>
      </c>
      <c r="H3079" s="4" t="str">
        <f>IFERROR(__xludf.DUMMYFUNCTION("""info@""&amp;LOWER(REGEXREPLACE(B3079,""[^A-Za-z0-9]"",""""))&amp;"".com"""),"info@aparthotelduva.com")</f>
        <v>info@aparthotelduva.com</v>
      </c>
      <c r="I3079" s="9" t="s">
        <v>16406</v>
      </c>
      <c r="J3079" s="5" t="s">
        <v>18</v>
      </c>
      <c r="K3079" s="5" t="s">
        <v>1421</v>
      </c>
    </row>
    <row r="3080">
      <c r="A3080" s="4">
        <v>8018.0</v>
      </c>
      <c r="B3080" s="5" t="s">
        <v>16407</v>
      </c>
      <c r="C3080" s="5" t="s">
        <v>16408</v>
      </c>
      <c r="D3080" s="6" t="s">
        <v>16001</v>
      </c>
      <c r="E3080" s="5" t="s">
        <v>15957</v>
      </c>
      <c r="F3080" s="5" t="s">
        <v>15938</v>
      </c>
      <c r="G3080" s="6" t="s">
        <v>16409</v>
      </c>
      <c r="H3080" s="5" t="s">
        <v>16410</v>
      </c>
      <c r="I3080" s="8" t="s">
        <v>16411</v>
      </c>
      <c r="J3080" s="5" t="s">
        <v>18</v>
      </c>
      <c r="K3080" s="5" t="s">
        <v>74</v>
      </c>
    </row>
    <row r="3081">
      <c r="A3081" s="4">
        <v>8017.0</v>
      </c>
      <c r="B3081" s="5" t="s">
        <v>16412</v>
      </c>
      <c r="C3081" s="5" t="s">
        <v>16413</v>
      </c>
      <c r="D3081" s="6" t="s">
        <v>16001</v>
      </c>
      <c r="E3081" s="5" t="s">
        <v>15957</v>
      </c>
      <c r="F3081" s="5" t="s">
        <v>15938</v>
      </c>
      <c r="G3081" s="6" t="s">
        <v>16414</v>
      </c>
      <c r="H3081" s="5" t="s">
        <v>16415</v>
      </c>
      <c r="I3081" s="8" t="s">
        <v>16416</v>
      </c>
      <c r="J3081" s="5" t="s">
        <v>18</v>
      </c>
      <c r="K3081" s="5" t="s">
        <v>212</v>
      </c>
    </row>
    <row r="3082">
      <c r="A3082" s="4">
        <v>8016.0</v>
      </c>
      <c r="B3082" s="5" t="s">
        <v>16417</v>
      </c>
      <c r="C3082" s="5" t="s">
        <v>16418</v>
      </c>
      <c r="D3082" s="6" t="s">
        <v>16001</v>
      </c>
      <c r="E3082" s="5" t="s">
        <v>15957</v>
      </c>
      <c r="F3082" s="5" t="s">
        <v>15938</v>
      </c>
      <c r="G3082" s="6" t="s">
        <v>16419</v>
      </c>
      <c r="H3082" s="5" t="s">
        <v>16420</v>
      </c>
      <c r="I3082" s="8" t="s">
        <v>16421</v>
      </c>
      <c r="J3082" s="5" t="s">
        <v>18</v>
      </c>
      <c r="K3082" s="5" t="s">
        <v>906</v>
      </c>
    </row>
    <row r="3083">
      <c r="A3083" s="4">
        <v>8015.0</v>
      </c>
      <c r="B3083" s="5" t="s">
        <v>16422</v>
      </c>
      <c r="C3083" s="5" t="s">
        <v>16423</v>
      </c>
      <c r="D3083" s="6" t="s">
        <v>15956</v>
      </c>
      <c r="E3083" s="5" t="s">
        <v>15957</v>
      </c>
      <c r="F3083" s="5" t="s">
        <v>15938</v>
      </c>
      <c r="G3083" s="6" t="s">
        <v>16424</v>
      </c>
      <c r="H3083" s="4" t="s">
        <v>16231</v>
      </c>
      <c r="I3083" s="8" t="s">
        <v>16232</v>
      </c>
      <c r="J3083" s="5" t="s">
        <v>42</v>
      </c>
      <c r="K3083" s="5" t="s">
        <v>5510</v>
      </c>
    </row>
    <row r="3084">
      <c r="A3084" s="4">
        <v>8014.0</v>
      </c>
      <c r="B3084" s="5" t="s">
        <v>16425</v>
      </c>
      <c r="C3084" s="5" t="s">
        <v>16423</v>
      </c>
      <c r="D3084" s="6" t="s">
        <v>16001</v>
      </c>
      <c r="E3084" s="5" t="s">
        <v>15957</v>
      </c>
      <c r="F3084" s="5" t="s">
        <v>15938</v>
      </c>
      <c r="G3084" s="6" t="s">
        <v>16424</v>
      </c>
      <c r="H3084" s="5" t="s">
        <v>16426</v>
      </c>
      <c r="I3084" s="8" t="s">
        <v>16232</v>
      </c>
      <c r="J3084" s="5" t="s">
        <v>42</v>
      </c>
      <c r="K3084" s="4" t="s">
        <v>42</v>
      </c>
    </row>
    <row r="3085">
      <c r="A3085" s="4">
        <v>8013.0</v>
      </c>
      <c r="B3085" s="5" t="s">
        <v>1757</v>
      </c>
      <c r="C3085" s="5" t="s">
        <v>16427</v>
      </c>
      <c r="D3085" s="6" t="s">
        <v>16001</v>
      </c>
      <c r="E3085" s="5" t="s">
        <v>15957</v>
      </c>
      <c r="F3085" s="5" t="s">
        <v>15938</v>
      </c>
      <c r="G3085" s="6" t="s">
        <v>16428</v>
      </c>
      <c r="H3085" s="5" t="s">
        <v>16429</v>
      </c>
      <c r="I3085" s="8" t="s">
        <v>16430</v>
      </c>
      <c r="J3085" s="5" t="s">
        <v>108</v>
      </c>
      <c r="K3085" s="5" t="s">
        <v>35</v>
      </c>
    </row>
    <row r="3086">
      <c r="A3086" s="4">
        <v>8012.0</v>
      </c>
      <c r="B3086" s="5" t="s">
        <v>16431</v>
      </c>
      <c r="C3086" s="5" t="s">
        <v>16432</v>
      </c>
      <c r="D3086" s="6" t="s">
        <v>16001</v>
      </c>
      <c r="E3086" s="5" t="s">
        <v>15957</v>
      </c>
      <c r="F3086" s="5" t="s">
        <v>15938</v>
      </c>
      <c r="G3086" s="6" t="s">
        <v>16433</v>
      </c>
      <c r="H3086" s="4" t="str">
        <f>IFERROR(__xludf.DUMMYFUNCTION("""info@""&amp;LOWER(REGEXREPLACE(B3086,""[^A-Za-z0-9]"",""""))&amp;"".com"""),"info@hoteleolo.com")</f>
        <v>info@hoteleolo.com</v>
      </c>
      <c r="I3086" s="9" t="s">
        <v>16434</v>
      </c>
      <c r="J3086" s="5" t="s">
        <v>51</v>
      </c>
      <c r="K3086" s="4" t="s">
        <v>42</v>
      </c>
    </row>
    <row r="3087">
      <c r="A3087" s="4">
        <v>8011.0</v>
      </c>
      <c r="B3087" s="5" t="s">
        <v>16435</v>
      </c>
      <c r="C3087" s="5" t="s">
        <v>16436</v>
      </c>
      <c r="D3087" s="6" t="s">
        <v>16001</v>
      </c>
      <c r="E3087" s="5" t="s">
        <v>15957</v>
      </c>
      <c r="F3087" s="5" t="s">
        <v>15938</v>
      </c>
      <c r="G3087" s="6" t="s">
        <v>16437</v>
      </c>
      <c r="H3087" s="4" t="str">
        <f>IFERROR(__xludf.DUMMYFUNCTION("""info@""&amp;LOWER(REGEXREPLACE(B3087,""[^A-Za-z0-9]"",""""))&amp;"".com"""),"info@hoposadaina.com")</f>
        <v>info@hoposadaina.com</v>
      </c>
      <c r="I3087" s="9" t="s">
        <v>16438</v>
      </c>
      <c r="J3087" s="5" t="s">
        <v>42</v>
      </c>
      <c r="K3087" s="5" t="s">
        <v>2996</v>
      </c>
    </row>
    <row r="3088">
      <c r="A3088" s="4">
        <v>8010.0</v>
      </c>
      <c r="B3088" s="5" t="s">
        <v>15182</v>
      </c>
      <c r="C3088" s="5" t="s">
        <v>16439</v>
      </c>
      <c r="D3088" s="6" t="s">
        <v>16001</v>
      </c>
      <c r="E3088" s="5" t="s">
        <v>15957</v>
      </c>
      <c r="F3088" s="5" t="s">
        <v>15938</v>
      </c>
      <c r="G3088" s="6" t="s">
        <v>16440</v>
      </c>
      <c r="H3088" s="5" t="s">
        <v>16441</v>
      </c>
      <c r="I3088" s="8" t="s">
        <v>16442</v>
      </c>
      <c r="J3088" s="5" t="s">
        <v>42</v>
      </c>
      <c r="K3088" s="5" t="s">
        <v>35</v>
      </c>
    </row>
    <row r="3089">
      <c r="A3089" s="4">
        <v>8009.0</v>
      </c>
      <c r="B3089" s="5" t="s">
        <v>16443</v>
      </c>
      <c r="C3089" s="5" t="s">
        <v>16444</v>
      </c>
      <c r="D3089" s="6" t="s">
        <v>16001</v>
      </c>
      <c r="E3089" s="5" t="s">
        <v>15957</v>
      </c>
      <c r="F3089" s="5" t="s">
        <v>15938</v>
      </c>
      <c r="G3089" s="6" t="s">
        <v>16445</v>
      </c>
      <c r="H3089" s="4" t="str">
        <f>IFERROR(__xludf.DUMMYFUNCTION("""info@""&amp;LOWER(REGEXREPLACE(B3089,""[^A-Za-z0-9]"",""""))&amp;"".com"""),"info@puertoazulsa.com")</f>
        <v>info@puertoazulsa.com</v>
      </c>
      <c r="I3089" s="9" t="s">
        <v>16446</v>
      </c>
      <c r="J3089" s="5" t="s">
        <v>93</v>
      </c>
      <c r="K3089" s="5" t="s">
        <v>7770</v>
      </c>
    </row>
    <row r="3090">
      <c r="A3090" s="4">
        <v>8008.0</v>
      </c>
      <c r="B3090" s="5" t="s">
        <v>16447</v>
      </c>
      <c r="C3090" s="5" t="s">
        <v>16448</v>
      </c>
      <c r="D3090" s="6" t="s">
        <v>16001</v>
      </c>
      <c r="E3090" s="5" t="s">
        <v>15957</v>
      </c>
      <c r="F3090" s="5" t="s">
        <v>15938</v>
      </c>
      <c r="G3090" s="6" t="s">
        <v>16449</v>
      </c>
      <c r="H3090" s="5" t="s">
        <v>16450</v>
      </c>
      <c r="I3090" s="8" t="s">
        <v>16451</v>
      </c>
      <c r="J3090" s="5" t="s">
        <v>93</v>
      </c>
      <c r="K3090" s="4" t="s">
        <v>42</v>
      </c>
    </row>
    <row r="3091">
      <c r="A3091" s="4">
        <v>8007.0</v>
      </c>
      <c r="B3091" s="5" t="s">
        <v>16452</v>
      </c>
      <c r="C3091" s="5" t="s">
        <v>16453</v>
      </c>
      <c r="D3091" s="6" t="s">
        <v>16001</v>
      </c>
      <c r="E3091" s="5" t="s">
        <v>15957</v>
      </c>
      <c r="F3091" s="5" t="s">
        <v>15938</v>
      </c>
      <c r="G3091" s="6" t="s">
        <v>16454</v>
      </c>
      <c r="H3091" s="5" t="s">
        <v>16455</v>
      </c>
      <c r="I3091" s="9" t="s">
        <v>16456</v>
      </c>
      <c r="J3091" s="5" t="s">
        <v>18</v>
      </c>
      <c r="K3091" s="5" t="s">
        <v>721</v>
      </c>
    </row>
    <row r="3092">
      <c r="A3092" s="4">
        <v>8006.0</v>
      </c>
      <c r="B3092" s="5" t="s">
        <v>16457</v>
      </c>
      <c r="C3092" s="5" t="s">
        <v>16458</v>
      </c>
      <c r="D3092" s="6" t="s">
        <v>16001</v>
      </c>
      <c r="E3092" s="5" t="s">
        <v>15957</v>
      </c>
      <c r="F3092" s="5" t="s">
        <v>15938</v>
      </c>
      <c r="G3092" s="6" t="s">
        <v>16459</v>
      </c>
      <c r="H3092" s="5" t="s">
        <v>16460</v>
      </c>
      <c r="I3092" s="8" t="s">
        <v>16430</v>
      </c>
      <c r="J3092" s="5" t="s">
        <v>42</v>
      </c>
      <c r="K3092" s="4" t="s">
        <v>42</v>
      </c>
    </row>
    <row r="3093">
      <c r="A3093" s="4">
        <v>8005.0</v>
      </c>
      <c r="B3093" s="5" t="s">
        <v>16461</v>
      </c>
      <c r="C3093" s="5" t="s">
        <v>16462</v>
      </c>
      <c r="D3093" s="6" t="s">
        <v>16001</v>
      </c>
      <c r="E3093" s="5" t="s">
        <v>15957</v>
      </c>
      <c r="F3093" s="5" t="s">
        <v>15938</v>
      </c>
      <c r="G3093" s="6" t="s">
        <v>16463</v>
      </c>
      <c r="H3093" s="5" t="s">
        <v>16464</v>
      </c>
      <c r="I3093" s="8" t="s">
        <v>16465</v>
      </c>
      <c r="J3093" s="5" t="s">
        <v>42</v>
      </c>
      <c r="K3093" s="5" t="s">
        <v>1210</v>
      </c>
    </row>
    <row r="3094">
      <c r="A3094" s="4">
        <v>8004.0</v>
      </c>
      <c r="B3094" s="5" t="s">
        <v>16466</v>
      </c>
      <c r="C3094" s="5" t="s">
        <v>16467</v>
      </c>
      <c r="D3094" s="6" t="s">
        <v>16001</v>
      </c>
      <c r="E3094" s="5" t="s">
        <v>15957</v>
      </c>
      <c r="F3094" s="5" t="s">
        <v>15938</v>
      </c>
      <c r="G3094" s="6" t="s">
        <v>16468</v>
      </c>
      <c r="H3094" s="5" t="s">
        <v>16429</v>
      </c>
      <c r="I3094" s="8" t="s">
        <v>16465</v>
      </c>
      <c r="J3094" s="5" t="s">
        <v>42</v>
      </c>
      <c r="K3094" s="5" t="s">
        <v>2201</v>
      </c>
    </row>
    <row r="3095">
      <c r="A3095" s="4">
        <v>8003.0</v>
      </c>
      <c r="B3095" s="5" t="s">
        <v>16469</v>
      </c>
      <c r="C3095" s="5" t="s">
        <v>16404</v>
      </c>
      <c r="D3095" s="6" t="s">
        <v>16001</v>
      </c>
      <c r="E3095" s="5" t="s">
        <v>15957</v>
      </c>
      <c r="F3095" s="5" t="s">
        <v>15938</v>
      </c>
      <c r="G3095" s="6" t="s">
        <v>16470</v>
      </c>
      <c r="H3095" s="5" t="s">
        <v>16471</v>
      </c>
      <c r="I3095" s="8" t="s">
        <v>16472</v>
      </c>
      <c r="J3095" s="5" t="s">
        <v>42</v>
      </c>
      <c r="K3095" s="5" t="s">
        <v>4701</v>
      </c>
    </row>
    <row r="3096">
      <c r="A3096" s="4">
        <v>8002.0</v>
      </c>
      <c r="B3096" s="5" t="s">
        <v>16473</v>
      </c>
      <c r="C3096" s="5" t="s">
        <v>16474</v>
      </c>
      <c r="D3096" s="6" t="s">
        <v>16001</v>
      </c>
      <c r="E3096" s="5" t="s">
        <v>15957</v>
      </c>
      <c r="F3096" s="5" t="s">
        <v>15938</v>
      </c>
      <c r="G3096" s="6" t="s">
        <v>16475</v>
      </c>
      <c r="H3096" s="7" t="s">
        <v>16476</v>
      </c>
      <c r="I3096" s="8" t="s">
        <v>16477</v>
      </c>
      <c r="J3096" s="5" t="s">
        <v>42</v>
      </c>
      <c r="K3096" s="5" t="s">
        <v>464</v>
      </c>
    </row>
    <row r="3097">
      <c r="A3097" s="4">
        <v>8001.0</v>
      </c>
      <c r="B3097" s="5" t="s">
        <v>16478</v>
      </c>
      <c r="C3097" s="5" t="s">
        <v>16479</v>
      </c>
      <c r="D3097" s="6" t="s">
        <v>16001</v>
      </c>
      <c r="E3097" s="5" t="s">
        <v>15957</v>
      </c>
      <c r="F3097" s="5" t="s">
        <v>15938</v>
      </c>
      <c r="G3097" s="6" t="s">
        <v>16480</v>
      </c>
      <c r="H3097" s="4" t="str">
        <f>IFERROR(__xludf.DUMMYFUNCTION("""info@""&amp;LOWER(REGEXREPLACE(B3097,""[^A-Za-z0-9]"",""""))&amp;"".com"""),"info@hobbyclub.com")</f>
        <v>info@hobbyclub.com</v>
      </c>
      <c r="I3097" s="9" t="s">
        <v>16481</v>
      </c>
      <c r="J3097" s="5" t="s">
        <v>51</v>
      </c>
      <c r="K3097" s="4" t="s">
        <v>42</v>
      </c>
    </row>
    <row r="3098">
      <c r="A3098" s="4">
        <v>8000.0</v>
      </c>
      <c r="B3098" s="5" t="s">
        <v>16412</v>
      </c>
      <c r="C3098" s="5" t="s">
        <v>16423</v>
      </c>
      <c r="D3098" s="6" t="s">
        <v>16001</v>
      </c>
      <c r="E3098" s="5" t="s">
        <v>15957</v>
      </c>
      <c r="F3098" s="5" t="s">
        <v>15938</v>
      </c>
      <c r="G3098" s="6" t="s">
        <v>16482</v>
      </c>
      <c r="H3098" s="4" t="str">
        <f>IFERROR(__xludf.DUMMYFUNCTION("""info@""&amp;LOWER(REGEXREPLACE(B3098,""[^A-Za-z0-9]"",""""))&amp;"".com"""),"info@marcalma.com")</f>
        <v>info@marcalma.com</v>
      </c>
      <c r="I3098" s="9" t="s">
        <v>16483</v>
      </c>
      <c r="J3098" s="5" t="s">
        <v>93</v>
      </c>
      <c r="K3098" s="5" t="s">
        <v>27</v>
      </c>
    </row>
    <row r="3099">
      <c r="A3099" s="4">
        <v>7999.0</v>
      </c>
      <c r="B3099" s="5" t="s">
        <v>16484</v>
      </c>
      <c r="C3099" s="5" t="s">
        <v>16485</v>
      </c>
      <c r="D3099" s="6" t="s">
        <v>16001</v>
      </c>
      <c r="E3099" s="5" t="s">
        <v>15957</v>
      </c>
      <c r="F3099" s="5" t="s">
        <v>15938</v>
      </c>
      <c r="G3099" s="6" t="s">
        <v>16486</v>
      </c>
      <c r="H3099" s="4" t="str">
        <f>IFERROR(__xludf.DUMMYFUNCTION("""info@""&amp;LOWER(REGEXREPLACE(B3099,""[^A-Za-z0-9]"",""""))&amp;"".com"""),"info@bahiapollena.com")</f>
        <v>info@bahiapollena.com</v>
      </c>
      <c r="I3099" s="9" t="s">
        <v>16487</v>
      </c>
      <c r="J3099" s="5" t="s">
        <v>93</v>
      </c>
      <c r="K3099" s="4" t="s">
        <v>42</v>
      </c>
    </row>
    <row r="3100">
      <c r="A3100" s="4">
        <v>7998.0</v>
      </c>
      <c r="B3100" s="5" t="s">
        <v>16488</v>
      </c>
      <c r="C3100" s="5" t="s">
        <v>16489</v>
      </c>
      <c r="D3100" s="6" t="s">
        <v>16001</v>
      </c>
      <c r="E3100" s="5" t="s">
        <v>15957</v>
      </c>
      <c r="F3100" s="5" t="s">
        <v>15938</v>
      </c>
      <c r="G3100" s="6" t="s">
        <v>16490</v>
      </c>
      <c r="H3100" s="5" t="s">
        <v>16429</v>
      </c>
      <c r="I3100" s="8" t="s">
        <v>16430</v>
      </c>
      <c r="J3100" s="5" t="s">
        <v>18</v>
      </c>
      <c r="K3100" s="5" t="s">
        <v>14078</v>
      </c>
    </row>
    <row r="3101">
      <c r="A3101" s="4">
        <v>7997.0</v>
      </c>
      <c r="B3101" s="5" t="s">
        <v>16491</v>
      </c>
      <c r="C3101" s="5" t="s">
        <v>16492</v>
      </c>
      <c r="D3101" s="6" t="s">
        <v>16001</v>
      </c>
      <c r="E3101" s="5" t="s">
        <v>15957</v>
      </c>
      <c r="F3101" s="5" t="s">
        <v>15938</v>
      </c>
      <c r="G3101" s="6" t="s">
        <v>16493</v>
      </c>
      <c r="H3101" s="5" t="s">
        <v>16494</v>
      </c>
      <c r="I3101" s="8" t="s">
        <v>16495</v>
      </c>
      <c r="J3101" s="5" t="s">
        <v>51</v>
      </c>
      <c r="K3101" s="5" t="s">
        <v>2513</v>
      </c>
    </row>
    <row r="3102">
      <c r="A3102" s="4">
        <v>7996.0</v>
      </c>
      <c r="B3102" s="5" t="s">
        <v>16496</v>
      </c>
      <c r="C3102" s="5" t="s">
        <v>16497</v>
      </c>
      <c r="D3102" s="6" t="s">
        <v>16498</v>
      </c>
      <c r="E3102" s="5" t="s">
        <v>16499</v>
      </c>
      <c r="F3102" s="5" t="s">
        <v>15938</v>
      </c>
      <c r="G3102" s="6" t="s">
        <v>16500</v>
      </c>
      <c r="H3102" s="4" t="str">
        <f>IFERROR(__xludf.DUMMYFUNCTION("""info@""&amp;LOWER(REGEXREPLACE(B3102,""[^A-Za-z0-9]"",""""))&amp;"".com"""),"info@calablanes.com")</f>
        <v>info@calablanes.com</v>
      </c>
      <c r="I3102" s="9" t="s">
        <v>16501</v>
      </c>
      <c r="J3102" s="5" t="s">
        <v>18</v>
      </c>
      <c r="K3102" s="4" t="s">
        <v>42</v>
      </c>
    </row>
    <row r="3103">
      <c r="A3103" s="4">
        <v>7995.0</v>
      </c>
      <c r="B3103" s="5" t="s">
        <v>16502</v>
      </c>
      <c r="C3103" s="5" t="s">
        <v>16503</v>
      </c>
      <c r="D3103" s="6" t="s">
        <v>15936</v>
      </c>
      <c r="E3103" s="5" t="s">
        <v>16504</v>
      </c>
      <c r="F3103" s="5" t="s">
        <v>15938</v>
      </c>
      <c r="G3103" s="6" t="s">
        <v>16505</v>
      </c>
      <c r="H3103" s="5" t="s">
        <v>16013</v>
      </c>
      <c r="I3103" s="8" t="s">
        <v>16014</v>
      </c>
      <c r="J3103" s="5" t="s">
        <v>108</v>
      </c>
      <c r="K3103" s="5" t="s">
        <v>1885</v>
      </c>
    </row>
    <row r="3104">
      <c r="A3104" s="4">
        <v>7994.0</v>
      </c>
      <c r="B3104" s="5" t="s">
        <v>16506</v>
      </c>
      <c r="C3104" s="5" t="s">
        <v>16507</v>
      </c>
      <c r="D3104" s="6" t="s">
        <v>16508</v>
      </c>
      <c r="E3104" s="5" t="s">
        <v>16509</v>
      </c>
      <c r="F3104" s="5" t="s">
        <v>15938</v>
      </c>
      <c r="G3104" s="6" t="s">
        <v>16510</v>
      </c>
      <c r="H3104" s="4" t="str">
        <f>IFERROR(__xludf.DUMMYFUNCTION("""info@""&amp;LOWER(REGEXREPLACE(B3104,""[^A-Za-z0-9]"",""""))&amp;"".com"""),"info@casagirasol.com")</f>
        <v>info@casagirasol.com</v>
      </c>
      <c r="I3104" s="9" t="s">
        <v>16511</v>
      </c>
      <c r="J3104" s="5" t="s">
        <v>18</v>
      </c>
      <c r="K3104" s="5" t="s">
        <v>679</v>
      </c>
    </row>
    <row r="3105">
      <c r="A3105" s="4">
        <v>7993.0</v>
      </c>
      <c r="B3105" s="5" t="s">
        <v>16512</v>
      </c>
      <c r="C3105" s="5" t="s">
        <v>16513</v>
      </c>
      <c r="D3105" s="6" t="s">
        <v>16508</v>
      </c>
      <c r="E3105" s="5" t="s">
        <v>16509</v>
      </c>
      <c r="F3105" s="5" t="s">
        <v>15938</v>
      </c>
      <c r="G3105" s="6" t="s">
        <v>16514</v>
      </c>
      <c r="H3105" s="5" t="s">
        <v>16515</v>
      </c>
      <c r="I3105" s="8" t="s">
        <v>16516</v>
      </c>
      <c r="J3105" s="5" t="s">
        <v>42</v>
      </c>
      <c r="K3105" s="5" t="s">
        <v>152</v>
      </c>
    </row>
    <row r="3106">
      <c r="A3106" s="4">
        <v>7992.0</v>
      </c>
      <c r="B3106" s="5" t="s">
        <v>16517</v>
      </c>
      <c r="C3106" s="5" t="s">
        <v>16518</v>
      </c>
      <c r="D3106" s="6" t="s">
        <v>16519</v>
      </c>
      <c r="E3106" s="5" t="s">
        <v>16520</v>
      </c>
      <c r="F3106" s="5" t="s">
        <v>15938</v>
      </c>
      <c r="G3106" s="6" t="s">
        <v>16521</v>
      </c>
      <c r="H3106" s="5" t="s">
        <v>16522</v>
      </c>
      <c r="I3106" s="8" t="s">
        <v>16523</v>
      </c>
      <c r="J3106" s="5" t="s">
        <v>18</v>
      </c>
      <c r="K3106" s="5" t="s">
        <v>553</v>
      </c>
    </row>
    <row r="3107">
      <c r="A3107" s="4">
        <v>7991.0</v>
      </c>
      <c r="B3107" s="5" t="s">
        <v>16524</v>
      </c>
      <c r="C3107" s="5" t="s">
        <v>16525</v>
      </c>
      <c r="D3107" s="6" t="s">
        <v>15936</v>
      </c>
      <c r="E3107" s="5" t="s">
        <v>16504</v>
      </c>
      <c r="F3107" s="5" t="s">
        <v>15938</v>
      </c>
      <c r="G3107" s="6" t="s">
        <v>16526</v>
      </c>
      <c r="H3107" s="5" t="s">
        <v>16527</v>
      </c>
      <c r="I3107" s="8" t="s">
        <v>16075</v>
      </c>
      <c r="J3107" s="5" t="s">
        <v>42</v>
      </c>
      <c r="K3107" s="5" t="s">
        <v>14828</v>
      </c>
    </row>
    <row r="3108">
      <c r="A3108" s="4">
        <v>7990.0</v>
      </c>
      <c r="B3108" s="5" t="s">
        <v>16528</v>
      </c>
      <c r="C3108" s="5" t="s">
        <v>16529</v>
      </c>
      <c r="D3108" s="6" t="s">
        <v>15936</v>
      </c>
      <c r="E3108" s="5" t="s">
        <v>16504</v>
      </c>
      <c r="F3108" s="5" t="s">
        <v>15938</v>
      </c>
      <c r="G3108" s="6" t="s">
        <v>16530</v>
      </c>
      <c r="H3108" s="5" t="s">
        <v>16531</v>
      </c>
      <c r="I3108" s="8" t="s">
        <v>16532</v>
      </c>
      <c r="J3108" s="5" t="s">
        <v>108</v>
      </c>
      <c r="K3108" s="5" t="s">
        <v>260</v>
      </c>
    </row>
    <row r="3109">
      <c r="A3109" s="4">
        <v>7989.0</v>
      </c>
      <c r="B3109" s="5" t="s">
        <v>16533</v>
      </c>
      <c r="C3109" s="5" t="s">
        <v>16534</v>
      </c>
      <c r="D3109" s="6" t="s">
        <v>15936</v>
      </c>
      <c r="E3109" s="5" t="s">
        <v>16504</v>
      </c>
      <c r="F3109" s="5" t="s">
        <v>15938</v>
      </c>
      <c r="G3109" s="6" t="s">
        <v>16535</v>
      </c>
      <c r="H3109" s="5" t="s">
        <v>16536</v>
      </c>
      <c r="I3109" s="8" t="s">
        <v>16180</v>
      </c>
      <c r="J3109" s="5" t="s">
        <v>18</v>
      </c>
      <c r="K3109" s="5" t="s">
        <v>15027</v>
      </c>
    </row>
    <row r="3110">
      <c r="A3110" s="4">
        <v>7988.0</v>
      </c>
      <c r="B3110" s="5" t="s">
        <v>16537</v>
      </c>
      <c r="C3110" s="5" t="s">
        <v>16538</v>
      </c>
      <c r="D3110" s="6" t="s">
        <v>15936</v>
      </c>
      <c r="E3110" s="5" t="s">
        <v>16504</v>
      </c>
      <c r="F3110" s="5" t="s">
        <v>15938</v>
      </c>
      <c r="G3110" s="6" t="s">
        <v>16539</v>
      </c>
      <c r="H3110" s="5" t="s">
        <v>16540</v>
      </c>
      <c r="I3110" s="8" t="s">
        <v>16075</v>
      </c>
      <c r="J3110" s="5" t="s">
        <v>42</v>
      </c>
      <c r="K3110" s="5" t="s">
        <v>15004</v>
      </c>
    </row>
    <row r="3111">
      <c r="A3111" s="4">
        <v>7987.0</v>
      </c>
      <c r="B3111" s="5" t="s">
        <v>16541</v>
      </c>
      <c r="C3111" s="5" t="s">
        <v>16542</v>
      </c>
      <c r="D3111" s="6" t="s">
        <v>15936</v>
      </c>
      <c r="E3111" s="5" t="s">
        <v>16504</v>
      </c>
      <c r="F3111" s="5" t="s">
        <v>15938</v>
      </c>
      <c r="G3111" s="6" t="s">
        <v>16543</v>
      </c>
      <c r="H3111" s="5" t="s">
        <v>16544</v>
      </c>
      <c r="I3111" s="8" t="s">
        <v>16545</v>
      </c>
      <c r="J3111" s="5" t="s">
        <v>42</v>
      </c>
      <c r="K3111" s="4" t="s">
        <v>42</v>
      </c>
    </row>
    <row r="3112">
      <c r="A3112" s="4">
        <v>7986.0</v>
      </c>
      <c r="B3112" s="5" t="s">
        <v>16546</v>
      </c>
      <c r="C3112" s="5" t="s">
        <v>16547</v>
      </c>
      <c r="D3112" s="6" t="s">
        <v>15936</v>
      </c>
      <c r="E3112" s="5" t="s">
        <v>16504</v>
      </c>
      <c r="F3112" s="5" t="s">
        <v>15938</v>
      </c>
      <c r="G3112" s="6" t="s">
        <v>16548</v>
      </c>
      <c r="H3112" s="5" t="s">
        <v>16549</v>
      </c>
      <c r="I3112" s="8" t="s">
        <v>16550</v>
      </c>
      <c r="J3112" s="5" t="s">
        <v>42</v>
      </c>
      <c r="K3112" s="5" t="s">
        <v>2826</v>
      </c>
    </row>
    <row r="3113">
      <c r="A3113" s="4">
        <v>7985.0</v>
      </c>
      <c r="B3113" s="5" t="s">
        <v>16551</v>
      </c>
      <c r="C3113" s="5" t="s">
        <v>16552</v>
      </c>
      <c r="D3113" s="6" t="s">
        <v>15936</v>
      </c>
      <c r="E3113" s="5" t="s">
        <v>16504</v>
      </c>
      <c r="F3113" s="5" t="s">
        <v>15938</v>
      </c>
      <c r="G3113" s="6" t="s">
        <v>16553</v>
      </c>
      <c r="H3113" s="5" t="s">
        <v>16554</v>
      </c>
      <c r="I3113" s="9" t="s">
        <v>16555</v>
      </c>
      <c r="J3113" s="5" t="s">
        <v>18</v>
      </c>
      <c r="K3113" s="5" t="s">
        <v>15297</v>
      </c>
    </row>
    <row r="3114">
      <c r="A3114" s="4">
        <v>7984.0</v>
      </c>
      <c r="B3114" s="5" t="s">
        <v>16556</v>
      </c>
      <c r="C3114" s="5" t="s">
        <v>16557</v>
      </c>
      <c r="D3114" s="6" t="s">
        <v>15936</v>
      </c>
      <c r="E3114" s="5" t="s">
        <v>16504</v>
      </c>
      <c r="F3114" s="5" t="s">
        <v>15938</v>
      </c>
      <c r="G3114" s="6" t="s">
        <v>16558</v>
      </c>
      <c r="H3114" s="5" t="s">
        <v>16559</v>
      </c>
      <c r="I3114" s="9" t="s">
        <v>16560</v>
      </c>
      <c r="J3114" s="5" t="s">
        <v>42</v>
      </c>
      <c r="K3114" s="5" t="s">
        <v>10429</v>
      </c>
    </row>
    <row r="3115">
      <c r="A3115" s="4">
        <v>7983.0</v>
      </c>
      <c r="B3115" s="5" t="s">
        <v>16561</v>
      </c>
      <c r="C3115" s="5" t="s">
        <v>16562</v>
      </c>
      <c r="D3115" s="6" t="s">
        <v>15936</v>
      </c>
      <c r="E3115" s="5" t="s">
        <v>16504</v>
      </c>
      <c r="F3115" s="5" t="s">
        <v>15938</v>
      </c>
      <c r="G3115" s="6" t="s">
        <v>16563</v>
      </c>
      <c r="H3115" s="5" t="s">
        <v>16564</v>
      </c>
      <c r="I3115" s="8" t="s">
        <v>16153</v>
      </c>
      <c r="J3115" s="5" t="s">
        <v>18</v>
      </c>
      <c r="K3115" s="5" t="s">
        <v>15669</v>
      </c>
    </row>
    <row r="3116">
      <c r="A3116" s="4">
        <v>7982.0</v>
      </c>
      <c r="B3116" s="5" t="s">
        <v>16565</v>
      </c>
      <c r="C3116" s="5" t="s">
        <v>16566</v>
      </c>
      <c r="D3116" s="6" t="s">
        <v>15936</v>
      </c>
      <c r="E3116" s="5" t="s">
        <v>16504</v>
      </c>
      <c r="F3116" s="5" t="s">
        <v>15938</v>
      </c>
      <c r="G3116" s="6" t="s">
        <v>16567</v>
      </c>
      <c r="H3116" s="4" t="str">
        <f>IFERROR(__xludf.DUMMYFUNCTION("""info@""&amp;LOWER(REGEXREPLACE(B3116,""[^A-Za-z0-9]"",""""))&amp;"".com"""),"info@expotels.com")</f>
        <v>info@expotels.com</v>
      </c>
      <c r="I3116" s="9" t="s">
        <v>16568</v>
      </c>
      <c r="J3116" s="5" t="s">
        <v>108</v>
      </c>
      <c r="K3116" s="5" t="s">
        <v>16569</v>
      </c>
    </row>
    <row r="3117">
      <c r="A3117" s="4">
        <v>7981.0</v>
      </c>
      <c r="B3117" s="5" t="s">
        <v>16570</v>
      </c>
      <c r="C3117" s="5" t="s">
        <v>16571</v>
      </c>
      <c r="D3117" s="6" t="s">
        <v>15936</v>
      </c>
      <c r="E3117" s="5" t="s">
        <v>16504</v>
      </c>
      <c r="F3117" s="5" t="s">
        <v>15938</v>
      </c>
      <c r="G3117" s="6" t="s">
        <v>16572</v>
      </c>
      <c r="H3117" s="7" t="s">
        <v>16573</v>
      </c>
      <c r="I3117" s="8" t="s">
        <v>16574</v>
      </c>
      <c r="J3117" s="5" t="s">
        <v>42</v>
      </c>
      <c r="K3117" s="5" t="s">
        <v>9927</v>
      </c>
    </row>
    <row r="3118">
      <c r="A3118" s="4">
        <v>7980.0</v>
      </c>
      <c r="B3118" s="5" t="s">
        <v>16575</v>
      </c>
      <c r="C3118" s="5" t="s">
        <v>16576</v>
      </c>
      <c r="D3118" s="6" t="s">
        <v>15936</v>
      </c>
      <c r="E3118" s="5" t="s">
        <v>16504</v>
      </c>
      <c r="F3118" s="5" t="s">
        <v>15938</v>
      </c>
      <c r="G3118" s="6" t="s">
        <v>16577</v>
      </c>
      <c r="H3118" s="8" t="s">
        <v>16578</v>
      </c>
      <c r="I3118" s="11" t="s">
        <v>16579</v>
      </c>
      <c r="J3118" s="5" t="s">
        <v>42</v>
      </c>
      <c r="K3118" s="5" t="s">
        <v>254</v>
      </c>
    </row>
    <row r="3119">
      <c r="A3119" s="4">
        <v>7978.0</v>
      </c>
      <c r="B3119" s="5" t="s">
        <v>16580</v>
      </c>
      <c r="C3119" s="5" t="s">
        <v>16581</v>
      </c>
      <c r="D3119" s="6" t="s">
        <v>15936</v>
      </c>
      <c r="E3119" s="5" t="s">
        <v>16504</v>
      </c>
      <c r="F3119" s="5" t="s">
        <v>15938</v>
      </c>
      <c r="G3119" s="6" t="s">
        <v>16582</v>
      </c>
      <c r="H3119" s="4" t="str">
        <f>IFERROR(__xludf.DUMMYFUNCTION("""info@""&amp;LOWER(REGEXREPLACE(B3119,""[^A-Za-z0-9]"",""""))&amp;"".com"""),"info@jshotels.com")</f>
        <v>info@jshotels.com</v>
      </c>
      <c r="I3119" s="9" t="s">
        <v>16242</v>
      </c>
      <c r="J3119" s="5" t="s">
        <v>42</v>
      </c>
      <c r="K3119" s="5" t="s">
        <v>1446</v>
      </c>
    </row>
    <row r="3120">
      <c r="A3120" s="4">
        <v>7979.0</v>
      </c>
      <c r="B3120" s="5" t="s">
        <v>16583</v>
      </c>
      <c r="C3120" s="5" t="s">
        <v>16584</v>
      </c>
      <c r="D3120" s="6" t="s">
        <v>15936</v>
      </c>
      <c r="E3120" s="5" t="s">
        <v>16504</v>
      </c>
      <c r="F3120" s="5" t="s">
        <v>15938</v>
      </c>
      <c r="G3120" s="6" t="s">
        <v>16582</v>
      </c>
      <c r="H3120" s="5" t="s">
        <v>16585</v>
      </c>
      <c r="I3120" s="8" t="s">
        <v>16242</v>
      </c>
      <c r="J3120" s="5" t="s">
        <v>42</v>
      </c>
      <c r="K3120" s="5" t="s">
        <v>16586</v>
      </c>
    </row>
    <row r="3121">
      <c r="A3121" s="4">
        <v>7977.0</v>
      </c>
      <c r="B3121" s="5" t="s">
        <v>16587</v>
      </c>
      <c r="C3121" s="5" t="s">
        <v>16588</v>
      </c>
      <c r="D3121" s="6" t="s">
        <v>15936</v>
      </c>
      <c r="E3121" s="5" t="s">
        <v>16504</v>
      </c>
      <c r="F3121" s="5" t="s">
        <v>15938</v>
      </c>
      <c r="G3121" s="6" t="s">
        <v>16589</v>
      </c>
      <c r="H3121" s="5" t="s">
        <v>16590</v>
      </c>
      <c r="I3121" s="8" t="s">
        <v>16591</v>
      </c>
      <c r="J3121" s="5" t="s">
        <v>42</v>
      </c>
      <c r="K3121" s="4" t="s">
        <v>42</v>
      </c>
    </row>
    <row r="3122">
      <c r="A3122" s="4">
        <v>7976.0</v>
      </c>
      <c r="B3122" s="5" t="s">
        <v>16592</v>
      </c>
      <c r="C3122" s="5" t="s">
        <v>16593</v>
      </c>
      <c r="D3122" s="6" t="s">
        <v>15936</v>
      </c>
      <c r="E3122" s="5" t="s">
        <v>16504</v>
      </c>
      <c r="F3122" s="5" t="s">
        <v>15938</v>
      </c>
      <c r="G3122" s="6" t="s">
        <v>16594</v>
      </c>
      <c r="H3122" s="5" t="s">
        <v>16595</v>
      </c>
      <c r="I3122" s="9" t="s">
        <v>16596</v>
      </c>
      <c r="J3122" s="5" t="s">
        <v>42</v>
      </c>
      <c r="K3122" s="5" t="s">
        <v>16597</v>
      </c>
    </row>
    <row r="3123">
      <c r="A3123" s="4">
        <v>7975.0</v>
      </c>
      <c r="B3123" s="5" t="s">
        <v>16598</v>
      </c>
      <c r="C3123" s="5" t="s">
        <v>16599</v>
      </c>
      <c r="D3123" s="6" t="s">
        <v>15936</v>
      </c>
      <c r="E3123" s="5" t="s">
        <v>16504</v>
      </c>
      <c r="F3123" s="5" t="s">
        <v>15938</v>
      </c>
      <c r="G3123" s="6" t="s">
        <v>16600</v>
      </c>
      <c r="H3123" s="5" t="s">
        <v>16601</v>
      </c>
      <c r="I3123" s="8" t="s">
        <v>16602</v>
      </c>
      <c r="J3123" s="5" t="s">
        <v>108</v>
      </c>
      <c r="K3123" s="5" t="s">
        <v>16603</v>
      </c>
    </row>
    <row r="3124">
      <c r="A3124" s="4">
        <v>7974.0</v>
      </c>
      <c r="B3124" s="5" t="s">
        <v>16604</v>
      </c>
      <c r="C3124" s="5" t="s">
        <v>16605</v>
      </c>
      <c r="D3124" s="6" t="s">
        <v>15936</v>
      </c>
      <c r="E3124" s="5" t="s">
        <v>16504</v>
      </c>
      <c r="F3124" s="5" t="s">
        <v>15938</v>
      </c>
      <c r="G3124" s="6" t="s">
        <v>16606</v>
      </c>
      <c r="H3124" s="5" t="s">
        <v>16607</v>
      </c>
      <c r="I3124" s="8" t="s">
        <v>16608</v>
      </c>
      <c r="J3124" s="5" t="s">
        <v>42</v>
      </c>
      <c r="K3124" s="5" t="s">
        <v>16609</v>
      </c>
    </row>
    <row r="3125">
      <c r="A3125" s="4">
        <v>7973.0</v>
      </c>
      <c r="B3125" s="5" t="s">
        <v>16610</v>
      </c>
      <c r="C3125" s="5" t="s">
        <v>16611</v>
      </c>
      <c r="D3125" s="6" t="s">
        <v>15936</v>
      </c>
      <c r="E3125" s="5" t="s">
        <v>16504</v>
      </c>
      <c r="F3125" s="5" t="s">
        <v>15938</v>
      </c>
      <c r="G3125" s="6" t="s">
        <v>16612</v>
      </c>
      <c r="H3125" s="5" t="s">
        <v>16241</v>
      </c>
      <c r="I3125" s="8" t="s">
        <v>16242</v>
      </c>
      <c r="J3125" s="5" t="s">
        <v>108</v>
      </c>
      <c r="K3125" s="5" t="s">
        <v>1421</v>
      </c>
    </row>
    <row r="3126">
      <c r="A3126" s="4">
        <v>7972.0</v>
      </c>
      <c r="B3126" s="5" t="s">
        <v>16613</v>
      </c>
      <c r="C3126" s="5" t="s">
        <v>16614</v>
      </c>
      <c r="D3126" s="6" t="s">
        <v>15936</v>
      </c>
      <c r="E3126" s="5" t="s">
        <v>16504</v>
      </c>
      <c r="F3126" s="5" t="s">
        <v>15938</v>
      </c>
      <c r="G3126" s="6" t="s">
        <v>16615</v>
      </c>
      <c r="H3126" s="5" t="s">
        <v>16616</v>
      </c>
      <c r="I3126" s="9" t="s">
        <v>16617</v>
      </c>
      <c r="J3126" s="5" t="s">
        <v>42</v>
      </c>
      <c r="K3126" s="4" t="s">
        <v>42</v>
      </c>
    </row>
    <row r="3127">
      <c r="A3127" s="4">
        <v>7971.0</v>
      </c>
      <c r="B3127" s="5" t="s">
        <v>16618</v>
      </c>
      <c r="C3127" s="5" t="s">
        <v>16619</v>
      </c>
      <c r="D3127" s="6" t="s">
        <v>15936</v>
      </c>
      <c r="E3127" s="5" t="s">
        <v>16504</v>
      </c>
      <c r="F3127" s="5" t="s">
        <v>15938</v>
      </c>
      <c r="G3127" s="6" t="s">
        <v>16620</v>
      </c>
      <c r="H3127" s="4" t="s">
        <v>16621</v>
      </c>
      <c r="I3127" s="8" t="s">
        <v>16622</v>
      </c>
      <c r="J3127" s="5" t="s">
        <v>108</v>
      </c>
      <c r="K3127" s="4" t="s">
        <v>42</v>
      </c>
    </row>
    <row r="3128">
      <c r="A3128" s="4">
        <v>7970.0</v>
      </c>
      <c r="B3128" s="5" t="s">
        <v>16623</v>
      </c>
      <c r="C3128" s="5" t="s">
        <v>16624</v>
      </c>
      <c r="D3128" s="6" t="s">
        <v>15936</v>
      </c>
      <c r="E3128" s="5" t="s">
        <v>16504</v>
      </c>
      <c r="F3128" s="5" t="s">
        <v>15938</v>
      </c>
      <c r="G3128" s="6" t="s">
        <v>16625</v>
      </c>
      <c r="H3128" s="5" t="s">
        <v>16097</v>
      </c>
      <c r="I3128" s="9" t="s">
        <v>16626</v>
      </c>
      <c r="J3128" s="5" t="s">
        <v>42</v>
      </c>
      <c r="K3128" s="5" t="s">
        <v>16597</v>
      </c>
    </row>
    <row r="3129">
      <c r="A3129" s="4">
        <v>7969.0</v>
      </c>
      <c r="B3129" s="5" t="s">
        <v>16627</v>
      </c>
      <c r="C3129" s="5" t="s">
        <v>16614</v>
      </c>
      <c r="D3129" s="6" t="s">
        <v>15936</v>
      </c>
      <c r="E3129" s="5" t="s">
        <v>16504</v>
      </c>
      <c r="F3129" s="5" t="s">
        <v>15938</v>
      </c>
      <c r="G3129" s="6" t="s">
        <v>16628</v>
      </c>
      <c r="H3129" s="4" t="str">
        <f>IFERROR(__xludf.DUMMYFUNCTION("""info@""&amp;LOWER(REGEXREPLACE(B3129,""[^A-Za-z0-9]"",""""))&amp;"".com"""),"info@santafe.com")</f>
        <v>info@santafe.com</v>
      </c>
      <c r="I3129" s="9" t="s">
        <v>16629</v>
      </c>
      <c r="J3129" s="5" t="s">
        <v>51</v>
      </c>
      <c r="K3129" s="5" t="s">
        <v>16046</v>
      </c>
    </row>
    <row r="3130">
      <c r="A3130" s="4">
        <v>7968.0</v>
      </c>
      <c r="B3130" s="5" t="s">
        <v>16630</v>
      </c>
      <c r="C3130" s="5" t="s">
        <v>16631</v>
      </c>
      <c r="D3130" s="6" t="s">
        <v>15936</v>
      </c>
      <c r="E3130" s="5" t="s">
        <v>16504</v>
      </c>
      <c r="F3130" s="5" t="s">
        <v>15938</v>
      </c>
      <c r="G3130" s="6" t="s">
        <v>16632</v>
      </c>
      <c r="H3130" s="7" t="s">
        <v>16633</v>
      </c>
      <c r="I3130" s="8" t="s">
        <v>16634</v>
      </c>
      <c r="J3130" s="5" t="s">
        <v>42</v>
      </c>
      <c r="K3130" s="5" t="s">
        <v>3415</v>
      </c>
    </row>
    <row r="3131">
      <c r="A3131" s="4">
        <v>7967.0</v>
      </c>
      <c r="B3131" s="5" t="s">
        <v>16635</v>
      </c>
      <c r="C3131" s="5" t="s">
        <v>16636</v>
      </c>
      <c r="D3131" s="6" t="s">
        <v>15936</v>
      </c>
      <c r="E3131" s="5" t="s">
        <v>16504</v>
      </c>
      <c r="F3131" s="5" t="s">
        <v>15938</v>
      </c>
      <c r="G3131" s="6" t="s">
        <v>16637</v>
      </c>
      <c r="H3131" s="4" t="str">
        <f>IFERROR(__xludf.DUMMYFUNCTION("""info@""&amp;LOWER(REGEXREPLACE(B3131,""[^A-Za-z0-9]"",""""))&amp;"".com"""),"info@yatesl.com")</f>
        <v>info@yatesl.com</v>
      </c>
      <c r="I3131" s="9" t="s">
        <v>16638</v>
      </c>
      <c r="J3131" s="5" t="s">
        <v>108</v>
      </c>
      <c r="K3131" s="5" t="s">
        <v>12730</v>
      </c>
    </row>
    <row r="3132">
      <c r="A3132" s="4">
        <v>7966.0</v>
      </c>
      <c r="B3132" s="5" t="s">
        <v>16639</v>
      </c>
      <c r="C3132" s="5" t="s">
        <v>16640</v>
      </c>
      <c r="D3132" s="6" t="s">
        <v>15936</v>
      </c>
      <c r="E3132" s="5" t="s">
        <v>16504</v>
      </c>
      <c r="F3132" s="5" t="s">
        <v>15938</v>
      </c>
      <c r="G3132" s="6" t="s">
        <v>16641</v>
      </c>
      <c r="H3132" s="5" t="s">
        <v>16642</v>
      </c>
      <c r="I3132" s="8" t="s">
        <v>16643</v>
      </c>
      <c r="J3132" s="5" t="s">
        <v>42</v>
      </c>
      <c r="K3132" s="5" t="s">
        <v>5278</v>
      </c>
    </row>
    <row r="3133">
      <c r="A3133" s="4">
        <v>7965.0</v>
      </c>
      <c r="B3133" s="5" t="s">
        <v>16644</v>
      </c>
      <c r="C3133" s="5" t="s">
        <v>16645</v>
      </c>
      <c r="D3133" s="6" t="s">
        <v>15936</v>
      </c>
      <c r="E3133" s="5" t="s">
        <v>16504</v>
      </c>
      <c r="F3133" s="5" t="s">
        <v>15938</v>
      </c>
      <c r="G3133" s="6" t="s">
        <v>16646</v>
      </c>
      <c r="H3133" s="4" t="str">
        <f>IFERROR(__xludf.DUMMYFUNCTION("""info@""&amp;LOWER(REGEXREPLACE(B3133,""[^A-Za-z0-9]"",""""))&amp;"".com"""),"info@sultan.com")</f>
        <v>info@sultan.com</v>
      </c>
      <c r="I3133" s="9" t="s">
        <v>16647</v>
      </c>
      <c r="J3133" s="5" t="s">
        <v>42</v>
      </c>
      <c r="K3133" s="5" t="s">
        <v>2513</v>
      </c>
    </row>
    <row r="3134">
      <c r="A3134" s="4">
        <v>7964.0</v>
      </c>
      <c r="B3134" s="5" t="s">
        <v>16648</v>
      </c>
      <c r="C3134" s="5" t="s">
        <v>16649</v>
      </c>
      <c r="D3134" s="6" t="s">
        <v>15936</v>
      </c>
      <c r="E3134" s="5" t="s">
        <v>16504</v>
      </c>
      <c r="F3134" s="5" t="s">
        <v>15938</v>
      </c>
      <c r="G3134" s="6" t="s">
        <v>16650</v>
      </c>
      <c r="H3134" s="5" t="s">
        <v>16651</v>
      </c>
      <c r="I3134" s="8" t="s">
        <v>16652</v>
      </c>
      <c r="J3134" s="5" t="s">
        <v>18</v>
      </c>
      <c r="K3134" s="4" t="s">
        <v>42</v>
      </c>
    </row>
    <row r="3135">
      <c r="A3135" s="4">
        <v>7963.0</v>
      </c>
      <c r="B3135" s="5" t="s">
        <v>16653</v>
      </c>
      <c r="C3135" s="5" t="s">
        <v>16654</v>
      </c>
      <c r="D3135" s="6" t="s">
        <v>15936</v>
      </c>
      <c r="E3135" s="5" t="s">
        <v>16504</v>
      </c>
      <c r="F3135" s="5" t="s">
        <v>15938</v>
      </c>
      <c r="G3135" s="6" t="s">
        <v>16655</v>
      </c>
      <c r="H3135" s="5" t="s">
        <v>16656</v>
      </c>
      <c r="I3135" s="8" t="s">
        <v>16657</v>
      </c>
      <c r="J3135" s="5" t="s">
        <v>42</v>
      </c>
      <c r="K3135" s="5" t="s">
        <v>16658</v>
      </c>
    </row>
    <row r="3136">
      <c r="A3136" s="4">
        <v>7962.0</v>
      </c>
      <c r="B3136" s="5" t="s">
        <v>16659</v>
      </c>
      <c r="C3136" s="5" t="s">
        <v>16660</v>
      </c>
      <c r="D3136" s="6" t="s">
        <v>15936</v>
      </c>
      <c r="E3136" s="5" t="s">
        <v>16504</v>
      </c>
      <c r="F3136" s="5" t="s">
        <v>15938</v>
      </c>
      <c r="G3136" s="6" t="s">
        <v>16661</v>
      </c>
      <c r="H3136" s="4" t="s">
        <v>16662</v>
      </c>
      <c r="I3136" s="8" t="s">
        <v>16663</v>
      </c>
      <c r="J3136" s="5" t="s">
        <v>42</v>
      </c>
      <c r="K3136" s="5" t="s">
        <v>6319</v>
      </c>
    </row>
    <row r="3137">
      <c r="A3137" s="4">
        <v>7961.0</v>
      </c>
      <c r="B3137" s="5" t="s">
        <v>16664</v>
      </c>
      <c r="C3137" s="5" t="s">
        <v>16665</v>
      </c>
      <c r="D3137" s="6" t="s">
        <v>15936</v>
      </c>
      <c r="E3137" s="5" t="s">
        <v>16504</v>
      </c>
      <c r="F3137" s="5" t="s">
        <v>15938</v>
      </c>
      <c r="G3137" s="6" t="s">
        <v>16666</v>
      </c>
      <c r="H3137" s="5" t="s">
        <v>16667</v>
      </c>
      <c r="I3137" s="9" t="s">
        <v>16668</v>
      </c>
      <c r="J3137" s="5" t="s">
        <v>42</v>
      </c>
      <c r="K3137" s="5" t="s">
        <v>1857</v>
      </c>
    </row>
    <row r="3138">
      <c r="A3138" s="4">
        <v>7960.0</v>
      </c>
      <c r="B3138" s="5" t="s">
        <v>16669</v>
      </c>
      <c r="C3138" s="5" t="s">
        <v>16670</v>
      </c>
      <c r="D3138" s="6" t="s">
        <v>15936</v>
      </c>
      <c r="E3138" s="5" t="s">
        <v>16504</v>
      </c>
      <c r="F3138" s="5" t="s">
        <v>15938</v>
      </c>
      <c r="G3138" s="6" t="s">
        <v>16671</v>
      </c>
      <c r="H3138" s="5" t="s">
        <v>16672</v>
      </c>
      <c r="I3138" s="9" t="s">
        <v>16673</v>
      </c>
      <c r="J3138" s="5" t="s">
        <v>42</v>
      </c>
      <c r="K3138" s="5" t="s">
        <v>16674</v>
      </c>
    </row>
    <row r="3139">
      <c r="A3139" s="4">
        <v>7959.0</v>
      </c>
      <c r="B3139" s="5" t="s">
        <v>16675</v>
      </c>
      <c r="C3139" s="5" t="s">
        <v>16676</v>
      </c>
      <c r="D3139" s="6" t="s">
        <v>15936</v>
      </c>
      <c r="E3139" s="5" t="s">
        <v>16504</v>
      </c>
      <c r="F3139" s="5" t="s">
        <v>15938</v>
      </c>
      <c r="G3139" s="6" t="s">
        <v>16677</v>
      </c>
      <c r="H3139" s="5" t="s">
        <v>16678</v>
      </c>
      <c r="I3139" s="8" t="s">
        <v>16679</v>
      </c>
      <c r="J3139" s="5" t="s">
        <v>42</v>
      </c>
      <c r="K3139" s="5" t="s">
        <v>839</v>
      </c>
    </row>
    <row r="3140">
      <c r="A3140" s="4">
        <v>7958.0</v>
      </c>
      <c r="B3140" s="5" t="s">
        <v>16680</v>
      </c>
      <c r="C3140" s="5" t="s">
        <v>16681</v>
      </c>
      <c r="D3140" s="6" t="s">
        <v>15936</v>
      </c>
      <c r="E3140" s="5" t="s">
        <v>16504</v>
      </c>
      <c r="F3140" s="5" t="s">
        <v>15938</v>
      </c>
      <c r="G3140" s="6" t="s">
        <v>16682</v>
      </c>
      <c r="H3140" s="7" t="s">
        <v>16683</v>
      </c>
      <c r="I3140" s="8" t="s">
        <v>16163</v>
      </c>
      <c r="J3140" s="5" t="s">
        <v>51</v>
      </c>
      <c r="K3140" s="5" t="s">
        <v>16684</v>
      </c>
    </row>
    <row r="3141">
      <c r="A3141" s="4">
        <v>7957.0</v>
      </c>
      <c r="B3141" s="5" t="s">
        <v>16685</v>
      </c>
      <c r="C3141" s="5" t="s">
        <v>16686</v>
      </c>
      <c r="D3141" s="6" t="s">
        <v>16687</v>
      </c>
      <c r="E3141" s="5" t="s">
        <v>16299</v>
      </c>
      <c r="F3141" s="5" t="s">
        <v>15938</v>
      </c>
      <c r="G3141" s="6" t="s">
        <v>16688</v>
      </c>
      <c r="H3141" s="5" t="s">
        <v>16689</v>
      </c>
      <c r="I3141" s="8" t="s">
        <v>16690</v>
      </c>
      <c r="J3141" s="5" t="s">
        <v>42</v>
      </c>
      <c r="K3141" s="5" t="s">
        <v>308</v>
      </c>
    </row>
    <row r="3142">
      <c r="A3142" s="4">
        <v>7956.0</v>
      </c>
      <c r="B3142" s="5" t="s">
        <v>16691</v>
      </c>
      <c r="C3142" s="5" t="s">
        <v>16692</v>
      </c>
      <c r="D3142" s="6" t="s">
        <v>16687</v>
      </c>
      <c r="E3142" s="5" t="s">
        <v>16299</v>
      </c>
      <c r="F3142" s="5" t="s">
        <v>15938</v>
      </c>
      <c r="G3142" s="6" t="s">
        <v>16693</v>
      </c>
      <c r="H3142" s="7" t="s">
        <v>16694</v>
      </c>
      <c r="I3142" s="8" t="s">
        <v>16695</v>
      </c>
      <c r="J3142" s="5" t="s">
        <v>42</v>
      </c>
      <c r="K3142" s="5" t="s">
        <v>294</v>
      </c>
    </row>
    <row r="3143">
      <c r="A3143" s="4">
        <v>7955.0</v>
      </c>
      <c r="B3143" s="5" t="s">
        <v>16696</v>
      </c>
      <c r="C3143" s="5" t="s">
        <v>16697</v>
      </c>
      <c r="D3143" s="6" t="s">
        <v>16687</v>
      </c>
      <c r="E3143" s="5" t="s">
        <v>16299</v>
      </c>
      <c r="F3143" s="5" t="s">
        <v>15938</v>
      </c>
      <c r="G3143" s="6" t="s">
        <v>16698</v>
      </c>
      <c r="H3143" s="5" t="s">
        <v>16699</v>
      </c>
      <c r="I3143" s="9" t="s">
        <v>16700</v>
      </c>
      <c r="J3143" s="5" t="s">
        <v>93</v>
      </c>
      <c r="K3143" s="4" t="s">
        <v>42</v>
      </c>
    </row>
    <row r="3144">
      <c r="A3144" s="4">
        <v>7954.0</v>
      </c>
      <c r="B3144" s="5" t="s">
        <v>16701</v>
      </c>
      <c r="C3144" s="5" t="s">
        <v>16702</v>
      </c>
      <c r="D3144" s="6" t="s">
        <v>16703</v>
      </c>
      <c r="E3144" s="5" t="s">
        <v>16704</v>
      </c>
      <c r="F3144" s="5" t="s">
        <v>15938</v>
      </c>
      <c r="G3144" s="6" t="s">
        <v>16705</v>
      </c>
      <c r="H3144" s="7" t="s">
        <v>16706</v>
      </c>
      <c r="I3144" s="8" t="s">
        <v>16707</v>
      </c>
      <c r="J3144" s="5" t="s">
        <v>42</v>
      </c>
      <c r="K3144" s="4" t="s">
        <v>42</v>
      </c>
    </row>
    <row r="3145">
      <c r="A3145" s="4">
        <v>7953.0</v>
      </c>
      <c r="B3145" s="5" t="s">
        <v>16708</v>
      </c>
      <c r="C3145" s="5" t="s">
        <v>16709</v>
      </c>
      <c r="D3145" s="6" t="s">
        <v>16703</v>
      </c>
      <c r="E3145" s="5" t="s">
        <v>16704</v>
      </c>
      <c r="F3145" s="5" t="s">
        <v>15938</v>
      </c>
      <c r="G3145" s="6" t="s">
        <v>16710</v>
      </c>
      <c r="H3145" s="5" t="s">
        <v>16711</v>
      </c>
      <c r="I3145" s="9" t="s">
        <v>16712</v>
      </c>
      <c r="J3145" s="5" t="s">
        <v>42</v>
      </c>
      <c r="K3145" s="5" t="s">
        <v>115</v>
      </c>
    </row>
    <row r="3146">
      <c r="A3146" s="4">
        <v>7952.0</v>
      </c>
      <c r="B3146" s="5" t="s">
        <v>16713</v>
      </c>
      <c r="C3146" s="5" t="s">
        <v>16714</v>
      </c>
      <c r="D3146" s="6" t="s">
        <v>16715</v>
      </c>
      <c r="E3146" s="5" t="s">
        <v>16716</v>
      </c>
      <c r="F3146" s="5" t="s">
        <v>15938</v>
      </c>
      <c r="G3146" s="6" t="s">
        <v>16717</v>
      </c>
      <c r="H3146" s="4" t="str">
        <f>IFERROR(__xludf.DUMMYFUNCTION("""info@""&amp;LOWER(REGEXREPLACE(B3146,""[^A-Za-z0-9]"",""""))&amp;"".com"""),"info@hotelplayacanyamel.com")</f>
        <v>info@hotelplayacanyamel.com</v>
      </c>
      <c r="I3146" s="9" t="s">
        <v>16718</v>
      </c>
      <c r="J3146" s="5" t="s">
        <v>18</v>
      </c>
      <c r="K3146" s="4" t="s">
        <v>42</v>
      </c>
    </row>
    <row r="3147">
      <c r="A3147" s="4">
        <v>7950.0</v>
      </c>
      <c r="B3147" s="5" t="s">
        <v>16719</v>
      </c>
      <c r="C3147" s="5" t="s">
        <v>16720</v>
      </c>
      <c r="D3147" s="6" t="s">
        <v>16715</v>
      </c>
      <c r="E3147" s="5" t="s">
        <v>16716</v>
      </c>
      <c r="F3147" s="5" t="s">
        <v>15938</v>
      </c>
      <c r="G3147" s="6" t="s">
        <v>16721</v>
      </c>
      <c r="H3147" s="5" t="s">
        <v>16722</v>
      </c>
      <c r="I3147" s="8" t="s">
        <v>16290</v>
      </c>
      <c r="J3147" s="5" t="s">
        <v>42</v>
      </c>
      <c r="K3147" s="5" t="s">
        <v>1250</v>
      </c>
    </row>
    <row r="3148">
      <c r="A3148" s="4">
        <v>7951.0</v>
      </c>
      <c r="B3148" s="5" t="s">
        <v>16719</v>
      </c>
      <c r="C3148" s="5" t="s">
        <v>16723</v>
      </c>
      <c r="D3148" s="6" t="s">
        <v>16715</v>
      </c>
      <c r="E3148" s="5" t="s">
        <v>16716</v>
      </c>
      <c r="F3148" s="5" t="s">
        <v>15938</v>
      </c>
      <c r="G3148" s="6" t="s">
        <v>16721</v>
      </c>
      <c r="H3148" s="5" t="s">
        <v>16724</v>
      </c>
      <c r="I3148" s="8" t="s">
        <v>16290</v>
      </c>
      <c r="J3148" s="5" t="s">
        <v>18</v>
      </c>
      <c r="K3148" s="5" t="s">
        <v>1250</v>
      </c>
    </row>
    <row r="3149">
      <c r="A3149" s="4">
        <v>7949.0</v>
      </c>
      <c r="B3149" s="5" t="s">
        <v>16725</v>
      </c>
      <c r="C3149" s="5" t="s">
        <v>16726</v>
      </c>
      <c r="D3149" s="6" t="s">
        <v>16715</v>
      </c>
      <c r="E3149" s="5" t="s">
        <v>16716</v>
      </c>
      <c r="F3149" s="5" t="s">
        <v>15938</v>
      </c>
      <c r="G3149" s="6" t="s">
        <v>16727</v>
      </c>
      <c r="H3149" s="4" t="str">
        <f>IFERROR(__xludf.DUMMYFUNCTION("""info@""&amp;LOWER(REGEXREPLACE(B3149,""[^A-Za-z0-9]"",""""))&amp;"".com"""),"info@catherinelisabethtwine.com")</f>
        <v>info@catherinelisabethtwine.com</v>
      </c>
      <c r="I3149" s="9" t="s">
        <v>16728</v>
      </c>
      <c r="J3149" s="5" t="s">
        <v>42</v>
      </c>
      <c r="K3149" s="4" t="s">
        <v>42</v>
      </c>
    </row>
    <row r="3150">
      <c r="A3150" s="4">
        <v>7948.0</v>
      </c>
      <c r="B3150" s="5" t="s">
        <v>16729</v>
      </c>
      <c r="C3150" s="5" t="s">
        <v>16730</v>
      </c>
      <c r="D3150" s="6" t="s">
        <v>16715</v>
      </c>
      <c r="E3150" s="5" t="s">
        <v>16716</v>
      </c>
      <c r="F3150" s="5" t="s">
        <v>15938</v>
      </c>
      <c r="G3150" s="6" t="s">
        <v>16731</v>
      </c>
      <c r="H3150" s="5" t="s">
        <v>16732</v>
      </c>
      <c r="I3150" s="8" t="s">
        <v>16733</v>
      </c>
      <c r="J3150" s="5" t="s">
        <v>108</v>
      </c>
      <c r="K3150" s="5" t="s">
        <v>19</v>
      </c>
    </row>
    <row r="3151">
      <c r="A3151" s="4">
        <v>7947.0</v>
      </c>
      <c r="B3151" s="5" t="s">
        <v>16734</v>
      </c>
      <c r="C3151" s="5" t="s">
        <v>16735</v>
      </c>
      <c r="D3151" s="6" t="s">
        <v>16715</v>
      </c>
      <c r="E3151" s="5" t="s">
        <v>16716</v>
      </c>
      <c r="F3151" s="5" t="s">
        <v>15938</v>
      </c>
      <c r="G3151" s="6" t="s">
        <v>16736</v>
      </c>
      <c r="H3151" s="5" t="s">
        <v>16737</v>
      </c>
      <c r="I3151" s="8" t="s">
        <v>16290</v>
      </c>
      <c r="J3151" s="5" t="s">
        <v>42</v>
      </c>
      <c r="K3151" s="4" t="s">
        <v>42</v>
      </c>
    </row>
    <row r="3152">
      <c r="A3152" s="4">
        <v>7946.0</v>
      </c>
      <c r="B3152" s="5" t="s">
        <v>16738</v>
      </c>
      <c r="C3152" s="5" t="s">
        <v>16739</v>
      </c>
      <c r="D3152" s="6" t="s">
        <v>16715</v>
      </c>
      <c r="E3152" s="5" t="s">
        <v>16716</v>
      </c>
      <c r="F3152" s="5" t="s">
        <v>15938</v>
      </c>
      <c r="G3152" s="6" t="s">
        <v>16740</v>
      </c>
      <c r="H3152" s="5" t="s">
        <v>16741</v>
      </c>
      <c r="I3152" s="9" t="s">
        <v>16742</v>
      </c>
      <c r="J3152" s="5" t="s">
        <v>42</v>
      </c>
      <c r="K3152" s="5" t="s">
        <v>2928</v>
      </c>
    </row>
    <row r="3153">
      <c r="A3153" s="4">
        <v>7945.0</v>
      </c>
      <c r="B3153" s="5" t="s">
        <v>16743</v>
      </c>
      <c r="C3153" s="5" t="s">
        <v>16744</v>
      </c>
      <c r="D3153" s="6" t="s">
        <v>16715</v>
      </c>
      <c r="E3153" s="5" t="s">
        <v>16716</v>
      </c>
      <c r="F3153" s="5" t="s">
        <v>15938</v>
      </c>
      <c r="G3153" s="6" t="s">
        <v>16745</v>
      </c>
      <c r="H3153" s="4" t="str">
        <f>IFERROR(__xludf.DUMMYFUNCTION("""info@""&amp;LOWER(REGEXREPLACE(B3153,""[^A-Za-z0-9]"",""""))&amp;"".com"""),"info@minigolfcb.com")</f>
        <v>info@minigolfcb.com</v>
      </c>
      <c r="I3153" s="9" t="s">
        <v>16746</v>
      </c>
      <c r="J3153" s="5" t="s">
        <v>42</v>
      </c>
      <c r="K3153" s="4" t="s">
        <v>42</v>
      </c>
    </row>
    <row r="3154">
      <c r="A3154" s="4">
        <v>7944.0</v>
      </c>
      <c r="B3154" s="5" t="s">
        <v>16747</v>
      </c>
      <c r="C3154" s="5" t="s">
        <v>16748</v>
      </c>
      <c r="D3154" s="6" t="s">
        <v>16715</v>
      </c>
      <c r="E3154" s="5" t="s">
        <v>16716</v>
      </c>
      <c r="F3154" s="5" t="s">
        <v>15938</v>
      </c>
      <c r="G3154" s="6" t="s">
        <v>16749</v>
      </c>
      <c r="H3154" s="5" t="s">
        <v>16750</v>
      </c>
      <c r="I3154" s="8" t="s">
        <v>16751</v>
      </c>
      <c r="J3154" s="5" t="s">
        <v>42</v>
      </c>
      <c r="K3154" s="5" t="s">
        <v>7640</v>
      </c>
    </row>
    <row r="3155">
      <c r="A3155" s="4">
        <v>7943.0</v>
      </c>
      <c r="B3155" s="5" t="s">
        <v>16752</v>
      </c>
      <c r="C3155" s="5" t="s">
        <v>16753</v>
      </c>
      <c r="D3155" s="6" t="s">
        <v>16715</v>
      </c>
      <c r="E3155" s="5" t="s">
        <v>16716</v>
      </c>
      <c r="F3155" s="5" t="s">
        <v>15938</v>
      </c>
      <c r="G3155" s="6" t="s">
        <v>16754</v>
      </c>
      <c r="H3155" s="7" t="s">
        <v>16755</v>
      </c>
      <c r="I3155" s="8" t="s">
        <v>16756</v>
      </c>
      <c r="J3155" s="5" t="s">
        <v>51</v>
      </c>
      <c r="K3155" s="4" t="s">
        <v>42</v>
      </c>
    </row>
    <row r="3156">
      <c r="A3156" s="4">
        <v>7942.0</v>
      </c>
      <c r="B3156" s="5" t="s">
        <v>16757</v>
      </c>
      <c r="C3156" s="5" t="s">
        <v>16758</v>
      </c>
      <c r="D3156" s="6" t="s">
        <v>16759</v>
      </c>
      <c r="E3156" s="5" t="s">
        <v>15950</v>
      </c>
      <c r="F3156" s="5" t="s">
        <v>15938</v>
      </c>
      <c r="G3156" s="6" t="s">
        <v>16760</v>
      </c>
      <c r="H3156" s="5" t="s">
        <v>16761</v>
      </c>
      <c r="I3156" s="8" t="s">
        <v>16762</v>
      </c>
      <c r="J3156" s="5" t="s">
        <v>93</v>
      </c>
      <c r="K3156" s="4" t="s">
        <v>42</v>
      </c>
    </row>
    <row r="3157">
      <c r="A3157" s="4">
        <v>7941.0</v>
      </c>
      <c r="B3157" s="5" t="s">
        <v>16763</v>
      </c>
      <c r="C3157" s="5" t="s">
        <v>16764</v>
      </c>
      <c r="D3157" s="6" t="s">
        <v>16765</v>
      </c>
      <c r="E3157" s="5" t="s">
        <v>16766</v>
      </c>
      <c r="F3157" s="5" t="s">
        <v>15938</v>
      </c>
      <c r="G3157" s="6" t="s">
        <v>16767</v>
      </c>
      <c r="H3157" s="5" t="s">
        <v>16768</v>
      </c>
      <c r="I3157" s="8" t="s">
        <v>16769</v>
      </c>
      <c r="J3157" s="5" t="s">
        <v>108</v>
      </c>
      <c r="K3157" s="5" t="s">
        <v>679</v>
      </c>
    </row>
    <row r="3158">
      <c r="A3158" s="4">
        <v>7940.0</v>
      </c>
      <c r="B3158" s="5" t="s">
        <v>16770</v>
      </c>
      <c r="C3158" s="5" t="s">
        <v>16771</v>
      </c>
      <c r="D3158" s="6" t="s">
        <v>16772</v>
      </c>
      <c r="E3158" s="5" t="s">
        <v>16299</v>
      </c>
      <c r="F3158" s="5" t="s">
        <v>15938</v>
      </c>
      <c r="G3158" s="6" t="s">
        <v>16773</v>
      </c>
      <c r="H3158" s="5" t="s">
        <v>16774</v>
      </c>
      <c r="I3158" s="8" t="s">
        <v>16775</v>
      </c>
      <c r="J3158" s="5" t="s">
        <v>42</v>
      </c>
      <c r="K3158" s="5" t="s">
        <v>1239</v>
      </c>
    </row>
    <row r="3159">
      <c r="A3159" s="4">
        <v>7939.0</v>
      </c>
      <c r="B3159" s="5" t="s">
        <v>16776</v>
      </c>
      <c r="C3159" s="5" t="s">
        <v>16777</v>
      </c>
      <c r="D3159" s="6" t="s">
        <v>16298</v>
      </c>
      <c r="E3159" s="5" t="s">
        <v>16299</v>
      </c>
      <c r="F3159" s="5" t="s">
        <v>15938</v>
      </c>
      <c r="G3159" s="6" t="s">
        <v>16778</v>
      </c>
      <c r="H3159" s="5" t="s">
        <v>16779</v>
      </c>
      <c r="I3159" s="8" t="s">
        <v>16780</v>
      </c>
      <c r="J3159" s="5" t="s">
        <v>93</v>
      </c>
      <c r="K3159" s="4" t="s">
        <v>42</v>
      </c>
    </row>
    <row r="3160">
      <c r="A3160" s="4">
        <v>7938.0</v>
      </c>
      <c r="B3160" s="5" t="s">
        <v>16781</v>
      </c>
      <c r="C3160" s="5" t="s">
        <v>16782</v>
      </c>
      <c r="D3160" s="6" t="s">
        <v>16298</v>
      </c>
      <c r="E3160" s="5" t="s">
        <v>16299</v>
      </c>
      <c r="F3160" s="5" t="s">
        <v>15938</v>
      </c>
      <c r="G3160" s="6" t="s">
        <v>16783</v>
      </c>
      <c r="H3160" s="4" t="s">
        <v>16784</v>
      </c>
      <c r="I3160" s="8" t="s">
        <v>16785</v>
      </c>
      <c r="J3160" s="5" t="s">
        <v>42</v>
      </c>
      <c r="K3160" s="4" t="s">
        <v>42</v>
      </c>
    </row>
    <row r="3161">
      <c r="A3161" s="4">
        <v>7937.0</v>
      </c>
      <c r="B3161" s="5" t="s">
        <v>16786</v>
      </c>
      <c r="C3161" s="5" t="s">
        <v>16297</v>
      </c>
      <c r="D3161" s="6" t="s">
        <v>16298</v>
      </c>
      <c r="E3161" s="5" t="s">
        <v>16299</v>
      </c>
      <c r="F3161" s="5" t="s">
        <v>15938</v>
      </c>
      <c r="G3161" s="6" t="s">
        <v>16787</v>
      </c>
      <c r="H3161" s="5" t="s">
        <v>16788</v>
      </c>
      <c r="I3161" s="8" t="s">
        <v>8159</v>
      </c>
      <c r="J3161" s="5" t="s">
        <v>18</v>
      </c>
      <c r="K3161" s="5" t="s">
        <v>16789</v>
      </c>
    </row>
    <row r="3162">
      <c r="A3162" s="4">
        <v>7936.0</v>
      </c>
      <c r="B3162" s="5" t="s">
        <v>16790</v>
      </c>
      <c r="C3162" s="5" t="s">
        <v>16791</v>
      </c>
      <c r="D3162" s="6" t="s">
        <v>16298</v>
      </c>
      <c r="E3162" s="5" t="s">
        <v>16299</v>
      </c>
      <c r="F3162" s="5" t="s">
        <v>15938</v>
      </c>
      <c r="G3162" s="6" t="s">
        <v>16792</v>
      </c>
      <c r="H3162" s="5" t="s">
        <v>16793</v>
      </c>
      <c r="I3162" s="8" t="s">
        <v>16780</v>
      </c>
      <c r="J3162" s="5" t="s">
        <v>108</v>
      </c>
      <c r="K3162" s="5" t="s">
        <v>16794</v>
      </c>
    </row>
    <row r="3163">
      <c r="A3163" s="4">
        <v>7935.0</v>
      </c>
      <c r="B3163" s="5" t="s">
        <v>16795</v>
      </c>
      <c r="C3163" s="5" t="s">
        <v>16796</v>
      </c>
      <c r="D3163" s="6" t="s">
        <v>16772</v>
      </c>
      <c r="E3163" s="5" t="s">
        <v>16299</v>
      </c>
      <c r="F3163" s="5" t="s">
        <v>15938</v>
      </c>
      <c r="G3163" s="6" t="s">
        <v>16797</v>
      </c>
      <c r="H3163" s="5" t="s">
        <v>16798</v>
      </c>
      <c r="I3163" s="8" t="s">
        <v>16799</v>
      </c>
      <c r="J3163" s="5" t="s">
        <v>42</v>
      </c>
      <c r="K3163" s="5" t="s">
        <v>975</v>
      </c>
    </row>
    <row r="3164">
      <c r="A3164" s="4">
        <v>7934.0</v>
      </c>
      <c r="B3164" s="5" t="s">
        <v>16800</v>
      </c>
      <c r="C3164" s="5" t="s">
        <v>16801</v>
      </c>
      <c r="D3164" s="6" t="s">
        <v>16298</v>
      </c>
      <c r="E3164" s="5" t="s">
        <v>16299</v>
      </c>
      <c r="F3164" s="5" t="s">
        <v>15938</v>
      </c>
      <c r="G3164" s="6" t="s">
        <v>16802</v>
      </c>
      <c r="H3164" s="7" t="s">
        <v>16803</v>
      </c>
      <c r="I3164" s="8" t="s">
        <v>16804</v>
      </c>
      <c r="J3164" s="5" t="s">
        <v>42</v>
      </c>
      <c r="K3164" s="5" t="s">
        <v>16805</v>
      </c>
    </row>
    <row r="3165">
      <c r="A3165" s="4">
        <v>7933.0</v>
      </c>
      <c r="B3165" s="5" t="s">
        <v>16806</v>
      </c>
      <c r="C3165" s="5" t="s">
        <v>16297</v>
      </c>
      <c r="D3165" s="6" t="s">
        <v>16298</v>
      </c>
      <c r="E3165" s="5" t="s">
        <v>16299</v>
      </c>
      <c r="F3165" s="5" t="s">
        <v>15938</v>
      </c>
      <c r="G3165" s="6" t="s">
        <v>16807</v>
      </c>
      <c r="H3165" s="4" t="str">
        <f>IFERROR(__xludf.DUMMYFUNCTION("""info@""&amp;LOWER(REGEXREPLACE(B3165,""[^A-Za-z0-9]"",""""))&amp;"".com"""),"info@solmastineschihuahuas.com")</f>
        <v>info@solmastineschihuahuas.com</v>
      </c>
      <c r="I3165" s="9" t="s">
        <v>16808</v>
      </c>
      <c r="J3165" s="5" t="s">
        <v>42</v>
      </c>
      <c r="K3165" s="5" t="s">
        <v>16809</v>
      </c>
    </row>
    <row r="3166">
      <c r="A3166" s="4">
        <v>7932.0</v>
      </c>
      <c r="B3166" s="5" t="s">
        <v>16810</v>
      </c>
      <c r="C3166" s="5" t="s">
        <v>16811</v>
      </c>
      <c r="D3166" s="6" t="s">
        <v>16812</v>
      </c>
      <c r="E3166" s="5" t="s">
        <v>16813</v>
      </c>
      <c r="F3166" s="5" t="s">
        <v>15938</v>
      </c>
      <c r="G3166" s="6" t="s">
        <v>16814</v>
      </c>
      <c r="H3166" s="5" t="s">
        <v>16815</v>
      </c>
      <c r="I3166" s="8" t="s">
        <v>16816</v>
      </c>
      <c r="J3166" s="5" t="s">
        <v>42</v>
      </c>
      <c r="K3166" s="5" t="s">
        <v>27</v>
      </c>
    </row>
    <row r="3167">
      <c r="A3167" s="4">
        <v>7931.0</v>
      </c>
      <c r="B3167" s="5" t="s">
        <v>16817</v>
      </c>
      <c r="C3167" s="5" t="s">
        <v>16818</v>
      </c>
      <c r="D3167" s="6" t="s">
        <v>16765</v>
      </c>
      <c r="E3167" s="5" t="s">
        <v>16766</v>
      </c>
      <c r="F3167" s="5" t="s">
        <v>15938</v>
      </c>
      <c r="G3167" s="6" t="s">
        <v>16819</v>
      </c>
      <c r="H3167" s="4" t="str">
        <f>IFERROR(__xludf.DUMMYFUNCTION("""info@""&amp;LOWER(REGEXREPLACE(B3167,""[^A-Za-z0-9]"",""""))&amp;"".com"""),"info@ithakapetithotel.com")</f>
        <v>info@ithakapetithotel.com</v>
      </c>
      <c r="I3167" s="9" t="s">
        <v>16820</v>
      </c>
      <c r="J3167" s="5" t="s">
        <v>42</v>
      </c>
      <c r="K3167" s="4" t="s">
        <v>42</v>
      </c>
    </row>
    <row r="3168">
      <c r="A3168" s="4">
        <v>7930.0</v>
      </c>
      <c r="B3168" s="5" t="s">
        <v>16821</v>
      </c>
      <c r="C3168" s="5" t="s">
        <v>16822</v>
      </c>
      <c r="D3168" s="6" t="s">
        <v>16823</v>
      </c>
      <c r="E3168" s="5" t="s">
        <v>16716</v>
      </c>
      <c r="F3168" s="5" t="s">
        <v>15938</v>
      </c>
      <c r="G3168" s="6" t="s">
        <v>16824</v>
      </c>
      <c r="H3168" s="5" t="s">
        <v>16825</v>
      </c>
      <c r="I3168" s="8" t="s">
        <v>16826</v>
      </c>
      <c r="J3168" s="5" t="s">
        <v>42</v>
      </c>
      <c r="K3168" s="4" t="s">
        <v>42</v>
      </c>
    </row>
    <row r="3169">
      <c r="A3169" s="4">
        <v>7929.0</v>
      </c>
      <c r="B3169" s="5" t="s">
        <v>16827</v>
      </c>
      <c r="C3169" s="5" t="s">
        <v>16828</v>
      </c>
      <c r="D3169" s="6" t="s">
        <v>16765</v>
      </c>
      <c r="E3169" s="5" t="s">
        <v>16766</v>
      </c>
      <c r="F3169" s="5" t="s">
        <v>15938</v>
      </c>
      <c r="G3169" s="6" t="s">
        <v>16829</v>
      </c>
      <c r="H3169" s="5" t="s">
        <v>16830</v>
      </c>
      <c r="I3169" s="8" t="s">
        <v>16831</v>
      </c>
      <c r="J3169" s="5" t="s">
        <v>42</v>
      </c>
      <c r="K3169" s="5" t="s">
        <v>553</v>
      </c>
    </row>
    <row r="3170">
      <c r="A3170" s="4">
        <v>7928.0</v>
      </c>
      <c r="B3170" s="5" t="s">
        <v>16832</v>
      </c>
      <c r="C3170" s="5" t="s">
        <v>16833</v>
      </c>
      <c r="D3170" s="6" t="s">
        <v>16765</v>
      </c>
      <c r="E3170" s="5" t="s">
        <v>16766</v>
      </c>
      <c r="F3170" s="5" t="s">
        <v>15938</v>
      </c>
      <c r="G3170" s="6" t="s">
        <v>16834</v>
      </c>
      <c r="H3170" s="4" t="s">
        <v>16835</v>
      </c>
      <c r="I3170" s="8" t="s">
        <v>16836</v>
      </c>
      <c r="J3170" s="5" t="s">
        <v>42</v>
      </c>
      <c r="K3170" s="5" t="s">
        <v>170</v>
      </c>
    </row>
    <row r="3171">
      <c r="A3171" s="4">
        <v>7927.0</v>
      </c>
      <c r="B3171" s="5" t="s">
        <v>16837</v>
      </c>
      <c r="C3171" s="5" t="s">
        <v>16838</v>
      </c>
      <c r="D3171" s="6" t="s">
        <v>16765</v>
      </c>
      <c r="E3171" s="5" t="s">
        <v>16766</v>
      </c>
      <c r="F3171" s="5" t="s">
        <v>15938</v>
      </c>
      <c r="G3171" s="6" t="s">
        <v>16839</v>
      </c>
      <c r="H3171" s="5" t="s">
        <v>16840</v>
      </c>
      <c r="I3171" s="8" t="s">
        <v>16841</v>
      </c>
      <c r="J3171" s="5" t="s">
        <v>42</v>
      </c>
      <c r="K3171" s="4" t="s">
        <v>42</v>
      </c>
    </row>
    <row r="3172">
      <c r="A3172" s="4">
        <v>7926.0</v>
      </c>
      <c r="B3172" s="5" t="s">
        <v>16842</v>
      </c>
      <c r="C3172" s="5" t="s">
        <v>16843</v>
      </c>
      <c r="D3172" s="6" t="s">
        <v>16844</v>
      </c>
      <c r="E3172" s="5" t="s">
        <v>16766</v>
      </c>
      <c r="F3172" s="5" t="s">
        <v>15938</v>
      </c>
      <c r="G3172" s="6" t="s">
        <v>16845</v>
      </c>
      <c r="H3172" s="7" t="s">
        <v>16846</v>
      </c>
      <c r="I3172" s="8" t="s">
        <v>16847</v>
      </c>
      <c r="J3172" s="5" t="s">
        <v>42</v>
      </c>
      <c r="K3172" s="4" t="s">
        <v>42</v>
      </c>
    </row>
    <row r="3173">
      <c r="A3173" s="4">
        <v>7925.0</v>
      </c>
      <c r="B3173" s="5" t="s">
        <v>16848</v>
      </c>
      <c r="C3173" s="5" t="s">
        <v>16849</v>
      </c>
      <c r="D3173" s="6" t="s">
        <v>16850</v>
      </c>
      <c r="E3173" s="5" t="s">
        <v>16851</v>
      </c>
      <c r="F3173" s="5" t="s">
        <v>15938</v>
      </c>
      <c r="G3173" s="6" t="s">
        <v>16852</v>
      </c>
      <c r="H3173" s="5" t="s">
        <v>16853</v>
      </c>
      <c r="I3173" s="9" t="s">
        <v>16854</v>
      </c>
      <c r="J3173" s="5" t="s">
        <v>51</v>
      </c>
      <c r="K3173" s="5" t="s">
        <v>19</v>
      </c>
    </row>
    <row r="3174">
      <c r="A3174" s="4">
        <v>7924.0</v>
      </c>
      <c r="B3174" s="5" t="s">
        <v>16855</v>
      </c>
      <c r="C3174" s="5" t="s">
        <v>16856</v>
      </c>
      <c r="D3174" s="6" t="s">
        <v>16857</v>
      </c>
      <c r="E3174" s="5" t="s">
        <v>16704</v>
      </c>
      <c r="F3174" s="5" t="s">
        <v>15938</v>
      </c>
      <c r="G3174" s="6" t="s">
        <v>16858</v>
      </c>
      <c r="H3174" s="5" t="s">
        <v>16859</v>
      </c>
      <c r="I3174" s="8" t="s">
        <v>16860</v>
      </c>
      <c r="J3174" s="5" t="s">
        <v>18</v>
      </c>
      <c r="K3174" s="5" t="s">
        <v>16861</v>
      </c>
    </row>
    <row r="3175">
      <c r="A3175" s="4">
        <v>7923.0</v>
      </c>
      <c r="B3175" s="5" t="s">
        <v>16862</v>
      </c>
      <c r="C3175" s="5" t="s">
        <v>16863</v>
      </c>
      <c r="D3175" s="6" t="s">
        <v>16857</v>
      </c>
      <c r="E3175" s="5" t="s">
        <v>16704</v>
      </c>
      <c r="F3175" s="5" t="s">
        <v>15938</v>
      </c>
      <c r="G3175" s="6" t="s">
        <v>16864</v>
      </c>
      <c r="H3175" s="5" t="s">
        <v>16241</v>
      </c>
      <c r="I3175" s="8" t="s">
        <v>16242</v>
      </c>
      <c r="J3175" s="5" t="s">
        <v>42</v>
      </c>
      <c r="K3175" s="5" t="s">
        <v>6271</v>
      </c>
    </row>
    <row r="3176">
      <c r="A3176" s="4">
        <v>7922.0</v>
      </c>
      <c r="B3176" s="5" t="s">
        <v>16865</v>
      </c>
      <c r="C3176" s="5" t="s">
        <v>16866</v>
      </c>
      <c r="D3176" s="6" t="s">
        <v>16857</v>
      </c>
      <c r="E3176" s="5" t="s">
        <v>16704</v>
      </c>
      <c r="F3176" s="5" t="s">
        <v>15938</v>
      </c>
      <c r="G3176" s="6" t="s">
        <v>16867</v>
      </c>
      <c r="H3176" s="5" t="s">
        <v>16868</v>
      </c>
      <c r="I3176" s="8" t="s">
        <v>16869</v>
      </c>
      <c r="J3176" s="5" t="s">
        <v>108</v>
      </c>
      <c r="K3176" s="5" t="s">
        <v>14961</v>
      </c>
    </row>
    <row r="3177">
      <c r="A3177" s="4">
        <v>7921.0</v>
      </c>
      <c r="B3177" s="5" t="s">
        <v>16870</v>
      </c>
      <c r="C3177" s="5" t="s">
        <v>16871</v>
      </c>
      <c r="D3177" s="6" t="s">
        <v>16857</v>
      </c>
      <c r="E3177" s="5" t="s">
        <v>16704</v>
      </c>
      <c r="F3177" s="5" t="s">
        <v>15938</v>
      </c>
      <c r="G3177" s="6" t="s">
        <v>16872</v>
      </c>
      <c r="H3177" s="5" t="s">
        <v>16873</v>
      </c>
      <c r="I3177" s="8" t="s">
        <v>16874</v>
      </c>
      <c r="J3177" s="5" t="s">
        <v>108</v>
      </c>
      <c r="K3177" s="4" t="s">
        <v>42</v>
      </c>
    </row>
    <row r="3178">
      <c r="A3178" s="4">
        <v>7920.0</v>
      </c>
      <c r="B3178" s="5" t="s">
        <v>16875</v>
      </c>
      <c r="C3178" s="5" t="s">
        <v>16876</v>
      </c>
      <c r="D3178" s="6" t="s">
        <v>16857</v>
      </c>
      <c r="E3178" s="5" t="s">
        <v>16704</v>
      </c>
      <c r="F3178" s="5" t="s">
        <v>15938</v>
      </c>
      <c r="G3178" s="6" t="s">
        <v>16877</v>
      </c>
      <c r="H3178" s="5" t="s">
        <v>16878</v>
      </c>
      <c r="I3178" s="8" t="s">
        <v>16869</v>
      </c>
      <c r="J3178" s="5" t="s">
        <v>51</v>
      </c>
      <c r="K3178" s="4" t="s">
        <v>42</v>
      </c>
    </row>
    <row r="3179">
      <c r="A3179" s="4">
        <v>7919.0</v>
      </c>
      <c r="B3179" s="5" t="s">
        <v>16879</v>
      </c>
      <c r="C3179" s="5" t="s">
        <v>16880</v>
      </c>
      <c r="D3179" s="6" t="s">
        <v>16857</v>
      </c>
      <c r="E3179" s="5" t="s">
        <v>16704</v>
      </c>
      <c r="F3179" s="5" t="s">
        <v>15938</v>
      </c>
      <c r="G3179" s="6" t="s">
        <v>16881</v>
      </c>
      <c r="H3179" s="5" t="s">
        <v>16103</v>
      </c>
      <c r="I3179" s="8" t="s">
        <v>16069</v>
      </c>
      <c r="J3179" s="5" t="s">
        <v>463</v>
      </c>
      <c r="K3179" s="5" t="s">
        <v>2201</v>
      </c>
    </row>
    <row r="3180">
      <c r="A3180" s="4">
        <v>7918.0</v>
      </c>
      <c r="B3180" s="5" t="s">
        <v>16882</v>
      </c>
      <c r="C3180" s="5" t="s">
        <v>16883</v>
      </c>
      <c r="D3180" s="6" t="s">
        <v>16884</v>
      </c>
      <c r="E3180" s="5" t="s">
        <v>16299</v>
      </c>
      <c r="F3180" s="5" t="s">
        <v>15938</v>
      </c>
      <c r="G3180" s="6" t="s">
        <v>16885</v>
      </c>
      <c r="H3180" s="7" t="s">
        <v>16886</v>
      </c>
      <c r="I3180" s="8" t="s">
        <v>16887</v>
      </c>
      <c r="J3180" s="5" t="s">
        <v>463</v>
      </c>
      <c r="K3180" s="4" t="s">
        <v>42</v>
      </c>
    </row>
    <row r="3181">
      <c r="A3181" s="4">
        <v>7917.0</v>
      </c>
      <c r="B3181" s="5" t="s">
        <v>16888</v>
      </c>
      <c r="C3181" s="5" t="s">
        <v>16889</v>
      </c>
      <c r="D3181" s="6" t="s">
        <v>16884</v>
      </c>
      <c r="E3181" s="5" t="s">
        <v>16299</v>
      </c>
      <c r="F3181" s="5" t="s">
        <v>15938</v>
      </c>
      <c r="G3181" s="6" t="s">
        <v>16890</v>
      </c>
      <c r="H3181" s="5" t="s">
        <v>16891</v>
      </c>
      <c r="I3181" s="8" t="s">
        <v>16892</v>
      </c>
      <c r="J3181" s="5" t="s">
        <v>42</v>
      </c>
      <c r="K3181" s="4" t="s">
        <v>42</v>
      </c>
    </row>
    <row r="3182">
      <c r="A3182" s="4">
        <v>7916.0</v>
      </c>
      <c r="B3182" s="5" t="s">
        <v>16893</v>
      </c>
      <c r="C3182" s="5" t="s">
        <v>16894</v>
      </c>
      <c r="D3182" s="6" t="s">
        <v>16884</v>
      </c>
      <c r="E3182" s="5" t="s">
        <v>16299</v>
      </c>
      <c r="F3182" s="5" t="s">
        <v>15938</v>
      </c>
      <c r="G3182" s="6" t="s">
        <v>16895</v>
      </c>
      <c r="H3182" s="4" t="str">
        <f>IFERROR(__xludf.DUMMYFUNCTION("""info@""&amp;LOWER(REGEXREPLACE(B3182,""[^A-Za-z0-9]"",""""))&amp;"".com"""),"info@estrella.com")</f>
        <v>info@estrella.com</v>
      </c>
      <c r="I3182" s="9" t="s">
        <v>16896</v>
      </c>
      <c r="J3182" s="5" t="s">
        <v>93</v>
      </c>
      <c r="K3182" s="5" t="s">
        <v>1027</v>
      </c>
    </row>
    <row r="3183">
      <c r="A3183" s="4">
        <v>7915.0</v>
      </c>
      <c r="B3183" s="5" t="s">
        <v>16897</v>
      </c>
      <c r="C3183" s="5" t="s">
        <v>16898</v>
      </c>
      <c r="D3183" s="6" t="s">
        <v>16884</v>
      </c>
      <c r="E3183" s="5" t="s">
        <v>16299</v>
      </c>
      <c r="F3183" s="5" t="s">
        <v>15938</v>
      </c>
      <c r="G3183" s="6" t="s">
        <v>16899</v>
      </c>
      <c r="H3183" s="5" t="s">
        <v>16900</v>
      </c>
      <c r="I3183" s="8" t="s">
        <v>16602</v>
      </c>
      <c r="J3183" s="5" t="s">
        <v>42</v>
      </c>
      <c r="K3183" s="5" t="s">
        <v>1210</v>
      </c>
    </row>
    <row r="3184">
      <c r="A3184" s="4">
        <v>7914.0</v>
      </c>
      <c r="B3184" s="5" t="s">
        <v>16901</v>
      </c>
      <c r="C3184" s="5" t="s">
        <v>16902</v>
      </c>
      <c r="D3184" s="6" t="s">
        <v>16884</v>
      </c>
      <c r="E3184" s="5" t="s">
        <v>16299</v>
      </c>
      <c r="F3184" s="5" t="s">
        <v>15938</v>
      </c>
      <c r="G3184" s="6" t="s">
        <v>16903</v>
      </c>
      <c r="H3184" s="5" t="s">
        <v>16904</v>
      </c>
      <c r="I3184" s="9" t="s">
        <v>16905</v>
      </c>
      <c r="J3184" s="5" t="s">
        <v>108</v>
      </c>
      <c r="K3184" s="5" t="s">
        <v>16148</v>
      </c>
    </row>
    <row r="3185">
      <c r="A3185" s="4">
        <v>7913.0</v>
      </c>
      <c r="B3185" s="5" t="s">
        <v>16906</v>
      </c>
      <c r="C3185" s="5" t="s">
        <v>16907</v>
      </c>
      <c r="D3185" s="6" t="s">
        <v>16823</v>
      </c>
      <c r="E3185" s="5" t="s">
        <v>16716</v>
      </c>
      <c r="F3185" s="5" t="s">
        <v>15938</v>
      </c>
      <c r="G3185" s="6" t="s">
        <v>16908</v>
      </c>
      <c r="H3185" s="5" t="s">
        <v>16131</v>
      </c>
      <c r="I3185" s="8" t="s">
        <v>16084</v>
      </c>
      <c r="J3185" s="5" t="s">
        <v>108</v>
      </c>
      <c r="K3185" s="5" t="s">
        <v>16909</v>
      </c>
    </row>
    <row r="3186">
      <c r="A3186" s="4">
        <v>7912.0</v>
      </c>
      <c r="B3186" s="5" t="s">
        <v>16910</v>
      </c>
      <c r="C3186" s="5" t="s">
        <v>16911</v>
      </c>
      <c r="D3186" s="6" t="s">
        <v>16912</v>
      </c>
      <c r="E3186" s="5" t="s">
        <v>16716</v>
      </c>
      <c r="F3186" s="5" t="s">
        <v>15938</v>
      </c>
      <c r="G3186" s="6" t="s">
        <v>16913</v>
      </c>
      <c r="H3186" s="5" t="s">
        <v>16914</v>
      </c>
      <c r="I3186" s="8" t="s">
        <v>16915</v>
      </c>
      <c r="J3186" s="5" t="s">
        <v>108</v>
      </c>
      <c r="K3186" s="4" t="s">
        <v>42</v>
      </c>
    </row>
    <row r="3187">
      <c r="A3187" s="4">
        <v>7911.0</v>
      </c>
      <c r="B3187" s="5" t="s">
        <v>16916</v>
      </c>
      <c r="C3187" s="5" t="s">
        <v>16917</v>
      </c>
      <c r="D3187" s="6" t="s">
        <v>16823</v>
      </c>
      <c r="E3187" s="5" t="s">
        <v>16716</v>
      </c>
      <c r="F3187" s="5" t="s">
        <v>15938</v>
      </c>
      <c r="G3187" s="6" t="s">
        <v>16918</v>
      </c>
      <c r="H3187" s="5" t="s">
        <v>16919</v>
      </c>
      <c r="I3187" s="8" t="s">
        <v>16920</v>
      </c>
      <c r="J3187" s="5" t="s">
        <v>42</v>
      </c>
      <c r="K3187" s="5" t="s">
        <v>5408</v>
      </c>
    </row>
    <row r="3188">
      <c r="A3188" s="4">
        <v>7910.0</v>
      </c>
      <c r="B3188" s="5" t="s">
        <v>16921</v>
      </c>
      <c r="C3188" s="5" t="s">
        <v>16922</v>
      </c>
      <c r="D3188" s="6" t="s">
        <v>16823</v>
      </c>
      <c r="E3188" s="5" t="s">
        <v>16716</v>
      </c>
      <c r="F3188" s="5" t="s">
        <v>15938</v>
      </c>
      <c r="G3188" s="6" t="s">
        <v>16923</v>
      </c>
      <c r="H3188" s="5" t="s">
        <v>16924</v>
      </c>
      <c r="I3188" s="8" t="s">
        <v>16925</v>
      </c>
      <c r="J3188" s="5" t="s">
        <v>42</v>
      </c>
      <c r="K3188" s="4" t="s">
        <v>42</v>
      </c>
    </row>
    <row r="3189">
      <c r="A3189" s="4">
        <v>7909.0</v>
      </c>
      <c r="B3189" s="5" t="s">
        <v>16926</v>
      </c>
      <c r="C3189" s="5" t="s">
        <v>16927</v>
      </c>
      <c r="D3189" s="6" t="s">
        <v>16928</v>
      </c>
      <c r="E3189" s="5" t="s">
        <v>16929</v>
      </c>
      <c r="F3189" s="5" t="s">
        <v>15938</v>
      </c>
      <c r="G3189" s="6" t="s">
        <v>16930</v>
      </c>
      <c r="H3189" s="5" t="s">
        <v>16931</v>
      </c>
      <c r="I3189" s="8" t="s">
        <v>16932</v>
      </c>
      <c r="J3189" s="5" t="s">
        <v>18</v>
      </c>
      <c r="K3189" s="5" t="s">
        <v>260</v>
      </c>
    </row>
    <row r="3190">
      <c r="A3190" s="4">
        <v>7908.0</v>
      </c>
      <c r="B3190" s="5" t="s">
        <v>16933</v>
      </c>
      <c r="C3190" s="5" t="s">
        <v>16934</v>
      </c>
      <c r="D3190" s="6" t="s">
        <v>16935</v>
      </c>
      <c r="E3190" s="5" t="s">
        <v>16929</v>
      </c>
      <c r="F3190" s="5" t="s">
        <v>15938</v>
      </c>
      <c r="G3190" s="6" t="s">
        <v>16936</v>
      </c>
      <c r="H3190" s="5" t="s">
        <v>16937</v>
      </c>
      <c r="I3190" s="8" t="s">
        <v>16938</v>
      </c>
      <c r="J3190" s="5" t="s">
        <v>93</v>
      </c>
      <c r="K3190" s="5" t="s">
        <v>10992</v>
      </c>
    </row>
    <row r="3191">
      <c r="A3191" s="4">
        <v>7907.0</v>
      </c>
      <c r="B3191" s="5" t="s">
        <v>16939</v>
      </c>
      <c r="C3191" s="5" t="s">
        <v>16940</v>
      </c>
      <c r="D3191" s="6" t="s">
        <v>16912</v>
      </c>
      <c r="E3191" s="5" t="s">
        <v>16716</v>
      </c>
      <c r="F3191" s="5" t="s">
        <v>15938</v>
      </c>
      <c r="G3191" s="6" t="s">
        <v>16941</v>
      </c>
      <c r="H3191" s="5" t="s">
        <v>16942</v>
      </c>
      <c r="I3191" s="8" t="s">
        <v>16943</v>
      </c>
      <c r="J3191" s="5" t="s">
        <v>93</v>
      </c>
      <c r="K3191" s="5" t="s">
        <v>201</v>
      </c>
    </row>
    <row r="3192">
      <c r="A3192" s="4">
        <v>7906.0</v>
      </c>
      <c r="B3192" s="5" t="s">
        <v>16944</v>
      </c>
      <c r="C3192" s="5" t="s">
        <v>16945</v>
      </c>
      <c r="D3192" s="6" t="s">
        <v>16935</v>
      </c>
      <c r="E3192" s="5" t="s">
        <v>16929</v>
      </c>
      <c r="F3192" s="5" t="s">
        <v>15938</v>
      </c>
      <c r="G3192" s="6" t="s">
        <v>16946</v>
      </c>
      <c r="H3192" s="5" t="s">
        <v>16947</v>
      </c>
      <c r="I3192" s="8" t="s">
        <v>16938</v>
      </c>
      <c r="J3192" s="5" t="s">
        <v>93</v>
      </c>
      <c r="K3192" s="5" t="s">
        <v>16948</v>
      </c>
    </row>
    <row r="3193">
      <c r="A3193" s="4">
        <v>7905.0</v>
      </c>
      <c r="B3193" s="5" t="s">
        <v>16949</v>
      </c>
      <c r="C3193" s="5" t="s">
        <v>16950</v>
      </c>
      <c r="D3193" s="6" t="s">
        <v>16935</v>
      </c>
      <c r="E3193" s="5" t="s">
        <v>16929</v>
      </c>
      <c r="F3193" s="5" t="s">
        <v>15938</v>
      </c>
      <c r="G3193" s="6" t="s">
        <v>16951</v>
      </c>
      <c r="H3193" s="5" t="s">
        <v>16952</v>
      </c>
      <c r="I3193" s="8" t="s">
        <v>16953</v>
      </c>
      <c r="J3193" s="5" t="s">
        <v>108</v>
      </c>
      <c r="K3193" s="4" t="s">
        <v>42</v>
      </c>
    </row>
    <row r="3194">
      <c r="A3194" s="4">
        <v>7904.0</v>
      </c>
      <c r="B3194" s="5" t="s">
        <v>16954</v>
      </c>
      <c r="C3194" s="5" t="s">
        <v>16955</v>
      </c>
      <c r="D3194" s="6" t="s">
        <v>16935</v>
      </c>
      <c r="E3194" s="5" t="s">
        <v>16929</v>
      </c>
      <c r="F3194" s="5" t="s">
        <v>15938</v>
      </c>
      <c r="G3194" s="6" t="s">
        <v>16956</v>
      </c>
      <c r="H3194" s="5" t="s">
        <v>16957</v>
      </c>
      <c r="I3194" s="8" t="s">
        <v>16958</v>
      </c>
      <c r="J3194" s="5" t="s">
        <v>93</v>
      </c>
      <c r="K3194" s="5" t="s">
        <v>16959</v>
      </c>
    </row>
    <row r="3195">
      <c r="A3195" s="4">
        <v>7903.0</v>
      </c>
      <c r="B3195" s="5" t="s">
        <v>16960</v>
      </c>
      <c r="C3195" s="5" t="s">
        <v>16961</v>
      </c>
      <c r="D3195" s="6" t="s">
        <v>16962</v>
      </c>
      <c r="E3195" s="5" t="s">
        <v>16929</v>
      </c>
      <c r="F3195" s="5" t="s">
        <v>15938</v>
      </c>
      <c r="G3195" s="6" t="s">
        <v>16963</v>
      </c>
      <c r="H3195" s="5" t="s">
        <v>16964</v>
      </c>
      <c r="I3195" s="8" t="s">
        <v>16938</v>
      </c>
      <c r="J3195" s="5" t="s">
        <v>18</v>
      </c>
      <c r="K3195" s="5" t="s">
        <v>15624</v>
      </c>
    </row>
    <row r="3196">
      <c r="A3196" s="4">
        <v>7902.0</v>
      </c>
      <c r="B3196" s="5" t="s">
        <v>16965</v>
      </c>
      <c r="C3196" s="5" t="s">
        <v>16966</v>
      </c>
      <c r="D3196" s="6" t="s">
        <v>16935</v>
      </c>
      <c r="E3196" s="5" t="s">
        <v>16929</v>
      </c>
      <c r="F3196" s="5" t="s">
        <v>15938</v>
      </c>
      <c r="G3196" s="6" t="s">
        <v>16967</v>
      </c>
      <c r="H3196" s="5" t="s">
        <v>16968</v>
      </c>
      <c r="I3196" s="8" t="s">
        <v>16969</v>
      </c>
      <c r="J3196" s="5" t="s">
        <v>93</v>
      </c>
      <c r="K3196" s="5" t="s">
        <v>16148</v>
      </c>
    </row>
    <row r="3197">
      <c r="A3197" s="4">
        <v>7901.0</v>
      </c>
      <c r="B3197" s="5" t="s">
        <v>16970</v>
      </c>
      <c r="C3197" s="5" t="s">
        <v>16971</v>
      </c>
      <c r="D3197" s="6" t="s">
        <v>16962</v>
      </c>
      <c r="E3197" s="5" t="s">
        <v>16929</v>
      </c>
      <c r="F3197" s="5" t="s">
        <v>15938</v>
      </c>
      <c r="G3197" s="6" t="s">
        <v>16972</v>
      </c>
      <c r="H3197" s="5" t="s">
        <v>16973</v>
      </c>
      <c r="I3197" s="8" t="s">
        <v>16974</v>
      </c>
      <c r="J3197" s="5" t="s">
        <v>108</v>
      </c>
      <c r="K3197" s="4" t="s">
        <v>42</v>
      </c>
    </row>
    <row r="3198">
      <c r="A3198" s="4">
        <v>7900.0</v>
      </c>
      <c r="B3198" s="5" t="s">
        <v>16975</v>
      </c>
      <c r="C3198" s="5" t="s">
        <v>16976</v>
      </c>
      <c r="D3198" s="6" t="s">
        <v>16962</v>
      </c>
      <c r="E3198" s="5" t="s">
        <v>16851</v>
      </c>
      <c r="F3198" s="5" t="s">
        <v>15938</v>
      </c>
      <c r="G3198" s="6" t="s">
        <v>16977</v>
      </c>
      <c r="H3198" s="5" t="s">
        <v>16978</v>
      </c>
      <c r="I3198" s="8" t="s">
        <v>16979</v>
      </c>
      <c r="J3198" s="5" t="s">
        <v>93</v>
      </c>
      <c r="K3198" s="5" t="s">
        <v>7591</v>
      </c>
    </row>
    <row r="3199">
      <c r="A3199" s="4">
        <v>7899.0</v>
      </c>
      <c r="B3199" s="5" t="s">
        <v>16980</v>
      </c>
      <c r="C3199" s="5" t="s">
        <v>16981</v>
      </c>
      <c r="D3199" s="6" t="s">
        <v>16962</v>
      </c>
      <c r="E3199" s="5" t="s">
        <v>16851</v>
      </c>
      <c r="F3199" s="5" t="s">
        <v>15938</v>
      </c>
      <c r="G3199" s="6" t="s">
        <v>16982</v>
      </c>
      <c r="H3199" s="4" t="str">
        <f>IFERROR(__xludf.DUMMYFUNCTION("""info@""&amp;LOWER(REGEXREPLACE(B3199,""[^A-Za-z0-9]"",""""))&amp;"".com"""),"info@sacomaresortsl.com")</f>
        <v>info@sacomaresortsl.com</v>
      </c>
      <c r="I3199" s="9" t="s">
        <v>16983</v>
      </c>
      <c r="J3199" s="5" t="s">
        <v>108</v>
      </c>
      <c r="K3199" s="4" t="s">
        <v>42</v>
      </c>
    </row>
    <row r="3200">
      <c r="A3200" s="4">
        <v>7898.0</v>
      </c>
      <c r="B3200" s="5" t="s">
        <v>16984</v>
      </c>
      <c r="C3200" s="5" t="s">
        <v>16985</v>
      </c>
      <c r="D3200" s="6" t="s">
        <v>16986</v>
      </c>
      <c r="E3200" s="5" t="s">
        <v>16851</v>
      </c>
      <c r="F3200" s="5" t="s">
        <v>15938</v>
      </c>
      <c r="G3200" s="6" t="s">
        <v>16987</v>
      </c>
      <c r="H3200" s="4" t="str">
        <f>IFERROR(__xludf.DUMMYFUNCTION("""info@""&amp;LOWER(REGEXREPLACE(B3200,""[^A-Za-z0-9]"",""""))&amp;"".com"""),"info@seasunfona.com")</f>
        <v>info@seasunfona.com</v>
      </c>
      <c r="I3200" s="9" t="s">
        <v>16988</v>
      </c>
      <c r="J3200" s="5" t="s">
        <v>42</v>
      </c>
      <c r="K3200" s="5" t="s">
        <v>2683</v>
      </c>
    </row>
    <row r="3201">
      <c r="A3201" s="4">
        <v>7897.0</v>
      </c>
      <c r="B3201" s="5" t="s">
        <v>16989</v>
      </c>
      <c r="C3201" s="5" t="s">
        <v>16990</v>
      </c>
      <c r="D3201" s="6" t="s">
        <v>16962</v>
      </c>
      <c r="E3201" s="5" t="s">
        <v>16851</v>
      </c>
      <c r="F3201" s="5" t="s">
        <v>15938</v>
      </c>
      <c r="G3201" s="6" t="s">
        <v>16991</v>
      </c>
      <c r="H3201" s="5" t="s">
        <v>16992</v>
      </c>
      <c r="I3201" s="8" t="s">
        <v>16993</v>
      </c>
      <c r="J3201" s="5" t="s">
        <v>18</v>
      </c>
      <c r="K3201" s="4" t="s">
        <v>42</v>
      </c>
    </row>
    <row r="3202">
      <c r="A3202" s="4">
        <v>7896.0</v>
      </c>
      <c r="B3202" s="5" t="s">
        <v>16994</v>
      </c>
      <c r="C3202" s="5" t="s">
        <v>16995</v>
      </c>
      <c r="D3202" s="6" t="s">
        <v>16962</v>
      </c>
      <c r="E3202" s="5" t="s">
        <v>16851</v>
      </c>
      <c r="F3202" s="5" t="s">
        <v>15938</v>
      </c>
      <c r="G3202" s="6" t="s">
        <v>16996</v>
      </c>
      <c r="H3202" s="5" t="s">
        <v>16997</v>
      </c>
      <c r="I3202" s="8" t="s">
        <v>16953</v>
      </c>
      <c r="J3202" s="5" t="s">
        <v>42</v>
      </c>
      <c r="K3202" s="5" t="s">
        <v>16271</v>
      </c>
    </row>
    <row r="3203">
      <c r="A3203" s="4">
        <v>7895.0</v>
      </c>
      <c r="B3203" s="5" t="s">
        <v>16998</v>
      </c>
      <c r="C3203" s="5" t="s">
        <v>16999</v>
      </c>
      <c r="D3203" s="6" t="s">
        <v>16962</v>
      </c>
      <c r="E3203" s="5" t="s">
        <v>16851</v>
      </c>
      <c r="F3203" s="5" t="s">
        <v>15938</v>
      </c>
      <c r="G3203" s="6" t="s">
        <v>17000</v>
      </c>
      <c r="H3203" s="5" t="s">
        <v>17001</v>
      </c>
      <c r="I3203" s="8" t="s">
        <v>17002</v>
      </c>
      <c r="J3203" s="5" t="s">
        <v>42</v>
      </c>
      <c r="K3203" s="5" t="s">
        <v>7801</v>
      </c>
    </row>
    <row r="3204">
      <c r="A3204" s="4">
        <v>7894.0</v>
      </c>
      <c r="B3204" s="5" t="s">
        <v>17003</v>
      </c>
      <c r="C3204" s="5" t="s">
        <v>17004</v>
      </c>
      <c r="D3204" s="6" t="s">
        <v>16962</v>
      </c>
      <c r="E3204" s="5" t="s">
        <v>16851</v>
      </c>
      <c r="F3204" s="5" t="s">
        <v>15938</v>
      </c>
      <c r="G3204" s="6" t="s">
        <v>17005</v>
      </c>
      <c r="H3204" s="5" t="s">
        <v>17006</v>
      </c>
      <c r="I3204" s="8" t="s">
        <v>17007</v>
      </c>
      <c r="J3204" s="5" t="s">
        <v>42</v>
      </c>
      <c r="K3204" s="5" t="s">
        <v>368</v>
      </c>
    </row>
    <row r="3205">
      <c r="A3205" s="4">
        <v>7893.0</v>
      </c>
      <c r="B3205" s="5" t="s">
        <v>17008</v>
      </c>
      <c r="C3205" s="5" t="s">
        <v>17009</v>
      </c>
      <c r="D3205" s="6" t="s">
        <v>16962</v>
      </c>
      <c r="E3205" s="5" t="s">
        <v>16851</v>
      </c>
      <c r="F3205" s="5" t="s">
        <v>15938</v>
      </c>
      <c r="G3205" s="6" t="s">
        <v>17010</v>
      </c>
      <c r="H3205" s="4" t="str">
        <f>IFERROR(__xludf.DUMMYFUNCTION("""info@""&amp;LOWER(REGEXREPLACE(B3205,""[^A-Za-z0-9]"",""""))&amp;"".com"""),"info@orientbeach.com")</f>
        <v>info@orientbeach.com</v>
      </c>
      <c r="I3205" s="9" t="s">
        <v>17011</v>
      </c>
      <c r="J3205" s="5" t="s">
        <v>108</v>
      </c>
      <c r="K3205" s="5" t="s">
        <v>9927</v>
      </c>
    </row>
    <row r="3206">
      <c r="A3206" s="4">
        <v>7892.0</v>
      </c>
      <c r="B3206" s="5" t="s">
        <v>17012</v>
      </c>
      <c r="C3206" s="5" t="s">
        <v>17013</v>
      </c>
      <c r="D3206" s="6" t="s">
        <v>16962</v>
      </c>
      <c r="E3206" s="5" t="s">
        <v>16851</v>
      </c>
      <c r="F3206" s="5" t="s">
        <v>15938</v>
      </c>
      <c r="G3206" s="6" t="s">
        <v>17014</v>
      </c>
      <c r="H3206" s="4" t="str">
        <f>IFERROR(__xludf.DUMMYFUNCTION("""info@""&amp;LOWER(REGEXREPLACE(B3206,""[^A-Za-z0-9]"",""""))&amp;"".com"""),"info@jadehotelsa.com")</f>
        <v>info@jadehotelsa.com</v>
      </c>
      <c r="I3206" s="9" t="s">
        <v>17015</v>
      </c>
      <c r="J3206" s="5" t="s">
        <v>42</v>
      </c>
      <c r="K3206" s="4" t="s">
        <v>42</v>
      </c>
    </row>
    <row r="3207">
      <c r="A3207" s="4">
        <v>7891.0</v>
      </c>
      <c r="B3207" s="5" t="s">
        <v>17016</v>
      </c>
      <c r="C3207" s="5" t="s">
        <v>17017</v>
      </c>
      <c r="D3207" s="6" t="s">
        <v>16962</v>
      </c>
      <c r="E3207" s="5" t="s">
        <v>16851</v>
      </c>
      <c r="F3207" s="5" t="s">
        <v>15938</v>
      </c>
      <c r="G3207" s="6" t="s">
        <v>17018</v>
      </c>
      <c r="H3207" s="5" t="s">
        <v>17019</v>
      </c>
      <c r="I3207" s="8" t="s">
        <v>17020</v>
      </c>
      <c r="J3207" s="5" t="s">
        <v>42</v>
      </c>
      <c r="K3207" s="5" t="s">
        <v>13751</v>
      </c>
    </row>
    <row r="3208">
      <c r="A3208" s="4">
        <v>7890.0</v>
      </c>
      <c r="B3208" s="5" t="s">
        <v>17021</v>
      </c>
      <c r="C3208" s="5" t="s">
        <v>17022</v>
      </c>
      <c r="D3208" s="6" t="s">
        <v>16962</v>
      </c>
      <c r="E3208" s="5" t="s">
        <v>16851</v>
      </c>
      <c r="F3208" s="5" t="s">
        <v>15938</v>
      </c>
      <c r="G3208" s="6" t="s">
        <v>17023</v>
      </c>
      <c r="H3208" s="7" t="s">
        <v>17024</v>
      </c>
      <c r="I3208" s="8" t="s">
        <v>17025</v>
      </c>
      <c r="J3208" s="5" t="s">
        <v>42</v>
      </c>
      <c r="K3208" s="4" t="s">
        <v>42</v>
      </c>
    </row>
    <row r="3209">
      <c r="A3209" s="4">
        <v>7889.0</v>
      </c>
      <c r="B3209" s="5" t="s">
        <v>17026</v>
      </c>
      <c r="C3209" s="5" t="s">
        <v>17027</v>
      </c>
      <c r="D3209" s="6" t="s">
        <v>16962</v>
      </c>
      <c r="E3209" s="5" t="s">
        <v>16851</v>
      </c>
      <c r="F3209" s="5" t="s">
        <v>15938</v>
      </c>
      <c r="G3209" s="6" t="s">
        <v>17028</v>
      </c>
      <c r="H3209" s="5" t="s">
        <v>17029</v>
      </c>
      <c r="I3209" s="8" t="s">
        <v>16953</v>
      </c>
      <c r="J3209" s="5" t="s">
        <v>42</v>
      </c>
      <c r="K3209" s="5" t="s">
        <v>16271</v>
      </c>
    </row>
    <row r="3210">
      <c r="A3210" s="4">
        <v>7888.0</v>
      </c>
      <c r="B3210" s="5" t="s">
        <v>17030</v>
      </c>
      <c r="C3210" s="5" t="s">
        <v>17031</v>
      </c>
      <c r="D3210" s="6" t="s">
        <v>16962</v>
      </c>
      <c r="E3210" s="5" t="s">
        <v>16851</v>
      </c>
      <c r="F3210" s="5" t="s">
        <v>15938</v>
      </c>
      <c r="G3210" s="6" t="s">
        <v>17032</v>
      </c>
      <c r="H3210" s="5" t="s">
        <v>17033</v>
      </c>
      <c r="I3210" s="8" t="s">
        <v>16953</v>
      </c>
      <c r="J3210" s="5" t="s">
        <v>18</v>
      </c>
      <c r="K3210" s="4" t="s">
        <v>42</v>
      </c>
    </row>
    <row r="3211">
      <c r="A3211" s="4">
        <v>7887.0</v>
      </c>
      <c r="B3211" s="5" t="s">
        <v>17034</v>
      </c>
      <c r="C3211" s="5" t="s">
        <v>17035</v>
      </c>
      <c r="D3211" s="6" t="s">
        <v>16986</v>
      </c>
      <c r="E3211" s="5" t="s">
        <v>16299</v>
      </c>
      <c r="F3211" s="5" t="s">
        <v>15938</v>
      </c>
      <c r="G3211" s="6" t="s">
        <v>17036</v>
      </c>
      <c r="H3211" s="5" t="s">
        <v>17037</v>
      </c>
      <c r="I3211" s="8" t="s">
        <v>13382</v>
      </c>
      <c r="J3211" s="5" t="s">
        <v>42</v>
      </c>
      <c r="K3211" s="5" t="s">
        <v>17038</v>
      </c>
    </row>
    <row r="3212">
      <c r="A3212" s="4">
        <v>7886.0</v>
      </c>
      <c r="B3212" s="5" t="s">
        <v>17039</v>
      </c>
      <c r="C3212" s="5" t="s">
        <v>17040</v>
      </c>
      <c r="D3212" s="6" t="s">
        <v>16962</v>
      </c>
      <c r="E3212" s="5" t="s">
        <v>16851</v>
      </c>
      <c r="F3212" s="5" t="s">
        <v>15938</v>
      </c>
      <c r="G3212" s="6" t="s">
        <v>17041</v>
      </c>
      <c r="H3212" s="4" t="s">
        <v>17042</v>
      </c>
      <c r="I3212" s="8" t="s">
        <v>17043</v>
      </c>
      <c r="J3212" s="5" t="s">
        <v>51</v>
      </c>
      <c r="K3212" s="5" t="s">
        <v>7758</v>
      </c>
    </row>
    <row r="3213">
      <c r="A3213" s="4">
        <v>7885.0</v>
      </c>
      <c r="B3213" s="5" t="s">
        <v>17044</v>
      </c>
      <c r="C3213" s="5" t="s">
        <v>17045</v>
      </c>
      <c r="D3213" s="6" t="s">
        <v>16986</v>
      </c>
      <c r="E3213" s="5" t="s">
        <v>16299</v>
      </c>
      <c r="F3213" s="5" t="s">
        <v>15938</v>
      </c>
      <c r="G3213" s="6" t="s">
        <v>17046</v>
      </c>
      <c r="H3213" s="5" t="s">
        <v>17047</v>
      </c>
      <c r="I3213" s="8" t="s">
        <v>17048</v>
      </c>
      <c r="J3213" s="5" t="s">
        <v>108</v>
      </c>
      <c r="K3213" s="4" t="s">
        <v>42</v>
      </c>
    </row>
    <row r="3214">
      <c r="A3214" s="4">
        <v>7884.0</v>
      </c>
      <c r="B3214" s="5" t="s">
        <v>17049</v>
      </c>
      <c r="C3214" s="5" t="s">
        <v>17050</v>
      </c>
      <c r="D3214" s="6" t="s">
        <v>16962</v>
      </c>
      <c r="E3214" s="5" t="s">
        <v>16851</v>
      </c>
      <c r="F3214" s="5" t="s">
        <v>15938</v>
      </c>
      <c r="G3214" s="6" t="s">
        <v>17051</v>
      </c>
      <c r="H3214" s="4" t="str">
        <f>IFERROR(__xludf.DUMMYFUNCTION("""info@""&amp;LOWER(REGEXREPLACE(B3214,""[^A-Za-z0-9]"",""""))&amp;"".com"""),"info@aparthotelplaysol.com")</f>
        <v>info@aparthotelplaysol.com</v>
      </c>
      <c r="I3214" s="9" t="s">
        <v>17052</v>
      </c>
      <c r="J3214" s="5" t="s">
        <v>42</v>
      </c>
      <c r="K3214" s="4" t="s">
        <v>42</v>
      </c>
    </row>
    <row r="3215">
      <c r="A3215" s="4">
        <v>7883.0</v>
      </c>
      <c r="B3215" s="5" t="s">
        <v>17053</v>
      </c>
      <c r="C3215" s="5" t="s">
        <v>17054</v>
      </c>
      <c r="D3215" s="6" t="s">
        <v>16962</v>
      </c>
      <c r="E3215" s="5" t="s">
        <v>16851</v>
      </c>
      <c r="F3215" s="5" t="s">
        <v>15938</v>
      </c>
      <c r="G3215" s="6" t="s">
        <v>17055</v>
      </c>
      <c r="H3215" s="5" t="s">
        <v>17056</v>
      </c>
      <c r="I3215" s="8" t="s">
        <v>16938</v>
      </c>
      <c r="J3215" s="5" t="s">
        <v>108</v>
      </c>
      <c r="K3215" s="5" t="s">
        <v>10064</v>
      </c>
    </row>
    <row r="3216">
      <c r="A3216" s="4">
        <v>7882.0</v>
      </c>
      <c r="B3216" s="5" t="s">
        <v>17057</v>
      </c>
      <c r="C3216" s="5" t="s">
        <v>17058</v>
      </c>
      <c r="D3216" s="6" t="s">
        <v>16962</v>
      </c>
      <c r="E3216" s="5" t="s">
        <v>16851</v>
      </c>
      <c r="F3216" s="5" t="s">
        <v>15938</v>
      </c>
      <c r="G3216" s="6" t="s">
        <v>17059</v>
      </c>
      <c r="H3216" s="5" t="s">
        <v>17060</v>
      </c>
      <c r="I3216" s="9" t="s">
        <v>17061</v>
      </c>
      <c r="J3216" s="5" t="s">
        <v>42</v>
      </c>
      <c r="K3216" s="5" t="s">
        <v>14838</v>
      </c>
    </row>
    <row r="3217">
      <c r="A3217" s="4">
        <v>7881.0</v>
      </c>
      <c r="B3217" s="5" t="s">
        <v>17062</v>
      </c>
      <c r="C3217" s="5" t="s">
        <v>17063</v>
      </c>
      <c r="D3217" s="6" t="s">
        <v>16962</v>
      </c>
      <c r="E3217" s="5" t="s">
        <v>16851</v>
      </c>
      <c r="F3217" s="5" t="s">
        <v>15938</v>
      </c>
      <c r="G3217" s="6" t="s">
        <v>17064</v>
      </c>
      <c r="H3217" s="5" t="s">
        <v>17065</v>
      </c>
      <c r="I3217" s="8" t="s">
        <v>16602</v>
      </c>
      <c r="J3217" s="5" t="s">
        <v>463</v>
      </c>
      <c r="K3217" s="5" t="s">
        <v>13806</v>
      </c>
    </row>
    <row r="3218">
      <c r="A3218" s="4">
        <v>7880.0</v>
      </c>
      <c r="B3218" s="5" t="s">
        <v>17066</v>
      </c>
      <c r="C3218" s="5" t="s">
        <v>17067</v>
      </c>
      <c r="D3218" s="6" t="s">
        <v>16962</v>
      </c>
      <c r="E3218" s="5" t="s">
        <v>16851</v>
      </c>
      <c r="F3218" s="5" t="s">
        <v>15938</v>
      </c>
      <c r="G3218" s="6" t="s">
        <v>17068</v>
      </c>
      <c r="H3218" s="5" t="s">
        <v>17069</v>
      </c>
      <c r="I3218" s="8" t="s">
        <v>16938</v>
      </c>
      <c r="J3218" s="5" t="s">
        <v>18</v>
      </c>
      <c r="K3218" s="5" t="s">
        <v>15197</v>
      </c>
    </row>
    <row r="3219">
      <c r="A3219" s="4">
        <v>7879.0</v>
      </c>
      <c r="B3219" s="5" t="s">
        <v>17070</v>
      </c>
      <c r="C3219" s="5" t="s">
        <v>17071</v>
      </c>
      <c r="D3219" s="6" t="s">
        <v>16986</v>
      </c>
      <c r="E3219" s="5" t="s">
        <v>16299</v>
      </c>
      <c r="F3219" s="5" t="s">
        <v>15938</v>
      </c>
      <c r="G3219" s="6" t="s">
        <v>17072</v>
      </c>
      <c r="H3219" s="5" t="s">
        <v>16737</v>
      </c>
      <c r="I3219" s="8" t="s">
        <v>16290</v>
      </c>
      <c r="J3219" s="5" t="s">
        <v>42</v>
      </c>
      <c r="K3219" s="5" t="s">
        <v>8160</v>
      </c>
    </row>
    <row r="3220">
      <c r="A3220" s="4">
        <v>7878.0</v>
      </c>
      <c r="B3220" s="5" t="s">
        <v>17073</v>
      </c>
      <c r="C3220" s="5" t="s">
        <v>17074</v>
      </c>
      <c r="D3220" s="6" t="s">
        <v>16962</v>
      </c>
      <c r="E3220" s="5" t="s">
        <v>16851</v>
      </c>
      <c r="F3220" s="5" t="s">
        <v>15938</v>
      </c>
      <c r="G3220" s="6" t="s">
        <v>17075</v>
      </c>
      <c r="H3220" s="5" t="s">
        <v>17076</v>
      </c>
      <c r="I3220" s="9" t="s">
        <v>17077</v>
      </c>
      <c r="J3220" s="5" t="s">
        <v>18</v>
      </c>
      <c r="K3220" s="5" t="s">
        <v>17078</v>
      </c>
    </row>
    <row r="3221">
      <c r="A3221" s="4">
        <v>7877.0</v>
      </c>
      <c r="B3221" s="5" t="s">
        <v>17079</v>
      </c>
      <c r="C3221" s="5" t="s">
        <v>17080</v>
      </c>
      <c r="D3221" s="6" t="s">
        <v>16986</v>
      </c>
      <c r="E3221" s="5" t="s">
        <v>16851</v>
      </c>
      <c r="F3221" s="5" t="s">
        <v>15938</v>
      </c>
      <c r="G3221" s="6" t="s">
        <v>17081</v>
      </c>
      <c r="H3221" s="5" t="s">
        <v>17082</v>
      </c>
      <c r="I3221" s="8" t="s">
        <v>17048</v>
      </c>
      <c r="J3221" s="5" t="s">
        <v>108</v>
      </c>
      <c r="K3221" s="4" t="s">
        <v>42</v>
      </c>
    </row>
    <row r="3222">
      <c r="A3222" s="4">
        <v>7876.0</v>
      </c>
      <c r="B3222" s="5" t="s">
        <v>17083</v>
      </c>
      <c r="C3222" s="5" t="s">
        <v>17084</v>
      </c>
      <c r="D3222" s="6" t="s">
        <v>16986</v>
      </c>
      <c r="E3222" s="5" t="s">
        <v>16299</v>
      </c>
      <c r="F3222" s="5" t="s">
        <v>15938</v>
      </c>
      <c r="G3222" s="6" t="s">
        <v>17085</v>
      </c>
      <c r="H3222" s="5" t="s">
        <v>17086</v>
      </c>
      <c r="I3222" s="8" t="s">
        <v>17087</v>
      </c>
      <c r="J3222" s="5" t="s">
        <v>18</v>
      </c>
      <c r="K3222" s="5" t="s">
        <v>1375</v>
      </c>
    </row>
    <row r="3223">
      <c r="A3223" s="4">
        <v>7875.0</v>
      </c>
      <c r="B3223" s="5" t="s">
        <v>17088</v>
      </c>
      <c r="C3223" s="5" t="s">
        <v>17089</v>
      </c>
      <c r="D3223" s="6" t="s">
        <v>16986</v>
      </c>
      <c r="E3223" s="5" t="s">
        <v>16299</v>
      </c>
      <c r="F3223" s="5" t="s">
        <v>15938</v>
      </c>
      <c r="G3223" s="6" t="s">
        <v>17090</v>
      </c>
      <c r="H3223" s="4" t="str">
        <f>IFERROR(__xludf.DUMMYFUNCTION("""info@""&amp;LOWER(REGEXREPLACE(B3223,""[^A-Za-z0-9]"",""""))&amp;"".com"""),"info@pinomar.com")</f>
        <v>info@pinomar.com</v>
      </c>
      <c r="I3223" s="9" t="s">
        <v>17091</v>
      </c>
      <c r="J3223" s="5" t="s">
        <v>42</v>
      </c>
      <c r="K3223" s="5" t="s">
        <v>1014</v>
      </c>
    </row>
    <row r="3224">
      <c r="A3224" s="4">
        <v>7874.0</v>
      </c>
      <c r="B3224" s="5" t="s">
        <v>17092</v>
      </c>
      <c r="C3224" s="5" t="s">
        <v>17093</v>
      </c>
      <c r="D3224" s="6" t="s">
        <v>16986</v>
      </c>
      <c r="E3224" s="5" t="s">
        <v>16851</v>
      </c>
      <c r="F3224" s="5" t="s">
        <v>15938</v>
      </c>
      <c r="G3224" s="6" t="s">
        <v>17094</v>
      </c>
      <c r="H3224" s="4" t="str">
        <f>IFERROR(__xludf.DUMMYFUNCTION("""info@""&amp;LOWER(REGEXREPLACE(B3224,""[^A-Za-z0-9]"",""""))&amp;"".com"""),"info@hotelpeymar.com")</f>
        <v>info@hotelpeymar.com</v>
      </c>
      <c r="I3224" s="9" t="s">
        <v>17095</v>
      </c>
      <c r="J3224" s="5" t="s">
        <v>42</v>
      </c>
      <c r="K3224" s="5" t="s">
        <v>368</v>
      </c>
    </row>
    <row r="3225">
      <c r="A3225" s="4">
        <v>7873.0</v>
      </c>
      <c r="B3225" s="5" t="s">
        <v>17096</v>
      </c>
      <c r="C3225" s="5" t="s">
        <v>17097</v>
      </c>
      <c r="D3225" s="6" t="s">
        <v>17098</v>
      </c>
      <c r="E3225" s="5" t="s">
        <v>17099</v>
      </c>
      <c r="F3225" s="5" t="s">
        <v>15938</v>
      </c>
      <c r="G3225" s="6" t="s">
        <v>17100</v>
      </c>
      <c r="H3225" s="5" t="s">
        <v>17101</v>
      </c>
      <c r="I3225" s="8" t="s">
        <v>17102</v>
      </c>
      <c r="J3225" s="5" t="s">
        <v>108</v>
      </c>
      <c r="K3225" s="5" t="s">
        <v>170</v>
      </c>
    </row>
    <row r="3226">
      <c r="A3226" s="4">
        <v>7872.0</v>
      </c>
      <c r="B3226" s="5" t="s">
        <v>17103</v>
      </c>
      <c r="C3226" s="5" t="s">
        <v>17104</v>
      </c>
      <c r="D3226" s="6" t="s">
        <v>17098</v>
      </c>
      <c r="E3226" s="5" t="s">
        <v>17099</v>
      </c>
      <c r="F3226" s="5" t="s">
        <v>15938</v>
      </c>
      <c r="G3226" s="6" t="s">
        <v>17105</v>
      </c>
      <c r="H3226" s="5" t="s">
        <v>17106</v>
      </c>
      <c r="I3226" s="8" t="s">
        <v>17107</v>
      </c>
      <c r="J3226" s="5" t="s">
        <v>42</v>
      </c>
      <c r="K3226" s="4" t="s">
        <v>42</v>
      </c>
    </row>
    <row r="3227">
      <c r="A3227" s="4">
        <v>7871.0</v>
      </c>
      <c r="B3227" s="5" t="s">
        <v>17108</v>
      </c>
      <c r="C3227" s="5" t="s">
        <v>17109</v>
      </c>
      <c r="D3227" s="6" t="s">
        <v>17098</v>
      </c>
      <c r="E3227" s="5" t="s">
        <v>17099</v>
      </c>
      <c r="F3227" s="5" t="s">
        <v>15938</v>
      </c>
      <c r="G3227" s="6" t="s">
        <v>17110</v>
      </c>
      <c r="H3227" s="4" t="s">
        <v>17111</v>
      </c>
      <c r="I3227" s="8" t="s">
        <v>17112</v>
      </c>
      <c r="J3227" s="5" t="s">
        <v>108</v>
      </c>
      <c r="K3227" s="5" t="s">
        <v>578</v>
      </c>
    </row>
    <row r="3228">
      <c r="A3228" s="4">
        <v>7870.0</v>
      </c>
      <c r="B3228" s="5" t="s">
        <v>17113</v>
      </c>
      <c r="C3228" s="5" t="s">
        <v>17114</v>
      </c>
      <c r="D3228" s="6" t="s">
        <v>17115</v>
      </c>
      <c r="E3228" s="5" t="s">
        <v>15971</v>
      </c>
      <c r="F3228" s="5" t="s">
        <v>15938</v>
      </c>
      <c r="G3228" s="6" t="s">
        <v>17116</v>
      </c>
      <c r="H3228" s="5" t="s">
        <v>17117</v>
      </c>
      <c r="I3228" s="8" t="s">
        <v>17118</v>
      </c>
      <c r="J3228" s="5" t="s">
        <v>108</v>
      </c>
      <c r="K3228" s="5" t="s">
        <v>15027</v>
      </c>
    </row>
    <row r="3229">
      <c r="A3229" s="4">
        <v>7869.0</v>
      </c>
      <c r="B3229" s="5" t="s">
        <v>17119</v>
      </c>
      <c r="C3229" s="5" t="s">
        <v>17120</v>
      </c>
      <c r="D3229" s="6" t="s">
        <v>17121</v>
      </c>
      <c r="E3229" s="5" t="s">
        <v>17122</v>
      </c>
      <c r="F3229" s="5" t="s">
        <v>15938</v>
      </c>
      <c r="G3229" s="6" t="s">
        <v>17123</v>
      </c>
      <c r="H3229" s="5" t="s">
        <v>17124</v>
      </c>
      <c r="I3229" s="8" t="s">
        <v>17125</v>
      </c>
      <c r="J3229" s="5" t="s">
        <v>42</v>
      </c>
      <c r="K3229" s="4" t="s">
        <v>42</v>
      </c>
    </row>
    <row r="3230">
      <c r="A3230" s="4">
        <v>7868.0</v>
      </c>
      <c r="B3230" s="5" t="s">
        <v>17126</v>
      </c>
      <c r="C3230" s="5" t="s">
        <v>17127</v>
      </c>
      <c r="D3230" s="6" t="s">
        <v>17128</v>
      </c>
      <c r="E3230" s="5" t="s">
        <v>17099</v>
      </c>
      <c r="F3230" s="5" t="s">
        <v>15938</v>
      </c>
      <c r="G3230" s="6" t="s">
        <v>17129</v>
      </c>
      <c r="H3230" s="5" t="s">
        <v>17130</v>
      </c>
      <c r="I3230" s="8" t="s">
        <v>17131</v>
      </c>
      <c r="J3230" s="5" t="s">
        <v>42</v>
      </c>
      <c r="K3230" s="5" t="s">
        <v>17132</v>
      </c>
    </row>
    <row r="3231">
      <c r="A3231" s="4">
        <v>7867.0</v>
      </c>
      <c r="B3231" s="5" t="s">
        <v>17133</v>
      </c>
      <c r="C3231" s="5" t="s">
        <v>17134</v>
      </c>
      <c r="D3231" s="6" t="s">
        <v>17128</v>
      </c>
      <c r="E3231" s="5" t="s">
        <v>17099</v>
      </c>
      <c r="F3231" s="5" t="s">
        <v>15938</v>
      </c>
      <c r="G3231" s="6" t="s">
        <v>17135</v>
      </c>
      <c r="H3231" s="4" t="str">
        <f>IFERROR(__xludf.DUMMYFUNCTION("""info@""&amp;LOWER(REGEXREPLACE(B3231,""[^A-Za-z0-9]"",""""))&amp;"".com"""),"info@clubcalatarida.com")</f>
        <v>info@clubcalatarida.com</v>
      </c>
      <c r="I3231" s="9" t="s">
        <v>17136</v>
      </c>
      <c r="J3231" s="5" t="s">
        <v>42</v>
      </c>
      <c r="K3231" s="5" t="s">
        <v>17137</v>
      </c>
    </row>
    <row r="3232">
      <c r="A3232" s="4">
        <v>7866.0</v>
      </c>
      <c r="B3232" s="5" t="s">
        <v>17138</v>
      </c>
      <c r="C3232" s="5" t="s">
        <v>17139</v>
      </c>
      <c r="D3232" s="6" t="s">
        <v>17128</v>
      </c>
      <c r="E3232" s="5" t="s">
        <v>17099</v>
      </c>
      <c r="F3232" s="5" t="s">
        <v>15938</v>
      </c>
      <c r="G3232" s="6" t="s">
        <v>17140</v>
      </c>
      <c r="H3232" s="5" t="s">
        <v>17130</v>
      </c>
      <c r="I3232" s="8" t="s">
        <v>17131</v>
      </c>
      <c r="J3232" s="5" t="s">
        <v>42</v>
      </c>
      <c r="K3232" s="5" t="s">
        <v>17141</v>
      </c>
    </row>
    <row r="3233">
      <c r="A3233" s="4">
        <v>7865.0</v>
      </c>
      <c r="B3233" s="5" t="s">
        <v>17142</v>
      </c>
      <c r="C3233" s="5" t="s">
        <v>17143</v>
      </c>
      <c r="D3233" s="6" t="s">
        <v>17144</v>
      </c>
      <c r="E3233" s="5" t="s">
        <v>17145</v>
      </c>
      <c r="F3233" s="5" t="s">
        <v>15938</v>
      </c>
      <c r="G3233" s="6" t="s">
        <v>17146</v>
      </c>
      <c r="H3233" s="4" t="str">
        <f>IFERROR(__xludf.DUMMYFUNCTION("""info@""&amp;LOWER(REGEXREPLACE(B3233,""[^A-Za-z0-9]"",""""))&amp;"".com"""),"info@osirissa.com")</f>
        <v>info@osirissa.com</v>
      </c>
      <c r="I3233" s="9" t="s">
        <v>17147</v>
      </c>
      <c r="J3233" s="5" t="s">
        <v>108</v>
      </c>
      <c r="K3233" s="4" t="s">
        <v>42</v>
      </c>
    </row>
    <row r="3234">
      <c r="A3234" s="4">
        <v>7864.0</v>
      </c>
      <c r="B3234" s="5" t="s">
        <v>17148</v>
      </c>
      <c r="C3234" s="5" t="s">
        <v>17149</v>
      </c>
      <c r="D3234" s="6" t="s">
        <v>17150</v>
      </c>
      <c r="E3234" s="5" t="s">
        <v>17145</v>
      </c>
      <c r="F3234" s="5" t="s">
        <v>15938</v>
      </c>
      <c r="G3234" s="6" t="s">
        <v>17151</v>
      </c>
      <c r="H3234" s="5" t="s">
        <v>17152</v>
      </c>
      <c r="I3234" s="8" t="s">
        <v>17153</v>
      </c>
      <c r="J3234" s="5" t="s">
        <v>42</v>
      </c>
      <c r="K3234" s="5" t="s">
        <v>233</v>
      </c>
    </row>
    <row r="3235">
      <c r="A3235" s="4">
        <v>7863.0</v>
      </c>
      <c r="B3235" s="5" t="s">
        <v>17154</v>
      </c>
      <c r="C3235" s="5" t="s">
        <v>17155</v>
      </c>
      <c r="D3235" s="6" t="s">
        <v>17150</v>
      </c>
      <c r="E3235" s="5" t="s">
        <v>17145</v>
      </c>
      <c r="F3235" s="5" t="s">
        <v>15938</v>
      </c>
      <c r="G3235" s="6" t="s">
        <v>17156</v>
      </c>
      <c r="H3235" s="5" t="s">
        <v>17157</v>
      </c>
      <c r="I3235" s="8" t="s">
        <v>17158</v>
      </c>
      <c r="J3235" s="5" t="s">
        <v>51</v>
      </c>
      <c r="K3235" s="5" t="s">
        <v>233</v>
      </c>
    </row>
    <row r="3236">
      <c r="A3236" s="4">
        <v>7862.0</v>
      </c>
      <c r="B3236" s="5" t="s">
        <v>17159</v>
      </c>
      <c r="C3236" s="5" t="s">
        <v>17160</v>
      </c>
      <c r="D3236" s="6" t="s">
        <v>17144</v>
      </c>
      <c r="E3236" s="5" t="s">
        <v>17145</v>
      </c>
      <c r="F3236" s="5" t="s">
        <v>15938</v>
      </c>
      <c r="G3236" s="6" t="s">
        <v>17161</v>
      </c>
      <c r="H3236" s="5" t="s">
        <v>17162</v>
      </c>
      <c r="I3236" s="9" t="s">
        <v>17163</v>
      </c>
      <c r="J3236" s="5" t="s">
        <v>42</v>
      </c>
      <c r="K3236" s="5" t="s">
        <v>15942</v>
      </c>
    </row>
    <row r="3237">
      <c r="A3237" s="4">
        <v>7860.0</v>
      </c>
      <c r="B3237" s="5" t="s">
        <v>17164</v>
      </c>
      <c r="C3237" s="5" t="s">
        <v>17165</v>
      </c>
      <c r="D3237" s="6" t="s">
        <v>17144</v>
      </c>
      <c r="E3237" s="5" t="s">
        <v>17145</v>
      </c>
      <c r="F3237" s="5" t="s">
        <v>15938</v>
      </c>
      <c r="G3237" s="6" t="s">
        <v>17166</v>
      </c>
      <c r="H3237" s="7" t="s">
        <v>17167</v>
      </c>
      <c r="I3237" s="8" t="s">
        <v>17168</v>
      </c>
      <c r="J3237" s="5" t="s">
        <v>108</v>
      </c>
      <c r="K3237" s="5" t="s">
        <v>2928</v>
      </c>
    </row>
    <row r="3238">
      <c r="A3238" s="4">
        <v>7861.0</v>
      </c>
      <c r="B3238" s="5" t="s">
        <v>17164</v>
      </c>
      <c r="C3238" s="5" t="s">
        <v>17169</v>
      </c>
      <c r="D3238" s="6" t="s">
        <v>17128</v>
      </c>
      <c r="E3238" s="5" t="s">
        <v>17099</v>
      </c>
      <c r="F3238" s="5" t="s">
        <v>15938</v>
      </c>
      <c r="G3238" s="6" t="s">
        <v>17166</v>
      </c>
      <c r="H3238" s="4" t="str">
        <f>IFERROR(__xludf.DUMMYFUNCTION("""info@""&amp;LOWER(REGEXREPLACE(B3238,""[^A-Za-z0-9]"",""""))&amp;"".com"""),"info@clubsestanyol.com")</f>
        <v>info@clubsestanyol.com</v>
      </c>
      <c r="I3238" s="9" t="s">
        <v>17170</v>
      </c>
      <c r="J3238" s="5" t="s">
        <v>93</v>
      </c>
      <c r="K3238" s="4" t="s">
        <v>42</v>
      </c>
    </row>
    <row r="3239">
      <c r="A3239" s="4">
        <v>7859.0</v>
      </c>
      <c r="B3239" s="5" t="s">
        <v>17171</v>
      </c>
      <c r="C3239" s="5" t="s">
        <v>17172</v>
      </c>
      <c r="D3239" s="6" t="s">
        <v>17173</v>
      </c>
      <c r="E3239" s="5" t="s">
        <v>17099</v>
      </c>
      <c r="F3239" s="5" t="s">
        <v>15938</v>
      </c>
      <c r="G3239" s="6" t="s">
        <v>17174</v>
      </c>
      <c r="H3239" s="5" t="s">
        <v>17175</v>
      </c>
      <c r="I3239" s="8" t="s">
        <v>17176</v>
      </c>
      <c r="J3239" s="5" t="s">
        <v>93</v>
      </c>
      <c r="K3239" s="5" t="s">
        <v>553</v>
      </c>
    </row>
    <row r="3240">
      <c r="A3240" s="4">
        <v>7858.0</v>
      </c>
      <c r="B3240" s="5" t="s">
        <v>17177</v>
      </c>
      <c r="C3240" s="5" t="s">
        <v>17178</v>
      </c>
      <c r="D3240" s="6" t="s">
        <v>17098</v>
      </c>
      <c r="E3240" s="5" t="s">
        <v>17099</v>
      </c>
      <c r="F3240" s="5" t="s">
        <v>15938</v>
      </c>
      <c r="G3240" s="6" t="s">
        <v>17179</v>
      </c>
      <c r="H3240" s="5" t="s">
        <v>17180</v>
      </c>
      <c r="I3240" s="8" t="s">
        <v>17181</v>
      </c>
      <c r="J3240" s="5" t="s">
        <v>93</v>
      </c>
      <c r="K3240" s="5" t="s">
        <v>1495</v>
      </c>
    </row>
    <row r="3241">
      <c r="A3241" s="4">
        <v>7857.0</v>
      </c>
      <c r="B3241" s="5" t="s">
        <v>17182</v>
      </c>
      <c r="C3241" s="5" t="s">
        <v>17183</v>
      </c>
      <c r="D3241" s="6" t="s">
        <v>16354</v>
      </c>
      <c r="E3241" s="5" t="s">
        <v>15985</v>
      </c>
      <c r="F3241" s="5" t="s">
        <v>15938</v>
      </c>
      <c r="G3241" s="6" t="s">
        <v>17184</v>
      </c>
      <c r="H3241" s="4" t="str">
        <f>IFERROR(__xludf.DUMMYFUNCTION("""info@""&amp;LOWER(REGEXREPLACE(B3241,""[^A-Za-z0-9]"",""""))&amp;"".com"""),"info@olivertursl.com")</f>
        <v>info@olivertursl.com</v>
      </c>
      <c r="I3241" s="9" t="s">
        <v>17185</v>
      </c>
      <c r="J3241" s="5" t="s">
        <v>42</v>
      </c>
      <c r="K3241" s="4" t="s">
        <v>42</v>
      </c>
    </row>
    <row r="3242">
      <c r="A3242" s="4">
        <v>7856.0</v>
      </c>
      <c r="B3242" s="5" t="s">
        <v>17186</v>
      </c>
      <c r="C3242" s="5" t="s">
        <v>17187</v>
      </c>
      <c r="D3242" s="6" t="s">
        <v>16715</v>
      </c>
      <c r="E3242" s="5" t="s">
        <v>16716</v>
      </c>
      <c r="F3242" s="5" t="s">
        <v>15938</v>
      </c>
      <c r="G3242" s="6" t="s">
        <v>17188</v>
      </c>
      <c r="H3242" s="5" t="s">
        <v>17189</v>
      </c>
      <c r="I3242" s="8" t="s">
        <v>15941</v>
      </c>
      <c r="J3242" s="5" t="s">
        <v>18</v>
      </c>
      <c r="K3242" s="5" t="s">
        <v>17190</v>
      </c>
    </row>
    <row r="3243">
      <c r="A3243" s="4">
        <v>7855.0</v>
      </c>
      <c r="B3243" s="5" t="s">
        <v>17191</v>
      </c>
      <c r="C3243" s="5" t="s">
        <v>17192</v>
      </c>
      <c r="D3243" s="6" t="s">
        <v>17193</v>
      </c>
      <c r="E3243" s="5" t="s">
        <v>15985</v>
      </c>
      <c r="F3243" s="5" t="s">
        <v>15938</v>
      </c>
      <c r="G3243" s="6" t="s">
        <v>17194</v>
      </c>
      <c r="H3243" s="5" t="s">
        <v>15993</v>
      </c>
      <c r="I3243" s="8" t="s">
        <v>17195</v>
      </c>
      <c r="J3243" s="5" t="s">
        <v>108</v>
      </c>
      <c r="K3243" s="4" t="s">
        <v>42</v>
      </c>
    </row>
    <row r="3244">
      <c r="A3244" s="4">
        <v>7854.0</v>
      </c>
      <c r="B3244" s="5" t="s">
        <v>17196</v>
      </c>
      <c r="C3244" s="5" t="s">
        <v>17197</v>
      </c>
      <c r="D3244" s="6" t="s">
        <v>17198</v>
      </c>
      <c r="E3244" s="5" t="s">
        <v>15985</v>
      </c>
      <c r="F3244" s="5" t="s">
        <v>15938</v>
      </c>
      <c r="G3244" s="6" t="s">
        <v>17199</v>
      </c>
      <c r="H3244" s="4" t="str">
        <f>IFERROR(__xludf.DUMMYFUNCTION("""info@""&amp;LOWER(REGEXREPLACE(B3244,""[^A-Za-z0-9]"",""""))&amp;"".com"""),"info@gruporoyaltelecomsl.com")</f>
        <v>info@gruporoyaltelecomsl.com</v>
      </c>
      <c r="I3244" s="9" t="s">
        <v>17200</v>
      </c>
      <c r="J3244" s="5" t="s">
        <v>108</v>
      </c>
      <c r="K3244" s="4" t="s">
        <v>42</v>
      </c>
    </row>
    <row r="3245">
      <c r="A3245" s="4">
        <v>7853.0</v>
      </c>
      <c r="B3245" s="5" t="s">
        <v>17201</v>
      </c>
      <c r="C3245" s="5" t="s">
        <v>17202</v>
      </c>
      <c r="D3245" s="6" t="s">
        <v>17203</v>
      </c>
      <c r="E3245" s="5" t="s">
        <v>15985</v>
      </c>
      <c r="F3245" s="5" t="s">
        <v>15938</v>
      </c>
      <c r="G3245" s="6" t="s">
        <v>17204</v>
      </c>
      <c r="H3245" s="7" t="s">
        <v>17205</v>
      </c>
      <c r="I3245" s="8" t="s">
        <v>17206</v>
      </c>
      <c r="J3245" s="5" t="s">
        <v>108</v>
      </c>
      <c r="K3245" s="5" t="s">
        <v>1375</v>
      </c>
    </row>
    <row r="3246">
      <c r="A3246" s="4">
        <v>7852.0</v>
      </c>
      <c r="B3246" s="5" t="s">
        <v>17207</v>
      </c>
      <c r="C3246" s="5" t="s">
        <v>17208</v>
      </c>
      <c r="D3246" s="6" t="s">
        <v>17198</v>
      </c>
      <c r="E3246" s="5" t="s">
        <v>15985</v>
      </c>
      <c r="F3246" s="5" t="s">
        <v>15938</v>
      </c>
      <c r="G3246" s="6" t="s">
        <v>17209</v>
      </c>
      <c r="H3246" s="4" t="str">
        <f>IFERROR(__xludf.DUMMYFUNCTION("""info@""&amp;LOWER(REGEXREPLACE(B3246,""[^A-Za-z0-9]"",""""))&amp;"".com"""),"info@maxwellhotelssl.com")</f>
        <v>info@maxwellhotelssl.com</v>
      </c>
      <c r="I3246" s="9" t="s">
        <v>17210</v>
      </c>
      <c r="J3246" s="5" t="s">
        <v>18</v>
      </c>
      <c r="K3246" s="4" t="s">
        <v>42</v>
      </c>
    </row>
    <row r="3247">
      <c r="A3247" s="4">
        <v>7851.0</v>
      </c>
      <c r="B3247" s="5" t="s">
        <v>17211</v>
      </c>
      <c r="C3247" s="5" t="s">
        <v>17212</v>
      </c>
      <c r="D3247" s="6" t="s">
        <v>17213</v>
      </c>
      <c r="E3247" s="5" t="s">
        <v>15985</v>
      </c>
      <c r="F3247" s="5" t="s">
        <v>15938</v>
      </c>
      <c r="G3247" s="6" t="s">
        <v>17214</v>
      </c>
      <c r="H3247" s="5" t="s">
        <v>17215</v>
      </c>
      <c r="I3247" s="8" t="s">
        <v>17216</v>
      </c>
      <c r="J3247" s="5" t="s">
        <v>42</v>
      </c>
      <c r="K3247" s="5" t="s">
        <v>9753</v>
      </c>
    </row>
    <row r="3248">
      <c r="A3248" s="4">
        <v>7850.0</v>
      </c>
      <c r="B3248" s="5" t="s">
        <v>17217</v>
      </c>
      <c r="C3248" s="5" t="s">
        <v>17218</v>
      </c>
      <c r="D3248" s="6" t="s">
        <v>17213</v>
      </c>
      <c r="E3248" s="5" t="s">
        <v>15985</v>
      </c>
      <c r="F3248" s="5" t="s">
        <v>15938</v>
      </c>
      <c r="G3248" s="6" t="s">
        <v>17219</v>
      </c>
      <c r="H3248" s="5" t="s">
        <v>17220</v>
      </c>
      <c r="I3248" s="8" t="s">
        <v>16008</v>
      </c>
      <c r="J3248" s="5" t="s">
        <v>42</v>
      </c>
      <c r="K3248" s="4" t="s">
        <v>42</v>
      </c>
    </row>
    <row r="3249">
      <c r="A3249" s="4">
        <v>7849.0</v>
      </c>
      <c r="B3249" s="5" t="s">
        <v>17221</v>
      </c>
      <c r="C3249" s="5" t="s">
        <v>17222</v>
      </c>
      <c r="D3249" s="6" t="s">
        <v>17223</v>
      </c>
      <c r="E3249" s="5" t="s">
        <v>15964</v>
      </c>
      <c r="F3249" s="5" t="s">
        <v>15938</v>
      </c>
      <c r="G3249" s="6" t="s">
        <v>17224</v>
      </c>
      <c r="H3249" s="5" t="s">
        <v>17225</v>
      </c>
      <c r="I3249" s="8" t="s">
        <v>17226</v>
      </c>
      <c r="J3249" s="5" t="s">
        <v>42</v>
      </c>
      <c r="K3249" s="5" t="s">
        <v>7719</v>
      </c>
    </row>
    <row r="3250">
      <c r="A3250" s="4">
        <v>7848.0</v>
      </c>
      <c r="B3250" s="5" t="s">
        <v>17227</v>
      </c>
      <c r="C3250" s="5" t="s">
        <v>17228</v>
      </c>
      <c r="D3250" s="6" t="s">
        <v>17229</v>
      </c>
      <c r="E3250" s="5" t="s">
        <v>15985</v>
      </c>
      <c r="F3250" s="5" t="s">
        <v>15938</v>
      </c>
      <c r="G3250" s="6" t="s">
        <v>17230</v>
      </c>
      <c r="H3250" s="5" t="s">
        <v>17231</v>
      </c>
      <c r="I3250" s="9" t="s">
        <v>17232</v>
      </c>
      <c r="J3250" s="5" t="s">
        <v>18</v>
      </c>
      <c r="K3250" s="5" t="s">
        <v>426</v>
      </c>
    </row>
    <row r="3251">
      <c r="A3251" s="4">
        <v>7847.0</v>
      </c>
      <c r="B3251" s="5" t="s">
        <v>17233</v>
      </c>
      <c r="C3251" s="5" t="s">
        <v>17234</v>
      </c>
      <c r="D3251" s="6" t="s">
        <v>15991</v>
      </c>
      <c r="E3251" s="5" t="s">
        <v>15985</v>
      </c>
      <c r="F3251" s="5" t="s">
        <v>15938</v>
      </c>
      <c r="G3251" s="6" t="s">
        <v>17235</v>
      </c>
      <c r="H3251" s="5" t="s">
        <v>17236</v>
      </c>
      <c r="I3251" s="8" t="s">
        <v>17237</v>
      </c>
      <c r="J3251" s="5" t="s">
        <v>42</v>
      </c>
      <c r="K3251" s="5" t="s">
        <v>1086</v>
      </c>
    </row>
    <row r="3252">
      <c r="A3252" s="4">
        <v>7846.0</v>
      </c>
      <c r="B3252" s="5" t="s">
        <v>17238</v>
      </c>
      <c r="C3252" s="5" t="s">
        <v>17239</v>
      </c>
      <c r="D3252" s="6" t="s">
        <v>15991</v>
      </c>
      <c r="E3252" s="5" t="s">
        <v>15985</v>
      </c>
      <c r="F3252" s="5" t="s">
        <v>15938</v>
      </c>
      <c r="G3252" s="6" t="s">
        <v>17240</v>
      </c>
      <c r="H3252" s="5" t="s">
        <v>17241</v>
      </c>
      <c r="I3252" s="8" t="s">
        <v>17242</v>
      </c>
      <c r="J3252" s="5" t="s">
        <v>42</v>
      </c>
      <c r="K3252" s="5" t="s">
        <v>464</v>
      </c>
    </row>
    <row r="3253">
      <c r="A3253" s="4">
        <v>7845.0</v>
      </c>
      <c r="B3253" s="5" t="s">
        <v>17243</v>
      </c>
      <c r="C3253" s="5" t="s">
        <v>17244</v>
      </c>
      <c r="D3253" s="6" t="s">
        <v>17245</v>
      </c>
      <c r="E3253" s="5" t="s">
        <v>17246</v>
      </c>
      <c r="F3253" s="5" t="s">
        <v>15938</v>
      </c>
      <c r="G3253" s="6" t="s">
        <v>17247</v>
      </c>
      <c r="H3253" s="5" t="s">
        <v>17248</v>
      </c>
      <c r="I3253" s="8" t="s">
        <v>17249</v>
      </c>
      <c r="J3253" s="5" t="s">
        <v>18</v>
      </c>
      <c r="K3253" s="4" t="s">
        <v>42</v>
      </c>
    </row>
    <row r="3254">
      <c r="A3254" s="4">
        <v>7844.0</v>
      </c>
      <c r="B3254" s="5" t="s">
        <v>17250</v>
      </c>
      <c r="C3254" s="5" t="s">
        <v>17251</v>
      </c>
      <c r="D3254" s="6" t="s">
        <v>17252</v>
      </c>
      <c r="E3254" s="5" t="s">
        <v>15985</v>
      </c>
      <c r="F3254" s="5" t="s">
        <v>15938</v>
      </c>
      <c r="G3254" s="6" t="s">
        <v>17253</v>
      </c>
      <c r="H3254" s="5" t="s">
        <v>17254</v>
      </c>
      <c r="I3254" s="8" t="s">
        <v>17255</v>
      </c>
      <c r="J3254" s="5" t="s">
        <v>463</v>
      </c>
      <c r="K3254" s="5" t="s">
        <v>294</v>
      </c>
    </row>
    <row r="3255">
      <c r="A3255" s="4">
        <v>7843.0</v>
      </c>
      <c r="B3255" s="5" t="s">
        <v>17256</v>
      </c>
      <c r="C3255" s="5" t="s">
        <v>17257</v>
      </c>
      <c r="D3255" s="6" t="s">
        <v>16117</v>
      </c>
      <c r="E3255" s="5" t="s">
        <v>15985</v>
      </c>
      <c r="F3255" s="5" t="s">
        <v>15938</v>
      </c>
      <c r="G3255" s="6" t="s">
        <v>17258</v>
      </c>
      <c r="H3255" s="5" t="s">
        <v>17259</v>
      </c>
      <c r="I3255" s="9" t="s">
        <v>17260</v>
      </c>
      <c r="J3255" s="5" t="s">
        <v>93</v>
      </c>
      <c r="K3255" s="5" t="s">
        <v>13817</v>
      </c>
    </row>
    <row r="3256">
      <c r="A3256" s="4">
        <v>7842.0</v>
      </c>
      <c r="B3256" s="5" t="s">
        <v>17261</v>
      </c>
      <c r="C3256" s="5" t="s">
        <v>17262</v>
      </c>
      <c r="D3256" s="6" t="s">
        <v>16117</v>
      </c>
      <c r="E3256" s="5" t="s">
        <v>15985</v>
      </c>
      <c r="F3256" s="5" t="s">
        <v>15938</v>
      </c>
      <c r="G3256" s="6" t="s">
        <v>17263</v>
      </c>
      <c r="H3256" s="5" t="s">
        <v>17264</v>
      </c>
      <c r="I3256" s="11" t="s">
        <v>17265</v>
      </c>
      <c r="J3256" s="5" t="s">
        <v>42</v>
      </c>
      <c r="K3256" s="4" t="s">
        <v>42</v>
      </c>
    </row>
    <row r="3257">
      <c r="A3257" s="4">
        <v>7841.0</v>
      </c>
      <c r="B3257" s="5" t="s">
        <v>17266</v>
      </c>
      <c r="C3257" s="5" t="s">
        <v>17267</v>
      </c>
      <c r="D3257" s="6" t="s">
        <v>15984</v>
      </c>
      <c r="E3257" s="5" t="s">
        <v>15985</v>
      </c>
      <c r="F3257" s="5" t="s">
        <v>15938</v>
      </c>
      <c r="G3257" s="6" t="s">
        <v>17268</v>
      </c>
      <c r="H3257" s="5" t="s">
        <v>17269</v>
      </c>
      <c r="I3257" s="8" t="s">
        <v>17270</v>
      </c>
      <c r="J3257" s="5" t="s">
        <v>93</v>
      </c>
      <c r="K3257" s="5" t="s">
        <v>2132</v>
      </c>
    </row>
    <row r="3258">
      <c r="A3258" s="4">
        <v>7840.0</v>
      </c>
      <c r="B3258" s="5" t="s">
        <v>17271</v>
      </c>
      <c r="C3258" s="5" t="s">
        <v>17272</v>
      </c>
      <c r="D3258" s="6" t="s">
        <v>16117</v>
      </c>
      <c r="E3258" s="5" t="s">
        <v>15985</v>
      </c>
      <c r="F3258" s="5" t="s">
        <v>15938</v>
      </c>
      <c r="G3258" s="6" t="s">
        <v>17273</v>
      </c>
      <c r="H3258" s="5" t="s">
        <v>17274</v>
      </c>
      <c r="I3258" s="8" t="s">
        <v>17275</v>
      </c>
      <c r="J3258" s="5" t="s">
        <v>93</v>
      </c>
      <c r="K3258" s="4" t="s">
        <v>42</v>
      </c>
    </row>
    <row r="3259">
      <c r="A3259" s="4">
        <v>7839.0</v>
      </c>
      <c r="B3259" s="5" t="s">
        <v>17276</v>
      </c>
      <c r="C3259" s="5" t="s">
        <v>17277</v>
      </c>
      <c r="D3259" s="6" t="s">
        <v>16117</v>
      </c>
      <c r="E3259" s="5" t="s">
        <v>15985</v>
      </c>
      <c r="F3259" s="5" t="s">
        <v>15938</v>
      </c>
      <c r="G3259" s="6" t="s">
        <v>17278</v>
      </c>
      <c r="H3259" s="7" t="s">
        <v>17279</v>
      </c>
      <c r="I3259" s="8" t="s">
        <v>17280</v>
      </c>
      <c r="J3259" s="5" t="s">
        <v>108</v>
      </c>
      <c r="K3259" s="5" t="s">
        <v>426</v>
      </c>
    </row>
    <row r="3260">
      <c r="A3260" s="4">
        <v>7838.0</v>
      </c>
      <c r="B3260" s="5" t="s">
        <v>17281</v>
      </c>
      <c r="C3260" s="5" t="s">
        <v>17282</v>
      </c>
      <c r="D3260" s="6" t="s">
        <v>16117</v>
      </c>
      <c r="E3260" s="5" t="s">
        <v>15985</v>
      </c>
      <c r="F3260" s="5" t="s">
        <v>15938</v>
      </c>
      <c r="G3260" s="6" t="s">
        <v>17283</v>
      </c>
      <c r="H3260" s="5" t="s">
        <v>17284</v>
      </c>
      <c r="I3260" s="8" t="s">
        <v>17285</v>
      </c>
      <c r="J3260" s="5" t="s">
        <v>42</v>
      </c>
      <c r="K3260" s="5" t="s">
        <v>6308</v>
      </c>
    </row>
    <row r="3261">
      <c r="A3261" s="4">
        <v>7837.0</v>
      </c>
      <c r="B3261" s="5" t="s">
        <v>17286</v>
      </c>
      <c r="C3261" s="5" t="s">
        <v>17287</v>
      </c>
      <c r="D3261" s="6" t="s">
        <v>16117</v>
      </c>
      <c r="E3261" s="5" t="s">
        <v>15985</v>
      </c>
      <c r="F3261" s="5" t="s">
        <v>15938</v>
      </c>
      <c r="G3261" s="6" t="s">
        <v>17288</v>
      </c>
      <c r="H3261" s="7" t="s">
        <v>17289</v>
      </c>
      <c r="I3261" s="8" t="s">
        <v>17290</v>
      </c>
      <c r="J3261" s="5" t="s">
        <v>42</v>
      </c>
      <c r="K3261" s="5" t="s">
        <v>17291</v>
      </c>
    </row>
    <row r="3262">
      <c r="A3262" s="4">
        <v>7836.0</v>
      </c>
      <c r="B3262" s="5" t="s">
        <v>17292</v>
      </c>
      <c r="C3262" s="5" t="s">
        <v>17293</v>
      </c>
      <c r="D3262" s="6" t="s">
        <v>15984</v>
      </c>
      <c r="E3262" s="5" t="s">
        <v>15985</v>
      </c>
      <c r="F3262" s="5" t="s">
        <v>15938</v>
      </c>
      <c r="G3262" s="6" t="s">
        <v>17294</v>
      </c>
      <c r="H3262" s="4" t="str">
        <f>IFERROR(__xludf.DUMMYFUNCTION("""info@""&amp;LOWER(REGEXREPLACE(B3262,""[^A-Za-z0-9]"",""""))&amp;"".com"""),"info@monacohotel.com")</f>
        <v>info@monacohotel.com</v>
      </c>
      <c r="I3262" s="9" t="s">
        <v>17295</v>
      </c>
      <c r="J3262" s="5" t="s">
        <v>93</v>
      </c>
      <c r="K3262" s="5" t="s">
        <v>43</v>
      </c>
    </row>
    <row r="3263">
      <c r="A3263" s="4">
        <v>7835.0</v>
      </c>
      <c r="B3263" s="5" t="s">
        <v>17296</v>
      </c>
      <c r="C3263" s="5" t="s">
        <v>17297</v>
      </c>
      <c r="D3263" s="6" t="s">
        <v>16117</v>
      </c>
      <c r="E3263" s="5" t="s">
        <v>15985</v>
      </c>
      <c r="F3263" s="5" t="s">
        <v>15938</v>
      </c>
      <c r="G3263" s="6" t="s">
        <v>17298</v>
      </c>
      <c r="H3263" s="5" t="s">
        <v>17299</v>
      </c>
      <c r="I3263" s="8" t="s">
        <v>17300</v>
      </c>
      <c r="J3263" s="5" t="s">
        <v>93</v>
      </c>
      <c r="K3263" s="5" t="s">
        <v>7219</v>
      </c>
    </row>
    <row r="3264">
      <c r="A3264" s="4">
        <v>7834.0</v>
      </c>
      <c r="B3264" s="5" t="s">
        <v>17301</v>
      </c>
      <c r="C3264" s="5" t="s">
        <v>17302</v>
      </c>
      <c r="D3264" s="6" t="s">
        <v>17245</v>
      </c>
      <c r="E3264" s="5" t="s">
        <v>17246</v>
      </c>
      <c r="F3264" s="5" t="s">
        <v>15938</v>
      </c>
      <c r="G3264" s="6" t="s">
        <v>17303</v>
      </c>
      <c r="H3264" s="4" t="str">
        <f>IFERROR(__xludf.DUMMYFUNCTION("""info@""&amp;LOWER(REGEXREPLACE(B3264,""[^A-Za-z0-9]"",""""))&amp;"".com"""),"info@sunclubeldorado.com")</f>
        <v>info@sunclubeldorado.com</v>
      </c>
      <c r="I3264" s="9" t="s">
        <v>17304</v>
      </c>
      <c r="J3264" s="5" t="s">
        <v>93</v>
      </c>
      <c r="K3264" s="5" t="s">
        <v>10166</v>
      </c>
    </row>
    <row r="3265">
      <c r="A3265" s="4">
        <v>7833.0</v>
      </c>
      <c r="B3265" s="5" t="s">
        <v>17305</v>
      </c>
      <c r="C3265" s="5" t="s">
        <v>17306</v>
      </c>
      <c r="D3265" s="6" t="s">
        <v>17245</v>
      </c>
      <c r="E3265" s="5" t="s">
        <v>17246</v>
      </c>
      <c r="F3265" s="5" t="s">
        <v>15938</v>
      </c>
      <c r="G3265" s="6" t="s">
        <v>17307</v>
      </c>
      <c r="H3265" s="5" t="s">
        <v>16868</v>
      </c>
      <c r="I3265" s="8" t="s">
        <v>16869</v>
      </c>
      <c r="J3265" s="5" t="s">
        <v>463</v>
      </c>
      <c r="K3265" s="5" t="s">
        <v>9927</v>
      </c>
    </row>
    <row r="3266">
      <c r="A3266" s="4">
        <v>7832.0</v>
      </c>
      <c r="B3266" s="5" t="s">
        <v>17308</v>
      </c>
      <c r="C3266" s="5" t="s">
        <v>17309</v>
      </c>
      <c r="D3266" s="6" t="s">
        <v>17310</v>
      </c>
      <c r="E3266" s="5" t="s">
        <v>15985</v>
      </c>
      <c r="F3266" s="5" t="s">
        <v>15938</v>
      </c>
      <c r="G3266" s="6" t="s">
        <v>17311</v>
      </c>
      <c r="H3266" s="5" t="s">
        <v>17312</v>
      </c>
      <c r="I3266" s="9" t="s">
        <v>17313</v>
      </c>
      <c r="J3266" s="5" t="s">
        <v>42</v>
      </c>
      <c r="K3266" s="5" t="s">
        <v>17314</v>
      </c>
    </row>
    <row r="3267">
      <c r="A3267" s="4">
        <v>7831.0</v>
      </c>
      <c r="B3267" s="5" t="s">
        <v>17315</v>
      </c>
      <c r="C3267" s="5" t="s">
        <v>17316</v>
      </c>
      <c r="D3267" s="6" t="s">
        <v>17310</v>
      </c>
      <c r="E3267" s="5" t="s">
        <v>15985</v>
      </c>
      <c r="F3267" s="5" t="s">
        <v>15938</v>
      </c>
      <c r="G3267" s="6" t="s">
        <v>17317</v>
      </c>
      <c r="H3267" s="5" t="s">
        <v>17318</v>
      </c>
      <c r="I3267" s="8" t="s">
        <v>8159</v>
      </c>
      <c r="J3267" s="5" t="s">
        <v>42</v>
      </c>
      <c r="K3267" s="5" t="s">
        <v>5591</v>
      </c>
    </row>
    <row r="3268">
      <c r="A3268" s="4">
        <v>7830.0</v>
      </c>
      <c r="B3268" s="5" t="s">
        <v>17319</v>
      </c>
      <c r="C3268" s="5" t="s">
        <v>17320</v>
      </c>
      <c r="D3268" s="6" t="s">
        <v>17310</v>
      </c>
      <c r="E3268" s="5" t="s">
        <v>15985</v>
      </c>
      <c r="F3268" s="5" t="s">
        <v>15938</v>
      </c>
      <c r="G3268" s="6" t="s">
        <v>17321</v>
      </c>
      <c r="H3268" s="5" t="s">
        <v>17322</v>
      </c>
      <c r="I3268" s="8" t="s">
        <v>17323</v>
      </c>
      <c r="J3268" s="5" t="s">
        <v>42</v>
      </c>
      <c r="K3268" s="5" t="s">
        <v>2757</v>
      </c>
    </row>
    <row r="3269">
      <c r="A3269" s="4">
        <v>7829.0</v>
      </c>
      <c r="B3269" s="5" t="s">
        <v>17324</v>
      </c>
      <c r="C3269" s="5" t="s">
        <v>17325</v>
      </c>
      <c r="D3269" s="6" t="s">
        <v>17310</v>
      </c>
      <c r="E3269" s="5" t="s">
        <v>15985</v>
      </c>
      <c r="F3269" s="5" t="s">
        <v>15938</v>
      </c>
      <c r="G3269" s="6" t="s">
        <v>17326</v>
      </c>
      <c r="H3269" s="5" t="s">
        <v>17327</v>
      </c>
      <c r="I3269" s="8" t="s">
        <v>17328</v>
      </c>
      <c r="J3269" s="5" t="s">
        <v>93</v>
      </c>
      <c r="K3269" s="5" t="s">
        <v>1250</v>
      </c>
    </row>
    <row r="3270">
      <c r="A3270" s="4">
        <v>7828.0</v>
      </c>
      <c r="B3270" s="5" t="s">
        <v>17329</v>
      </c>
      <c r="C3270" s="5" t="s">
        <v>17330</v>
      </c>
      <c r="D3270" s="6" t="s">
        <v>17310</v>
      </c>
      <c r="E3270" s="5" t="s">
        <v>15985</v>
      </c>
      <c r="F3270" s="5" t="s">
        <v>15938</v>
      </c>
      <c r="G3270" s="6" t="s">
        <v>17331</v>
      </c>
      <c r="H3270" s="5" t="s">
        <v>17332</v>
      </c>
      <c r="I3270" s="8" t="s">
        <v>17333</v>
      </c>
      <c r="J3270" s="5" t="s">
        <v>93</v>
      </c>
      <c r="K3270" s="5" t="s">
        <v>5931</v>
      </c>
    </row>
    <row r="3271">
      <c r="A3271" s="4">
        <v>7827.0</v>
      </c>
      <c r="B3271" s="5" t="s">
        <v>17334</v>
      </c>
      <c r="C3271" s="5" t="s">
        <v>17335</v>
      </c>
      <c r="D3271" s="6" t="s">
        <v>17336</v>
      </c>
      <c r="E3271" s="5" t="s">
        <v>15985</v>
      </c>
      <c r="F3271" s="5" t="s">
        <v>15938</v>
      </c>
      <c r="G3271" s="6" t="s">
        <v>17337</v>
      </c>
      <c r="H3271" s="4" t="str">
        <f>IFERROR(__xludf.DUMMYFUNCTION("""info@""&amp;LOWER(REGEXREPLACE(B3271,""[^A-Za-z0-9]"",""""))&amp;"".com"""),"info@mundojamaica2011sl.com")</f>
        <v>info@mundojamaica2011sl.com</v>
      </c>
      <c r="I3271" s="9" t="s">
        <v>17338</v>
      </c>
      <c r="J3271" s="5" t="s">
        <v>42</v>
      </c>
      <c r="K3271" s="4" t="s">
        <v>42</v>
      </c>
    </row>
    <row r="3272">
      <c r="A3272" s="4">
        <v>7826.0</v>
      </c>
      <c r="B3272" s="5" t="s">
        <v>17339</v>
      </c>
      <c r="C3272" s="5" t="s">
        <v>17340</v>
      </c>
      <c r="D3272" s="6" t="s">
        <v>16354</v>
      </c>
      <c r="E3272" s="5" t="s">
        <v>15985</v>
      </c>
      <c r="F3272" s="5" t="s">
        <v>15938</v>
      </c>
      <c r="G3272" s="6" t="s">
        <v>17341</v>
      </c>
      <c r="H3272" s="5" t="s">
        <v>17342</v>
      </c>
      <c r="I3272" s="8" t="s">
        <v>17343</v>
      </c>
      <c r="J3272" s="5" t="s">
        <v>108</v>
      </c>
      <c r="K3272" s="5" t="s">
        <v>308</v>
      </c>
    </row>
    <row r="3273">
      <c r="A3273" s="4">
        <v>7825.0</v>
      </c>
      <c r="B3273" s="5" t="s">
        <v>17344</v>
      </c>
      <c r="C3273" s="5" t="s">
        <v>17345</v>
      </c>
      <c r="D3273" s="6" t="s">
        <v>17336</v>
      </c>
      <c r="E3273" s="5" t="s">
        <v>15985</v>
      </c>
      <c r="F3273" s="5" t="s">
        <v>15938</v>
      </c>
      <c r="G3273" s="6" t="s">
        <v>17346</v>
      </c>
      <c r="H3273" s="5" t="s">
        <v>17347</v>
      </c>
      <c r="I3273" s="8" t="s">
        <v>17348</v>
      </c>
      <c r="J3273" s="5" t="s">
        <v>42</v>
      </c>
      <c r="K3273" s="5" t="s">
        <v>280</v>
      </c>
    </row>
    <row r="3274">
      <c r="A3274" s="4">
        <v>7824.0</v>
      </c>
      <c r="B3274" s="5" t="s">
        <v>17349</v>
      </c>
      <c r="C3274" s="5" t="s">
        <v>17350</v>
      </c>
      <c r="D3274" s="6" t="s">
        <v>15997</v>
      </c>
      <c r="E3274" s="5" t="s">
        <v>15985</v>
      </c>
      <c r="F3274" s="5" t="s">
        <v>15938</v>
      </c>
      <c r="G3274" s="6" t="s">
        <v>17351</v>
      </c>
      <c r="H3274" s="5" t="s">
        <v>17352</v>
      </c>
      <c r="I3274" s="8" t="s">
        <v>17353</v>
      </c>
      <c r="J3274" s="5" t="s">
        <v>463</v>
      </c>
      <c r="K3274" s="4" t="s">
        <v>42</v>
      </c>
    </row>
    <row r="3275">
      <c r="A3275" s="4">
        <v>7823.0</v>
      </c>
      <c r="B3275" s="5" t="s">
        <v>17354</v>
      </c>
      <c r="C3275" s="5" t="s">
        <v>17355</v>
      </c>
      <c r="D3275" s="6" t="s">
        <v>16354</v>
      </c>
      <c r="E3275" s="5" t="s">
        <v>15985</v>
      </c>
      <c r="F3275" s="5" t="s">
        <v>15938</v>
      </c>
      <c r="G3275" s="6" t="s">
        <v>17356</v>
      </c>
      <c r="H3275" s="5" t="s">
        <v>17357</v>
      </c>
      <c r="I3275" s="8" t="s">
        <v>17358</v>
      </c>
      <c r="J3275" s="5" t="s">
        <v>93</v>
      </c>
      <c r="K3275" s="5" t="s">
        <v>498</v>
      </c>
    </row>
    <row r="3276">
      <c r="A3276" s="4">
        <v>7822.0</v>
      </c>
      <c r="B3276" s="5" t="s">
        <v>17359</v>
      </c>
      <c r="C3276" s="5" t="s">
        <v>17360</v>
      </c>
      <c r="D3276" s="6" t="s">
        <v>16354</v>
      </c>
      <c r="E3276" s="5" t="s">
        <v>15985</v>
      </c>
      <c r="F3276" s="5" t="s">
        <v>15938</v>
      </c>
      <c r="G3276" s="6" t="s">
        <v>17361</v>
      </c>
      <c r="H3276" s="5" t="s">
        <v>17362</v>
      </c>
      <c r="I3276" s="8" t="s">
        <v>17363</v>
      </c>
      <c r="J3276" s="5" t="s">
        <v>93</v>
      </c>
      <c r="K3276" s="5" t="s">
        <v>11073</v>
      </c>
    </row>
    <row r="3277">
      <c r="A3277" s="4">
        <v>7821.0</v>
      </c>
      <c r="B3277" s="5" t="s">
        <v>17364</v>
      </c>
      <c r="C3277" s="5" t="s">
        <v>17365</v>
      </c>
      <c r="D3277" s="6" t="s">
        <v>16354</v>
      </c>
      <c r="E3277" s="5" t="s">
        <v>15985</v>
      </c>
      <c r="F3277" s="5" t="s">
        <v>15938</v>
      </c>
      <c r="G3277" s="6" t="s">
        <v>17366</v>
      </c>
      <c r="H3277" s="5" t="s">
        <v>17367</v>
      </c>
      <c r="I3277" s="8" t="s">
        <v>17368</v>
      </c>
      <c r="J3277" s="5" t="s">
        <v>463</v>
      </c>
      <c r="K3277" s="4" t="s">
        <v>42</v>
      </c>
    </row>
    <row r="3278">
      <c r="A3278" s="4">
        <v>7820.0</v>
      </c>
      <c r="B3278" s="5" t="s">
        <v>17369</v>
      </c>
      <c r="C3278" s="5" t="s">
        <v>17370</v>
      </c>
      <c r="D3278" s="6" t="s">
        <v>16823</v>
      </c>
      <c r="E3278" s="5" t="s">
        <v>16716</v>
      </c>
      <c r="F3278" s="5" t="s">
        <v>15938</v>
      </c>
      <c r="G3278" s="6" t="s">
        <v>17371</v>
      </c>
      <c r="H3278" s="4" t="str">
        <f>IFERROR(__xludf.DUMMYFUNCTION("""info@""&amp;LOWER(REGEXREPLACE(B3278,""[^A-Za-z0-9]"",""""))&amp;"".com"""),"info@aparthotelcalaguyasa.com")</f>
        <v>info@aparthotelcalaguyasa.com</v>
      </c>
      <c r="I3278" s="9" t="s">
        <v>17372</v>
      </c>
      <c r="J3278" s="5" t="s">
        <v>93</v>
      </c>
      <c r="K3278" s="4" t="s">
        <v>42</v>
      </c>
    </row>
    <row r="3279">
      <c r="A3279" s="4">
        <v>7819.0</v>
      </c>
      <c r="B3279" s="5" t="s">
        <v>6249</v>
      </c>
      <c r="C3279" s="5" t="s">
        <v>17373</v>
      </c>
      <c r="D3279" s="6" t="s">
        <v>16354</v>
      </c>
      <c r="E3279" s="5" t="s">
        <v>15985</v>
      </c>
      <c r="F3279" s="5" t="s">
        <v>15938</v>
      </c>
      <c r="G3279" s="6" t="s">
        <v>17374</v>
      </c>
      <c r="H3279" s="4" t="str">
        <f>IFERROR(__xludf.DUMMYFUNCTION("""info@""&amp;LOWER(REGEXREPLACE(B3279,""[^A-Za-z0-9]"",""""))&amp;"".com"""),"info@meliahotelsinternationalsa.com")</f>
        <v>info@meliahotelsinternationalsa.com</v>
      </c>
      <c r="I3279" s="9" t="s">
        <v>6252</v>
      </c>
      <c r="J3279" s="5" t="s">
        <v>93</v>
      </c>
      <c r="K3279" s="4" t="s">
        <v>42</v>
      </c>
    </row>
    <row r="3280">
      <c r="A3280" s="4">
        <v>7818.0</v>
      </c>
      <c r="B3280" s="5" t="s">
        <v>17375</v>
      </c>
      <c r="C3280" s="5" t="s">
        <v>17376</v>
      </c>
      <c r="D3280" s="6" t="s">
        <v>17336</v>
      </c>
      <c r="E3280" s="5" t="s">
        <v>15985</v>
      </c>
      <c r="F3280" s="5" t="s">
        <v>15938</v>
      </c>
      <c r="G3280" s="6" t="s">
        <v>17377</v>
      </c>
      <c r="H3280" s="5" t="s">
        <v>17378</v>
      </c>
      <c r="I3280" s="8" t="s">
        <v>17379</v>
      </c>
      <c r="J3280" s="5" t="s">
        <v>93</v>
      </c>
      <c r="K3280" s="5" t="s">
        <v>294</v>
      </c>
    </row>
    <row r="3281">
      <c r="A3281" s="4">
        <v>7817.0</v>
      </c>
      <c r="B3281" s="5" t="s">
        <v>17380</v>
      </c>
      <c r="C3281" s="5" t="s">
        <v>17381</v>
      </c>
      <c r="D3281" s="6" t="s">
        <v>17198</v>
      </c>
      <c r="E3281" s="5" t="s">
        <v>15985</v>
      </c>
      <c r="F3281" s="5" t="s">
        <v>15938</v>
      </c>
      <c r="G3281" s="6" t="s">
        <v>17382</v>
      </c>
      <c r="H3281" s="5" t="s">
        <v>17383</v>
      </c>
      <c r="I3281" s="8" t="s">
        <v>17384</v>
      </c>
      <c r="J3281" s="5" t="s">
        <v>93</v>
      </c>
      <c r="K3281" s="5" t="s">
        <v>201</v>
      </c>
    </row>
    <row r="3282">
      <c r="A3282" s="4">
        <v>7816.0</v>
      </c>
      <c r="B3282" s="5" t="s">
        <v>17385</v>
      </c>
      <c r="C3282" s="5" t="s">
        <v>17386</v>
      </c>
      <c r="D3282" s="6" t="s">
        <v>16354</v>
      </c>
      <c r="E3282" s="5" t="s">
        <v>15985</v>
      </c>
      <c r="F3282" s="5" t="s">
        <v>15938</v>
      </c>
      <c r="G3282" s="6" t="s">
        <v>17387</v>
      </c>
      <c r="H3282" s="5" t="s">
        <v>17388</v>
      </c>
      <c r="I3282" s="8" t="s">
        <v>17389</v>
      </c>
      <c r="J3282" s="5" t="s">
        <v>463</v>
      </c>
      <c r="K3282" s="5" t="s">
        <v>109</v>
      </c>
    </row>
    <row r="3283">
      <c r="A3283" s="4">
        <v>7815.0</v>
      </c>
      <c r="B3283" s="5" t="s">
        <v>17390</v>
      </c>
      <c r="C3283" s="5" t="s">
        <v>17391</v>
      </c>
      <c r="D3283" s="6" t="s">
        <v>17336</v>
      </c>
      <c r="E3283" s="5" t="s">
        <v>15985</v>
      </c>
      <c r="F3283" s="5" t="s">
        <v>15938</v>
      </c>
      <c r="G3283" s="6" t="s">
        <v>17392</v>
      </c>
      <c r="H3283" s="5" t="s">
        <v>17393</v>
      </c>
      <c r="I3283" s="9" t="s">
        <v>17394</v>
      </c>
      <c r="J3283" s="5" t="s">
        <v>93</v>
      </c>
      <c r="K3283" s="5" t="s">
        <v>2145</v>
      </c>
    </row>
    <row r="3284">
      <c r="A3284" s="4">
        <v>7814.0</v>
      </c>
      <c r="B3284" s="5" t="s">
        <v>17395</v>
      </c>
      <c r="C3284" s="5" t="s">
        <v>17396</v>
      </c>
      <c r="D3284" s="6" t="s">
        <v>17128</v>
      </c>
      <c r="E3284" s="5" t="s">
        <v>17099</v>
      </c>
      <c r="F3284" s="5" t="s">
        <v>15938</v>
      </c>
      <c r="G3284" s="6" t="s">
        <v>17397</v>
      </c>
      <c r="H3284" s="4" t="str">
        <f>IFERROR(__xludf.DUMMYFUNCTION("""info@""&amp;LOWER(REGEXREPLACE(B3284,""[^A-Za-z0-9]"",""""))&amp;"".com"""),"info@calimeradelfinplaya.com")</f>
        <v>info@calimeradelfinplaya.com</v>
      </c>
      <c r="I3284" s="9" t="s">
        <v>17398</v>
      </c>
      <c r="J3284" s="5" t="s">
        <v>42</v>
      </c>
      <c r="K3284" s="4" t="s">
        <v>42</v>
      </c>
    </row>
    <row r="3285">
      <c r="A3285" s="4">
        <v>7813.0</v>
      </c>
      <c r="B3285" s="5" t="s">
        <v>17399</v>
      </c>
      <c r="C3285" s="5" t="s">
        <v>17400</v>
      </c>
      <c r="D3285" s="6" t="s">
        <v>16354</v>
      </c>
      <c r="E3285" s="5" t="s">
        <v>15985</v>
      </c>
      <c r="F3285" s="5" t="s">
        <v>15938</v>
      </c>
      <c r="G3285" s="6" t="s">
        <v>17401</v>
      </c>
      <c r="H3285" s="5" t="s">
        <v>17402</v>
      </c>
      <c r="I3285" s="8" t="s">
        <v>17403</v>
      </c>
      <c r="J3285" s="5" t="s">
        <v>42</v>
      </c>
      <c r="K3285" s="5" t="s">
        <v>115</v>
      </c>
    </row>
    <row r="3286">
      <c r="A3286" s="4">
        <v>7812.0</v>
      </c>
      <c r="B3286" s="5" t="s">
        <v>17404</v>
      </c>
      <c r="C3286" s="5" t="s">
        <v>17405</v>
      </c>
      <c r="D3286" s="6" t="s">
        <v>16354</v>
      </c>
      <c r="E3286" s="5" t="s">
        <v>15985</v>
      </c>
      <c r="F3286" s="5" t="s">
        <v>15938</v>
      </c>
      <c r="G3286" s="6" t="s">
        <v>17406</v>
      </c>
      <c r="H3286" s="4" t="s">
        <v>17407</v>
      </c>
      <c r="I3286" s="8" t="s">
        <v>17408</v>
      </c>
      <c r="J3286" s="5" t="s">
        <v>463</v>
      </c>
      <c r="K3286" s="5" t="s">
        <v>921</v>
      </c>
    </row>
    <row r="3287">
      <c r="A3287" s="4">
        <v>7811.0</v>
      </c>
      <c r="B3287" s="5" t="s">
        <v>17409</v>
      </c>
      <c r="C3287" s="5" t="s">
        <v>17410</v>
      </c>
      <c r="D3287" s="6" t="s">
        <v>17336</v>
      </c>
      <c r="E3287" s="5" t="s">
        <v>15985</v>
      </c>
      <c r="F3287" s="5" t="s">
        <v>15938</v>
      </c>
      <c r="G3287" s="6" t="s">
        <v>17411</v>
      </c>
      <c r="H3287" s="5" t="s">
        <v>17412</v>
      </c>
      <c r="I3287" s="8" t="s">
        <v>17413</v>
      </c>
      <c r="J3287" s="5" t="s">
        <v>42</v>
      </c>
      <c r="K3287" s="5" t="s">
        <v>19</v>
      </c>
    </row>
    <row r="3288">
      <c r="A3288" s="4">
        <v>7810.0</v>
      </c>
      <c r="B3288" s="5" t="s">
        <v>17414</v>
      </c>
      <c r="C3288" s="5" t="s">
        <v>17415</v>
      </c>
      <c r="D3288" s="6" t="s">
        <v>15991</v>
      </c>
      <c r="E3288" s="5" t="s">
        <v>15985</v>
      </c>
      <c r="F3288" s="5" t="s">
        <v>15938</v>
      </c>
      <c r="G3288" s="6" t="s">
        <v>17416</v>
      </c>
      <c r="H3288" s="5" t="s">
        <v>17417</v>
      </c>
      <c r="I3288" s="8" t="s">
        <v>17418</v>
      </c>
      <c r="J3288" s="5" t="s">
        <v>108</v>
      </c>
      <c r="K3288" s="4" t="s">
        <v>42</v>
      </c>
    </row>
    <row r="3289">
      <c r="A3289" s="4">
        <v>7809.0</v>
      </c>
      <c r="B3289" s="5" t="s">
        <v>17419</v>
      </c>
      <c r="C3289" s="5" t="s">
        <v>17420</v>
      </c>
      <c r="D3289" s="6" t="s">
        <v>17421</v>
      </c>
      <c r="E3289" s="5" t="s">
        <v>17422</v>
      </c>
      <c r="F3289" s="5" t="s">
        <v>15938</v>
      </c>
      <c r="G3289" s="6" t="s">
        <v>17423</v>
      </c>
      <c r="H3289" s="4" t="str">
        <f>IFERROR(__xludf.DUMMYFUNCTION("""info@""&amp;LOWER(REGEXREPLACE(B3289,""[^A-Za-z0-9]"",""""))&amp;"".com"""),"info@espuigmolto.com")</f>
        <v>info@espuigmolto.com</v>
      </c>
      <c r="I3289" s="9" t="s">
        <v>17424</v>
      </c>
      <c r="J3289" s="5" t="s">
        <v>42</v>
      </c>
      <c r="K3289" s="5" t="s">
        <v>6696</v>
      </c>
    </row>
    <row r="3290">
      <c r="A3290" s="4">
        <v>7808.0</v>
      </c>
      <c r="B3290" s="5" t="s">
        <v>17425</v>
      </c>
      <c r="C3290" s="5" t="s">
        <v>17355</v>
      </c>
      <c r="D3290" s="6" t="s">
        <v>16354</v>
      </c>
      <c r="E3290" s="5" t="s">
        <v>15985</v>
      </c>
      <c r="F3290" s="5" t="s">
        <v>15938</v>
      </c>
      <c r="G3290" s="6" t="s">
        <v>17426</v>
      </c>
      <c r="H3290" s="5" t="s">
        <v>17427</v>
      </c>
      <c r="I3290" s="8" t="s">
        <v>17428</v>
      </c>
      <c r="J3290" s="5" t="s">
        <v>108</v>
      </c>
      <c r="K3290" s="5" t="s">
        <v>1985</v>
      </c>
    </row>
    <row r="3291">
      <c r="A3291" s="4">
        <v>7807.0</v>
      </c>
      <c r="B3291" s="5" t="s">
        <v>17429</v>
      </c>
      <c r="C3291" s="5" t="s">
        <v>17430</v>
      </c>
      <c r="D3291" s="6" t="s">
        <v>16354</v>
      </c>
      <c r="E3291" s="5" t="s">
        <v>15985</v>
      </c>
      <c r="F3291" s="5" t="s">
        <v>15938</v>
      </c>
      <c r="G3291" s="6" t="s">
        <v>17431</v>
      </c>
      <c r="H3291" s="5" t="s">
        <v>17432</v>
      </c>
      <c r="I3291" s="8" t="s">
        <v>17433</v>
      </c>
      <c r="J3291" s="5" t="s">
        <v>42</v>
      </c>
      <c r="K3291" s="5" t="s">
        <v>2456</v>
      </c>
    </row>
    <row r="3292">
      <c r="A3292" s="4">
        <v>7806.0</v>
      </c>
      <c r="B3292" s="5" t="s">
        <v>17434</v>
      </c>
      <c r="C3292" s="5" t="s">
        <v>17435</v>
      </c>
      <c r="D3292" s="6" t="s">
        <v>16354</v>
      </c>
      <c r="E3292" s="5" t="s">
        <v>15985</v>
      </c>
      <c r="F3292" s="5" t="s">
        <v>15938</v>
      </c>
      <c r="G3292" s="6" t="s">
        <v>17436</v>
      </c>
      <c r="H3292" s="5" t="s">
        <v>17437</v>
      </c>
      <c r="I3292" s="8" t="s">
        <v>17438</v>
      </c>
      <c r="J3292" s="5" t="s">
        <v>93</v>
      </c>
      <c r="K3292" s="5" t="s">
        <v>212</v>
      </c>
    </row>
    <row r="3293">
      <c r="A3293" s="4">
        <v>7805.0</v>
      </c>
      <c r="B3293" s="5" t="s">
        <v>17439</v>
      </c>
      <c r="C3293" s="5" t="s">
        <v>17440</v>
      </c>
      <c r="D3293" s="6" t="s">
        <v>17441</v>
      </c>
      <c r="E3293" s="5" t="s">
        <v>15985</v>
      </c>
      <c r="F3293" s="5" t="s">
        <v>15938</v>
      </c>
      <c r="G3293" s="6" t="s">
        <v>17442</v>
      </c>
      <c r="H3293" s="4" t="str">
        <f>IFERROR(__xludf.DUMMYFUNCTION("""info@""&amp;LOWER(REGEXREPLACE(B3293,""[^A-Za-z0-9]"",""""))&amp;"".com"""),"info@hotelbedsspainsl.com")</f>
        <v>info@hotelbedsspainsl.com</v>
      </c>
      <c r="I3293" s="9" t="s">
        <v>17443</v>
      </c>
      <c r="J3293" s="5" t="s">
        <v>108</v>
      </c>
      <c r="K3293" s="4" t="s">
        <v>42</v>
      </c>
    </row>
    <row r="3294">
      <c r="A3294" s="4">
        <v>7804.0</v>
      </c>
      <c r="B3294" s="5" t="s">
        <v>17444</v>
      </c>
      <c r="C3294" s="5" t="s">
        <v>17445</v>
      </c>
      <c r="D3294" s="6" t="s">
        <v>16017</v>
      </c>
      <c r="E3294" s="5" t="s">
        <v>16018</v>
      </c>
      <c r="F3294" s="5" t="s">
        <v>15938</v>
      </c>
      <c r="G3294" s="6" t="s">
        <v>17446</v>
      </c>
      <c r="H3294" s="5" t="s">
        <v>17447</v>
      </c>
      <c r="I3294" s="9" t="s">
        <v>17448</v>
      </c>
      <c r="J3294" s="5" t="s">
        <v>108</v>
      </c>
      <c r="K3294" s="5" t="s">
        <v>1857</v>
      </c>
    </row>
    <row r="3295">
      <c r="A3295" s="4">
        <v>7803.0</v>
      </c>
      <c r="B3295" s="5" t="s">
        <v>17449</v>
      </c>
      <c r="C3295" s="5" t="s">
        <v>17450</v>
      </c>
      <c r="D3295" s="6" t="s">
        <v>17198</v>
      </c>
      <c r="E3295" s="5" t="s">
        <v>15985</v>
      </c>
      <c r="F3295" s="5" t="s">
        <v>15938</v>
      </c>
      <c r="G3295" s="6" t="s">
        <v>17451</v>
      </c>
      <c r="H3295" s="5" t="s">
        <v>17452</v>
      </c>
      <c r="I3295" s="8" t="s">
        <v>16045</v>
      </c>
      <c r="J3295" s="5" t="s">
        <v>108</v>
      </c>
      <c r="K3295" s="5" t="s">
        <v>17453</v>
      </c>
    </row>
    <row r="3296">
      <c r="A3296" s="4">
        <v>7802.0</v>
      </c>
      <c r="B3296" s="5" t="s">
        <v>17454</v>
      </c>
      <c r="C3296" s="5" t="s">
        <v>17455</v>
      </c>
      <c r="D3296" s="6" t="s">
        <v>17223</v>
      </c>
      <c r="E3296" s="5" t="s">
        <v>15964</v>
      </c>
      <c r="F3296" s="5" t="s">
        <v>15938</v>
      </c>
      <c r="G3296" s="6" t="s">
        <v>17456</v>
      </c>
      <c r="H3296" s="5" t="s">
        <v>17457</v>
      </c>
      <c r="I3296" s="8" t="s">
        <v>17458</v>
      </c>
      <c r="J3296" s="5" t="s">
        <v>42</v>
      </c>
      <c r="K3296" s="5" t="s">
        <v>2757</v>
      </c>
    </row>
    <row r="3297">
      <c r="A3297" s="4">
        <v>7801.0</v>
      </c>
      <c r="B3297" s="5" t="s">
        <v>17459</v>
      </c>
      <c r="C3297" s="5" t="s">
        <v>17460</v>
      </c>
      <c r="D3297" s="6" t="s">
        <v>17223</v>
      </c>
      <c r="E3297" s="5" t="s">
        <v>15964</v>
      </c>
      <c r="F3297" s="5" t="s">
        <v>15938</v>
      </c>
      <c r="G3297" s="6" t="s">
        <v>17461</v>
      </c>
      <c r="H3297" s="5" t="s">
        <v>17462</v>
      </c>
      <c r="I3297" s="8" t="s">
        <v>17463</v>
      </c>
      <c r="J3297" s="5" t="s">
        <v>93</v>
      </c>
      <c r="K3297" s="5" t="s">
        <v>1144</v>
      </c>
    </row>
    <row r="3298">
      <c r="A3298" s="4">
        <v>7800.0</v>
      </c>
      <c r="B3298" s="5" t="s">
        <v>17464</v>
      </c>
      <c r="C3298" s="5" t="s">
        <v>17465</v>
      </c>
      <c r="D3298" s="6" t="s">
        <v>17441</v>
      </c>
      <c r="E3298" s="5" t="s">
        <v>15985</v>
      </c>
      <c r="F3298" s="5" t="s">
        <v>15938</v>
      </c>
      <c r="G3298" s="6" t="s">
        <v>17466</v>
      </c>
      <c r="H3298" s="5" t="s">
        <v>17467</v>
      </c>
      <c r="I3298" s="8" t="s">
        <v>17468</v>
      </c>
      <c r="J3298" s="5" t="s">
        <v>42</v>
      </c>
      <c r="K3298" s="4" t="s">
        <v>42</v>
      </c>
    </row>
    <row r="3299">
      <c r="A3299" s="4">
        <v>7799.0</v>
      </c>
      <c r="B3299" s="5" t="s">
        <v>17469</v>
      </c>
      <c r="C3299" s="5" t="s">
        <v>17470</v>
      </c>
      <c r="D3299" s="6" t="s">
        <v>17223</v>
      </c>
      <c r="E3299" s="5" t="s">
        <v>15964</v>
      </c>
      <c r="F3299" s="5" t="s">
        <v>15938</v>
      </c>
      <c r="G3299" s="6" t="s">
        <v>17471</v>
      </c>
      <c r="H3299" s="5" t="s">
        <v>17472</v>
      </c>
      <c r="I3299" s="9" t="s">
        <v>17473</v>
      </c>
      <c r="J3299" s="5" t="s">
        <v>93</v>
      </c>
      <c r="K3299" s="5" t="s">
        <v>1568</v>
      </c>
    </row>
    <row r="3300">
      <c r="A3300" s="4">
        <v>7798.0</v>
      </c>
      <c r="B3300" s="5" t="s">
        <v>17474</v>
      </c>
      <c r="C3300" s="5" t="s">
        <v>17475</v>
      </c>
      <c r="D3300" s="6" t="s">
        <v>17198</v>
      </c>
      <c r="E3300" s="5" t="s">
        <v>15985</v>
      </c>
      <c r="F3300" s="5" t="s">
        <v>15938</v>
      </c>
      <c r="G3300" s="6" t="s">
        <v>17476</v>
      </c>
      <c r="H3300" s="4" t="str">
        <f>IFERROR(__xludf.DUMMYFUNCTION("""info@""&amp;LOWER(REGEXREPLACE(B3300,""[^A-Za-z0-9]"",""""))&amp;"".com"""),"info@aparthotelaugusta.com")</f>
        <v>info@aparthotelaugusta.com</v>
      </c>
      <c r="I3300" s="9" t="s">
        <v>17477</v>
      </c>
      <c r="J3300" s="5" t="s">
        <v>753</v>
      </c>
      <c r="K3300" s="5" t="s">
        <v>1198</v>
      </c>
    </row>
    <row r="3301">
      <c r="A3301" s="4">
        <v>7797.0</v>
      </c>
      <c r="B3301" s="5" t="s">
        <v>17478</v>
      </c>
      <c r="C3301" s="5" t="s">
        <v>17479</v>
      </c>
      <c r="D3301" s="6" t="s">
        <v>17198</v>
      </c>
      <c r="E3301" s="5" t="s">
        <v>15985</v>
      </c>
      <c r="F3301" s="5" t="s">
        <v>15938</v>
      </c>
      <c r="G3301" s="6" t="s">
        <v>17480</v>
      </c>
      <c r="H3301" s="5" t="s">
        <v>16146</v>
      </c>
      <c r="I3301" s="8" t="s">
        <v>16147</v>
      </c>
      <c r="J3301" s="5" t="s">
        <v>42</v>
      </c>
      <c r="K3301" s="5" t="s">
        <v>17481</v>
      </c>
    </row>
    <row r="3302">
      <c r="A3302" s="4">
        <v>7796.0</v>
      </c>
      <c r="B3302" s="5" t="s">
        <v>17482</v>
      </c>
      <c r="C3302" s="5" t="s">
        <v>17483</v>
      </c>
      <c r="D3302" s="6" t="s">
        <v>17198</v>
      </c>
      <c r="E3302" s="5" t="s">
        <v>15985</v>
      </c>
      <c r="F3302" s="5" t="s">
        <v>15938</v>
      </c>
      <c r="G3302" s="6" t="s">
        <v>17484</v>
      </c>
      <c r="H3302" s="5" t="s">
        <v>17485</v>
      </c>
      <c r="I3302" s="8" t="s">
        <v>16147</v>
      </c>
      <c r="J3302" s="5" t="s">
        <v>42</v>
      </c>
      <c r="K3302" s="5" t="s">
        <v>1198</v>
      </c>
    </row>
    <row r="3303">
      <c r="A3303" s="4">
        <v>7795.0</v>
      </c>
      <c r="B3303" s="5" t="s">
        <v>17486</v>
      </c>
      <c r="C3303" s="5" t="s">
        <v>17487</v>
      </c>
      <c r="D3303" s="6" t="s">
        <v>17488</v>
      </c>
      <c r="E3303" s="5" t="s">
        <v>17489</v>
      </c>
      <c r="F3303" s="5" t="s">
        <v>15938</v>
      </c>
      <c r="G3303" s="6" t="s">
        <v>17490</v>
      </c>
      <c r="H3303" s="5" t="s">
        <v>17491</v>
      </c>
      <c r="I3303" s="8" t="s">
        <v>17492</v>
      </c>
      <c r="J3303" s="5" t="s">
        <v>42</v>
      </c>
      <c r="K3303" s="5" t="s">
        <v>218</v>
      </c>
    </row>
    <row r="3304">
      <c r="A3304" s="4">
        <v>7794.0</v>
      </c>
      <c r="B3304" s="5" t="s">
        <v>17493</v>
      </c>
      <c r="C3304" s="5" t="s">
        <v>17494</v>
      </c>
      <c r="D3304" s="6" t="s">
        <v>17495</v>
      </c>
      <c r="E3304" s="5" t="s">
        <v>15964</v>
      </c>
      <c r="F3304" s="5" t="s">
        <v>15938</v>
      </c>
      <c r="G3304" s="6" t="s">
        <v>17496</v>
      </c>
      <c r="H3304" s="5" t="s">
        <v>10062</v>
      </c>
      <c r="I3304" s="8" t="s">
        <v>10039</v>
      </c>
      <c r="J3304" s="5" t="s">
        <v>42</v>
      </c>
      <c r="K3304" s="5" t="s">
        <v>10446</v>
      </c>
    </row>
    <row r="3305">
      <c r="A3305" s="4">
        <v>7793.0</v>
      </c>
      <c r="B3305" s="5" t="s">
        <v>17497</v>
      </c>
      <c r="C3305" s="5" t="s">
        <v>17498</v>
      </c>
      <c r="D3305" s="6" t="s">
        <v>17495</v>
      </c>
      <c r="E3305" s="5" t="s">
        <v>15964</v>
      </c>
      <c r="F3305" s="5" t="s">
        <v>15938</v>
      </c>
      <c r="G3305" s="6" t="s">
        <v>17499</v>
      </c>
      <c r="H3305" s="5" t="s">
        <v>17500</v>
      </c>
      <c r="I3305" s="9" t="s">
        <v>17501</v>
      </c>
      <c r="J3305" s="5" t="s">
        <v>42</v>
      </c>
      <c r="K3305" s="5" t="s">
        <v>679</v>
      </c>
    </row>
    <row r="3306">
      <c r="A3306" s="4">
        <v>7792.0</v>
      </c>
      <c r="B3306" s="5" t="s">
        <v>17502</v>
      </c>
      <c r="C3306" s="5" t="s">
        <v>17503</v>
      </c>
      <c r="D3306" s="6" t="s">
        <v>17495</v>
      </c>
      <c r="E3306" s="5" t="s">
        <v>15964</v>
      </c>
      <c r="F3306" s="5" t="s">
        <v>15938</v>
      </c>
      <c r="G3306" s="6" t="s">
        <v>17504</v>
      </c>
      <c r="H3306" s="5" t="s">
        <v>17505</v>
      </c>
      <c r="I3306" s="8" t="s">
        <v>10039</v>
      </c>
      <c r="J3306" s="5" t="s">
        <v>42</v>
      </c>
      <c r="K3306" s="5" t="s">
        <v>10446</v>
      </c>
    </row>
    <row r="3307">
      <c r="A3307" s="4">
        <v>7791.0</v>
      </c>
      <c r="B3307" s="5" t="s">
        <v>17506</v>
      </c>
      <c r="C3307" s="5" t="s">
        <v>17507</v>
      </c>
      <c r="D3307" s="6" t="s">
        <v>17223</v>
      </c>
      <c r="E3307" s="5" t="s">
        <v>15964</v>
      </c>
      <c r="F3307" s="5" t="s">
        <v>15938</v>
      </c>
      <c r="G3307" s="6" t="s">
        <v>17508</v>
      </c>
      <c r="H3307" s="4" t="str">
        <f>IFERROR(__xludf.DUMMYFUNCTION("""info@""&amp;LOWER(REGEXREPLACE(B3307,""[^A-Za-z0-9]"",""""))&amp;"".com"""),"info@montemarhotel.com")</f>
        <v>info@montemarhotel.com</v>
      </c>
      <c r="I3307" s="9" t="s">
        <v>17509</v>
      </c>
      <c r="J3307" s="5" t="s">
        <v>367</v>
      </c>
      <c r="K3307" s="5" t="s">
        <v>2456</v>
      </c>
    </row>
    <row r="3308">
      <c r="A3308" s="4">
        <v>7790.0</v>
      </c>
      <c r="B3308" s="5" t="s">
        <v>17510</v>
      </c>
      <c r="C3308" s="5" t="s">
        <v>17511</v>
      </c>
      <c r="D3308" s="6" t="s">
        <v>17495</v>
      </c>
      <c r="E3308" s="5" t="s">
        <v>15964</v>
      </c>
      <c r="F3308" s="5" t="s">
        <v>15938</v>
      </c>
      <c r="G3308" s="6" t="s">
        <v>17512</v>
      </c>
      <c r="H3308" s="5" t="s">
        <v>17513</v>
      </c>
      <c r="I3308" s="8" t="s">
        <v>17514</v>
      </c>
      <c r="J3308" s="5" t="s">
        <v>42</v>
      </c>
      <c r="K3308" s="5" t="s">
        <v>711</v>
      </c>
    </row>
    <row r="3309">
      <c r="A3309" s="4">
        <v>7789.0</v>
      </c>
      <c r="B3309" s="5" t="s">
        <v>17515</v>
      </c>
      <c r="C3309" s="5" t="s">
        <v>17516</v>
      </c>
      <c r="D3309" s="6" t="s">
        <v>17495</v>
      </c>
      <c r="E3309" s="5" t="s">
        <v>15964</v>
      </c>
      <c r="F3309" s="5" t="s">
        <v>15938</v>
      </c>
      <c r="G3309" s="6" t="s">
        <v>17517</v>
      </c>
      <c r="H3309" s="5" t="s">
        <v>17518</v>
      </c>
      <c r="I3309" s="8" t="s">
        <v>17519</v>
      </c>
      <c r="J3309" s="5" t="s">
        <v>93</v>
      </c>
      <c r="K3309" s="5" t="s">
        <v>17520</v>
      </c>
    </row>
    <row r="3310">
      <c r="A3310" s="4">
        <v>7788.0</v>
      </c>
      <c r="B3310" s="5" t="s">
        <v>17521</v>
      </c>
      <c r="C3310" s="5" t="s">
        <v>17522</v>
      </c>
      <c r="D3310" s="6" t="s">
        <v>17495</v>
      </c>
      <c r="E3310" s="5" t="s">
        <v>15964</v>
      </c>
      <c r="F3310" s="5" t="s">
        <v>15938</v>
      </c>
      <c r="G3310" s="6" t="s">
        <v>17523</v>
      </c>
      <c r="H3310" s="5" t="s">
        <v>17524</v>
      </c>
      <c r="I3310" s="9" t="s">
        <v>17525</v>
      </c>
      <c r="J3310" s="5" t="s">
        <v>367</v>
      </c>
      <c r="K3310" s="5" t="s">
        <v>4985</v>
      </c>
    </row>
    <row r="3311">
      <c r="A3311" s="4">
        <v>7787.0</v>
      </c>
      <c r="B3311" s="5" t="s">
        <v>17526</v>
      </c>
      <c r="C3311" s="5" t="s">
        <v>17527</v>
      </c>
      <c r="D3311" s="6" t="s">
        <v>17495</v>
      </c>
      <c r="E3311" s="5" t="s">
        <v>15964</v>
      </c>
      <c r="F3311" s="5" t="s">
        <v>15938</v>
      </c>
      <c r="G3311" s="6" t="s">
        <v>17528</v>
      </c>
      <c r="H3311" s="5" t="s">
        <v>17529</v>
      </c>
      <c r="I3311" s="9" t="s">
        <v>17530</v>
      </c>
      <c r="J3311" s="5" t="s">
        <v>93</v>
      </c>
      <c r="K3311" s="5" t="s">
        <v>52</v>
      </c>
    </row>
    <row r="3312">
      <c r="A3312" s="4">
        <v>7786.0</v>
      </c>
      <c r="B3312" s="5" t="s">
        <v>17531</v>
      </c>
      <c r="C3312" s="5" t="s">
        <v>17532</v>
      </c>
      <c r="D3312" s="6" t="s">
        <v>17495</v>
      </c>
      <c r="E3312" s="5" t="s">
        <v>15964</v>
      </c>
      <c r="F3312" s="5" t="s">
        <v>15938</v>
      </c>
      <c r="G3312" s="6" t="s">
        <v>17533</v>
      </c>
      <c r="H3312" s="4" t="s">
        <v>17534</v>
      </c>
      <c r="I3312" s="8" t="s">
        <v>17535</v>
      </c>
      <c r="J3312" s="5" t="s">
        <v>42</v>
      </c>
      <c r="K3312" s="4" t="s">
        <v>42</v>
      </c>
    </row>
    <row r="3313">
      <c r="A3313" s="4">
        <v>7785.0</v>
      </c>
      <c r="B3313" s="5" t="s">
        <v>17536</v>
      </c>
      <c r="C3313" s="5" t="s">
        <v>17537</v>
      </c>
      <c r="D3313" s="6" t="s">
        <v>17495</v>
      </c>
      <c r="E3313" s="5" t="s">
        <v>15964</v>
      </c>
      <c r="F3313" s="5" t="s">
        <v>15938</v>
      </c>
      <c r="G3313" s="6" t="s">
        <v>17538</v>
      </c>
      <c r="H3313" s="4" t="str">
        <f>IFERROR(__xludf.DUMMYFUNCTION("""info@""&amp;LOWER(REGEXREPLACE(B3313,""[^A-Za-z0-9]"",""""))&amp;"".com"""),"info@holidaypark.com")</f>
        <v>info@holidaypark.com</v>
      </c>
      <c r="I3313" s="9" t="s">
        <v>17539</v>
      </c>
      <c r="J3313" s="5" t="s">
        <v>108</v>
      </c>
      <c r="K3313" s="4" t="s">
        <v>42</v>
      </c>
    </row>
    <row r="3314">
      <c r="A3314" s="4">
        <v>7784.0</v>
      </c>
      <c r="B3314" s="5" t="s">
        <v>17540</v>
      </c>
      <c r="C3314" s="5" t="s">
        <v>17541</v>
      </c>
      <c r="D3314" s="6" t="s">
        <v>17495</v>
      </c>
      <c r="E3314" s="5" t="s">
        <v>15964</v>
      </c>
      <c r="F3314" s="5" t="s">
        <v>15938</v>
      </c>
      <c r="G3314" s="6" t="s">
        <v>17542</v>
      </c>
      <c r="H3314" s="5" t="s">
        <v>17543</v>
      </c>
      <c r="I3314" s="8" t="s">
        <v>16550</v>
      </c>
      <c r="J3314" s="5" t="s">
        <v>42</v>
      </c>
      <c r="K3314" s="5" t="s">
        <v>16674</v>
      </c>
    </row>
    <row r="3315">
      <c r="A3315" s="4">
        <v>7783.0</v>
      </c>
      <c r="B3315" s="5" t="s">
        <v>17544</v>
      </c>
      <c r="C3315" s="5" t="s">
        <v>17545</v>
      </c>
      <c r="D3315" s="6" t="s">
        <v>17495</v>
      </c>
      <c r="E3315" s="5" t="s">
        <v>15964</v>
      </c>
      <c r="F3315" s="5" t="s">
        <v>15938</v>
      </c>
      <c r="G3315" s="6" t="s">
        <v>17546</v>
      </c>
      <c r="H3315" s="5" t="s">
        <v>17547</v>
      </c>
      <c r="I3315" s="8" t="s">
        <v>17548</v>
      </c>
      <c r="J3315" s="5" t="s">
        <v>42</v>
      </c>
      <c r="K3315" s="5" t="s">
        <v>10215</v>
      </c>
    </row>
    <row r="3316">
      <c r="A3316" s="4">
        <v>7782.0</v>
      </c>
      <c r="B3316" s="5" t="s">
        <v>17549</v>
      </c>
      <c r="C3316" s="5" t="s">
        <v>17550</v>
      </c>
      <c r="D3316" s="6" t="s">
        <v>17495</v>
      </c>
      <c r="E3316" s="5" t="s">
        <v>15964</v>
      </c>
      <c r="F3316" s="5" t="s">
        <v>15938</v>
      </c>
      <c r="G3316" s="6" t="s">
        <v>17551</v>
      </c>
      <c r="H3316" s="5" t="s">
        <v>17552</v>
      </c>
      <c r="I3316" s="8" t="s">
        <v>16780</v>
      </c>
      <c r="J3316" s="5" t="s">
        <v>232</v>
      </c>
      <c r="K3316" s="4" t="s">
        <v>42</v>
      </c>
    </row>
    <row r="3317">
      <c r="A3317" s="4">
        <v>7781.0</v>
      </c>
      <c r="B3317" s="5" t="s">
        <v>17553</v>
      </c>
      <c r="C3317" s="5" t="s">
        <v>17554</v>
      </c>
      <c r="D3317" s="6" t="s">
        <v>17495</v>
      </c>
      <c r="E3317" s="5" t="s">
        <v>15964</v>
      </c>
      <c r="F3317" s="5" t="s">
        <v>15938</v>
      </c>
      <c r="G3317" s="6" t="s">
        <v>17555</v>
      </c>
      <c r="H3317" s="5" t="s">
        <v>17556</v>
      </c>
      <c r="I3317" s="8" t="s">
        <v>17557</v>
      </c>
      <c r="J3317" s="5" t="s">
        <v>42</v>
      </c>
      <c r="K3317" s="4" t="s">
        <v>42</v>
      </c>
    </row>
    <row r="3318">
      <c r="A3318" s="4">
        <v>7780.0</v>
      </c>
      <c r="B3318" s="5" t="s">
        <v>17558</v>
      </c>
      <c r="C3318" s="5" t="s">
        <v>17559</v>
      </c>
      <c r="D3318" s="6" t="s">
        <v>17495</v>
      </c>
      <c r="E3318" s="5" t="s">
        <v>15964</v>
      </c>
      <c r="F3318" s="5" t="s">
        <v>15938</v>
      </c>
      <c r="G3318" s="6" t="s">
        <v>17560</v>
      </c>
      <c r="H3318" s="5" t="s">
        <v>17561</v>
      </c>
      <c r="I3318" s="8" t="s">
        <v>16780</v>
      </c>
      <c r="J3318" s="5" t="s">
        <v>42</v>
      </c>
      <c r="K3318" s="5" t="s">
        <v>17562</v>
      </c>
    </row>
    <row r="3319">
      <c r="A3319" s="4">
        <v>7779.0</v>
      </c>
      <c r="B3319" s="5" t="s">
        <v>17563</v>
      </c>
      <c r="C3319" s="5" t="s">
        <v>17564</v>
      </c>
      <c r="D3319" s="6" t="s">
        <v>17495</v>
      </c>
      <c r="E3319" s="5" t="s">
        <v>15964</v>
      </c>
      <c r="F3319" s="5" t="s">
        <v>15938</v>
      </c>
      <c r="G3319" s="6" t="s">
        <v>17565</v>
      </c>
      <c r="H3319" s="5" t="s">
        <v>16793</v>
      </c>
      <c r="I3319" s="8" t="s">
        <v>16780</v>
      </c>
      <c r="J3319" s="5" t="s">
        <v>93</v>
      </c>
      <c r="K3319" s="5" t="s">
        <v>17566</v>
      </c>
    </row>
    <row r="3320">
      <c r="A3320" s="4">
        <v>7778.0</v>
      </c>
      <c r="B3320" s="5" t="s">
        <v>17567</v>
      </c>
      <c r="C3320" s="5" t="s">
        <v>17568</v>
      </c>
      <c r="D3320" s="6" t="s">
        <v>17495</v>
      </c>
      <c r="E3320" s="5" t="s">
        <v>15964</v>
      </c>
      <c r="F3320" s="5" t="s">
        <v>15938</v>
      </c>
      <c r="G3320" s="6" t="s">
        <v>17569</v>
      </c>
      <c r="H3320" s="4" t="str">
        <f>IFERROR(__xludf.DUMMYFUNCTION("""info@""&amp;LOWER(REGEXREPLACE(B3320,""[^A-Za-z0-9]"",""""))&amp;"".com"""),"info@marinareydonjaime.com")</f>
        <v>info@marinareydonjaime.com</v>
      </c>
      <c r="I3320" s="9" t="s">
        <v>17570</v>
      </c>
      <c r="J3320" s="5" t="s">
        <v>93</v>
      </c>
      <c r="K3320" s="5" t="s">
        <v>17571</v>
      </c>
    </row>
    <row r="3321">
      <c r="A3321" s="4">
        <v>7777.0</v>
      </c>
      <c r="B3321" s="5" t="s">
        <v>17572</v>
      </c>
      <c r="C3321" s="5" t="s">
        <v>17573</v>
      </c>
      <c r="D3321" s="6" t="s">
        <v>15963</v>
      </c>
      <c r="E3321" s="5" t="s">
        <v>15964</v>
      </c>
      <c r="F3321" s="5" t="s">
        <v>15938</v>
      </c>
      <c r="G3321" s="6" t="s">
        <v>17574</v>
      </c>
      <c r="H3321" s="5" t="s">
        <v>17575</v>
      </c>
      <c r="I3321" s="8" t="s">
        <v>17576</v>
      </c>
      <c r="J3321" s="5" t="s">
        <v>42</v>
      </c>
      <c r="K3321" s="5" t="s">
        <v>16059</v>
      </c>
    </row>
    <row r="3322">
      <c r="A3322" s="4">
        <v>7776.0</v>
      </c>
      <c r="B3322" s="5" t="s">
        <v>17577</v>
      </c>
      <c r="C3322" s="5" t="s">
        <v>17578</v>
      </c>
      <c r="D3322" s="6" t="s">
        <v>15963</v>
      </c>
      <c r="E3322" s="5" t="s">
        <v>15964</v>
      </c>
      <c r="F3322" s="5" t="s">
        <v>15938</v>
      </c>
      <c r="G3322" s="6" t="s">
        <v>17579</v>
      </c>
      <c r="H3322" s="4" t="str">
        <f>IFERROR(__xludf.DUMMYFUNCTION("""info@""&amp;LOWER(REGEXREPLACE(B3322,""[^A-Za-z0-9]"",""""))&amp;"".com"""),"info@playaspaguera.com")</f>
        <v>info@playaspaguera.com</v>
      </c>
      <c r="I3322" s="9" t="s">
        <v>17580</v>
      </c>
      <c r="J3322" s="5" t="s">
        <v>108</v>
      </c>
      <c r="K3322" s="5" t="s">
        <v>1375</v>
      </c>
    </row>
    <row r="3323">
      <c r="A3323" s="4">
        <v>7775.0</v>
      </c>
      <c r="B3323" s="5" t="s">
        <v>17581</v>
      </c>
      <c r="C3323" s="5" t="s">
        <v>17582</v>
      </c>
      <c r="D3323" s="6" t="s">
        <v>15963</v>
      </c>
      <c r="E3323" s="5" t="s">
        <v>15964</v>
      </c>
      <c r="F3323" s="5" t="s">
        <v>15938</v>
      </c>
      <c r="G3323" s="6" t="s">
        <v>17583</v>
      </c>
      <c r="H3323" s="4" t="str">
        <f>IFERROR(__xludf.DUMMYFUNCTION("""info@""&amp;LOWER(REGEXREPLACE(B3323,""[^A-Za-z0-9]"",""""))&amp;"".com"""),"info@redrubberduckgroupsl.com")</f>
        <v>info@redrubberduckgroupsl.com</v>
      </c>
      <c r="I3323" s="9" t="s">
        <v>17584</v>
      </c>
      <c r="J3323" s="5" t="s">
        <v>93</v>
      </c>
      <c r="K3323" s="4" t="s">
        <v>42</v>
      </c>
    </row>
    <row r="3324">
      <c r="A3324" s="4">
        <v>7774.0</v>
      </c>
      <c r="B3324" s="5" t="s">
        <v>17585</v>
      </c>
      <c r="C3324" s="5" t="s">
        <v>17586</v>
      </c>
      <c r="D3324" s="6" t="s">
        <v>15963</v>
      </c>
      <c r="E3324" s="5" t="s">
        <v>15964</v>
      </c>
      <c r="F3324" s="5" t="s">
        <v>15938</v>
      </c>
      <c r="G3324" s="6" t="s">
        <v>17587</v>
      </c>
      <c r="H3324" s="5" t="s">
        <v>17588</v>
      </c>
      <c r="I3324" s="8" t="s">
        <v>17589</v>
      </c>
      <c r="J3324" s="5" t="s">
        <v>42</v>
      </c>
      <c r="K3324" s="5" t="s">
        <v>15088</v>
      </c>
    </row>
    <row r="3325">
      <c r="A3325" s="4">
        <v>7773.0</v>
      </c>
      <c r="B3325" s="5" t="s">
        <v>17590</v>
      </c>
      <c r="C3325" s="5" t="s">
        <v>17591</v>
      </c>
      <c r="D3325" s="6" t="s">
        <v>15963</v>
      </c>
      <c r="E3325" s="5" t="s">
        <v>15964</v>
      </c>
      <c r="F3325" s="5" t="s">
        <v>15938</v>
      </c>
      <c r="G3325" s="6" t="s">
        <v>17592</v>
      </c>
      <c r="H3325" s="5" t="s">
        <v>17593</v>
      </c>
      <c r="I3325" s="8" t="s">
        <v>16258</v>
      </c>
      <c r="J3325" s="5" t="s">
        <v>42</v>
      </c>
      <c r="K3325" s="5" t="s">
        <v>711</v>
      </c>
    </row>
    <row r="3326">
      <c r="A3326" s="4">
        <v>7772.0</v>
      </c>
      <c r="B3326" s="5" t="s">
        <v>17594</v>
      </c>
      <c r="C3326" s="5" t="s">
        <v>17595</v>
      </c>
      <c r="D3326" s="6" t="s">
        <v>15963</v>
      </c>
      <c r="E3326" s="5" t="s">
        <v>15964</v>
      </c>
      <c r="F3326" s="5" t="s">
        <v>15938</v>
      </c>
      <c r="G3326" s="6" t="s">
        <v>17596</v>
      </c>
      <c r="H3326" s="5" t="s">
        <v>17597</v>
      </c>
      <c r="I3326" s="8" t="s">
        <v>17598</v>
      </c>
      <c r="J3326" s="5" t="s">
        <v>93</v>
      </c>
      <c r="K3326" s="5" t="s">
        <v>6308</v>
      </c>
    </row>
    <row r="3327">
      <c r="A3327" s="4">
        <v>7771.0</v>
      </c>
      <c r="B3327" s="5" t="s">
        <v>17599</v>
      </c>
      <c r="C3327" s="5" t="s">
        <v>17600</v>
      </c>
      <c r="D3327" s="6" t="s">
        <v>15963</v>
      </c>
      <c r="E3327" s="5" t="s">
        <v>15964</v>
      </c>
      <c r="F3327" s="5" t="s">
        <v>15938</v>
      </c>
      <c r="G3327" s="6" t="s">
        <v>17601</v>
      </c>
      <c r="H3327" s="4" t="str">
        <f>IFERROR(__xludf.DUMMYFUNCTION("""info@""&amp;LOWER(REGEXREPLACE(B3327,""[^A-Za-z0-9]"",""""))&amp;"".com"""),"info@marypins.com")</f>
        <v>info@marypins.com</v>
      </c>
      <c r="I3327" s="9" t="s">
        <v>17602</v>
      </c>
      <c r="J3327" s="5" t="s">
        <v>93</v>
      </c>
      <c r="K3327" s="5" t="s">
        <v>7770</v>
      </c>
    </row>
    <row r="3328">
      <c r="A3328" s="4">
        <v>7770.0</v>
      </c>
      <c r="B3328" s="5" t="s">
        <v>17603</v>
      </c>
      <c r="C3328" s="5" t="s">
        <v>17604</v>
      </c>
      <c r="D3328" s="6" t="s">
        <v>15963</v>
      </c>
      <c r="E3328" s="5" t="s">
        <v>15964</v>
      </c>
      <c r="F3328" s="5" t="s">
        <v>15938</v>
      </c>
      <c r="G3328" s="6" t="s">
        <v>17605</v>
      </c>
      <c r="H3328" s="4" t="str">
        <f>IFERROR(__xludf.DUMMYFUNCTION("""info@""&amp;LOWER(REGEXREPLACE(B3328,""[^A-Za-z0-9]"",""""))&amp;"".com"""),"info@hoteldoncarlos.com")</f>
        <v>info@hoteldoncarlos.com</v>
      </c>
      <c r="I3328" s="9" t="s">
        <v>17606</v>
      </c>
      <c r="J3328" s="5" t="s">
        <v>42</v>
      </c>
      <c r="K3328" s="4" t="s">
        <v>42</v>
      </c>
    </row>
    <row r="3329">
      <c r="A3329" s="4">
        <v>7769.0</v>
      </c>
      <c r="B3329" s="5" t="s">
        <v>17607</v>
      </c>
      <c r="C3329" s="5" t="s">
        <v>17608</v>
      </c>
      <c r="D3329" s="6" t="s">
        <v>15963</v>
      </c>
      <c r="E3329" s="5" t="s">
        <v>15964</v>
      </c>
      <c r="F3329" s="5" t="s">
        <v>15938</v>
      </c>
      <c r="G3329" s="6" t="s">
        <v>17609</v>
      </c>
      <c r="H3329" s="5" t="s">
        <v>17610</v>
      </c>
      <c r="I3329" s="8" t="s">
        <v>17611</v>
      </c>
      <c r="J3329" s="5" t="s">
        <v>463</v>
      </c>
      <c r="K3329" s="5" t="s">
        <v>1014</v>
      </c>
    </row>
    <row r="3330">
      <c r="A3330" s="4">
        <v>7768.0</v>
      </c>
      <c r="B3330" s="5" t="s">
        <v>17612</v>
      </c>
      <c r="C3330" s="5" t="s">
        <v>17613</v>
      </c>
      <c r="D3330" s="6" t="s">
        <v>15963</v>
      </c>
      <c r="E3330" s="5" t="s">
        <v>15964</v>
      </c>
      <c r="F3330" s="5" t="s">
        <v>15938</v>
      </c>
      <c r="G3330" s="6" t="s">
        <v>17614</v>
      </c>
      <c r="H3330" s="4" t="s">
        <v>17615</v>
      </c>
      <c r="I3330" s="8" t="s">
        <v>17616</v>
      </c>
      <c r="J3330" s="5" t="s">
        <v>93</v>
      </c>
      <c r="K3330" s="5" t="s">
        <v>109</v>
      </c>
    </row>
    <row r="3331">
      <c r="A3331" s="4">
        <v>7767.0</v>
      </c>
      <c r="B3331" s="5" t="s">
        <v>17617</v>
      </c>
      <c r="C3331" s="5" t="s">
        <v>17618</v>
      </c>
      <c r="D3331" s="6" t="s">
        <v>15963</v>
      </c>
      <c r="E3331" s="5" t="s">
        <v>15964</v>
      </c>
      <c r="F3331" s="5" t="s">
        <v>15938</v>
      </c>
      <c r="G3331" s="6" t="s">
        <v>17619</v>
      </c>
      <c r="H3331" s="4" t="s">
        <v>17615</v>
      </c>
      <c r="I3331" s="8" t="s">
        <v>17616</v>
      </c>
      <c r="J3331" s="5" t="s">
        <v>93</v>
      </c>
      <c r="K3331" s="5" t="s">
        <v>1415</v>
      </c>
    </row>
    <row r="3332">
      <c r="A3332" s="4">
        <v>7766.0</v>
      </c>
      <c r="B3332" s="5" t="s">
        <v>17620</v>
      </c>
      <c r="C3332" s="5" t="s">
        <v>17621</v>
      </c>
      <c r="D3332" s="6" t="s">
        <v>15963</v>
      </c>
      <c r="E3332" s="5" t="s">
        <v>15964</v>
      </c>
      <c r="F3332" s="5" t="s">
        <v>15938</v>
      </c>
      <c r="G3332" s="6" t="s">
        <v>17622</v>
      </c>
      <c r="H3332" s="5" t="s">
        <v>17623</v>
      </c>
      <c r="I3332" s="8" t="s">
        <v>17624</v>
      </c>
      <c r="J3332" s="5" t="s">
        <v>42</v>
      </c>
      <c r="K3332" s="4" t="s">
        <v>42</v>
      </c>
    </row>
    <row r="3333">
      <c r="A3333" s="4">
        <v>7765.0</v>
      </c>
      <c r="B3333" s="5" t="s">
        <v>17625</v>
      </c>
      <c r="C3333" s="5" t="s">
        <v>17626</v>
      </c>
      <c r="D3333" s="6" t="s">
        <v>15963</v>
      </c>
      <c r="E3333" s="5" t="s">
        <v>15964</v>
      </c>
      <c r="F3333" s="5" t="s">
        <v>15938</v>
      </c>
      <c r="G3333" s="6" t="s">
        <v>17627</v>
      </c>
      <c r="H3333" s="5" t="s">
        <v>17628</v>
      </c>
      <c r="I3333" s="8" t="s">
        <v>17629</v>
      </c>
      <c r="J3333" s="5" t="s">
        <v>42</v>
      </c>
      <c r="K3333" s="5" t="s">
        <v>1568</v>
      </c>
    </row>
    <row r="3334">
      <c r="A3334" s="4">
        <v>7764.0</v>
      </c>
      <c r="B3334" s="5" t="s">
        <v>17630</v>
      </c>
      <c r="C3334" s="5" t="s">
        <v>17631</v>
      </c>
      <c r="D3334" s="6" t="s">
        <v>15963</v>
      </c>
      <c r="E3334" s="5" t="s">
        <v>15964</v>
      </c>
      <c r="F3334" s="5" t="s">
        <v>15938</v>
      </c>
      <c r="G3334" s="6" t="s">
        <v>17632</v>
      </c>
      <c r="H3334" s="4" t="str">
        <f>IFERROR(__xludf.DUMMYFUNCTION("""info@""&amp;LOWER(REGEXREPLACE(B3334,""[^A-Za-z0-9]"",""""))&amp;"".com"""),"info@palmiraparadise.com")</f>
        <v>info@palmiraparadise.com</v>
      </c>
      <c r="I3334" s="9" t="s">
        <v>17633</v>
      </c>
      <c r="J3334" s="5" t="s">
        <v>93</v>
      </c>
      <c r="K3334" s="5" t="s">
        <v>6497</v>
      </c>
    </row>
    <row r="3335">
      <c r="A3335" s="4">
        <v>7763.0</v>
      </c>
      <c r="B3335" s="5" t="s">
        <v>17634</v>
      </c>
      <c r="C3335" s="5" t="s">
        <v>17635</v>
      </c>
      <c r="D3335" s="6" t="s">
        <v>15963</v>
      </c>
      <c r="E3335" s="5" t="s">
        <v>15964</v>
      </c>
      <c r="F3335" s="5" t="s">
        <v>15938</v>
      </c>
      <c r="G3335" s="6" t="s">
        <v>17636</v>
      </c>
      <c r="H3335" s="4" t="s">
        <v>16125</v>
      </c>
      <c r="I3335" s="8" t="s">
        <v>16126</v>
      </c>
      <c r="J3335" s="5" t="s">
        <v>463</v>
      </c>
      <c r="K3335" s="5" t="s">
        <v>3104</v>
      </c>
    </row>
    <row r="3336">
      <c r="A3336" s="4">
        <v>7762.0</v>
      </c>
      <c r="B3336" s="5" t="s">
        <v>17637</v>
      </c>
      <c r="C3336" s="5" t="s">
        <v>17638</v>
      </c>
      <c r="D3336" s="6" t="s">
        <v>15963</v>
      </c>
      <c r="E3336" s="5" t="s">
        <v>15964</v>
      </c>
      <c r="F3336" s="5" t="s">
        <v>15938</v>
      </c>
      <c r="G3336" s="6" t="s">
        <v>17639</v>
      </c>
      <c r="H3336" s="5" t="s">
        <v>17593</v>
      </c>
      <c r="I3336" s="8" t="s">
        <v>16258</v>
      </c>
      <c r="J3336" s="5" t="s">
        <v>108</v>
      </c>
      <c r="K3336" s="5" t="s">
        <v>17640</v>
      </c>
    </row>
    <row r="3337">
      <c r="A3337" s="4">
        <v>7761.0</v>
      </c>
      <c r="B3337" s="5" t="s">
        <v>17641</v>
      </c>
      <c r="C3337" s="5" t="s">
        <v>17642</v>
      </c>
      <c r="D3337" s="6" t="s">
        <v>15963</v>
      </c>
      <c r="E3337" s="5" t="s">
        <v>15964</v>
      </c>
      <c r="F3337" s="5" t="s">
        <v>15938</v>
      </c>
      <c r="G3337" s="6" t="s">
        <v>17643</v>
      </c>
      <c r="H3337" s="5" t="s">
        <v>17644</v>
      </c>
      <c r="I3337" s="8" t="s">
        <v>17645</v>
      </c>
      <c r="J3337" s="5" t="s">
        <v>93</v>
      </c>
      <c r="K3337" s="5" t="s">
        <v>1239</v>
      </c>
    </row>
    <row r="3338">
      <c r="A3338" s="4">
        <v>7760.0</v>
      </c>
      <c r="B3338" s="5" t="s">
        <v>17646</v>
      </c>
      <c r="C3338" s="5" t="s">
        <v>17647</v>
      </c>
      <c r="D3338" s="6" t="s">
        <v>15963</v>
      </c>
      <c r="E3338" s="5" t="s">
        <v>15964</v>
      </c>
      <c r="F3338" s="5" t="s">
        <v>15938</v>
      </c>
      <c r="G3338" s="6" t="s">
        <v>17648</v>
      </c>
      <c r="H3338" s="5" t="s">
        <v>17649</v>
      </c>
      <c r="I3338" s="8" t="s">
        <v>17650</v>
      </c>
      <c r="J3338" s="5" t="s">
        <v>42</v>
      </c>
      <c r="K3338" s="4" t="s">
        <v>42</v>
      </c>
    </row>
    <row r="3339">
      <c r="A3339" s="4">
        <v>7759.0</v>
      </c>
      <c r="B3339" s="5" t="s">
        <v>17651</v>
      </c>
      <c r="C3339" s="5" t="s">
        <v>17652</v>
      </c>
      <c r="D3339" s="6" t="s">
        <v>15963</v>
      </c>
      <c r="E3339" s="5" t="s">
        <v>15964</v>
      </c>
      <c r="F3339" s="5" t="s">
        <v>15938</v>
      </c>
      <c r="G3339" s="6" t="s">
        <v>17653</v>
      </c>
      <c r="H3339" s="5" t="s">
        <v>17654</v>
      </c>
      <c r="I3339" s="8" t="s">
        <v>16258</v>
      </c>
      <c r="J3339" s="5" t="s">
        <v>232</v>
      </c>
      <c r="K3339" s="5" t="s">
        <v>10375</v>
      </c>
    </row>
    <row r="3340">
      <c r="A3340" s="4">
        <v>7758.0</v>
      </c>
      <c r="B3340" s="5" t="s">
        <v>17655</v>
      </c>
      <c r="C3340" s="5" t="s">
        <v>17656</v>
      </c>
      <c r="D3340" s="6" t="s">
        <v>15963</v>
      </c>
      <c r="E3340" s="5" t="s">
        <v>15964</v>
      </c>
      <c r="F3340" s="5" t="s">
        <v>15938</v>
      </c>
      <c r="G3340" s="6" t="s">
        <v>17657</v>
      </c>
      <c r="H3340" s="5" t="s">
        <v>17610</v>
      </c>
      <c r="I3340" s="8" t="s">
        <v>17611</v>
      </c>
      <c r="J3340" s="5" t="s">
        <v>93</v>
      </c>
      <c r="K3340" s="5" t="s">
        <v>1398</v>
      </c>
    </row>
    <row r="3341">
      <c r="A3341" s="4">
        <v>7757.0</v>
      </c>
      <c r="B3341" s="5" t="s">
        <v>17658</v>
      </c>
      <c r="C3341" s="5" t="s">
        <v>17659</v>
      </c>
      <c r="D3341" s="6" t="s">
        <v>15963</v>
      </c>
      <c r="E3341" s="5" t="s">
        <v>15964</v>
      </c>
      <c r="F3341" s="5" t="s">
        <v>15938</v>
      </c>
      <c r="G3341" s="6" t="s">
        <v>17660</v>
      </c>
      <c r="H3341" s="5" t="s">
        <v>17661</v>
      </c>
      <c r="I3341" s="9" t="s">
        <v>17662</v>
      </c>
      <c r="J3341" s="5" t="s">
        <v>42</v>
      </c>
      <c r="K3341" s="5" t="s">
        <v>3104</v>
      </c>
    </row>
    <row r="3342">
      <c r="A3342" s="4">
        <v>7756.0</v>
      </c>
      <c r="B3342" s="5" t="s">
        <v>17663</v>
      </c>
      <c r="C3342" s="5" t="s">
        <v>17664</v>
      </c>
      <c r="D3342" s="6" t="s">
        <v>15963</v>
      </c>
      <c r="E3342" s="5" t="s">
        <v>15964</v>
      </c>
      <c r="F3342" s="5" t="s">
        <v>15938</v>
      </c>
      <c r="G3342" s="6" t="s">
        <v>17665</v>
      </c>
      <c r="H3342" s="5" t="s">
        <v>17666</v>
      </c>
      <c r="I3342" s="8" t="s">
        <v>17667</v>
      </c>
      <c r="J3342" s="5" t="s">
        <v>42</v>
      </c>
      <c r="K3342" s="5" t="s">
        <v>1427</v>
      </c>
    </row>
    <row r="3343">
      <c r="A3343" s="4">
        <v>7755.0</v>
      </c>
      <c r="B3343" s="5" t="s">
        <v>17668</v>
      </c>
      <c r="C3343" s="5" t="s">
        <v>17669</v>
      </c>
      <c r="D3343" s="6" t="s">
        <v>15963</v>
      </c>
      <c r="E3343" s="5" t="s">
        <v>15964</v>
      </c>
      <c r="F3343" s="5" t="s">
        <v>15938</v>
      </c>
      <c r="G3343" s="6" t="s">
        <v>17670</v>
      </c>
      <c r="H3343" s="5" t="s">
        <v>17671</v>
      </c>
      <c r="I3343" s="8" t="s">
        <v>16147</v>
      </c>
      <c r="J3343" s="5" t="s">
        <v>108</v>
      </c>
      <c r="K3343" s="5" t="s">
        <v>3104</v>
      </c>
    </row>
    <row r="3344">
      <c r="A3344" s="4">
        <v>7754.0</v>
      </c>
      <c r="B3344" s="5" t="s">
        <v>17672</v>
      </c>
      <c r="C3344" s="5" t="s">
        <v>17673</v>
      </c>
      <c r="D3344" s="6" t="s">
        <v>15963</v>
      </c>
      <c r="E3344" s="5" t="s">
        <v>15964</v>
      </c>
      <c r="F3344" s="5" t="s">
        <v>15938</v>
      </c>
      <c r="G3344" s="6" t="s">
        <v>17674</v>
      </c>
      <c r="H3344" s="5" t="s">
        <v>17675</v>
      </c>
      <c r="I3344" s="8" t="s">
        <v>17676</v>
      </c>
      <c r="J3344" s="5" t="s">
        <v>42</v>
      </c>
      <c r="K3344" s="5" t="s">
        <v>17677</v>
      </c>
    </row>
    <row r="3345">
      <c r="A3345" s="4">
        <v>7753.0</v>
      </c>
      <c r="B3345" s="5" t="s">
        <v>17678</v>
      </c>
      <c r="C3345" s="5" t="s">
        <v>17679</v>
      </c>
      <c r="D3345" s="6" t="s">
        <v>15963</v>
      </c>
      <c r="E3345" s="5" t="s">
        <v>15964</v>
      </c>
      <c r="F3345" s="5" t="s">
        <v>15938</v>
      </c>
      <c r="G3345" s="6" t="s">
        <v>17680</v>
      </c>
      <c r="H3345" s="7" t="s">
        <v>17681</v>
      </c>
      <c r="I3345" s="8" t="s">
        <v>17682</v>
      </c>
      <c r="J3345" s="5" t="s">
        <v>42</v>
      </c>
      <c r="K3345" s="5" t="s">
        <v>17078</v>
      </c>
    </row>
    <row r="3346">
      <c r="A3346" s="4">
        <v>7752.0</v>
      </c>
      <c r="B3346" s="5" t="s">
        <v>17683</v>
      </c>
      <c r="C3346" s="5" t="s">
        <v>17684</v>
      </c>
      <c r="D3346" s="6" t="s">
        <v>15963</v>
      </c>
      <c r="E3346" s="5" t="s">
        <v>15964</v>
      </c>
      <c r="F3346" s="5" t="s">
        <v>15938</v>
      </c>
      <c r="G3346" s="6" t="s">
        <v>17685</v>
      </c>
      <c r="H3346" s="5" t="s">
        <v>17686</v>
      </c>
      <c r="I3346" s="9" t="s">
        <v>17687</v>
      </c>
      <c r="J3346" s="5" t="s">
        <v>42</v>
      </c>
      <c r="K3346" s="4" t="s">
        <v>42</v>
      </c>
    </row>
    <row r="3347">
      <c r="A3347" s="4">
        <v>7751.0</v>
      </c>
      <c r="B3347" s="5" t="s">
        <v>17688</v>
      </c>
      <c r="C3347" s="5" t="s">
        <v>17689</v>
      </c>
      <c r="D3347" s="6" t="s">
        <v>15963</v>
      </c>
      <c r="E3347" s="5" t="s">
        <v>15964</v>
      </c>
      <c r="F3347" s="5" t="s">
        <v>15938</v>
      </c>
      <c r="G3347" s="6" t="s">
        <v>17690</v>
      </c>
      <c r="H3347" s="5" t="s">
        <v>17691</v>
      </c>
      <c r="I3347" s="8" t="s">
        <v>16290</v>
      </c>
      <c r="J3347" s="5" t="s">
        <v>42</v>
      </c>
      <c r="K3347" s="5" t="s">
        <v>16111</v>
      </c>
    </row>
    <row r="3348">
      <c r="A3348" s="4">
        <v>7750.0</v>
      </c>
      <c r="B3348" s="5" t="s">
        <v>17692</v>
      </c>
      <c r="C3348" s="5" t="s">
        <v>17693</v>
      </c>
      <c r="D3348" s="6" t="s">
        <v>15963</v>
      </c>
      <c r="E3348" s="5" t="s">
        <v>15964</v>
      </c>
      <c r="F3348" s="5" t="s">
        <v>15938</v>
      </c>
      <c r="G3348" s="6" t="s">
        <v>17694</v>
      </c>
      <c r="H3348" s="5" t="s">
        <v>17695</v>
      </c>
      <c r="I3348" s="8" t="s">
        <v>17696</v>
      </c>
      <c r="J3348" s="5" t="s">
        <v>108</v>
      </c>
      <c r="K3348" s="4" t="s">
        <v>42</v>
      </c>
    </row>
    <row r="3349">
      <c r="A3349" s="4">
        <v>7749.0</v>
      </c>
      <c r="B3349" s="5" t="s">
        <v>17634</v>
      </c>
      <c r="C3349" s="5" t="s">
        <v>17697</v>
      </c>
      <c r="D3349" s="6" t="s">
        <v>15963</v>
      </c>
      <c r="E3349" s="5" t="s">
        <v>15964</v>
      </c>
      <c r="F3349" s="5" t="s">
        <v>15938</v>
      </c>
      <c r="G3349" s="6" t="s">
        <v>17698</v>
      </c>
      <c r="H3349" s="7" t="s">
        <v>17699</v>
      </c>
      <c r="I3349" s="8" t="s">
        <v>17589</v>
      </c>
      <c r="J3349" s="5" t="s">
        <v>93</v>
      </c>
      <c r="K3349" s="5" t="s">
        <v>3104</v>
      </c>
    </row>
    <row r="3350">
      <c r="A3350" s="4">
        <v>7748.0</v>
      </c>
      <c r="B3350" s="5" t="s">
        <v>17700</v>
      </c>
      <c r="C3350" s="5" t="s">
        <v>17701</v>
      </c>
      <c r="D3350" s="6" t="s">
        <v>15963</v>
      </c>
      <c r="E3350" s="5" t="s">
        <v>15964</v>
      </c>
      <c r="F3350" s="5" t="s">
        <v>15938</v>
      </c>
      <c r="G3350" s="6" t="s">
        <v>17702</v>
      </c>
      <c r="H3350" s="4" t="str">
        <f>IFERROR(__xludf.DUMMYFUNCTION("""info@""&amp;LOWER(REGEXREPLACE(B3350,""[^A-Za-z0-9]"",""""))&amp;"".com"""),"info@hotelelcupido.com")</f>
        <v>info@hotelelcupido.com</v>
      </c>
      <c r="I3350" s="9" t="s">
        <v>17703</v>
      </c>
      <c r="J3350" s="5" t="s">
        <v>42</v>
      </c>
      <c r="K3350" s="4" t="s">
        <v>42</v>
      </c>
    </row>
    <row r="3351">
      <c r="A3351" s="4">
        <v>7747.0</v>
      </c>
      <c r="B3351" s="5" t="s">
        <v>17704</v>
      </c>
      <c r="C3351" s="5" t="s">
        <v>17705</v>
      </c>
      <c r="D3351" s="6" t="s">
        <v>15963</v>
      </c>
      <c r="E3351" s="5" t="s">
        <v>15964</v>
      </c>
      <c r="F3351" s="5" t="s">
        <v>15938</v>
      </c>
      <c r="G3351" s="6" t="s">
        <v>17706</v>
      </c>
      <c r="H3351" s="5" t="s">
        <v>17707</v>
      </c>
      <c r="I3351" s="8" t="s">
        <v>17708</v>
      </c>
      <c r="J3351" s="5" t="s">
        <v>232</v>
      </c>
      <c r="K3351" s="5" t="s">
        <v>1086</v>
      </c>
    </row>
    <row r="3352">
      <c r="A3352" s="4">
        <v>7746.0</v>
      </c>
      <c r="B3352" s="5" t="s">
        <v>17709</v>
      </c>
      <c r="C3352" s="5" t="s">
        <v>17710</v>
      </c>
      <c r="D3352" s="6" t="s">
        <v>15963</v>
      </c>
      <c r="E3352" s="5" t="s">
        <v>15964</v>
      </c>
      <c r="F3352" s="5" t="s">
        <v>15938</v>
      </c>
      <c r="G3352" s="6" t="s">
        <v>17711</v>
      </c>
      <c r="H3352" s="5" t="s">
        <v>17712</v>
      </c>
      <c r="I3352" s="8" t="s">
        <v>17713</v>
      </c>
      <c r="J3352" s="5" t="s">
        <v>9605</v>
      </c>
      <c r="K3352" s="5" t="s">
        <v>754</v>
      </c>
    </row>
    <row r="3353">
      <c r="A3353" s="4">
        <v>7745.0</v>
      </c>
      <c r="B3353" s="5" t="s">
        <v>17714</v>
      </c>
      <c r="C3353" s="5" t="s">
        <v>17715</v>
      </c>
      <c r="D3353" s="6" t="s">
        <v>15963</v>
      </c>
      <c r="E3353" s="5" t="s">
        <v>15964</v>
      </c>
      <c r="F3353" s="5" t="s">
        <v>15938</v>
      </c>
      <c r="G3353" s="6" t="s">
        <v>17716</v>
      </c>
      <c r="H3353" s="5" t="s">
        <v>17717</v>
      </c>
      <c r="I3353" s="8" t="s">
        <v>17718</v>
      </c>
      <c r="J3353" s="5" t="s">
        <v>42</v>
      </c>
      <c r="K3353" s="5" t="s">
        <v>2996</v>
      </c>
    </row>
    <row r="3354">
      <c r="A3354" s="4">
        <v>7744.0</v>
      </c>
      <c r="B3354" s="5" t="s">
        <v>17719</v>
      </c>
      <c r="C3354" s="5" t="s">
        <v>17720</v>
      </c>
      <c r="D3354" s="6" t="s">
        <v>15963</v>
      </c>
      <c r="E3354" s="5" t="s">
        <v>15964</v>
      </c>
      <c r="F3354" s="5" t="s">
        <v>15938</v>
      </c>
      <c r="G3354" s="6" t="s">
        <v>17721</v>
      </c>
      <c r="H3354" s="5" t="s">
        <v>17722</v>
      </c>
      <c r="I3354" s="8" t="s">
        <v>17723</v>
      </c>
      <c r="J3354" s="5" t="s">
        <v>42</v>
      </c>
      <c r="K3354" s="4" t="s">
        <v>42</v>
      </c>
    </row>
    <row r="3355">
      <c r="A3355" s="4">
        <v>7743.0</v>
      </c>
      <c r="B3355" s="5" t="s">
        <v>17724</v>
      </c>
      <c r="C3355" s="5" t="s">
        <v>17725</v>
      </c>
      <c r="D3355" s="6" t="s">
        <v>15963</v>
      </c>
      <c r="E3355" s="5" t="s">
        <v>15964</v>
      </c>
      <c r="F3355" s="5" t="s">
        <v>15938</v>
      </c>
      <c r="G3355" s="6" t="s">
        <v>17726</v>
      </c>
      <c r="H3355" s="4" t="str">
        <f>IFERROR(__xludf.DUMMYFUNCTION("""info@""&amp;LOWER(REGEXREPLACE(B3355,""[^A-Za-z0-9]"",""""))&amp;"".com"""),"info@petitcalafornellssl.com")</f>
        <v>info@petitcalafornellssl.com</v>
      </c>
      <c r="I3355" s="9" t="s">
        <v>17727</v>
      </c>
      <c r="J3355" s="5" t="s">
        <v>463</v>
      </c>
      <c r="K3355" s="5" t="s">
        <v>184</v>
      </c>
    </row>
    <row r="3356">
      <c r="A3356" s="4">
        <v>7742.0</v>
      </c>
      <c r="B3356" s="5" t="s">
        <v>17728</v>
      </c>
      <c r="C3356" s="5" t="s">
        <v>17729</v>
      </c>
      <c r="D3356" s="6" t="s">
        <v>15963</v>
      </c>
      <c r="E3356" s="5" t="s">
        <v>15964</v>
      </c>
      <c r="F3356" s="5" t="s">
        <v>15938</v>
      </c>
      <c r="G3356" s="6" t="s">
        <v>17730</v>
      </c>
      <c r="H3356" s="5" t="s">
        <v>17731</v>
      </c>
      <c r="I3356" s="8" t="s">
        <v>17732</v>
      </c>
      <c r="J3356" s="5" t="s">
        <v>232</v>
      </c>
      <c r="K3356" s="5" t="s">
        <v>5931</v>
      </c>
    </row>
    <row r="3357">
      <c r="A3357" s="4">
        <v>7741.0</v>
      </c>
      <c r="B3357" s="5" t="s">
        <v>17733</v>
      </c>
      <c r="C3357" s="5" t="s">
        <v>17734</v>
      </c>
      <c r="D3357" s="6" t="s">
        <v>15963</v>
      </c>
      <c r="E3357" s="5" t="s">
        <v>15964</v>
      </c>
      <c r="F3357" s="5" t="s">
        <v>15938</v>
      </c>
      <c r="G3357" s="6" t="s">
        <v>17735</v>
      </c>
      <c r="H3357" s="4" t="str">
        <f>IFERROR(__xludf.DUMMYFUNCTION("""info@""&amp;LOWER(REGEXREPLACE(B3357,""[^A-Za-z0-9]"",""""))&amp;"".com"""),"info@clubeuropa.com")</f>
        <v>info@clubeuropa.com</v>
      </c>
      <c r="I3357" s="9" t="s">
        <v>17736</v>
      </c>
      <c r="J3357" s="5" t="s">
        <v>232</v>
      </c>
      <c r="K3357" s="5" t="s">
        <v>17737</v>
      </c>
    </row>
    <row r="3358">
      <c r="A3358" s="4">
        <v>7740.0</v>
      </c>
      <c r="B3358" s="5" t="s">
        <v>17738</v>
      </c>
      <c r="C3358" s="5" t="s">
        <v>17739</v>
      </c>
      <c r="D3358" s="6" t="s">
        <v>15963</v>
      </c>
      <c r="E3358" s="5" t="s">
        <v>15964</v>
      </c>
      <c r="F3358" s="5" t="s">
        <v>15938</v>
      </c>
      <c r="G3358" s="6" t="s">
        <v>17740</v>
      </c>
      <c r="H3358" s="4" t="s">
        <v>17741</v>
      </c>
      <c r="I3358" s="8" t="s">
        <v>17742</v>
      </c>
      <c r="J3358" s="5" t="s">
        <v>232</v>
      </c>
      <c r="K3358" s="5" t="s">
        <v>17743</v>
      </c>
    </row>
    <row r="3359">
      <c r="A3359" s="4">
        <v>7739.0</v>
      </c>
      <c r="B3359" s="5" t="s">
        <v>17744</v>
      </c>
      <c r="C3359" s="5" t="s">
        <v>17745</v>
      </c>
      <c r="D3359" s="6" t="s">
        <v>15963</v>
      </c>
      <c r="E3359" s="5" t="s">
        <v>15964</v>
      </c>
      <c r="F3359" s="5" t="s">
        <v>15938</v>
      </c>
      <c r="G3359" s="6" t="s">
        <v>17746</v>
      </c>
      <c r="H3359" s="4" t="str">
        <f>IFERROR(__xludf.DUMMYFUNCTION("""info@""&amp;LOWER(REGEXREPLACE(B3359,""[^A-Za-z0-9]"",""""))&amp;"".com"""),"info@carabelaii.com")</f>
        <v>info@carabelaii.com</v>
      </c>
      <c r="I3359" s="9" t="s">
        <v>17747</v>
      </c>
      <c r="J3359" s="5" t="s">
        <v>42</v>
      </c>
      <c r="K3359" s="5" t="s">
        <v>782</v>
      </c>
    </row>
    <row r="3360">
      <c r="A3360" s="4">
        <v>7738.0</v>
      </c>
      <c r="B3360" s="5" t="s">
        <v>17748</v>
      </c>
      <c r="C3360" s="5" t="s">
        <v>17749</v>
      </c>
      <c r="D3360" s="6" t="s">
        <v>17223</v>
      </c>
      <c r="E3360" s="5" t="s">
        <v>15964</v>
      </c>
      <c r="F3360" s="5" t="s">
        <v>15938</v>
      </c>
      <c r="G3360" s="6" t="s">
        <v>17750</v>
      </c>
      <c r="H3360" s="5" t="s">
        <v>17751</v>
      </c>
      <c r="I3360" s="8" t="s">
        <v>17752</v>
      </c>
      <c r="J3360" s="5" t="s">
        <v>42</v>
      </c>
      <c r="K3360" s="4" t="s">
        <v>42</v>
      </c>
    </row>
    <row r="3361">
      <c r="A3361" s="4">
        <v>7737.0</v>
      </c>
      <c r="B3361" s="5" t="s">
        <v>17753</v>
      </c>
      <c r="C3361" s="5" t="s">
        <v>17754</v>
      </c>
      <c r="D3361" s="6" t="s">
        <v>17223</v>
      </c>
      <c r="E3361" s="5" t="s">
        <v>15964</v>
      </c>
      <c r="F3361" s="5" t="s">
        <v>15938</v>
      </c>
      <c r="G3361" s="6" t="s">
        <v>17755</v>
      </c>
      <c r="H3361" s="5" t="s">
        <v>17547</v>
      </c>
      <c r="I3361" s="8" t="s">
        <v>17548</v>
      </c>
      <c r="J3361" s="5" t="s">
        <v>93</v>
      </c>
      <c r="K3361" s="5" t="s">
        <v>10215</v>
      </c>
    </row>
    <row r="3362">
      <c r="A3362" s="4">
        <v>7736.0</v>
      </c>
      <c r="B3362" s="5" t="s">
        <v>17756</v>
      </c>
      <c r="C3362" s="5" t="s">
        <v>17757</v>
      </c>
      <c r="D3362" s="6" t="s">
        <v>17223</v>
      </c>
      <c r="E3362" s="5" t="s">
        <v>15964</v>
      </c>
      <c r="F3362" s="5" t="s">
        <v>15938</v>
      </c>
      <c r="G3362" s="6" t="s">
        <v>17758</v>
      </c>
      <c r="H3362" s="5" t="s">
        <v>17759</v>
      </c>
      <c r="I3362" s="8" t="s">
        <v>17760</v>
      </c>
      <c r="J3362" s="5" t="s">
        <v>42</v>
      </c>
      <c r="K3362" s="5" t="s">
        <v>1885</v>
      </c>
    </row>
    <row r="3363">
      <c r="A3363" s="4">
        <v>7735.0</v>
      </c>
      <c r="B3363" s="5" t="s">
        <v>17761</v>
      </c>
      <c r="C3363" s="5" t="s">
        <v>17762</v>
      </c>
      <c r="D3363" s="6" t="s">
        <v>17223</v>
      </c>
      <c r="E3363" s="5" t="s">
        <v>15964</v>
      </c>
      <c r="F3363" s="5" t="s">
        <v>15938</v>
      </c>
      <c r="G3363" s="6" t="s">
        <v>17763</v>
      </c>
      <c r="H3363" s="4" t="s">
        <v>17764</v>
      </c>
      <c r="I3363" s="8" t="s">
        <v>17765</v>
      </c>
      <c r="J3363" s="5" t="s">
        <v>93</v>
      </c>
      <c r="K3363" s="5" t="s">
        <v>4685</v>
      </c>
    </row>
    <row r="3364">
      <c r="A3364" s="4">
        <v>7734.0</v>
      </c>
      <c r="B3364" s="5" t="s">
        <v>17766</v>
      </c>
      <c r="C3364" s="5" t="s">
        <v>17767</v>
      </c>
      <c r="D3364" s="6" t="s">
        <v>17223</v>
      </c>
      <c r="E3364" s="5" t="s">
        <v>15964</v>
      </c>
      <c r="F3364" s="5" t="s">
        <v>15938</v>
      </c>
      <c r="G3364" s="6" t="s">
        <v>17768</v>
      </c>
      <c r="H3364" s="5" t="s">
        <v>17654</v>
      </c>
      <c r="I3364" s="8" t="s">
        <v>16258</v>
      </c>
      <c r="J3364" s="5" t="s">
        <v>93</v>
      </c>
      <c r="K3364" s="5" t="s">
        <v>498</v>
      </c>
    </row>
    <row r="3365">
      <c r="A3365" s="4">
        <v>7733.0</v>
      </c>
      <c r="B3365" s="5" t="s">
        <v>17769</v>
      </c>
      <c r="C3365" s="5" t="s">
        <v>17770</v>
      </c>
      <c r="D3365" s="6" t="s">
        <v>17223</v>
      </c>
      <c r="E3365" s="5" t="s">
        <v>15964</v>
      </c>
      <c r="F3365" s="5" t="s">
        <v>15938</v>
      </c>
      <c r="G3365" s="6" t="s">
        <v>17771</v>
      </c>
      <c r="H3365" s="5" t="s">
        <v>16103</v>
      </c>
      <c r="I3365" s="8" t="s">
        <v>16069</v>
      </c>
      <c r="J3365" s="5" t="s">
        <v>463</v>
      </c>
      <c r="K3365" s="5" t="s">
        <v>17772</v>
      </c>
    </row>
    <row r="3366">
      <c r="A3366" s="4">
        <v>7732.0</v>
      </c>
      <c r="B3366" s="5" t="s">
        <v>17773</v>
      </c>
      <c r="C3366" s="5" t="s">
        <v>17774</v>
      </c>
      <c r="D3366" s="6" t="s">
        <v>17223</v>
      </c>
      <c r="E3366" s="5" t="s">
        <v>15964</v>
      </c>
      <c r="F3366" s="5" t="s">
        <v>15938</v>
      </c>
      <c r="G3366" s="6" t="s">
        <v>17775</v>
      </c>
      <c r="H3366" s="5" t="s">
        <v>17547</v>
      </c>
      <c r="I3366" s="8" t="s">
        <v>17776</v>
      </c>
      <c r="J3366" s="5" t="s">
        <v>93</v>
      </c>
      <c r="K3366" s="5" t="s">
        <v>10446</v>
      </c>
    </row>
    <row r="3367">
      <c r="A3367" s="4">
        <v>7731.0</v>
      </c>
      <c r="B3367" s="5" t="s">
        <v>17777</v>
      </c>
      <c r="C3367" s="5" t="s">
        <v>17778</v>
      </c>
      <c r="D3367" s="6" t="s">
        <v>17223</v>
      </c>
      <c r="E3367" s="5" t="s">
        <v>15964</v>
      </c>
      <c r="F3367" s="5" t="s">
        <v>15938</v>
      </c>
      <c r="G3367" s="6" t="s">
        <v>17779</v>
      </c>
      <c r="H3367" s="5" t="s">
        <v>17780</v>
      </c>
      <c r="I3367" s="8" t="s">
        <v>17781</v>
      </c>
      <c r="J3367" s="5" t="s">
        <v>42</v>
      </c>
      <c r="K3367" s="4" t="s">
        <v>42</v>
      </c>
    </row>
    <row r="3368">
      <c r="A3368" s="4">
        <v>7730.0</v>
      </c>
      <c r="B3368" s="5" t="s">
        <v>17782</v>
      </c>
      <c r="C3368" s="5" t="s">
        <v>17783</v>
      </c>
      <c r="D3368" s="6" t="s">
        <v>17223</v>
      </c>
      <c r="E3368" s="5" t="s">
        <v>15964</v>
      </c>
      <c r="F3368" s="5" t="s">
        <v>15938</v>
      </c>
      <c r="G3368" s="6" t="s">
        <v>17784</v>
      </c>
      <c r="H3368" s="4" t="str">
        <f>IFERROR(__xludf.DUMMYFUNCTION("""info@""&amp;LOWER(REGEXREPLACE(B3368,""[^A-Za-z0-9]"",""""))&amp;"".com"""),"info@sollunamarsa.com")</f>
        <v>info@sollunamarsa.com</v>
      </c>
      <c r="I3368" s="9" t="s">
        <v>17785</v>
      </c>
      <c r="J3368" s="5" t="s">
        <v>367</v>
      </c>
      <c r="K3368" s="5" t="s">
        <v>5310</v>
      </c>
    </row>
    <row r="3369">
      <c r="A3369" s="4">
        <v>7729.0</v>
      </c>
      <c r="B3369" s="5" t="s">
        <v>17786</v>
      </c>
      <c r="C3369" s="5" t="s">
        <v>17787</v>
      </c>
      <c r="D3369" s="6" t="s">
        <v>17223</v>
      </c>
      <c r="E3369" s="5" t="s">
        <v>15964</v>
      </c>
      <c r="F3369" s="5" t="s">
        <v>15938</v>
      </c>
      <c r="G3369" s="6" t="s">
        <v>17788</v>
      </c>
      <c r="H3369" s="5" t="s">
        <v>17789</v>
      </c>
      <c r="I3369" s="8" t="s">
        <v>17790</v>
      </c>
      <c r="J3369" s="5" t="s">
        <v>42</v>
      </c>
      <c r="K3369" s="5" t="s">
        <v>17791</v>
      </c>
    </row>
    <row r="3370">
      <c r="A3370" s="4">
        <v>7728.0</v>
      </c>
      <c r="B3370" s="5" t="s">
        <v>17792</v>
      </c>
      <c r="C3370" s="5" t="s">
        <v>17793</v>
      </c>
      <c r="D3370" s="6" t="s">
        <v>17223</v>
      </c>
      <c r="E3370" s="5" t="s">
        <v>15964</v>
      </c>
      <c r="F3370" s="5" t="s">
        <v>15938</v>
      </c>
      <c r="G3370" s="6" t="s">
        <v>17794</v>
      </c>
      <c r="H3370" s="4" t="s">
        <v>16231</v>
      </c>
      <c r="I3370" s="8" t="s">
        <v>16232</v>
      </c>
      <c r="J3370" s="5" t="s">
        <v>18</v>
      </c>
      <c r="K3370" s="5" t="s">
        <v>11073</v>
      </c>
    </row>
    <row r="3371">
      <c r="A3371" s="4">
        <v>7727.0</v>
      </c>
      <c r="B3371" s="5" t="s">
        <v>17795</v>
      </c>
      <c r="C3371" s="5" t="s">
        <v>17796</v>
      </c>
      <c r="D3371" s="6" t="s">
        <v>17223</v>
      </c>
      <c r="E3371" s="5" t="s">
        <v>15964</v>
      </c>
      <c r="F3371" s="5" t="s">
        <v>15938</v>
      </c>
      <c r="G3371" s="6" t="s">
        <v>17797</v>
      </c>
      <c r="H3371" s="4" t="str">
        <f>IFERROR(__xludf.DUMMYFUNCTION("""info@""&amp;LOWER(REGEXREPLACE(B3371,""[^A-Za-z0-9]"",""""))&amp;"".com"""),"info@ailanacubedsl.com")</f>
        <v>info@ailanacubedsl.com</v>
      </c>
      <c r="I3371" s="9" t="s">
        <v>17798</v>
      </c>
      <c r="J3371" s="5" t="s">
        <v>93</v>
      </c>
      <c r="K3371" s="4" t="s">
        <v>42</v>
      </c>
    </row>
    <row r="3372">
      <c r="A3372" s="4">
        <v>7726.0</v>
      </c>
      <c r="B3372" s="5" t="s">
        <v>17799</v>
      </c>
      <c r="C3372" s="5" t="s">
        <v>17800</v>
      </c>
      <c r="D3372" s="6" t="s">
        <v>17223</v>
      </c>
      <c r="E3372" s="5" t="s">
        <v>15964</v>
      </c>
      <c r="F3372" s="5" t="s">
        <v>15938</v>
      </c>
      <c r="G3372" s="6" t="s">
        <v>17801</v>
      </c>
      <c r="H3372" s="5" t="s">
        <v>17802</v>
      </c>
      <c r="I3372" s="8" t="s">
        <v>17803</v>
      </c>
      <c r="J3372" s="5" t="s">
        <v>42</v>
      </c>
      <c r="K3372" s="5" t="s">
        <v>16202</v>
      </c>
    </row>
    <row r="3373">
      <c r="A3373" s="4">
        <v>7725.0</v>
      </c>
      <c r="B3373" s="5" t="s">
        <v>17804</v>
      </c>
      <c r="C3373" s="5" t="s">
        <v>17805</v>
      </c>
      <c r="D3373" s="6" t="s">
        <v>17223</v>
      </c>
      <c r="E3373" s="5" t="s">
        <v>15964</v>
      </c>
      <c r="F3373" s="5" t="s">
        <v>15938</v>
      </c>
      <c r="G3373" s="6" t="s">
        <v>17806</v>
      </c>
      <c r="H3373" s="5" t="s">
        <v>17807</v>
      </c>
      <c r="I3373" s="8" t="s">
        <v>17629</v>
      </c>
      <c r="J3373" s="5" t="s">
        <v>93</v>
      </c>
      <c r="K3373" s="5" t="s">
        <v>1574</v>
      </c>
    </row>
    <row r="3374">
      <c r="A3374" s="4">
        <v>7724.0</v>
      </c>
      <c r="B3374" s="5" t="s">
        <v>17808</v>
      </c>
      <c r="C3374" s="5" t="s">
        <v>17809</v>
      </c>
      <c r="D3374" s="6" t="s">
        <v>17223</v>
      </c>
      <c r="E3374" s="5" t="s">
        <v>15964</v>
      </c>
      <c r="F3374" s="5" t="s">
        <v>15938</v>
      </c>
      <c r="G3374" s="6" t="s">
        <v>17810</v>
      </c>
      <c r="H3374" s="5" t="s">
        <v>17811</v>
      </c>
      <c r="I3374" s="8" t="s">
        <v>8159</v>
      </c>
      <c r="J3374" s="5" t="s">
        <v>93</v>
      </c>
      <c r="K3374" s="5" t="s">
        <v>17812</v>
      </c>
    </row>
    <row r="3375">
      <c r="A3375" s="4">
        <v>7723.0</v>
      </c>
      <c r="B3375" s="5" t="s">
        <v>17813</v>
      </c>
      <c r="C3375" s="5" t="s">
        <v>17814</v>
      </c>
      <c r="D3375" s="6" t="s">
        <v>17223</v>
      </c>
      <c r="E3375" s="5" t="s">
        <v>15964</v>
      </c>
      <c r="F3375" s="5" t="s">
        <v>15938</v>
      </c>
      <c r="G3375" s="6" t="s">
        <v>17815</v>
      </c>
      <c r="H3375" s="5" t="s">
        <v>17816</v>
      </c>
      <c r="I3375" s="8" t="s">
        <v>8159</v>
      </c>
      <c r="J3375" s="5" t="s">
        <v>93</v>
      </c>
      <c r="K3375" s="4" t="s">
        <v>42</v>
      </c>
    </row>
    <row r="3376">
      <c r="A3376" s="4">
        <v>7722.0</v>
      </c>
      <c r="B3376" s="5" t="s">
        <v>17817</v>
      </c>
      <c r="C3376" s="5" t="s">
        <v>17818</v>
      </c>
      <c r="D3376" s="6" t="s">
        <v>17223</v>
      </c>
      <c r="E3376" s="5" t="s">
        <v>15964</v>
      </c>
      <c r="F3376" s="5" t="s">
        <v>15938</v>
      </c>
      <c r="G3376" s="6" t="s">
        <v>17819</v>
      </c>
      <c r="H3376" s="4" t="str">
        <f>IFERROR(__xludf.DUMMYFUNCTION("""info@""&amp;LOWER(REGEXREPLACE(B3376,""[^A-Za-z0-9]"",""""))&amp;"".com"""),"info@amlaexplotacionesturisticassa.com")</f>
        <v>info@amlaexplotacionesturisticassa.com</v>
      </c>
      <c r="I3376" s="9" t="s">
        <v>17820</v>
      </c>
      <c r="J3376" s="5" t="s">
        <v>232</v>
      </c>
      <c r="K3376" s="4" t="s">
        <v>42</v>
      </c>
    </row>
    <row r="3377">
      <c r="A3377" s="4">
        <v>7721.0</v>
      </c>
      <c r="B3377" s="5" t="s">
        <v>17821</v>
      </c>
      <c r="C3377" s="5" t="s">
        <v>17822</v>
      </c>
      <c r="D3377" s="6" t="s">
        <v>17223</v>
      </c>
      <c r="E3377" s="5" t="s">
        <v>15964</v>
      </c>
      <c r="F3377" s="5" t="s">
        <v>15938</v>
      </c>
      <c r="G3377" s="6" t="s">
        <v>17823</v>
      </c>
      <c r="H3377" s="5" t="s">
        <v>17556</v>
      </c>
      <c r="I3377" s="11" t="s">
        <v>17557</v>
      </c>
      <c r="J3377" s="5" t="s">
        <v>232</v>
      </c>
      <c r="K3377" s="5" t="s">
        <v>5713</v>
      </c>
    </row>
    <row r="3378">
      <c r="A3378" s="4">
        <v>7719.0</v>
      </c>
      <c r="B3378" s="5" t="s">
        <v>17824</v>
      </c>
      <c r="C3378" s="5" t="s">
        <v>17825</v>
      </c>
      <c r="D3378" s="6" t="s">
        <v>17223</v>
      </c>
      <c r="E3378" s="5" t="s">
        <v>15964</v>
      </c>
      <c r="F3378" s="5" t="s">
        <v>15938</v>
      </c>
      <c r="G3378" s="6" t="s">
        <v>17826</v>
      </c>
      <c r="H3378" s="5" t="s">
        <v>17827</v>
      </c>
      <c r="I3378" s="8" t="s">
        <v>17828</v>
      </c>
      <c r="J3378" s="5" t="s">
        <v>42</v>
      </c>
      <c r="K3378" s="5" t="s">
        <v>2928</v>
      </c>
    </row>
    <row r="3379">
      <c r="A3379" s="4">
        <v>7720.0</v>
      </c>
      <c r="B3379" s="5" t="s">
        <v>17829</v>
      </c>
      <c r="C3379" s="5" t="s">
        <v>17830</v>
      </c>
      <c r="D3379" s="6" t="s">
        <v>17223</v>
      </c>
      <c r="E3379" s="5" t="s">
        <v>15964</v>
      </c>
      <c r="F3379" s="5" t="s">
        <v>15938</v>
      </c>
      <c r="G3379" s="6" t="s">
        <v>17826</v>
      </c>
      <c r="H3379" s="5" t="s">
        <v>17827</v>
      </c>
      <c r="I3379" s="8" t="s">
        <v>17828</v>
      </c>
      <c r="J3379" s="5" t="s">
        <v>93</v>
      </c>
      <c r="K3379" s="5" t="s">
        <v>2928</v>
      </c>
    </row>
    <row r="3380">
      <c r="A3380" s="4">
        <v>7718.0</v>
      </c>
      <c r="B3380" s="5" t="s">
        <v>17831</v>
      </c>
      <c r="C3380" s="5" t="s">
        <v>17832</v>
      </c>
      <c r="D3380" s="6" t="s">
        <v>17223</v>
      </c>
      <c r="E3380" s="5" t="s">
        <v>15964</v>
      </c>
      <c r="F3380" s="5" t="s">
        <v>15938</v>
      </c>
      <c r="G3380" s="6" t="s">
        <v>17833</v>
      </c>
      <c r="H3380" s="5" t="s">
        <v>17834</v>
      </c>
      <c r="I3380" s="8" t="s">
        <v>17835</v>
      </c>
      <c r="J3380" s="5" t="s">
        <v>18</v>
      </c>
      <c r="K3380" s="4" t="s">
        <v>42</v>
      </c>
    </row>
    <row r="3381">
      <c r="A3381" s="4">
        <v>7717.0</v>
      </c>
      <c r="B3381" s="5" t="s">
        <v>17836</v>
      </c>
      <c r="C3381" s="5" t="s">
        <v>17837</v>
      </c>
      <c r="D3381" s="6" t="s">
        <v>17223</v>
      </c>
      <c r="E3381" s="5" t="s">
        <v>15964</v>
      </c>
      <c r="F3381" s="5" t="s">
        <v>15938</v>
      </c>
      <c r="G3381" s="6" t="s">
        <v>17838</v>
      </c>
      <c r="H3381" s="7" t="s">
        <v>17839</v>
      </c>
      <c r="I3381" s="8" t="s">
        <v>17025</v>
      </c>
      <c r="J3381" s="5" t="s">
        <v>93</v>
      </c>
      <c r="K3381" s="5" t="s">
        <v>17840</v>
      </c>
    </row>
    <row r="3382">
      <c r="A3382" s="4">
        <v>7716.0</v>
      </c>
      <c r="B3382" s="5" t="s">
        <v>17841</v>
      </c>
      <c r="C3382" s="5" t="s">
        <v>17842</v>
      </c>
      <c r="D3382" s="6" t="s">
        <v>17223</v>
      </c>
      <c r="E3382" s="5" t="s">
        <v>15964</v>
      </c>
      <c r="F3382" s="5" t="s">
        <v>15938</v>
      </c>
      <c r="G3382" s="6" t="s">
        <v>17843</v>
      </c>
      <c r="H3382" s="5" t="s">
        <v>16737</v>
      </c>
      <c r="I3382" s="8" t="s">
        <v>16290</v>
      </c>
      <c r="J3382" s="5" t="s">
        <v>51</v>
      </c>
      <c r="K3382" s="5" t="s">
        <v>17844</v>
      </c>
    </row>
    <row r="3383">
      <c r="A3383" s="4">
        <v>7715.0</v>
      </c>
      <c r="B3383" s="5" t="s">
        <v>17845</v>
      </c>
      <c r="C3383" s="5" t="s">
        <v>17846</v>
      </c>
      <c r="D3383" s="6" t="s">
        <v>17223</v>
      </c>
      <c r="E3383" s="5" t="s">
        <v>15964</v>
      </c>
      <c r="F3383" s="5" t="s">
        <v>15938</v>
      </c>
      <c r="G3383" s="6" t="s">
        <v>17847</v>
      </c>
      <c r="H3383" s="5" t="s">
        <v>17848</v>
      </c>
      <c r="I3383" s="8" t="s">
        <v>16780</v>
      </c>
      <c r="J3383" s="5" t="s">
        <v>93</v>
      </c>
      <c r="K3383" s="5" t="s">
        <v>1203</v>
      </c>
    </row>
    <row r="3384">
      <c r="A3384" s="4">
        <v>7714.0</v>
      </c>
      <c r="B3384" s="5" t="s">
        <v>17849</v>
      </c>
      <c r="C3384" s="5" t="s">
        <v>17850</v>
      </c>
      <c r="D3384" s="6" t="s">
        <v>17223</v>
      </c>
      <c r="E3384" s="5" t="s">
        <v>15964</v>
      </c>
      <c r="F3384" s="5" t="s">
        <v>15938</v>
      </c>
      <c r="G3384" s="6" t="s">
        <v>17851</v>
      </c>
      <c r="H3384" s="5" t="s">
        <v>17852</v>
      </c>
      <c r="I3384" s="8" t="s">
        <v>16780</v>
      </c>
      <c r="J3384" s="5" t="s">
        <v>108</v>
      </c>
      <c r="K3384" s="5" t="s">
        <v>17853</v>
      </c>
    </row>
    <row r="3385">
      <c r="A3385" s="4">
        <v>7713.0</v>
      </c>
      <c r="B3385" s="5" t="s">
        <v>17854</v>
      </c>
      <c r="C3385" s="5" t="s">
        <v>17855</v>
      </c>
      <c r="D3385" s="6" t="s">
        <v>17223</v>
      </c>
      <c r="E3385" s="5" t="s">
        <v>15964</v>
      </c>
      <c r="F3385" s="5" t="s">
        <v>15938</v>
      </c>
      <c r="G3385" s="6" t="s">
        <v>17856</v>
      </c>
      <c r="H3385" s="7" t="s">
        <v>17857</v>
      </c>
      <c r="I3385" s="8" t="s">
        <v>17858</v>
      </c>
      <c r="J3385" s="5" t="s">
        <v>42</v>
      </c>
      <c r="K3385" s="5" t="s">
        <v>2757</v>
      </c>
    </row>
    <row r="3386">
      <c r="A3386" s="4">
        <v>7712.0</v>
      </c>
      <c r="B3386" s="5" t="s">
        <v>17859</v>
      </c>
      <c r="C3386" s="5" t="s">
        <v>17860</v>
      </c>
      <c r="D3386" s="6" t="s">
        <v>17223</v>
      </c>
      <c r="E3386" s="5" t="s">
        <v>15964</v>
      </c>
      <c r="F3386" s="5" t="s">
        <v>15938</v>
      </c>
      <c r="G3386" s="6" t="s">
        <v>17861</v>
      </c>
      <c r="H3386" s="5" t="s">
        <v>17862</v>
      </c>
      <c r="I3386" s="8" t="s">
        <v>16026</v>
      </c>
      <c r="J3386" s="5" t="s">
        <v>93</v>
      </c>
      <c r="K3386" s="4" t="s">
        <v>42</v>
      </c>
    </row>
    <row r="3387">
      <c r="A3387" s="4">
        <v>7711.0</v>
      </c>
      <c r="B3387" s="5" t="s">
        <v>17863</v>
      </c>
      <c r="C3387" s="5" t="s">
        <v>17864</v>
      </c>
      <c r="D3387" s="6" t="s">
        <v>17223</v>
      </c>
      <c r="E3387" s="5" t="s">
        <v>15964</v>
      </c>
      <c r="F3387" s="5" t="s">
        <v>15938</v>
      </c>
      <c r="G3387" s="6" t="s">
        <v>17865</v>
      </c>
      <c r="H3387" s="4" t="str">
        <f>IFERROR(__xludf.DUMMYFUNCTION("""info@""&amp;LOWER(REGEXREPLACE(B3387,""[^A-Za-z0-9]"",""""))&amp;"".com"""),"info@hoteldonbigote.com")</f>
        <v>info@hoteldonbigote.com</v>
      </c>
      <c r="I3387" s="9" t="s">
        <v>17866</v>
      </c>
      <c r="J3387" s="5" t="s">
        <v>18</v>
      </c>
      <c r="K3387" s="5" t="s">
        <v>17867</v>
      </c>
    </row>
    <row r="3388">
      <c r="A3388" s="4">
        <v>7710.0</v>
      </c>
      <c r="B3388" s="5" t="s">
        <v>17868</v>
      </c>
      <c r="C3388" s="5" t="s">
        <v>17869</v>
      </c>
      <c r="D3388" s="6" t="s">
        <v>17223</v>
      </c>
      <c r="E3388" s="5" t="s">
        <v>15964</v>
      </c>
      <c r="F3388" s="5" t="s">
        <v>15938</v>
      </c>
      <c r="G3388" s="6" t="s">
        <v>17870</v>
      </c>
      <c r="H3388" s="4" t="str">
        <f>IFERROR(__xludf.DUMMYFUNCTION("""info@""&amp;LOWER(REGEXREPLACE(B3388,""[^A-Za-z0-9]"",""""))&amp;"".com"""),"info@hoteldonbigotesa.com")</f>
        <v>info@hoteldonbigotesa.com</v>
      </c>
      <c r="I3388" s="9" t="s">
        <v>17871</v>
      </c>
      <c r="J3388" s="5" t="s">
        <v>108</v>
      </c>
      <c r="K3388" s="4" t="s">
        <v>42</v>
      </c>
    </row>
    <row r="3389">
      <c r="A3389" s="4">
        <v>7709.0</v>
      </c>
      <c r="B3389" s="5" t="s">
        <v>17872</v>
      </c>
      <c r="C3389" s="5" t="s">
        <v>17873</v>
      </c>
      <c r="D3389" s="6" t="s">
        <v>17223</v>
      </c>
      <c r="E3389" s="5" t="s">
        <v>15964</v>
      </c>
      <c r="F3389" s="5" t="s">
        <v>15938</v>
      </c>
      <c r="G3389" s="6" t="s">
        <v>17874</v>
      </c>
      <c r="H3389" s="4" t="str">
        <f>IFERROR(__xludf.DUMMYFUNCTION("""info@""&amp;LOWER(REGEXREPLACE(B3389,""[^A-Za-z0-9]"",""""))&amp;"".com"""),"info@cadenamarsl.com")</f>
        <v>info@cadenamarsl.com</v>
      </c>
      <c r="I3389" s="9" t="s">
        <v>17875</v>
      </c>
      <c r="J3389" s="5" t="s">
        <v>42</v>
      </c>
      <c r="K3389" s="4" t="s">
        <v>42</v>
      </c>
    </row>
    <row r="3390">
      <c r="A3390" s="4">
        <v>7708.0</v>
      </c>
      <c r="B3390" s="5" t="s">
        <v>17876</v>
      </c>
      <c r="C3390" s="5" t="s">
        <v>17877</v>
      </c>
      <c r="D3390" s="6" t="s">
        <v>17223</v>
      </c>
      <c r="E3390" s="5" t="s">
        <v>15964</v>
      </c>
      <c r="F3390" s="5" t="s">
        <v>15938</v>
      </c>
      <c r="G3390" s="6" t="s">
        <v>17878</v>
      </c>
      <c r="H3390" s="5" t="s">
        <v>17879</v>
      </c>
      <c r="I3390" s="8" t="s">
        <v>17880</v>
      </c>
      <c r="J3390" s="5" t="s">
        <v>42</v>
      </c>
      <c r="K3390" s="5" t="s">
        <v>1027</v>
      </c>
    </row>
    <row r="3391">
      <c r="A3391" s="4">
        <v>7707.0</v>
      </c>
      <c r="B3391" s="5" t="s">
        <v>17881</v>
      </c>
      <c r="C3391" s="5" t="s">
        <v>17882</v>
      </c>
      <c r="D3391" s="6" t="s">
        <v>17223</v>
      </c>
      <c r="E3391" s="5" t="s">
        <v>15964</v>
      </c>
      <c r="F3391" s="5" t="s">
        <v>15938</v>
      </c>
      <c r="G3391" s="6" t="s">
        <v>17883</v>
      </c>
      <c r="H3391" s="5" t="s">
        <v>17884</v>
      </c>
      <c r="I3391" s="8" t="s">
        <v>17885</v>
      </c>
      <c r="J3391" s="5" t="s">
        <v>42</v>
      </c>
      <c r="K3391" s="5" t="s">
        <v>17886</v>
      </c>
    </row>
    <row r="3392">
      <c r="A3392" s="4">
        <v>7706.0</v>
      </c>
      <c r="B3392" s="5" t="s">
        <v>17887</v>
      </c>
      <c r="C3392" s="5" t="s">
        <v>17888</v>
      </c>
      <c r="D3392" s="6" t="s">
        <v>17223</v>
      </c>
      <c r="E3392" s="5" t="s">
        <v>15964</v>
      </c>
      <c r="F3392" s="5" t="s">
        <v>15938</v>
      </c>
      <c r="G3392" s="6" t="s">
        <v>17889</v>
      </c>
      <c r="H3392" s="5" t="s">
        <v>17890</v>
      </c>
      <c r="I3392" s="8" t="s">
        <v>10039</v>
      </c>
      <c r="J3392" s="5" t="s">
        <v>232</v>
      </c>
      <c r="K3392" s="5" t="s">
        <v>5480</v>
      </c>
    </row>
    <row r="3393">
      <c r="A3393" s="4">
        <v>7705.0</v>
      </c>
      <c r="B3393" s="5" t="s">
        <v>17891</v>
      </c>
      <c r="C3393" s="5" t="s">
        <v>17892</v>
      </c>
      <c r="D3393" s="6" t="s">
        <v>17223</v>
      </c>
      <c r="E3393" s="5" t="s">
        <v>15964</v>
      </c>
      <c r="F3393" s="5" t="s">
        <v>15938</v>
      </c>
      <c r="G3393" s="6" t="s">
        <v>17893</v>
      </c>
      <c r="H3393" s="4" t="str">
        <f>IFERROR(__xludf.DUMMYFUNCTION("""info@""&amp;LOWER(REGEXREPLACE(B3393,""[^A-Za-z0-9]"",""""))&amp;"".com"""),"info@aguabeach.com")</f>
        <v>info@aguabeach.com</v>
      </c>
      <c r="I3393" s="9" t="s">
        <v>17894</v>
      </c>
      <c r="J3393" s="5" t="s">
        <v>42</v>
      </c>
      <c r="K3393" s="5" t="s">
        <v>2668</v>
      </c>
    </row>
    <row r="3394">
      <c r="A3394" s="4">
        <v>7704.0</v>
      </c>
      <c r="B3394" s="5" t="s">
        <v>17895</v>
      </c>
      <c r="C3394" s="5" t="s">
        <v>17896</v>
      </c>
      <c r="D3394" s="6" t="s">
        <v>17223</v>
      </c>
      <c r="E3394" s="5" t="s">
        <v>15964</v>
      </c>
      <c r="F3394" s="5" t="s">
        <v>15938</v>
      </c>
      <c r="G3394" s="6" t="s">
        <v>17897</v>
      </c>
      <c r="H3394" s="4" t="str">
        <f>IFERROR(__xludf.DUMMYFUNCTION("""info@""&amp;LOWER(REGEXREPLACE(B3394,""[^A-Za-z0-9]"",""""))&amp;"".com"""),"info@bahiaprincipecoralplaya.com")</f>
        <v>info@bahiaprincipecoralplaya.com</v>
      </c>
      <c r="I3394" s="9" t="s">
        <v>17898</v>
      </c>
      <c r="J3394" s="5" t="s">
        <v>42</v>
      </c>
      <c r="K3394" s="5" t="s">
        <v>17899</v>
      </c>
    </row>
    <row r="3395">
      <c r="A3395" s="4">
        <v>7703.0</v>
      </c>
      <c r="B3395" s="5" t="s">
        <v>17900</v>
      </c>
      <c r="C3395" s="5" t="s">
        <v>17901</v>
      </c>
      <c r="D3395" s="6" t="s">
        <v>17223</v>
      </c>
      <c r="E3395" s="5" t="s">
        <v>15964</v>
      </c>
      <c r="F3395" s="5" t="s">
        <v>15938</v>
      </c>
      <c r="G3395" s="6" t="s">
        <v>17902</v>
      </c>
      <c r="H3395" s="4" t="str">
        <f>IFERROR(__xludf.DUMMYFUNCTION("""info@""&amp;LOWER(REGEXREPLACE(B3395,""[^A-Za-z0-9]"",""""))&amp;"".com"""),"info@soltropicoplaya.com")</f>
        <v>info@soltropicoplaya.com</v>
      </c>
      <c r="I3395" s="9" t="s">
        <v>17903</v>
      </c>
      <c r="J3395" s="5" t="s">
        <v>18</v>
      </c>
      <c r="K3395" s="5" t="s">
        <v>2826</v>
      </c>
    </row>
    <row r="3396">
      <c r="A3396" s="4">
        <v>7702.0</v>
      </c>
      <c r="B3396" s="5" t="s">
        <v>17904</v>
      </c>
      <c r="C3396" s="5" t="s">
        <v>17905</v>
      </c>
      <c r="D3396" s="6" t="s">
        <v>17223</v>
      </c>
      <c r="E3396" s="5" t="s">
        <v>15964</v>
      </c>
      <c r="F3396" s="5" t="s">
        <v>15938</v>
      </c>
      <c r="G3396" s="6" t="s">
        <v>17906</v>
      </c>
      <c r="H3396" s="4" t="str">
        <f>IFERROR(__xludf.DUMMYFUNCTION("""info@""&amp;LOWER(REGEXREPLACE(B3396,""[^A-Za-z0-9]"",""""))&amp;"".com"""),"info@hoteldortobago.com")</f>
        <v>info@hoteldortobago.com</v>
      </c>
      <c r="I3396" s="9" t="s">
        <v>17907</v>
      </c>
      <c r="J3396" s="5" t="s">
        <v>108</v>
      </c>
      <c r="K3396" s="5" t="s">
        <v>17908</v>
      </c>
    </row>
    <row r="3397">
      <c r="A3397" s="4">
        <v>7701.0</v>
      </c>
      <c r="B3397" s="5" t="s">
        <v>17909</v>
      </c>
      <c r="C3397" s="5" t="s">
        <v>17910</v>
      </c>
      <c r="D3397" s="6" t="s">
        <v>17223</v>
      </c>
      <c r="E3397" s="5" t="s">
        <v>15964</v>
      </c>
      <c r="F3397" s="5" t="s">
        <v>15938</v>
      </c>
      <c r="G3397" s="6" t="s">
        <v>17911</v>
      </c>
      <c r="H3397" s="5" t="s">
        <v>17912</v>
      </c>
      <c r="I3397" s="8" t="s">
        <v>17913</v>
      </c>
      <c r="J3397" s="5" t="s">
        <v>463</v>
      </c>
      <c r="K3397" s="5" t="s">
        <v>15073</v>
      </c>
    </row>
    <row r="3398">
      <c r="A3398" s="4">
        <v>7700.0</v>
      </c>
      <c r="B3398" s="5" t="s">
        <v>17914</v>
      </c>
      <c r="C3398" s="5" t="s">
        <v>17915</v>
      </c>
      <c r="D3398" s="6" t="s">
        <v>17223</v>
      </c>
      <c r="E3398" s="5" t="s">
        <v>15964</v>
      </c>
      <c r="F3398" s="5" t="s">
        <v>15938</v>
      </c>
      <c r="G3398" s="6" t="s">
        <v>17916</v>
      </c>
      <c r="H3398" s="5" t="s">
        <v>17848</v>
      </c>
      <c r="I3398" s="8" t="s">
        <v>16780</v>
      </c>
      <c r="J3398" s="5" t="s">
        <v>93</v>
      </c>
      <c r="K3398" s="5" t="s">
        <v>16309</v>
      </c>
    </row>
    <row r="3399">
      <c r="A3399" s="4">
        <v>7699.0</v>
      </c>
      <c r="B3399" s="5" t="s">
        <v>17917</v>
      </c>
      <c r="C3399" s="5" t="s">
        <v>17918</v>
      </c>
      <c r="D3399" s="6" t="s">
        <v>17223</v>
      </c>
      <c r="E3399" s="5" t="s">
        <v>15964</v>
      </c>
      <c r="F3399" s="5" t="s">
        <v>15938</v>
      </c>
      <c r="G3399" s="6" t="s">
        <v>17919</v>
      </c>
      <c r="H3399" s="5" t="s">
        <v>17920</v>
      </c>
      <c r="I3399" s="9" t="s">
        <v>17921</v>
      </c>
      <c r="J3399" s="5" t="s">
        <v>108</v>
      </c>
      <c r="K3399" s="5" t="s">
        <v>17922</v>
      </c>
    </row>
    <row r="3400">
      <c r="A3400" s="4">
        <v>7698.0</v>
      </c>
      <c r="B3400" s="5" t="s">
        <v>17923</v>
      </c>
      <c r="C3400" s="5" t="s">
        <v>17924</v>
      </c>
      <c r="D3400" s="6" t="s">
        <v>17223</v>
      </c>
      <c r="E3400" s="5" t="s">
        <v>15964</v>
      </c>
      <c r="F3400" s="5" t="s">
        <v>15938</v>
      </c>
      <c r="G3400" s="6" t="s">
        <v>17925</v>
      </c>
      <c r="H3400" s="5" t="s">
        <v>17926</v>
      </c>
      <c r="I3400" s="8" t="s">
        <v>8159</v>
      </c>
      <c r="J3400" s="5" t="s">
        <v>108</v>
      </c>
      <c r="K3400" s="5" t="s">
        <v>17886</v>
      </c>
    </row>
    <row r="3401">
      <c r="A3401" s="4">
        <v>7697.0</v>
      </c>
      <c r="B3401" s="5" t="s">
        <v>17927</v>
      </c>
      <c r="C3401" s="5" t="s">
        <v>17928</v>
      </c>
      <c r="D3401" s="6" t="s">
        <v>17223</v>
      </c>
      <c r="E3401" s="5" t="s">
        <v>15964</v>
      </c>
      <c r="F3401" s="5" t="s">
        <v>15938</v>
      </c>
      <c r="G3401" s="6" t="s">
        <v>17929</v>
      </c>
      <c r="H3401" s="5" t="s">
        <v>16868</v>
      </c>
      <c r="I3401" s="8" t="s">
        <v>16869</v>
      </c>
      <c r="J3401" s="5" t="s">
        <v>93</v>
      </c>
      <c r="K3401" s="5" t="s">
        <v>17930</v>
      </c>
    </row>
    <row r="3402">
      <c r="A3402" s="4">
        <v>7696.0</v>
      </c>
      <c r="B3402" s="5" t="s">
        <v>17931</v>
      </c>
      <c r="C3402" s="5" t="s">
        <v>17932</v>
      </c>
      <c r="D3402" s="6" t="s">
        <v>17223</v>
      </c>
      <c r="E3402" s="5" t="s">
        <v>15964</v>
      </c>
      <c r="F3402" s="5" t="s">
        <v>15938</v>
      </c>
      <c r="G3402" s="6" t="s">
        <v>17933</v>
      </c>
      <c r="H3402" s="5" t="s">
        <v>17934</v>
      </c>
      <c r="I3402" s="8" t="s">
        <v>17935</v>
      </c>
      <c r="J3402" s="5" t="s">
        <v>93</v>
      </c>
      <c r="K3402" s="5" t="s">
        <v>7856</v>
      </c>
    </row>
    <row r="3403">
      <c r="A3403" s="4">
        <v>7695.0</v>
      </c>
      <c r="B3403" s="5" t="s">
        <v>17936</v>
      </c>
      <c r="C3403" s="5" t="s">
        <v>17937</v>
      </c>
      <c r="D3403" s="6" t="s">
        <v>17223</v>
      </c>
      <c r="E3403" s="5" t="s">
        <v>15964</v>
      </c>
      <c r="F3403" s="5" t="s">
        <v>15938</v>
      </c>
      <c r="G3403" s="6" t="s">
        <v>17938</v>
      </c>
      <c r="H3403" s="5" t="s">
        <v>16868</v>
      </c>
      <c r="I3403" s="8" t="s">
        <v>16869</v>
      </c>
      <c r="J3403" s="5" t="s">
        <v>93</v>
      </c>
      <c r="K3403" s="5" t="s">
        <v>3001</v>
      </c>
    </row>
    <row r="3404">
      <c r="A3404" s="4">
        <v>7694.0</v>
      </c>
      <c r="B3404" s="5" t="s">
        <v>17939</v>
      </c>
      <c r="C3404" s="5" t="s">
        <v>17940</v>
      </c>
      <c r="D3404" s="6" t="s">
        <v>17223</v>
      </c>
      <c r="E3404" s="5" t="s">
        <v>15964</v>
      </c>
      <c r="F3404" s="5" t="s">
        <v>15938</v>
      </c>
      <c r="G3404" s="6" t="s">
        <v>17941</v>
      </c>
      <c r="H3404" s="4" t="str">
        <f>IFERROR(__xludf.DUMMYFUNCTION("""info@""&amp;LOWER(REGEXREPLACE(B3404,""[^A-Za-z0-9]"",""""))&amp;"".com"""),"info@aparthotelrosadelmar.com")</f>
        <v>info@aparthotelrosadelmar.com</v>
      </c>
      <c r="I3404" s="9" t="s">
        <v>17942</v>
      </c>
      <c r="J3404" s="5" t="s">
        <v>93</v>
      </c>
      <c r="K3404" s="4" t="s">
        <v>42</v>
      </c>
    </row>
    <row r="3405">
      <c r="A3405" s="4">
        <v>7693.0</v>
      </c>
      <c r="B3405" s="5" t="s">
        <v>17943</v>
      </c>
      <c r="C3405" s="5" t="s">
        <v>17944</v>
      </c>
      <c r="D3405" s="6" t="s">
        <v>17223</v>
      </c>
      <c r="E3405" s="5" t="s">
        <v>15964</v>
      </c>
      <c r="F3405" s="5" t="s">
        <v>15938</v>
      </c>
      <c r="G3405" s="6" t="s">
        <v>17945</v>
      </c>
      <c r="H3405" s="5" t="s">
        <v>17946</v>
      </c>
      <c r="I3405" s="8" t="s">
        <v>17947</v>
      </c>
      <c r="J3405" s="5" t="s">
        <v>93</v>
      </c>
      <c r="K3405" s="5" t="s">
        <v>10086</v>
      </c>
    </row>
    <row r="3406">
      <c r="A3406" s="4">
        <v>7692.0</v>
      </c>
      <c r="B3406" s="5" t="s">
        <v>17948</v>
      </c>
      <c r="C3406" s="5" t="s">
        <v>17949</v>
      </c>
      <c r="D3406" s="6" t="s">
        <v>17336</v>
      </c>
      <c r="E3406" s="5" t="s">
        <v>15985</v>
      </c>
      <c r="F3406" s="5" t="s">
        <v>15938</v>
      </c>
      <c r="G3406" s="6" t="s">
        <v>17950</v>
      </c>
      <c r="H3406" s="5" t="s">
        <v>17951</v>
      </c>
      <c r="I3406" s="8" t="s">
        <v>17952</v>
      </c>
      <c r="J3406" s="5" t="s">
        <v>93</v>
      </c>
      <c r="K3406" s="4" t="s">
        <v>42</v>
      </c>
    </row>
    <row r="3407">
      <c r="A3407" s="4">
        <v>7691.0</v>
      </c>
      <c r="B3407" s="5" t="s">
        <v>17953</v>
      </c>
      <c r="C3407" s="5" t="s">
        <v>17954</v>
      </c>
      <c r="D3407" s="6" t="s">
        <v>17223</v>
      </c>
      <c r="E3407" s="5" t="s">
        <v>15964</v>
      </c>
      <c r="F3407" s="5" t="s">
        <v>15938</v>
      </c>
      <c r="G3407" s="6" t="s">
        <v>17955</v>
      </c>
      <c r="H3407" s="5" t="s">
        <v>16868</v>
      </c>
      <c r="I3407" s="8" t="s">
        <v>16869</v>
      </c>
      <c r="J3407" s="5" t="s">
        <v>93</v>
      </c>
      <c r="K3407" s="5" t="s">
        <v>14913</v>
      </c>
    </row>
    <row r="3408">
      <c r="A3408" s="4">
        <v>7690.0</v>
      </c>
      <c r="B3408" s="5" t="s">
        <v>17956</v>
      </c>
      <c r="C3408" s="5" t="s">
        <v>17957</v>
      </c>
      <c r="D3408" s="6" t="s">
        <v>17223</v>
      </c>
      <c r="E3408" s="5" t="s">
        <v>15964</v>
      </c>
      <c r="F3408" s="5" t="s">
        <v>15938</v>
      </c>
      <c r="G3408" s="6" t="s">
        <v>17958</v>
      </c>
      <c r="H3408" s="7" t="s">
        <v>17959</v>
      </c>
      <c r="I3408" s="8" t="s">
        <v>17960</v>
      </c>
      <c r="J3408" s="5" t="s">
        <v>42</v>
      </c>
      <c r="K3408" s="4" t="s">
        <v>42</v>
      </c>
    </row>
    <row r="3409">
      <c r="A3409" s="4">
        <v>7689.0</v>
      </c>
      <c r="B3409" s="5" t="s">
        <v>17956</v>
      </c>
      <c r="C3409" s="5" t="s">
        <v>17957</v>
      </c>
      <c r="D3409" s="6" t="s">
        <v>17223</v>
      </c>
      <c r="E3409" s="5" t="s">
        <v>15964</v>
      </c>
      <c r="F3409" s="5" t="s">
        <v>15938</v>
      </c>
      <c r="G3409" s="6" t="s">
        <v>17958</v>
      </c>
      <c r="H3409" s="4" t="str">
        <f>IFERROR(__xludf.DUMMYFUNCTION("""info@""&amp;LOWER(REGEXREPLACE(B3409,""[^A-Za-z0-9]"",""""))&amp;"".com"""),"info@costaportals.com")</f>
        <v>info@costaportals.com</v>
      </c>
      <c r="I3409" s="9" t="s">
        <v>17961</v>
      </c>
      <c r="J3409" s="5" t="s">
        <v>108</v>
      </c>
      <c r="K3409" s="5" t="s">
        <v>6308</v>
      </c>
    </row>
    <row r="3410">
      <c r="A3410" s="4">
        <v>7688.0</v>
      </c>
      <c r="B3410" s="5" t="s">
        <v>17962</v>
      </c>
      <c r="C3410" s="5" t="s">
        <v>17963</v>
      </c>
      <c r="D3410" s="6" t="s">
        <v>17223</v>
      </c>
      <c r="E3410" s="5" t="s">
        <v>15964</v>
      </c>
      <c r="F3410" s="5" t="s">
        <v>15938</v>
      </c>
      <c r="G3410" s="6" t="s">
        <v>17964</v>
      </c>
      <c r="H3410" s="5" t="s">
        <v>17965</v>
      </c>
      <c r="I3410" s="8" t="s">
        <v>17966</v>
      </c>
      <c r="J3410" s="5" t="s">
        <v>108</v>
      </c>
      <c r="K3410" s="5" t="s">
        <v>1427</v>
      </c>
    </row>
    <row r="3411">
      <c r="A3411" s="4">
        <v>7687.0</v>
      </c>
      <c r="B3411" s="5" t="s">
        <v>17967</v>
      </c>
      <c r="C3411" s="5" t="s">
        <v>17968</v>
      </c>
      <c r="D3411" s="6" t="s">
        <v>17223</v>
      </c>
      <c r="E3411" s="5" t="s">
        <v>15964</v>
      </c>
      <c r="F3411" s="5" t="s">
        <v>15938</v>
      </c>
      <c r="G3411" s="6" t="s">
        <v>17969</v>
      </c>
      <c r="H3411" s="7" t="s">
        <v>17970</v>
      </c>
      <c r="I3411" s="8" t="s">
        <v>17971</v>
      </c>
      <c r="J3411" s="5" t="s">
        <v>42</v>
      </c>
      <c r="K3411" s="5" t="s">
        <v>5817</v>
      </c>
    </row>
    <row r="3412">
      <c r="A3412" s="4">
        <v>7686.0</v>
      </c>
      <c r="B3412" s="5" t="s">
        <v>17972</v>
      </c>
      <c r="C3412" s="5" t="s">
        <v>17973</v>
      </c>
      <c r="D3412" s="6" t="s">
        <v>17223</v>
      </c>
      <c r="E3412" s="5" t="s">
        <v>15964</v>
      </c>
      <c r="F3412" s="5" t="s">
        <v>15938</v>
      </c>
      <c r="G3412" s="6" t="s">
        <v>17974</v>
      </c>
      <c r="H3412" s="5" t="s">
        <v>17975</v>
      </c>
      <c r="I3412" s="8" t="s">
        <v>17976</v>
      </c>
      <c r="J3412" s="5" t="s">
        <v>42</v>
      </c>
      <c r="K3412" s="5" t="s">
        <v>12282</v>
      </c>
    </row>
    <row r="3413">
      <c r="A3413" s="4">
        <v>7685.0</v>
      </c>
      <c r="B3413" s="5" t="s">
        <v>17977</v>
      </c>
      <c r="C3413" s="5" t="s">
        <v>17978</v>
      </c>
      <c r="D3413" s="6" t="s">
        <v>17223</v>
      </c>
      <c r="E3413" s="5" t="s">
        <v>15964</v>
      </c>
      <c r="F3413" s="5" t="s">
        <v>15938</v>
      </c>
      <c r="G3413" s="6" t="s">
        <v>17979</v>
      </c>
      <c r="H3413" s="7" t="s">
        <v>17980</v>
      </c>
      <c r="I3413" s="8" t="s">
        <v>13762</v>
      </c>
      <c r="J3413" s="5" t="s">
        <v>93</v>
      </c>
      <c r="K3413" s="5" t="s">
        <v>14913</v>
      </c>
    </row>
    <row r="3414">
      <c r="A3414" s="4">
        <v>7684.0</v>
      </c>
      <c r="B3414" s="5" t="s">
        <v>17981</v>
      </c>
      <c r="C3414" s="5" t="s">
        <v>17982</v>
      </c>
      <c r="D3414" s="6" t="s">
        <v>17223</v>
      </c>
      <c r="E3414" s="5" t="s">
        <v>17983</v>
      </c>
      <c r="F3414" s="5" t="s">
        <v>15938</v>
      </c>
      <c r="G3414" s="6" t="s">
        <v>17984</v>
      </c>
      <c r="H3414" s="4" t="str">
        <f>IFERROR(__xludf.DUMMYFUNCTION("""info@""&amp;LOWER(REGEXREPLACE(B3414,""[^A-Za-z0-9]"",""""))&amp;"".com"""),"info@hotelkasai.com")</f>
        <v>info@hotelkasai.com</v>
      </c>
      <c r="I3414" s="9" t="s">
        <v>17985</v>
      </c>
      <c r="J3414" s="5" t="s">
        <v>93</v>
      </c>
      <c r="K3414" s="5" t="s">
        <v>1261</v>
      </c>
    </row>
    <row r="3415">
      <c r="A3415" s="4">
        <v>7683.0</v>
      </c>
      <c r="B3415" s="5" t="s">
        <v>17986</v>
      </c>
      <c r="C3415" s="5" t="s">
        <v>17987</v>
      </c>
      <c r="D3415" s="6" t="s">
        <v>17988</v>
      </c>
      <c r="E3415" s="5" t="s">
        <v>15978</v>
      </c>
      <c r="F3415" s="5" t="s">
        <v>15938</v>
      </c>
      <c r="G3415" s="6" t="s">
        <v>17989</v>
      </c>
      <c r="H3415" s="5" t="s">
        <v>17990</v>
      </c>
      <c r="I3415" s="8" t="s">
        <v>17991</v>
      </c>
      <c r="J3415" s="5" t="s">
        <v>367</v>
      </c>
      <c r="K3415" s="5" t="s">
        <v>921</v>
      </c>
    </row>
    <row r="3416">
      <c r="A3416" s="4">
        <v>7682.0</v>
      </c>
      <c r="B3416" s="5" t="s">
        <v>17992</v>
      </c>
      <c r="C3416" s="5" t="s">
        <v>17993</v>
      </c>
      <c r="D3416" s="6" t="s">
        <v>17988</v>
      </c>
      <c r="E3416" s="5" t="s">
        <v>15978</v>
      </c>
      <c r="F3416" s="5" t="s">
        <v>15938</v>
      </c>
      <c r="G3416" s="6" t="s">
        <v>17994</v>
      </c>
      <c r="H3416" s="5" t="s">
        <v>17995</v>
      </c>
      <c r="I3416" s="8" t="s">
        <v>17996</v>
      </c>
      <c r="J3416" s="5" t="s">
        <v>42</v>
      </c>
      <c r="K3416" s="5" t="s">
        <v>975</v>
      </c>
    </row>
    <row r="3417">
      <c r="A3417" s="4">
        <v>7681.0</v>
      </c>
      <c r="B3417" s="5" t="s">
        <v>17997</v>
      </c>
      <c r="C3417" s="5" t="s">
        <v>17998</v>
      </c>
      <c r="D3417" s="6" t="s">
        <v>17988</v>
      </c>
      <c r="E3417" s="5" t="s">
        <v>15978</v>
      </c>
      <c r="F3417" s="5" t="s">
        <v>15938</v>
      </c>
      <c r="G3417" s="6" t="s">
        <v>17999</v>
      </c>
      <c r="H3417" s="5" t="s">
        <v>18000</v>
      </c>
      <c r="I3417" s="8" t="s">
        <v>18001</v>
      </c>
      <c r="J3417" s="5" t="s">
        <v>463</v>
      </c>
      <c r="K3417" s="4" t="s">
        <v>42</v>
      </c>
    </row>
    <row r="3418">
      <c r="A3418" s="4">
        <v>7680.0</v>
      </c>
      <c r="B3418" s="5" t="s">
        <v>18002</v>
      </c>
      <c r="C3418" s="5" t="s">
        <v>18003</v>
      </c>
      <c r="D3418" s="6" t="s">
        <v>18004</v>
      </c>
      <c r="E3418" s="5" t="s">
        <v>15964</v>
      </c>
      <c r="F3418" s="5" t="s">
        <v>15938</v>
      </c>
      <c r="G3418" s="6" t="s">
        <v>18005</v>
      </c>
      <c r="H3418" s="5" t="s">
        <v>18006</v>
      </c>
      <c r="I3418" s="8" t="s">
        <v>18007</v>
      </c>
      <c r="J3418" s="5" t="s">
        <v>42</v>
      </c>
      <c r="K3418" s="5" t="s">
        <v>115</v>
      </c>
    </row>
    <row r="3419">
      <c r="A3419" s="4">
        <v>7679.0</v>
      </c>
      <c r="B3419" s="5" t="s">
        <v>18008</v>
      </c>
      <c r="C3419" s="5" t="s">
        <v>18009</v>
      </c>
      <c r="D3419" s="6" t="s">
        <v>18010</v>
      </c>
      <c r="E3419" s="5" t="s">
        <v>17246</v>
      </c>
      <c r="F3419" s="5" t="s">
        <v>15938</v>
      </c>
      <c r="G3419" s="6" t="s">
        <v>18011</v>
      </c>
      <c r="H3419" s="5" t="s">
        <v>18012</v>
      </c>
      <c r="I3419" s="8" t="s">
        <v>18013</v>
      </c>
      <c r="J3419" s="5" t="s">
        <v>108</v>
      </c>
      <c r="K3419" s="5" t="s">
        <v>27</v>
      </c>
    </row>
    <row r="3420">
      <c r="A3420" s="4">
        <v>7678.0</v>
      </c>
      <c r="B3420" s="5" t="s">
        <v>18014</v>
      </c>
      <c r="C3420" s="5" t="s">
        <v>18015</v>
      </c>
      <c r="D3420" s="6" t="s">
        <v>18016</v>
      </c>
      <c r="E3420" s="5" t="s">
        <v>18017</v>
      </c>
      <c r="F3420" s="5" t="s">
        <v>15938</v>
      </c>
      <c r="G3420" s="6" t="s">
        <v>18018</v>
      </c>
      <c r="H3420" s="5" t="s">
        <v>18019</v>
      </c>
      <c r="I3420" s="8" t="s">
        <v>18020</v>
      </c>
      <c r="J3420" s="5" t="s">
        <v>93</v>
      </c>
      <c r="K3420" s="5" t="s">
        <v>170</v>
      </c>
    </row>
    <row r="3421">
      <c r="A3421" s="4">
        <v>7677.0</v>
      </c>
      <c r="B3421" s="5" t="s">
        <v>6249</v>
      </c>
      <c r="C3421" s="5" t="s">
        <v>18021</v>
      </c>
      <c r="D3421" s="6" t="s">
        <v>17336</v>
      </c>
      <c r="E3421" s="5" t="s">
        <v>15985</v>
      </c>
      <c r="F3421" s="5" t="s">
        <v>15938</v>
      </c>
      <c r="G3421" s="6" t="s">
        <v>18022</v>
      </c>
      <c r="H3421" s="4" t="str">
        <f>IFERROR(__xludf.DUMMYFUNCTION("""info@""&amp;LOWER(REGEXREPLACE(B3421,""[^A-Za-z0-9]"",""""))&amp;"".com"""),"info@meliahotelsinternationalsa.com")</f>
        <v>info@meliahotelsinternationalsa.com</v>
      </c>
      <c r="I3421" s="9" t="s">
        <v>6252</v>
      </c>
      <c r="J3421" s="5" t="s">
        <v>463</v>
      </c>
      <c r="K3421" s="4" t="s">
        <v>42</v>
      </c>
    </row>
    <row r="3422">
      <c r="A3422" s="4">
        <v>7676.0</v>
      </c>
      <c r="B3422" s="5" t="s">
        <v>17207</v>
      </c>
      <c r="C3422" s="5" t="s">
        <v>18023</v>
      </c>
      <c r="D3422" s="6" t="s">
        <v>17198</v>
      </c>
      <c r="E3422" s="5" t="s">
        <v>15985</v>
      </c>
      <c r="F3422" s="5" t="s">
        <v>15938</v>
      </c>
      <c r="G3422" s="6" t="s">
        <v>18024</v>
      </c>
      <c r="H3422" s="4" t="str">
        <f>IFERROR(__xludf.DUMMYFUNCTION("""info@""&amp;LOWER(REGEXREPLACE(B3422,""[^A-Za-z0-9]"",""""))&amp;"".com"""),"info@maxwellhotelssl.com")</f>
        <v>info@maxwellhotelssl.com</v>
      </c>
      <c r="I3422" s="9" t="s">
        <v>17210</v>
      </c>
      <c r="J3422" s="5" t="s">
        <v>93</v>
      </c>
      <c r="K3422" s="4" t="s">
        <v>42</v>
      </c>
    </row>
    <row r="3423">
      <c r="A3423" s="4">
        <v>7675.0</v>
      </c>
      <c r="B3423" s="5" t="s">
        <v>18025</v>
      </c>
      <c r="C3423" s="5" t="s">
        <v>18026</v>
      </c>
      <c r="D3423" s="6" t="s">
        <v>18027</v>
      </c>
      <c r="E3423" s="5" t="s">
        <v>18028</v>
      </c>
      <c r="F3423" s="5" t="s">
        <v>15938</v>
      </c>
      <c r="G3423" s="6" t="s">
        <v>18029</v>
      </c>
      <c r="H3423" s="4" t="str">
        <f>IFERROR(__xludf.DUMMYFUNCTION("""info@""&amp;LOWER(REGEXREPLACE(B3423,""[^A-Za-z0-9]"",""""))&amp;"".com"""),"info@boutiquealgaidabyeurotels.com")</f>
        <v>info@boutiquealgaidabyeurotels.com</v>
      </c>
      <c r="I3423" s="9" t="s">
        <v>18030</v>
      </c>
      <c r="J3423" s="5" t="s">
        <v>463</v>
      </c>
      <c r="K3423" s="5" t="s">
        <v>553</v>
      </c>
    </row>
    <row r="3424">
      <c r="A3424" s="4">
        <v>7674.0</v>
      </c>
      <c r="B3424" s="5" t="s">
        <v>18031</v>
      </c>
      <c r="C3424" s="5" t="s">
        <v>18032</v>
      </c>
      <c r="D3424" s="6" t="s">
        <v>18027</v>
      </c>
      <c r="E3424" s="5" t="s">
        <v>18028</v>
      </c>
      <c r="F3424" s="5" t="s">
        <v>15938</v>
      </c>
      <c r="G3424" s="6" t="s">
        <v>18033</v>
      </c>
      <c r="H3424" s="7" t="s">
        <v>18034</v>
      </c>
      <c r="I3424" s="8" t="s">
        <v>18035</v>
      </c>
      <c r="J3424" s="5" t="s">
        <v>42</v>
      </c>
      <c r="K3424" s="5" t="s">
        <v>233</v>
      </c>
    </row>
    <row r="3425">
      <c r="A3425" s="4">
        <v>7673.0</v>
      </c>
      <c r="B3425" s="5" t="s">
        <v>18036</v>
      </c>
      <c r="C3425" s="5" t="s">
        <v>18037</v>
      </c>
      <c r="D3425" s="6" t="s">
        <v>18038</v>
      </c>
      <c r="E3425" s="5" t="s">
        <v>18028</v>
      </c>
      <c r="F3425" s="5" t="s">
        <v>15938</v>
      </c>
      <c r="G3425" s="6" t="s">
        <v>18039</v>
      </c>
      <c r="H3425" s="5" t="s">
        <v>18040</v>
      </c>
      <c r="I3425" s="8" t="s">
        <v>18041</v>
      </c>
      <c r="J3425" s="5" t="s">
        <v>42</v>
      </c>
      <c r="K3425" s="5" t="s">
        <v>218</v>
      </c>
    </row>
    <row r="3426">
      <c r="A3426" s="4">
        <v>7672.0</v>
      </c>
      <c r="B3426" s="5" t="s">
        <v>18042</v>
      </c>
      <c r="C3426" s="5" t="s">
        <v>18043</v>
      </c>
      <c r="D3426" s="6" t="s">
        <v>18010</v>
      </c>
      <c r="E3426" s="5" t="s">
        <v>17246</v>
      </c>
      <c r="F3426" s="5" t="s">
        <v>15938</v>
      </c>
      <c r="G3426" s="6" t="s">
        <v>18044</v>
      </c>
      <c r="H3426" s="5" t="s">
        <v>18045</v>
      </c>
      <c r="I3426" s="8" t="s">
        <v>18046</v>
      </c>
      <c r="J3426" s="5" t="s">
        <v>93</v>
      </c>
      <c r="K3426" s="4" t="s">
        <v>42</v>
      </c>
    </row>
    <row r="3427">
      <c r="A3427" s="4">
        <v>7671.0</v>
      </c>
      <c r="B3427" s="5" t="s">
        <v>18047</v>
      </c>
      <c r="C3427" s="5" t="s">
        <v>18048</v>
      </c>
      <c r="D3427" s="6" t="s">
        <v>18010</v>
      </c>
      <c r="E3427" s="5" t="s">
        <v>17246</v>
      </c>
      <c r="F3427" s="5" t="s">
        <v>15938</v>
      </c>
      <c r="G3427" s="6" t="s">
        <v>18049</v>
      </c>
      <c r="H3427" s="4" t="str">
        <f>IFERROR(__xludf.DUMMYFUNCTION("""info@""&amp;LOWER(REGEXREPLACE(B3427,""[^A-Za-z0-9]"",""""))&amp;"".com"""),"info@mcollsa.com")</f>
        <v>info@mcollsa.com</v>
      </c>
      <c r="I3427" s="9" t="s">
        <v>18050</v>
      </c>
      <c r="J3427" s="5" t="s">
        <v>93</v>
      </c>
      <c r="K3427" s="4" t="s">
        <v>42</v>
      </c>
    </row>
    <row r="3428">
      <c r="A3428" s="4">
        <v>7670.0</v>
      </c>
      <c r="B3428" s="5" t="s">
        <v>18051</v>
      </c>
      <c r="C3428" s="5" t="s">
        <v>18052</v>
      </c>
      <c r="D3428" s="6" t="s">
        <v>18053</v>
      </c>
      <c r="E3428" s="5" t="s">
        <v>16704</v>
      </c>
      <c r="F3428" s="5" t="s">
        <v>15938</v>
      </c>
      <c r="G3428" s="6" t="s">
        <v>18054</v>
      </c>
      <c r="H3428" s="5" t="s">
        <v>18055</v>
      </c>
      <c r="I3428" s="8" t="s">
        <v>18056</v>
      </c>
      <c r="J3428" s="5" t="s">
        <v>42</v>
      </c>
      <c r="K3428" s="4" t="s">
        <v>42</v>
      </c>
    </row>
    <row r="3429">
      <c r="A3429" s="4">
        <v>7669.0</v>
      </c>
      <c r="B3429" s="5" t="s">
        <v>18057</v>
      </c>
      <c r="C3429" s="5" t="s">
        <v>18058</v>
      </c>
      <c r="D3429" s="6" t="s">
        <v>18053</v>
      </c>
      <c r="E3429" s="5" t="s">
        <v>16704</v>
      </c>
      <c r="F3429" s="5" t="s">
        <v>15938</v>
      </c>
      <c r="G3429" s="6" t="s">
        <v>18054</v>
      </c>
      <c r="H3429" s="5" t="s">
        <v>18059</v>
      </c>
      <c r="I3429" s="11" t="s">
        <v>18060</v>
      </c>
      <c r="J3429" s="5" t="s">
        <v>18</v>
      </c>
      <c r="K3429" s="5" t="s">
        <v>5931</v>
      </c>
    </row>
    <row r="3430">
      <c r="A3430" s="4">
        <v>7668.0</v>
      </c>
      <c r="B3430" s="5" t="s">
        <v>18061</v>
      </c>
      <c r="C3430" s="5" t="s">
        <v>18062</v>
      </c>
      <c r="D3430" s="6" t="s">
        <v>16759</v>
      </c>
      <c r="E3430" s="5" t="s">
        <v>15950</v>
      </c>
      <c r="F3430" s="5" t="s">
        <v>15938</v>
      </c>
      <c r="G3430" s="6" t="s">
        <v>18063</v>
      </c>
      <c r="H3430" s="5" t="s">
        <v>18064</v>
      </c>
      <c r="I3430" s="8" t="s">
        <v>18065</v>
      </c>
      <c r="J3430" s="5" t="s">
        <v>42</v>
      </c>
      <c r="K3430" s="5" t="s">
        <v>375</v>
      </c>
    </row>
    <row r="3431">
      <c r="A3431" s="4">
        <v>7667.0</v>
      </c>
      <c r="B3431" s="5" t="s">
        <v>18066</v>
      </c>
      <c r="C3431" s="5" t="s">
        <v>18067</v>
      </c>
      <c r="D3431" s="6" t="s">
        <v>18068</v>
      </c>
      <c r="E3431" s="5" t="s">
        <v>18069</v>
      </c>
      <c r="F3431" s="5" t="s">
        <v>15938</v>
      </c>
      <c r="G3431" s="6" t="s">
        <v>18070</v>
      </c>
      <c r="H3431" s="5" t="s">
        <v>18071</v>
      </c>
      <c r="I3431" s="8" t="s">
        <v>18072</v>
      </c>
      <c r="J3431" s="5" t="s">
        <v>42</v>
      </c>
      <c r="K3431" s="5" t="s">
        <v>679</v>
      </c>
    </row>
    <row r="3432">
      <c r="A3432" s="4">
        <v>7666.0</v>
      </c>
      <c r="B3432" s="5" t="s">
        <v>18073</v>
      </c>
      <c r="C3432" s="5" t="s">
        <v>18074</v>
      </c>
      <c r="D3432" s="6" t="s">
        <v>18075</v>
      </c>
      <c r="E3432" s="5" t="s">
        <v>15950</v>
      </c>
      <c r="F3432" s="5" t="s">
        <v>15938</v>
      </c>
      <c r="G3432" s="6" t="s">
        <v>18076</v>
      </c>
      <c r="H3432" s="5" t="s">
        <v>18077</v>
      </c>
      <c r="I3432" s="8" t="s">
        <v>15941</v>
      </c>
      <c r="J3432" s="5" t="s">
        <v>108</v>
      </c>
      <c r="K3432" s="5" t="s">
        <v>10053</v>
      </c>
    </row>
    <row r="3433">
      <c r="A3433" s="4">
        <v>7665.0</v>
      </c>
      <c r="B3433" s="5" t="s">
        <v>18078</v>
      </c>
      <c r="C3433" s="5" t="s">
        <v>18079</v>
      </c>
      <c r="D3433" s="6" t="s">
        <v>16759</v>
      </c>
      <c r="E3433" s="5" t="s">
        <v>15950</v>
      </c>
      <c r="F3433" s="5" t="s">
        <v>15938</v>
      </c>
      <c r="G3433" s="6" t="s">
        <v>18080</v>
      </c>
      <c r="H3433" s="5" t="s">
        <v>18081</v>
      </c>
      <c r="I3433" s="8" t="s">
        <v>18082</v>
      </c>
      <c r="J3433" s="5" t="s">
        <v>93</v>
      </c>
      <c r="K3433" s="4" t="s">
        <v>42</v>
      </c>
    </row>
    <row r="3434">
      <c r="A3434" s="4">
        <v>7664.0</v>
      </c>
      <c r="B3434" s="5" t="s">
        <v>18083</v>
      </c>
      <c r="C3434" s="5" t="s">
        <v>18084</v>
      </c>
      <c r="D3434" s="6" t="s">
        <v>16759</v>
      </c>
      <c r="E3434" s="5" t="s">
        <v>15950</v>
      </c>
      <c r="F3434" s="5" t="s">
        <v>15938</v>
      </c>
      <c r="G3434" s="6" t="s">
        <v>18085</v>
      </c>
      <c r="H3434" s="5" t="s">
        <v>18086</v>
      </c>
      <c r="I3434" s="8" t="s">
        <v>18087</v>
      </c>
      <c r="J3434" s="5" t="s">
        <v>42</v>
      </c>
      <c r="K3434" s="4" t="s">
        <v>42</v>
      </c>
    </row>
    <row r="3435">
      <c r="A3435" s="4">
        <v>7663.0</v>
      </c>
      <c r="B3435" s="5" t="s">
        <v>18088</v>
      </c>
      <c r="C3435" s="5" t="s">
        <v>18089</v>
      </c>
      <c r="D3435" s="6" t="s">
        <v>16759</v>
      </c>
      <c r="E3435" s="5" t="s">
        <v>15950</v>
      </c>
      <c r="F3435" s="5" t="s">
        <v>15938</v>
      </c>
      <c r="G3435" s="6" t="s">
        <v>18090</v>
      </c>
      <c r="H3435" s="5" t="s">
        <v>18091</v>
      </c>
      <c r="I3435" s="8" t="s">
        <v>18092</v>
      </c>
      <c r="J3435" s="5" t="s">
        <v>108</v>
      </c>
      <c r="K3435" s="5" t="s">
        <v>5611</v>
      </c>
    </row>
    <row r="3436">
      <c r="A3436" s="4">
        <v>7660.0</v>
      </c>
      <c r="B3436" s="5" t="s">
        <v>18093</v>
      </c>
      <c r="C3436" s="5" t="s">
        <v>18094</v>
      </c>
      <c r="D3436" s="6" t="s">
        <v>16759</v>
      </c>
      <c r="E3436" s="5" t="s">
        <v>15950</v>
      </c>
      <c r="F3436" s="5" t="s">
        <v>15938</v>
      </c>
      <c r="G3436" s="6" t="s">
        <v>18095</v>
      </c>
      <c r="H3436" s="4" t="str">
        <f>IFERROR(__xludf.DUMMYFUNCTION("""info@""&amp;LOWER(REGEXREPLACE(B3436,""[^A-Za-z0-9]"",""""))&amp;"".com"""),"info@ariel.com")</f>
        <v>info@ariel.com</v>
      </c>
      <c r="I3436" s="9" t="s">
        <v>18096</v>
      </c>
      <c r="J3436" s="5" t="s">
        <v>108</v>
      </c>
      <c r="K3436" s="5" t="s">
        <v>1669</v>
      </c>
    </row>
    <row r="3437">
      <c r="A3437" s="4">
        <v>7661.0</v>
      </c>
      <c r="B3437" s="5" t="s">
        <v>18097</v>
      </c>
      <c r="C3437" s="5" t="s">
        <v>18098</v>
      </c>
      <c r="D3437" s="6" t="s">
        <v>16759</v>
      </c>
      <c r="E3437" s="5" t="s">
        <v>15950</v>
      </c>
      <c r="F3437" s="5" t="s">
        <v>15938</v>
      </c>
      <c r="G3437" s="6" t="s">
        <v>18095</v>
      </c>
      <c r="H3437" s="4" t="str">
        <f>IFERROR(__xludf.DUMMYFUNCTION("""info@""&amp;LOWER(REGEXREPLACE(B3437,""[^A-Za-z0-9]"",""""))&amp;"".com"""),"info@calagrancosta.com")</f>
        <v>info@calagrancosta.com</v>
      </c>
      <c r="I3437" s="9" t="s">
        <v>18099</v>
      </c>
      <c r="J3437" s="5" t="s">
        <v>108</v>
      </c>
      <c r="K3437" s="5" t="s">
        <v>10318</v>
      </c>
    </row>
    <row r="3438">
      <c r="A3438" s="4">
        <v>7662.0</v>
      </c>
      <c r="B3438" s="5" t="s">
        <v>18100</v>
      </c>
      <c r="C3438" s="5" t="s">
        <v>18101</v>
      </c>
      <c r="D3438" s="6" t="s">
        <v>16759</v>
      </c>
      <c r="E3438" s="5" t="s">
        <v>15950</v>
      </c>
      <c r="F3438" s="5" t="s">
        <v>15938</v>
      </c>
      <c r="G3438" s="6" t="s">
        <v>18095</v>
      </c>
      <c r="H3438" s="5" t="s">
        <v>18102</v>
      </c>
      <c r="I3438" s="8" t="s">
        <v>18103</v>
      </c>
      <c r="J3438" s="5" t="s">
        <v>93</v>
      </c>
      <c r="K3438" s="5" t="s">
        <v>3802</v>
      </c>
    </row>
    <row r="3439">
      <c r="A3439" s="4">
        <v>7659.0</v>
      </c>
      <c r="B3439" s="5" t="s">
        <v>18104</v>
      </c>
      <c r="C3439" s="5" t="s">
        <v>18105</v>
      </c>
      <c r="D3439" s="6" t="s">
        <v>16759</v>
      </c>
      <c r="E3439" s="5" t="s">
        <v>15950</v>
      </c>
      <c r="F3439" s="5" t="s">
        <v>15938</v>
      </c>
      <c r="G3439" s="6" t="s">
        <v>18106</v>
      </c>
      <c r="H3439" s="5" t="s">
        <v>18107</v>
      </c>
      <c r="I3439" s="8" t="s">
        <v>17468</v>
      </c>
      <c r="J3439" s="5" t="s">
        <v>108</v>
      </c>
      <c r="K3439" s="5" t="s">
        <v>16053</v>
      </c>
    </row>
    <row r="3440">
      <c r="A3440" s="4">
        <v>7658.0</v>
      </c>
      <c r="B3440" s="5" t="s">
        <v>18108</v>
      </c>
      <c r="C3440" s="5" t="s">
        <v>18109</v>
      </c>
      <c r="D3440" s="6" t="s">
        <v>18053</v>
      </c>
      <c r="E3440" s="5" t="s">
        <v>16704</v>
      </c>
      <c r="F3440" s="5" t="s">
        <v>15938</v>
      </c>
      <c r="G3440" s="6" t="s">
        <v>18110</v>
      </c>
      <c r="H3440" s="7" t="s">
        <v>18111</v>
      </c>
      <c r="I3440" s="8" t="s">
        <v>18112</v>
      </c>
      <c r="J3440" s="5" t="s">
        <v>93</v>
      </c>
      <c r="K3440" s="5" t="s">
        <v>381</v>
      </c>
    </row>
    <row r="3441">
      <c r="A3441" s="4">
        <v>7657.0</v>
      </c>
      <c r="B3441" s="5" t="s">
        <v>18113</v>
      </c>
      <c r="C3441" s="5" t="s">
        <v>18114</v>
      </c>
      <c r="D3441" s="6" t="s">
        <v>16759</v>
      </c>
      <c r="E3441" s="5" t="s">
        <v>15950</v>
      </c>
      <c r="F3441" s="5" t="s">
        <v>15938</v>
      </c>
      <c r="G3441" s="6" t="s">
        <v>18115</v>
      </c>
      <c r="H3441" s="5" t="s">
        <v>18116</v>
      </c>
      <c r="I3441" s="9" t="s">
        <v>18117</v>
      </c>
      <c r="J3441" s="5" t="s">
        <v>93</v>
      </c>
      <c r="K3441" s="5" t="s">
        <v>15669</v>
      </c>
    </row>
    <row r="3442">
      <c r="A3442" s="4">
        <v>7656.0</v>
      </c>
      <c r="B3442" s="5" t="s">
        <v>18118</v>
      </c>
      <c r="C3442" s="5" t="s">
        <v>18119</v>
      </c>
      <c r="D3442" s="6" t="s">
        <v>16759</v>
      </c>
      <c r="E3442" s="5" t="s">
        <v>15950</v>
      </c>
      <c r="F3442" s="5" t="s">
        <v>15938</v>
      </c>
      <c r="G3442" s="6" t="s">
        <v>18120</v>
      </c>
      <c r="H3442" s="4" t="s">
        <v>18121</v>
      </c>
      <c r="I3442" s="11" t="s">
        <v>18122</v>
      </c>
      <c r="J3442" s="5" t="s">
        <v>463</v>
      </c>
      <c r="K3442" s="5" t="s">
        <v>152</v>
      </c>
    </row>
    <row r="3443">
      <c r="A3443" s="4">
        <v>7655.0</v>
      </c>
      <c r="B3443" s="5" t="s">
        <v>18123</v>
      </c>
      <c r="C3443" s="5" t="s">
        <v>18124</v>
      </c>
      <c r="D3443" s="6" t="s">
        <v>16759</v>
      </c>
      <c r="E3443" s="5" t="s">
        <v>15950</v>
      </c>
      <c r="F3443" s="5" t="s">
        <v>15938</v>
      </c>
      <c r="G3443" s="6" t="s">
        <v>18125</v>
      </c>
      <c r="H3443" s="5" t="s">
        <v>18126</v>
      </c>
      <c r="I3443" s="8" t="s">
        <v>18127</v>
      </c>
      <c r="J3443" s="5" t="s">
        <v>42</v>
      </c>
      <c r="K3443" s="5" t="s">
        <v>15297</v>
      </c>
    </row>
    <row r="3444">
      <c r="A3444" s="4">
        <v>7654.0</v>
      </c>
      <c r="B3444" s="5" t="s">
        <v>18128</v>
      </c>
      <c r="C3444" s="5" t="s">
        <v>18129</v>
      </c>
      <c r="D3444" s="6" t="s">
        <v>16759</v>
      </c>
      <c r="E3444" s="5" t="s">
        <v>15950</v>
      </c>
      <c r="F3444" s="5" t="s">
        <v>15938</v>
      </c>
      <c r="G3444" s="6" t="s">
        <v>18130</v>
      </c>
      <c r="H3444" s="5" t="s">
        <v>18131</v>
      </c>
      <c r="I3444" s="8" t="s">
        <v>18132</v>
      </c>
      <c r="J3444" s="5" t="s">
        <v>108</v>
      </c>
      <c r="K3444" s="5" t="s">
        <v>10379</v>
      </c>
    </row>
    <row r="3445">
      <c r="A3445" s="4">
        <v>7653.0</v>
      </c>
      <c r="B3445" s="5" t="s">
        <v>18128</v>
      </c>
      <c r="C3445" s="5" t="s">
        <v>18129</v>
      </c>
      <c r="D3445" s="6" t="s">
        <v>16759</v>
      </c>
      <c r="E3445" s="5" t="s">
        <v>15950</v>
      </c>
      <c r="F3445" s="5" t="s">
        <v>15938</v>
      </c>
      <c r="G3445" s="6" t="s">
        <v>18130</v>
      </c>
      <c r="H3445" s="5" t="s">
        <v>18131</v>
      </c>
      <c r="I3445" s="8" t="s">
        <v>16008</v>
      </c>
      <c r="J3445" s="5" t="s">
        <v>93</v>
      </c>
      <c r="K3445" s="5" t="s">
        <v>10379</v>
      </c>
    </row>
    <row r="3446">
      <c r="A3446" s="4">
        <v>7652.0</v>
      </c>
      <c r="B3446" s="5" t="s">
        <v>18133</v>
      </c>
      <c r="C3446" s="5" t="s">
        <v>18134</v>
      </c>
      <c r="D3446" s="6" t="s">
        <v>16759</v>
      </c>
      <c r="E3446" s="5" t="s">
        <v>15950</v>
      </c>
      <c r="F3446" s="5" t="s">
        <v>15938</v>
      </c>
      <c r="G3446" s="6" t="s">
        <v>18135</v>
      </c>
      <c r="H3446" s="7" t="s">
        <v>18136</v>
      </c>
      <c r="I3446" s="8" t="s">
        <v>18137</v>
      </c>
      <c r="J3446" s="5" t="s">
        <v>42</v>
      </c>
      <c r="K3446" s="4" t="s">
        <v>42</v>
      </c>
    </row>
    <row r="3447">
      <c r="A3447" s="4">
        <v>7651.0</v>
      </c>
      <c r="B3447" s="5" t="s">
        <v>18138</v>
      </c>
      <c r="C3447" s="5" t="s">
        <v>18139</v>
      </c>
      <c r="D3447" s="6" t="s">
        <v>18053</v>
      </c>
      <c r="E3447" s="5" t="s">
        <v>16704</v>
      </c>
      <c r="F3447" s="5" t="s">
        <v>15938</v>
      </c>
      <c r="G3447" s="6" t="s">
        <v>18140</v>
      </c>
      <c r="H3447" s="5" t="s">
        <v>18141</v>
      </c>
      <c r="I3447" s="8" t="s">
        <v>18142</v>
      </c>
      <c r="J3447" s="5" t="s">
        <v>108</v>
      </c>
      <c r="K3447" s="5" t="s">
        <v>9753</v>
      </c>
    </row>
    <row r="3448">
      <c r="A3448" s="4">
        <v>7649.0</v>
      </c>
      <c r="B3448" s="5" t="s">
        <v>18143</v>
      </c>
      <c r="C3448" s="5" t="s">
        <v>18144</v>
      </c>
      <c r="D3448" s="6" t="s">
        <v>16759</v>
      </c>
      <c r="E3448" s="5" t="s">
        <v>15950</v>
      </c>
      <c r="F3448" s="5" t="s">
        <v>15938</v>
      </c>
      <c r="G3448" s="6" t="s">
        <v>18145</v>
      </c>
      <c r="H3448" s="4" t="str">
        <f>IFERROR(__xludf.DUMMYFUNCTION("""info@""&amp;LOWER(REGEXREPLACE(B3448,""[^A-Za-z0-9]"",""""))&amp;"".com"""),"info@hotelcorfu.com")</f>
        <v>info@hotelcorfu.com</v>
      </c>
      <c r="I3448" s="9" t="s">
        <v>18146</v>
      </c>
      <c r="J3448" s="5" t="s">
        <v>108</v>
      </c>
      <c r="K3448" s="4" t="s">
        <v>42</v>
      </c>
    </row>
    <row r="3449">
      <c r="A3449" s="4">
        <v>7650.0</v>
      </c>
      <c r="B3449" s="5" t="s">
        <v>18147</v>
      </c>
      <c r="C3449" s="5" t="s">
        <v>18148</v>
      </c>
      <c r="D3449" s="6" t="s">
        <v>16759</v>
      </c>
      <c r="E3449" s="5" t="s">
        <v>15950</v>
      </c>
      <c r="F3449" s="5" t="s">
        <v>15938</v>
      </c>
      <c r="G3449" s="6" t="s">
        <v>18145</v>
      </c>
      <c r="H3449" s="4" t="str">
        <f>IFERROR(__xludf.DUMMYFUNCTION("""info@""&amp;LOWER(REGEXREPLACE(B3449,""[^A-Za-z0-9]"",""""))&amp;"".com"""),"info@marinaskorpios.com")</f>
        <v>info@marinaskorpios.com</v>
      </c>
      <c r="I3449" s="9" t="s">
        <v>18149</v>
      </c>
      <c r="J3449" s="5" t="s">
        <v>42</v>
      </c>
      <c r="K3449" s="5" t="s">
        <v>10375</v>
      </c>
    </row>
    <row r="3450">
      <c r="A3450" s="4">
        <v>7648.0</v>
      </c>
      <c r="B3450" s="5" t="s">
        <v>18150</v>
      </c>
      <c r="C3450" s="5" t="s">
        <v>18151</v>
      </c>
      <c r="D3450" s="6" t="s">
        <v>18053</v>
      </c>
      <c r="E3450" s="5" t="s">
        <v>16704</v>
      </c>
      <c r="F3450" s="5" t="s">
        <v>15938</v>
      </c>
      <c r="G3450" s="6" t="s">
        <v>18152</v>
      </c>
      <c r="H3450" s="4" t="s">
        <v>16231</v>
      </c>
      <c r="I3450" s="8" t="s">
        <v>16232</v>
      </c>
      <c r="J3450" s="5" t="s">
        <v>93</v>
      </c>
      <c r="K3450" s="5" t="s">
        <v>17640</v>
      </c>
    </row>
    <row r="3451">
      <c r="A3451" s="4">
        <v>7647.0</v>
      </c>
      <c r="B3451" s="5" t="s">
        <v>18153</v>
      </c>
      <c r="C3451" s="5" t="s">
        <v>18154</v>
      </c>
      <c r="D3451" s="6" t="s">
        <v>18053</v>
      </c>
      <c r="E3451" s="5" t="s">
        <v>16704</v>
      </c>
      <c r="F3451" s="5" t="s">
        <v>15938</v>
      </c>
      <c r="G3451" s="6" t="s">
        <v>18155</v>
      </c>
      <c r="H3451" s="5" t="s">
        <v>18156</v>
      </c>
      <c r="I3451" s="9" t="s">
        <v>18157</v>
      </c>
      <c r="J3451" s="5" t="s">
        <v>93</v>
      </c>
      <c r="K3451" s="4" t="s">
        <v>42</v>
      </c>
    </row>
    <row r="3452">
      <c r="A3452" s="4">
        <v>7646.0</v>
      </c>
      <c r="B3452" s="5" t="s">
        <v>18158</v>
      </c>
      <c r="C3452" s="5" t="s">
        <v>18159</v>
      </c>
      <c r="D3452" s="6" t="s">
        <v>16759</v>
      </c>
      <c r="E3452" s="5" t="s">
        <v>15950</v>
      </c>
      <c r="F3452" s="5" t="s">
        <v>15938</v>
      </c>
      <c r="G3452" s="6" t="s">
        <v>18160</v>
      </c>
      <c r="H3452" s="5" t="s">
        <v>18086</v>
      </c>
      <c r="I3452" s="8" t="s">
        <v>18161</v>
      </c>
      <c r="J3452" s="5" t="s">
        <v>463</v>
      </c>
      <c r="K3452" s="4" t="s">
        <v>42</v>
      </c>
    </row>
    <row r="3453">
      <c r="A3453" s="4">
        <v>7645.0</v>
      </c>
      <c r="B3453" s="5" t="s">
        <v>18162</v>
      </c>
      <c r="C3453" s="5" t="s">
        <v>18163</v>
      </c>
      <c r="D3453" s="6" t="s">
        <v>18053</v>
      </c>
      <c r="E3453" s="5" t="s">
        <v>16704</v>
      </c>
      <c r="F3453" s="5" t="s">
        <v>15938</v>
      </c>
      <c r="G3453" s="6" t="s">
        <v>18164</v>
      </c>
      <c r="H3453" s="5" t="s">
        <v>18131</v>
      </c>
      <c r="I3453" s="8" t="s">
        <v>16008</v>
      </c>
      <c r="J3453" s="5" t="s">
        <v>93</v>
      </c>
      <c r="K3453" s="5" t="s">
        <v>10379</v>
      </c>
    </row>
    <row r="3454">
      <c r="A3454" s="4">
        <v>7643.0</v>
      </c>
      <c r="B3454" s="5" t="s">
        <v>18165</v>
      </c>
      <c r="C3454" s="5" t="s">
        <v>18166</v>
      </c>
      <c r="D3454" s="6" t="s">
        <v>16759</v>
      </c>
      <c r="E3454" s="5" t="s">
        <v>15950</v>
      </c>
      <c r="F3454" s="5" t="s">
        <v>15938</v>
      </c>
      <c r="G3454" s="6" t="s">
        <v>18167</v>
      </c>
      <c r="H3454" s="5" t="s">
        <v>18168</v>
      </c>
      <c r="I3454" s="8" t="s">
        <v>16762</v>
      </c>
      <c r="J3454" s="5" t="s">
        <v>93</v>
      </c>
      <c r="K3454" s="4" t="s">
        <v>42</v>
      </c>
    </row>
    <row r="3455">
      <c r="A3455" s="4">
        <v>7644.0</v>
      </c>
      <c r="B3455" s="5" t="s">
        <v>18169</v>
      </c>
      <c r="C3455" s="5" t="s">
        <v>18170</v>
      </c>
      <c r="D3455" s="6" t="s">
        <v>16759</v>
      </c>
      <c r="E3455" s="5" t="s">
        <v>15950</v>
      </c>
      <c r="F3455" s="5" t="s">
        <v>15938</v>
      </c>
      <c r="G3455" s="6" t="s">
        <v>18167</v>
      </c>
      <c r="H3455" s="5" t="s">
        <v>18168</v>
      </c>
      <c r="I3455" s="8" t="s">
        <v>16762</v>
      </c>
      <c r="J3455" s="5" t="s">
        <v>93</v>
      </c>
      <c r="K3455" s="4" t="s">
        <v>42</v>
      </c>
    </row>
    <row r="3456">
      <c r="A3456" s="4">
        <v>7642.0</v>
      </c>
      <c r="B3456" s="5" t="s">
        <v>18171</v>
      </c>
      <c r="C3456" s="5" t="s">
        <v>18172</v>
      </c>
      <c r="D3456" s="6" t="s">
        <v>16759</v>
      </c>
      <c r="E3456" s="5" t="s">
        <v>15950</v>
      </c>
      <c r="F3456" s="5" t="s">
        <v>15938</v>
      </c>
      <c r="G3456" s="6" t="s">
        <v>18173</v>
      </c>
      <c r="H3456" s="5" t="s">
        <v>18174</v>
      </c>
      <c r="I3456" s="8" t="s">
        <v>17519</v>
      </c>
      <c r="J3456" s="5" t="s">
        <v>108</v>
      </c>
      <c r="K3456" s="5" t="s">
        <v>16603</v>
      </c>
    </row>
    <row r="3457">
      <c r="A3457" s="4">
        <v>7641.0</v>
      </c>
      <c r="B3457" s="5" t="s">
        <v>18175</v>
      </c>
      <c r="C3457" s="5" t="s">
        <v>18176</v>
      </c>
      <c r="D3457" s="6" t="s">
        <v>16759</v>
      </c>
      <c r="E3457" s="5" t="s">
        <v>15950</v>
      </c>
      <c r="F3457" s="5" t="s">
        <v>15938</v>
      </c>
      <c r="G3457" s="6" t="s">
        <v>18177</v>
      </c>
      <c r="H3457" s="5" t="s">
        <v>18178</v>
      </c>
      <c r="I3457" s="8" t="s">
        <v>18179</v>
      </c>
      <c r="J3457" s="5" t="s">
        <v>93</v>
      </c>
      <c r="K3457" s="4" t="s">
        <v>42</v>
      </c>
    </row>
    <row r="3458">
      <c r="A3458" s="4">
        <v>7640.0</v>
      </c>
      <c r="B3458" s="5" t="s">
        <v>18180</v>
      </c>
      <c r="C3458" s="5" t="s">
        <v>18181</v>
      </c>
      <c r="D3458" s="6" t="s">
        <v>16759</v>
      </c>
      <c r="E3458" s="5" t="s">
        <v>15950</v>
      </c>
      <c r="F3458" s="5" t="s">
        <v>15938</v>
      </c>
      <c r="G3458" s="6" t="s">
        <v>18177</v>
      </c>
      <c r="H3458" s="5" t="s">
        <v>18178</v>
      </c>
      <c r="I3458" s="8" t="s">
        <v>18182</v>
      </c>
      <c r="J3458" s="5" t="s">
        <v>93</v>
      </c>
      <c r="K3458" s="4" t="s">
        <v>42</v>
      </c>
    </row>
    <row r="3459">
      <c r="A3459" s="4">
        <v>7639.0</v>
      </c>
      <c r="B3459" s="5" t="s">
        <v>18183</v>
      </c>
      <c r="C3459" s="5" t="s">
        <v>18184</v>
      </c>
      <c r="D3459" s="6" t="s">
        <v>16759</v>
      </c>
      <c r="E3459" s="5" t="s">
        <v>15950</v>
      </c>
      <c r="F3459" s="5" t="s">
        <v>15938</v>
      </c>
      <c r="G3459" s="6" t="s">
        <v>18185</v>
      </c>
      <c r="H3459" s="5" t="s">
        <v>18186</v>
      </c>
      <c r="I3459" s="8" t="s">
        <v>18187</v>
      </c>
      <c r="J3459" s="5" t="s">
        <v>108</v>
      </c>
      <c r="K3459" s="4" t="s">
        <v>42</v>
      </c>
    </row>
    <row r="3460">
      <c r="A3460" s="4">
        <v>7637.0</v>
      </c>
      <c r="B3460" s="5" t="s">
        <v>18188</v>
      </c>
      <c r="C3460" s="5" t="s">
        <v>18189</v>
      </c>
      <c r="D3460" s="6" t="s">
        <v>16759</v>
      </c>
      <c r="E3460" s="5" t="s">
        <v>15950</v>
      </c>
      <c r="F3460" s="5" t="s">
        <v>15938</v>
      </c>
      <c r="G3460" s="6" t="s">
        <v>18190</v>
      </c>
      <c r="H3460" s="5" t="s">
        <v>18168</v>
      </c>
      <c r="I3460" s="8" t="s">
        <v>16762</v>
      </c>
      <c r="J3460" s="5" t="s">
        <v>108</v>
      </c>
      <c r="K3460" s="5" t="s">
        <v>7677</v>
      </c>
    </row>
    <row r="3461">
      <c r="A3461" s="4">
        <v>7638.0</v>
      </c>
      <c r="B3461" s="5" t="s">
        <v>18165</v>
      </c>
      <c r="C3461" s="5" t="s">
        <v>16758</v>
      </c>
      <c r="D3461" s="6" t="s">
        <v>16759</v>
      </c>
      <c r="E3461" s="5" t="s">
        <v>15950</v>
      </c>
      <c r="F3461" s="5" t="s">
        <v>15938</v>
      </c>
      <c r="G3461" s="6" t="s">
        <v>18190</v>
      </c>
      <c r="H3461" s="5" t="s">
        <v>18168</v>
      </c>
      <c r="I3461" s="8" t="s">
        <v>16762</v>
      </c>
      <c r="J3461" s="5" t="s">
        <v>463</v>
      </c>
      <c r="K3461" s="4" t="s">
        <v>42</v>
      </c>
    </row>
    <row r="3462">
      <c r="A3462" s="4">
        <v>7636.0</v>
      </c>
      <c r="B3462" s="5" t="s">
        <v>18191</v>
      </c>
      <c r="C3462" s="5" t="s">
        <v>18192</v>
      </c>
      <c r="D3462" s="6" t="s">
        <v>16759</v>
      </c>
      <c r="E3462" s="5" t="s">
        <v>15950</v>
      </c>
      <c r="F3462" s="5" t="s">
        <v>15938</v>
      </c>
      <c r="G3462" s="6" t="s">
        <v>18193</v>
      </c>
      <c r="H3462" s="5" t="s">
        <v>18086</v>
      </c>
      <c r="I3462" s="8" t="s">
        <v>18194</v>
      </c>
      <c r="J3462" s="5" t="s">
        <v>463</v>
      </c>
      <c r="K3462" s="5" t="s">
        <v>16189</v>
      </c>
    </row>
    <row r="3463">
      <c r="A3463" s="4">
        <v>7635.0</v>
      </c>
      <c r="B3463" s="5" t="s">
        <v>18093</v>
      </c>
      <c r="C3463" s="5" t="s">
        <v>18094</v>
      </c>
      <c r="D3463" s="6" t="s">
        <v>16759</v>
      </c>
      <c r="E3463" s="5" t="s">
        <v>15950</v>
      </c>
      <c r="F3463" s="5" t="s">
        <v>15938</v>
      </c>
      <c r="G3463" s="6" t="s">
        <v>18195</v>
      </c>
      <c r="H3463" s="4" t="str">
        <f>IFERROR(__xludf.DUMMYFUNCTION("""info@""&amp;LOWER(REGEXREPLACE(B3463,""[^A-Za-z0-9]"",""""))&amp;"".com"""),"info@ariel.com")</f>
        <v>info@ariel.com</v>
      </c>
      <c r="I3463" s="9" t="s">
        <v>18096</v>
      </c>
      <c r="J3463" s="5" t="s">
        <v>42</v>
      </c>
      <c r="K3463" s="5" t="s">
        <v>2826</v>
      </c>
    </row>
    <row r="3464">
      <c r="A3464" s="4">
        <v>7634.0</v>
      </c>
      <c r="B3464" s="5" t="s">
        <v>18196</v>
      </c>
      <c r="C3464" s="5" t="s">
        <v>18197</v>
      </c>
      <c r="D3464" s="6" t="s">
        <v>16759</v>
      </c>
      <c r="E3464" s="5" t="s">
        <v>15950</v>
      </c>
      <c r="F3464" s="5" t="s">
        <v>15938</v>
      </c>
      <c r="G3464" s="6" t="s">
        <v>18198</v>
      </c>
      <c r="H3464" s="5" t="s">
        <v>18199</v>
      </c>
      <c r="I3464" s="8" t="s">
        <v>18082</v>
      </c>
      <c r="J3464" s="5" t="s">
        <v>463</v>
      </c>
      <c r="K3464" s="5" t="s">
        <v>6233</v>
      </c>
    </row>
    <row r="3465">
      <c r="A3465" s="4">
        <v>7633.0</v>
      </c>
      <c r="B3465" s="5" t="s">
        <v>18200</v>
      </c>
      <c r="C3465" s="5" t="s">
        <v>18201</v>
      </c>
      <c r="D3465" s="6" t="s">
        <v>16759</v>
      </c>
      <c r="E3465" s="5" t="s">
        <v>15950</v>
      </c>
      <c r="F3465" s="5" t="s">
        <v>15938</v>
      </c>
      <c r="G3465" s="6" t="s">
        <v>18202</v>
      </c>
      <c r="H3465" s="5" t="s">
        <v>18203</v>
      </c>
      <c r="I3465" s="8" t="s">
        <v>18204</v>
      </c>
      <c r="J3465" s="5" t="s">
        <v>93</v>
      </c>
      <c r="K3465" s="5" t="s">
        <v>184</v>
      </c>
    </row>
    <row r="3466">
      <c r="A3466" s="4">
        <v>7632.0</v>
      </c>
      <c r="B3466" s="5" t="s">
        <v>18205</v>
      </c>
      <c r="C3466" s="5" t="s">
        <v>18206</v>
      </c>
      <c r="D3466" s="6" t="s">
        <v>18207</v>
      </c>
      <c r="E3466" s="5" t="s">
        <v>18208</v>
      </c>
      <c r="F3466" s="5" t="s">
        <v>15938</v>
      </c>
      <c r="G3466" s="6" t="s">
        <v>18209</v>
      </c>
      <c r="H3466" s="5" t="s">
        <v>18210</v>
      </c>
      <c r="I3466" s="8" t="s">
        <v>18211</v>
      </c>
      <c r="J3466" s="5" t="s">
        <v>93</v>
      </c>
      <c r="K3466" s="5" t="s">
        <v>18212</v>
      </c>
    </row>
    <row r="3467">
      <c r="A3467" s="4">
        <v>7631.0</v>
      </c>
      <c r="B3467" s="5" t="s">
        <v>18213</v>
      </c>
      <c r="C3467" s="5" t="s">
        <v>18214</v>
      </c>
      <c r="D3467" s="6" t="s">
        <v>18207</v>
      </c>
      <c r="E3467" s="5" t="s">
        <v>18208</v>
      </c>
      <c r="F3467" s="5" t="s">
        <v>15938</v>
      </c>
      <c r="G3467" s="6" t="s">
        <v>18215</v>
      </c>
      <c r="H3467" s="5" t="s">
        <v>16737</v>
      </c>
      <c r="I3467" s="8" t="s">
        <v>16290</v>
      </c>
      <c r="J3467" s="5" t="s">
        <v>51</v>
      </c>
      <c r="K3467" s="5" t="s">
        <v>18216</v>
      </c>
    </row>
    <row r="3468">
      <c r="A3468" s="4">
        <v>7630.0</v>
      </c>
      <c r="B3468" s="5" t="s">
        <v>18217</v>
      </c>
      <c r="C3468" s="5" t="s">
        <v>18218</v>
      </c>
      <c r="D3468" s="6" t="s">
        <v>18207</v>
      </c>
      <c r="E3468" s="5" t="s">
        <v>18208</v>
      </c>
      <c r="F3468" s="5" t="s">
        <v>15938</v>
      </c>
      <c r="G3468" s="6" t="s">
        <v>18219</v>
      </c>
      <c r="H3468" s="5" t="s">
        <v>16549</v>
      </c>
      <c r="I3468" s="8" t="s">
        <v>16550</v>
      </c>
      <c r="J3468" s="5" t="s">
        <v>42</v>
      </c>
      <c r="K3468" s="4" t="s">
        <v>42</v>
      </c>
    </row>
    <row r="3469">
      <c r="A3469" s="4">
        <v>7629.0</v>
      </c>
      <c r="B3469" s="5" t="s">
        <v>18220</v>
      </c>
      <c r="C3469" s="5" t="s">
        <v>18221</v>
      </c>
      <c r="D3469" s="6" t="s">
        <v>18207</v>
      </c>
      <c r="E3469" s="5" t="s">
        <v>18208</v>
      </c>
      <c r="F3469" s="5" t="s">
        <v>15938</v>
      </c>
      <c r="G3469" s="6" t="s">
        <v>18222</v>
      </c>
      <c r="H3469" s="5" t="s">
        <v>16737</v>
      </c>
      <c r="I3469" s="8" t="s">
        <v>16290</v>
      </c>
      <c r="J3469" s="5" t="s">
        <v>42</v>
      </c>
      <c r="K3469" s="5" t="s">
        <v>18223</v>
      </c>
    </row>
    <row r="3470">
      <c r="A3470" s="4">
        <v>7628.0</v>
      </c>
      <c r="B3470" s="5" t="s">
        <v>18224</v>
      </c>
      <c r="C3470" s="5" t="s">
        <v>18225</v>
      </c>
      <c r="D3470" s="6" t="s">
        <v>18207</v>
      </c>
      <c r="E3470" s="5" t="s">
        <v>18208</v>
      </c>
      <c r="F3470" s="5" t="s">
        <v>15938</v>
      </c>
      <c r="G3470" s="6" t="s">
        <v>18226</v>
      </c>
      <c r="H3470" s="5" t="s">
        <v>18227</v>
      </c>
      <c r="I3470" s="4" t="s">
        <v>18228</v>
      </c>
      <c r="J3470" s="5" t="s">
        <v>108</v>
      </c>
      <c r="K3470" s="5" t="s">
        <v>85</v>
      </c>
    </row>
    <row r="3471">
      <c r="A3471" s="4">
        <v>7627.0</v>
      </c>
      <c r="B3471" s="5" t="s">
        <v>18229</v>
      </c>
      <c r="C3471" s="5" t="s">
        <v>18230</v>
      </c>
      <c r="D3471" s="6" t="s">
        <v>18207</v>
      </c>
      <c r="E3471" s="5" t="s">
        <v>18208</v>
      </c>
      <c r="F3471" s="5" t="s">
        <v>15938</v>
      </c>
      <c r="G3471" s="6" t="s">
        <v>18231</v>
      </c>
      <c r="H3471" s="5" t="s">
        <v>18232</v>
      </c>
      <c r="I3471" s="8" t="s">
        <v>16602</v>
      </c>
      <c r="J3471" s="5" t="s">
        <v>42</v>
      </c>
      <c r="K3471" s="5" t="s">
        <v>15073</v>
      </c>
    </row>
    <row r="3472">
      <c r="A3472" s="4">
        <v>7626.0</v>
      </c>
      <c r="B3472" s="5" t="s">
        <v>18233</v>
      </c>
      <c r="C3472" s="5" t="s">
        <v>18234</v>
      </c>
      <c r="D3472" s="6" t="s">
        <v>18235</v>
      </c>
      <c r="E3472" s="5" t="s">
        <v>18236</v>
      </c>
      <c r="F3472" s="5" t="s">
        <v>15938</v>
      </c>
      <c r="G3472" s="6" t="s">
        <v>18237</v>
      </c>
      <c r="H3472" s="5" t="s">
        <v>18238</v>
      </c>
      <c r="I3472" s="8" t="s">
        <v>18239</v>
      </c>
      <c r="J3472" s="5" t="s">
        <v>93</v>
      </c>
      <c r="K3472" s="5" t="s">
        <v>19</v>
      </c>
    </row>
    <row r="3473">
      <c r="A3473" s="4">
        <v>7625.0</v>
      </c>
      <c r="B3473" s="5" t="s">
        <v>18240</v>
      </c>
      <c r="C3473" s="5" t="s">
        <v>18241</v>
      </c>
      <c r="D3473" s="6" t="s">
        <v>18207</v>
      </c>
      <c r="E3473" s="5" t="s">
        <v>18208</v>
      </c>
      <c r="F3473" s="5" t="s">
        <v>15938</v>
      </c>
      <c r="G3473" s="6" t="s">
        <v>18242</v>
      </c>
      <c r="H3473" s="4" t="str">
        <f>IFERROR(__xludf.DUMMYFUNCTION("""info@""&amp;LOWER(REGEXREPLACE(B3473,""[^A-Za-z0-9]"",""""))&amp;"".com"""),"info@lemarsl.com")</f>
        <v>info@lemarsl.com</v>
      </c>
      <c r="I3473" s="9" t="s">
        <v>18243</v>
      </c>
      <c r="J3473" s="5" t="s">
        <v>108</v>
      </c>
      <c r="K3473" s="5" t="s">
        <v>2513</v>
      </c>
    </row>
    <row r="3474">
      <c r="A3474" s="4">
        <v>7624.0</v>
      </c>
      <c r="B3474" s="5" t="s">
        <v>18244</v>
      </c>
      <c r="C3474" s="5" t="s">
        <v>18245</v>
      </c>
      <c r="D3474" s="6" t="s">
        <v>18207</v>
      </c>
      <c r="E3474" s="5" t="s">
        <v>18208</v>
      </c>
      <c r="F3474" s="5" t="s">
        <v>15938</v>
      </c>
      <c r="G3474" s="6" t="s">
        <v>18246</v>
      </c>
      <c r="H3474" s="4" t="s">
        <v>18247</v>
      </c>
      <c r="I3474" s="8" t="s">
        <v>18248</v>
      </c>
      <c r="J3474" s="5" t="s">
        <v>108</v>
      </c>
      <c r="K3474" s="5" t="s">
        <v>5713</v>
      </c>
    </row>
    <row r="3475">
      <c r="A3475" s="4">
        <v>7623.0</v>
      </c>
      <c r="B3475" s="5" t="s">
        <v>18249</v>
      </c>
      <c r="C3475" s="5" t="s">
        <v>18250</v>
      </c>
      <c r="D3475" s="6" t="s">
        <v>18207</v>
      </c>
      <c r="E3475" s="5" t="s">
        <v>18208</v>
      </c>
      <c r="F3475" s="5" t="s">
        <v>15938</v>
      </c>
      <c r="G3475" s="6" t="s">
        <v>18251</v>
      </c>
      <c r="H3475" s="7" t="s">
        <v>18252</v>
      </c>
      <c r="I3475" s="8" t="s">
        <v>18253</v>
      </c>
      <c r="J3475" s="5" t="s">
        <v>93</v>
      </c>
      <c r="K3475" s="5" t="s">
        <v>2928</v>
      </c>
    </row>
    <row r="3476">
      <c r="A3476" s="4">
        <v>7622.0</v>
      </c>
      <c r="B3476" s="5" t="s">
        <v>18254</v>
      </c>
      <c r="C3476" s="5" t="s">
        <v>18255</v>
      </c>
      <c r="D3476" s="6" t="s">
        <v>18207</v>
      </c>
      <c r="E3476" s="5" t="s">
        <v>18208</v>
      </c>
      <c r="F3476" s="5" t="s">
        <v>15938</v>
      </c>
      <c r="G3476" s="6" t="s">
        <v>18256</v>
      </c>
      <c r="H3476" s="5" t="s">
        <v>18257</v>
      </c>
      <c r="I3476" s="8" t="s">
        <v>18258</v>
      </c>
      <c r="J3476" s="5" t="s">
        <v>42</v>
      </c>
      <c r="K3476" s="5" t="s">
        <v>1985</v>
      </c>
    </row>
    <row r="3477">
      <c r="A3477" s="4">
        <v>7620.0</v>
      </c>
      <c r="B3477" s="5" t="s">
        <v>18259</v>
      </c>
      <c r="C3477" s="5" t="s">
        <v>16723</v>
      </c>
      <c r="D3477" s="6" t="s">
        <v>16715</v>
      </c>
      <c r="E3477" s="5" t="s">
        <v>16716</v>
      </c>
      <c r="F3477" s="5" t="s">
        <v>15938</v>
      </c>
      <c r="G3477" s="6" t="s">
        <v>18260</v>
      </c>
      <c r="H3477" s="5" t="s">
        <v>16737</v>
      </c>
      <c r="I3477" s="8" t="s">
        <v>16290</v>
      </c>
      <c r="J3477" s="5" t="s">
        <v>42</v>
      </c>
      <c r="K3477" s="5" t="s">
        <v>523</v>
      </c>
    </row>
    <row r="3478">
      <c r="A3478" s="4">
        <v>7621.0</v>
      </c>
      <c r="B3478" s="5" t="s">
        <v>18261</v>
      </c>
      <c r="C3478" s="5" t="s">
        <v>18262</v>
      </c>
      <c r="D3478" s="6" t="s">
        <v>18207</v>
      </c>
      <c r="E3478" s="5" t="s">
        <v>18208</v>
      </c>
      <c r="F3478" s="5" t="s">
        <v>15938</v>
      </c>
      <c r="G3478" s="6" t="s">
        <v>18260</v>
      </c>
      <c r="H3478" s="5" t="s">
        <v>18263</v>
      </c>
      <c r="I3478" s="8" t="s">
        <v>16290</v>
      </c>
      <c r="J3478" s="5" t="s">
        <v>42</v>
      </c>
      <c r="K3478" s="5" t="s">
        <v>17137</v>
      </c>
    </row>
    <row r="3479">
      <c r="A3479" s="4">
        <v>7619.0</v>
      </c>
      <c r="B3479" s="5" t="s">
        <v>18264</v>
      </c>
      <c r="C3479" s="5" t="s">
        <v>18265</v>
      </c>
      <c r="D3479" s="6" t="s">
        <v>18207</v>
      </c>
      <c r="E3479" s="5" t="s">
        <v>18208</v>
      </c>
      <c r="F3479" s="5" t="s">
        <v>15938</v>
      </c>
      <c r="G3479" s="6" t="s">
        <v>18266</v>
      </c>
      <c r="H3479" s="5" t="s">
        <v>18267</v>
      </c>
      <c r="I3479" s="9" t="s">
        <v>18268</v>
      </c>
      <c r="J3479" s="5" t="s">
        <v>42</v>
      </c>
      <c r="K3479" s="5" t="s">
        <v>1415</v>
      </c>
    </row>
    <row r="3480">
      <c r="A3480" s="4">
        <v>7618.0</v>
      </c>
      <c r="B3480" s="5" t="s">
        <v>18269</v>
      </c>
      <c r="C3480" s="5" t="s">
        <v>18270</v>
      </c>
      <c r="D3480" s="6" t="s">
        <v>18235</v>
      </c>
      <c r="E3480" s="5" t="s">
        <v>18236</v>
      </c>
      <c r="F3480" s="5" t="s">
        <v>15938</v>
      </c>
      <c r="G3480" s="6" t="s">
        <v>18271</v>
      </c>
      <c r="H3480" s="5" t="s">
        <v>18272</v>
      </c>
      <c r="I3480" s="8" t="s">
        <v>18273</v>
      </c>
      <c r="J3480" s="5" t="s">
        <v>93</v>
      </c>
      <c r="K3480" s="5" t="s">
        <v>711</v>
      </c>
    </row>
    <row r="3481">
      <c r="A3481" s="4">
        <v>7617.0</v>
      </c>
      <c r="B3481" s="5" t="s">
        <v>18274</v>
      </c>
      <c r="C3481" s="5" t="s">
        <v>18275</v>
      </c>
      <c r="D3481" s="6" t="s">
        <v>15949</v>
      </c>
      <c r="E3481" s="5" t="s">
        <v>15950</v>
      </c>
      <c r="F3481" s="5" t="s">
        <v>15938</v>
      </c>
      <c r="G3481" s="6" t="s">
        <v>18276</v>
      </c>
      <c r="H3481" s="5" t="s">
        <v>18277</v>
      </c>
      <c r="I3481" s="8" t="s">
        <v>18278</v>
      </c>
      <c r="J3481" s="5" t="s">
        <v>42</v>
      </c>
      <c r="K3481" s="4" t="s">
        <v>42</v>
      </c>
    </row>
    <row r="3482">
      <c r="A3482" s="4">
        <v>7616.0</v>
      </c>
      <c r="B3482" s="5" t="s">
        <v>18279</v>
      </c>
      <c r="C3482" s="5" t="s">
        <v>18280</v>
      </c>
      <c r="D3482" s="6" t="s">
        <v>18235</v>
      </c>
      <c r="E3482" s="5" t="s">
        <v>18236</v>
      </c>
      <c r="F3482" s="5" t="s">
        <v>15938</v>
      </c>
      <c r="G3482" s="6" t="s">
        <v>18281</v>
      </c>
      <c r="H3482" s="5" t="s">
        <v>18282</v>
      </c>
      <c r="I3482" s="8" t="s">
        <v>18283</v>
      </c>
      <c r="J3482" s="5" t="s">
        <v>108</v>
      </c>
      <c r="K3482" s="5" t="s">
        <v>308</v>
      </c>
    </row>
    <row r="3483">
      <c r="A3483" s="4">
        <v>7615.0</v>
      </c>
      <c r="B3483" s="5" t="s">
        <v>18284</v>
      </c>
      <c r="C3483" s="5" t="s">
        <v>18285</v>
      </c>
      <c r="D3483" s="6" t="s">
        <v>18235</v>
      </c>
      <c r="E3483" s="5" t="s">
        <v>18236</v>
      </c>
      <c r="F3483" s="5" t="s">
        <v>15938</v>
      </c>
      <c r="G3483" s="6" t="s">
        <v>18286</v>
      </c>
      <c r="H3483" s="5" t="s">
        <v>18287</v>
      </c>
      <c r="I3483" s="8" t="s">
        <v>18288</v>
      </c>
      <c r="J3483" s="5" t="s">
        <v>108</v>
      </c>
      <c r="K3483" s="5" t="s">
        <v>233</v>
      </c>
    </row>
    <row r="3484">
      <c r="A3484" s="4">
        <v>7614.0</v>
      </c>
      <c r="B3484" s="5" t="s">
        <v>18289</v>
      </c>
      <c r="C3484" s="5" t="s">
        <v>18290</v>
      </c>
      <c r="D3484" s="6" t="s">
        <v>18235</v>
      </c>
      <c r="E3484" s="5" t="s">
        <v>18236</v>
      </c>
      <c r="F3484" s="5" t="s">
        <v>15938</v>
      </c>
      <c r="G3484" s="6" t="s">
        <v>18291</v>
      </c>
      <c r="H3484" s="4" t="s">
        <v>18292</v>
      </c>
      <c r="I3484" s="8" t="s">
        <v>18293</v>
      </c>
      <c r="J3484" s="5" t="s">
        <v>42</v>
      </c>
      <c r="K3484" s="5" t="s">
        <v>260</v>
      </c>
    </row>
    <row r="3485">
      <c r="A3485" s="4">
        <v>7613.0</v>
      </c>
      <c r="B3485" s="5" t="s">
        <v>18294</v>
      </c>
      <c r="C3485" s="5" t="s">
        <v>18295</v>
      </c>
      <c r="D3485" s="6" t="s">
        <v>18296</v>
      </c>
      <c r="E3485" s="5" t="s">
        <v>18208</v>
      </c>
      <c r="F3485" s="5" t="s">
        <v>15938</v>
      </c>
      <c r="G3485" s="6" t="s">
        <v>18297</v>
      </c>
      <c r="H3485" s="5" t="s">
        <v>18298</v>
      </c>
      <c r="I3485" s="8" t="s">
        <v>18299</v>
      </c>
      <c r="J3485" s="5" t="s">
        <v>367</v>
      </c>
      <c r="K3485" s="4" t="s">
        <v>42</v>
      </c>
    </row>
    <row r="3486">
      <c r="A3486" s="4">
        <v>7612.0</v>
      </c>
      <c r="B3486" s="5" t="s">
        <v>18300</v>
      </c>
      <c r="C3486" s="5" t="s">
        <v>18301</v>
      </c>
      <c r="D3486" s="6" t="s">
        <v>18296</v>
      </c>
      <c r="E3486" s="5" t="s">
        <v>18208</v>
      </c>
      <c r="F3486" s="5" t="s">
        <v>15938</v>
      </c>
      <c r="G3486" s="6" t="s">
        <v>18302</v>
      </c>
      <c r="H3486" s="5" t="s">
        <v>18303</v>
      </c>
      <c r="I3486" s="8" t="s">
        <v>18304</v>
      </c>
      <c r="J3486" s="5" t="s">
        <v>108</v>
      </c>
      <c r="K3486" s="5" t="s">
        <v>19</v>
      </c>
    </row>
    <row r="3487">
      <c r="A3487" s="4">
        <v>7611.0</v>
      </c>
      <c r="B3487" s="5" t="s">
        <v>18305</v>
      </c>
      <c r="C3487" s="5" t="s">
        <v>18306</v>
      </c>
      <c r="D3487" s="6" t="s">
        <v>18296</v>
      </c>
      <c r="E3487" s="5" t="s">
        <v>18208</v>
      </c>
      <c r="F3487" s="5" t="s">
        <v>15938</v>
      </c>
      <c r="G3487" s="6" t="s">
        <v>18307</v>
      </c>
      <c r="H3487" s="5" t="s">
        <v>18308</v>
      </c>
      <c r="I3487" s="8" t="s">
        <v>18309</v>
      </c>
      <c r="J3487" s="5" t="s">
        <v>42</v>
      </c>
      <c r="K3487" s="5" t="s">
        <v>201</v>
      </c>
    </row>
    <row r="3488">
      <c r="A3488" s="4">
        <v>7610.0</v>
      </c>
      <c r="B3488" s="5" t="s">
        <v>18310</v>
      </c>
      <c r="C3488" s="5" t="s">
        <v>18311</v>
      </c>
      <c r="D3488" s="6" t="s">
        <v>18075</v>
      </c>
      <c r="E3488" s="5" t="s">
        <v>15950</v>
      </c>
      <c r="F3488" s="5" t="s">
        <v>15938</v>
      </c>
      <c r="G3488" s="6" t="s">
        <v>18312</v>
      </c>
      <c r="H3488" s="5" t="s">
        <v>18313</v>
      </c>
      <c r="I3488" s="8" t="s">
        <v>18211</v>
      </c>
      <c r="J3488" s="5" t="s">
        <v>93</v>
      </c>
      <c r="K3488" s="5" t="s">
        <v>16111</v>
      </c>
    </row>
    <row r="3489">
      <c r="A3489" s="4">
        <v>7609.0</v>
      </c>
      <c r="B3489" s="5" t="s">
        <v>18314</v>
      </c>
      <c r="C3489" s="5" t="s">
        <v>18315</v>
      </c>
      <c r="D3489" s="6" t="s">
        <v>18075</v>
      </c>
      <c r="E3489" s="5" t="s">
        <v>15950</v>
      </c>
      <c r="F3489" s="5" t="s">
        <v>15938</v>
      </c>
      <c r="G3489" s="6" t="s">
        <v>18316</v>
      </c>
      <c r="H3489" s="5" t="s">
        <v>18317</v>
      </c>
      <c r="I3489" s="8" t="s">
        <v>18318</v>
      </c>
      <c r="J3489" s="5" t="s">
        <v>42</v>
      </c>
      <c r="K3489" s="5" t="s">
        <v>260</v>
      </c>
    </row>
    <row r="3490">
      <c r="A3490" s="4">
        <v>7608.0</v>
      </c>
      <c r="B3490" s="5" t="s">
        <v>18319</v>
      </c>
      <c r="C3490" s="5" t="s">
        <v>18320</v>
      </c>
      <c r="D3490" s="6" t="s">
        <v>16759</v>
      </c>
      <c r="E3490" s="5" t="s">
        <v>15950</v>
      </c>
      <c r="F3490" s="5" t="s">
        <v>15938</v>
      </c>
      <c r="G3490" s="6" t="s">
        <v>18321</v>
      </c>
      <c r="H3490" s="5" t="s">
        <v>18168</v>
      </c>
      <c r="I3490" s="8" t="s">
        <v>16762</v>
      </c>
      <c r="J3490" s="5" t="s">
        <v>108</v>
      </c>
      <c r="K3490" s="4" t="s">
        <v>42</v>
      </c>
    </row>
    <row r="3491">
      <c r="A3491" s="4">
        <v>7607.0</v>
      </c>
      <c r="B3491" s="5" t="s">
        <v>18165</v>
      </c>
      <c r="C3491" s="5" t="s">
        <v>18322</v>
      </c>
      <c r="D3491" s="6" t="s">
        <v>18053</v>
      </c>
      <c r="E3491" s="5" t="s">
        <v>16704</v>
      </c>
      <c r="F3491" s="5" t="s">
        <v>15938</v>
      </c>
      <c r="G3491" s="6" t="s">
        <v>18323</v>
      </c>
      <c r="H3491" s="5" t="s">
        <v>18168</v>
      </c>
      <c r="I3491" s="8" t="s">
        <v>16762</v>
      </c>
      <c r="J3491" s="5" t="s">
        <v>108</v>
      </c>
      <c r="K3491" s="4" t="s">
        <v>42</v>
      </c>
    </row>
    <row r="3492">
      <c r="A3492" s="4">
        <v>7606.0</v>
      </c>
      <c r="B3492" s="5" t="s">
        <v>18324</v>
      </c>
      <c r="C3492" s="5" t="s">
        <v>18325</v>
      </c>
      <c r="D3492" s="6" t="s">
        <v>16759</v>
      </c>
      <c r="E3492" s="5" t="s">
        <v>15950</v>
      </c>
      <c r="F3492" s="5" t="s">
        <v>15938</v>
      </c>
      <c r="G3492" s="6" t="s">
        <v>18326</v>
      </c>
      <c r="H3492" s="5" t="s">
        <v>18327</v>
      </c>
      <c r="I3492" s="9" t="s">
        <v>18328</v>
      </c>
      <c r="J3492" s="5" t="s">
        <v>42</v>
      </c>
      <c r="K3492" s="5" t="s">
        <v>921</v>
      </c>
    </row>
    <row r="3493">
      <c r="A3493" s="4">
        <v>7605.0</v>
      </c>
      <c r="B3493" s="5" t="s">
        <v>17196</v>
      </c>
      <c r="C3493" s="5" t="s">
        <v>18329</v>
      </c>
      <c r="D3493" s="6" t="s">
        <v>16759</v>
      </c>
      <c r="E3493" s="5" t="s">
        <v>15950</v>
      </c>
      <c r="F3493" s="5" t="s">
        <v>15938</v>
      </c>
      <c r="G3493" s="6" t="s">
        <v>18330</v>
      </c>
      <c r="H3493" s="4" t="str">
        <f>IFERROR(__xludf.DUMMYFUNCTION("""info@""&amp;LOWER(REGEXREPLACE(B3493,""[^A-Za-z0-9]"",""""))&amp;"".com"""),"info@gruporoyaltelecomsl.com")</f>
        <v>info@gruporoyaltelecomsl.com</v>
      </c>
      <c r="I3493" s="9" t="s">
        <v>17200</v>
      </c>
      <c r="J3493" s="5" t="s">
        <v>42</v>
      </c>
      <c r="K3493" s="4" t="s">
        <v>42</v>
      </c>
    </row>
    <row r="3494">
      <c r="A3494" s="4">
        <v>7604.0</v>
      </c>
      <c r="B3494" s="5" t="s">
        <v>18331</v>
      </c>
      <c r="C3494" s="5" t="s">
        <v>18332</v>
      </c>
      <c r="D3494" s="6" t="s">
        <v>18333</v>
      </c>
      <c r="E3494" s="5" t="s">
        <v>15950</v>
      </c>
      <c r="F3494" s="5" t="s">
        <v>15938</v>
      </c>
      <c r="G3494" s="6" t="s">
        <v>18334</v>
      </c>
      <c r="H3494" s="5" t="s">
        <v>18335</v>
      </c>
      <c r="I3494" s="8" t="s">
        <v>18336</v>
      </c>
      <c r="J3494" s="5" t="s">
        <v>18</v>
      </c>
      <c r="K3494" s="5" t="s">
        <v>109</v>
      </c>
    </row>
    <row r="3495">
      <c r="A3495" s="4">
        <v>7603.0</v>
      </c>
      <c r="B3495" s="5" t="s">
        <v>18337</v>
      </c>
      <c r="C3495" s="5" t="s">
        <v>18338</v>
      </c>
      <c r="D3495" s="6" t="s">
        <v>16759</v>
      </c>
      <c r="E3495" s="5" t="s">
        <v>15950</v>
      </c>
      <c r="F3495" s="5" t="s">
        <v>15938</v>
      </c>
      <c r="G3495" s="6" t="s">
        <v>18339</v>
      </c>
      <c r="H3495" s="5" t="s">
        <v>18340</v>
      </c>
      <c r="I3495" s="8" t="s">
        <v>18341</v>
      </c>
      <c r="J3495" s="5" t="s">
        <v>93</v>
      </c>
      <c r="K3495" s="5" t="s">
        <v>233</v>
      </c>
    </row>
    <row r="3496">
      <c r="A3496" s="4">
        <v>7602.0</v>
      </c>
      <c r="B3496" s="5" t="s">
        <v>18342</v>
      </c>
      <c r="C3496" s="5" t="s">
        <v>18343</v>
      </c>
      <c r="D3496" s="6" t="s">
        <v>16759</v>
      </c>
      <c r="E3496" s="5" t="s">
        <v>15950</v>
      </c>
      <c r="F3496" s="5" t="s">
        <v>15938</v>
      </c>
      <c r="G3496" s="6" t="s">
        <v>18344</v>
      </c>
      <c r="H3496" s="5" t="s">
        <v>18345</v>
      </c>
      <c r="I3496" s="8" t="s">
        <v>18346</v>
      </c>
      <c r="J3496" s="5" t="s">
        <v>42</v>
      </c>
      <c r="K3496" s="4" t="s">
        <v>42</v>
      </c>
    </row>
    <row r="3497">
      <c r="A3497" s="4">
        <v>7601.0</v>
      </c>
      <c r="B3497" s="5" t="s">
        <v>18347</v>
      </c>
      <c r="C3497" s="5" t="s">
        <v>18348</v>
      </c>
      <c r="D3497" s="6" t="s">
        <v>16759</v>
      </c>
      <c r="E3497" s="5" t="s">
        <v>15950</v>
      </c>
      <c r="F3497" s="5" t="s">
        <v>15938</v>
      </c>
      <c r="G3497" s="6" t="s">
        <v>18349</v>
      </c>
      <c r="H3497" s="5" t="s">
        <v>16868</v>
      </c>
      <c r="I3497" s="8" t="s">
        <v>16869</v>
      </c>
      <c r="J3497" s="5" t="s">
        <v>42</v>
      </c>
      <c r="K3497" s="5" t="s">
        <v>2700</v>
      </c>
    </row>
    <row r="3498">
      <c r="A3498" s="4">
        <v>7600.0</v>
      </c>
      <c r="B3498" s="5" t="s">
        <v>18350</v>
      </c>
      <c r="C3498" s="5" t="s">
        <v>18351</v>
      </c>
      <c r="D3498" s="6" t="s">
        <v>16759</v>
      </c>
      <c r="E3498" s="5" t="s">
        <v>15950</v>
      </c>
      <c r="F3498" s="5" t="s">
        <v>15938</v>
      </c>
      <c r="G3498" s="6" t="s">
        <v>18352</v>
      </c>
      <c r="H3498" s="4" t="s">
        <v>16157</v>
      </c>
      <c r="I3498" s="11" t="s">
        <v>18353</v>
      </c>
      <c r="J3498" s="5" t="s">
        <v>42</v>
      </c>
      <c r="K3498" s="5" t="s">
        <v>109</v>
      </c>
    </row>
    <row r="3499">
      <c r="A3499" s="4">
        <v>7599.0</v>
      </c>
      <c r="B3499" s="5" t="s">
        <v>18354</v>
      </c>
      <c r="C3499" s="5" t="s">
        <v>18355</v>
      </c>
      <c r="D3499" s="6" t="s">
        <v>16759</v>
      </c>
      <c r="E3499" s="5" t="s">
        <v>15950</v>
      </c>
      <c r="F3499" s="5" t="s">
        <v>15938</v>
      </c>
      <c r="G3499" s="6" t="s">
        <v>18356</v>
      </c>
      <c r="H3499" s="4" t="str">
        <f>IFERROR(__xludf.DUMMYFUNCTION("""info@""&amp;LOWER(REGEXREPLACE(B3499,""[^A-Za-z0-9]"",""""))&amp;"".com"""),"info@hotelclubdorgardenssa.com")</f>
        <v>info@hotelclubdorgardenssa.com</v>
      </c>
      <c r="I3499" s="9" t="s">
        <v>18357</v>
      </c>
      <c r="J3499" s="5" t="s">
        <v>108</v>
      </c>
      <c r="K3499" s="5" t="s">
        <v>18358</v>
      </c>
    </row>
    <row r="3500">
      <c r="A3500" s="4">
        <v>7598.0</v>
      </c>
      <c r="B3500" s="5" t="s">
        <v>18359</v>
      </c>
      <c r="C3500" s="5" t="s">
        <v>18360</v>
      </c>
      <c r="D3500" s="6" t="s">
        <v>16759</v>
      </c>
      <c r="E3500" s="5" t="s">
        <v>15950</v>
      </c>
      <c r="F3500" s="5" t="s">
        <v>15938</v>
      </c>
      <c r="G3500" s="6" t="s">
        <v>18361</v>
      </c>
      <c r="H3500" s="4" t="str">
        <f>IFERROR(__xludf.DUMMYFUNCTION("""info@""&amp;LOWER(REGEXREPLACE(B3500,""[^A-Za-z0-9]"",""""))&amp;"".com"""),"info@solcalador.com")</f>
        <v>info@solcalador.com</v>
      </c>
      <c r="I3500" s="9" t="s">
        <v>18362</v>
      </c>
      <c r="J3500" s="5" t="s">
        <v>108</v>
      </c>
      <c r="K3500" s="5" t="s">
        <v>7677</v>
      </c>
    </row>
    <row r="3501">
      <c r="A3501" s="4">
        <v>7597.0</v>
      </c>
      <c r="B3501" s="5" t="s">
        <v>18363</v>
      </c>
      <c r="C3501" s="5" t="s">
        <v>18364</v>
      </c>
      <c r="D3501" s="6" t="s">
        <v>15949</v>
      </c>
      <c r="E3501" s="5" t="s">
        <v>15950</v>
      </c>
      <c r="F3501" s="5" t="s">
        <v>15938</v>
      </c>
      <c r="G3501" s="6" t="s">
        <v>18365</v>
      </c>
      <c r="H3501" s="5" t="s">
        <v>18366</v>
      </c>
      <c r="I3501" s="8" t="s">
        <v>18367</v>
      </c>
      <c r="J3501" s="5" t="s">
        <v>93</v>
      </c>
      <c r="K3501" s="5" t="s">
        <v>152</v>
      </c>
    </row>
    <row r="3502">
      <c r="A3502" s="4">
        <v>7596.0</v>
      </c>
      <c r="B3502" s="5" t="s">
        <v>18368</v>
      </c>
      <c r="C3502" s="5" t="s">
        <v>18369</v>
      </c>
      <c r="D3502" s="6" t="s">
        <v>18235</v>
      </c>
      <c r="E3502" s="5" t="s">
        <v>18236</v>
      </c>
      <c r="F3502" s="5" t="s">
        <v>15938</v>
      </c>
      <c r="G3502" s="6" t="s">
        <v>18370</v>
      </c>
      <c r="H3502" s="5" t="s">
        <v>18371</v>
      </c>
      <c r="I3502" s="8" t="s">
        <v>18372</v>
      </c>
      <c r="J3502" s="5" t="s">
        <v>108</v>
      </c>
      <c r="K3502" s="5" t="s">
        <v>19</v>
      </c>
    </row>
    <row r="3503">
      <c r="A3503" s="4">
        <v>7595.0</v>
      </c>
      <c r="B3503" s="5" t="s">
        <v>18373</v>
      </c>
      <c r="C3503" s="5" t="s">
        <v>18374</v>
      </c>
      <c r="D3503" s="6" t="s">
        <v>18375</v>
      </c>
      <c r="E3503" s="5" t="s">
        <v>18376</v>
      </c>
      <c r="F3503" s="5" t="s">
        <v>15938</v>
      </c>
      <c r="G3503" s="6" t="s">
        <v>18377</v>
      </c>
      <c r="H3503" s="5" t="s">
        <v>18378</v>
      </c>
      <c r="I3503" s="8" t="s">
        <v>18379</v>
      </c>
      <c r="J3503" s="5" t="s">
        <v>108</v>
      </c>
      <c r="K3503" s="5" t="s">
        <v>152</v>
      </c>
    </row>
    <row r="3504">
      <c r="A3504" s="4">
        <v>7594.0</v>
      </c>
      <c r="B3504" s="5" t="s">
        <v>18380</v>
      </c>
      <c r="C3504" s="5" t="s">
        <v>18381</v>
      </c>
      <c r="D3504" s="6" t="s">
        <v>18375</v>
      </c>
      <c r="E3504" s="5" t="s">
        <v>18376</v>
      </c>
      <c r="F3504" s="5" t="s">
        <v>15938</v>
      </c>
      <c r="G3504" s="6" t="s">
        <v>18382</v>
      </c>
      <c r="H3504" s="5" t="s">
        <v>18383</v>
      </c>
      <c r="I3504" s="8" t="s">
        <v>16430</v>
      </c>
      <c r="J3504" s="5" t="s">
        <v>93</v>
      </c>
      <c r="K3504" s="5" t="s">
        <v>420</v>
      </c>
    </row>
    <row r="3505">
      <c r="A3505" s="4">
        <v>7593.0</v>
      </c>
      <c r="B3505" s="5" t="s">
        <v>18384</v>
      </c>
      <c r="C3505" s="5" t="s">
        <v>18385</v>
      </c>
      <c r="D3505" s="6" t="s">
        <v>18375</v>
      </c>
      <c r="E3505" s="5" t="s">
        <v>18376</v>
      </c>
      <c r="F3505" s="5" t="s">
        <v>15938</v>
      </c>
      <c r="G3505" s="6" t="s">
        <v>18386</v>
      </c>
      <c r="H3505" s="5" t="s">
        <v>18387</v>
      </c>
      <c r="I3505" s="11" t="s">
        <v>18388</v>
      </c>
      <c r="J3505" s="5" t="s">
        <v>108</v>
      </c>
      <c r="K3505" s="5" t="s">
        <v>4985</v>
      </c>
    </row>
    <row r="3506">
      <c r="A3506" s="4">
        <v>7592.0</v>
      </c>
      <c r="B3506" s="5" t="s">
        <v>18389</v>
      </c>
      <c r="C3506" s="5" t="s">
        <v>18390</v>
      </c>
      <c r="D3506" s="6" t="s">
        <v>18375</v>
      </c>
      <c r="E3506" s="5" t="s">
        <v>18376</v>
      </c>
      <c r="F3506" s="5" t="s">
        <v>15938</v>
      </c>
      <c r="G3506" s="6" t="s">
        <v>18391</v>
      </c>
      <c r="H3506" s="5" t="s">
        <v>18392</v>
      </c>
      <c r="I3506" s="8" t="s">
        <v>18393</v>
      </c>
      <c r="J3506" s="5" t="s">
        <v>93</v>
      </c>
      <c r="K3506" s="5" t="s">
        <v>5320</v>
      </c>
    </row>
    <row r="3507">
      <c r="A3507" s="4">
        <v>7591.0</v>
      </c>
      <c r="B3507" s="5" t="s">
        <v>18394</v>
      </c>
      <c r="C3507" s="5" t="s">
        <v>18395</v>
      </c>
      <c r="D3507" s="6" t="s">
        <v>18396</v>
      </c>
      <c r="E3507" s="5" t="s">
        <v>18397</v>
      </c>
      <c r="F3507" s="5" t="s">
        <v>15938</v>
      </c>
      <c r="G3507" s="6" t="s">
        <v>18398</v>
      </c>
      <c r="H3507" s="4" t="str">
        <f>IFERROR(__xludf.DUMMYFUNCTION("""info@""&amp;LOWER(REGEXREPLACE(B3507,""[^A-Za-z0-9]"",""""))&amp;"".com"""),"info@satanquetadefornaluxsl.com")</f>
        <v>info@satanquetadefornaluxsl.com</v>
      </c>
      <c r="I3507" s="9" t="s">
        <v>18399</v>
      </c>
      <c r="J3507" s="5" t="s">
        <v>93</v>
      </c>
      <c r="K3507" s="4" t="s">
        <v>42</v>
      </c>
    </row>
    <row r="3508">
      <c r="A3508" s="4">
        <v>7590.0</v>
      </c>
      <c r="B3508" s="5" t="s">
        <v>18400</v>
      </c>
      <c r="C3508" s="5" t="s">
        <v>18401</v>
      </c>
      <c r="D3508" s="6" t="s">
        <v>18402</v>
      </c>
      <c r="E3508" s="5" t="s">
        <v>17489</v>
      </c>
      <c r="F3508" s="5" t="s">
        <v>15938</v>
      </c>
      <c r="G3508" s="6" t="s">
        <v>18403</v>
      </c>
      <c r="H3508" s="5" t="s">
        <v>18404</v>
      </c>
      <c r="I3508" s="8" t="s">
        <v>18405</v>
      </c>
      <c r="J3508" s="5" t="s">
        <v>93</v>
      </c>
      <c r="K3508" s="5" t="s">
        <v>115</v>
      </c>
    </row>
    <row r="3509">
      <c r="A3509" s="4">
        <v>7589.0</v>
      </c>
      <c r="B3509" s="5" t="s">
        <v>18406</v>
      </c>
      <c r="C3509" s="5" t="s">
        <v>18407</v>
      </c>
      <c r="D3509" s="6" t="s">
        <v>18402</v>
      </c>
      <c r="E3509" s="5" t="s">
        <v>17489</v>
      </c>
      <c r="F3509" s="5" t="s">
        <v>15938</v>
      </c>
      <c r="G3509" s="6" t="s">
        <v>18408</v>
      </c>
      <c r="H3509" s="5" t="s">
        <v>18409</v>
      </c>
      <c r="I3509" s="8" t="s">
        <v>18410</v>
      </c>
      <c r="J3509" s="5" t="s">
        <v>108</v>
      </c>
      <c r="K3509" s="5" t="s">
        <v>66</v>
      </c>
    </row>
    <row r="3510">
      <c r="A3510" s="4">
        <v>7588.0</v>
      </c>
      <c r="B3510" s="5" t="s">
        <v>18411</v>
      </c>
      <c r="C3510" s="5" t="s">
        <v>18412</v>
      </c>
      <c r="D3510" s="6" t="s">
        <v>18396</v>
      </c>
      <c r="E3510" s="5" t="s">
        <v>18397</v>
      </c>
      <c r="F3510" s="5" t="s">
        <v>15938</v>
      </c>
      <c r="G3510" s="6" t="s">
        <v>18413</v>
      </c>
      <c r="H3510" s="5" t="s">
        <v>18414</v>
      </c>
      <c r="I3510" s="8" t="s">
        <v>18415</v>
      </c>
      <c r="J3510" s="5" t="s">
        <v>108</v>
      </c>
      <c r="K3510" s="5" t="s">
        <v>308</v>
      </c>
    </row>
    <row r="3511">
      <c r="A3511" s="4">
        <v>7587.0</v>
      </c>
      <c r="B3511" s="5" t="s">
        <v>18416</v>
      </c>
      <c r="C3511" s="5" t="s">
        <v>18417</v>
      </c>
      <c r="D3511" s="6" t="s">
        <v>17488</v>
      </c>
      <c r="E3511" s="5" t="s">
        <v>17489</v>
      </c>
      <c r="F3511" s="5" t="s">
        <v>15938</v>
      </c>
      <c r="G3511" s="6" t="s">
        <v>18418</v>
      </c>
      <c r="H3511" s="4" t="str">
        <f>IFERROR(__xludf.DUMMYFUNCTION("""info@""&amp;LOWER(REGEXREPLACE(B3511,""[^A-Za-z0-9]"",""""))&amp;"".com"""),"info@jumeirahportsllerhotelspa.com")</f>
        <v>info@jumeirahportsllerhotelspa.com</v>
      </c>
      <c r="I3511" s="9" t="s">
        <v>18419</v>
      </c>
      <c r="J3511" s="5" t="s">
        <v>108</v>
      </c>
      <c r="K3511" s="5" t="s">
        <v>3802</v>
      </c>
    </row>
    <row r="3512">
      <c r="A3512" s="4">
        <v>7586.0</v>
      </c>
      <c r="B3512" s="5" t="s">
        <v>18420</v>
      </c>
      <c r="C3512" s="5" t="s">
        <v>18421</v>
      </c>
      <c r="D3512" s="6" t="s">
        <v>16498</v>
      </c>
      <c r="E3512" s="5" t="s">
        <v>16499</v>
      </c>
      <c r="F3512" s="5" t="s">
        <v>15938</v>
      </c>
      <c r="G3512" s="6" t="s">
        <v>18422</v>
      </c>
      <c r="H3512" s="5" t="s">
        <v>18423</v>
      </c>
      <c r="I3512" s="8" t="s">
        <v>18424</v>
      </c>
      <c r="J3512" s="5" t="s">
        <v>93</v>
      </c>
      <c r="K3512" s="5" t="s">
        <v>18425</v>
      </c>
    </row>
    <row r="3513">
      <c r="A3513" s="4">
        <v>7585.0</v>
      </c>
      <c r="B3513" s="5" t="s">
        <v>18426</v>
      </c>
      <c r="C3513" s="5" t="s">
        <v>18427</v>
      </c>
      <c r="D3513" s="6" t="s">
        <v>18402</v>
      </c>
      <c r="E3513" s="5" t="s">
        <v>17489</v>
      </c>
      <c r="F3513" s="5" t="s">
        <v>15938</v>
      </c>
      <c r="G3513" s="6" t="s">
        <v>18428</v>
      </c>
      <c r="H3513" s="5" t="s">
        <v>18429</v>
      </c>
      <c r="I3513" s="8" t="s">
        <v>18430</v>
      </c>
      <c r="J3513" s="5" t="s">
        <v>42</v>
      </c>
      <c r="K3513" s="5" t="s">
        <v>839</v>
      </c>
    </row>
    <row r="3514">
      <c r="A3514" s="4">
        <v>7584.0</v>
      </c>
      <c r="B3514" s="5" t="s">
        <v>18431</v>
      </c>
      <c r="C3514" s="5" t="s">
        <v>18432</v>
      </c>
      <c r="D3514" s="6" t="s">
        <v>18402</v>
      </c>
      <c r="E3514" s="5" t="s">
        <v>17489</v>
      </c>
      <c r="F3514" s="5" t="s">
        <v>15938</v>
      </c>
      <c r="G3514" s="6" t="s">
        <v>18433</v>
      </c>
      <c r="H3514" s="5" t="s">
        <v>18434</v>
      </c>
      <c r="I3514" s="8" t="s">
        <v>18435</v>
      </c>
      <c r="J3514" s="5" t="s">
        <v>93</v>
      </c>
      <c r="K3514" s="5" t="s">
        <v>553</v>
      </c>
    </row>
    <row r="3515">
      <c r="A3515" s="4">
        <v>7583.0</v>
      </c>
      <c r="B3515" s="5" t="s">
        <v>18436</v>
      </c>
      <c r="C3515" s="5" t="s">
        <v>18437</v>
      </c>
      <c r="D3515" s="6" t="s">
        <v>17488</v>
      </c>
      <c r="E3515" s="5" t="s">
        <v>17489</v>
      </c>
      <c r="F3515" s="5" t="s">
        <v>15938</v>
      </c>
      <c r="G3515" s="6" t="s">
        <v>18438</v>
      </c>
      <c r="H3515" s="4" t="s">
        <v>17556</v>
      </c>
      <c r="I3515" s="8" t="s">
        <v>18439</v>
      </c>
      <c r="J3515" s="5" t="s">
        <v>367</v>
      </c>
      <c r="K3515" s="4" t="s">
        <v>42</v>
      </c>
    </row>
    <row r="3516">
      <c r="A3516" s="4">
        <v>7582.0</v>
      </c>
      <c r="B3516" s="5" t="s">
        <v>18440</v>
      </c>
      <c r="C3516" s="5" t="s">
        <v>18441</v>
      </c>
      <c r="D3516" s="6" t="s">
        <v>18402</v>
      </c>
      <c r="E3516" s="5" t="s">
        <v>17489</v>
      </c>
      <c r="F3516" s="5" t="s">
        <v>15938</v>
      </c>
      <c r="G3516" s="6" t="s">
        <v>18442</v>
      </c>
      <c r="H3516" s="5" t="s">
        <v>18443</v>
      </c>
      <c r="I3516" s="8" t="s">
        <v>18444</v>
      </c>
      <c r="J3516" s="5" t="s">
        <v>93</v>
      </c>
      <c r="K3516" s="4" t="s">
        <v>42</v>
      </c>
    </row>
    <row r="3517">
      <c r="A3517" s="4">
        <v>7581.0</v>
      </c>
      <c r="B3517" s="5" t="s">
        <v>18445</v>
      </c>
      <c r="C3517" s="5" t="s">
        <v>18446</v>
      </c>
      <c r="D3517" s="6" t="s">
        <v>18402</v>
      </c>
      <c r="E3517" s="5" t="s">
        <v>17489</v>
      </c>
      <c r="F3517" s="5" t="s">
        <v>15938</v>
      </c>
      <c r="G3517" s="6" t="s">
        <v>18447</v>
      </c>
      <c r="H3517" s="5" t="s">
        <v>18448</v>
      </c>
      <c r="I3517" s="8" t="s">
        <v>18449</v>
      </c>
      <c r="J3517" s="5" t="s">
        <v>51</v>
      </c>
      <c r="K3517" s="5" t="s">
        <v>9528</v>
      </c>
    </row>
    <row r="3518">
      <c r="A3518" s="4">
        <v>7580.0</v>
      </c>
      <c r="B3518" s="5" t="s">
        <v>18450</v>
      </c>
      <c r="C3518" s="5" t="s">
        <v>18451</v>
      </c>
      <c r="D3518" s="6" t="s">
        <v>18402</v>
      </c>
      <c r="E3518" s="5" t="s">
        <v>17489</v>
      </c>
      <c r="F3518" s="5" t="s">
        <v>15938</v>
      </c>
      <c r="G3518" s="6" t="s">
        <v>18452</v>
      </c>
      <c r="H3518" s="5" t="s">
        <v>18453</v>
      </c>
      <c r="I3518" s="8" t="s">
        <v>18454</v>
      </c>
      <c r="J3518" s="5" t="s">
        <v>108</v>
      </c>
      <c r="K3518" s="4" t="s">
        <v>42</v>
      </c>
    </row>
    <row r="3519">
      <c r="A3519" s="4">
        <v>7579.0</v>
      </c>
      <c r="B3519" s="5" t="s">
        <v>18455</v>
      </c>
      <c r="C3519" s="5" t="s">
        <v>18456</v>
      </c>
      <c r="D3519" s="6" t="s">
        <v>18402</v>
      </c>
      <c r="E3519" s="5" t="s">
        <v>17489</v>
      </c>
      <c r="F3519" s="5" t="s">
        <v>15938</v>
      </c>
      <c r="G3519" s="6" t="s">
        <v>18457</v>
      </c>
      <c r="H3519" s="4" t="str">
        <f>IFERROR(__xludf.DUMMYFUNCTION("""info@""&amp;LOWER(REGEXREPLACE(B3519,""[^A-Za-z0-9]"",""""))&amp;"".com"""),"info@casabougainvilleasl.com")</f>
        <v>info@casabougainvilleasl.com</v>
      </c>
      <c r="I3519" s="9" t="s">
        <v>18458</v>
      </c>
      <c r="J3519" s="5" t="s">
        <v>93</v>
      </c>
      <c r="K3519" s="5" t="s">
        <v>553</v>
      </c>
    </row>
    <row r="3520">
      <c r="A3520" s="4">
        <v>7578.0</v>
      </c>
      <c r="B3520" s="5" t="s">
        <v>18459</v>
      </c>
      <c r="C3520" s="5" t="s">
        <v>18460</v>
      </c>
      <c r="D3520" s="6" t="s">
        <v>18402</v>
      </c>
      <c r="E3520" s="5" t="s">
        <v>17489</v>
      </c>
      <c r="F3520" s="5" t="s">
        <v>15938</v>
      </c>
      <c r="G3520" s="6" t="s">
        <v>18461</v>
      </c>
      <c r="H3520" s="5" t="s">
        <v>18462</v>
      </c>
      <c r="I3520" s="8" t="s">
        <v>18463</v>
      </c>
      <c r="J3520" s="5" t="s">
        <v>93</v>
      </c>
      <c r="K3520" s="4" t="s">
        <v>42</v>
      </c>
    </row>
    <row r="3521">
      <c r="A3521" s="4">
        <v>7577.0</v>
      </c>
      <c r="B3521" s="5" t="s">
        <v>18464</v>
      </c>
      <c r="C3521" s="5" t="s">
        <v>18465</v>
      </c>
      <c r="D3521" s="6" t="s">
        <v>18402</v>
      </c>
      <c r="E3521" s="5" t="s">
        <v>17489</v>
      </c>
      <c r="F3521" s="5" t="s">
        <v>15938</v>
      </c>
      <c r="G3521" s="6" t="s">
        <v>18466</v>
      </c>
      <c r="H3521" s="5" t="s">
        <v>18453</v>
      </c>
      <c r="I3521" s="8" t="s">
        <v>18454</v>
      </c>
      <c r="J3521" s="5" t="s">
        <v>93</v>
      </c>
      <c r="K3521" s="5" t="s">
        <v>308</v>
      </c>
    </row>
    <row r="3522">
      <c r="A3522" s="4">
        <v>7576.0</v>
      </c>
      <c r="B3522" s="5" t="s">
        <v>18467</v>
      </c>
      <c r="C3522" s="5" t="s">
        <v>18468</v>
      </c>
      <c r="D3522" s="6" t="s">
        <v>17488</v>
      </c>
      <c r="E3522" s="5" t="s">
        <v>17489</v>
      </c>
      <c r="F3522" s="5" t="s">
        <v>15938</v>
      </c>
      <c r="G3522" s="6" t="s">
        <v>18469</v>
      </c>
      <c r="H3522" s="5" t="s">
        <v>18470</v>
      </c>
      <c r="I3522" s="8" t="s">
        <v>18471</v>
      </c>
      <c r="J3522" s="5" t="s">
        <v>108</v>
      </c>
      <c r="K3522" s="5" t="s">
        <v>381</v>
      </c>
    </row>
    <row r="3523">
      <c r="A3523" s="4">
        <v>7575.0</v>
      </c>
      <c r="B3523" s="5" t="s">
        <v>18472</v>
      </c>
      <c r="C3523" s="5" t="s">
        <v>18473</v>
      </c>
      <c r="D3523" s="6" t="s">
        <v>17488</v>
      </c>
      <c r="E3523" s="5" t="s">
        <v>17489</v>
      </c>
      <c r="F3523" s="5" t="s">
        <v>15938</v>
      </c>
      <c r="G3523" s="6" t="s">
        <v>18474</v>
      </c>
      <c r="H3523" s="7" t="s">
        <v>18475</v>
      </c>
      <c r="I3523" s="8" t="s">
        <v>18476</v>
      </c>
      <c r="J3523" s="5" t="s">
        <v>93</v>
      </c>
      <c r="K3523" s="5" t="s">
        <v>18216</v>
      </c>
    </row>
    <row r="3524">
      <c r="A3524" s="4">
        <v>7574.0</v>
      </c>
      <c r="B3524" s="5" t="s">
        <v>18477</v>
      </c>
      <c r="C3524" s="5" t="s">
        <v>18478</v>
      </c>
      <c r="D3524" s="6" t="s">
        <v>17488</v>
      </c>
      <c r="E3524" s="5" t="s">
        <v>17489</v>
      </c>
      <c r="F3524" s="5" t="s">
        <v>15938</v>
      </c>
      <c r="G3524" s="6" t="s">
        <v>18479</v>
      </c>
      <c r="H3524" s="7" t="s">
        <v>18480</v>
      </c>
      <c r="I3524" s="8" t="s">
        <v>18481</v>
      </c>
      <c r="J3524" s="5" t="s">
        <v>42</v>
      </c>
      <c r="K3524" s="5" t="s">
        <v>218</v>
      </c>
    </row>
    <row r="3525">
      <c r="A3525" s="4">
        <v>7573.0</v>
      </c>
      <c r="B3525" s="5" t="s">
        <v>16243</v>
      </c>
      <c r="C3525" s="5" t="s">
        <v>18482</v>
      </c>
      <c r="D3525" s="6" t="s">
        <v>17488</v>
      </c>
      <c r="E3525" s="5" t="s">
        <v>17489</v>
      </c>
      <c r="F3525" s="5" t="s">
        <v>15938</v>
      </c>
      <c r="G3525" s="6" t="s">
        <v>18483</v>
      </c>
      <c r="H3525" s="5" t="s">
        <v>18484</v>
      </c>
      <c r="I3525" s="8" t="s">
        <v>18485</v>
      </c>
      <c r="J3525" s="5" t="s">
        <v>42</v>
      </c>
      <c r="K3525" s="5" t="s">
        <v>10356</v>
      </c>
    </row>
    <row r="3526">
      <c r="A3526" s="4">
        <v>7572.0</v>
      </c>
      <c r="B3526" s="5" t="s">
        <v>18486</v>
      </c>
      <c r="C3526" s="5" t="s">
        <v>18487</v>
      </c>
      <c r="D3526" s="6" t="s">
        <v>17488</v>
      </c>
      <c r="E3526" s="5" t="s">
        <v>17489</v>
      </c>
      <c r="F3526" s="5" t="s">
        <v>15938</v>
      </c>
      <c r="G3526" s="6" t="s">
        <v>18488</v>
      </c>
      <c r="H3526" s="4" t="str">
        <f>IFERROR(__xludf.DUMMYFUNCTION("""info@""&amp;LOWER(REGEXREPLACE(B3526,""[^A-Za-z0-9]"",""""))&amp;"".com"""),"info@hotelsuliarpalaceedennord.com")</f>
        <v>info@hotelsuliarpalaceedennord.com</v>
      </c>
      <c r="I3526" s="9" t="s">
        <v>18489</v>
      </c>
      <c r="J3526" s="5" t="s">
        <v>93</v>
      </c>
      <c r="K3526" s="5" t="s">
        <v>10356</v>
      </c>
    </row>
    <row r="3527">
      <c r="A3527" s="4">
        <v>7570.0</v>
      </c>
      <c r="B3527" s="5" t="s">
        <v>18490</v>
      </c>
      <c r="C3527" s="5" t="s">
        <v>18491</v>
      </c>
      <c r="D3527" s="6" t="s">
        <v>17488</v>
      </c>
      <c r="E3527" s="5" t="s">
        <v>17489</v>
      </c>
      <c r="F3527" s="5" t="s">
        <v>15938</v>
      </c>
      <c r="G3527" s="6" t="s">
        <v>18492</v>
      </c>
      <c r="H3527" s="5" t="s">
        <v>18493</v>
      </c>
      <c r="I3527" s="8" t="s">
        <v>18494</v>
      </c>
      <c r="J3527" s="5" t="s">
        <v>93</v>
      </c>
      <c r="K3527" s="5" t="s">
        <v>16121</v>
      </c>
    </row>
    <row r="3528">
      <c r="A3528" s="4">
        <v>7571.0</v>
      </c>
      <c r="B3528" s="5" t="s">
        <v>18495</v>
      </c>
      <c r="C3528" s="5" t="s">
        <v>18496</v>
      </c>
      <c r="D3528" s="6" t="s">
        <v>17488</v>
      </c>
      <c r="E3528" s="5" t="s">
        <v>17489</v>
      </c>
      <c r="F3528" s="5" t="s">
        <v>15938</v>
      </c>
      <c r="G3528" s="6" t="s">
        <v>18492</v>
      </c>
      <c r="H3528" s="5" t="s">
        <v>18493</v>
      </c>
      <c r="I3528" s="8" t="s">
        <v>18494</v>
      </c>
      <c r="J3528" s="5" t="s">
        <v>93</v>
      </c>
      <c r="K3528" s="4" t="s">
        <v>42</v>
      </c>
    </row>
    <row r="3529">
      <c r="A3529" s="4">
        <v>7569.0</v>
      </c>
      <c r="B3529" s="5" t="s">
        <v>18497</v>
      </c>
      <c r="C3529" s="5" t="s">
        <v>18473</v>
      </c>
      <c r="D3529" s="6" t="s">
        <v>17488</v>
      </c>
      <c r="E3529" s="5" t="s">
        <v>17489</v>
      </c>
      <c r="F3529" s="5" t="s">
        <v>15938</v>
      </c>
      <c r="G3529" s="6" t="s">
        <v>18498</v>
      </c>
      <c r="H3529" s="5" t="s">
        <v>18499</v>
      </c>
      <c r="I3529" s="8" t="s">
        <v>18500</v>
      </c>
      <c r="J3529" s="5" t="s">
        <v>93</v>
      </c>
      <c r="K3529" s="5" t="s">
        <v>2462</v>
      </c>
    </row>
    <row r="3530">
      <c r="A3530" s="4">
        <v>7568.0</v>
      </c>
      <c r="B3530" s="5" t="s">
        <v>1578</v>
      </c>
      <c r="C3530" s="5" t="s">
        <v>18501</v>
      </c>
      <c r="D3530" s="6" t="s">
        <v>17488</v>
      </c>
      <c r="E3530" s="5" t="s">
        <v>17489</v>
      </c>
      <c r="F3530" s="5" t="s">
        <v>15938</v>
      </c>
      <c r="G3530" s="6" t="s">
        <v>18502</v>
      </c>
      <c r="H3530" s="4" t="str">
        <f>IFERROR(__xludf.DUMMYFUNCTION("""info@""&amp;LOWER(REGEXREPLACE(B3530,""[^A-Za-z0-9]"",""""))&amp;"".com"""),"info@hotelmiramar.com")</f>
        <v>info@hotelmiramar.com</v>
      </c>
      <c r="I3530" s="9" t="s">
        <v>18503</v>
      </c>
      <c r="J3530" s="5" t="s">
        <v>42</v>
      </c>
      <c r="K3530" s="5" t="s">
        <v>420</v>
      </c>
    </row>
    <row r="3531">
      <c r="A3531" s="4">
        <v>7567.0</v>
      </c>
      <c r="B3531" s="5" t="s">
        <v>18504</v>
      </c>
      <c r="C3531" s="5" t="s">
        <v>18505</v>
      </c>
      <c r="D3531" s="6" t="s">
        <v>17488</v>
      </c>
      <c r="E3531" s="5" t="s">
        <v>17489</v>
      </c>
      <c r="F3531" s="5" t="s">
        <v>15938</v>
      </c>
      <c r="G3531" s="6" t="s">
        <v>18506</v>
      </c>
      <c r="H3531" s="4" t="str">
        <f>IFERROR(__xludf.DUMMYFUNCTION("""info@""&amp;LOWER(REGEXREPLACE(B3531,""[^A-Za-z0-9]"",""""))&amp;"".com"""),"info@sllerbay.com")</f>
        <v>info@sllerbay.com</v>
      </c>
      <c r="I3531" s="9" t="s">
        <v>18507</v>
      </c>
      <c r="J3531" s="5" t="s">
        <v>93</v>
      </c>
      <c r="K3531" s="5" t="s">
        <v>5485</v>
      </c>
    </row>
    <row r="3532">
      <c r="A3532" s="4">
        <v>7566.0</v>
      </c>
      <c r="B3532" s="5" t="s">
        <v>18508</v>
      </c>
      <c r="C3532" s="5" t="s">
        <v>18509</v>
      </c>
      <c r="D3532" s="6" t="s">
        <v>18402</v>
      </c>
      <c r="E3532" s="5" t="s">
        <v>17489</v>
      </c>
      <c r="F3532" s="5" t="s">
        <v>15938</v>
      </c>
      <c r="G3532" s="6" t="s">
        <v>18510</v>
      </c>
      <c r="H3532" s="5" t="s">
        <v>18511</v>
      </c>
      <c r="I3532" s="8" t="s">
        <v>18512</v>
      </c>
      <c r="J3532" s="5" t="s">
        <v>42</v>
      </c>
      <c r="K3532" s="5" t="s">
        <v>212</v>
      </c>
    </row>
    <row r="3533">
      <c r="A3533" s="4">
        <v>7565.0</v>
      </c>
      <c r="B3533" s="5" t="s">
        <v>18513</v>
      </c>
      <c r="C3533" s="5" t="s">
        <v>18514</v>
      </c>
      <c r="D3533" s="6" t="s">
        <v>17488</v>
      </c>
      <c r="E3533" s="5" t="s">
        <v>17489</v>
      </c>
      <c r="F3533" s="5" t="s">
        <v>15938</v>
      </c>
      <c r="G3533" s="6" t="s">
        <v>18515</v>
      </c>
      <c r="H3533" s="5" t="s">
        <v>18516</v>
      </c>
      <c r="I3533" s="8" t="s">
        <v>18517</v>
      </c>
      <c r="J3533" s="5" t="s">
        <v>93</v>
      </c>
      <c r="K3533" s="5" t="s">
        <v>1427</v>
      </c>
    </row>
    <row r="3534">
      <c r="A3534" s="4">
        <v>7564.0</v>
      </c>
      <c r="B3534" s="5" t="s">
        <v>18518</v>
      </c>
      <c r="C3534" s="5" t="s">
        <v>18519</v>
      </c>
      <c r="D3534" s="6" t="s">
        <v>18396</v>
      </c>
      <c r="E3534" s="5" t="s">
        <v>18397</v>
      </c>
      <c r="F3534" s="5" t="s">
        <v>15938</v>
      </c>
      <c r="G3534" s="6" t="s">
        <v>18520</v>
      </c>
      <c r="H3534" s="4" t="str">
        <f>IFERROR(__xludf.DUMMYFUNCTION("""info@""&amp;LOWER(REGEXREPLACE(B3534,""[^A-Za-z0-9]"",""""))&amp;"".com"""),"info@canreus.com")</f>
        <v>info@canreus.com</v>
      </c>
      <c r="I3534" s="9" t="s">
        <v>18521</v>
      </c>
      <c r="J3534" s="5" t="s">
        <v>93</v>
      </c>
      <c r="K3534" s="5" t="s">
        <v>152</v>
      </c>
    </row>
    <row r="3535">
      <c r="A3535" s="4">
        <v>7563.0</v>
      </c>
      <c r="B3535" s="5" t="s">
        <v>18522</v>
      </c>
      <c r="C3535" s="5" t="s">
        <v>18523</v>
      </c>
      <c r="D3535" s="6" t="s">
        <v>17488</v>
      </c>
      <c r="E3535" s="5" t="s">
        <v>17489</v>
      </c>
      <c r="F3535" s="5" t="s">
        <v>15938</v>
      </c>
      <c r="G3535" s="6" t="s">
        <v>18524</v>
      </c>
      <c r="H3535" s="4" t="str">
        <f>IFERROR(__xludf.DUMMYFUNCTION("""info@""&amp;LOWER(REGEXREPLACE(B3535,""[^A-Za-z0-9]"",""""))&amp;"".com"""),"info@olinvest2005sl.com")</f>
        <v>info@olinvest2005sl.com</v>
      </c>
      <c r="I3535" s="9" t="s">
        <v>18525</v>
      </c>
      <c r="J3535" s="5" t="s">
        <v>93</v>
      </c>
      <c r="K3535" s="4" t="s">
        <v>42</v>
      </c>
    </row>
    <row r="3536">
      <c r="A3536" s="4">
        <v>7562.0</v>
      </c>
      <c r="B3536" s="5" t="s">
        <v>18526</v>
      </c>
      <c r="C3536" s="5" t="s">
        <v>18527</v>
      </c>
      <c r="D3536" s="6" t="s">
        <v>18402</v>
      </c>
      <c r="E3536" s="5" t="s">
        <v>17489</v>
      </c>
      <c r="F3536" s="5" t="s">
        <v>15938</v>
      </c>
      <c r="G3536" s="6" t="s">
        <v>18528</v>
      </c>
      <c r="H3536" s="5" t="s">
        <v>18529</v>
      </c>
      <c r="I3536" s="8" t="s">
        <v>18530</v>
      </c>
      <c r="J3536" s="5" t="s">
        <v>42</v>
      </c>
      <c r="K3536" s="5" t="s">
        <v>679</v>
      </c>
    </row>
    <row r="3537">
      <c r="A3537" s="4">
        <v>7561.0</v>
      </c>
      <c r="B3537" s="5" t="s">
        <v>18531</v>
      </c>
      <c r="C3537" s="5" t="s">
        <v>18532</v>
      </c>
      <c r="D3537" s="6" t="s">
        <v>17223</v>
      </c>
      <c r="E3537" s="5" t="s">
        <v>15964</v>
      </c>
      <c r="F3537" s="5" t="s">
        <v>15938</v>
      </c>
      <c r="G3537" s="6" t="s">
        <v>18533</v>
      </c>
      <c r="H3537" s="5" t="s">
        <v>18534</v>
      </c>
      <c r="I3537" s="8" t="s">
        <v>18535</v>
      </c>
      <c r="J3537" s="5" t="s">
        <v>93</v>
      </c>
      <c r="K3537" s="4" t="s">
        <v>42</v>
      </c>
    </row>
    <row r="3538">
      <c r="A3538" s="4">
        <v>7560.0</v>
      </c>
      <c r="B3538" s="5" t="s">
        <v>18536</v>
      </c>
      <c r="C3538" s="5" t="s">
        <v>18537</v>
      </c>
      <c r="D3538" s="6" t="s">
        <v>15963</v>
      </c>
      <c r="E3538" s="5" t="s">
        <v>15978</v>
      </c>
      <c r="F3538" s="5" t="s">
        <v>15938</v>
      </c>
      <c r="G3538" s="6" t="s">
        <v>18538</v>
      </c>
      <c r="H3538" s="4" t="s">
        <v>18539</v>
      </c>
      <c r="I3538" s="8" t="s">
        <v>18540</v>
      </c>
      <c r="J3538" s="5" t="s">
        <v>42</v>
      </c>
      <c r="K3538" s="5" t="s">
        <v>10064</v>
      </c>
    </row>
    <row r="3539">
      <c r="A3539" s="4">
        <v>7559.0</v>
      </c>
      <c r="B3539" s="5" t="s">
        <v>18541</v>
      </c>
      <c r="C3539" s="5" t="s">
        <v>18542</v>
      </c>
      <c r="D3539" s="6" t="s">
        <v>17213</v>
      </c>
      <c r="E3539" s="5" t="s">
        <v>15985</v>
      </c>
      <c r="F3539" s="5" t="s">
        <v>15938</v>
      </c>
      <c r="G3539" s="6" t="s">
        <v>18543</v>
      </c>
      <c r="H3539" s="5" t="s">
        <v>18544</v>
      </c>
      <c r="I3539" s="8" t="s">
        <v>8159</v>
      </c>
      <c r="J3539" s="5" t="s">
        <v>93</v>
      </c>
      <c r="K3539" s="5" t="s">
        <v>15147</v>
      </c>
    </row>
    <row r="3540">
      <c r="A3540" s="4">
        <v>7558.0</v>
      </c>
      <c r="B3540" s="5" t="s">
        <v>18545</v>
      </c>
      <c r="C3540" s="5" t="s">
        <v>18546</v>
      </c>
      <c r="D3540" s="6" t="s">
        <v>18547</v>
      </c>
      <c r="E3540" s="5" t="s">
        <v>18548</v>
      </c>
      <c r="F3540" s="5" t="s">
        <v>15938</v>
      </c>
      <c r="G3540" s="6" t="s">
        <v>18549</v>
      </c>
      <c r="H3540" s="5" t="s">
        <v>18550</v>
      </c>
      <c r="I3540" s="8" t="s">
        <v>18551</v>
      </c>
      <c r="J3540" s="5" t="s">
        <v>93</v>
      </c>
      <c r="K3540" s="5" t="s">
        <v>27</v>
      </c>
    </row>
    <row r="3541">
      <c r="A3541" s="4">
        <v>7557.0</v>
      </c>
      <c r="B3541" s="5" t="s">
        <v>18552</v>
      </c>
      <c r="C3541" s="5" t="s">
        <v>18553</v>
      </c>
      <c r="D3541" s="6" t="s">
        <v>18554</v>
      </c>
      <c r="E3541" s="5" t="s">
        <v>18555</v>
      </c>
      <c r="F3541" s="5" t="s">
        <v>15938</v>
      </c>
      <c r="G3541" s="6" t="s">
        <v>18556</v>
      </c>
      <c r="H3541" s="4" t="str">
        <f>IFERROR(__xludf.DUMMYFUNCTION("""info@""&amp;LOWER(REGEXREPLACE(B3541,""[^A-Za-z0-9]"",""""))&amp;"".com"""),"info@asisdemarratxinetcb.com")</f>
        <v>info@asisdemarratxinetcb.com</v>
      </c>
      <c r="I3541" s="9" t="s">
        <v>18557</v>
      </c>
      <c r="J3541" s="5" t="s">
        <v>42</v>
      </c>
      <c r="K3541" s="4" t="s">
        <v>42</v>
      </c>
    </row>
    <row r="3542">
      <c r="A3542" s="4">
        <v>7556.0</v>
      </c>
      <c r="B3542" s="5" t="s">
        <v>18558</v>
      </c>
      <c r="C3542" s="5" t="s">
        <v>18559</v>
      </c>
      <c r="D3542" s="6" t="s">
        <v>18560</v>
      </c>
      <c r="E3542" s="5" t="s">
        <v>18561</v>
      </c>
      <c r="F3542" s="5" t="s">
        <v>15938</v>
      </c>
      <c r="G3542" s="6" t="s">
        <v>18562</v>
      </c>
      <c r="H3542" s="4" t="s">
        <v>18563</v>
      </c>
      <c r="I3542" s="8" t="s">
        <v>18564</v>
      </c>
      <c r="J3542" s="5" t="s">
        <v>93</v>
      </c>
      <c r="K3542" s="5" t="s">
        <v>66</v>
      </c>
    </row>
    <row r="3543">
      <c r="A3543" s="4">
        <v>7555.0</v>
      </c>
      <c r="B3543" s="5" t="s">
        <v>18565</v>
      </c>
      <c r="C3543" s="5" t="s">
        <v>18566</v>
      </c>
      <c r="D3543" s="6" t="s">
        <v>18560</v>
      </c>
      <c r="E3543" s="5" t="s">
        <v>18561</v>
      </c>
      <c r="F3543" s="5" t="s">
        <v>15938</v>
      </c>
      <c r="G3543" s="6" t="s">
        <v>18567</v>
      </c>
      <c r="H3543" s="5" t="s">
        <v>18568</v>
      </c>
      <c r="I3543" s="8" t="s">
        <v>18569</v>
      </c>
      <c r="J3543" s="5" t="s">
        <v>93</v>
      </c>
      <c r="K3543" s="5" t="s">
        <v>517</v>
      </c>
    </row>
    <row r="3544">
      <c r="A3544" s="4">
        <v>7554.0</v>
      </c>
      <c r="B3544" s="5" t="s">
        <v>18570</v>
      </c>
      <c r="C3544" s="5" t="s">
        <v>18571</v>
      </c>
      <c r="D3544" s="6" t="s">
        <v>18572</v>
      </c>
      <c r="E3544" s="5" t="s">
        <v>18573</v>
      </c>
      <c r="F3544" s="5" t="s">
        <v>15938</v>
      </c>
      <c r="G3544" s="6" t="s">
        <v>18574</v>
      </c>
      <c r="H3544" s="7" t="s">
        <v>18575</v>
      </c>
      <c r="I3544" s="8" t="s">
        <v>18576</v>
      </c>
      <c r="J3544" s="5" t="s">
        <v>93</v>
      </c>
      <c r="K3544" s="5" t="s">
        <v>1985</v>
      </c>
    </row>
    <row r="3545">
      <c r="A3545" s="4">
        <v>7553.0</v>
      </c>
      <c r="B3545" s="5" t="s">
        <v>18577</v>
      </c>
      <c r="C3545" s="5" t="s">
        <v>18578</v>
      </c>
      <c r="D3545" s="6" t="s">
        <v>18572</v>
      </c>
      <c r="E3545" s="5" t="s">
        <v>18573</v>
      </c>
      <c r="F3545" s="5" t="s">
        <v>15938</v>
      </c>
      <c r="G3545" s="6" t="s">
        <v>18579</v>
      </c>
      <c r="H3545" s="5" t="s">
        <v>18580</v>
      </c>
      <c r="I3545" s="9" t="s">
        <v>18581</v>
      </c>
      <c r="J3545" s="5" t="s">
        <v>93</v>
      </c>
      <c r="K3545" s="5" t="s">
        <v>126</v>
      </c>
    </row>
    <row r="3546">
      <c r="A3546" s="4">
        <v>7552.0</v>
      </c>
      <c r="B3546" s="5" t="s">
        <v>18582</v>
      </c>
      <c r="C3546" s="5" t="s">
        <v>18583</v>
      </c>
      <c r="D3546" s="6" t="s">
        <v>18584</v>
      </c>
      <c r="E3546" s="5" t="s">
        <v>18585</v>
      </c>
      <c r="F3546" s="5" t="s">
        <v>15938</v>
      </c>
      <c r="G3546" s="6" t="s">
        <v>18586</v>
      </c>
      <c r="H3546" s="4" t="str">
        <f>IFERROR(__xludf.DUMMYFUNCTION("""info@""&amp;LOWER(REGEXREPLACE(B3546,""[^A-Za-z0-9]"",""""))&amp;"".com"""),"info@hoteleravalldemosinasl.com")</f>
        <v>info@hoteleravalldemosinasl.com</v>
      </c>
      <c r="I3546" s="9" t="s">
        <v>18587</v>
      </c>
      <c r="J3546" s="5" t="s">
        <v>93</v>
      </c>
      <c r="K3546" s="4" t="s">
        <v>42</v>
      </c>
    </row>
    <row r="3547">
      <c r="A3547" s="4">
        <v>7551.0</v>
      </c>
      <c r="B3547" s="5" t="s">
        <v>18585</v>
      </c>
      <c r="C3547" s="5" t="s">
        <v>18588</v>
      </c>
      <c r="D3547" s="6" t="s">
        <v>18584</v>
      </c>
      <c r="E3547" s="5" t="s">
        <v>18585</v>
      </c>
      <c r="F3547" s="5" t="s">
        <v>15938</v>
      </c>
      <c r="G3547" s="6" t="s">
        <v>18589</v>
      </c>
      <c r="H3547" s="5" t="s">
        <v>18590</v>
      </c>
      <c r="I3547" s="8" t="s">
        <v>18591</v>
      </c>
      <c r="J3547" s="5" t="s">
        <v>108</v>
      </c>
      <c r="K3547" s="5" t="s">
        <v>839</v>
      </c>
    </row>
    <row r="3548">
      <c r="A3548" s="4">
        <v>7550.0</v>
      </c>
      <c r="B3548" s="5" t="s">
        <v>18592</v>
      </c>
      <c r="C3548" s="5" t="s">
        <v>18593</v>
      </c>
      <c r="D3548" s="6" t="s">
        <v>18584</v>
      </c>
      <c r="E3548" s="5" t="s">
        <v>18585</v>
      </c>
      <c r="F3548" s="5" t="s">
        <v>15938</v>
      </c>
      <c r="G3548" s="6" t="s">
        <v>18594</v>
      </c>
      <c r="H3548" s="5" t="s">
        <v>18595</v>
      </c>
      <c r="I3548" s="8" t="s">
        <v>18596</v>
      </c>
      <c r="J3548" s="5" t="s">
        <v>93</v>
      </c>
      <c r="K3548" s="5" t="s">
        <v>553</v>
      </c>
    </row>
    <row r="3549">
      <c r="A3549" s="4">
        <v>7549.0</v>
      </c>
      <c r="B3549" s="5" t="s">
        <v>18597</v>
      </c>
      <c r="C3549" s="5" t="s">
        <v>18598</v>
      </c>
      <c r="D3549" s="6" t="s">
        <v>18584</v>
      </c>
      <c r="E3549" s="5" t="s">
        <v>18585</v>
      </c>
      <c r="F3549" s="5" t="s">
        <v>15938</v>
      </c>
      <c r="G3549" s="6" t="s">
        <v>18599</v>
      </c>
      <c r="H3549" s="5" t="s">
        <v>18600</v>
      </c>
      <c r="I3549" s="8" t="s">
        <v>18601</v>
      </c>
      <c r="J3549" s="5" t="s">
        <v>93</v>
      </c>
      <c r="K3549" s="5" t="s">
        <v>19</v>
      </c>
    </row>
    <row r="3550">
      <c r="A3550" s="4">
        <v>7548.0</v>
      </c>
      <c r="B3550" s="5" t="s">
        <v>18602</v>
      </c>
      <c r="C3550" s="5" t="s">
        <v>18603</v>
      </c>
      <c r="D3550" s="6" t="s">
        <v>18584</v>
      </c>
      <c r="E3550" s="5" t="s">
        <v>18585</v>
      </c>
      <c r="F3550" s="5" t="s">
        <v>15938</v>
      </c>
      <c r="G3550" s="6" t="s">
        <v>18604</v>
      </c>
      <c r="H3550" s="5" t="s">
        <v>18605</v>
      </c>
      <c r="I3550" s="8" t="s">
        <v>18606</v>
      </c>
      <c r="J3550" s="5" t="s">
        <v>93</v>
      </c>
      <c r="K3550" s="5" t="s">
        <v>2145</v>
      </c>
    </row>
    <row r="3551">
      <c r="A3551" s="4">
        <v>7547.0</v>
      </c>
      <c r="B3551" s="5" t="s">
        <v>18607</v>
      </c>
      <c r="C3551" s="5" t="s">
        <v>18608</v>
      </c>
      <c r="D3551" s="6" t="s">
        <v>18609</v>
      </c>
      <c r="E3551" s="5" t="s">
        <v>18610</v>
      </c>
      <c r="F3551" s="5" t="s">
        <v>15938</v>
      </c>
      <c r="G3551" s="6" t="s">
        <v>18611</v>
      </c>
      <c r="H3551" s="4" t="s">
        <v>18612</v>
      </c>
      <c r="I3551" s="8" t="s">
        <v>18613</v>
      </c>
      <c r="J3551" s="5" t="s">
        <v>93</v>
      </c>
      <c r="K3551" s="5" t="s">
        <v>553</v>
      </c>
    </row>
    <row r="3552">
      <c r="A3552" s="4">
        <v>7546.0</v>
      </c>
      <c r="B3552" s="5" t="s">
        <v>18614</v>
      </c>
      <c r="C3552" s="5" t="s">
        <v>18615</v>
      </c>
      <c r="D3552" s="6" t="s">
        <v>18609</v>
      </c>
      <c r="E3552" s="5" t="s">
        <v>18610</v>
      </c>
      <c r="F3552" s="5" t="s">
        <v>15938</v>
      </c>
      <c r="G3552" s="6" t="s">
        <v>18616</v>
      </c>
      <c r="H3552" s="5" t="s">
        <v>18617</v>
      </c>
      <c r="I3552" s="8" t="s">
        <v>18618</v>
      </c>
      <c r="J3552" s="5" t="s">
        <v>93</v>
      </c>
      <c r="K3552" s="5" t="s">
        <v>19</v>
      </c>
    </row>
    <row r="3553">
      <c r="A3553" s="4">
        <v>7545.0</v>
      </c>
      <c r="B3553" s="5" t="s">
        <v>18619</v>
      </c>
      <c r="C3553" s="5" t="s">
        <v>18620</v>
      </c>
      <c r="D3553" s="6" t="s">
        <v>18609</v>
      </c>
      <c r="E3553" s="5" t="s">
        <v>18610</v>
      </c>
      <c r="F3553" s="5" t="s">
        <v>15938</v>
      </c>
      <c r="G3553" s="6" t="s">
        <v>18621</v>
      </c>
      <c r="H3553" s="5" t="s">
        <v>18622</v>
      </c>
      <c r="I3553" s="8" t="s">
        <v>18623</v>
      </c>
      <c r="J3553" s="5" t="s">
        <v>42</v>
      </c>
      <c r="K3553" s="5" t="s">
        <v>19</v>
      </c>
    </row>
    <row r="3554">
      <c r="A3554" s="4">
        <v>7544.0</v>
      </c>
      <c r="B3554" s="5" t="s">
        <v>18624</v>
      </c>
      <c r="C3554" s="5" t="s">
        <v>18625</v>
      </c>
      <c r="D3554" s="6" t="s">
        <v>15984</v>
      </c>
      <c r="E3554" s="5" t="s">
        <v>15985</v>
      </c>
      <c r="F3554" s="5" t="s">
        <v>15938</v>
      </c>
      <c r="G3554" s="6" t="s">
        <v>18626</v>
      </c>
      <c r="H3554" s="5" t="s">
        <v>18627</v>
      </c>
      <c r="I3554" s="8" t="s">
        <v>18628</v>
      </c>
      <c r="J3554" s="5" t="s">
        <v>108</v>
      </c>
      <c r="K3554" s="5" t="s">
        <v>14913</v>
      </c>
    </row>
    <row r="3555">
      <c r="A3555" s="4">
        <v>7543.0</v>
      </c>
      <c r="B3555" s="5" t="s">
        <v>18629</v>
      </c>
      <c r="C3555" s="5" t="s">
        <v>18630</v>
      </c>
      <c r="D3555" s="6" t="s">
        <v>16844</v>
      </c>
      <c r="E3555" s="5" t="s">
        <v>16766</v>
      </c>
      <c r="F3555" s="5" t="s">
        <v>15938</v>
      </c>
      <c r="G3555" s="6" t="s">
        <v>18631</v>
      </c>
      <c r="H3555" s="4" t="str">
        <f>IFERROR(__xludf.DUMMYFUNCTION("""info@""&amp;LOWER(REGEXREPLACE(B3555,""[^A-Za-z0-9]"",""""))&amp;"".com"""),"info@solimar.com")</f>
        <v>info@solimar.com</v>
      </c>
      <c r="I3555" s="9" t="s">
        <v>18632</v>
      </c>
      <c r="J3555" s="5" t="s">
        <v>42</v>
      </c>
      <c r="K3555" s="4" t="s">
        <v>42</v>
      </c>
    </row>
    <row r="3556">
      <c r="A3556" s="4">
        <v>7542.0</v>
      </c>
      <c r="B3556" s="5" t="s">
        <v>18633</v>
      </c>
      <c r="C3556" s="5" t="s">
        <v>18634</v>
      </c>
      <c r="D3556" s="6" t="s">
        <v>16962</v>
      </c>
      <c r="E3556" s="5" t="s">
        <v>16851</v>
      </c>
      <c r="F3556" s="5" t="s">
        <v>15938</v>
      </c>
      <c r="G3556" s="6" t="s">
        <v>18635</v>
      </c>
      <c r="H3556" s="4" t="str">
        <f>IFERROR(__xludf.DUMMYFUNCTION("""info@""&amp;LOWER(REGEXREPLACE(B3556,""[^A-Za-z0-9]"",""""))&amp;"".com"""),"info@hotellania.com")</f>
        <v>info@hotellania.com</v>
      </c>
      <c r="I3556" s="9" t="s">
        <v>18636</v>
      </c>
      <c r="J3556" s="5" t="s">
        <v>108</v>
      </c>
      <c r="K3556" s="4" t="s">
        <v>42</v>
      </c>
    </row>
    <row r="3557">
      <c r="A3557" s="4">
        <v>7541.0</v>
      </c>
      <c r="B3557" s="5" t="s">
        <v>18637</v>
      </c>
      <c r="C3557" s="5" t="s">
        <v>18638</v>
      </c>
      <c r="D3557" s="6" t="s">
        <v>16962</v>
      </c>
      <c r="E3557" s="5" t="s">
        <v>16851</v>
      </c>
      <c r="F3557" s="5" t="s">
        <v>15938</v>
      </c>
      <c r="G3557" s="6" t="s">
        <v>18639</v>
      </c>
      <c r="H3557" s="5" t="s">
        <v>17006</v>
      </c>
      <c r="I3557" s="9" t="s">
        <v>18640</v>
      </c>
      <c r="J3557" s="5" t="s">
        <v>93</v>
      </c>
      <c r="K3557" s="5" t="s">
        <v>18641</v>
      </c>
    </row>
    <row r="3558">
      <c r="A3558" s="4">
        <v>7540.0</v>
      </c>
      <c r="B3558" s="5" t="s">
        <v>18642</v>
      </c>
      <c r="C3558" s="5" t="s">
        <v>18643</v>
      </c>
      <c r="D3558" s="6" t="s">
        <v>16962</v>
      </c>
      <c r="E3558" s="5" t="s">
        <v>16851</v>
      </c>
      <c r="F3558" s="5" t="s">
        <v>15938</v>
      </c>
      <c r="G3558" s="6" t="s">
        <v>18644</v>
      </c>
      <c r="H3558" s="5" t="s">
        <v>14836</v>
      </c>
      <c r="I3558" s="8" t="s">
        <v>14837</v>
      </c>
      <c r="J3558" s="5" t="s">
        <v>93</v>
      </c>
      <c r="K3558" s="5" t="s">
        <v>10996</v>
      </c>
    </row>
    <row r="3559">
      <c r="A3559" s="4">
        <v>7539.0</v>
      </c>
      <c r="B3559" s="5" t="s">
        <v>18645</v>
      </c>
      <c r="C3559" s="5" t="s">
        <v>18646</v>
      </c>
      <c r="D3559" s="6" t="s">
        <v>16962</v>
      </c>
      <c r="E3559" s="5" t="s">
        <v>16929</v>
      </c>
      <c r="F3559" s="5" t="s">
        <v>15938</v>
      </c>
      <c r="G3559" s="6" t="s">
        <v>18647</v>
      </c>
      <c r="H3559" s="5" t="s">
        <v>18648</v>
      </c>
      <c r="I3559" s="8" t="s">
        <v>18649</v>
      </c>
      <c r="J3559" s="5" t="s">
        <v>42</v>
      </c>
      <c r="K3559" s="5" t="s">
        <v>1198</v>
      </c>
    </row>
    <row r="3560">
      <c r="A3560" s="4">
        <v>7538.0</v>
      </c>
      <c r="B3560" s="5" t="s">
        <v>18650</v>
      </c>
      <c r="C3560" s="5" t="s">
        <v>18651</v>
      </c>
      <c r="D3560" s="6" t="s">
        <v>16962</v>
      </c>
      <c r="E3560" s="5" t="s">
        <v>16929</v>
      </c>
      <c r="F3560" s="5" t="s">
        <v>15938</v>
      </c>
      <c r="G3560" s="6" t="s">
        <v>18652</v>
      </c>
      <c r="H3560" s="5" t="s">
        <v>18653</v>
      </c>
      <c r="I3560" s="8" t="s">
        <v>18654</v>
      </c>
      <c r="J3560" s="5" t="s">
        <v>9605</v>
      </c>
      <c r="K3560" s="5" t="s">
        <v>160</v>
      </c>
    </row>
    <row r="3561">
      <c r="A3561" s="4">
        <v>7537.0</v>
      </c>
      <c r="B3561" s="5" t="s">
        <v>18655</v>
      </c>
      <c r="C3561" s="5" t="s">
        <v>18656</v>
      </c>
      <c r="D3561" s="6" t="s">
        <v>16962</v>
      </c>
      <c r="E3561" s="5" t="s">
        <v>16851</v>
      </c>
      <c r="F3561" s="5" t="s">
        <v>15938</v>
      </c>
      <c r="G3561" s="6" t="s">
        <v>18657</v>
      </c>
      <c r="H3561" s="5" t="s">
        <v>18658</v>
      </c>
      <c r="I3561" s="8" t="s">
        <v>16938</v>
      </c>
      <c r="J3561" s="5" t="s">
        <v>93</v>
      </c>
      <c r="K3561" s="5" t="s">
        <v>17853</v>
      </c>
    </row>
    <row r="3562">
      <c r="A3562" s="4">
        <v>7536.0</v>
      </c>
      <c r="B3562" s="5" t="s">
        <v>18659</v>
      </c>
      <c r="C3562" s="5" t="s">
        <v>18660</v>
      </c>
      <c r="D3562" s="6" t="s">
        <v>16962</v>
      </c>
      <c r="E3562" s="5" t="s">
        <v>16929</v>
      </c>
      <c r="F3562" s="5" t="s">
        <v>15938</v>
      </c>
      <c r="G3562" s="6" t="s">
        <v>18661</v>
      </c>
      <c r="H3562" s="5" t="s">
        <v>18662</v>
      </c>
      <c r="I3562" s="8" t="s">
        <v>16938</v>
      </c>
      <c r="J3562" s="5" t="s">
        <v>463</v>
      </c>
      <c r="K3562" s="5" t="s">
        <v>10992</v>
      </c>
    </row>
    <row r="3563">
      <c r="A3563" s="4">
        <v>7535.0</v>
      </c>
      <c r="B3563" s="5" t="s">
        <v>18663</v>
      </c>
      <c r="C3563" s="5" t="s">
        <v>18664</v>
      </c>
      <c r="D3563" s="6" t="s">
        <v>16962</v>
      </c>
      <c r="E3563" s="5" t="s">
        <v>16929</v>
      </c>
      <c r="F3563" s="5" t="s">
        <v>15938</v>
      </c>
      <c r="G3563" s="6" t="s">
        <v>18665</v>
      </c>
      <c r="H3563" s="5" t="s">
        <v>18666</v>
      </c>
      <c r="I3563" s="8" t="s">
        <v>16953</v>
      </c>
      <c r="J3563" s="5" t="s">
        <v>108</v>
      </c>
      <c r="K3563" s="5" t="s">
        <v>18667</v>
      </c>
    </row>
    <row r="3564">
      <c r="A3564" s="4">
        <v>7534.0</v>
      </c>
      <c r="B3564" s="5" t="s">
        <v>18668</v>
      </c>
      <c r="C3564" s="5" t="s">
        <v>18669</v>
      </c>
      <c r="D3564" s="6" t="s">
        <v>16962</v>
      </c>
      <c r="E3564" s="5" t="s">
        <v>16929</v>
      </c>
      <c r="F3564" s="5" t="s">
        <v>15938</v>
      </c>
      <c r="G3564" s="6" t="s">
        <v>18670</v>
      </c>
      <c r="H3564" s="5" t="s">
        <v>18671</v>
      </c>
      <c r="I3564" s="8" t="s">
        <v>16938</v>
      </c>
      <c r="J3564" s="5" t="s">
        <v>108</v>
      </c>
      <c r="K3564" s="5" t="s">
        <v>134</v>
      </c>
    </row>
    <row r="3565">
      <c r="A3565" s="4">
        <v>7533.0</v>
      </c>
      <c r="B3565" s="5" t="s">
        <v>18672</v>
      </c>
      <c r="C3565" s="5" t="s">
        <v>18643</v>
      </c>
      <c r="D3565" s="6" t="s">
        <v>16962</v>
      </c>
      <c r="E3565" s="5" t="s">
        <v>16851</v>
      </c>
      <c r="F3565" s="5" t="s">
        <v>15938</v>
      </c>
      <c r="G3565" s="6" t="s">
        <v>18673</v>
      </c>
      <c r="H3565" s="4" t="str">
        <f>IFERROR(__xludf.DUMMYFUNCTION("""info@""&amp;LOWER(REGEXREPLACE(B3565,""[^A-Za-z0-9]"",""""))&amp;"".com"""),"info@marbelcanpastillasl.com")</f>
        <v>info@marbelcanpastillasl.com</v>
      </c>
      <c r="I3565" s="9" t="s">
        <v>18674</v>
      </c>
      <c r="J3565" s="5" t="s">
        <v>42</v>
      </c>
      <c r="K3565" s="4" t="s">
        <v>42</v>
      </c>
    </row>
    <row r="3566">
      <c r="A3566" s="4">
        <v>7532.0</v>
      </c>
      <c r="B3566" s="5" t="s">
        <v>18675</v>
      </c>
      <c r="C3566" s="5" t="s">
        <v>18676</v>
      </c>
      <c r="D3566" s="6" t="s">
        <v>16962</v>
      </c>
      <c r="E3566" s="5" t="s">
        <v>16929</v>
      </c>
      <c r="F3566" s="5" t="s">
        <v>15938</v>
      </c>
      <c r="G3566" s="6" t="s">
        <v>18677</v>
      </c>
      <c r="H3566" s="5" t="s">
        <v>18678</v>
      </c>
      <c r="I3566" s="8" t="s">
        <v>16938</v>
      </c>
      <c r="J3566" s="5" t="s">
        <v>42</v>
      </c>
      <c r="K3566" s="5" t="s">
        <v>11049</v>
      </c>
    </row>
    <row r="3567">
      <c r="A3567" s="4">
        <v>7531.0</v>
      </c>
      <c r="B3567" s="5" t="s">
        <v>18679</v>
      </c>
      <c r="C3567" s="5" t="s">
        <v>18680</v>
      </c>
      <c r="D3567" s="6" t="s">
        <v>16935</v>
      </c>
      <c r="E3567" s="5" t="s">
        <v>16929</v>
      </c>
      <c r="F3567" s="5" t="s">
        <v>15938</v>
      </c>
      <c r="G3567" s="6" t="s">
        <v>18681</v>
      </c>
      <c r="H3567" s="4" t="str">
        <f>IFERROR(__xludf.DUMMYFUNCTION("""info@""&amp;LOWER(REGEXREPLACE(B3567,""[^A-Za-z0-9]"",""""))&amp;"".com"""),"info@millorgarden.com")</f>
        <v>info@millorgarden.com</v>
      </c>
      <c r="I3567" s="9" t="s">
        <v>18682</v>
      </c>
      <c r="J3567" s="5" t="s">
        <v>93</v>
      </c>
      <c r="K3567" s="5" t="s">
        <v>5320</v>
      </c>
    </row>
    <row r="3568">
      <c r="A3568" s="4">
        <v>7530.0</v>
      </c>
      <c r="B3568" s="5" t="s">
        <v>18683</v>
      </c>
      <c r="C3568" s="5" t="s">
        <v>18684</v>
      </c>
      <c r="D3568" s="6" t="s">
        <v>16962</v>
      </c>
      <c r="E3568" s="5" t="s">
        <v>16929</v>
      </c>
      <c r="F3568" s="5" t="s">
        <v>15938</v>
      </c>
      <c r="G3568" s="6" t="s">
        <v>18685</v>
      </c>
      <c r="H3568" s="5" t="s">
        <v>18686</v>
      </c>
      <c r="I3568" s="8" t="s">
        <v>17020</v>
      </c>
      <c r="J3568" s="5" t="s">
        <v>93</v>
      </c>
      <c r="K3568" s="5" t="s">
        <v>2826</v>
      </c>
    </row>
    <row r="3569">
      <c r="A3569" s="4">
        <v>7529.0</v>
      </c>
      <c r="B3569" s="5" t="s">
        <v>18687</v>
      </c>
      <c r="C3569" s="5" t="s">
        <v>18688</v>
      </c>
      <c r="D3569" s="6" t="s">
        <v>16935</v>
      </c>
      <c r="E3569" s="5" t="s">
        <v>16929</v>
      </c>
      <c r="F3569" s="5" t="s">
        <v>15938</v>
      </c>
      <c r="G3569" s="6" t="s">
        <v>18689</v>
      </c>
      <c r="H3569" s="5" t="s">
        <v>18690</v>
      </c>
      <c r="I3569" s="8" t="s">
        <v>16953</v>
      </c>
      <c r="J3569" s="5" t="s">
        <v>42</v>
      </c>
      <c r="K3569" s="4" t="s">
        <v>42</v>
      </c>
    </row>
    <row r="3570">
      <c r="A3570" s="4">
        <v>7528.0</v>
      </c>
      <c r="B3570" s="5" t="s">
        <v>18691</v>
      </c>
      <c r="C3570" s="5" t="s">
        <v>18692</v>
      </c>
      <c r="D3570" s="6" t="s">
        <v>16935</v>
      </c>
      <c r="E3570" s="5" t="s">
        <v>16929</v>
      </c>
      <c r="F3570" s="5" t="s">
        <v>15938</v>
      </c>
      <c r="G3570" s="6" t="s">
        <v>18693</v>
      </c>
      <c r="H3570" s="5" t="s">
        <v>18694</v>
      </c>
      <c r="I3570" s="8" t="s">
        <v>18695</v>
      </c>
      <c r="J3570" s="5" t="s">
        <v>108</v>
      </c>
      <c r="K3570" s="5" t="s">
        <v>14913</v>
      </c>
    </row>
    <row r="3571">
      <c r="A3571" s="4">
        <v>7527.0</v>
      </c>
      <c r="B3571" s="5" t="s">
        <v>18696</v>
      </c>
      <c r="C3571" s="5" t="s">
        <v>18697</v>
      </c>
      <c r="D3571" s="6" t="s">
        <v>16823</v>
      </c>
      <c r="E3571" s="5" t="s">
        <v>16716</v>
      </c>
      <c r="F3571" s="5" t="s">
        <v>15938</v>
      </c>
      <c r="G3571" s="6" t="s">
        <v>18698</v>
      </c>
      <c r="H3571" s="5" t="s">
        <v>18277</v>
      </c>
      <c r="I3571" s="8" t="s">
        <v>16953</v>
      </c>
      <c r="J3571" s="5" t="s">
        <v>108</v>
      </c>
      <c r="K3571" s="4" t="s">
        <v>42</v>
      </c>
    </row>
    <row r="3572">
      <c r="A3572" s="4">
        <v>7526.0</v>
      </c>
      <c r="B3572" s="5" t="s">
        <v>10308</v>
      </c>
      <c r="C3572" s="5" t="s">
        <v>18699</v>
      </c>
      <c r="D3572" s="6" t="s">
        <v>16962</v>
      </c>
      <c r="E3572" s="5" t="s">
        <v>16929</v>
      </c>
      <c r="F3572" s="5" t="s">
        <v>15938</v>
      </c>
      <c r="G3572" s="6" t="s">
        <v>18700</v>
      </c>
      <c r="H3572" s="7" t="s">
        <v>18701</v>
      </c>
      <c r="I3572" s="8" t="s">
        <v>18702</v>
      </c>
      <c r="J3572" s="5" t="s">
        <v>42</v>
      </c>
      <c r="K3572" s="4" t="s">
        <v>42</v>
      </c>
    </row>
    <row r="3573">
      <c r="A3573" s="4">
        <v>7525.0</v>
      </c>
      <c r="B3573" s="5" t="s">
        <v>18703</v>
      </c>
      <c r="C3573" s="5" t="s">
        <v>18704</v>
      </c>
      <c r="D3573" s="6" t="s">
        <v>16962</v>
      </c>
      <c r="E3573" s="5" t="s">
        <v>16929</v>
      </c>
      <c r="F3573" s="5" t="s">
        <v>15938</v>
      </c>
      <c r="G3573" s="6" t="s">
        <v>18705</v>
      </c>
      <c r="H3573" s="5" t="s">
        <v>18706</v>
      </c>
      <c r="I3573" s="8" t="s">
        <v>18707</v>
      </c>
      <c r="J3573" s="5" t="s">
        <v>108</v>
      </c>
      <c r="K3573" s="5" t="s">
        <v>3802</v>
      </c>
    </row>
    <row r="3574">
      <c r="A3574" s="4">
        <v>7524.0</v>
      </c>
      <c r="B3574" s="5" t="s">
        <v>18708</v>
      </c>
      <c r="C3574" s="5" t="s">
        <v>18709</v>
      </c>
      <c r="D3574" s="6" t="s">
        <v>16962</v>
      </c>
      <c r="E3574" s="5" t="s">
        <v>16929</v>
      </c>
      <c r="F3574" s="5" t="s">
        <v>15938</v>
      </c>
      <c r="G3574" s="6" t="s">
        <v>18710</v>
      </c>
      <c r="H3574" s="4" t="str">
        <f>IFERROR(__xludf.DUMMYFUNCTION("""info@""&amp;LOWER(REGEXREPLACE(B3574,""[^A-Za-z0-9]"",""""))&amp;"".com"""),"info@goya.com")</f>
        <v>info@goya.com</v>
      </c>
      <c r="I3574" s="9" t="s">
        <v>18711</v>
      </c>
      <c r="J3574" s="5" t="s">
        <v>93</v>
      </c>
      <c r="K3574" s="5" t="s">
        <v>1162</v>
      </c>
    </row>
    <row r="3575">
      <c r="A3575" s="4">
        <v>7523.0</v>
      </c>
      <c r="B3575" s="5" t="s">
        <v>18712</v>
      </c>
      <c r="C3575" s="5" t="s">
        <v>18713</v>
      </c>
      <c r="D3575" s="6" t="s">
        <v>16962</v>
      </c>
      <c r="E3575" s="5" t="s">
        <v>16851</v>
      </c>
      <c r="F3575" s="5" t="s">
        <v>15938</v>
      </c>
      <c r="G3575" s="6" t="s">
        <v>18714</v>
      </c>
      <c r="H3575" s="5" t="s">
        <v>18715</v>
      </c>
      <c r="I3575" s="8" t="s">
        <v>18716</v>
      </c>
      <c r="J3575" s="5" t="s">
        <v>93</v>
      </c>
      <c r="K3575" s="5" t="s">
        <v>1250</v>
      </c>
    </row>
    <row r="3576">
      <c r="A3576" s="4">
        <v>7522.0</v>
      </c>
      <c r="B3576" s="5" t="s">
        <v>18717</v>
      </c>
      <c r="C3576" s="5" t="s">
        <v>18718</v>
      </c>
      <c r="D3576" s="6" t="s">
        <v>16962</v>
      </c>
      <c r="E3576" s="5" t="s">
        <v>16929</v>
      </c>
      <c r="F3576" s="5" t="s">
        <v>15938</v>
      </c>
      <c r="G3576" s="6" t="s">
        <v>18719</v>
      </c>
      <c r="H3576" s="5" t="s">
        <v>18720</v>
      </c>
      <c r="I3576" s="8" t="s">
        <v>18721</v>
      </c>
      <c r="J3576" s="5" t="s">
        <v>93</v>
      </c>
      <c r="K3576" s="5" t="s">
        <v>14922</v>
      </c>
    </row>
    <row r="3577">
      <c r="A3577" s="4">
        <v>7521.0</v>
      </c>
      <c r="B3577" s="5" t="s">
        <v>18722</v>
      </c>
      <c r="C3577" s="5" t="s">
        <v>18723</v>
      </c>
      <c r="D3577" s="6" t="s">
        <v>16765</v>
      </c>
      <c r="E3577" s="5" t="s">
        <v>16766</v>
      </c>
      <c r="F3577" s="5" t="s">
        <v>15938</v>
      </c>
      <c r="G3577" s="6" t="s">
        <v>18719</v>
      </c>
      <c r="H3577" s="5" t="s">
        <v>18724</v>
      </c>
      <c r="I3577" s="8" t="s">
        <v>18725</v>
      </c>
      <c r="J3577" s="5" t="s">
        <v>463</v>
      </c>
      <c r="K3577" s="4" t="s">
        <v>42</v>
      </c>
    </row>
    <row r="3578">
      <c r="A3578" s="4">
        <v>7520.0</v>
      </c>
      <c r="B3578" s="5" t="s">
        <v>18726</v>
      </c>
      <c r="C3578" s="5" t="s">
        <v>18727</v>
      </c>
      <c r="D3578" s="6" t="s">
        <v>16962</v>
      </c>
      <c r="E3578" s="5" t="s">
        <v>16929</v>
      </c>
      <c r="F3578" s="5" t="s">
        <v>15938</v>
      </c>
      <c r="G3578" s="6" t="s">
        <v>18728</v>
      </c>
      <c r="H3578" s="5" t="s">
        <v>18729</v>
      </c>
      <c r="I3578" s="8" t="s">
        <v>16938</v>
      </c>
      <c r="J3578" s="5" t="s">
        <v>42</v>
      </c>
      <c r="K3578" s="5" t="s">
        <v>1250</v>
      </c>
    </row>
    <row r="3579">
      <c r="A3579" s="4">
        <v>7519.0</v>
      </c>
      <c r="B3579" s="5" t="s">
        <v>18730</v>
      </c>
      <c r="C3579" s="5" t="s">
        <v>18731</v>
      </c>
      <c r="D3579" s="6" t="s">
        <v>16962</v>
      </c>
      <c r="E3579" s="5" t="s">
        <v>16929</v>
      </c>
      <c r="F3579" s="5" t="s">
        <v>15938</v>
      </c>
      <c r="G3579" s="6" t="s">
        <v>18732</v>
      </c>
      <c r="H3579" s="5" t="s">
        <v>18733</v>
      </c>
      <c r="I3579" s="8" t="s">
        <v>16290</v>
      </c>
      <c r="J3579" s="5" t="s">
        <v>18</v>
      </c>
      <c r="K3579" s="5" t="s">
        <v>2662</v>
      </c>
    </row>
    <row r="3580">
      <c r="A3580" s="4">
        <v>7518.0</v>
      </c>
      <c r="B3580" s="5" t="s">
        <v>18734</v>
      </c>
      <c r="C3580" s="5" t="s">
        <v>18735</v>
      </c>
      <c r="D3580" s="6" t="s">
        <v>16962</v>
      </c>
      <c r="E3580" s="5" t="s">
        <v>16929</v>
      </c>
      <c r="F3580" s="5" t="s">
        <v>15938</v>
      </c>
      <c r="G3580" s="6" t="s">
        <v>18736</v>
      </c>
      <c r="H3580" s="5" t="s">
        <v>18737</v>
      </c>
      <c r="I3580" s="8" t="s">
        <v>18738</v>
      </c>
      <c r="J3580" s="5" t="s">
        <v>108</v>
      </c>
      <c r="K3580" s="5" t="s">
        <v>7719</v>
      </c>
    </row>
    <row r="3581">
      <c r="A3581" s="4">
        <v>7517.0</v>
      </c>
      <c r="B3581" s="5" t="s">
        <v>18739</v>
      </c>
      <c r="C3581" s="5" t="s">
        <v>18740</v>
      </c>
      <c r="D3581" s="6" t="s">
        <v>16962</v>
      </c>
      <c r="E3581" s="5" t="s">
        <v>16851</v>
      </c>
      <c r="F3581" s="5" t="s">
        <v>15938</v>
      </c>
      <c r="G3581" s="6" t="s">
        <v>18741</v>
      </c>
      <c r="H3581" s="5" t="s">
        <v>18742</v>
      </c>
      <c r="I3581" s="8" t="s">
        <v>18743</v>
      </c>
      <c r="J3581" s="5" t="s">
        <v>108</v>
      </c>
      <c r="K3581" s="5" t="s">
        <v>16959</v>
      </c>
    </row>
    <row r="3582">
      <c r="A3582" s="4">
        <v>7516.0</v>
      </c>
      <c r="B3582" s="5" t="s">
        <v>18744</v>
      </c>
      <c r="C3582" s="5" t="s">
        <v>18745</v>
      </c>
      <c r="D3582" s="6" t="s">
        <v>16962</v>
      </c>
      <c r="E3582" s="5" t="s">
        <v>16851</v>
      </c>
      <c r="F3582" s="5" t="s">
        <v>15938</v>
      </c>
      <c r="G3582" s="6" t="s">
        <v>18746</v>
      </c>
      <c r="H3582" s="5" t="s">
        <v>18747</v>
      </c>
      <c r="I3582" s="8" t="s">
        <v>17020</v>
      </c>
      <c r="J3582" s="5" t="s">
        <v>42</v>
      </c>
      <c r="K3582" s="5" t="s">
        <v>1885</v>
      </c>
    </row>
    <row r="3583">
      <c r="A3583" s="4">
        <v>7515.0</v>
      </c>
      <c r="B3583" s="5" t="s">
        <v>18748</v>
      </c>
      <c r="C3583" s="5" t="s">
        <v>18749</v>
      </c>
      <c r="D3583" s="6" t="s">
        <v>16935</v>
      </c>
      <c r="E3583" s="5" t="s">
        <v>16929</v>
      </c>
      <c r="F3583" s="5" t="s">
        <v>15938</v>
      </c>
      <c r="G3583" s="6" t="s">
        <v>18750</v>
      </c>
      <c r="H3583" s="5" t="s">
        <v>18751</v>
      </c>
      <c r="I3583" s="8" t="s">
        <v>16953</v>
      </c>
      <c r="J3583" s="5" t="s">
        <v>42</v>
      </c>
      <c r="K3583" s="5" t="s">
        <v>17930</v>
      </c>
    </row>
    <row r="3584">
      <c r="A3584" s="4">
        <v>7514.0</v>
      </c>
      <c r="B3584" s="5" t="s">
        <v>18752</v>
      </c>
      <c r="C3584" s="5" t="s">
        <v>18753</v>
      </c>
      <c r="D3584" s="6" t="s">
        <v>16962</v>
      </c>
      <c r="E3584" s="5" t="s">
        <v>16929</v>
      </c>
      <c r="F3584" s="5" t="s">
        <v>15938</v>
      </c>
      <c r="G3584" s="6" t="s">
        <v>18754</v>
      </c>
      <c r="H3584" s="5" t="s">
        <v>18755</v>
      </c>
      <c r="I3584" s="8" t="s">
        <v>18756</v>
      </c>
      <c r="J3584" s="5" t="s">
        <v>93</v>
      </c>
      <c r="K3584" s="5" t="s">
        <v>1250</v>
      </c>
    </row>
    <row r="3585">
      <c r="A3585" s="4">
        <v>7513.0</v>
      </c>
      <c r="B3585" s="5" t="s">
        <v>18757</v>
      </c>
      <c r="C3585" s="5" t="s">
        <v>18758</v>
      </c>
      <c r="D3585" s="6" t="s">
        <v>16962</v>
      </c>
      <c r="E3585" s="5" t="s">
        <v>16929</v>
      </c>
      <c r="F3585" s="5" t="s">
        <v>15938</v>
      </c>
      <c r="G3585" s="6" t="s">
        <v>18759</v>
      </c>
      <c r="H3585" s="5" t="s">
        <v>18760</v>
      </c>
      <c r="I3585" s="8" t="s">
        <v>18761</v>
      </c>
      <c r="J3585" s="5" t="s">
        <v>93</v>
      </c>
      <c r="K3585" s="4" t="s">
        <v>42</v>
      </c>
    </row>
    <row r="3586">
      <c r="A3586" s="4">
        <v>7512.0</v>
      </c>
      <c r="B3586" s="5" t="s">
        <v>18762</v>
      </c>
      <c r="C3586" s="5" t="s">
        <v>18763</v>
      </c>
      <c r="D3586" s="6" t="s">
        <v>16962</v>
      </c>
      <c r="E3586" s="5" t="s">
        <v>16929</v>
      </c>
      <c r="F3586" s="5" t="s">
        <v>15938</v>
      </c>
      <c r="G3586" s="6" t="s">
        <v>18764</v>
      </c>
      <c r="H3586" s="5" t="s">
        <v>18765</v>
      </c>
      <c r="I3586" s="8" t="s">
        <v>18738</v>
      </c>
      <c r="J3586" s="5" t="s">
        <v>108</v>
      </c>
      <c r="K3586" s="5" t="s">
        <v>18766</v>
      </c>
    </row>
    <row r="3587">
      <c r="A3587" s="4">
        <v>7511.0</v>
      </c>
      <c r="B3587" s="5" t="s">
        <v>18767</v>
      </c>
      <c r="C3587" s="5" t="s">
        <v>18768</v>
      </c>
      <c r="D3587" s="6" t="s">
        <v>16962</v>
      </c>
      <c r="E3587" s="5" t="s">
        <v>16929</v>
      </c>
      <c r="F3587" s="5" t="s">
        <v>15938</v>
      </c>
      <c r="G3587" s="6" t="s">
        <v>18769</v>
      </c>
      <c r="H3587" s="5" t="s">
        <v>18770</v>
      </c>
      <c r="I3587" s="8" t="s">
        <v>18771</v>
      </c>
      <c r="J3587" s="5" t="s">
        <v>42</v>
      </c>
      <c r="K3587" s="5" t="s">
        <v>2662</v>
      </c>
    </row>
    <row r="3588">
      <c r="A3588" s="4">
        <v>7510.0</v>
      </c>
      <c r="B3588" s="5" t="s">
        <v>18767</v>
      </c>
      <c r="C3588" s="5" t="s">
        <v>18768</v>
      </c>
      <c r="D3588" s="6" t="s">
        <v>16962</v>
      </c>
      <c r="E3588" s="5" t="s">
        <v>16929</v>
      </c>
      <c r="F3588" s="5" t="s">
        <v>15938</v>
      </c>
      <c r="G3588" s="6" t="s">
        <v>18769</v>
      </c>
      <c r="H3588" s="4" t="str">
        <f>IFERROR(__xludf.DUMMYFUNCTION("""info@""&amp;LOWER(REGEXREPLACE(B3588,""[^A-Za-z0-9]"",""""))&amp;"".com"""),"info@vistablava.com")</f>
        <v>info@vistablava.com</v>
      </c>
      <c r="I3588" s="9" t="s">
        <v>18772</v>
      </c>
      <c r="J3588" s="5" t="s">
        <v>42</v>
      </c>
      <c r="K3588" s="5" t="s">
        <v>16099</v>
      </c>
    </row>
    <row r="3589">
      <c r="A3589" s="4">
        <v>7509.0</v>
      </c>
      <c r="B3589" s="5" t="s">
        <v>18773</v>
      </c>
      <c r="C3589" s="5" t="s">
        <v>18774</v>
      </c>
      <c r="D3589" s="6" t="s">
        <v>16935</v>
      </c>
      <c r="E3589" s="5" t="s">
        <v>16929</v>
      </c>
      <c r="F3589" s="5" t="s">
        <v>15938</v>
      </c>
      <c r="G3589" s="6" t="s">
        <v>18775</v>
      </c>
      <c r="H3589" s="5" t="s">
        <v>18776</v>
      </c>
      <c r="I3589" s="8" t="s">
        <v>18777</v>
      </c>
      <c r="J3589" s="5" t="s">
        <v>93</v>
      </c>
      <c r="K3589" s="5" t="s">
        <v>5485</v>
      </c>
    </row>
    <row r="3590">
      <c r="A3590" s="4">
        <v>7508.0</v>
      </c>
      <c r="B3590" s="5" t="s">
        <v>18778</v>
      </c>
      <c r="C3590" s="5" t="s">
        <v>18779</v>
      </c>
      <c r="D3590" s="6" t="s">
        <v>16962</v>
      </c>
      <c r="E3590" s="5" t="s">
        <v>16851</v>
      </c>
      <c r="F3590" s="5" t="s">
        <v>15938</v>
      </c>
      <c r="G3590" s="6" t="s">
        <v>18780</v>
      </c>
      <c r="H3590" s="5" t="s">
        <v>18781</v>
      </c>
      <c r="I3590" s="8" t="s">
        <v>18782</v>
      </c>
      <c r="J3590" s="5" t="s">
        <v>42</v>
      </c>
      <c r="K3590" s="5" t="s">
        <v>2662</v>
      </c>
    </row>
    <row r="3591">
      <c r="A3591" s="4">
        <v>7507.0</v>
      </c>
      <c r="B3591" s="5" t="s">
        <v>18783</v>
      </c>
      <c r="C3591" s="5" t="s">
        <v>18784</v>
      </c>
      <c r="D3591" s="6" t="s">
        <v>16935</v>
      </c>
      <c r="E3591" s="5" t="s">
        <v>16929</v>
      </c>
      <c r="F3591" s="5" t="s">
        <v>15938</v>
      </c>
      <c r="G3591" s="6" t="s">
        <v>18785</v>
      </c>
      <c r="H3591" s="5" t="s">
        <v>18776</v>
      </c>
      <c r="I3591" s="8" t="s">
        <v>18777</v>
      </c>
      <c r="J3591" s="5" t="s">
        <v>93</v>
      </c>
      <c r="K3591" s="5" t="s">
        <v>17190</v>
      </c>
    </row>
    <row r="3592">
      <c r="A3592" s="4">
        <v>7506.0</v>
      </c>
      <c r="B3592" s="5" t="s">
        <v>18786</v>
      </c>
      <c r="C3592" s="5" t="s">
        <v>18787</v>
      </c>
      <c r="D3592" s="6" t="s">
        <v>16962</v>
      </c>
      <c r="E3592" s="5" t="s">
        <v>16851</v>
      </c>
      <c r="F3592" s="5" t="s">
        <v>15938</v>
      </c>
      <c r="G3592" s="6" t="s">
        <v>18788</v>
      </c>
      <c r="H3592" s="4" t="str">
        <f>IFERROR(__xludf.DUMMYFUNCTION("""info@""&amp;LOWER(REGEXREPLACE(B3592,""[^A-Za-z0-9]"",""""))&amp;"".com"""),"info@calamillornousl.com")</f>
        <v>info@calamillornousl.com</v>
      </c>
      <c r="I3592" s="9" t="s">
        <v>18789</v>
      </c>
      <c r="J3592" s="5" t="s">
        <v>93</v>
      </c>
      <c r="K3592" s="4" t="s">
        <v>42</v>
      </c>
    </row>
    <row r="3593">
      <c r="A3593" s="4">
        <v>7505.0</v>
      </c>
      <c r="B3593" s="5" t="s">
        <v>18790</v>
      </c>
      <c r="C3593" s="5" t="s">
        <v>18791</v>
      </c>
      <c r="D3593" s="6" t="s">
        <v>16962</v>
      </c>
      <c r="E3593" s="5" t="s">
        <v>16929</v>
      </c>
      <c r="F3593" s="5" t="s">
        <v>15938</v>
      </c>
      <c r="G3593" s="6" t="s">
        <v>18792</v>
      </c>
      <c r="H3593" s="5" t="s">
        <v>18793</v>
      </c>
      <c r="I3593" s="8" t="s">
        <v>16938</v>
      </c>
      <c r="J3593" s="5" t="s">
        <v>367</v>
      </c>
      <c r="K3593" s="5" t="s">
        <v>2214</v>
      </c>
    </row>
    <row r="3594">
      <c r="A3594" s="4">
        <v>7504.0</v>
      </c>
      <c r="B3594" s="5" t="s">
        <v>18794</v>
      </c>
      <c r="C3594" s="5" t="s">
        <v>18795</v>
      </c>
      <c r="D3594" s="6" t="s">
        <v>16962</v>
      </c>
      <c r="E3594" s="5" t="s">
        <v>16851</v>
      </c>
      <c r="F3594" s="5" t="s">
        <v>15938</v>
      </c>
      <c r="G3594" s="6" t="s">
        <v>18796</v>
      </c>
      <c r="H3594" s="5" t="s">
        <v>18720</v>
      </c>
      <c r="I3594" s="8" t="s">
        <v>18797</v>
      </c>
      <c r="J3594" s="5" t="s">
        <v>42</v>
      </c>
      <c r="K3594" s="4" t="s">
        <v>42</v>
      </c>
    </row>
    <row r="3595">
      <c r="A3595" s="4">
        <v>7503.0</v>
      </c>
      <c r="B3595" s="5" t="s">
        <v>18798</v>
      </c>
      <c r="C3595" s="5" t="s">
        <v>18799</v>
      </c>
      <c r="D3595" s="6" t="s">
        <v>16962</v>
      </c>
      <c r="E3595" s="5" t="s">
        <v>16851</v>
      </c>
      <c r="F3595" s="5" t="s">
        <v>15938</v>
      </c>
      <c r="G3595" s="6" t="s">
        <v>18800</v>
      </c>
      <c r="H3595" s="5" t="s">
        <v>18801</v>
      </c>
      <c r="I3595" s="8" t="s">
        <v>18802</v>
      </c>
      <c r="J3595" s="5" t="s">
        <v>108</v>
      </c>
      <c r="K3595" s="5" t="s">
        <v>1629</v>
      </c>
    </row>
    <row r="3596">
      <c r="A3596" s="4">
        <v>7502.0</v>
      </c>
      <c r="B3596" s="5" t="s">
        <v>18803</v>
      </c>
      <c r="C3596" s="5" t="s">
        <v>18804</v>
      </c>
      <c r="D3596" s="6" t="s">
        <v>16962</v>
      </c>
      <c r="E3596" s="5" t="s">
        <v>16929</v>
      </c>
      <c r="F3596" s="5" t="s">
        <v>15938</v>
      </c>
      <c r="G3596" s="6" t="s">
        <v>18805</v>
      </c>
      <c r="H3596" s="5" t="s">
        <v>18806</v>
      </c>
      <c r="I3596" s="8" t="s">
        <v>18807</v>
      </c>
      <c r="J3596" s="5" t="s">
        <v>42</v>
      </c>
      <c r="K3596" s="5" t="s">
        <v>10244</v>
      </c>
    </row>
    <row r="3597">
      <c r="A3597" s="4">
        <v>7501.0</v>
      </c>
      <c r="B3597" s="5" t="s">
        <v>18808</v>
      </c>
      <c r="C3597" s="5" t="s">
        <v>18809</v>
      </c>
      <c r="D3597" s="6" t="s">
        <v>16962</v>
      </c>
      <c r="E3597" s="5" t="s">
        <v>16929</v>
      </c>
      <c r="F3597" s="5" t="s">
        <v>15938</v>
      </c>
      <c r="G3597" s="6" t="s">
        <v>18810</v>
      </c>
      <c r="H3597" s="5" t="s">
        <v>18811</v>
      </c>
      <c r="I3597" s="9" t="s">
        <v>18812</v>
      </c>
      <c r="J3597" s="5" t="s">
        <v>93</v>
      </c>
      <c r="K3597" s="5" t="s">
        <v>9767</v>
      </c>
    </row>
    <row r="3598">
      <c r="A3598" s="4">
        <v>7500.0</v>
      </c>
      <c r="B3598" s="5" t="s">
        <v>18813</v>
      </c>
      <c r="C3598" s="5" t="s">
        <v>18814</v>
      </c>
      <c r="D3598" s="6" t="s">
        <v>16962</v>
      </c>
      <c r="E3598" s="5" t="s">
        <v>16929</v>
      </c>
      <c r="F3598" s="5" t="s">
        <v>15938</v>
      </c>
      <c r="G3598" s="6" t="s">
        <v>18815</v>
      </c>
      <c r="H3598" s="5" t="s">
        <v>18816</v>
      </c>
      <c r="I3598" s="8" t="s">
        <v>16938</v>
      </c>
      <c r="J3598" s="5" t="s">
        <v>42</v>
      </c>
      <c r="K3598" s="5" t="s">
        <v>1210</v>
      </c>
    </row>
    <row r="3599">
      <c r="A3599" s="4">
        <v>7499.0</v>
      </c>
      <c r="B3599" s="5" t="s">
        <v>18817</v>
      </c>
      <c r="C3599" s="5" t="s">
        <v>18818</v>
      </c>
      <c r="D3599" s="6" t="s">
        <v>16962</v>
      </c>
      <c r="E3599" s="5" t="s">
        <v>16851</v>
      </c>
      <c r="F3599" s="5" t="s">
        <v>15938</v>
      </c>
      <c r="G3599" s="6" t="s">
        <v>18819</v>
      </c>
      <c r="H3599" s="5" t="s">
        <v>18820</v>
      </c>
      <c r="I3599" s="8" t="s">
        <v>16780</v>
      </c>
      <c r="J3599" s="5" t="s">
        <v>42</v>
      </c>
      <c r="K3599" s="5" t="s">
        <v>10996</v>
      </c>
    </row>
    <row r="3600">
      <c r="A3600" s="4">
        <v>7498.0</v>
      </c>
      <c r="B3600" s="5" t="s">
        <v>18821</v>
      </c>
      <c r="C3600" s="5" t="s">
        <v>18822</v>
      </c>
      <c r="D3600" s="6" t="s">
        <v>16935</v>
      </c>
      <c r="E3600" s="5" t="s">
        <v>16929</v>
      </c>
      <c r="F3600" s="5" t="s">
        <v>15938</v>
      </c>
      <c r="G3600" s="6" t="s">
        <v>18823</v>
      </c>
      <c r="H3600" s="4" t="str">
        <f>IFERROR(__xludf.DUMMYFUNCTION("""info@""&amp;LOWER(REGEXREPLACE(B3600,""[^A-Za-z0-9]"",""""))&amp;"".com"""),"info@hotelgransol.com")</f>
        <v>info@hotelgransol.com</v>
      </c>
      <c r="I3600" s="9" t="s">
        <v>18824</v>
      </c>
      <c r="J3600" s="5" t="s">
        <v>93</v>
      </c>
      <c r="K3600" s="5" t="s">
        <v>1446</v>
      </c>
    </row>
    <row r="3601">
      <c r="A3601" s="4">
        <v>7497.0</v>
      </c>
      <c r="B3601" s="5" t="s">
        <v>18668</v>
      </c>
      <c r="C3601" s="5" t="s">
        <v>18825</v>
      </c>
      <c r="D3601" s="6" t="s">
        <v>16962</v>
      </c>
      <c r="E3601" s="5" t="s">
        <v>16929</v>
      </c>
      <c r="F3601" s="5" t="s">
        <v>15938</v>
      </c>
      <c r="G3601" s="6" t="s">
        <v>18826</v>
      </c>
      <c r="H3601" s="5" t="s">
        <v>18827</v>
      </c>
      <c r="I3601" s="8" t="s">
        <v>16938</v>
      </c>
      <c r="J3601" s="5" t="s">
        <v>42</v>
      </c>
      <c r="K3601" s="5" t="s">
        <v>17844</v>
      </c>
    </row>
    <row r="3602">
      <c r="A3602" s="4">
        <v>7496.0</v>
      </c>
      <c r="B3602" s="5" t="s">
        <v>18828</v>
      </c>
      <c r="C3602" s="5" t="s">
        <v>18829</v>
      </c>
      <c r="D3602" s="6" t="s">
        <v>16962</v>
      </c>
      <c r="E3602" s="5" t="s">
        <v>16929</v>
      </c>
      <c r="F3602" s="5" t="s">
        <v>15938</v>
      </c>
      <c r="G3602" s="6" t="s">
        <v>18830</v>
      </c>
      <c r="H3602" s="7" t="s">
        <v>18831</v>
      </c>
      <c r="I3602" s="8" t="s">
        <v>18832</v>
      </c>
      <c r="J3602" s="5" t="s">
        <v>463</v>
      </c>
      <c r="K3602" s="4" t="s">
        <v>42</v>
      </c>
    </row>
    <row r="3603">
      <c r="A3603" s="4">
        <v>7495.0</v>
      </c>
      <c r="B3603" s="5" t="s">
        <v>18833</v>
      </c>
      <c r="C3603" s="5" t="s">
        <v>18834</v>
      </c>
      <c r="D3603" s="6" t="s">
        <v>16962</v>
      </c>
      <c r="E3603" s="5" t="s">
        <v>16929</v>
      </c>
      <c r="F3603" s="5" t="s">
        <v>15938</v>
      </c>
      <c r="G3603" s="6" t="s">
        <v>18835</v>
      </c>
      <c r="H3603" s="4" t="s">
        <v>18806</v>
      </c>
      <c r="I3603" s="8" t="s">
        <v>18836</v>
      </c>
      <c r="J3603" s="5" t="s">
        <v>42</v>
      </c>
      <c r="K3603" s="5" t="s">
        <v>14961</v>
      </c>
    </row>
    <row r="3604">
      <c r="A3604" s="4">
        <v>7494.0</v>
      </c>
      <c r="B3604" s="5" t="s">
        <v>18837</v>
      </c>
      <c r="C3604" s="5" t="s">
        <v>18838</v>
      </c>
      <c r="D3604" s="6" t="s">
        <v>16962</v>
      </c>
      <c r="E3604" s="5" t="s">
        <v>16851</v>
      </c>
      <c r="F3604" s="5" t="s">
        <v>15938</v>
      </c>
      <c r="G3604" s="6" t="s">
        <v>18839</v>
      </c>
      <c r="H3604" s="5" t="s">
        <v>18840</v>
      </c>
      <c r="I3604" s="8" t="s">
        <v>16953</v>
      </c>
      <c r="J3604" s="5" t="s">
        <v>42</v>
      </c>
      <c r="K3604" s="5" t="s">
        <v>18841</v>
      </c>
    </row>
    <row r="3605">
      <c r="A3605" s="4">
        <v>7493.0</v>
      </c>
      <c r="B3605" s="5" t="s">
        <v>18842</v>
      </c>
      <c r="C3605" s="5" t="s">
        <v>18843</v>
      </c>
      <c r="D3605" s="6" t="s">
        <v>16935</v>
      </c>
      <c r="E3605" s="5" t="s">
        <v>16929</v>
      </c>
      <c r="F3605" s="5" t="s">
        <v>15938</v>
      </c>
      <c r="G3605" s="6" t="s">
        <v>18844</v>
      </c>
      <c r="H3605" s="5" t="s">
        <v>18845</v>
      </c>
      <c r="I3605" s="8" t="s">
        <v>18846</v>
      </c>
      <c r="J3605" s="5" t="s">
        <v>42</v>
      </c>
      <c r="K3605" s="5" t="s">
        <v>433</v>
      </c>
    </row>
    <row r="3606">
      <c r="A3606" s="4">
        <v>7492.0</v>
      </c>
      <c r="B3606" s="5" t="s">
        <v>18847</v>
      </c>
      <c r="C3606" s="5" t="s">
        <v>18848</v>
      </c>
      <c r="D3606" s="6" t="s">
        <v>16962</v>
      </c>
      <c r="E3606" s="5" t="s">
        <v>16929</v>
      </c>
      <c r="F3606" s="5" t="s">
        <v>15938</v>
      </c>
      <c r="G3606" s="6" t="s">
        <v>18849</v>
      </c>
      <c r="H3606" s="5" t="s">
        <v>18850</v>
      </c>
      <c r="I3606" s="8" t="s">
        <v>16938</v>
      </c>
      <c r="J3606" s="5" t="s">
        <v>93</v>
      </c>
      <c r="K3606" s="5" t="s">
        <v>7640</v>
      </c>
    </row>
    <row r="3607">
      <c r="A3607" s="4">
        <v>7491.0</v>
      </c>
      <c r="B3607" s="5" t="s">
        <v>18851</v>
      </c>
      <c r="C3607" s="5" t="s">
        <v>18852</v>
      </c>
      <c r="D3607" s="6" t="s">
        <v>16962</v>
      </c>
      <c r="E3607" s="5" t="s">
        <v>16851</v>
      </c>
      <c r="F3607" s="5" t="s">
        <v>15938</v>
      </c>
      <c r="G3607" s="6" t="s">
        <v>18853</v>
      </c>
      <c r="H3607" s="5" t="s">
        <v>18854</v>
      </c>
      <c r="I3607" s="8" t="s">
        <v>17723</v>
      </c>
      <c r="J3607" s="5" t="s">
        <v>93</v>
      </c>
      <c r="K3607" s="4" t="s">
        <v>42</v>
      </c>
    </row>
    <row r="3608">
      <c r="A3608" s="4">
        <v>7490.0</v>
      </c>
      <c r="B3608" s="5" t="s">
        <v>18855</v>
      </c>
      <c r="C3608" s="5" t="s">
        <v>18856</v>
      </c>
      <c r="D3608" s="6" t="s">
        <v>16962</v>
      </c>
      <c r="E3608" s="5" t="s">
        <v>16851</v>
      </c>
      <c r="F3608" s="5" t="s">
        <v>15938</v>
      </c>
      <c r="G3608" s="6" t="s">
        <v>18857</v>
      </c>
      <c r="H3608" s="5" t="s">
        <v>18706</v>
      </c>
      <c r="I3608" s="8" t="s">
        <v>18707</v>
      </c>
      <c r="J3608" s="5" t="s">
        <v>42</v>
      </c>
      <c r="K3608" s="5" t="s">
        <v>3802</v>
      </c>
    </row>
    <row r="3609">
      <c r="A3609" s="4">
        <v>7489.0</v>
      </c>
      <c r="B3609" s="5" t="s">
        <v>18858</v>
      </c>
      <c r="C3609" s="5" t="s">
        <v>18859</v>
      </c>
      <c r="D3609" s="6" t="s">
        <v>16935</v>
      </c>
      <c r="E3609" s="5" t="s">
        <v>16929</v>
      </c>
      <c r="F3609" s="5" t="s">
        <v>15938</v>
      </c>
      <c r="G3609" s="6" t="s">
        <v>18860</v>
      </c>
      <c r="H3609" s="5" t="s">
        <v>18861</v>
      </c>
      <c r="I3609" s="8" t="s">
        <v>16953</v>
      </c>
      <c r="J3609" s="5" t="s">
        <v>93</v>
      </c>
      <c r="K3609" s="5" t="s">
        <v>13751</v>
      </c>
    </row>
    <row r="3610">
      <c r="A3610" s="4">
        <v>7488.0</v>
      </c>
      <c r="B3610" s="5" t="s">
        <v>18828</v>
      </c>
      <c r="C3610" s="5" t="s">
        <v>18862</v>
      </c>
      <c r="D3610" s="6" t="s">
        <v>16962</v>
      </c>
      <c r="E3610" s="5" t="s">
        <v>16929</v>
      </c>
      <c r="F3610" s="5" t="s">
        <v>15938</v>
      </c>
      <c r="G3610" s="6" t="s">
        <v>18863</v>
      </c>
      <c r="H3610" s="5" t="s">
        <v>18864</v>
      </c>
      <c r="I3610" s="8" t="s">
        <v>18832</v>
      </c>
      <c r="J3610" s="5" t="s">
        <v>93</v>
      </c>
      <c r="K3610" s="5" t="s">
        <v>13751</v>
      </c>
    </row>
    <row r="3611">
      <c r="A3611" s="4">
        <v>7487.0</v>
      </c>
      <c r="B3611" s="5" t="s">
        <v>18865</v>
      </c>
      <c r="C3611" s="5" t="s">
        <v>18866</v>
      </c>
      <c r="D3611" s="6" t="s">
        <v>16962</v>
      </c>
      <c r="E3611" s="5" t="s">
        <v>16929</v>
      </c>
      <c r="F3611" s="5" t="s">
        <v>15938</v>
      </c>
      <c r="G3611" s="6" t="s">
        <v>18867</v>
      </c>
      <c r="H3611" s="5" t="s">
        <v>18868</v>
      </c>
      <c r="I3611" s="8" t="s">
        <v>16938</v>
      </c>
      <c r="J3611" s="5" t="s">
        <v>93</v>
      </c>
      <c r="K3611" s="5" t="s">
        <v>1421</v>
      </c>
    </row>
    <row r="3612">
      <c r="A3612" s="4">
        <v>7486.0</v>
      </c>
      <c r="B3612" s="5" t="s">
        <v>18869</v>
      </c>
      <c r="C3612" s="5" t="s">
        <v>18870</v>
      </c>
      <c r="D3612" s="6" t="s">
        <v>18871</v>
      </c>
      <c r="E3612" s="5" t="s">
        <v>16704</v>
      </c>
      <c r="F3612" s="5" t="s">
        <v>15938</v>
      </c>
      <c r="G3612" s="6" t="s">
        <v>18872</v>
      </c>
      <c r="H3612" s="5" t="s">
        <v>18873</v>
      </c>
      <c r="I3612" s="8" t="s">
        <v>18874</v>
      </c>
      <c r="J3612" s="5" t="s">
        <v>42</v>
      </c>
      <c r="K3612" s="5" t="s">
        <v>74</v>
      </c>
    </row>
    <row r="3613">
      <c r="A3613" s="4">
        <v>7485.0</v>
      </c>
      <c r="B3613" s="5" t="s">
        <v>16827</v>
      </c>
      <c r="C3613" s="5" t="s">
        <v>18875</v>
      </c>
      <c r="D3613" s="6" t="s">
        <v>18876</v>
      </c>
      <c r="E3613" s="5" t="s">
        <v>16704</v>
      </c>
      <c r="F3613" s="5" t="s">
        <v>15938</v>
      </c>
      <c r="G3613" s="6" t="s">
        <v>18877</v>
      </c>
      <c r="H3613" s="5" t="s">
        <v>18878</v>
      </c>
      <c r="I3613" s="8" t="s">
        <v>18879</v>
      </c>
      <c r="J3613" s="5" t="s">
        <v>93</v>
      </c>
      <c r="K3613" s="4" t="s">
        <v>42</v>
      </c>
    </row>
    <row r="3614">
      <c r="A3614" s="4">
        <v>7484.0</v>
      </c>
      <c r="B3614" s="5" t="s">
        <v>18880</v>
      </c>
      <c r="C3614" s="5" t="s">
        <v>18881</v>
      </c>
      <c r="D3614" s="6" t="s">
        <v>16017</v>
      </c>
      <c r="E3614" s="5" t="s">
        <v>16018</v>
      </c>
      <c r="F3614" s="5" t="s">
        <v>15938</v>
      </c>
      <c r="G3614" s="6" t="s">
        <v>18882</v>
      </c>
      <c r="H3614" s="5" t="s">
        <v>18883</v>
      </c>
      <c r="I3614" s="8" t="s">
        <v>18884</v>
      </c>
      <c r="J3614" s="5" t="s">
        <v>42</v>
      </c>
      <c r="K3614" s="5" t="s">
        <v>170</v>
      </c>
    </row>
    <row r="3615">
      <c r="A3615" s="4">
        <v>7483.0</v>
      </c>
      <c r="B3615" s="5" t="s">
        <v>18885</v>
      </c>
      <c r="C3615" s="5" t="s">
        <v>18886</v>
      </c>
      <c r="D3615" s="6" t="s">
        <v>17121</v>
      </c>
      <c r="E3615" s="5" t="s">
        <v>17122</v>
      </c>
      <c r="F3615" s="5" t="s">
        <v>15938</v>
      </c>
      <c r="G3615" s="6" t="s">
        <v>18887</v>
      </c>
      <c r="H3615" s="5" t="s">
        <v>18888</v>
      </c>
      <c r="I3615" s="8" t="s">
        <v>18889</v>
      </c>
      <c r="J3615" s="5" t="s">
        <v>42</v>
      </c>
      <c r="K3615" s="4" t="s">
        <v>42</v>
      </c>
    </row>
    <row r="3616">
      <c r="A3616" s="4">
        <v>7482.0</v>
      </c>
      <c r="B3616" s="5" t="s">
        <v>18890</v>
      </c>
      <c r="C3616" s="5" t="s">
        <v>18891</v>
      </c>
      <c r="D3616" s="6" t="s">
        <v>18892</v>
      </c>
      <c r="E3616" s="5" t="s">
        <v>18017</v>
      </c>
      <c r="F3616" s="5" t="s">
        <v>15938</v>
      </c>
      <c r="G3616" s="6" t="s">
        <v>18893</v>
      </c>
      <c r="H3616" s="5" t="s">
        <v>18894</v>
      </c>
      <c r="I3616" s="8" t="s">
        <v>18895</v>
      </c>
      <c r="J3616" s="5" t="s">
        <v>18</v>
      </c>
      <c r="K3616" s="5" t="s">
        <v>115</v>
      </c>
    </row>
    <row r="3617">
      <c r="A3617" s="4">
        <v>7481.0</v>
      </c>
      <c r="B3617" s="5" t="s">
        <v>18896</v>
      </c>
      <c r="C3617" s="5" t="s">
        <v>18897</v>
      </c>
      <c r="D3617" s="6" t="s">
        <v>16850</v>
      </c>
      <c r="E3617" s="5" t="s">
        <v>16851</v>
      </c>
      <c r="F3617" s="5" t="s">
        <v>15938</v>
      </c>
      <c r="G3617" s="6" t="s">
        <v>18898</v>
      </c>
      <c r="H3617" s="5" t="s">
        <v>18899</v>
      </c>
      <c r="I3617" s="8" t="s">
        <v>18900</v>
      </c>
      <c r="J3617" s="5" t="s">
        <v>18</v>
      </c>
      <c r="K3617" s="5" t="s">
        <v>160</v>
      </c>
    </row>
    <row r="3618">
      <c r="A3618" s="4">
        <v>7480.0</v>
      </c>
      <c r="B3618" s="5" t="s">
        <v>18901</v>
      </c>
      <c r="C3618" s="5" t="s">
        <v>18902</v>
      </c>
      <c r="D3618" s="6" t="s">
        <v>16928</v>
      </c>
      <c r="E3618" s="5" t="s">
        <v>16929</v>
      </c>
      <c r="F3618" s="5" t="s">
        <v>15938</v>
      </c>
      <c r="G3618" s="6" t="s">
        <v>18903</v>
      </c>
      <c r="H3618" s="5" t="s">
        <v>18904</v>
      </c>
      <c r="I3618" s="8" t="s">
        <v>16153</v>
      </c>
      <c r="J3618" s="5" t="s">
        <v>108</v>
      </c>
      <c r="K3618" s="4" t="s">
        <v>42</v>
      </c>
    </row>
    <row r="3619">
      <c r="A3619" s="4">
        <v>7479.0</v>
      </c>
      <c r="B3619" s="5" t="s">
        <v>18905</v>
      </c>
      <c r="C3619" s="5" t="s">
        <v>18906</v>
      </c>
      <c r="D3619" s="6" t="s">
        <v>16823</v>
      </c>
      <c r="E3619" s="5" t="s">
        <v>16716</v>
      </c>
      <c r="F3619" s="5" t="s">
        <v>15938</v>
      </c>
      <c r="G3619" s="6" t="s">
        <v>18907</v>
      </c>
      <c r="H3619" s="4" t="str">
        <f>IFERROR(__xludf.DUMMYFUNCTION("""info@""&amp;LOWER(REGEXREPLACE(B3619,""[^A-Za-z0-9]"",""""))&amp;"".com"""),"info@explotacioneshotelerasgamundisl.com")</f>
        <v>info@explotacioneshotelerasgamundisl.com</v>
      </c>
      <c r="I3619" s="9" t="s">
        <v>18908</v>
      </c>
      <c r="J3619" s="5" t="s">
        <v>42</v>
      </c>
      <c r="K3619" s="4" t="s">
        <v>42</v>
      </c>
    </row>
    <row r="3620">
      <c r="A3620" s="4">
        <v>7478.0</v>
      </c>
      <c r="B3620" s="5" t="s">
        <v>18909</v>
      </c>
      <c r="C3620" s="5" t="s">
        <v>18910</v>
      </c>
      <c r="D3620" s="6" t="s">
        <v>16912</v>
      </c>
      <c r="E3620" s="5" t="s">
        <v>16716</v>
      </c>
      <c r="F3620" s="5" t="s">
        <v>15938</v>
      </c>
      <c r="G3620" s="6" t="s">
        <v>18911</v>
      </c>
      <c r="H3620" s="5" t="s">
        <v>18912</v>
      </c>
      <c r="I3620" s="8" t="s">
        <v>16079</v>
      </c>
      <c r="J3620" s="5" t="s">
        <v>42</v>
      </c>
      <c r="K3620" s="4" t="s">
        <v>42</v>
      </c>
    </row>
    <row r="3621">
      <c r="A3621" s="4">
        <v>7477.0</v>
      </c>
      <c r="B3621" s="5" t="s">
        <v>18913</v>
      </c>
      <c r="C3621" s="5" t="s">
        <v>18914</v>
      </c>
      <c r="D3621" s="6" t="s">
        <v>16823</v>
      </c>
      <c r="E3621" s="5" t="s">
        <v>16716</v>
      </c>
      <c r="F3621" s="5" t="s">
        <v>15938</v>
      </c>
      <c r="G3621" s="6" t="s">
        <v>18915</v>
      </c>
      <c r="H3621" s="5" t="s">
        <v>18916</v>
      </c>
      <c r="I3621" s="8" t="s">
        <v>18649</v>
      </c>
      <c r="J3621" s="5" t="s">
        <v>42</v>
      </c>
      <c r="K3621" s="5" t="s">
        <v>8160</v>
      </c>
    </row>
    <row r="3622">
      <c r="A3622" s="4">
        <v>7476.0</v>
      </c>
      <c r="B3622" s="5" t="s">
        <v>18917</v>
      </c>
      <c r="C3622" s="5" t="s">
        <v>18918</v>
      </c>
      <c r="D3622" s="6" t="s">
        <v>16823</v>
      </c>
      <c r="E3622" s="5" t="s">
        <v>16716</v>
      </c>
      <c r="F3622" s="5" t="s">
        <v>15938</v>
      </c>
      <c r="G3622" s="6" t="s">
        <v>18915</v>
      </c>
      <c r="H3622" s="5" t="s">
        <v>16919</v>
      </c>
      <c r="I3622" s="8" t="s">
        <v>16920</v>
      </c>
      <c r="J3622" s="5" t="s">
        <v>108</v>
      </c>
      <c r="K3622" s="5" t="s">
        <v>679</v>
      </c>
    </row>
    <row r="3623">
      <c r="A3623" s="4">
        <v>7475.0</v>
      </c>
      <c r="B3623" s="5" t="s">
        <v>18919</v>
      </c>
      <c r="C3623" s="5" t="s">
        <v>18920</v>
      </c>
      <c r="D3623" s="6" t="s">
        <v>16823</v>
      </c>
      <c r="E3623" s="5" t="s">
        <v>16716</v>
      </c>
      <c r="F3623" s="5" t="s">
        <v>15938</v>
      </c>
      <c r="G3623" s="6" t="s">
        <v>18921</v>
      </c>
      <c r="H3623" s="5" t="s">
        <v>18922</v>
      </c>
      <c r="I3623" s="8" t="s">
        <v>18923</v>
      </c>
      <c r="J3623" s="5" t="s">
        <v>42</v>
      </c>
      <c r="K3623" s="4" t="s">
        <v>42</v>
      </c>
    </row>
    <row r="3624">
      <c r="A3624" s="4">
        <v>7474.0</v>
      </c>
      <c r="B3624" s="5" t="s">
        <v>18924</v>
      </c>
      <c r="C3624" s="5" t="s">
        <v>18925</v>
      </c>
      <c r="D3624" s="6" t="s">
        <v>16823</v>
      </c>
      <c r="E3624" s="5" t="s">
        <v>16716</v>
      </c>
      <c r="F3624" s="5" t="s">
        <v>15938</v>
      </c>
      <c r="G3624" s="6" t="s">
        <v>18926</v>
      </c>
      <c r="H3624" s="5" t="s">
        <v>18927</v>
      </c>
      <c r="I3624" s="8" t="s">
        <v>18928</v>
      </c>
      <c r="J3624" s="5" t="s">
        <v>42</v>
      </c>
      <c r="K3624" s="5" t="s">
        <v>921</v>
      </c>
    </row>
    <row r="3625">
      <c r="A3625" s="4">
        <v>7473.0</v>
      </c>
      <c r="B3625" s="5" t="s">
        <v>18929</v>
      </c>
      <c r="C3625" s="5" t="s">
        <v>18925</v>
      </c>
      <c r="D3625" s="6" t="s">
        <v>16823</v>
      </c>
      <c r="E3625" s="5" t="s">
        <v>16716</v>
      </c>
      <c r="F3625" s="5" t="s">
        <v>15938</v>
      </c>
      <c r="G3625" s="6" t="s">
        <v>18926</v>
      </c>
      <c r="H3625" s="5" t="s">
        <v>18930</v>
      </c>
      <c r="I3625" s="8" t="s">
        <v>18928</v>
      </c>
      <c r="J3625" s="5" t="s">
        <v>51</v>
      </c>
      <c r="K3625" s="5" t="s">
        <v>2119</v>
      </c>
    </row>
    <row r="3626">
      <c r="A3626" s="4">
        <v>7472.0</v>
      </c>
      <c r="B3626" s="5" t="s">
        <v>18931</v>
      </c>
      <c r="C3626" s="5" t="s">
        <v>18932</v>
      </c>
      <c r="D3626" s="6" t="s">
        <v>16912</v>
      </c>
      <c r="E3626" s="5" t="s">
        <v>16716</v>
      </c>
      <c r="F3626" s="5" t="s">
        <v>15938</v>
      </c>
      <c r="G3626" s="6" t="s">
        <v>18933</v>
      </c>
      <c r="H3626" s="5" t="s">
        <v>18934</v>
      </c>
      <c r="I3626" s="8" t="s">
        <v>18935</v>
      </c>
      <c r="J3626" s="5" t="s">
        <v>93</v>
      </c>
      <c r="K3626" s="5" t="s">
        <v>294</v>
      </c>
    </row>
    <row r="3627">
      <c r="A3627" s="4">
        <v>7471.0</v>
      </c>
      <c r="B3627" s="5" t="s">
        <v>18936</v>
      </c>
      <c r="C3627" s="5" t="s">
        <v>18937</v>
      </c>
      <c r="D3627" s="6" t="s">
        <v>16823</v>
      </c>
      <c r="E3627" s="5" t="s">
        <v>16716</v>
      </c>
      <c r="F3627" s="5" t="s">
        <v>15938</v>
      </c>
      <c r="G3627" s="6" t="s">
        <v>18938</v>
      </c>
      <c r="H3627" s="5" t="s">
        <v>18939</v>
      </c>
      <c r="I3627" s="8" t="s">
        <v>16953</v>
      </c>
      <c r="J3627" s="5" t="s">
        <v>108</v>
      </c>
      <c r="K3627" s="5" t="s">
        <v>16046</v>
      </c>
    </row>
    <row r="3628">
      <c r="A3628" s="4">
        <v>7470.0</v>
      </c>
      <c r="B3628" s="5" t="s">
        <v>18940</v>
      </c>
      <c r="C3628" s="5" t="s">
        <v>18941</v>
      </c>
      <c r="D3628" s="6" t="s">
        <v>18942</v>
      </c>
      <c r="E3628" s="5" t="s">
        <v>18017</v>
      </c>
      <c r="F3628" s="5" t="s">
        <v>15938</v>
      </c>
      <c r="G3628" s="6" t="s">
        <v>18943</v>
      </c>
      <c r="H3628" s="5" t="s">
        <v>18944</v>
      </c>
      <c r="I3628" s="8" t="s">
        <v>16075</v>
      </c>
      <c r="J3628" s="5" t="s">
        <v>42</v>
      </c>
      <c r="K3628" s="4" t="s">
        <v>42</v>
      </c>
    </row>
    <row r="3629">
      <c r="A3629" s="4">
        <v>7469.0</v>
      </c>
      <c r="B3629" s="5" t="s">
        <v>18945</v>
      </c>
      <c r="C3629" s="5" t="s">
        <v>18946</v>
      </c>
      <c r="D3629" s="6" t="s">
        <v>16715</v>
      </c>
      <c r="E3629" s="5" t="s">
        <v>16716</v>
      </c>
      <c r="F3629" s="5" t="s">
        <v>15938</v>
      </c>
      <c r="G3629" s="6" t="s">
        <v>18947</v>
      </c>
      <c r="H3629" s="5" t="s">
        <v>18948</v>
      </c>
      <c r="I3629" s="8" t="s">
        <v>18949</v>
      </c>
      <c r="J3629" s="5" t="s">
        <v>42</v>
      </c>
      <c r="K3629" s="5" t="s">
        <v>18950</v>
      </c>
    </row>
    <row r="3630">
      <c r="A3630" s="4">
        <v>7468.0</v>
      </c>
      <c r="B3630" s="5" t="s">
        <v>18951</v>
      </c>
      <c r="C3630" s="5" t="s">
        <v>18952</v>
      </c>
      <c r="D3630" s="6" t="s">
        <v>16823</v>
      </c>
      <c r="E3630" s="5" t="s">
        <v>16716</v>
      </c>
      <c r="F3630" s="5" t="s">
        <v>15938</v>
      </c>
      <c r="G3630" s="6" t="s">
        <v>18953</v>
      </c>
      <c r="H3630" s="4" t="str">
        <f>IFERROR(__xludf.DUMMYFUNCTION("""info@""&amp;LOWER(REGEXREPLACE(B3630,""[^A-Za-z0-9]"",""""))&amp;"".com"""),"info@clubhotelcalaratjada.com")</f>
        <v>info@clubhotelcalaratjada.com</v>
      </c>
      <c r="I3630" s="9" t="s">
        <v>18954</v>
      </c>
      <c r="J3630" s="5" t="s">
        <v>18</v>
      </c>
      <c r="K3630" s="4" t="s">
        <v>42</v>
      </c>
    </row>
    <row r="3631">
      <c r="A3631" s="4">
        <v>7467.0</v>
      </c>
      <c r="B3631" s="5" t="s">
        <v>18955</v>
      </c>
      <c r="C3631" s="5" t="s">
        <v>18956</v>
      </c>
      <c r="D3631" s="6" t="s">
        <v>16823</v>
      </c>
      <c r="E3631" s="5" t="s">
        <v>16716</v>
      </c>
      <c r="F3631" s="5" t="s">
        <v>15938</v>
      </c>
      <c r="G3631" s="6" t="s">
        <v>18957</v>
      </c>
      <c r="H3631" s="4" t="s">
        <v>18958</v>
      </c>
      <c r="I3631" s="8" t="s">
        <v>18959</v>
      </c>
      <c r="J3631" s="5" t="s">
        <v>108</v>
      </c>
      <c r="K3631" s="5" t="s">
        <v>16909</v>
      </c>
    </row>
    <row r="3632">
      <c r="A3632" s="4">
        <v>7466.0</v>
      </c>
      <c r="B3632" s="5" t="s">
        <v>18960</v>
      </c>
      <c r="C3632" s="5" t="s">
        <v>18961</v>
      </c>
      <c r="D3632" s="6" t="s">
        <v>16823</v>
      </c>
      <c r="E3632" s="5" t="s">
        <v>16716</v>
      </c>
      <c r="F3632" s="5" t="s">
        <v>15938</v>
      </c>
      <c r="G3632" s="6" t="s">
        <v>18962</v>
      </c>
      <c r="H3632" s="5" t="s">
        <v>18963</v>
      </c>
      <c r="I3632" s="8" t="s">
        <v>18964</v>
      </c>
      <c r="J3632" s="5" t="s">
        <v>93</v>
      </c>
      <c r="K3632" s="5" t="s">
        <v>18216</v>
      </c>
    </row>
    <row r="3633">
      <c r="A3633" s="4">
        <v>7465.0</v>
      </c>
      <c r="B3633" s="5" t="s">
        <v>18965</v>
      </c>
      <c r="C3633" s="5" t="s">
        <v>18966</v>
      </c>
      <c r="D3633" s="6" t="s">
        <v>16823</v>
      </c>
      <c r="E3633" s="5" t="s">
        <v>16716</v>
      </c>
      <c r="F3633" s="5" t="s">
        <v>15938</v>
      </c>
      <c r="G3633" s="6" t="s">
        <v>18967</v>
      </c>
      <c r="H3633" s="5" t="s">
        <v>18968</v>
      </c>
      <c r="I3633" s="8" t="s">
        <v>16602</v>
      </c>
      <c r="J3633" s="5" t="s">
        <v>93</v>
      </c>
      <c r="K3633" s="5" t="s">
        <v>5310</v>
      </c>
    </row>
    <row r="3634">
      <c r="A3634" s="4">
        <v>7464.0</v>
      </c>
      <c r="B3634" s="5" t="s">
        <v>18969</v>
      </c>
      <c r="C3634" s="5" t="s">
        <v>18970</v>
      </c>
      <c r="D3634" s="6" t="s">
        <v>16912</v>
      </c>
      <c r="E3634" s="5" t="s">
        <v>16716</v>
      </c>
      <c r="F3634" s="5" t="s">
        <v>15938</v>
      </c>
      <c r="G3634" s="6" t="s">
        <v>18971</v>
      </c>
      <c r="H3634" s="5" t="s">
        <v>18972</v>
      </c>
      <c r="I3634" s="8" t="s">
        <v>16075</v>
      </c>
      <c r="J3634" s="5" t="s">
        <v>42</v>
      </c>
      <c r="K3634" s="5" t="s">
        <v>14890</v>
      </c>
    </row>
    <row r="3635">
      <c r="A3635" s="4">
        <v>7463.0</v>
      </c>
      <c r="B3635" s="5" t="s">
        <v>18973</v>
      </c>
      <c r="C3635" s="5" t="s">
        <v>17370</v>
      </c>
      <c r="D3635" s="6" t="s">
        <v>16823</v>
      </c>
      <c r="E3635" s="5" t="s">
        <v>16716</v>
      </c>
      <c r="F3635" s="5" t="s">
        <v>15938</v>
      </c>
      <c r="G3635" s="6" t="s">
        <v>18974</v>
      </c>
      <c r="H3635" s="5" t="s">
        <v>18975</v>
      </c>
      <c r="I3635" s="8" t="s">
        <v>18976</v>
      </c>
      <c r="J3635" s="5" t="s">
        <v>108</v>
      </c>
      <c r="K3635" s="4" t="s">
        <v>42</v>
      </c>
    </row>
    <row r="3636">
      <c r="A3636" s="4">
        <v>7462.0</v>
      </c>
      <c r="B3636" s="5" t="s">
        <v>18977</v>
      </c>
      <c r="C3636" s="5" t="s">
        <v>18978</v>
      </c>
      <c r="D3636" s="6" t="s">
        <v>16823</v>
      </c>
      <c r="E3636" s="5" t="s">
        <v>16716</v>
      </c>
      <c r="F3636" s="5" t="s">
        <v>15938</v>
      </c>
      <c r="G3636" s="6" t="s">
        <v>18979</v>
      </c>
      <c r="H3636" s="5" t="s">
        <v>18930</v>
      </c>
      <c r="I3636" s="8" t="s">
        <v>18928</v>
      </c>
      <c r="J3636" s="5" t="s">
        <v>108</v>
      </c>
      <c r="K3636" s="5" t="s">
        <v>5591</v>
      </c>
    </row>
    <row r="3637">
      <c r="A3637" s="4">
        <v>7461.0</v>
      </c>
      <c r="B3637" s="5" t="s">
        <v>18980</v>
      </c>
      <c r="C3637" s="5" t="s">
        <v>18981</v>
      </c>
      <c r="D3637" s="6" t="s">
        <v>16823</v>
      </c>
      <c r="E3637" s="5" t="s">
        <v>16716</v>
      </c>
      <c r="F3637" s="5" t="s">
        <v>15938</v>
      </c>
      <c r="G3637" s="6" t="s">
        <v>18982</v>
      </c>
      <c r="H3637" s="5" t="s">
        <v>18983</v>
      </c>
      <c r="I3637" s="8" t="s">
        <v>17468</v>
      </c>
      <c r="J3637" s="5" t="s">
        <v>42</v>
      </c>
      <c r="K3637" s="5" t="s">
        <v>10100</v>
      </c>
    </row>
    <row r="3638">
      <c r="A3638" s="4">
        <v>7460.0</v>
      </c>
      <c r="B3638" s="5" t="s">
        <v>18984</v>
      </c>
      <c r="C3638" s="5" t="s">
        <v>18985</v>
      </c>
      <c r="D3638" s="6" t="s">
        <v>16823</v>
      </c>
      <c r="E3638" s="5" t="s">
        <v>16716</v>
      </c>
      <c r="F3638" s="5" t="s">
        <v>15938</v>
      </c>
      <c r="G3638" s="6" t="s">
        <v>18986</v>
      </c>
      <c r="H3638" s="5" t="s">
        <v>18987</v>
      </c>
      <c r="I3638" s="8" t="s">
        <v>18964</v>
      </c>
      <c r="J3638" s="5" t="s">
        <v>42</v>
      </c>
      <c r="K3638" s="5" t="s">
        <v>10446</v>
      </c>
    </row>
    <row r="3639">
      <c r="A3639" s="4">
        <v>7459.0</v>
      </c>
      <c r="B3639" s="5" t="s">
        <v>18988</v>
      </c>
      <c r="C3639" s="5" t="s">
        <v>18989</v>
      </c>
      <c r="D3639" s="6" t="s">
        <v>16823</v>
      </c>
      <c r="E3639" s="5" t="s">
        <v>16716</v>
      </c>
      <c r="F3639" s="5" t="s">
        <v>15938</v>
      </c>
      <c r="G3639" s="6" t="s">
        <v>18990</v>
      </c>
      <c r="H3639" s="5" t="s">
        <v>18991</v>
      </c>
      <c r="I3639" s="8" t="s">
        <v>16084</v>
      </c>
      <c r="J3639" s="5" t="s">
        <v>42</v>
      </c>
      <c r="K3639" s="4" t="s">
        <v>42</v>
      </c>
    </row>
    <row r="3640">
      <c r="A3640" s="4">
        <v>7458.0</v>
      </c>
      <c r="B3640" s="5" t="s">
        <v>18992</v>
      </c>
      <c r="C3640" s="5" t="s">
        <v>18993</v>
      </c>
      <c r="D3640" s="6" t="s">
        <v>16715</v>
      </c>
      <c r="E3640" s="5" t="s">
        <v>16716</v>
      </c>
      <c r="F3640" s="5" t="s">
        <v>15938</v>
      </c>
      <c r="G3640" s="6" t="s">
        <v>18994</v>
      </c>
      <c r="H3640" s="5" t="s">
        <v>18995</v>
      </c>
      <c r="I3640" s="8" t="s">
        <v>18996</v>
      </c>
      <c r="J3640" s="5" t="s">
        <v>42</v>
      </c>
      <c r="K3640" s="4" t="s">
        <v>42</v>
      </c>
    </row>
    <row r="3641">
      <c r="A3641" s="4">
        <v>7457.0</v>
      </c>
      <c r="B3641" s="5" t="s">
        <v>18997</v>
      </c>
      <c r="C3641" s="5" t="s">
        <v>18998</v>
      </c>
      <c r="D3641" s="6" t="s">
        <v>16823</v>
      </c>
      <c r="E3641" s="5" t="s">
        <v>16716</v>
      </c>
      <c r="F3641" s="5" t="s">
        <v>15938</v>
      </c>
      <c r="G3641" s="6" t="s">
        <v>18999</v>
      </c>
      <c r="H3641" s="4" t="str">
        <f>IFERROR(__xludf.DUMMYFUNCTION("""info@""&amp;LOWER(REGEXREPLACE(B3641,""[^A-Za-z0-9]"",""""))&amp;"".com"""),"info@paraiso.com")</f>
        <v>info@paraiso.com</v>
      </c>
      <c r="I3641" s="9" t="s">
        <v>19000</v>
      </c>
      <c r="J3641" s="5" t="s">
        <v>42</v>
      </c>
      <c r="K3641" s="4" t="s">
        <v>42</v>
      </c>
    </row>
    <row r="3642">
      <c r="A3642" s="4">
        <v>7456.0</v>
      </c>
      <c r="B3642" s="5" t="s">
        <v>19001</v>
      </c>
      <c r="C3642" s="5" t="s">
        <v>19002</v>
      </c>
      <c r="D3642" s="6" t="s">
        <v>16823</v>
      </c>
      <c r="E3642" s="5" t="s">
        <v>16716</v>
      </c>
      <c r="F3642" s="5" t="s">
        <v>15938</v>
      </c>
      <c r="G3642" s="6" t="s">
        <v>19003</v>
      </c>
      <c r="H3642" s="5" t="s">
        <v>19004</v>
      </c>
      <c r="I3642" s="8" t="s">
        <v>19005</v>
      </c>
      <c r="J3642" s="5" t="s">
        <v>108</v>
      </c>
      <c r="K3642" s="5" t="s">
        <v>19006</v>
      </c>
    </row>
    <row r="3643">
      <c r="A3643" s="4">
        <v>7455.0</v>
      </c>
      <c r="B3643" s="5" t="s">
        <v>19007</v>
      </c>
      <c r="C3643" s="5" t="s">
        <v>19008</v>
      </c>
      <c r="D3643" s="6" t="s">
        <v>16715</v>
      </c>
      <c r="E3643" s="5" t="s">
        <v>16716</v>
      </c>
      <c r="F3643" s="5" t="s">
        <v>15938</v>
      </c>
      <c r="G3643" s="6" t="s">
        <v>19009</v>
      </c>
      <c r="H3643" s="5" t="s">
        <v>19010</v>
      </c>
      <c r="I3643" s="8" t="s">
        <v>19011</v>
      </c>
      <c r="J3643" s="5" t="s">
        <v>42</v>
      </c>
      <c r="K3643" s="5" t="s">
        <v>15014</v>
      </c>
    </row>
    <row r="3644">
      <c r="A3644" s="4">
        <v>7454.0</v>
      </c>
      <c r="B3644" s="5" t="s">
        <v>19012</v>
      </c>
      <c r="C3644" s="5" t="s">
        <v>19013</v>
      </c>
      <c r="D3644" s="6" t="s">
        <v>16823</v>
      </c>
      <c r="E3644" s="5" t="s">
        <v>16716</v>
      </c>
      <c r="F3644" s="5" t="s">
        <v>15938</v>
      </c>
      <c r="G3644" s="6" t="s">
        <v>19014</v>
      </c>
      <c r="H3644" s="5" t="s">
        <v>19015</v>
      </c>
      <c r="I3644" s="8" t="s">
        <v>19016</v>
      </c>
      <c r="J3644" s="5" t="s">
        <v>42</v>
      </c>
      <c r="K3644" s="5" t="s">
        <v>711</v>
      </c>
    </row>
    <row r="3645">
      <c r="A3645" s="4">
        <v>7453.0</v>
      </c>
      <c r="B3645" s="5" t="s">
        <v>19017</v>
      </c>
      <c r="C3645" s="5" t="s">
        <v>19018</v>
      </c>
      <c r="D3645" s="6" t="s">
        <v>16823</v>
      </c>
      <c r="E3645" s="5" t="s">
        <v>16716</v>
      </c>
      <c r="F3645" s="5" t="s">
        <v>15938</v>
      </c>
      <c r="G3645" s="6" t="s">
        <v>19019</v>
      </c>
      <c r="H3645" s="5" t="s">
        <v>19020</v>
      </c>
      <c r="I3645" s="8" t="s">
        <v>19021</v>
      </c>
      <c r="J3645" s="5" t="s">
        <v>108</v>
      </c>
      <c r="K3645" s="5" t="s">
        <v>2928</v>
      </c>
    </row>
    <row r="3646">
      <c r="A3646" s="4">
        <v>7452.0</v>
      </c>
      <c r="B3646" s="5" t="s">
        <v>19022</v>
      </c>
      <c r="C3646" s="5" t="s">
        <v>19023</v>
      </c>
      <c r="D3646" s="6" t="s">
        <v>16823</v>
      </c>
      <c r="E3646" s="5" t="s">
        <v>16716</v>
      </c>
      <c r="F3646" s="5" t="s">
        <v>15938</v>
      </c>
      <c r="G3646" s="6" t="s">
        <v>19024</v>
      </c>
      <c r="H3646" s="5" t="s">
        <v>19025</v>
      </c>
      <c r="I3646" s="8" t="s">
        <v>19026</v>
      </c>
      <c r="J3646" s="5" t="s">
        <v>18</v>
      </c>
      <c r="K3646" s="5" t="s">
        <v>1446</v>
      </c>
    </row>
    <row r="3647">
      <c r="A3647" s="4">
        <v>7451.0</v>
      </c>
      <c r="B3647" s="5" t="s">
        <v>19027</v>
      </c>
      <c r="C3647" s="5" t="s">
        <v>19028</v>
      </c>
      <c r="D3647" s="6" t="s">
        <v>16823</v>
      </c>
      <c r="E3647" s="5" t="s">
        <v>16716</v>
      </c>
      <c r="F3647" s="5" t="s">
        <v>15938</v>
      </c>
      <c r="G3647" s="6" t="s">
        <v>19029</v>
      </c>
      <c r="H3647" s="5" t="s">
        <v>19030</v>
      </c>
      <c r="I3647" s="8" t="s">
        <v>19031</v>
      </c>
      <c r="J3647" s="5" t="s">
        <v>93</v>
      </c>
      <c r="K3647" s="5" t="s">
        <v>17291</v>
      </c>
    </row>
    <row r="3648">
      <c r="A3648" s="4">
        <v>7450.0</v>
      </c>
      <c r="B3648" s="5" t="s">
        <v>19032</v>
      </c>
      <c r="C3648" s="5" t="s">
        <v>19033</v>
      </c>
      <c r="D3648" s="6" t="s">
        <v>16823</v>
      </c>
      <c r="E3648" s="5" t="s">
        <v>16716</v>
      </c>
      <c r="F3648" s="5" t="s">
        <v>15938</v>
      </c>
      <c r="G3648" s="6" t="s">
        <v>19034</v>
      </c>
      <c r="H3648" s="5" t="s">
        <v>19035</v>
      </c>
      <c r="I3648" s="8" t="s">
        <v>19036</v>
      </c>
      <c r="J3648" s="5" t="s">
        <v>42</v>
      </c>
      <c r="K3648" s="5" t="s">
        <v>7591</v>
      </c>
    </row>
    <row r="3649">
      <c r="A3649" s="4">
        <v>7449.0</v>
      </c>
      <c r="B3649" s="5" t="s">
        <v>19037</v>
      </c>
      <c r="C3649" s="5" t="s">
        <v>19038</v>
      </c>
      <c r="D3649" s="6" t="s">
        <v>16823</v>
      </c>
      <c r="E3649" s="5" t="s">
        <v>16716</v>
      </c>
      <c r="F3649" s="5" t="s">
        <v>15938</v>
      </c>
      <c r="G3649" s="6" t="s">
        <v>19039</v>
      </c>
      <c r="H3649" s="5" t="s">
        <v>19040</v>
      </c>
      <c r="I3649" s="8" t="s">
        <v>19041</v>
      </c>
      <c r="J3649" s="5" t="s">
        <v>42</v>
      </c>
      <c r="K3649" s="5" t="s">
        <v>16959</v>
      </c>
    </row>
    <row r="3650">
      <c r="A3650" s="4">
        <v>7448.0</v>
      </c>
      <c r="B3650" s="5" t="s">
        <v>19042</v>
      </c>
      <c r="C3650" s="5" t="s">
        <v>19043</v>
      </c>
      <c r="D3650" s="6" t="s">
        <v>16823</v>
      </c>
      <c r="E3650" s="5" t="s">
        <v>16716</v>
      </c>
      <c r="F3650" s="5" t="s">
        <v>15938</v>
      </c>
      <c r="G3650" s="6" t="s">
        <v>19044</v>
      </c>
      <c r="H3650" s="5" t="s">
        <v>19045</v>
      </c>
      <c r="I3650" s="8" t="s">
        <v>19046</v>
      </c>
      <c r="J3650" s="5" t="s">
        <v>93</v>
      </c>
      <c r="K3650" s="5" t="s">
        <v>498</v>
      </c>
    </row>
    <row r="3651">
      <c r="A3651" s="4">
        <v>7447.0</v>
      </c>
      <c r="B3651" s="5" t="s">
        <v>19047</v>
      </c>
      <c r="C3651" s="5" t="s">
        <v>19048</v>
      </c>
      <c r="D3651" s="6" t="s">
        <v>16823</v>
      </c>
      <c r="E3651" s="5" t="s">
        <v>16716</v>
      </c>
      <c r="F3651" s="5" t="s">
        <v>15938</v>
      </c>
      <c r="G3651" s="6" t="s">
        <v>19049</v>
      </c>
      <c r="H3651" s="5" t="s">
        <v>19050</v>
      </c>
      <c r="I3651" s="8" t="s">
        <v>19051</v>
      </c>
      <c r="J3651" s="5" t="s">
        <v>18</v>
      </c>
      <c r="K3651" s="5" t="s">
        <v>2462</v>
      </c>
    </row>
    <row r="3652">
      <c r="A3652" s="4">
        <v>7446.0</v>
      </c>
      <c r="B3652" s="5" t="s">
        <v>19052</v>
      </c>
      <c r="C3652" s="5" t="s">
        <v>19053</v>
      </c>
      <c r="D3652" s="6" t="s">
        <v>16715</v>
      </c>
      <c r="E3652" s="5" t="s">
        <v>16716</v>
      </c>
      <c r="F3652" s="5" t="s">
        <v>15938</v>
      </c>
      <c r="G3652" s="6" t="s">
        <v>19054</v>
      </c>
      <c r="H3652" s="5" t="s">
        <v>19055</v>
      </c>
      <c r="I3652" s="8" t="s">
        <v>19056</v>
      </c>
      <c r="J3652" s="5" t="s">
        <v>108</v>
      </c>
      <c r="K3652" s="5" t="s">
        <v>17772</v>
      </c>
    </row>
    <row r="3653">
      <c r="A3653" s="4">
        <v>7445.0</v>
      </c>
      <c r="B3653" s="5" t="s">
        <v>19057</v>
      </c>
      <c r="C3653" s="5" t="s">
        <v>19058</v>
      </c>
      <c r="D3653" s="6" t="s">
        <v>16823</v>
      </c>
      <c r="E3653" s="5" t="s">
        <v>16716</v>
      </c>
      <c r="F3653" s="5" t="s">
        <v>15938</v>
      </c>
      <c r="G3653" s="6" t="s">
        <v>19059</v>
      </c>
      <c r="H3653" s="5" t="s">
        <v>19060</v>
      </c>
      <c r="I3653" s="8" t="s">
        <v>19061</v>
      </c>
      <c r="J3653" s="5" t="s">
        <v>51</v>
      </c>
      <c r="K3653" s="5" t="s">
        <v>184</v>
      </c>
    </row>
    <row r="3654">
      <c r="A3654" s="4">
        <v>7444.0</v>
      </c>
      <c r="B3654" s="5" t="s">
        <v>19062</v>
      </c>
      <c r="C3654" s="5" t="s">
        <v>19063</v>
      </c>
      <c r="D3654" s="6" t="s">
        <v>16823</v>
      </c>
      <c r="E3654" s="5" t="s">
        <v>16716</v>
      </c>
      <c r="F3654" s="5" t="s">
        <v>15938</v>
      </c>
      <c r="G3654" s="6" t="s">
        <v>19064</v>
      </c>
      <c r="H3654" s="7" t="s">
        <v>19065</v>
      </c>
      <c r="I3654" s="8" t="s">
        <v>19066</v>
      </c>
      <c r="J3654" s="5" t="s">
        <v>18</v>
      </c>
      <c r="K3654" s="4" t="s">
        <v>42</v>
      </c>
    </row>
    <row r="3655">
      <c r="A3655" s="4">
        <v>7443.0</v>
      </c>
      <c r="B3655" s="5" t="s">
        <v>19062</v>
      </c>
      <c r="C3655" s="5" t="s">
        <v>19067</v>
      </c>
      <c r="D3655" s="6" t="s">
        <v>16823</v>
      </c>
      <c r="E3655" s="5" t="s">
        <v>16716</v>
      </c>
      <c r="F3655" s="5" t="s">
        <v>15938</v>
      </c>
      <c r="G3655" s="6" t="s">
        <v>19064</v>
      </c>
      <c r="H3655" s="7" t="s">
        <v>19065</v>
      </c>
      <c r="I3655" s="8" t="s">
        <v>19066</v>
      </c>
      <c r="J3655" s="5" t="s">
        <v>108</v>
      </c>
      <c r="K3655" s="4" t="s">
        <v>42</v>
      </c>
    </row>
    <row r="3656">
      <c r="A3656" s="4">
        <v>7442.0</v>
      </c>
      <c r="B3656" s="5" t="s">
        <v>19068</v>
      </c>
      <c r="C3656" s="5" t="s">
        <v>19069</v>
      </c>
      <c r="D3656" s="6" t="s">
        <v>16823</v>
      </c>
      <c r="E3656" s="5" t="s">
        <v>16716</v>
      </c>
      <c r="F3656" s="5" t="s">
        <v>15938</v>
      </c>
      <c r="G3656" s="6" t="s">
        <v>19070</v>
      </c>
      <c r="H3656" s="5" t="s">
        <v>19071</v>
      </c>
      <c r="I3656" s="8" t="s">
        <v>19072</v>
      </c>
      <c r="J3656" s="5" t="s">
        <v>42</v>
      </c>
      <c r="K3656" s="5" t="s">
        <v>1216</v>
      </c>
    </row>
    <row r="3657">
      <c r="A3657" s="4">
        <v>7441.0</v>
      </c>
      <c r="B3657" s="5" t="s">
        <v>19073</v>
      </c>
      <c r="C3657" s="5" t="s">
        <v>19074</v>
      </c>
      <c r="D3657" s="6" t="s">
        <v>16823</v>
      </c>
      <c r="E3657" s="5" t="s">
        <v>16716</v>
      </c>
      <c r="F3657" s="5" t="s">
        <v>15938</v>
      </c>
      <c r="G3657" s="6" t="s">
        <v>19075</v>
      </c>
      <c r="H3657" s="7" t="s">
        <v>19076</v>
      </c>
      <c r="I3657" s="8" t="s">
        <v>19077</v>
      </c>
      <c r="J3657" s="5" t="s">
        <v>93</v>
      </c>
      <c r="K3657" s="5" t="s">
        <v>6308</v>
      </c>
    </row>
    <row r="3658">
      <c r="A3658" s="4">
        <v>7440.0</v>
      </c>
      <c r="B3658" s="5" t="s">
        <v>19078</v>
      </c>
      <c r="C3658" s="5" t="s">
        <v>19079</v>
      </c>
      <c r="D3658" s="6" t="s">
        <v>16823</v>
      </c>
      <c r="E3658" s="5" t="s">
        <v>16716</v>
      </c>
      <c r="F3658" s="5" t="s">
        <v>15938</v>
      </c>
      <c r="G3658" s="6" t="s">
        <v>19080</v>
      </c>
      <c r="H3658" s="5" t="s">
        <v>19081</v>
      </c>
      <c r="I3658" s="8" t="s">
        <v>19082</v>
      </c>
      <c r="J3658" s="5" t="s">
        <v>108</v>
      </c>
      <c r="K3658" s="5" t="s">
        <v>7801</v>
      </c>
    </row>
    <row r="3659">
      <c r="A3659" s="4">
        <v>7439.0</v>
      </c>
      <c r="B3659" s="5" t="s">
        <v>19083</v>
      </c>
      <c r="C3659" s="5" t="s">
        <v>19084</v>
      </c>
      <c r="D3659" s="6" t="s">
        <v>16812</v>
      </c>
      <c r="E3659" s="5" t="s">
        <v>16813</v>
      </c>
      <c r="F3659" s="5" t="s">
        <v>15938</v>
      </c>
      <c r="G3659" s="6" t="s">
        <v>19085</v>
      </c>
      <c r="H3659" s="4" t="str">
        <f>IFERROR(__xludf.DUMMYFUNCTION("""info@""&amp;LOWER(REGEXREPLACE(B3659,""[^A-Za-z0-9]"",""""))&amp;"".com"""),"info@petitshotelsdelesillesbalearssl.com")</f>
        <v>info@petitshotelsdelesillesbalearssl.com</v>
      </c>
      <c r="I3659" s="9" t="s">
        <v>19086</v>
      </c>
      <c r="J3659" s="5" t="s">
        <v>93</v>
      </c>
      <c r="K3659" s="4" t="s">
        <v>42</v>
      </c>
    </row>
    <row r="3660">
      <c r="A3660" s="4">
        <v>7438.0</v>
      </c>
      <c r="B3660" s="5" t="s">
        <v>19087</v>
      </c>
      <c r="C3660" s="5" t="s">
        <v>19088</v>
      </c>
      <c r="D3660" s="6" t="s">
        <v>16812</v>
      </c>
      <c r="E3660" s="5" t="s">
        <v>16813</v>
      </c>
      <c r="F3660" s="5" t="s">
        <v>15938</v>
      </c>
      <c r="G3660" s="6" t="s">
        <v>19089</v>
      </c>
      <c r="H3660" s="4" t="str">
        <f>IFERROR(__xludf.DUMMYFUNCTION("""info@""&amp;LOWER(REGEXREPLACE(B3660,""[^A-Za-z0-9]"",""""))&amp;"".com"""),"info@saplacapetra.com")</f>
        <v>info@saplacapetra.com</v>
      </c>
      <c r="I3660" s="9" t="s">
        <v>19090</v>
      </c>
      <c r="J3660" s="5" t="s">
        <v>108</v>
      </c>
      <c r="K3660" s="5" t="s">
        <v>839</v>
      </c>
    </row>
    <row r="3661">
      <c r="A3661" s="4">
        <v>7437.0</v>
      </c>
      <c r="B3661" s="5" t="s">
        <v>19091</v>
      </c>
      <c r="C3661" s="5" t="s">
        <v>19092</v>
      </c>
      <c r="D3661" s="6" t="s">
        <v>16884</v>
      </c>
      <c r="E3661" s="5" t="s">
        <v>16299</v>
      </c>
      <c r="F3661" s="5" t="s">
        <v>15938</v>
      </c>
      <c r="G3661" s="6" t="s">
        <v>19093</v>
      </c>
      <c r="H3661" s="5" t="s">
        <v>19094</v>
      </c>
      <c r="I3661" s="8" t="s">
        <v>17131</v>
      </c>
      <c r="J3661" s="5" t="s">
        <v>367</v>
      </c>
      <c r="K3661" s="5" t="s">
        <v>19095</v>
      </c>
    </row>
    <row r="3662">
      <c r="A3662" s="4">
        <v>7436.0</v>
      </c>
      <c r="B3662" s="5" t="s">
        <v>19096</v>
      </c>
      <c r="C3662" s="5" t="s">
        <v>19097</v>
      </c>
      <c r="D3662" s="6" t="s">
        <v>16884</v>
      </c>
      <c r="E3662" s="5" t="s">
        <v>16299</v>
      </c>
      <c r="F3662" s="5" t="s">
        <v>15938</v>
      </c>
      <c r="G3662" s="6" t="s">
        <v>19098</v>
      </c>
      <c r="H3662" s="5" t="s">
        <v>19099</v>
      </c>
      <c r="I3662" s="8" t="s">
        <v>19100</v>
      </c>
      <c r="J3662" s="5" t="s">
        <v>42</v>
      </c>
      <c r="K3662" s="4" t="s">
        <v>42</v>
      </c>
    </row>
    <row r="3663">
      <c r="A3663" s="4">
        <v>7435.0</v>
      </c>
      <c r="B3663" s="5" t="s">
        <v>19101</v>
      </c>
      <c r="C3663" s="5" t="s">
        <v>19102</v>
      </c>
      <c r="D3663" s="6" t="s">
        <v>16298</v>
      </c>
      <c r="E3663" s="5" t="s">
        <v>16299</v>
      </c>
      <c r="F3663" s="5" t="s">
        <v>15938</v>
      </c>
      <c r="G3663" s="6" t="s">
        <v>19103</v>
      </c>
      <c r="H3663" s="7" t="s">
        <v>19104</v>
      </c>
      <c r="I3663" s="8" t="s">
        <v>16804</v>
      </c>
      <c r="J3663" s="5" t="s">
        <v>108</v>
      </c>
      <c r="K3663" s="5" t="s">
        <v>14890</v>
      </c>
    </row>
    <row r="3664">
      <c r="A3664" s="4">
        <v>7434.0</v>
      </c>
      <c r="B3664" s="5" t="s">
        <v>19105</v>
      </c>
      <c r="C3664" s="5" t="s">
        <v>19106</v>
      </c>
      <c r="D3664" s="6" t="s">
        <v>16884</v>
      </c>
      <c r="E3664" s="5" t="s">
        <v>16299</v>
      </c>
      <c r="F3664" s="5" t="s">
        <v>15938</v>
      </c>
      <c r="G3664" s="6" t="s">
        <v>19103</v>
      </c>
      <c r="H3664" s="5" t="s">
        <v>19107</v>
      </c>
      <c r="I3664" s="8" t="s">
        <v>19108</v>
      </c>
      <c r="J3664" s="5" t="s">
        <v>93</v>
      </c>
      <c r="K3664" s="4" t="s">
        <v>42</v>
      </c>
    </row>
    <row r="3665">
      <c r="A3665" s="4">
        <v>7433.0</v>
      </c>
      <c r="B3665" s="5" t="s">
        <v>19109</v>
      </c>
      <c r="C3665" s="5" t="s">
        <v>19110</v>
      </c>
      <c r="D3665" s="6" t="s">
        <v>16298</v>
      </c>
      <c r="E3665" s="5" t="s">
        <v>16299</v>
      </c>
      <c r="F3665" s="5" t="s">
        <v>15938</v>
      </c>
      <c r="G3665" s="6" t="s">
        <v>19111</v>
      </c>
      <c r="H3665" s="4" t="s">
        <v>19112</v>
      </c>
      <c r="I3665" s="11" t="s">
        <v>19113</v>
      </c>
      <c r="J3665" s="5" t="s">
        <v>42</v>
      </c>
      <c r="K3665" s="5" t="s">
        <v>10446</v>
      </c>
    </row>
    <row r="3666">
      <c r="A3666" s="4">
        <v>7432.0</v>
      </c>
      <c r="B3666" s="5" t="s">
        <v>19114</v>
      </c>
      <c r="C3666" s="5" t="s">
        <v>19115</v>
      </c>
      <c r="D3666" s="6" t="s">
        <v>16884</v>
      </c>
      <c r="E3666" s="5" t="s">
        <v>16299</v>
      </c>
      <c r="F3666" s="5" t="s">
        <v>15938</v>
      </c>
      <c r="G3666" s="6" t="s">
        <v>19116</v>
      </c>
      <c r="H3666" s="5" t="s">
        <v>19117</v>
      </c>
      <c r="I3666" s="9" t="s">
        <v>19118</v>
      </c>
      <c r="J3666" s="5" t="s">
        <v>93</v>
      </c>
      <c r="K3666" s="5" t="s">
        <v>5485</v>
      </c>
    </row>
    <row r="3667">
      <c r="A3667" s="4">
        <v>7431.0</v>
      </c>
      <c r="B3667" s="5" t="s">
        <v>19091</v>
      </c>
      <c r="C3667" s="5" t="s">
        <v>12541</v>
      </c>
      <c r="D3667" s="6" t="s">
        <v>16884</v>
      </c>
      <c r="E3667" s="5" t="s">
        <v>16299</v>
      </c>
      <c r="F3667" s="5" t="s">
        <v>15938</v>
      </c>
      <c r="G3667" s="6" t="s">
        <v>19119</v>
      </c>
      <c r="H3667" s="7" t="s">
        <v>19120</v>
      </c>
      <c r="I3667" s="8" t="s">
        <v>17131</v>
      </c>
      <c r="J3667" s="5" t="s">
        <v>93</v>
      </c>
      <c r="K3667" s="5" t="s">
        <v>19095</v>
      </c>
    </row>
    <row r="3668">
      <c r="A3668" s="4">
        <v>7430.0</v>
      </c>
      <c r="B3668" s="5" t="s">
        <v>19121</v>
      </c>
      <c r="C3668" s="5" t="s">
        <v>19122</v>
      </c>
      <c r="D3668" s="6" t="s">
        <v>16962</v>
      </c>
      <c r="E3668" s="5" t="s">
        <v>16851</v>
      </c>
      <c r="F3668" s="5" t="s">
        <v>15938</v>
      </c>
      <c r="G3668" s="6" t="s">
        <v>19123</v>
      </c>
      <c r="H3668" s="5" t="s">
        <v>19124</v>
      </c>
      <c r="I3668" s="8" t="s">
        <v>19125</v>
      </c>
      <c r="J3668" s="5" t="s">
        <v>42</v>
      </c>
      <c r="K3668" s="5" t="s">
        <v>74</v>
      </c>
    </row>
    <row r="3669">
      <c r="A3669" s="4">
        <v>7429.0</v>
      </c>
      <c r="B3669" s="5" t="s">
        <v>19126</v>
      </c>
      <c r="C3669" s="5" t="s">
        <v>19127</v>
      </c>
      <c r="D3669" s="6" t="s">
        <v>19128</v>
      </c>
      <c r="E3669" s="5" t="s">
        <v>16299</v>
      </c>
      <c r="F3669" s="5" t="s">
        <v>15938</v>
      </c>
      <c r="G3669" s="6" t="s">
        <v>19129</v>
      </c>
      <c r="H3669" s="7" t="s">
        <v>19130</v>
      </c>
      <c r="I3669" s="8" t="s">
        <v>19131</v>
      </c>
      <c r="J3669" s="5" t="s">
        <v>93</v>
      </c>
      <c r="K3669" s="5" t="s">
        <v>19</v>
      </c>
    </row>
    <row r="3670">
      <c r="A3670" s="4">
        <v>7428.0</v>
      </c>
      <c r="B3670" s="5" t="s">
        <v>19132</v>
      </c>
      <c r="C3670" s="5" t="s">
        <v>19133</v>
      </c>
      <c r="D3670" s="6" t="s">
        <v>16823</v>
      </c>
      <c r="E3670" s="5" t="s">
        <v>16716</v>
      </c>
      <c r="F3670" s="5" t="s">
        <v>15938</v>
      </c>
      <c r="G3670" s="6" t="s">
        <v>19134</v>
      </c>
      <c r="H3670" s="4" t="str">
        <f>IFERROR(__xludf.DUMMYFUNCTION("""info@""&amp;LOWER(REGEXREPLACE(B3670,""[^A-Za-z0-9]"",""""))&amp;"".com"""),"info@singularcalaratjadabyeurotels.com")</f>
        <v>info@singularcalaratjadabyeurotels.com</v>
      </c>
      <c r="I3670" s="9" t="s">
        <v>19135</v>
      </c>
      <c r="J3670" s="5" t="s">
        <v>108</v>
      </c>
      <c r="K3670" s="4" t="s">
        <v>42</v>
      </c>
    </row>
    <row r="3671">
      <c r="A3671" s="4">
        <v>7427.0</v>
      </c>
      <c r="B3671" s="5" t="s">
        <v>19136</v>
      </c>
      <c r="C3671" s="5" t="s">
        <v>19137</v>
      </c>
      <c r="D3671" s="6" t="s">
        <v>15997</v>
      </c>
      <c r="E3671" s="5" t="s">
        <v>15985</v>
      </c>
      <c r="F3671" s="5" t="s">
        <v>15938</v>
      </c>
      <c r="G3671" s="6" t="s">
        <v>19138</v>
      </c>
      <c r="H3671" s="5" t="s">
        <v>19139</v>
      </c>
      <c r="I3671" s="8" t="s">
        <v>19140</v>
      </c>
      <c r="J3671" s="5" t="s">
        <v>42</v>
      </c>
      <c r="K3671" s="4" t="s">
        <v>42</v>
      </c>
    </row>
    <row r="3672">
      <c r="A3672" s="4">
        <v>7426.0</v>
      </c>
      <c r="B3672" s="5" t="s">
        <v>19141</v>
      </c>
      <c r="C3672" s="5" t="s">
        <v>19142</v>
      </c>
      <c r="D3672" s="6" t="s">
        <v>16017</v>
      </c>
      <c r="E3672" s="5" t="s">
        <v>16018</v>
      </c>
      <c r="F3672" s="5" t="s">
        <v>15938</v>
      </c>
      <c r="G3672" s="6" t="s">
        <v>19138</v>
      </c>
      <c r="H3672" s="5" t="s">
        <v>19143</v>
      </c>
      <c r="I3672" s="8" t="s">
        <v>19144</v>
      </c>
      <c r="J3672" s="5" t="s">
        <v>42</v>
      </c>
      <c r="K3672" s="5" t="s">
        <v>308</v>
      </c>
    </row>
    <row r="3673">
      <c r="A3673" s="4">
        <v>7425.0</v>
      </c>
      <c r="B3673" s="5" t="s">
        <v>19145</v>
      </c>
      <c r="C3673" s="5" t="s">
        <v>19146</v>
      </c>
      <c r="D3673" s="6" t="s">
        <v>16017</v>
      </c>
      <c r="E3673" s="5" t="s">
        <v>16018</v>
      </c>
      <c r="F3673" s="5" t="s">
        <v>15938</v>
      </c>
      <c r="G3673" s="6" t="s">
        <v>19147</v>
      </c>
      <c r="H3673" s="5" t="s">
        <v>19148</v>
      </c>
      <c r="I3673" s="8" t="s">
        <v>19149</v>
      </c>
      <c r="J3673" s="5" t="s">
        <v>93</v>
      </c>
      <c r="K3673" s="4" t="s">
        <v>42</v>
      </c>
    </row>
    <row r="3674">
      <c r="A3674" s="4">
        <v>7424.0</v>
      </c>
      <c r="B3674" s="5" t="s">
        <v>19150</v>
      </c>
      <c r="C3674" s="5" t="s">
        <v>19151</v>
      </c>
      <c r="D3674" s="6" t="s">
        <v>16017</v>
      </c>
      <c r="E3674" s="5" t="s">
        <v>16018</v>
      </c>
      <c r="F3674" s="5" t="s">
        <v>15938</v>
      </c>
      <c r="G3674" s="6" t="s">
        <v>19152</v>
      </c>
      <c r="H3674" s="5" t="s">
        <v>19153</v>
      </c>
      <c r="I3674" s="8" t="s">
        <v>19154</v>
      </c>
      <c r="J3674" s="5" t="s">
        <v>367</v>
      </c>
      <c r="K3674" s="4" t="s">
        <v>42</v>
      </c>
    </row>
    <row r="3675">
      <c r="A3675" s="4">
        <v>7423.0</v>
      </c>
      <c r="B3675" s="5" t="s">
        <v>19155</v>
      </c>
      <c r="C3675" s="5" t="s">
        <v>19156</v>
      </c>
      <c r="D3675" s="6" t="s">
        <v>16017</v>
      </c>
      <c r="E3675" s="5" t="s">
        <v>16018</v>
      </c>
      <c r="F3675" s="5" t="s">
        <v>15938</v>
      </c>
      <c r="G3675" s="6" t="s">
        <v>19157</v>
      </c>
      <c r="H3675" s="7" t="s">
        <v>19158</v>
      </c>
      <c r="I3675" s="8" t="s">
        <v>19159</v>
      </c>
      <c r="J3675" s="5" t="s">
        <v>108</v>
      </c>
      <c r="K3675" s="4" t="s">
        <v>42</v>
      </c>
    </row>
    <row r="3676">
      <c r="A3676" s="4">
        <v>7422.0</v>
      </c>
      <c r="B3676" s="5" t="s">
        <v>19160</v>
      </c>
      <c r="C3676" s="5" t="s">
        <v>19161</v>
      </c>
      <c r="D3676" s="6" t="s">
        <v>16017</v>
      </c>
      <c r="E3676" s="5" t="s">
        <v>16018</v>
      </c>
      <c r="F3676" s="5" t="s">
        <v>15938</v>
      </c>
      <c r="G3676" s="6" t="s">
        <v>19162</v>
      </c>
      <c r="H3676" s="5" t="s">
        <v>19163</v>
      </c>
      <c r="I3676" s="8" t="s">
        <v>19164</v>
      </c>
      <c r="J3676" s="5" t="s">
        <v>42</v>
      </c>
      <c r="K3676" s="5" t="s">
        <v>152</v>
      </c>
    </row>
    <row r="3677">
      <c r="A3677" s="4">
        <v>7421.0</v>
      </c>
      <c r="B3677" s="5" t="s">
        <v>19165</v>
      </c>
      <c r="C3677" s="5" t="s">
        <v>19166</v>
      </c>
      <c r="D3677" s="6" t="s">
        <v>16017</v>
      </c>
      <c r="E3677" s="5" t="s">
        <v>16018</v>
      </c>
      <c r="F3677" s="5" t="s">
        <v>15938</v>
      </c>
      <c r="G3677" s="6" t="s">
        <v>19167</v>
      </c>
      <c r="H3677" s="7" t="s">
        <v>19168</v>
      </c>
      <c r="I3677" s="8" t="s">
        <v>19169</v>
      </c>
      <c r="J3677" s="5" t="s">
        <v>108</v>
      </c>
      <c r="K3677" s="4" t="s">
        <v>42</v>
      </c>
    </row>
    <row r="3678">
      <c r="A3678" s="4">
        <v>7420.0</v>
      </c>
      <c r="B3678" s="5" t="s">
        <v>19170</v>
      </c>
      <c r="C3678" s="5" t="s">
        <v>19171</v>
      </c>
      <c r="D3678" s="6" t="s">
        <v>16017</v>
      </c>
      <c r="E3678" s="5" t="s">
        <v>16018</v>
      </c>
      <c r="F3678" s="5" t="s">
        <v>15938</v>
      </c>
      <c r="G3678" s="6" t="s">
        <v>19172</v>
      </c>
      <c r="H3678" s="5" t="s">
        <v>19173</v>
      </c>
      <c r="I3678" s="8" t="s">
        <v>19174</v>
      </c>
      <c r="J3678" s="5" t="s">
        <v>108</v>
      </c>
      <c r="K3678" s="5" t="s">
        <v>152</v>
      </c>
    </row>
    <row r="3679">
      <c r="A3679" s="4">
        <v>7419.0</v>
      </c>
      <c r="B3679" s="5" t="s">
        <v>19175</v>
      </c>
      <c r="C3679" s="5" t="s">
        <v>19176</v>
      </c>
      <c r="D3679" s="6" t="s">
        <v>16017</v>
      </c>
      <c r="E3679" s="5" t="s">
        <v>16018</v>
      </c>
      <c r="F3679" s="5" t="s">
        <v>15938</v>
      </c>
      <c r="G3679" s="6" t="s">
        <v>19177</v>
      </c>
      <c r="H3679" s="5" t="s">
        <v>19178</v>
      </c>
      <c r="I3679" s="8" t="s">
        <v>19179</v>
      </c>
      <c r="J3679" s="5" t="s">
        <v>108</v>
      </c>
      <c r="K3679" s="4" t="s">
        <v>42</v>
      </c>
    </row>
    <row r="3680">
      <c r="A3680" s="4">
        <v>7418.0</v>
      </c>
      <c r="B3680" s="5" t="s">
        <v>19180</v>
      </c>
      <c r="C3680" s="5" t="s">
        <v>19181</v>
      </c>
      <c r="D3680" s="6" t="s">
        <v>16017</v>
      </c>
      <c r="E3680" s="5" t="s">
        <v>16018</v>
      </c>
      <c r="F3680" s="5" t="s">
        <v>15938</v>
      </c>
      <c r="G3680" s="6" t="s">
        <v>19182</v>
      </c>
      <c r="H3680" s="4" t="str">
        <f>IFERROR(__xludf.DUMMYFUNCTION("""info@""&amp;LOWER(REGEXREPLACE(B3680,""[^A-Za-z0-9]"",""""))&amp;"".com"""),"info@alcosa.com")</f>
        <v>info@alcosa.com</v>
      </c>
      <c r="I3680" s="9" t="s">
        <v>19183</v>
      </c>
      <c r="J3680" s="5" t="s">
        <v>42</v>
      </c>
      <c r="K3680" s="4" t="s">
        <v>42</v>
      </c>
    </row>
    <row r="3681">
      <c r="A3681" s="4">
        <v>7417.0</v>
      </c>
      <c r="B3681" s="5" t="s">
        <v>19184</v>
      </c>
      <c r="C3681" s="5" t="s">
        <v>19185</v>
      </c>
      <c r="D3681" s="6" t="s">
        <v>16017</v>
      </c>
      <c r="E3681" s="5" t="s">
        <v>16018</v>
      </c>
      <c r="F3681" s="5" t="s">
        <v>15938</v>
      </c>
      <c r="G3681" s="6" t="s">
        <v>19186</v>
      </c>
      <c r="H3681" s="5" t="s">
        <v>19187</v>
      </c>
      <c r="I3681" s="8" t="s">
        <v>16075</v>
      </c>
      <c r="J3681" s="5" t="s">
        <v>93</v>
      </c>
      <c r="K3681" s="4" t="s">
        <v>42</v>
      </c>
    </row>
    <row r="3682">
      <c r="A3682" s="4">
        <v>7416.0</v>
      </c>
      <c r="B3682" s="5" t="s">
        <v>19188</v>
      </c>
      <c r="C3682" s="5" t="s">
        <v>19189</v>
      </c>
      <c r="D3682" s="6" t="s">
        <v>16017</v>
      </c>
      <c r="E3682" s="5" t="s">
        <v>16018</v>
      </c>
      <c r="F3682" s="5" t="s">
        <v>15938</v>
      </c>
      <c r="G3682" s="6" t="s">
        <v>19190</v>
      </c>
      <c r="H3682" s="5" t="s">
        <v>19191</v>
      </c>
      <c r="I3682" s="8" t="s">
        <v>19192</v>
      </c>
      <c r="J3682" s="5" t="s">
        <v>93</v>
      </c>
      <c r="K3682" s="5" t="s">
        <v>19193</v>
      </c>
    </row>
    <row r="3683">
      <c r="A3683" s="4">
        <v>7415.0</v>
      </c>
      <c r="B3683" s="5" t="s">
        <v>19194</v>
      </c>
      <c r="C3683" s="5" t="s">
        <v>19195</v>
      </c>
      <c r="D3683" s="6" t="s">
        <v>16017</v>
      </c>
      <c r="E3683" s="5" t="s">
        <v>16018</v>
      </c>
      <c r="F3683" s="5" t="s">
        <v>15938</v>
      </c>
      <c r="G3683" s="6" t="s">
        <v>19196</v>
      </c>
      <c r="H3683" s="5" t="s">
        <v>19197</v>
      </c>
      <c r="I3683" s="8" t="s">
        <v>16780</v>
      </c>
      <c r="J3683" s="5" t="s">
        <v>93</v>
      </c>
      <c r="K3683" s="5" t="s">
        <v>18425</v>
      </c>
    </row>
    <row r="3684">
      <c r="A3684" s="4">
        <v>7414.0</v>
      </c>
      <c r="B3684" s="5" t="s">
        <v>19198</v>
      </c>
      <c r="C3684" s="5" t="s">
        <v>19199</v>
      </c>
      <c r="D3684" s="6" t="s">
        <v>16017</v>
      </c>
      <c r="E3684" s="5" t="s">
        <v>16018</v>
      </c>
      <c r="F3684" s="5" t="s">
        <v>15938</v>
      </c>
      <c r="G3684" s="6" t="s">
        <v>19200</v>
      </c>
      <c r="H3684" s="5" t="s">
        <v>19201</v>
      </c>
      <c r="I3684" s="8" t="s">
        <v>19202</v>
      </c>
      <c r="J3684" s="5" t="s">
        <v>18</v>
      </c>
      <c r="K3684" s="5" t="s">
        <v>16909</v>
      </c>
    </row>
    <row r="3685">
      <c r="A3685" s="4">
        <v>7413.0</v>
      </c>
      <c r="B3685" s="5" t="s">
        <v>19203</v>
      </c>
      <c r="C3685" s="5" t="s">
        <v>19204</v>
      </c>
      <c r="D3685" s="6" t="s">
        <v>16017</v>
      </c>
      <c r="E3685" s="5" t="s">
        <v>16018</v>
      </c>
      <c r="F3685" s="5" t="s">
        <v>15938</v>
      </c>
      <c r="G3685" s="6" t="s">
        <v>19205</v>
      </c>
      <c r="H3685" s="5" t="s">
        <v>19206</v>
      </c>
      <c r="I3685" s="8" t="s">
        <v>19207</v>
      </c>
      <c r="J3685" s="5" t="s">
        <v>108</v>
      </c>
      <c r="K3685" s="5" t="s">
        <v>14078</v>
      </c>
    </row>
    <row r="3686">
      <c r="A3686" s="4">
        <v>7412.0</v>
      </c>
      <c r="B3686" s="5" t="s">
        <v>19208</v>
      </c>
      <c r="C3686" s="5" t="s">
        <v>19209</v>
      </c>
      <c r="D3686" s="6" t="s">
        <v>16017</v>
      </c>
      <c r="E3686" s="5" t="s">
        <v>16018</v>
      </c>
      <c r="F3686" s="5" t="s">
        <v>15938</v>
      </c>
      <c r="G3686" s="6" t="s">
        <v>19210</v>
      </c>
      <c r="H3686" s="7" t="s">
        <v>19211</v>
      </c>
      <c r="I3686" s="8" t="s">
        <v>17025</v>
      </c>
      <c r="J3686" s="5" t="s">
        <v>93</v>
      </c>
      <c r="K3686" s="5" t="s">
        <v>10375</v>
      </c>
    </row>
    <row r="3687">
      <c r="A3687" s="4">
        <v>7411.0</v>
      </c>
      <c r="B3687" s="5" t="s">
        <v>19212</v>
      </c>
      <c r="C3687" s="5" t="s">
        <v>19213</v>
      </c>
      <c r="D3687" s="6" t="s">
        <v>16017</v>
      </c>
      <c r="E3687" s="5" t="s">
        <v>16018</v>
      </c>
      <c r="F3687" s="5" t="s">
        <v>15938</v>
      </c>
      <c r="G3687" s="6" t="s">
        <v>19214</v>
      </c>
      <c r="H3687" s="5" t="s">
        <v>19215</v>
      </c>
      <c r="I3687" s="8" t="s">
        <v>16258</v>
      </c>
      <c r="J3687" s="5" t="s">
        <v>93</v>
      </c>
      <c r="K3687" s="5" t="s">
        <v>9927</v>
      </c>
    </row>
    <row r="3688">
      <c r="A3688" s="4">
        <v>7410.0</v>
      </c>
      <c r="B3688" s="5" t="s">
        <v>19216</v>
      </c>
      <c r="C3688" s="5" t="s">
        <v>19217</v>
      </c>
      <c r="D3688" s="6" t="s">
        <v>16017</v>
      </c>
      <c r="E3688" s="5" t="s">
        <v>16018</v>
      </c>
      <c r="F3688" s="5" t="s">
        <v>15938</v>
      </c>
      <c r="G3688" s="6" t="s">
        <v>19218</v>
      </c>
      <c r="H3688" s="5" t="s">
        <v>19219</v>
      </c>
      <c r="I3688" s="8" t="s">
        <v>19220</v>
      </c>
      <c r="J3688" s="5" t="s">
        <v>42</v>
      </c>
      <c r="K3688" s="5" t="s">
        <v>6233</v>
      </c>
    </row>
    <row r="3689">
      <c r="A3689" s="4">
        <v>7409.0</v>
      </c>
      <c r="B3689" s="5" t="s">
        <v>19221</v>
      </c>
      <c r="C3689" s="5" t="s">
        <v>19222</v>
      </c>
      <c r="D3689" s="6" t="s">
        <v>16017</v>
      </c>
      <c r="E3689" s="5" t="s">
        <v>16018</v>
      </c>
      <c r="F3689" s="5" t="s">
        <v>15938</v>
      </c>
      <c r="G3689" s="6" t="s">
        <v>19223</v>
      </c>
      <c r="H3689" s="5" t="s">
        <v>18845</v>
      </c>
      <c r="I3689" s="8" t="s">
        <v>19224</v>
      </c>
      <c r="J3689" s="5" t="s">
        <v>232</v>
      </c>
      <c r="K3689" s="4" t="s">
        <v>42</v>
      </c>
    </row>
    <row r="3690">
      <c r="A3690" s="4">
        <v>7408.0</v>
      </c>
      <c r="B3690" s="5" t="s">
        <v>19225</v>
      </c>
      <c r="C3690" s="5" t="s">
        <v>19226</v>
      </c>
      <c r="D3690" s="6" t="s">
        <v>16017</v>
      </c>
      <c r="E3690" s="5" t="s">
        <v>16018</v>
      </c>
      <c r="F3690" s="5" t="s">
        <v>15938</v>
      </c>
      <c r="G3690" s="6" t="s">
        <v>19227</v>
      </c>
      <c r="H3690" s="5" t="s">
        <v>19228</v>
      </c>
      <c r="I3690" s="8" t="s">
        <v>19229</v>
      </c>
      <c r="J3690" s="5" t="s">
        <v>42</v>
      </c>
      <c r="K3690" s="5" t="s">
        <v>233</v>
      </c>
    </row>
    <row r="3691">
      <c r="A3691" s="4">
        <v>7407.0</v>
      </c>
      <c r="B3691" s="5" t="s">
        <v>19230</v>
      </c>
      <c r="C3691" s="5" t="s">
        <v>19231</v>
      </c>
      <c r="D3691" s="6" t="s">
        <v>16017</v>
      </c>
      <c r="E3691" s="5" t="s">
        <v>16018</v>
      </c>
      <c r="F3691" s="5" t="s">
        <v>15938</v>
      </c>
      <c r="G3691" s="6" t="s">
        <v>19232</v>
      </c>
      <c r="H3691" s="5" t="s">
        <v>19233</v>
      </c>
      <c r="I3691" s="8" t="s">
        <v>19234</v>
      </c>
      <c r="J3691" s="5" t="s">
        <v>42</v>
      </c>
      <c r="K3691" s="5" t="s">
        <v>1203</v>
      </c>
    </row>
    <row r="3692">
      <c r="A3692" s="4">
        <v>7406.0</v>
      </c>
      <c r="B3692" s="5" t="s">
        <v>19235</v>
      </c>
      <c r="C3692" s="5" t="s">
        <v>19236</v>
      </c>
      <c r="D3692" s="6" t="s">
        <v>16017</v>
      </c>
      <c r="E3692" s="5" t="s">
        <v>16018</v>
      </c>
      <c r="F3692" s="5" t="s">
        <v>15938</v>
      </c>
      <c r="G3692" s="6" t="s">
        <v>19237</v>
      </c>
      <c r="H3692" s="5" t="s">
        <v>17467</v>
      </c>
      <c r="I3692" s="8" t="s">
        <v>17468</v>
      </c>
      <c r="J3692" s="5" t="s">
        <v>93</v>
      </c>
      <c r="K3692" s="5" t="s">
        <v>16099</v>
      </c>
    </row>
    <row r="3693">
      <c r="A3693" s="4">
        <v>7405.0</v>
      </c>
      <c r="B3693" s="5" t="s">
        <v>19238</v>
      </c>
      <c r="C3693" s="5" t="s">
        <v>19239</v>
      </c>
      <c r="D3693" s="6" t="s">
        <v>16017</v>
      </c>
      <c r="E3693" s="5" t="s">
        <v>16018</v>
      </c>
      <c r="F3693" s="5" t="s">
        <v>15938</v>
      </c>
      <c r="G3693" s="6" t="s">
        <v>19240</v>
      </c>
      <c r="H3693" s="5" t="s">
        <v>19241</v>
      </c>
      <c r="I3693" s="9" t="s">
        <v>19242</v>
      </c>
      <c r="J3693" s="5" t="s">
        <v>42</v>
      </c>
      <c r="K3693" s="5" t="s">
        <v>27</v>
      </c>
    </row>
    <row r="3694">
      <c r="A3694" s="4">
        <v>7404.0</v>
      </c>
      <c r="B3694" s="5" t="s">
        <v>19243</v>
      </c>
      <c r="C3694" s="5" t="s">
        <v>19244</v>
      </c>
      <c r="D3694" s="6" t="s">
        <v>16017</v>
      </c>
      <c r="E3694" s="5" t="s">
        <v>16018</v>
      </c>
      <c r="F3694" s="5" t="s">
        <v>15938</v>
      </c>
      <c r="G3694" s="6" t="s">
        <v>19245</v>
      </c>
      <c r="H3694" s="5" t="s">
        <v>19246</v>
      </c>
      <c r="I3694" s="8" t="s">
        <v>8159</v>
      </c>
      <c r="J3694" s="5" t="s">
        <v>42</v>
      </c>
      <c r="K3694" s="5" t="s">
        <v>17314</v>
      </c>
    </row>
    <row r="3695">
      <c r="A3695" s="4">
        <v>7403.0</v>
      </c>
      <c r="B3695" s="5" t="s">
        <v>19247</v>
      </c>
      <c r="C3695" s="5" t="s">
        <v>19248</v>
      </c>
      <c r="D3695" s="6" t="s">
        <v>16011</v>
      </c>
      <c r="E3695" s="5" t="s">
        <v>15937</v>
      </c>
      <c r="F3695" s="5" t="s">
        <v>15938</v>
      </c>
      <c r="G3695" s="6" t="s">
        <v>19249</v>
      </c>
      <c r="H3695" s="5" t="s">
        <v>19250</v>
      </c>
      <c r="I3695" s="8" t="s">
        <v>19251</v>
      </c>
      <c r="J3695" s="5" t="s">
        <v>108</v>
      </c>
      <c r="K3695" s="5" t="s">
        <v>294</v>
      </c>
    </row>
    <row r="3696">
      <c r="A3696" s="4">
        <v>7402.0</v>
      </c>
      <c r="B3696" s="5" t="s">
        <v>19252</v>
      </c>
      <c r="C3696" s="5" t="s">
        <v>19253</v>
      </c>
      <c r="D3696" s="6" t="s">
        <v>16011</v>
      </c>
      <c r="E3696" s="5" t="s">
        <v>15937</v>
      </c>
      <c r="F3696" s="5" t="s">
        <v>15938</v>
      </c>
      <c r="G3696" s="6" t="s">
        <v>19254</v>
      </c>
      <c r="H3696" s="5" t="s">
        <v>16035</v>
      </c>
      <c r="I3696" s="8" t="s">
        <v>16026</v>
      </c>
      <c r="J3696" s="5" t="s">
        <v>93</v>
      </c>
      <c r="K3696" s="5" t="s">
        <v>212</v>
      </c>
    </row>
    <row r="3697">
      <c r="A3697" s="4">
        <v>7401.0</v>
      </c>
      <c r="B3697" s="5" t="s">
        <v>19255</v>
      </c>
      <c r="C3697" s="5" t="s">
        <v>19256</v>
      </c>
      <c r="D3697" s="6" t="s">
        <v>16001</v>
      </c>
      <c r="E3697" s="5" t="s">
        <v>15957</v>
      </c>
      <c r="F3697" s="5" t="s">
        <v>15938</v>
      </c>
      <c r="G3697" s="6" t="s">
        <v>19257</v>
      </c>
      <c r="H3697" s="5" t="s">
        <v>19258</v>
      </c>
      <c r="I3697" s="8" t="s">
        <v>19259</v>
      </c>
      <c r="J3697" s="5" t="s">
        <v>93</v>
      </c>
      <c r="K3697" s="5" t="s">
        <v>18667</v>
      </c>
    </row>
    <row r="3698">
      <c r="A3698" s="4">
        <v>7400.0</v>
      </c>
      <c r="B3698" s="5" t="s">
        <v>6249</v>
      </c>
      <c r="C3698" s="5" t="s">
        <v>19260</v>
      </c>
      <c r="D3698" s="6" t="s">
        <v>16001</v>
      </c>
      <c r="E3698" s="5" t="s">
        <v>15957</v>
      </c>
      <c r="F3698" s="5" t="s">
        <v>15938</v>
      </c>
      <c r="G3698" s="6" t="s">
        <v>19261</v>
      </c>
      <c r="H3698" s="4" t="str">
        <f>IFERROR(__xludf.DUMMYFUNCTION("""info@""&amp;LOWER(REGEXREPLACE(B3698,""[^A-Za-z0-9]"",""""))&amp;"".com"""),"info@meliahotelsinternationalsa.com")</f>
        <v>info@meliahotelsinternationalsa.com</v>
      </c>
      <c r="I3698" s="9" t="s">
        <v>6252</v>
      </c>
      <c r="J3698" s="5" t="s">
        <v>42</v>
      </c>
      <c r="K3698" s="4" t="s">
        <v>42</v>
      </c>
    </row>
    <row r="3699">
      <c r="A3699" s="4">
        <v>7399.0</v>
      </c>
      <c r="B3699" s="5" t="s">
        <v>6249</v>
      </c>
      <c r="C3699" s="5" t="s">
        <v>19262</v>
      </c>
      <c r="D3699" s="6" t="s">
        <v>16017</v>
      </c>
      <c r="E3699" s="5" t="s">
        <v>16018</v>
      </c>
      <c r="F3699" s="5" t="s">
        <v>15938</v>
      </c>
      <c r="G3699" s="6" t="s">
        <v>19263</v>
      </c>
      <c r="H3699" s="4" t="str">
        <f>IFERROR(__xludf.DUMMYFUNCTION("""info@""&amp;LOWER(REGEXREPLACE(B3699,""[^A-Za-z0-9]"",""""))&amp;"".com"""),"info@meliahotelsinternationalsa.com")</f>
        <v>info@meliahotelsinternationalsa.com</v>
      </c>
      <c r="I3699" s="9" t="s">
        <v>6252</v>
      </c>
      <c r="J3699" s="5" t="s">
        <v>18</v>
      </c>
      <c r="K3699" s="4" t="s">
        <v>42</v>
      </c>
    </row>
    <row r="3700">
      <c r="A3700" s="4">
        <v>7398.0</v>
      </c>
      <c r="B3700" s="5" t="s">
        <v>19264</v>
      </c>
      <c r="C3700" s="5" t="s">
        <v>19265</v>
      </c>
      <c r="D3700" s="6" t="s">
        <v>16017</v>
      </c>
      <c r="E3700" s="5" t="s">
        <v>16018</v>
      </c>
      <c r="F3700" s="5" t="s">
        <v>15938</v>
      </c>
      <c r="G3700" s="6" t="s">
        <v>19266</v>
      </c>
      <c r="H3700" s="5" t="s">
        <v>19267</v>
      </c>
      <c r="I3700" s="8" t="s">
        <v>19268</v>
      </c>
      <c r="J3700" s="5" t="s">
        <v>42</v>
      </c>
      <c r="K3700" s="4" t="s">
        <v>42</v>
      </c>
    </row>
    <row r="3701">
      <c r="A3701" s="4">
        <v>7397.0</v>
      </c>
      <c r="B3701" s="5" t="s">
        <v>19269</v>
      </c>
      <c r="C3701" s="5" t="s">
        <v>19270</v>
      </c>
      <c r="D3701" s="6" t="s">
        <v>15956</v>
      </c>
      <c r="E3701" s="5" t="s">
        <v>15957</v>
      </c>
      <c r="F3701" s="5" t="s">
        <v>15938</v>
      </c>
      <c r="G3701" s="6" t="s">
        <v>19271</v>
      </c>
      <c r="H3701" s="5" t="s">
        <v>19272</v>
      </c>
      <c r="I3701" s="8" t="s">
        <v>19273</v>
      </c>
      <c r="J3701" s="5" t="s">
        <v>93</v>
      </c>
      <c r="K3701" s="5" t="s">
        <v>233</v>
      </c>
    </row>
    <row r="3702">
      <c r="A3702" s="4">
        <v>7396.0</v>
      </c>
      <c r="B3702" s="5" t="s">
        <v>19274</v>
      </c>
      <c r="C3702" s="5" t="s">
        <v>19275</v>
      </c>
      <c r="D3702" s="6" t="s">
        <v>15956</v>
      </c>
      <c r="E3702" s="5" t="s">
        <v>15957</v>
      </c>
      <c r="F3702" s="5" t="s">
        <v>15938</v>
      </c>
      <c r="G3702" s="6" t="s">
        <v>19276</v>
      </c>
      <c r="H3702" s="5" t="s">
        <v>19277</v>
      </c>
      <c r="I3702" s="8" t="s">
        <v>19278</v>
      </c>
      <c r="J3702" s="5" t="s">
        <v>108</v>
      </c>
      <c r="K3702" s="5" t="s">
        <v>260</v>
      </c>
    </row>
    <row r="3703">
      <c r="A3703" s="4">
        <v>7395.0</v>
      </c>
      <c r="B3703" s="5" t="s">
        <v>19279</v>
      </c>
      <c r="C3703" s="5" t="s">
        <v>19280</v>
      </c>
      <c r="D3703" s="6" t="s">
        <v>15956</v>
      </c>
      <c r="E3703" s="5" t="s">
        <v>15957</v>
      </c>
      <c r="F3703" s="5" t="s">
        <v>15938</v>
      </c>
      <c r="G3703" s="6" t="s">
        <v>19281</v>
      </c>
      <c r="H3703" s="5" t="s">
        <v>19272</v>
      </c>
      <c r="I3703" s="8" t="s">
        <v>19282</v>
      </c>
      <c r="J3703" s="5" t="s">
        <v>93</v>
      </c>
      <c r="K3703" s="5" t="s">
        <v>152</v>
      </c>
    </row>
    <row r="3704">
      <c r="A3704" s="4">
        <v>7394.0</v>
      </c>
      <c r="B3704" s="5" t="s">
        <v>19283</v>
      </c>
      <c r="C3704" s="5" t="s">
        <v>19280</v>
      </c>
      <c r="D3704" s="6" t="s">
        <v>15956</v>
      </c>
      <c r="E3704" s="5" t="s">
        <v>15957</v>
      </c>
      <c r="F3704" s="5" t="s">
        <v>15938</v>
      </c>
      <c r="G3704" s="6" t="s">
        <v>19281</v>
      </c>
      <c r="H3704" s="5" t="s">
        <v>19284</v>
      </c>
      <c r="I3704" s="8" t="s">
        <v>19282</v>
      </c>
      <c r="J3704" s="5" t="s">
        <v>93</v>
      </c>
      <c r="K3704" s="5" t="s">
        <v>152</v>
      </c>
    </row>
    <row r="3705">
      <c r="A3705" s="4">
        <v>7393.0</v>
      </c>
      <c r="B3705" s="5" t="s">
        <v>17817</v>
      </c>
      <c r="C3705" s="5" t="s">
        <v>19285</v>
      </c>
      <c r="D3705" s="6" t="s">
        <v>19286</v>
      </c>
      <c r="E3705" s="5" t="s">
        <v>15957</v>
      </c>
      <c r="F3705" s="5" t="s">
        <v>15938</v>
      </c>
      <c r="G3705" s="6" t="s">
        <v>19287</v>
      </c>
      <c r="H3705" s="4" t="str">
        <f>IFERROR(__xludf.DUMMYFUNCTION("""info@""&amp;LOWER(REGEXREPLACE(B3705,""[^A-Za-z0-9]"",""""))&amp;"".com"""),"info@amlaexplotacionesturisticassa.com")</f>
        <v>info@amlaexplotacionesturisticassa.com</v>
      </c>
      <c r="I3705" s="9" t="s">
        <v>17820</v>
      </c>
      <c r="J3705" s="5" t="s">
        <v>463</v>
      </c>
      <c r="K3705" s="4" t="s">
        <v>42</v>
      </c>
    </row>
    <row r="3706">
      <c r="A3706" s="4">
        <v>7392.0</v>
      </c>
      <c r="B3706" s="5" t="s">
        <v>19288</v>
      </c>
      <c r="C3706" s="5" t="s">
        <v>19289</v>
      </c>
      <c r="D3706" s="6" t="s">
        <v>15956</v>
      </c>
      <c r="E3706" s="5" t="s">
        <v>15957</v>
      </c>
      <c r="F3706" s="5" t="s">
        <v>15938</v>
      </c>
      <c r="G3706" s="6" t="s">
        <v>19290</v>
      </c>
      <c r="H3706" s="4" t="str">
        <f>IFERROR(__xludf.DUMMYFUNCTION("""info@""&amp;LOWER(REGEXREPLACE(B3706,""[^A-Za-z0-9]"",""""))&amp;"".com"""),"info@canpuncheholdingsmaltalimited.com")</f>
        <v>info@canpuncheholdingsmaltalimited.com</v>
      </c>
      <c r="I3706" s="9" t="s">
        <v>19291</v>
      </c>
      <c r="J3706" s="5" t="s">
        <v>42</v>
      </c>
      <c r="K3706" s="4" t="s">
        <v>42</v>
      </c>
    </row>
    <row r="3707">
      <c r="A3707" s="4">
        <v>7391.0</v>
      </c>
      <c r="B3707" s="5" t="s">
        <v>19292</v>
      </c>
      <c r="C3707" s="5" t="s">
        <v>19293</v>
      </c>
      <c r="D3707" s="6" t="s">
        <v>15956</v>
      </c>
      <c r="E3707" s="5" t="s">
        <v>15957</v>
      </c>
      <c r="F3707" s="5" t="s">
        <v>15938</v>
      </c>
      <c r="G3707" s="6" t="s">
        <v>19294</v>
      </c>
      <c r="H3707" s="4" t="str">
        <f>IFERROR(__xludf.DUMMYFUNCTION("""info@""&amp;LOWER(REGEXREPLACE(B3707,""[^A-Za-z0-9]"",""""))&amp;"".com"""),"info@monboutiquehotel.com")</f>
        <v>info@monboutiquehotel.com</v>
      </c>
      <c r="I3707" s="9" t="s">
        <v>19295</v>
      </c>
      <c r="J3707" s="5" t="s">
        <v>42</v>
      </c>
      <c r="K3707" s="4" t="s">
        <v>42</v>
      </c>
    </row>
    <row r="3708">
      <c r="A3708" s="4">
        <v>7390.0</v>
      </c>
      <c r="B3708" s="5" t="s">
        <v>19296</v>
      </c>
      <c r="C3708" s="5" t="s">
        <v>19297</v>
      </c>
      <c r="D3708" s="6" t="s">
        <v>15956</v>
      </c>
      <c r="E3708" s="5" t="s">
        <v>15957</v>
      </c>
      <c r="F3708" s="5" t="s">
        <v>15938</v>
      </c>
      <c r="G3708" s="6" t="s">
        <v>19298</v>
      </c>
      <c r="H3708" s="4" t="str">
        <f>IFERROR(__xludf.DUMMYFUNCTION("""info@""&amp;LOWER(REGEXREPLACE(B3708,""[^A-Za-z0-9]"",""""))&amp;"".com"""),"info@callloro.com")</f>
        <v>info@callloro.com</v>
      </c>
      <c r="I3708" s="9" t="s">
        <v>19299</v>
      </c>
      <c r="J3708" s="5" t="s">
        <v>42</v>
      </c>
      <c r="K3708" s="5" t="s">
        <v>553</v>
      </c>
    </row>
    <row r="3709">
      <c r="A3709" s="4">
        <v>7389.0</v>
      </c>
      <c r="B3709" s="5" t="s">
        <v>19300</v>
      </c>
      <c r="C3709" s="5" t="s">
        <v>19301</v>
      </c>
      <c r="D3709" s="6" t="s">
        <v>19286</v>
      </c>
      <c r="E3709" s="5" t="s">
        <v>15957</v>
      </c>
      <c r="F3709" s="5" t="s">
        <v>15938</v>
      </c>
      <c r="G3709" s="6" t="s">
        <v>19302</v>
      </c>
      <c r="H3709" s="4" t="str">
        <f>IFERROR(__xludf.DUMMYFUNCTION("""info@""&amp;LOWER(REGEXREPLACE(B3709,""[^A-Za-z0-9]"",""""))&amp;"".com"""),"info@hotelniu.com")</f>
        <v>info@hotelniu.com</v>
      </c>
      <c r="I3709" s="9" t="s">
        <v>19303</v>
      </c>
      <c r="J3709" s="5" t="s">
        <v>232</v>
      </c>
      <c r="K3709" s="5" t="s">
        <v>184</v>
      </c>
    </row>
    <row r="3710">
      <c r="A3710" s="4">
        <v>7388.0</v>
      </c>
      <c r="B3710" s="5" t="s">
        <v>19304</v>
      </c>
      <c r="C3710" s="5" t="s">
        <v>19305</v>
      </c>
      <c r="D3710" s="6" t="s">
        <v>19286</v>
      </c>
      <c r="E3710" s="5" t="s">
        <v>15957</v>
      </c>
      <c r="F3710" s="5" t="s">
        <v>15938</v>
      </c>
      <c r="G3710" s="6" t="s">
        <v>19306</v>
      </c>
      <c r="H3710" s="5" t="s">
        <v>19307</v>
      </c>
      <c r="I3710" s="8" t="s">
        <v>16780</v>
      </c>
      <c r="J3710" s="5" t="s">
        <v>42</v>
      </c>
      <c r="K3710" s="5" t="s">
        <v>8160</v>
      </c>
    </row>
    <row r="3711">
      <c r="A3711" s="4">
        <v>7387.0</v>
      </c>
      <c r="B3711" s="5" t="s">
        <v>19308</v>
      </c>
      <c r="C3711" s="5" t="s">
        <v>19309</v>
      </c>
      <c r="D3711" s="6" t="s">
        <v>19286</v>
      </c>
      <c r="E3711" s="5" t="s">
        <v>15957</v>
      </c>
      <c r="F3711" s="5" t="s">
        <v>15938</v>
      </c>
      <c r="G3711" s="6" t="s">
        <v>19310</v>
      </c>
      <c r="H3711" s="5" t="s">
        <v>19311</v>
      </c>
      <c r="I3711" s="8" t="s">
        <v>19312</v>
      </c>
      <c r="J3711" s="5" t="s">
        <v>42</v>
      </c>
      <c r="K3711" s="5" t="s">
        <v>27</v>
      </c>
    </row>
    <row r="3712">
      <c r="A3712" s="4">
        <v>7386.0</v>
      </c>
      <c r="B3712" s="5" t="s">
        <v>19313</v>
      </c>
      <c r="C3712" s="5" t="s">
        <v>19314</v>
      </c>
      <c r="D3712" s="6" t="s">
        <v>17121</v>
      </c>
      <c r="E3712" s="5" t="s">
        <v>17122</v>
      </c>
      <c r="F3712" s="5" t="s">
        <v>15938</v>
      </c>
      <c r="G3712" s="6" t="s">
        <v>19315</v>
      </c>
      <c r="H3712" s="5" t="s">
        <v>19316</v>
      </c>
      <c r="I3712" s="9" t="s">
        <v>19317</v>
      </c>
      <c r="J3712" s="5" t="s">
        <v>42</v>
      </c>
      <c r="K3712" s="5" t="s">
        <v>2668</v>
      </c>
    </row>
    <row r="3713">
      <c r="A3713" s="4">
        <v>7385.0</v>
      </c>
      <c r="B3713" s="5" t="s">
        <v>19318</v>
      </c>
      <c r="C3713" s="5" t="s">
        <v>19319</v>
      </c>
      <c r="D3713" s="6" t="s">
        <v>16508</v>
      </c>
      <c r="E3713" s="5" t="s">
        <v>16509</v>
      </c>
      <c r="F3713" s="5" t="s">
        <v>15938</v>
      </c>
      <c r="G3713" s="6" t="s">
        <v>19320</v>
      </c>
      <c r="H3713" s="5" t="s">
        <v>19321</v>
      </c>
      <c r="I3713" s="8" t="s">
        <v>19322</v>
      </c>
      <c r="J3713" s="5" t="s">
        <v>93</v>
      </c>
      <c r="K3713" s="5" t="s">
        <v>1495</v>
      </c>
    </row>
    <row r="3714">
      <c r="A3714" s="4">
        <v>7384.0</v>
      </c>
      <c r="B3714" s="5" t="s">
        <v>19323</v>
      </c>
      <c r="C3714" s="5" t="s">
        <v>19324</v>
      </c>
      <c r="D3714" s="6" t="s">
        <v>16519</v>
      </c>
      <c r="E3714" s="5" t="s">
        <v>16520</v>
      </c>
      <c r="F3714" s="5" t="s">
        <v>15938</v>
      </c>
      <c r="G3714" s="6" t="s">
        <v>19325</v>
      </c>
      <c r="H3714" s="4" t="str">
        <f>IFERROR(__xludf.DUMMYFUNCTION("""info@""&amp;LOWER(REGEXREPLACE(B3714,""[^A-Za-z0-9]"",""""))&amp;"".com"""),"info@trendocisl.com")</f>
        <v>info@trendocisl.com</v>
      </c>
      <c r="I3714" s="9" t="s">
        <v>19326</v>
      </c>
      <c r="J3714" s="5" t="s">
        <v>18</v>
      </c>
      <c r="K3714" s="4" t="s">
        <v>42</v>
      </c>
    </row>
    <row r="3715">
      <c r="A3715" s="4">
        <v>7383.0</v>
      </c>
      <c r="B3715" s="5" t="s">
        <v>19327</v>
      </c>
      <c r="C3715" s="5" t="s">
        <v>19328</v>
      </c>
      <c r="D3715" s="6" t="s">
        <v>16519</v>
      </c>
      <c r="E3715" s="5" t="s">
        <v>16520</v>
      </c>
      <c r="F3715" s="5" t="s">
        <v>15938</v>
      </c>
      <c r="G3715" s="6" t="s">
        <v>19329</v>
      </c>
      <c r="H3715" s="5" t="s">
        <v>19330</v>
      </c>
      <c r="I3715" s="8" t="s">
        <v>19331</v>
      </c>
      <c r="J3715" s="5" t="s">
        <v>93</v>
      </c>
      <c r="K3715" s="5" t="s">
        <v>553</v>
      </c>
    </row>
    <row r="3716">
      <c r="A3716" s="4">
        <v>7382.0</v>
      </c>
      <c r="B3716" s="5" t="s">
        <v>19332</v>
      </c>
      <c r="C3716" s="5" t="s">
        <v>19333</v>
      </c>
      <c r="D3716" s="6" t="s">
        <v>16326</v>
      </c>
      <c r="E3716" s="5" t="s">
        <v>16327</v>
      </c>
      <c r="F3716" s="5" t="s">
        <v>15938</v>
      </c>
      <c r="G3716" s="6" t="s">
        <v>19334</v>
      </c>
      <c r="H3716" s="5" t="s">
        <v>19335</v>
      </c>
      <c r="I3716" s="8" t="s">
        <v>19336</v>
      </c>
      <c r="J3716" s="5" t="s">
        <v>108</v>
      </c>
      <c r="K3716" s="5" t="s">
        <v>233</v>
      </c>
    </row>
    <row r="3717">
      <c r="A3717" s="4">
        <v>7381.0</v>
      </c>
      <c r="B3717" s="5" t="s">
        <v>19337</v>
      </c>
      <c r="C3717" s="5" t="s">
        <v>19338</v>
      </c>
      <c r="D3717" s="6" t="s">
        <v>16340</v>
      </c>
      <c r="E3717" s="5" t="s">
        <v>16341</v>
      </c>
      <c r="F3717" s="5" t="s">
        <v>15938</v>
      </c>
      <c r="G3717" s="6" t="s">
        <v>19339</v>
      </c>
      <c r="H3717" s="7" t="s">
        <v>19340</v>
      </c>
      <c r="I3717" s="8" t="s">
        <v>19341</v>
      </c>
      <c r="J3717" s="5" t="s">
        <v>232</v>
      </c>
      <c r="K3717" s="5" t="s">
        <v>1495</v>
      </c>
    </row>
    <row r="3718">
      <c r="A3718" s="4">
        <v>7380.0</v>
      </c>
      <c r="B3718" s="5" t="s">
        <v>19342</v>
      </c>
      <c r="C3718" s="5" t="s">
        <v>19343</v>
      </c>
      <c r="D3718" s="6" t="s">
        <v>16340</v>
      </c>
      <c r="E3718" s="5" t="s">
        <v>16341</v>
      </c>
      <c r="F3718" s="5" t="s">
        <v>15938</v>
      </c>
      <c r="G3718" s="6" t="s">
        <v>19344</v>
      </c>
      <c r="H3718" s="5" t="s">
        <v>19345</v>
      </c>
      <c r="I3718" s="8" t="s">
        <v>19346</v>
      </c>
      <c r="J3718" s="5" t="s">
        <v>42</v>
      </c>
      <c r="K3718" s="5" t="s">
        <v>19</v>
      </c>
    </row>
    <row r="3719">
      <c r="A3719" s="4">
        <v>7379.0</v>
      </c>
      <c r="B3719" s="5" t="s">
        <v>19347</v>
      </c>
      <c r="C3719" s="5" t="s">
        <v>19348</v>
      </c>
      <c r="D3719" s="6" t="s">
        <v>16360</v>
      </c>
      <c r="E3719" s="5" t="s">
        <v>16361</v>
      </c>
      <c r="F3719" s="5" t="s">
        <v>15938</v>
      </c>
      <c r="G3719" s="6" t="s">
        <v>19349</v>
      </c>
      <c r="H3719" s="4" t="s">
        <v>19350</v>
      </c>
      <c r="I3719" s="8" t="s">
        <v>19351</v>
      </c>
      <c r="J3719" s="5" t="s">
        <v>108</v>
      </c>
      <c r="K3719" s="5" t="s">
        <v>152</v>
      </c>
    </row>
    <row r="3720">
      <c r="A3720" s="4">
        <v>7378.0</v>
      </c>
      <c r="B3720" s="5" t="s">
        <v>19352</v>
      </c>
      <c r="C3720" s="5" t="s">
        <v>19353</v>
      </c>
      <c r="D3720" s="6" t="s">
        <v>19354</v>
      </c>
      <c r="E3720" s="5" t="s">
        <v>16361</v>
      </c>
      <c r="F3720" s="5" t="s">
        <v>15938</v>
      </c>
      <c r="G3720" s="6" t="s">
        <v>19355</v>
      </c>
      <c r="H3720" s="5" t="s">
        <v>19356</v>
      </c>
      <c r="I3720" s="8" t="s">
        <v>19357</v>
      </c>
      <c r="J3720" s="5" t="s">
        <v>42</v>
      </c>
      <c r="K3720" s="5" t="s">
        <v>308</v>
      </c>
    </row>
    <row r="3721">
      <c r="A3721" s="4">
        <v>7375.0</v>
      </c>
      <c r="B3721" s="5" t="s">
        <v>19358</v>
      </c>
      <c r="C3721" s="5" t="s">
        <v>19151</v>
      </c>
      <c r="D3721" s="6" t="s">
        <v>16017</v>
      </c>
      <c r="E3721" s="5" t="s">
        <v>16018</v>
      </c>
      <c r="F3721" s="5" t="s">
        <v>15938</v>
      </c>
      <c r="G3721" s="6" t="s">
        <v>19359</v>
      </c>
      <c r="H3721" s="5" t="s">
        <v>19153</v>
      </c>
      <c r="I3721" s="8" t="s">
        <v>19154</v>
      </c>
      <c r="J3721" s="5" t="s">
        <v>42</v>
      </c>
      <c r="K3721" s="5" t="s">
        <v>679</v>
      </c>
    </row>
    <row r="3722">
      <c r="A3722" s="4">
        <v>7376.0</v>
      </c>
      <c r="B3722" s="5" t="s">
        <v>19360</v>
      </c>
      <c r="C3722" s="5" t="s">
        <v>19361</v>
      </c>
      <c r="D3722" s="6" t="s">
        <v>19354</v>
      </c>
      <c r="E3722" s="5" t="s">
        <v>16361</v>
      </c>
      <c r="F3722" s="5" t="s">
        <v>15938</v>
      </c>
      <c r="G3722" s="6" t="s">
        <v>19359</v>
      </c>
      <c r="H3722" s="5" t="s">
        <v>19163</v>
      </c>
      <c r="I3722" s="8" t="s">
        <v>19362</v>
      </c>
      <c r="J3722" s="5" t="s">
        <v>42</v>
      </c>
      <c r="K3722" s="5" t="s">
        <v>260</v>
      </c>
    </row>
    <row r="3723">
      <c r="A3723" s="4">
        <v>7377.0</v>
      </c>
      <c r="B3723" s="5" t="s">
        <v>19363</v>
      </c>
      <c r="C3723" s="5" t="s">
        <v>19364</v>
      </c>
      <c r="D3723" s="6" t="s">
        <v>19354</v>
      </c>
      <c r="E3723" s="5" t="s">
        <v>16361</v>
      </c>
      <c r="F3723" s="5" t="s">
        <v>15938</v>
      </c>
      <c r="G3723" s="6" t="s">
        <v>19359</v>
      </c>
      <c r="H3723" s="5" t="s">
        <v>19163</v>
      </c>
      <c r="I3723" s="8" t="s">
        <v>19362</v>
      </c>
      <c r="J3723" s="5" t="s">
        <v>93</v>
      </c>
      <c r="K3723" s="5" t="s">
        <v>233</v>
      </c>
    </row>
    <row r="3724">
      <c r="A3724" s="4">
        <v>7374.0</v>
      </c>
      <c r="B3724" s="5" t="s">
        <v>19365</v>
      </c>
      <c r="C3724" s="5" t="s">
        <v>19366</v>
      </c>
      <c r="D3724" s="6" t="s">
        <v>16372</v>
      </c>
      <c r="E3724" s="5" t="s">
        <v>16361</v>
      </c>
      <c r="F3724" s="5" t="s">
        <v>15938</v>
      </c>
      <c r="G3724" s="6" t="s">
        <v>19367</v>
      </c>
      <c r="H3724" s="5" t="s">
        <v>19368</v>
      </c>
      <c r="I3724" s="8" t="s">
        <v>19369</v>
      </c>
      <c r="J3724" s="5" t="s">
        <v>108</v>
      </c>
      <c r="K3724" s="5" t="s">
        <v>1495</v>
      </c>
    </row>
    <row r="3725">
      <c r="A3725" s="4">
        <v>7373.0</v>
      </c>
      <c r="B3725" s="5" t="s">
        <v>19370</v>
      </c>
      <c r="C3725" s="5" t="s">
        <v>19371</v>
      </c>
      <c r="D3725" s="6" t="s">
        <v>16326</v>
      </c>
      <c r="E3725" s="5" t="s">
        <v>16327</v>
      </c>
      <c r="F3725" s="5" t="s">
        <v>15938</v>
      </c>
      <c r="G3725" s="6" t="s">
        <v>19372</v>
      </c>
      <c r="H3725" s="5" t="s">
        <v>19373</v>
      </c>
      <c r="I3725" s="8" t="s">
        <v>19374</v>
      </c>
      <c r="J3725" s="5" t="s">
        <v>463</v>
      </c>
      <c r="K3725" s="5" t="s">
        <v>27</v>
      </c>
    </row>
    <row r="3726">
      <c r="A3726" s="4">
        <v>7372.0</v>
      </c>
      <c r="B3726" s="5" t="s">
        <v>19375</v>
      </c>
      <c r="C3726" s="5" t="s">
        <v>19376</v>
      </c>
      <c r="D3726" s="6" t="s">
        <v>17336</v>
      </c>
      <c r="E3726" s="5" t="s">
        <v>15985</v>
      </c>
      <c r="F3726" s="5" t="s">
        <v>15938</v>
      </c>
      <c r="G3726" s="6" t="s">
        <v>19377</v>
      </c>
      <c r="H3726" s="5" t="s">
        <v>19378</v>
      </c>
      <c r="I3726" s="8" t="s">
        <v>19379</v>
      </c>
      <c r="J3726" s="5" t="s">
        <v>42</v>
      </c>
      <c r="K3726" s="5" t="s">
        <v>950</v>
      </c>
    </row>
    <row r="3727">
      <c r="A3727" s="4">
        <v>7371.0</v>
      </c>
      <c r="B3727" s="5" t="s">
        <v>19380</v>
      </c>
      <c r="C3727" s="5" t="s">
        <v>19381</v>
      </c>
      <c r="D3727" s="6" t="s">
        <v>16117</v>
      </c>
      <c r="E3727" s="5" t="s">
        <v>15985</v>
      </c>
      <c r="F3727" s="5" t="s">
        <v>15938</v>
      </c>
      <c r="G3727" s="6" t="s">
        <v>19382</v>
      </c>
      <c r="H3727" s="5" t="s">
        <v>19383</v>
      </c>
      <c r="I3727" s="8" t="s">
        <v>16126</v>
      </c>
      <c r="J3727" s="5" t="s">
        <v>42</v>
      </c>
      <c r="K3727" s="5" t="s">
        <v>1398</v>
      </c>
    </row>
    <row r="3728">
      <c r="A3728" s="4">
        <v>7370.0</v>
      </c>
      <c r="B3728" s="5" t="s">
        <v>19384</v>
      </c>
      <c r="C3728" s="5" t="s">
        <v>19385</v>
      </c>
      <c r="D3728" s="6" t="s">
        <v>15984</v>
      </c>
      <c r="E3728" s="5" t="s">
        <v>15985</v>
      </c>
      <c r="F3728" s="5" t="s">
        <v>15938</v>
      </c>
      <c r="G3728" s="6" t="s">
        <v>19386</v>
      </c>
      <c r="H3728" s="5" t="s">
        <v>19387</v>
      </c>
      <c r="I3728" s="9" t="s">
        <v>19388</v>
      </c>
      <c r="J3728" s="5" t="s">
        <v>108</v>
      </c>
      <c r="K3728" s="5" t="s">
        <v>16121</v>
      </c>
    </row>
    <row r="3729">
      <c r="A3729" s="4">
        <v>7369.0</v>
      </c>
      <c r="B3729" s="5" t="s">
        <v>19389</v>
      </c>
      <c r="C3729" s="5" t="s">
        <v>19390</v>
      </c>
      <c r="D3729" s="6" t="s">
        <v>15984</v>
      </c>
      <c r="E3729" s="5" t="s">
        <v>15985</v>
      </c>
      <c r="F3729" s="5" t="s">
        <v>15938</v>
      </c>
      <c r="G3729" s="6" t="s">
        <v>19391</v>
      </c>
      <c r="H3729" s="5" t="s">
        <v>19392</v>
      </c>
      <c r="I3729" s="8" t="s">
        <v>19393</v>
      </c>
      <c r="J3729" s="5" t="s">
        <v>93</v>
      </c>
      <c r="K3729" s="5" t="s">
        <v>85</v>
      </c>
    </row>
    <row r="3730">
      <c r="A3730" s="4">
        <v>7368.0</v>
      </c>
      <c r="B3730" s="5" t="s">
        <v>19394</v>
      </c>
      <c r="C3730" s="5" t="s">
        <v>19395</v>
      </c>
      <c r="D3730" s="6" t="s">
        <v>16117</v>
      </c>
      <c r="E3730" s="5" t="s">
        <v>15985</v>
      </c>
      <c r="F3730" s="5" t="s">
        <v>15938</v>
      </c>
      <c r="G3730" s="6" t="s">
        <v>19396</v>
      </c>
      <c r="H3730" s="5" t="s">
        <v>16057</v>
      </c>
      <c r="I3730" s="8" t="s">
        <v>16058</v>
      </c>
      <c r="J3730" s="5" t="s">
        <v>93</v>
      </c>
      <c r="K3730" s="5" t="s">
        <v>18216</v>
      </c>
    </row>
    <row r="3731">
      <c r="A3731" s="4">
        <v>7367.0</v>
      </c>
      <c r="B3731" s="5" t="s">
        <v>19397</v>
      </c>
      <c r="C3731" s="5" t="s">
        <v>19398</v>
      </c>
      <c r="D3731" s="6" t="s">
        <v>16117</v>
      </c>
      <c r="E3731" s="5" t="s">
        <v>15985</v>
      </c>
      <c r="F3731" s="5" t="s">
        <v>15938</v>
      </c>
      <c r="G3731" s="6" t="s">
        <v>19399</v>
      </c>
      <c r="H3731" s="5" t="s">
        <v>19400</v>
      </c>
      <c r="I3731" s="9" t="s">
        <v>19401</v>
      </c>
      <c r="J3731" s="5" t="s">
        <v>108</v>
      </c>
      <c r="K3731" s="5" t="s">
        <v>1216</v>
      </c>
    </row>
    <row r="3732">
      <c r="A3732" s="4">
        <v>7366.0</v>
      </c>
      <c r="B3732" s="5" t="s">
        <v>19402</v>
      </c>
      <c r="C3732" s="5" t="s">
        <v>19403</v>
      </c>
      <c r="D3732" s="6" t="s">
        <v>16117</v>
      </c>
      <c r="E3732" s="5" t="s">
        <v>15985</v>
      </c>
      <c r="F3732" s="5" t="s">
        <v>15938</v>
      </c>
      <c r="G3732" s="6" t="s">
        <v>19404</v>
      </c>
      <c r="H3732" s="5" t="s">
        <v>19405</v>
      </c>
      <c r="I3732" s="8" t="s">
        <v>19406</v>
      </c>
      <c r="J3732" s="5" t="s">
        <v>42</v>
      </c>
      <c r="K3732" s="5" t="s">
        <v>9041</v>
      </c>
    </row>
    <row r="3733">
      <c r="A3733" s="4">
        <v>7365.0</v>
      </c>
      <c r="B3733" s="5" t="s">
        <v>19407</v>
      </c>
      <c r="C3733" s="5" t="s">
        <v>19408</v>
      </c>
      <c r="D3733" s="6" t="s">
        <v>16117</v>
      </c>
      <c r="E3733" s="5" t="s">
        <v>15985</v>
      </c>
      <c r="F3733" s="5" t="s">
        <v>15938</v>
      </c>
      <c r="G3733" s="6" t="s">
        <v>19409</v>
      </c>
      <c r="H3733" s="5" t="s">
        <v>19410</v>
      </c>
      <c r="I3733" s="8" t="s">
        <v>15941</v>
      </c>
      <c r="J3733" s="5" t="s">
        <v>463</v>
      </c>
      <c r="K3733" s="5" t="s">
        <v>19411</v>
      </c>
    </row>
    <row r="3734">
      <c r="A3734" s="4">
        <v>7364.0</v>
      </c>
      <c r="B3734" s="5" t="s">
        <v>19412</v>
      </c>
      <c r="C3734" s="5" t="s">
        <v>19413</v>
      </c>
      <c r="D3734" s="6" t="s">
        <v>15984</v>
      </c>
      <c r="E3734" s="5" t="s">
        <v>15985</v>
      </c>
      <c r="F3734" s="5" t="s">
        <v>15938</v>
      </c>
      <c r="G3734" s="6" t="s">
        <v>19414</v>
      </c>
      <c r="H3734" s="5" t="s">
        <v>19415</v>
      </c>
      <c r="I3734" s="8" t="s">
        <v>19416</v>
      </c>
      <c r="J3734" s="5" t="s">
        <v>93</v>
      </c>
      <c r="K3734" s="5" t="s">
        <v>578</v>
      </c>
    </row>
    <row r="3735">
      <c r="A3735" s="4">
        <v>7363.0</v>
      </c>
      <c r="B3735" s="5" t="s">
        <v>19417</v>
      </c>
      <c r="C3735" s="5" t="s">
        <v>19418</v>
      </c>
      <c r="D3735" s="6" t="s">
        <v>16117</v>
      </c>
      <c r="E3735" s="5" t="s">
        <v>15985</v>
      </c>
      <c r="F3735" s="5" t="s">
        <v>15938</v>
      </c>
      <c r="G3735" s="6" t="s">
        <v>19419</v>
      </c>
      <c r="H3735" s="5" t="s">
        <v>19420</v>
      </c>
      <c r="I3735" s="8" t="s">
        <v>19421</v>
      </c>
      <c r="J3735" s="5" t="s">
        <v>93</v>
      </c>
      <c r="K3735" s="4" t="s">
        <v>42</v>
      </c>
    </row>
    <row r="3736">
      <c r="A3736" s="4">
        <v>7362.0</v>
      </c>
      <c r="B3736" s="5" t="s">
        <v>19422</v>
      </c>
      <c r="C3736" s="5" t="s">
        <v>19423</v>
      </c>
      <c r="D3736" s="6" t="s">
        <v>16117</v>
      </c>
      <c r="E3736" s="5" t="s">
        <v>15985</v>
      </c>
      <c r="F3736" s="5" t="s">
        <v>15938</v>
      </c>
      <c r="G3736" s="6" t="s">
        <v>19424</v>
      </c>
      <c r="H3736" s="5" t="s">
        <v>19425</v>
      </c>
      <c r="I3736" s="8" t="s">
        <v>19426</v>
      </c>
      <c r="J3736" s="5" t="s">
        <v>93</v>
      </c>
      <c r="K3736" s="5" t="s">
        <v>1375</v>
      </c>
    </row>
    <row r="3737">
      <c r="A3737" s="4">
        <v>7361.0</v>
      </c>
      <c r="B3737" s="5" t="s">
        <v>19427</v>
      </c>
      <c r="C3737" s="5" t="s">
        <v>19428</v>
      </c>
      <c r="D3737" s="6" t="s">
        <v>15984</v>
      </c>
      <c r="E3737" s="5" t="s">
        <v>15985</v>
      </c>
      <c r="F3737" s="5" t="s">
        <v>15938</v>
      </c>
      <c r="G3737" s="6" t="s">
        <v>19429</v>
      </c>
      <c r="H3737" s="5" t="s">
        <v>19430</v>
      </c>
      <c r="I3737" s="8" t="s">
        <v>19431</v>
      </c>
      <c r="J3737" s="5" t="s">
        <v>463</v>
      </c>
      <c r="K3737" s="5" t="s">
        <v>13806</v>
      </c>
    </row>
    <row r="3738">
      <c r="A3738" s="4">
        <v>7360.0</v>
      </c>
      <c r="B3738" s="5" t="s">
        <v>19432</v>
      </c>
      <c r="C3738" s="5" t="s">
        <v>19433</v>
      </c>
      <c r="D3738" s="6" t="s">
        <v>15984</v>
      </c>
      <c r="E3738" s="5" t="s">
        <v>15985</v>
      </c>
      <c r="F3738" s="5" t="s">
        <v>15938</v>
      </c>
      <c r="G3738" s="6" t="s">
        <v>19434</v>
      </c>
      <c r="H3738" s="7" t="s">
        <v>19435</v>
      </c>
      <c r="I3738" s="8" t="s">
        <v>19436</v>
      </c>
      <c r="J3738" s="5" t="s">
        <v>42</v>
      </c>
      <c r="K3738" s="5" t="s">
        <v>201</v>
      </c>
    </row>
    <row r="3739">
      <c r="A3739" s="4">
        <v>7359.0</v>
      </c>
      <c r="B3739" s="5" t="s">
        <v>19437</v>
      </c>
      <c r="C3739" s="5" t="s">
        <v>19438</v>
      </c>
      <c r="D3739" s="6" t="s">
        <v>16498</v>
      </c>
      <c r="E3739" s="5" t="s">
        <v>16499</v>
      </c>
      <c r="F3739" s="5" t="s">
        <v>15938</v>
      </c>
      <c r="G3739" s="6" t="s">
        <v>19439</v>
      </c>
      <c r="H3739" s="5" t="s">
        <v>19440</v>
      </c>
      <c r="I3739" s="8" t="s">
        <v>19441</v>
      </c>
      <c r="J3739" s="5" t="s">
        <v>108</v>
      </c>
      <c r="K3739" s="5" t="s">
        <v>66</v>
      </c>
    </row>
    <row r="3740">
      <c r="A3740" s="4">
        <v>7358.0</v>
      </c>
      <c r="B3740" s="5" t="s">
        <v>19442</v>
      </c>
      <c r="C3740" s="5" t="s">
        <v>19443</v>
      </c>
      <c r="D3740" s="6" t="s">
        <v>16498</v>
      </c>
      <c r="E3740" s="5" t="s">
        <v>16499</v>
      </c>
      <c r="F3740" s="5" t="s">
        <v>15938</v>
      </c>
      <c r="G3740" s="6" t="s">
        <v>19444</v>
      </c>
      <c r="H3740" s="5" t="s">
        <v>19445</v>
      </c>
      <c r="I3740" s="8" t="s">
        <v>19446</v>
      </c>
      <c r="J3740" s="5" t="s">
        <v>367</v>
      </c>
      <c r="K3740" s="4" t="s">
        <v>42</v>
      </c>
    </row>
    <row r="3741">
      <c r="A3741" s="4">
        <v>7357.0</v>
      </c>
      <c r="B3741" s="5" t="s">
        <v>19447</v>
      </c>
      <c r="C3741" s="5" t="s">
        <v>19448</v>
      </c>
      <c r="D3741" s="6" t="s">
        <v>16498</v>
      </c>
      <c r="E3741" s="5" t="s">
        <v>16499</v>
      </c>
      <c r="F3741" s="5" t="s">
        <v>15938</v>
      </c>
      <c r="G3741" s="6" t="s">
        <v>19449</v>
      </c>
      <c r="H3741" s="5" t="s">
        <v>19450</v>
      </c>
      <c r="I3741" s="8" t="s">
        <v>19451</v>
      </c>
      <c r="J3741" s="5" t="s">
        <v>42</v>
      </c>
      <c r="K3741" s="5" t="s">
        <v>27</v>
      </c>
    </row>
    <row r="3742">
      <c r="A3742" s="4">
        <v>7356.0</v>
      </c>
      <c r="B3742" s="5" t="s">
        <v>19452</v>
      </c>
      <c r="C3742" s="5" t="s">
        <v>19453</v>
      </c>
      <c r="D3742" s="6" t="s">
        <v>16498</v>
      </c>
      <c r="E3742" s="5" t="s">
        <v>16499</v>
      </c>
      <c r="F3742" s="5" t="s">
        <v>15938</v>
      </c>
      <c r="G3742" s="6" t="s">
        <v>19454</v>
      </c>
      <c r="H3742" s="7" t="s">
        <v>19455</v>
      </c>
      <c r="I3742" s="8" t="s">
        <v>19456</v>
      </c>
      <c r="J3742" s="5" t="s">
        <v>232</v>
      </c>
      <c r="K3742" s="5" t="s">
        <v>19</v>
      </c>
    </row>
    <row r="3743">
      <c r="A3743" s="4">
        <v>7355.0</v>
      </c>
      <c r="B3743" s="5" t="s">
        <v>19457</v>
      </c>
      <c r="C3743" s="5" t="s">
        <v>19458</v>
      </c>
      <c r="D3743" s="6" t="s">
        <v>16498</v>
      </c>
      <c r="E3743" s="5" t="s">
        <v>16499</v>
      </c>
      <c r="F3743" s="5" t="s">
        <v>15938</v>
      </c>
      <c r="G3743" s="6" t="s">
        <v>19459</v>
      </c>
      <c r="H3743" s="5" t="s">
        <v>18845</v>
      </c>
      <c r="I3743" s="8" t="s">
        <v>19224</v>
      </c>
      <c r="J3743" s="5" t="s">
        <v>108</v>
      </c>
      <c r="K3743" s="4" t="s">
        <v>42</v>
      </c>
    </row>
    <row r="3744">
      <c r="A3744" s="4">
        <v>7354.0</v>
      </c>
      <c r="B3744" s="5" t="s">
        <v>19460</v>
      </c>
      <c r="C3744" s="5" t="s">
        <v>19461</v>
      </c>
      <c r="D3744" s="6" t="s">
        <v>16498</v>
      </c>
      <c r="E3744" s="5" t="s">
        <v>16499</v>
      </c>
      <c r="F3744" s="5" t="s">
        <v>15938</v>
      </c>
      <c r="G3744" s="6" t="s">
        <v>19462</v>
      </c>
      <c r="H3744" s="5" t="s">
        <v>19463</v>
      </c>
      <c r="I3744" s="8" t="s">
        <v>19464</v>
      </c>
      <c r="J3744" s="5" t="s">
        <v>93</v>
      </c>
      <c r="K3744" s="5" t="s">
        <v>921</v>
      </c>
    </row>
    <row r="3745">
      <c r="A3745" s="4">
        <v>7353.0</v>
      </c>
      <c r="B3745" s="5" t="s">
        <v>19465</v>
      </c>
      <c r="C3745" s="5" t="s">
        <v>19466</v>
      </c>
      <c r="D3745" s="6" t="s">
        <v>16498</v>
      </c>
      <c r="E3745" s="5" t="s">
        <v>16499</v>
      </c>
      <c r="F3745" s="5" t="s">
        <v>15938</v>
      </c>
      <c r="G3745" s="6" t="s">
        <v>19467</v>
      </c>
      <c r="H3745" s="5" t="s">
        <v>19468</v>
      </c>
      <c r="I3745" s="8" t="s">
        <v>19469</v>
      </c>
      <c r="J3745" s="5" t="s">
        <v>93</v>
      </c>
      <c r="K3745" s="5" t="s">
        <v>2700</v>
      </c>
    </row>
    <row r="3746">
      <c r="A3746" s="4">
        <v>7352.0</v>
      </c>
      <c r="B3746" s="5" t="s">
        <v>19470</v>
      </c>
      <c r="C3746" s="5" t="s">
        <v>19471</v>
      </c>
      <c r="D3746" s="6" t="s">
        <v>19472</v>
      </c>
      <c r="E3746" s="5" t="s">
        <v>16499</v>
      </c>
      <c r="F3746" s="5" t="s">
        <v>15938</v>
      </c>
      <c r="G3746" s="6" t="s">
        <v>19473</v>
      </c>
      <c r="H3746" s="4" t="str">
        <f>IFERROR(__xludf.DUMMYFUNCTION("""info@""&amp;LOWER(REGEXREPLACE(B3746,""[^A-Za-z0-9]"",""""))&amp;"".com"""),"info@blancpalace.com")</f>
        <v>info@blancpalace.com</v>
      </c>
      <c r="I3746" s="9" t="s">
        <v>19474</v>
      </c>
      <c r="J3746" s="5" t="s">
        <v>51</v>
      </c>
      <c r="K3746" s="5" t="s">
        <v>523</v>
      </c>
    </row>
    <row r="3747">
      <c r="A3747" s="4">
        <v>7351.0</v>
      </c>
      <c r="B3747" s="5" t="s">
        <v>19475</v>
      </c>
      <c r="C3747" s="5" t="s">
        <v>19476</v>
      </c>
      <c r="D3747" s="6" t="s">
        <v>16498</v>
      </c>
      <c r="E3747" s="5" t="s">
        <v>16499</v>
      </c>
      <c r="F3747" s="5" t="s">
        <v>15938</v>
      </c>
      <c r="G3747" s="6" t="s">
        <v>19477</v>
      </c>
      <c r="H3747" s="5" t="s">
        <v>19478</v>
      </c>
      <c r="I3747" s="8" t="s">
        <v>19464</v>
      </c>
      <c r="J3747" s="5" t="s">
        <v>463</v>
      </c>
      <c r="K3747" s="5" t="s">
        <v>420</v>
      </c>
    </row>
    <row r="3748">
      <c r="A3748" s="4">
        <v>7350.0</v>
      </c>
      <c r="B3748" s="5" t="s">
        <v>19479</v>
      </c>
      <c r="C3748" s="5" t="s">
        <v>19480</v>
      </c>
      <c r="D3748" s="6" t="s">
        <v>16498</v>
      </c>
      <c r="E3748" s="5" t="s">
        <v>16499</v>
      </c>
      <c r="F3748" s="5" t="s">
        <v>15938</v>
      </c>
      <c r="G3748" s="6" t="s">
        <v>19481</v>
      </c>
      <c r="H3748" s="5" t="s">
        <v>19482</v>
      </c>
      <c r="I3748" s="8" t="s">
        <v>19483</v>
      </c>
      <c r="J3748" s="5" t="s">
        <v>93</v>
      </c>
      <c r="K3748" s="5" t="s">
        <v>152</v>
      </c>
    </row>
    <row r="3749">
      <c r="A3749" s="4">
        <v>7349.0</v>
      </c>
      <c r="B3749" s="5" t="s">
        <v>19484</v>
      </c>
      <c r="C3749" s="5" t="s">
        <v>19485</v>
      </c>
      <c r="D3749" s="6" t="s">
        <v>16498</v>
      </c>
      <c r="E3749" s="5" t="s">
        <v>16499</v>
      </c>
      <c r="F3749" s="5" t="s">
        <v>15938</v>
      </c>
      <c r="G3749" s="6" t="s">
        <v>19486</v>
      </c>
      <c r="H3749" s="4" t="str">
        <f>IFERROR(__xludf.DUMMYFUNCTION("""info@""&amp;LOWER(REGEXREPLACE(B3749,""[^A-Za-z0-9]"",""""))&amp;"".com"""),"info@sagitarioplayasl.com")</f>
        <v>info@sagitarioplayasl.com</v>
      </c>
      <c r="I3749" s="9" t="s">
        <v>19487</v>
      </c>
      <c r="J3749" s="5" t="s">
        <v>42</v>
      </c>
      <c r="K3749" s="4" t="s">
        <v>42</v>
      </c>
    </row>
    <row r="3750">
      <c r="A3750" s="4">
        <v>7348.0</v>
      </c>
      <c r="B3750" s="5" t="s">
        <v>19488</v>
      </c>
      <c r="C3750" s="5" t="s">
        <v>19489</v>
      </c>
      <c r="D3750" s="6" t="s">
        <v>16759</v>
      </c>
      <c r="E3750" s="5" t="s">
        <v>15950</v>
      </c>
      <c r="F3750" s="5" t="s">
        <v>15938</v>
      </c>
      <c r="G3750" s="6" t="s">
        <v>19490</v>
      </c>
      <c r="H3750" s="4" t="str">
        <f>IFERROR(__xludf.DUMMYFUNCTION("""info@""&amp;LOWER(REGEXREPLACE(B3750,""[^A-Za-z0-9]"",""""))&amp;"".com"""),"info@marinacorfu.com")</f>
        <v>info@marinacorfu.com</v>
      </c>
      <c r="I3750" s="9" t="s">
        <v>19491</v>
      </c>
      <c r="J3750" s="5" t="s">
        <v>93</v>
      </c>
      <c r="K3750" s="5" t="s">
        <v>7801</v>
      </c>
    </row>
    <row r="3751">
      <c r="A3751" s="4">
        <v>7347.0</v>
      </c>
      <c r="B3751" s="5" t="s">
        <v>19492</v>
      </c>
      <c r="C3751" s="5" t="s">
        <v>18144</v>
      </c>
      <c r="D3751" s="6" t="s">
        <v>16759</v>
      </c>
      <c r="E3751" s="5" t="s">
        <v>15950</v>
      </c>
      <c r="F3751" s="5" t="s">
        <v>15938</v>
      </c>
      <c r="G3751" s="6" t="s">
        <v>19490</v>
      </c>
      <c r="H3751" s="5" t="s">
        <v>19493</v>
      </c>
      <c r="I3751" s="8" t="s">
        <v>19406</v>
      </c>
      <c r="J3751" s="5" t="s">
        <v>51</v>
      </c>
      <c r="K3751" s="5" t="s">
        <v>16805</v>
      </c>
    </row>
    <row r="3752">
      <c r="A3752" s="4">
        <v>7345.0</v>
      </c>
      <c r="B3752" s="5" t="s">
        <v>19494</v>
      </c>
      <c r="C3752" s="5" t="s">
        <v>19495</v>
      </c>
      <c r="D3752" s="6" t="s">
        <v>17223</v>
      </c>
      <c r="E3752" s="5" t="s">
        <v>15964</v>
      </c>
      <c r="F3752" s="5" t="s">
        <v>15938</v>
      </c>
      <c r="G3752" s="6" t="s">
        <v>19496</v>
      </c>
      <c r="H3752" s="5" t="s">
        <v>19497</v>
      </c>
      <c r="I3752" s="8" t="s">
        <v>19498</v>
      </c>
      <c r="J3752" s="5" t="s">
        <v>42</v>
      </c>
      <c r="K3752" s="5" t="s">
        <v>433</v>
      </c>
    </row>
    <row r="3753">
      <c r="A3753" s="4">
        <v>7346.0</v>
      </c>
      <c r="B3753" s="5" t="s">
        <v>19499</v>
      </c>
      <c r="C3753" s="5" t="s">
        <v>19500</v>
      </c>
      <c r="D3753" s="6" t="s">
        <v>15984</v>
      </c>
      <c r="E3753" s="5" t="s">
        <v>17246</v>
      </c>
      <c r="F3753" s="5" t="s">
        <v>15938</v>
      </c>
      <c r="G3753" s="6" t="s">
        <v>19496</v>
      </c>
      <c r="H3753" s="5" t="s">
        <v>19501</v>
      </c>
      <c r="I3753" s="8" t="s">
        <v>19498</v>
      </c>
      <c r="J3753" s="5" t="s">
        <v>367</v>
      </c>
      <c r="K3753" s="4" t="s">
        <v>42</v>
      </c>
    </row>
    <row r="3754">
      <c r="A3754" s="4">
        <v>7344.0</v>
      </c>
      <c r="B3754" s="5" t="s">
        <v>19502</v>
      </c>
      <c r="C3754" s="5" t="s">
        <v>19503</v>
      </c>
      <c r="D3754" s="6" t="s">
        <v>16759</v>
      </c>
      <c r="E3754" s="5" t="s">
        <v>15950</v>
      </c>
      <c r="F3754" s="5" t="s">
        <v>15938</v>
      </c>
      <c r="G3754" s="6" t="s">
        <v>19504</v>
      </c>
      <c r="H3754" s="4" t="str">
        <f>IFERROR(__xludf.DUMMYFUNCTION("""info@""&amp;LOWER(REGEXREPLACE(B3754,""[^A-Za-z0-9]"",""""))&amp;"".com"""),"info@hotelskorpios.com")</f>
        <v>info@hotelskorpios.com</v>
      </c>
      <c r="I3754" s="9" t="s">
        <v>19505</v>
      </c>
      <c r="J3754" s="5" t="s">
        <v>42</v>
      </c>
      <c r="K3754" s="4" t="s">
        <v>42</v>
      </c>
    </row>
    <row r="3755">
      <c r="A3755" s="4">
        <v>7343.0</v>
      </c>
      <c r="B3755" s="5" t="s">
        <v>19506</v>
      </c>
      <c r="C3755" s="5" t="s">
        <v>19507</v>
      </c>
      <c r="D3755" s="6" t="s">
        <v>17336</v>
      </c>
      <c r="E3755" s="5" t="s">
        <v>15985</v>
      </c>
      <c r="F3755" s="5" t="s">
        <v>15938</v>
      </c>
      <c r="G3755" s="6" t="s">
        <v>19508</v>
      </c>
      <c r="H3755" s="5" t="s">
        <v>19509</v>
      </c>
      <c r="I3755" s="9" t="s">
        <v>19510</v>
      </c>
      <c r="J3755" s="5" t="s">
        <v>93</v>
      </c>
      <c r="K3755" s="4" t="s">
        <v>42</v>
      </c>
    </row>
    <row r="3756">
      <c r="A3756" s="4">
        <v>7342.0</v>
      </c>
      <c r="B3756" s="5" t="s">
        <v>19511</v>
      </c>
      <c r="C3756" s="5" t="s">
        <v>19512</v>
      </c>
      <c r="D3756" s="6" t="s">
        <v>19513</v>
      </c>
      <c r="E3756" s="5" t="s">
        <v>15985</v>
      </c>
      <c r="F3756" s="5" t="s">
        <v>15938</v>
      </c>
      <c r="G3756" s="6" t="s">
        <v>19514</v>
      </c>
      <c r="H3756" s="5" t="s">
        <v>19515</v>
      </c>
      <c r="I3756" s="8" t="s">
        <v>19516</v>
      </c>
      <c r="J3756" s="5" t="s">
        <v>108</v>
      </c>
      <c r="K3756" s="5" t="s">
        <v>950</v>
      </c>
    </row>
    <row r="3757">
      <c r="A3757" s="4">
        <v>7341.0</v>
      </c>
      <c r="B3757" s="5" t="s">
        <v>19517</v>
      </c>
      <c r="C3757" s="5" t="s">
        <v>19518</v>
      </c>
      <c r="D3757" s="6" t="s">
        <v>15984</v>
      </c>
      <c r="E3757" s="5" t="s">
        <v>17246</v>
      </c>
      <c r="F3757" s="5" t="s">
        <v>15938</v>
      </c>
      <c r="G3757" s="6" t="s">
        <v>19519</v>
      </c>
      <c r="H3757" s="5" t="s">
        <v>16241</v>
      </c>
      <c r="I3757" s="8" t="s">
        <v>16242</v>
      </c>
      <c r="J3757" s="5" t="s">
        <v>108</v>
      </c>
      <c r="K3757" s="5" t="s">
        <v>6271</v>
      </c>
    </row>
    <row r="3758">
      <c r="A3758" s="4">
        <v>7340.0</v>
      </c>
      <c r="B3758" s="5" t="s">
        <v>19520</v>
      </c>
      <c r="C3758" s="5" t="s">
        <v>19521</v>
      </c>
      <c r="D3758" s="6" t="s">
        <v>15984</v>
      </c>
      <c r="E3758" s="5" t="s">
        <v>17246</v>
      </c>
      <c r="F3758" s="5" t="s">
        <v>15938</v>
      </c>
      <c r="G3758" s="6" t="s">
        <v>19522</v>
      </c>
      <c r="H3758" s="4" t="str">
        <f>IFERROR(__xludf.DUMMYFUNCTION("""info@""&amp;LOWER(REGEXREPLACE(B3758,""[^A-Za-z0-9]"",""""))&amp;"".com"""),"info@hotelbahamas.com")</f>
        <v>info@hotelbahamas.com</v>
      </c>
      <c r="I3758" s="9" t="s">
        <v>19523</v>
      </c>
      <c r="J3758" s="5" t="s">
        <v>42</v>
      </c>
      <c r="K3758" s="5" t="s">
        <v>19524</v>
      </c>
    </row>
    <row r="3759">
      <c r="A3759" s="4">
        <v>7339.0</v>
      </c>
      <c r="B3759" s="5" t="s">
        <v>19525</v>
      </c>
      <c r="C3759" s="5" t="s">
        <v>19526</v>
      </c>
      <c r="D3759" s="6" t="s">
        <v>15984</v>
      </c>
      <c r="E3759" s="5" t="s">
        <v>15985</v>
      </c>
      <c r="F3759" s="5" t="s">
        <v>15938</v>
      </c>
      <c r="G3759" s="6" t="s">
        <v>19527</v>
      </c>
      <c r="H3759" s="5" t="s">
        <v>19528</v>
      </c>
      <c r="I3759" s="9" t="s">
        <v>19529</v>
      </c>
      <c r="J3759" s="5" t="s">
        <v>18</v>
      </c>
      <c r="K3759" s="5" t="s">
        <v>109</v>
      </c>
    </row>
    <row r="3760">
      <c r="A3760" s="4">
        <v>7338.0</v>
      </c>
      <c r="B3760" s="5" t="s">
        <v>19530</v>
      </c>
      <c r="C3760" s="5" t="s">
        <v>19531</v>
      </c>
      <c r="D3760" s="6" t="s">
        <v>15984</v>
      </c>
      <c r="E3760" s="5" t="s">
        <v>15985</v>
      </c>
      <c r="F3760" s="5" t="s">
        <v>15938</v>
      </c>
      <c r="G3760" s="6" t="s">
        <v>19532</v>
      </c>
      <c r="H3760" s="5" t="s">
        <v>19533</v>
      </c>
      <c r="I3760" s="8" t="s">
        <v>19534</v>
      </c>
      <c r="J3760" s="5" t="s">
        <v>42</v>
      </c>
      <c r="K3760" s="5" t="s">
        <v>184</v>
      </c>
    </row>
    <row r="3761">
      <c r="A3761" s="4">
        <v>7337.0</v>
      </c>
      <c r="B3761" s="5" t="s">
        <v>1376</v>
      </c>
      <c r="C3761" s="5" t="s">
        <v>19535</v>
      </c>
      <c r="D3761" s="6" t="s">
        <v>17336</v>
      </c>
      <c r="E3761" s="5" t="s">
        <v>15985</v>
      </c>
      <c r="F3761" s="5" t="s">
        <v>15938</v>
      </c>
      <c r="G3761" s="6" t="s">
        <v>19536</v>
      </c>
      <c r="H3761" s="5" t="s">
        <v>19537</v>
      </c>
      <c r="I3761" s="4" t="s">
        <v>19538</v>
      </c>
      <c r="J3761" s="5" t="s">
        <v>51</v>
      </c>
      <c r="K3761" s="5" t="s">
        <v>10356</v>
      </c>
    </row>
    <row r="3762">
      <c r="A3762" s="4">
        <v>7336.0</v>
      </c>
      <c r="B3762" s="5" t="s">
        <v>19539</v>
      </c>
      <c r="C3762" s="5" t="s">
        <v>19540</v>
      </c>
      <c r="D3762" s="6" t="s">
        <v>15984</v>
      </c>
      <c r="E3762" s="5" t="s">
        <v>17246</v>
      </c>
      <c r="F3762" s="5" t="s">
        <v>15938</v>
      </c>
      <c r="G3762" s="6" t="s">
        <v>19541</v>
      </c>
      <c r="H3762" s="5" t="s">
        <v>19542</v>
      </c>
      <c r="I3762" s="8" t="s">
        <v>19543</v>
      </c>
      <c r="J3762" s="5" t="s">
        <v>42</v>
      </c>
      <c r="K3762" s="5" t="s">
        <v>19544</v>
      </c>
    </row>
    <row r="3763">
      <c r="A3763" s="4">
        <v>7335.0</v>
      </c>
      <c r="B3763" s="5" t="s">
        <v>19545</v>
      </c>
      <c r="C3763" s="5" t="s">
        <v>19546</v>
      </c>
      <c r="D3763" s="6" t="s">
        <v>15984</v>
      </c>
      <c r="E3763" s="5" t="s">
        <v>17246</v>
      </c>
      <c r="F3763" s="5" t="s">
        <v>15938</v>
      </c>
      <c r="G3763" s="6" t="s">
        <v>19547</v>
      </c>
      <c r="H3763" s="4" t="str">
        <f>IFERROR(__xludf.DUMMYFUNCTION("""info@""&amp;LOWER(REGEXREPLACE(B3763,""[^A-Za-z0-9]"",""""))&amp;"".com"""),"info@gracia.com")</f>
        <v>info@gracia.com</v>
      </c>
      <c r="I3763" s="9" t="s">
        <v>19548</v>
      </c>
      <c r="J3763" s="5" t="s">
        <v>42</v>
      </c>
      <c r="K3763" s="5" t="s">
        <v>4672</v>
      </c>
    </row>
    <row r="3764">
      <c r="A3764" s="4">
        <v>7334.0</v>
      </c>
      <c r="B3764" s="5" t="s">
        <v>19549</v>
      </c>
      <c r="C3764" s="5" t="s">
        <v>19550</v>
      </c>
      <c r="D3764" s="6" t="s">
        <v>15984</v>
      </c>
      <c r="E3764" s="5" t="s">
        <v>17246</v>
      </c>
      <c r="F3764" s="5" t="s">
        <v>15938</v>
      </c>
      <c r="G3764" s="6" t="s">
        <v>19551</v>
      </c>
      <c r="H3764" s="7" t="s">
        <v>19552</v>
      </c>
      <c r="I3764" s="8" t="str">
        <f>LOWER(SUBSTITUTE(SUBSTITUTE(SUBSTITUTE(SUBSTITUTE(SUBSTITUTE(SUBSTITUTE(SUBSTITUTE(B3764,"S.L.",""),"SL",""),"S.A.",""),"SA","")," ",""),".",""),",",""))&amp;".com"</f>
        <v>torrearenal.com</v>
      </c>
      <c r="J3764" s="5" t="s">
        <v>108</v>
      </c>
      <c r="K3764" s="5" t="s">
        <v>10356</v>
      </c>
    </row>
    <row r="3765">
      <c r="A3765" s="4">
        <v>7333.0</v>
      </c>
      <c r="B3765" s="5" t="s">
        <v>19553</v>
      </c>
      <c r="C3765" s="5" t="s">
        <v>19554</v>
      </c>
      <c r="D3765" s="6" t="s">
        <v>15984</v>
      </c>
      <c r="E3765" s="5" t="s">
        <v>17246</v>
      </c>
      <c r="F3765" s="5" t="s">
        <v>15938</v>
      </c>
      <c r="G3765" s="6" t="s">
        <v>19555</v>
      </c>
      <c r="H3765" s="5" t="s">
        <v>19556</v>
      </c>
      <c r="I3765" s="8" t="s">
        <v>19431</v>
      </c>
      <c r="J3765" s="5" t="s">
        <v>108</v>
      </c>
      <c r="K3765" s="5" t="s">
        <v>19557</v>
      </c>
    </row>
    <row r="3766">
      <c r="A3766" s="4">
        <v>7332.0</v>
      </c>
      <c r="B3766" s="5" t="s">
        <v>19558</v>
      </c>
      <c r="C3766" s="5" t="s">
        <v>19559</v>
      </c>
      <c r="D3766" s="6" t="s">
        <v>15984</v>
      </c>
      <c r="E3766" s="5" t="s">
        <v>17246</v>
      </c>
      <c r="F3766" s="5" t="s">
        <v>15938</v>
      </c>
      <c r="G3766" s="6" t="s">
        <v>19560</v>
      </c>
      <c r="H3766" s="5" t="s">
        <v>19561</v>
      </c>
      <c r="I3766" s="8" t="s">
        <v>19562</v>
      </c>
      <c r="J3766" s="5" t="s">
        <v>93</v>
      </c>
      <c r="K3766" s="5" t="s">
        <v>16121</v>
      </c>
    </row>
    <row r="3767">
      <c r="A3767" s="4">
        <v>7331.0</v>
      </c>
      <c r="B3767" s="5" t="s">
        <v>19563</v>
      </c>
      <c r="C3767" s="5" t="s">
        <v>19564</v>
      </c>
      <c r="D3767" s="6" t="s">
        <v>15984</v>
      </c>
      <c r="E3767" s="5" t="s">
        <v>17246</v>
      </c>
      <c r="F3767" s="5" t="s">
        <v>15938</v>
      </c>
      <c r="G3767" s="6" t="s">
        <v>19565</v>
      </c>
      <c r="H3767" s="5" t="s">
        <v>19566</v>
      </c>
      <c r="I3767" s="8" t="s">
        <v>19567</v>
      </c>
      <c r="J3767" s="5" t="s">
        <v>108</v>
      </c>
      <c r="K3767" s="5" t="s">
        <v>7856</v>
      </c>
    </row>
    <row r="3768">
      <c r="A3768" s="4">
        <v>7330.0</v>
      </c>
      <c r="B3768" s="5" t="s">
        <v>19568</v>
      </c>
      <c r="C3768" s="5" t="s">
        <v>19569</v>
      </c>
      <c r="D3768" s="6" t="s">
        <v>16117</v>
      </c>
      <c r="E3768" s="5" t="s">
        <v>15985</v>
      </c>
      <c r="F3768" s="5" t="s">
        <v>15938</v>
      </c>
      <c r="G3768" s="6" t="s">
        <v>19570</v>
      </c>
      <c r="H3768" s="7" t="s">
        <v>19571</v>
      </c>
      <c r="I3768" s="8" t="s">
        <v>19572</v>
      </c>
      <c r="J3768" s="5" t="s">
        <v>42</v>
      </c>
      <c r="K3768" s="5" t="s">
        <v>14822</v>
      </c>
    </row>
    <row r="3769">
      <c r="A3769" s="4">
        <v>7328.0</v>
      </c>
      <c r="B3769" s="5" t="s">
        <v>10106</v>
      </c>
      <c r="C3769" s="5" t="s">
        <v>19573</v>
      </c>
      <c r="D3769" s="6" t="s">
        <v>15984</v>
      </c>
      <c r="E3769" s="5" t="s">
        <v>17246</v>
      </c>
      <c r="F3769" s="5" t="s">
        <v>15938</v>
      </c>
      <c r="G3769" s="6" t="s">
        <v>19570</v>
      </c>
      <c r="H3769" s="7" t="s">
        <v>19574</v>
      </c>
      <c r="I3769" s="8" t="s">
        <v>19575</v>
      </c>
      <c r="J3769" s="5" t="s">
        <v>42</v>
      </c>
      <c r="K3769" s="5" t="s">
        <v>8132</v>
      </c>
    </row>
    <row r="3770">
      <c r="A3770" s="4">
        <v>7329.0</v>
      </c>
      <c r="B3770" s="5" t="s">
        <v>10106</v>
      </c>
      <c r="C3770" s="5" t="s">
        <v>19576</v>
      </c>
      <c r="D3770" s="6" t="s">
        <v>15984</v>
      </c>
      <c r="E3770" s="5" t="s">
        <v>17246</v>
      </c>
      <c r="F3770" s="5" t="s">
        <v>15938</v>
      </c>
      <c r="G3770" s="6" t="s">
        <v>19570</v>
      </c>
      <c r="H3770" s="5" t="s">
        <v>19577</v>
      </c>
      <c r="I3770" s="8" t="s">
        <v>19572</v>
      </c>
      <c r="J3770" s="5" t="s">
        <v>51</v>
      </c>
      <c r="K3770" s="5" t="s">
        <v>13806</v>
      </c>
    </row>
    <row r="3771">
      <c r="A3771" s="4">
        <v>7327.0</v>
      </c>
      <c r="B3771" s="5" t="s">
        <v>19578</v>
      </c>
      <c r="C3771" s="5" t="s">
        <v>19579</v>
      </c>
      <c r="D3771" s="6" t="s">
        <v>15984</v>
      </c>
      <c r="E3771" s="5" t="s">
        <v>17246</v>
      </c>
      <c r="F3771" s="5" t="s">
        <v>15938</v>
      </c>
      <c r="G3771" s="6" t="s">
        <v>19580</v>
      </c>
      <c r="H3771" s="7" t="s">
        <v>19581</v>
      </c>
      <c r="I3771" s="8" t="str">
        <f>LOWER(SUBSTITUTE(SUBSTITUTE(SUBSTITUTE(SUBSTITUTE(SUBSTITUTE(SUBSTITUTE(SUBSTITUTE(B3771,"S.L.",""),"SL",""),"S.A.",""),"SA","")," ",""),".",""),",",""))&amp;".com"</f>
        <v>calmacanpastilla.com</v>
      </c>
      <c r="J3771" s="5" t="s">
        <v>93</v>
      </c>
      <c r="K3771" s="4" t="s">
        <v>42</v>
      </c>
    </row>
    <row r="3772">
      <c r="A3772" s="4">
        <v>7326.0</v>
      </c>
      <c r="B3772" s="5" t="s">
        <v>19582</v>
      </c>
      <c r="C3772" s="5" t="s">
        <v>19583</v>
      </c>
      <c r="D3772" s="6" t="s">
        <v>15984</v>
      </c>
      <c r="E3772" s="5" t="s">
        <v>17246</v>
      </c>
      <c r="F3772" s="5" t="s">
        <v>15938</v>
      </c>
      <c r="G3772" s="6" t="s">
        <v>19584</v>
      </c>
      <c r="H3772" s="4" t="s">
        <v>19585</v>
      </c>
      <c r="I3772" s="11" t="s">
        <v>19586</v>
      </c>
      <c r="J3772" s="5" t="s">
        <v>93</v>
      </c>
      <c r="K3772" s="5" t="s">
        <v>3104</v>
      </c>
    </row>
    <row r="3773">
      <c r="A3773" s="4">
        <v>7325.0</v>
      </c>
      <c r="B3773" s="5" t="s">
        <v>19587</v>
      </c>
      <c r="C3773" s="5" t="s">
        <v>19588</v>
      </c>
      <c r="D3773" s="6" t="s">
        <v>15984</v>
      </c>
      <c r="E3773" s="5" t="s">
        <v>17246</v>
      </c>
      <c r="F3773" s="5" t="s">
        <v>15938</v>
      </c>
      <c r="G3773" s="6" t="s">
        <v>19589</v>
      </c>
      <c r="H3773" s="5" t="s">
        <v>19556</v>
      </c>
      <c r="I3773" s="8" t="s">
        <v>19431</v>
      </c>
      <c r="J3773" s="5" t="s">
        <v>42</v>
      </c>
      <c r="K3773" s="5" t="s">
        <v>5485</v>
      </c>
    </row>
    <row r="3774">
      <c r="A3774" s="4">
        <v>7324.0</v>
      </c>
      <c r="B3774" s="5" t="s">
        <v>19590</v>
      </c>
      <c r="C3774" s="5" t="s">
        <v>19591</v>
      </c>
      <c r="D3774" s="6" t="s">
        <v>15984</v>
      </c>
      <c r="E3774" s="5" t="s">
        <v>17246</v>
      </c>
      <c r="F3774" s="5" t="s">
        <v>15938</v>
      </c>
      <c r="G3774" s="6" t="s">
        <v>19592</v>
      </c>
      <c r="H3774" s="7" t="s">
        <v>19593</v>
      </c>
      <c r="I3774" s="8" t="str">
        <f t="shared" ref="I3774:I3776" si="1">LOWER(SUBSTITUTE(SUBSTITUTE(SUBSTITUTE(SUBSTITUTE(SUBSTITUTE(SUBSTITUTE(SUBSTITUTE(B3774,"S.L.",""),"SL",""),"S.A.",""),"SA","")," ",""),".",""),",",""))&amp;".com"</f>
        <v>costamediterranea.com</v>
      </c>
      <c r="J3774" s="5" t="s">
        <v>108</v>
      </c>
      <c r="K3774" s="5" t="s">
        <v>6308</v>
      </c>
    </row>
    <row r="3775">
      <c r="A3775" s="4">
        <v>7323.0</v>
      </c>
      <c r="B3775" s="5" t="s">
        <v>19594</v>
      </c>
      <c r="C3775" s="5" t="s">
        <v>19595</v>
      </c>
      <c r="D3775" s="6" t="s">
        <v>15984</v>
      </c>
      <c r="E3775" s="5" t="s">
        <v>17246</v>
      </c>
      <c r="F3775" s="5" t="s">
        <v>15938</v>
      </c>
      <c r="G3775" s="6" t="s">
        <v>19596</v>
      </c>
      <c r="H3775" s="7" t="s">
        <v>19597</v>
      </c>
      <c r="I3775" s="4" t="str">
        <f t="shared" si="1"/>
        <v>piñerobahíadepalma.com</v>
      </c>
      <c r="J3775" s="5" t="s">
        <v>108</v>
      </c>
      <c r="K3775" s="5" t="s">
        <v>19598</v>
      </c>
    </row>
    <row r="3776">
      <c r="A3776" s="4">
        <v>7321.0</v>
      </c>
      <c r="B3776" s="5" t="s">
        <v>19599</v>
      </c>
      <c r="C3776" s="5" t="s">
        <v>19600</v>
      </c>
      <c r="D3776" s="6" t="s">
        <v>15984</v>
      </c>
      <c r="E3776" s="5" t="s">
        <v>17246</v>
      </c>
      <c r="F3776" s="5" t="s">
        <v>15938</v>
      </c>
      <c r="G3776" s="6" t="s">
        <v>19601</v>
      </c>
      <c r="H3776" s="7" t="s">
        <v>19602</v>
      </c>
      <c r="I3776" s="8" t="str">
        <f t="shared" si="1"/>
        <v>hotelesmanila.com</v>
      </c>
      <c r="J3776" s="5" t="s">
        <v>108</v>
      </c>
      <c r="K3776" s="4" t="s">
        <v>42</v>
      </c>
    </row>
    <row r="3777">
      <c r="A3777" s="4">
        <v>7322.0</v>
      </c>
      <c r="B3777" s="5" t="s">
        <v>19603</v>
      </c>
      <c r="C3777" s="5" t="s">
        <v>19604</v>
      </c>
      <c r="D3777" s="6" t="s">
        <v>15984</v>
      </c>
      <c r="E3777" s="5" t="s">
        <v>15985</v>
      </c>
      <c r="F3777" s="5" t="s">
        <v>15938</v>
      </c>
      <c r="G3777" s="6" t="s">
        <v>19601</v>
      </c>
      <c r="H3777" s="5" t="s">
        <v>19605</v>
      </c>
      <c r="I3777" s="8" t="s">
        <v>19606</v>
      </c>
      <c r="J3777" s="5" t="s">
        <v>42</v>
      </c>
      <c r="K3777" s="5" t="s">
        <v>1203</v>
      </c>
    </row>
    <row r="3778">
      <c r="A3778" s="4">
        <v>7320.0</v>
      </c>
      <c r="B3778" s="5" t="s">
        <v>19607</v>
      </c>
      <c r="C3778" s="5" t="s">
        <v>19608</v>
      </c>
      <c r="D3778" s="6" t="s">
        <v>15984</v>
      </c>
      <c r="E3778" s="5" t="s">
        <v>17246</v>
      </c>
      <c r="F3778" s="5" t="s">
        <v>15938</v>
      </c>
      <c r="G3778" s="6" t="s">
        <v>19609</v>
      </c>
      <c r="H3778" s="5" t="s">
        <v>19610</v>
      </c>
      <c r="I3778" s="8" t="s">
        <v>13382</v>
      </c>
      <c r="J3778" s="5" t="s">
        <v>108</v>
      </c>
      <c r="K3778" s="5" t="s">
        <v>433</v>
      </c>
    </row>
    <row r="3779">
      <c r="A3779" s="4">
        <v>7319.0</v>
      </c>
      <c r="B3779" s="5" t="s">
        <v>19611</v>
      </c>
      <c r="C3779" s="5" t="s">
        <v>19612</v>
      </c>
      <c r="D3779" s="6" t="s">
        <v>15984</v>
      </c>
      <c r="E3779" s="5" t="s">
        <v>17246</v>
      </c>
      <c r="F3779" s="5" t="s">
        <v>15938</v>
      </c>
      <c r="G3779" s="6" t="s">
        <v>19613</v>
      </c>
      <c r="H3779" s="5" t="s">
        <v>17654</v>
      </c>
      <c r="I3779" s="8" t="s">
        <v>16258</v>
      </c>
      <c r="J3779" s="5" t="s">
        <v>42</v>
      </c>
      <c r="K3779" s="5" t="s">
        <v>17640</v>
      </c>
    </row>
    <row r="3780">
      <c r="A3780" s="4">
        <v>7318.0</v>
      </c>
      <c r="B3780" s="5" t="s">
        <v>7396</v>
      </c>
      <c r="C3780" s="5" t="s">
        <v>19614</v>
      </c>
      <c r="D3780" s="6" t="s">
        <v>15984</v>
      </c>
      <c r="E3780" s="5" t="s">
        <v>17246</v>
      </c>
      <c r="F3780" s="5" t="s">
        <v>15938</v>
      </c>
      <c r="G3780" s="6" t="s">
        <v>19615</v>
      </c>
      <c r="H3780" s="5" t="s">
        <v>16131</v>
      </c>
      <c r="I3780" s="8" t="s">
        <v>16084</v>
      </c>
      <c r="J3780" s="5" t="s">
        <v>108</v>
      </c>
      <c r="K3780" s="5" t="s">
        <v>1629</v>
      </c>
    </row>
    <row r="3781">
      <c r="A3781" s="4">
        <v>7317.0</v>
      </c>
      <c r="B3781" s="5" t="s">
        <v>19616</v>
      </c>
      <c r="C3781" s="5" t="s">
        <v>19617</v>
      </c>
      <c r="D3781" s="6" t="s">
        <v>15984</v>
      </c>
      <c r="E3781" s="5" t="s">
        <v>17246</v>
      </c>
      <c r="F3781" s="5" t="s">
        <v>15938</v>
      </c>
      <c r="G3781" s="6" t="s">
        <v>19618</v>
      </c>
      <c r="H3781" s="5" t="s">
        <v>19619</v>
      </c>
      <c r="I3781" s="8" t="s">
        <v>19620</v>
      </c>
      <c r="J3781" s="5" t="s">
        <v>93</v>
      </c>
      <c r="K3781" s="5" t="s">
        <v>368</v>
      </c>
    </row>
    <row r="3782">
      <c r="A3782" s="4">
        <v>7316.0</v>
      </c>
      <c r="B3782" s="5" t="s">
        <v>19616</v>
      </c>
      <c r="C3782" s="5" t="s">
        <v>19621</v>
      </c>
      <c r="D3782" s="6" t="s">
        <v>15984</v>
      </c>
      <c r="E3782" s="5" t="s">
        <v>17246</v>
      </c>
      <c r="F3782" s="5" t="s">
        <v>15938</v>
      </c>
      <c r="G3782" s="6" t="s">
        <v>19618</v>
      </c>
      <c r="H3782" s="5" t="s">
        <v>19619</v>
      </c>
      <c r="I3782" s="8" t="s">
        <v>19620</v>
      </c>
      <c r="J3782" s="5" t="s">
        <v>108</v>
      </c>
      <c r="K3782" s="5" t="s">
        <v>2683</v>
      </c>
    </row>
    <row r="3783">
      <c r="A3783" s="4">
        <v>7315.0</v>
      </c>
      <c r="B3783" s="5" t="s">
        <v>19622</v>
      </c>
      <c r="C3783" s="5" t="s">
        <v>19623</v>
      </c>
      <c r="D3783" s="6" t="s">
        <v>15984</v>
      </c>
      <c r="E3783" s="5" t="s">
        <v>17246</v>
      </c>
      <c r="F3783" s="5" t="s">
        <v>15938</v>
      </c>
      <c r="G3783" s="6" t="s">
        <v>19624</v>
      </c>
      <c r="H3783" s="5" t="s">
        <v>19625</v>
      </c>
      <c r="I3783" s="8" t="s">
        <v>19626</v>
      </c>
      <c r="J3783" s="5" t="s">
        <v>42</v>
      </c>
      <c r="K3783" s="5" t="s">
        <v>15073</v>
      </c>
    </row>
    <row r="3784">
      <c r="A3784" s="4">
        <v>7314.0</v>
      </c>
      <c r="B3784" s="5" t="s">
        <v>19627</v>
      </c>
      <c r="C3784" s="5" t="s">
        <v>19628</v>
      </c>
      <c r="D3784" s="6" t="s">
        <v>15984</v>
      </c>
      <c r="E3784" s="5" t="s">
        <v>17246</v>
      </c>
      <c r="F3784" s="5" t="s">
        <v>15938</v>
      </c>
      <c r="G3784" s="6" t="s">
        <v>19629</v>
      </c>
      <c r="H3784" s="7" t="s">
        <v>19630</v>
      </c>
      <c r="I3784" s="8" t="s">
        <v>2366</v>
      </c>
      <c r="J3784" s="5" t="s">
        <v>42</v>
      </c>
      <c r="K3784" s="4" t="s">
        <v>42</v>
      </c>
    </row>
    <row r="3785">
      <c r="A3785" s="4">
        <v>7313.0</v>
      </c>
      <c r="B3785" s="5" t="s">
        <v>19631</v>
      </c>
      <c r="C3785" s="5" t="s">
        <v>19632</v>
      </c>
      <c r="D3785" s="6" t="s">
        <v>15984</v>
      </c>
      <c r="E3785" s="5" t="s">
        <v>17246</v>
      </c>
      <c r="F3785" s="5" t="s">
        <v>15938</v>
      </c>
      <c r="G3785" s="6" t="s">
        <v>19633</v>
      </c>
      <c r="H3785" s="5" t="s">
        <v>19634</v>
      </c>
      <c r="I3785" s="8" t="s">
        <v>17629</v>
      </c>
      <c r="J3785" s="5" t="s">
        <v>93</v>
      </c>
      <c r="K3785" s="5" t="s">
        <v>19635</v>
      </c>
    </row>
    <row r="3786">
      <c r="A3786" s="4">
        <v>7312.0</v>
      </c>
      <c r="B3786" s="5" t="s">
        <v>19636</v>
      </c>
      <c r="C3786" s="5" t="s">
        <v>19637</v>
      </c>
      <c r="D3786" s="6" t="s">
        <v>15984</v>
      </c>
      <c r="E3786" s="5" t="s">
        <v>17246</v>
      </c>
      <c r="F3786" s="5" t="s">
        <v>15938</v>
      </c>
      <c r="G3786" s="6" t="s">
        <v>19638</v>
      </c>
      <c r="H3786" s="7" t="s">
        <v>19639</v>
      </c>
      <c r="I3786" s="4" t="str">
        <f t="shared" ref="I3786:I3787" si="2">LOWER(SUBSTITUTE(SUBSTITUTE(SUBSTITUTE(SUBSTITUTE(SUBSTITUTE(SUBSTITUTE(SUBSTITUTE(B3786,"S.L.",""),"SL",""),"S.A.",""),"SA","")," ",""),".",""),",",""))&amp;".com"</f>
        <v>piñerotal.com</v>
      </c>
      <c r="J3786" s="5" t="s">
        <v>93</v>
      </c>
      <c r="K3786" s="5" t="s">
        <v>17772</v>
      </c>
    </row>
    <row r="3787">
      <c r="A3787" s="4">
        <v>7311.0</v>
      </c>
      <c r="B3787" s="5" t="s">
        <v>19640</v>
      </c>
      <c r="C3787" s="5" t="s">
        <v>19554</v>
      </c>
      <c r="D3787" s="6" t="s">
        <v>15984</v>
      </c>
      <c r="E3787" s="5" t="s">
        <v>17246</v>
      </c>
      <c r="F3787" s="5" t="s">
        <v>15938</v>
      </c>
      <c r="G3787" s="6" t="s">
        <v>19641</v>
      </c>
      <c r="H3787" s="7" t="s">
        <v>19642</v>
      </c>
      <c r="I3787" s="8" t="str">
        <f t="shared" si="2"/>
        <v>ga.com</v>
      </c>
      <c r="J3787" s="5" t="s">
        <v>108</v>
      </c>
      <c r="K3787" s="5" t="s">
        <v>19643</v>
      </c>
    </row>
    <row r="3788">
      <c r="A3788" s="4">
        <v>7310.0</v>
      </c>
      <c r="B3788" s="5" t="s">
        <v>19644</v>
      </c>
      <c r="C3788" s="5" t="s">
        <v>19645</v>
      </c>
      <c r="D3788" s="6" t="s">
        <v>15984</v>
      </c>
      <c r="E3788" s="5" t="s">
        <v>17246</v>
      </c>
      <c r="F3788" s="5" t="s">
        <v>15938</v>
      </c>
      <c r="G3788" s="6" t="s">
        <v>19646</v>
      </c>
      <c r="H3788" s="4" t="s">
        <v>19647</v>
      </c>
      <c r="I3788" s="8" t="s">
        <v>19648</v>
      </c>
      <c r="J3788" s="5" t="s">
        <v>108</v>
      </c>
      <c r="K3788" s="5" t="s">
        <v>13817</v>
      </c>
    </row>
    <row r="3789">
      <c r="A3789" s="4">
        <v>7309.0</v>
      </c>
      <c r="B3789" s="5" t="s">
        <v>19649</v>
      </c>
      <c r="C3789" s="5" t="s">
        <v>19650</v>
      </c>
      <c r="D3789" s="6" t="s">
        <v>15984</v>
      </c>
      <c r="E3789" s="5" t="s">
        <v>17246</v>
      </c>
      <c r="F3789" s="5" t="s">
        <v>15938</v>
      </c>
      <c r="G3789" s="6" t="s">
        <v>19651</v>
      </c>
      <c r="H3789" s="7" t="s">
        <v>19652</v>
      </c>
      <c r="I3789" s="8" t="str">
        <f t="shared" ref="I3789:I3790" si="3">LOWER(SUBSTITUTE(SUBSTITUTE(SUBSTITUTE(SUBSTITUTE(SUBSTITUTE(SUBSTITUTE(SUBSTITUTE(B3789,"S.L.",""),"SL",""),"S.A.",""),"SA","")," ",""),".",""),",",""))&amp;".com"</f>
        <v>obrasyreformasroldanyasociados.com</v>
      </c>
      <c r="J3789" s="5" t="s">
        <v>93</v>
      </c>
      <c r="K3789" s="5" t="s">
        <v>3802</v>
      </c>
    </row>
    <row r="3790">
      <c r="A3790" s="4">
        <v>7308.0</v>
      </c>
      <c r="B3790" s="5" t="s">
        <v>19653</v>
      </c>
      <c r="C3790" s="5" t="s">
        <v>19654</v>
      </c>
      <c r="D3790" s="6" t="s">
        <v>17441</v>
      </c>
      <c r="E3790" s="5" t="s">
        <v>15985</v>
      </c>
      <c r="F3790" s="5" t="s">
        <v>15938</v>
      </c>
      <c r="G3790" s="6" t="s">
        <v>19655</v>
      </c>
      <c r="H3790" s="7" t="s">
        <v>19656</v>
      </c>
      <c r="I3790" s="8" t="str">
        <f t="shared" si="3"/>
        <v>cadenamar.com</v>
      </c>
      <c r="J3790" s="5" t="s">
        <v>108</v>
      </c>
      <c r="K3790" s="4" t="s">
        <v>42</v>
      </c>
    </row>
    <row r="3791">
      <c r="A3791" s="4">
        <v>7307.0</v>
      </c>
      <c r="B3791" s="5" t="s">
        <v>19657</v>
      </c>
      <c r="C3791" s="5" t="s">
        <v>19658</v>
      </c>
      <c r="D3791" s="6" t="s">
        <v>16935</v>
      </c>
      <c r="E3791" s="5" t="s">
        <v>16929</v>
      </c>
      <c r="F3791" s="5" t="s">
        <v>15938</v>
      </c>
      <c r="G3791" s="6" t="s">
        <v>19659</v>
      </c>
      <c r="H3791" s="5" t="s">
        <v>19660</v>
      </c>
      <c r="I3791" s="8" t="s">
        <v>16126</v>
      </c>
      <c r="J3791" s="5" t="s">
        <v>93</v>
      </c>
      <c r="K3791" s="5" t="s">
        <v>10312</v>
      </c>
    </row>
    <row r="3792">
      <c r="A3792" s="4">
        <v>7306.0</v>
      </c>
      <c r="B3792" s="5" t="s">
        <v>6249</v>
      </c>
      <c r="C3792" s="5" t="s">
        <v>19661</v>
      </c>
      <c r="D3792" s="6" t="s">
        <v>17441</v>
      </c>
      <c r="E3792" s="5" t="s">
        <v>15985</v>
      </c>
      <c r="F3792" s="5" t="s">
        <v>15938</v>
      </c>
      <c r="G3792" s="6" t="s">
        <v>19662</v>
      </c>
      <c r="H3792" s="7" t="s">
        <v>19663</v>
      </c>
      <c r="I3792" s="11" t="s">
        <v>19664</v>
      </c>
      <c r="J3792" s="5" t="s">
        <v>93</v>
      </c>
      <c r="K3792" s="4" t="s">
        <v>42</v>
      </c>
    </row>
    <row r="3793">
      <c r="A3793" s="4">
        <v>7305.0</v>
      </c>
      <c r="B3793" s="5" t="s">
        <v>19665</v>
      </c>
      <c r="C3793" s="5" t="s">
        <v>19666</v>
      </c>
      <c r="D3793" s="6" t="s">
        <v>19667</v>
      </c>
      <c r="E3793" s="5" t="s">
        <v>19668</v>
      </c>
      <c r="F3793" s="5" t="s">
        <v>3120</v>
      </c>
      <c r="G3793" s="6" t="s">
        <v>19669</v>
      </c>
      <c r="H3793" s="5" t="s">
        <v>19670</v>
      </c>
      <c r="I3793" s="8" t="s">
        <v>17020</v>
      </c>
      <c r="J3793" s="5" t="s">
        <v>108</v>
      </c>
      <c r="K3793" s="4" t="s">
        <v>42</v>
      </c>
    </row>
    <row r="3794">
      <c r="A3794" s="4">
        <v>7304.0</v>
      </c>
      <c r="B3794" s="5" t="s">
        <v>18744</v>
      </c>
      <c r="C3794" s="5" t="s">
        <v>19671</v>
      </c>
      <c r="D3794" s="6" t="s">
        <v>16962</v>
      </c>
      <c r="E3794" s="5" t="s">
        <v>16851</v>
      </c>
      <c r="F3794" s="5" t="s">
        <v>15938</v>
      </c>
      <c r="G3794" s="6" t="s">
        <v>19669</v>
      </c>
      <c r="H3794" s="5" t="s">
        <v>17019</v>
      </c>
      <c r="I3794" s="8" t="s">
        <v>19672</v>
      </c>
      <c r="J3794" s="5" t="s">
        <v>51</v>
      </c>
      <c r="K3794" s="5" t="s">
        <v>2513</v>
      </c>
    </row>
    <row r="3795">
      <c r="A3795" s="4">
        <v>7303.0</v>
      </c>
      <c r="B3795" s="5" t="s">
        <v>19673</v>
      </c>
      <c r="C3795" s="5" t="s">
        <v>19674</v>
      </c>
      <c r="D3795" s="6" t="s">
        <v>16354</v>
      </c>
      <c r="E3795" s="5" t="s">
        <v>15985</v>
      </c>
      <c r="F3795" s="5" t="s">
        <v>15938</v>
      </c>
      <c r="G3795" s="6" t="s">
        <v>19675</v>
      </c>
      <c r="H3795" s="5" t="s">
        <v>19676</v>
      </c>
      <c r="I3795" s="8" t="s">
        <v>19677</v>
      </c>
      <c r="J3795" s="5" t="s">
        <v>18</v>
      </c>
      <c r="K3795" s="5" t="s">
        <v>1027</v>
      </c>
    </row>
    <row r="3796">
      <c r="A3796" s="4">
        <v>7301.0</v>
      </c>
      <c r="B3796" s="5" t="s">
        <v>19678</v>
      </c>
      <c r="C3796" s="5" t="s">
        <v>19679</v>
      </c>
      <c r="D3796" s="6" t="s">
        <v>16354</v>
      </c>
      <c r="E3796" s="5" t="s">
        <v>15985</v>
      </c>
      <c r="F3796" s="5" t="s">
        <v>15938</v>
      </c>
      <c r="G3796" s="6" t="s">
        <v>19680</v>
      </c>
      <c r="H3796" s="5" t="s">
        <v>19681</v>
      </c>
      <c r="I3796" s="8" t="s">
        <v>19682</v>
      </c>
      <c r="J3796" s="5" t="s">
        <v>93</v>
      </c>
      <c r="K3796" s="5" t="s">
        <v>1415</v>
      </c>
    </row>
    <row r="3797">
      <c r="A3797" s="4">
        <v>7302.0</v>
      </c>
      <c r="B3797" s="5" t="s">
        <v>19678</v>
      </c>
      <c r="C3797" s="5" t="s">
        <v>19683</v>
      </c>
      <c r="D3797" s="6" t="s">
        <v>16354</v>
      </c>
      <c r="E3797" s="5" t="s">
        <v>15985</v>
      </c>
      <c r="F3797" s="5" t="s">
        <v>15938</v>
      </c>
      <c r="G3797" s="6" t="s">
        <v>19680</v>
      </c>
      <c r="H3797" s="7" t="s">
        <v>19681</v>
      </c>
      <c r="I3797" s="8" t="s">
        <v>19682</v>
      </c>
      <c r="J3797" s="5" t="s">
        <v>18</v>
      </c>
      <c r="K3797" s="5" t="s">
        <v>1415</v>
      </c>
    </row>
    <row r="3798">
      <c r="A3798" s="4">
        <v>7300.0</v>
      </c>
      <c r="B3798" s="5" t="s">
        <v>19684</v>
      </c>
      <c r="C3798" s="5" t="s">
        <v>19685</v>
      </c>
      <c r="D3798" s="6" t="s">
        <v>17336</v>
      </c>
      <c r="E3798" s="5" t="s">
        <v>15985</v>
      </c>
      <c r="F3798" s="5" t="s">
        <v>15938</v>
      </c>
      <c r="G3798" s="6" t="s">
        <v>19686</v>
      </c>
      <c r="H3798" s="7" t="s">
        <v>19687</v>
      </c>
      <c r="I3798" s="8" t="s">
        <v>19688</v>
      </c>
      <c r="J3798" s="5" t="s">
        <v>42</v>
      </c>
      <c r="K3798" s="5" t="s">
        <v>218</v>
      </c>
    </row>
    <row r="3799">
      <c r="A3799" s="4">
        <v>7299.0</v>
      </c>
      <c r="B3799" s="5" t="s">
        <v>19689</v>
      </c>
      <c r="C3799" s="5" t="s">
        <v>19690</v>
      </c>
      <c r="D3799" s="6" t="s">
        <v>17198</v>
      </c>
      <c r="E3799" s="5" t="s">
        <v>15985</v>
      </c>
      <c r="F3799" s="5" t="s">
        <v>15938</v>
      </c>
      <c r="G3799" s="6" t="s">
        <v>19691</v>
      </c>
      <c r="H3799" s="4" t="s">
        <v>19692</v>
      </c>
      <c r="I3799" s="8" t="s">
        <v>19693</v>
      </c>
      <c r="J3799" s="5" t="s">
        <v>93</v>
      </c>
      <c r="K3799" s="4" t="s">
        <v>42</v>
      </c>
    </row>
    <row r="3800">
      <c r="A3800" s="4">
        <v>7298.0</v>
      </c>
      <c r="B3800" s="5" t="s">
        <v>19694</v>
      </c>
      <c r="C3800" s="5" t="s">
        <v>19695</v>
      </c>
      <c r="D3800" s="6" t="s">
        <v>16884</v>
      </c>
      <c r="E3800" s="5" t="s">
        <v>16299</v>
      </c>
      <c r="F3800" s="5" t="s">
        <v>15938</v>
      </c>
      <c r="G3800" s="6" t="s">
        <v>19696</v>
      </c>
      <c r="H3800" s="7" t="s">
        <v>19697</v>
      </c>
      <c r="I3800" s="8" t="s">
        <v>19698</v>
      </c>
      <c r="J3800" s="5" t="s">
        <v>108</v>
      </c>
      <c r="K3800" s="4" t="s">
        <v>42</v>
      </c>
    </row>
    <row r="3801">
      <c r="A3801" s="4">
        <v>7297.0</v>
      </c>
      <c r="B3801" s="5" t="s">
        <v>19699</v>
      </c>
      <c r="C3801" s="5" t="s">
        <v>19700</v>
      </c>
      <c r="D3801" s="6" t="s">
        <v>16823</v>
      </c>
      <c r="E3801" s="5" t="s">
        <v>16716</v>
      </c>
      <c r="F3801" s="5" t="s">
        <v>15938</v>
      </c>
      <c r="G3801" s="6" t="s">
        <v>19701</v>
      </c>
      <c r="H3801" s="5" t="s">
        <v>19702</v>
      </c>
      <c r="I3801" s="8" t="s">
        <v>19703</v>
      </c>
      <c r="J3801" s="5" t="s">
        <v>18</v>
      </c>
      <c r="K3801" s="5" t="s">
        <v>721</v>
      </c>
    </row>
    <row r="3802">
      <c r="A3802" s="4">
        <v>7296.0</v>
      </c>
      <c r="B3802" s="5" t="s">
        <v>19704</v>
      </c>
      <c r="C3802" s="5" t="s">
        <v>19705</v>
      </c>
      <c r="D3802" s="6" t="s">
        <v>17310</v>
      </c>
      <c r="E3802" s="5" t="s">
        <v>15985</v>
      </c>
      <c r="F3802" s="5" t="s">
        <v>15938</v>
      </c>
      <c r="G3802" s="6" t="s">
        <v>19706</v>
      </c>
      <c r="H3802" s="7" t="s">
        <v>19707</v>
      </c>
      <c r="I3802" s="8" t="str">
        <f>LOWER(SUBSTITUTE(SUBSTITUTE(SUBSTITUTE(SUBSTITUTE(SUBSTITUTE(SUBSTITUTE(SUBSTITUTE(B3802,"S.L.",""),"SL",""),"S.A.",""),"SA","")," ",""),".",""),",",""))&amp;".com"</f>
        <v>langostahotelyrestaurante.com</v>
      </c>
      <c r="J3802" s="5" t="s">
        <v>42</v>
      </c>
      <c r="K3802" s="4" t="s">
        <v>42</v>
      </c>
    </row>
    <row r="3803">
      <c r="A3803" s="4">
        <v>7295.0</v>
      </c>
      <c r="B3803" s="5" t="s">
        <v>19708</v>
      </c>
      <c r="C3803" s="5" t="s">
        <v>19709</v>
      </c>
      <c r="D3803" s="6" t="s">
        <v>17223</v>
      </c>
      <c r="E3803" s="5" t="s">
        <v>15964</v>
      </c>
      <c r="F3803" s="5" t="s">
        <v>15938</v>
      </c>
      <c r="G3803" s="6" t="s">
        <v>19710</v>
      </c>
      <c r="H3803" s="5" t="s">
        <v>19711</v>
      </c>
      <c r="I3803" s="8" t="s">
        <v>19712</v>
      </c>
      <c r="J3803" s="5" t="s">
        <v>42</v>
      </c>
      <c r="K3803" s="5" t="s">
        <v>16148</v>
      </c>
    </row>
    <row r="3804">
      <c r="A3804" s="4">
        <v>7294.0</v>
      </c>
      <c r="B3804" s="5" t="s">
        <v>19713</v>
      </c>
      <c r="C3804" s="5" t="s">
        <v>19714</v>
      </c>
      <c r="D3804" s="6" t="s">
        <v>17223</v>
      </c>
      <c r="E3804" s="5" t="s">
        <v>15964</v>
      </c>
      <c r="F3804" s="5" t="s">
        <v>15938</v>
      </c>
      <c r="G3804" s="6" t="s">
        <v>19710</v>
      </c>
      <c r="H3804" s="5" t="s">
        <v>19715</v>
      </c>
      <c r="I3804" s="8" t="s">
        <v>19712</v>
      </c>
      <c r="J3804" s="5" t="s">
        <v>18</v>
      </c>
      <c r="K3804" s="4" t="s">
        <v>42</v>
      </c>
    </row>
    <row r="3805">
      <c r="A3805" s="4">
        <v>7293.0</v>
      </c>
      <c r="B3805" s="5" t="s">
        <v>19716</v>
      </c>
      <c r="C3805" s="5" t="s">
        <v>19717</v>
      </c>
      <c r="D3805" s="6" t="s">
        <v>17198</v>
      </c>
      <c r="E3805" s="5" t="s">
        <v>15985</v>
      </c>
      <c r="F3805" s="5" t="s">
        <v>15938</v>
      </c>
      <c r="G3805" s="6" t="s">
        <v>19718</v>
      </c>
      <c r="H3805" s="5" t="s">
        <v>19719</v>
      </c>
      <c r="I3805" s="8" t="s">
        <v>19720</v>
      </c>
      <c r="J3805" s="5" t="s">
        <v>18</v>
      </c>
      <c r="K3805" s="5" t="s">
        <v>15297</v>
      </c>
    </row>
    <row r="3806">
      <c r="A3806" s="4">
        <v>7292.0</v>
      </c>
      <c r="B3806" s="5" t="s">
        <v>19721</v>
      </c>
      <c r="C3806" s="5" t="s">
        <v>19722</v>
      </c>
      <c r="D3806" s="6" t="s">
        <v>17198</v>
      </c>
      <c r="E3806" s="5" t="s">
        <v>15985</v>
      </c>
      <c r="F3806" s="5" t="s">
        <v>15938</v>
      </c>
      <c r="G3806" s="6" t="s">
        <v>19723</v>
      </c>
      <c r="H3806" s="5" t="s">
        <v>19724</v>
      </c>
      <c r="I3806" s="8" t="s">
        <v>19725</v>
      </c>
      <c r="J3806" s="5" t="s">
        <v>108</v>
      </c>
      <c r="K3806" s="5" t="s">
        <v>5591</v>
      </c>
    </row>
    <row r="3807">
      <c r="A3807" s="4">
        <v>7291.0</v>
      </c>
      <c r="B3807" s="5" t="s">
        <v>19726</v>
      </c>
      <c r="C3807" s="5" t="s">
        <v>19727</v>
      </c>
      <c r="D3807" s="6" t="s">
        <v>17223</v>
      </c>
      <c r="E3807" s="5" t="s">
        <v>15964</v>
      </c>
      <c r="F3807" s="5" t="s">
        <v>15938</v>
      </c>
      <c r="G3807" s="6" t="s">
        <v>19728</v>
      </c>
      <c r="H3807" s="5" t="s">
        <v>19729</v>
      </c>
      <c r="I3807" s="8" t="s">
        <v>19730</v>
      </c>
      <c r="J3807" s="5" t="s">
        <v>108</v>
      </c>
      <c r="K3807" s="5" t="s">
        <v>11049</v>
      </c>
    </row>
    <row r="3808">
      <c r="A3808" s="4">
        <v>7290.0</v>
      </c>
      <c r="B3808" s="5" t="s">
        <v>6249</v>
      </c>
      <c r="C3808" s="5" t="s">
        <v>19731</v>
      </c>
      <c r="D3808" s="6" t="s">
        <v>17223</v>
      </c>
      <c r="E3808" s="5" t="s">
        <v>15964</v>
      </c>
      <c r="F3808" s="5" t="s">
        <v>15938</v>
      </c>
      <c r="G3808" s="6" t="s">
        <v>19732</v>
      </c>
      <c r="H3808" s="7" t="s">
        <v>19663</v>
      </c>
      <c r="I3808" s="11" t="s">
        <v>19733</v>
      </c>
      <c r="J3808" s="5" t="s">
        <v>93</v>
      </c>
      <c r="K3808" s="4" t="s">
        <v>42</v>
      </c>
    </row>
    <row r="3809">
      <c r="A3809" s="4">
        <v>7289.0</v>
      </c>
      <c r="B3809" s="5" t="s">
        <v>19734</v>
      </c>
      <c r="C3809" s="5" t="s">
        <v>19735</v>
      </c>
      <c r="D3809" s="6" t="s">
        <v>17223</v>
      </c>
      <c r="E3809" s="5" t="s">
        <v>15964</v>
      </c>
      <c r="F3809" s="5" t="s">
        <v>15938</v>
      </c>
      <c r="G3809" s="6" t="s">
        <v>19736</v>
      </c>
      <c r="H3809" s="5" t="s">
        <v>19737</v>
      </c>
      <c r="I3809" s="8" t="s">
        <v>19738</v>
      </c>
      <c r="J3809" s="5" t="s">
        <v>18</v>
      </c>
      <c r="K3809" s="5" t="s">
        <v>2132</v>
      </c>
    </row>
    <row r="3810">
      <c r="A3810" s="4">
        <v>7288.0</v>
      </c>
      <c r="B3810" s="5" t="s">
        <v>19739</v>
      </c>
      <c r="C3810" s="5" t="s">
        <v>19740</v>
      </c>
      <c r="D3810" s="6" t="s">
        <v>17223</v>
      </c>
      <c r="E3810" s="5" t="s">
        <v>15964</v>
      </c>
      <c r="F3810" s="5" t="s">
        <v>15938</v>
      </c>
      <c r="G3810" s="6" t="s">
        <v>19741</v>
      </c>
      <c r="H3810" s="5" t="s">
        <v>19742</v>
      </c>
      <c r="I3810" s="8" t="s">
        <v>8159</v>
      </c>
      <c r="J3810" s="5" t="s">
        <v>42</v>
      </c>
      <c r="K3810" s="5" t="s">
        <v>16597</v>
      </c>
    </row>
    <row r="3811">
      <c r="A3811" s="4">
        <v>7287.0</v>
      </c>
      <c r="B3811" s="5" t="s">
        <v>19743</v>
      </c>
      <c r="C3811" s="5" t="s">
        <v>19744</v>
      </c>
      <c r="D3811" s="6" t="s">
        <v>17223</v>
      </c>
      <c r="E3811" s="5" t="s">
        <v>15964</v>
      </c>
      <c r="F3811" s="5" t="s">
        <v>15938</v>
      </c>
      <c r="G3811" s="6" t="s">
        <v>19745</v>
      </c>
      <c r="H3811" s="5" t="s">
        <v>19746</v>
      </c>
      <c r="I3811" s="8" t="s">
        <v>19747</v>
      </c>
      <c r="J3811" s="5" t="s">
        <v>18</v>
      </c>
      <c r="K3811" s="5" t="s">
        <v>2996</v>
      </c>
    </row>
    <row r="3812">
      <c r="A3812" s="4">
        <v>7286.0</v>
      </c>
      <c r="B3812" s="5" t="s">
        <v>19748</v>
      </c>
      <c r="C3812" s="5" t="s">
        <v>19749</v>
      </c>
      <c r="D3812" s="6" t="s">
        <v>17223</v>
      </c>
      <c r="E3812" s="5" t="s">
        <v>15964</v>
      </c>
      <c r="F3812" s="5" t="s">
        <v>15938</v>
      </c>
      <c r="G3812" s="6" t="s">
        <v>19750</v>
      </c>
      <c r="H3812" s="5" t="s">
        <v>19737</v>
      </c>
      <c r="I3812" s="8" t="s">
        <v>19738</v>
      </c>
      <c r="J3812" s="5" t="s">
        <v>51</v>
      </c>
      <c r="K3812" s="5" t="s">
        <v>2132</v>
      </c>
    </row>
    <row r="3813">
      <c r="A3813" s="4">
        <v>7285.0</v>
      </c>
      <c r="B3813" s="5" t="s">
        <v>19751</v>
      </c>
      <c r="C3813" s="5" t="s">
        <v>19752</v>
      </c>
      <c r="D3813" s="6" t="s">
        <v>17198</v>
      </c>
      <c r="E3813" s="5" t="s">
        <v>15985</v>
      </c>
      <c r="F3813" s="5" t="s">
        <v>15938</v>
      </c>
      <c r="G3813" s="6" t="s">
        <v>19753</v>
      </c>
      <c r="H3813" s="5" t="s">
        <v>16146</v>
      </c>
      <c r="I3813" s="8" t="s">
        <v>16147</v>
      </c>
      <c r="J3813" s="5" t="s">
        <v>42</v>
      </c>
      <c r="K3813" s="5" t="s">
        <v>17481</v>
      </c>
    </row>
    <row r="3814">
      <c r="A3814" s="4">
        <v>7284.0</v>
      </c>
      <c r="B3814" s="5" t="s">
        <v>19754</v>
      </c>
      <c r="C3814" s="5" t="s">
        <v>19755</v>
      </c>
      <c r="D3814" s="6" t="s">
        <v>17310</v>
      </c>
      <c r="E3814" s="5" t="s">
        <v>15985</v>
      </c>
      <c r="F3814" s="5" t="s">
        <v>15938</v>
      </c>
      <c r="G3814" s="6" t="s">
        <v>19756</v>
      </c>
      <c r="H3814" s="5" t="s">
        <v>16103</v>
      </c>
      <c r="I3814" s="8" t="s">
        <v>16069</v>
      </c>
      <c r="J3814" s="5" t="s">
        <v>42</v>
      </c>
      <c r="K3814" s="5" t="s">
        <v>13751</v>
      </c>
    </row>
    <row r="3815">
      <c r="A3815" s="4">
        <v>7283.0</v>
      </c>
      <c r="B3815" s="5" t="s">
        <v>19748</v>
      </c>
      <c r="C3815" s="5" t="s">
        <v>19757</v>
      </c>
      <c r="D3815" s="6" t="s">
        <v>17223</v>
      </c>
      <c r="E3815" s="5" t="s">
        <v>15964</v>
      </c>
      <c r="F3815" s="5" t="s">
        <v>15938</v>
      </c>
      <c r="G3815" s="6" t="s">
        <v>19758</v>
      </c>
      <c r="H3815" s="5" t="s">
        <v>19737</v>
      </c>
      <c r="I3815" s="8" t="s">
        <v>19738</v>
      </c>
      <c r="J3815" s="5" t="s">
        <v>51</v>
      </c>
      <c r="K3815" s="5" t="s">
        <v>2132</v>
      </c>
    </row>
    <row r="3816">
      <c r="A3816" s="4">
        <v>7282.0</v>
      </c>
      <c r="B3816" s="5" t="s">
        <v>19759</v>
      </c>
      <c r="C3816" s="5" t="s">
        <v>19760</v>
      </c>
      <c r="D3816" s="6" t="s">
        <v>17198</v>
      </c>
      <c r="E3816" s="5" t="s">
        <v>15985</v>
      </c>
      <c r="F3816" s="5" t="s">
        <v>15938</v>
      </c>
      <c r="G3816" s="6" t="s">
        <v>19761</v>
      </c>
      <c r="H3816" s="5" t="s">
        <v>19762</v>
      </c>
      <c r="I3816" s="8" t="s">
        <v>19763</v>
      </c>
      <c r="J3816" s="5" t="s">
        <v>51</v>
      </c>
      <c r="K3816" s="5" t="s">
        <v>10215</v>
      </c>
    </row>
    <row r="3817">
      <c r="A3817" s="4">
        <v>7281.0</v>
      </c>
      <c r="B3817" s="5" t="s">
        <v>19764</v>
      </c>
      <c r="C3817" s="5" t="s">
        <v>19765</v>
      </c>
      <c r="D3817" s="6" t="s">
        <v>17198</v>
      </c>
      <c r="E3817" s="5" t="s">
        <v>15985</v>
      </c>
      <c r="F3817" s="5" t="s">
        <v>15938</v>
      </c>
      <c r="G3817" s="6" t="s">
        <v>19766</v>
      </c>
      <c r="H3817" s="5" t="s">
        <v>19767</v>
      </c>
      <c r="I3817" s="8" t="s">
        <v>19768</v>
      </c>
      <c r="J3817" s="5" t="s">
        <v>108</v>
      </c>
      <c r="K3817" s="5" t="s">
        <v>9753</v>
      </c>
    </row>
    <row r="3818">
      <c r="A3818" s="4">
        <v>7280.0</v>
      </c>
      <c r="B3818" s="5" t="s">
        <v>19769</v>
      </c>
      <c r="C3818" s="5" t="s">
        <v>19770</v>
      </c>
      <c r="D3818" s="6" t="s">
        <v>17198</v>
      </c>
      <c r="E3818" s="5" t="s">
        <v>15985</v>
      </c>
      <c r="F3818" s="5" t="s">
        <v>15938</v>
      </c>
      <c r="G3818" s="6" t="s">
        <v>19771</v>
      </c>
      <c r="H3818" s="5" t="s">
        <v>19772</v>
      </c>
      <c r="I3818" s="8" t="s">
        <v>19773</v>
      </c>
      <c r="J3818" s="5" t="s">
        <v>108</v>
      </c>
      <c r="K3818" s="5" t="s">
        <v>10502</v>
      </c>
    </row>
    <row r="3819">
      <c r="A3819" s="4">
        <v>7279.0</v>
      </c>
      <c r="B3819" s="5" t="s">
        <v>19774</v>
      </c>
      <c r="C3819" s="5" t="s">
        <v>19775</v>
      </c>
      <c r="D3819" s="6" t="s">
        <v>17198</v>
      </c>
      <c r="E3819" s="5" t="s">
        <v>15985</v>
      </c>
      <c r="F3819" s="5" t="s">
        <v>15938</v>
      </c>
      <c r="G3819" s="6" t="s">
        <v>19776</v>
      </c>
      <c r="H3819" s="5" t="s">
        <v>19777</v>
      </c>
      <c r="I3819" s="8" t="s">
        <v>16045</v>
      </c>
      <c r="J3819" s="5" t="s">
        <v>93</v>
      </c>
      <c r="K3819" s="5" t="s">
        <v>17137</v>
      </c>
    </row>
    <row r="3820">
      <c r="A3820" s="4">
        <v>7278.0</v>
      </c>
      <c r="B3820" s="5" t="s">
        <v>19778</v>
      </c>
      <c r="C3820" s="5" t="s">
        <v>19779</v>
      </c>
      <c r="D3820" s="6" t="s">
        <v>17198</v>
      </c>
      <c r="E3820" s="5" t="s">
        <v>15985</v>
      </c>
      <c r="F3820" s="5" t="s">
        <v>15938</v>
      </c>
      <c r="G3820" s="6" t="s">
        <v>19780</v>
      </c>
      <c r="H3820" s="7" t="s">
        <v>19781</v>
      </c>
      <c r="I3820" s="8" t="s">
        <v>19782</v>
      </c>
      <c r="J3820" s="5" t="s">
        <v>51</v>
      </c>
      <c r="K3820" s="5" t="s">
        <v>529</v>
      </c>
    </row>
    <row r="3821">
      <c r="A3821" s="4">
        <v>7277.0</v>
      </c>
      <c r="B3821" s="5" t="s">
        <v>19783</v>
      </c>
      <c r="C3821" s="5" t="s">
        <v>19784</v>
      </c>
      <c r="D3821" s="6" t="s">
        <v>17198</v>
      </c>
      <c r="E3821" s="5" t="s">
        <v>15985</v>
      </c>
      <c r="F3821" s="5" t="s">
        <v>15938</v>
      </c>
      <c r="G3821" s="6" t="s">
        <v>19785</v>
      </c>
      <c r="H3821" s="5" t="s">
        <v>19786</v>
      </c>
      <c r="I3821" s="8" t="s">
        <v>16045</v>
      </c>
      <c r="J3821" s="5" t="s">
        <v>42</v>
      </c>
      <c r="K3821" s="4" t="s">
        <v>42</v>
      </c>
    </row>
    <row r="3822">
      <c r="A3822" s="4">
        <v>7276.0</v>
      </c>
      <c r="B3822" s="5" t="s">
        <v>19787</v>
      </c>
      <c r="C3822" s="5" t="s">
        <v>19788</v>
      </c>
      <c r="D3822" s="6" t="s">
        <v>17121</v>
      </c>
      <c r="E3822" s="5" t="s">
        <v>17122</v>
      </c>
      <c r="F3822" s="5" t="s">
        <v>15938</v>
      </c>
      <c r="G3822" s="6" t="s">
        <v>19789</v>
      </c>
      <c r="H3822" s="7" t="s">
        <v>19790</v>
      </c>
      <c r="I3822" s="8" t="str">
        <f t="shared" ref="I3822:I3823" si="4">LOWER(SUBSTITUTE(SUBSTITUTE(SUBSTITUTE(SUBSTITUTE(SUBSTITUTE(SUBSTITUTE(SUBSTITUTE(B3822,"S.L.",""),"SL",""),"S.A.",""),"SA","")," ",""),".",""),",",""))&amp;".com"</f>
        <v>marigna.com</v>
      </c>
      <c r="J3822" s="5" t="s">
        <v>18</v>
      </c>
      <c r="K3822" s="4" t="s">
        <v>42</v>
      </c>
    </row>
    <row r="3823">
      <c r="A3823" s="4">
        <v>7275.0</v>
      </c>
      <c r="B3823" s="5" t="s">
        <v>19791</v>
      </c>
      <c r="C3823" s="5" t="s">
        <v>19792</v>
      </c>
      <c r="D3823" s="6" t="s">
        <v>17121</v>
      </c>
      <c r="E3823" s="5" t="s">
        <v>17122</v>
      </c>
      <c r="F3823" s="5" t="s">
        <v>15938</v>
      </c>
      <c r="G3823" s="6" t="s">
        <v>19793</v>
      </c>
      <c r="H3823" s="7" t="s">
        <v>19794</v>
      </c>
      <c r="I3823" s="8" t="str">
        <f t="shared" si="4"/>
        <v>clubbahamasibiza.com</v>
      </c>
      <c r="J3823" s="5" t="s">
        <v>18</v>
      </c>
      <c r="K3823" s="5" t="s">
        <v>19795</v>
      </c>
    </row>
    <row r="3824">
      <c r="A3824" s="4">
        <v>7274.0</v>
      </c>
      <c r="B3824" s="5" t="s">
        <v>19796</v>
      </c>
      <c r="C3824" s="5" t="s">
        <v>19797</v>
      </c>
      <c r="D3824" s="6" t="s">
        <v>19798</v>
      </c>
      <c r="E3824" s="5" t="s">
        <v>17099</v>
      </c>
      <c r="F3824" s="5" t="s">
        <v>15938</v>
      </c>
      <c r="G3824" s="6" t="s">
        <v>19799</v>
      </c>
      <c r="H3824" s="5" t="s">
        <v>19800</v>
      </c>
      <c r="I3824" s="8" t="s">
        <v>19801</v>
      </c>
      <c r="J3824" s="5" t="s">
        <v>42</v>
      </c>
      <c r="K3824" s="5" t="s">
        <v>19802</v>
      </c>
    </row>
    <row r="3825">
      <c r="A3825" s="4">
        <v>7273.0</v>
      </c>
      <c r="B3825" s="5" t="s">
        <v>19803</v>
      </c>
      <c r="C3825" s="5" t="s">
        <v>19804</v>
      </c>
      <c r="D3825" s="6" t="s">
        <v>19798</v>
      </c>
      <c r="E3825" s="5" t="s">
        <v>17099</v>
      </c>
      <c r="F3825" s="5" t="s">
        <v>15938</v>
      </c>
      <c r="G3825" s="6" t="s">
        <v>19805</v>
      </c>
      <c r="H3825" s="5" t="s">
        <v>19800</v>
      </c>
      <c r="I3825" s="8" t="s">
        <v>19801</v>
      </c>
      <c r="J3825" s="5" t="s">
        <v>42</v>
      </c>
      <c r="K3825" s="5" t="s">
        <v>10379</v>
      </c>
    </row>
    <row r="3826">
      <c r="A3826" s="4">
        <v>7272.0</v>
      </c>
      <c r="B3826" s="5" t="s">
        <v>19806</v>
      </c>
      <c r="C3826" s="5" t="s">
        <v>19807</v>
      </c>
      <c r="D3826" s="6" t="s">
        <v>19798</v>
      </c>
      <c r="E3826" s="5" t="s">
        <v>17099</v>
      </c>
      <c r="F3826" s="5" t="s">
        <v>15938</v>
      </c>
      <c r="G3826" s="6" t="s">
        <v>19808</v>
      </c>
      <c r="H3826" s="5" t="s">
        <v>19800</v>
      </c>
      <c r="I3826" s="8" t="s">
        <v>19801</v>
      </c>
      <c r="J3826" s="5" t="s">
        <v>42</v>
      </c>
      <c r="K3826" s="4" t="s">
        <v>42</v>
      </c>
    </row>
    <row r="3827">
      <c r="A3827" s="4">
        <v>7271.0</v>
      </c>
      <c r="B3827" s="5" t="s">
        <v>19809</v>
      </c>
      <c r="C3827" s="5" t="s">
        <v>19810</v>
      </c>
      <c r="D3827" s="6" t="s">
        <v>19798</v>
      </c>
      <c r="E3827" s="5" t="s">
        <v>17099</v>
      </c>
      <c r="F3827" s="5" t="s">
        <v>15938</v>
      </c>
      <c r="G3827" s="6" t="s">
        <v>19811</v>
      </c>
      <c r="H3827" s="5" t="s">
        <v>19812</v>
      </c>
      <c r="I3827" s="8" t="s">
        <v>19813</v>
      </c>
      <c r="J3827" s="5" t="s">
        <v>108</v>
      </c>
      <c r="K3827" s="4" t="s">
        <v>42</v>
      </c>
    </row>
    <row r="3828">
      <c r="A3828" s="4">
        <v>7270.0</v>
      </c>
      <c r="B3828" s="5" t="s">
        <v>19814</v>
      </c>
      <c r="C3828" s="5" t="s">
        <v>19815</v>
      </c>
      <c r="D3828" s="6" t="s">
        <v>19798</v>
      </c>
      <c r="E3828" s="5" t="s">
        <v>17099</v>
      </c>
      <c r="F3828" s="5" t="s">
        <v>15938</v>
      </c>
      <c r="G3828" s="6" t="s">
        <v>19816</v>
      </c>
      <c r="H3828" s="5" t="s">
        <v>19817</v>
      </c>
      <c r="I3828" s="9" t="s">
        <v>19818</v>
      </c>
      <c r="J3828" s="5" t="s">
        <v>18</v>
      </c>
      <c r="K3828" s="4" t="s">
        <v>42</v>
      </c>
    </row>
    <row r="3829">
      <c r="A3829" s="4">
        <v>7266.0</v>
      </c>
      <c r="B3829" s="5" t="s">
        <v>19819</v>
      </c>
      <c r="C3829" s="5" t="s">
        <v>19820</v>
      </c>
      <c r="D3829" s="6" t="s">
        <v>17144</v>
      </c>
      <c r="E3829" s="5" t="s">
        <v>17145</v>
      </c>
      <c r="F3829" s="5" t="s">
        <v>15938</v>
      </c>
      <c r="G3829" s="6" t="s">
        <v>19821</v>
      </c>
      <c r="H3829" s="5" t="s">
        <v>19822</v>
      </c>
      <c r="I3829" s="8" t="s">
        <v>19823</v>
      </c>
      <c r="J3829" s="5" t="s">
        <v>18</v>
      </c>
      <c r="K3829" s="4" t="s">
        <v>42</v>
      </c>
    </row>
    <row r="3830">
      <c r="A3830" s="4">
        <v>7267.0</v>
      </c>
      <c r="B3830" s="5" t="s">
        <v>19824</v>
      </c>
      <c r="C3830" s="5" t="s">
        <v>19825</v>
      </c>
      <c r="D3830" s="6" t="s">
        <v>19798</v>
      </c>
      <c r="E3830" s="5" t="s">
        <v>17099</v>
      </c>
      <c r="F3830" s="5" t="s">
        <v>15938</v>
      </c>
      <c r="G3830" s="6" t="s">
        <v>19821</v>
      </c>
      <c r="H3830" s="4" t="s">
        <v>19826</v>
      </c>
      <c r="I3830" s="8" t="s">
        <v>19827</v>
      </c>
      <c r="J3830" s="5" t="s">
        <v>51</v>
      </c>
      <c r="K3830" s="4" t="s">
        <v>42</v>
      </c>
    </row>
    <row r="3831">
      <c r="A3831" s="4">
        <v>7268.0</v>
      </c>
      <c r="B3831" s="5" t="s">
        <v>19828</v>
      </c>
      <c r="C3831" s="5" t="s">
        <v>19829</v>
      </c>
      <c r="D3831" s="6" t="s">
        <v>17128</v>
      </c>
      <c r="E3831" s="5" t="s">
        <v>17099</v>
      </c>
      <c r="F3831" s="5" t="s">
        <v>15938</v>
      </c>
      <c r="G3831" s="6" t="s">
        <v>19821</v>
      </c>
      <c r="H3831" s="5" t="s">
        <v>19830</v>
      </c>
      <c r="I3831" s="8" t="s">
        <v>19831</v>
      </c>
      <c r="J3831" s="5" t="s">
        <v>18</v>
      </c>
      <c r="K3831" s="5" t="s">
        <v>1014</v>
      </c>
    </row>
    <row r="3832">
      <c r="A3832" s="4">
        <v>7269.0</v>
      </c>
      <c r="B3832" s="5" t="s">
        <v>19832</v>
      </c>
      <c r="C3832" s="5" t="s">
        <v>19833</v>
      </c>
      <c r="D3832" s="6" t="s">
        <v>19798</v>
      </c>
      <c r="E3832" s="5" t="s">
        <v>17099</v>
      </c>
      <c r="F3832" s="5" t="s">
        <v>15938</v>
      </c>
      <c r="G3832" s="6" t="s">
        <v>19821</v>
      </c>
      <c r="H3832" s="5" t="s">
        <v>19834</v>
      </c>
      <c r="I3832" s="8" t="s">
        <v>19835</v>
      </c>
      <c r="J3832" s="5" t="s">
        <v>108</v>
      </c>
      <c r="K3832" s="4" t="s">
        <v>42</v>
      </c>
    </row>
    <row r="3833">
      <c r="A3833" s="4">
        <v>7265.0</v>
      </c>
      <c r="B3833" s="5" t="s">
        <v>19836</v>
      </c>
      <c r="C3833" s="5" t="s">
        <v>19837</v>
      </c>
      <c r="D3833" s="6" t="s">
        <v>19798</v>
      </c>
      <c r="E3833" s="5" t="s">
        <v>17099</v>
      </c>
      <c r="F3833" s="5" t="s">
        <v>15938</v>
      </c>
      <c r="G3833" s="6" t="s">
        <v>19838</v>
      </c>
      <c r="H3833" s="5" t="s">
        <v>19839</v>
      </c>
      <c r="I3833" s="8" t="s">
        <v>19840</v>
      </c>
      <c r="J3833" s="5" t="s">
        <v>18</v>
      </c>
      <c r="K3833" s="4" t="s">
        <v>42</v>
      </c>
    </row>
    <row r="3834">
      <c r="A3834" s="4">
        <v>7264.0</v>
      </c>
      <c r="B3834" s="5" t="s">
        <v>19841</v>
      </c>
      <c r="C3834" s="5" t="s">
        <v>19842</v>
      </c>
      <c r="D3834" s="6" t="s">
        <v>17121</v>
      </c>
      <c r="E3834" s="5" t="s">
        <v>17122</v>
      </c>
      <c r="F3834" s="5" t="s">
        <v>15938</v>
      </c>
      <c r="G3834" s="6" t="s">
        <v>19843</v>
      </c>
      <c r="H3834" s="7" t="s">
        <v>19844</v>
      </c>
      <c r="I3834" s="8" t="str">
        <f>LOWER(SUBSTITUTE(SUBSTITUTE(SUBSTITUTE(SUBSTITUTE(SUBSTITUTE(SUBSTITUTE(SUBSTITUTE(B3834,"S.L.",""),"SL",""),"S.A.",""),"SA","")," ",""),".",""),",",""))&amp;".com"</f>
        <v>petoka.com</v>
      </c>
      <c r="J3834" s="5" t="s">
        <v>42</v>
      </c>
      <c r="K3834" s="4" t="s">
        <v>42</v>
      </c>
    </row>
    <row r="3835">
      <c r="A3835" s="4">
        <v>7263.0</v>
      </c>
      <c r="B3835" s="5" t="s">
        <v>19845</v>
      </c>
      <c r="C3835" s="5" t="s">
        <v>19846</v>
      </c>
      <c r="D3835" s="6" t="s">
        <v>17121</v>
      </c>
      <c r="E3835" s="5" t="s">
        <v>17122</v>
      </c>
      <c r="F3835" s="5" t="s">
        <v>15938</v>
      </c>
      <c r="G3835" s="6" t="s">
        <v>19847</v>
      </c>
      <c r="H3835" s="5" t="s">
        <v>19848</v>
      </c>
      <c r="I3835" s="8" t="s">
        <v>19849</v>
      </c>
      <c r="J3835" s="5" t="s">
        <v>108</v>
      </c>
      <c r="K3835" s="5" t="s">
        <v>19</v>
      </c>
    </row>
    <row r="3836">
      <c r="A3836" s="4">
        <v>7262.0</v>
      </c>
      <c r="B3836" s="5" t="s">
        <v>19850</v>
      </c>
      <c r="C3836" s="5" t="s">
        <v>19851</v>
      </c>
      <c r="D3836" s="6" t="s">
        <v>16498</v>
      </c>
      <c r="E3836" s="5" t="s">
        <v>16499</v>
      </c>
      <c r="F3836" s="5" t="s">
        <v>15938</v>
      </c>
      <c r="G3836" s="6" t="s">
        <v>19852</v>
      </c>
      <c r="H3836" s="5" t="s">
        <v>17852</v>
      </c>
      <c r="I3836" s="8" t="s">
        <v>16780</v>
      </c>
      <c r="J3836" s="5" t="s">
        <v>93</v>
      </c>
      <c r="K3836" s="5" t="s">
        <v>13751</v>
      </c>
    </row>
    <row r="3837">
      <c r="A3837" s="4">
        <v>7261.0</v>
      </c>
      <c r="B3837" s="5" t="s">
        <v>19853</v>
      </c>
      <c r="C3837" s="5" t="s">
        <v>19854</v>
      </c>
      <c r="D3837" s="6" t="s">
        <v>19472</v>
      </c>
      <c r="E3837" s="5" t="s">
        <v>16499</v>
      </c>
      <c r="F3837" s="5" t="s">
        <v>15938</v>
      </c>
      <c r="G3837" s="6" t="s">
        <v>19855</v>
      </c>
      <c r="H3837" s="7" t="s">
        <v>19856</v>
      </c>
      <c r="I3837" s="8" t="s">
        <v>19857</v>
      </c>
      <c r="J3837" s="5" t="s">
        <v>42</v>
      </c>
      <c r="K3837" s="5" t="s">
        <v>7770</v>
      </c>
    </row>
    <row r="3838">
      <c r="A3838" s="4">
        <v>7260.0</v>
      </c>
      <c r="B3838" s="5" t="s">
        <v>19858</v>
      </c>
      <c r="C3838" s="5" t="s">
        <v>19859</v>
      </c>
      <c r="D3838" s="6" t="s">
        <v>16498</v>
      </c>
      <c r="E3838" s="5" t="s">
        <v>16499</v>
      </c>
      <c r="F3838" s="5" t="s">
        <v>15938</v>
      </c>
      <c r="G3838" s="6" t="s">
        <v>19860</v>
      </c>
      <c r="H3838" s="7" t="s">
        <v>19861</v>
      </c>
      <c r="I3838" s="8" t="str">
        <f>LOWER(SUBSTITUTE(SUBSTITUTE(SUBSTITUTE(SUBSTITUTE(SUBSTITUTE(SUBSTITUTE(SUBSTITUTE(B3838,"S.L.",""),"SL",""),"S.A.",""),"SA","")," ",""),".",""),",",""))&amp;".com"</f>
        <v>calaenblanesbeach.com</v>
      </c>
      <c r="J3838" s="5" t="s">
        <v>42</v>
      </c>
      <c r="K3838" s="4" t="s">
        <v>42</v>
      </c>
    </row>
    <row r="3839">
      <c r="A3839" s="4">
        <v>7259.0</v>
      </c>
      <c r="B3839" s="5" t="s">
        <v>19862</v>
      </c>
      <c r="C3839" s="5" t="s">
        <v>19863</v>
      </c>
      <c r="D3839" s="6" t="s">
        <v>16498</v>
      </c>
      <c r="E3839" s="5" t="s">
        <v>16499</v>
      </c>
      <c r="F3839" s="5" t="s">
        <v>15938</v>
      </c>
      <c r="G3839" s="6" t="s">
        <v>19864</v>
      </c>
      <c r="H3839" s="5" t="s">
        <v>19865</v>
      </c>
      <c r="I3839" s="8" t="s">
        <v>16780</v>
      </c>
      <c r="J3839" s="5" t="s">
        <v>18</v>
      </c>
      <c r="K3839" s="5" t="s">
        <v>19866</v>
      </c>
    </row>
    <row r="3840">
      <c r="A3840" s="4">
        <v>7258.0</v>
      </c>
      <c r="B3840" s="5" t="s">
        <v>19867</v>
      </c>
      <c r="C3840" s="5" t="s">
        <v>19868</v>
      </c>
      <c r="D3840" s="6" t="s">
        <v>16498</v>
      </c>
      <c r="E3840" s="5" t="s">
        <v>16499</v>
      </c>
      <c r="F3840" s="5" t="s">
        <v>15938</v>
      </c>
      <c r="G3840" s="6" t="s">
        <v>19869</v>
      </c>
      <c r="H3840" s="5" t="s">
        <v>19870</v>
      </c>
      <c r="I3840" s="8" t="s">
        <v>16075</v>
      </c>
      <c r="J3840" s="5" t="s">
        <v>42</v>
      </c>
      <c r="K3840" s="5" t="s">
        <v>17520</v>
      </c>
    </row>
    <row r="3841">
      <c r="A3841" s="4">
        <v>7257.0</v>
      </c>
      <c r="B3841" s="5" t="s">
        <v>19871</v>
      </c>
      <c r="C3841" s="5" t="s">
        <v>19872</v>
      </c>
      <c r="D3841" s="6" t="s">
        <v>19472</v>
      </c>
      <c r="E3841" s="5" t="s">
        <v>16499</v>
      </c>
      <c r="F3841" s="5" t="s">
        <v>15938</v>
      </c>
      <c r="G3841" s="6" t="s">
        <v>19873</v>
      </c>
      <c r="H3841" s="5" t="s">
        <v>19874</v>
      </c>
      <c r="I3841" s="8" t="s">
        <v>19875</v>
      </c>
      <c r="J3841" s="5" t="s">
        <v>108</v>
      </c>
      <c r="K3841" s="5" t="s">
        <v>381</v>
      </c>
    </row>
    <row r="3842">
      <c r="A3842" s="4">
        <v>7256.0</v>
      </c>
      <c r="B3842" s="5" t="s">
        <v>19876</v>
      </c>
      <c r="C3842" s="5" t="s">
        <v>19877</v>
      </c>
      <c r="D3842" s="6" t="s">
        <v>19472</v>
      </c>
      <c r="E3842" s="5" t="s">
        <v>16499</v>
      </c>
      <c r="F3842" s="5" t="s">
        <v>15938</v>
      </c>
      <c r="G3842" s="6" t="s">
        <v>19878</v>
      </c>
      <c r="H3842" s="5" t="s">
        <v>19879</v>
      </c>
      <c r="I3842" s="9" t="s">
        <v>19880</v>
      </c>
      <c r="J3842" s="5" t="s">
        <v>18</v>
      </c>
      <c r="K3842" s="5" t="s">
        <v>3802</v>
      </c>
    </row>
    <row r="3843">
      <c r="A3843" s="4">
        <v>7255.0</v>
      </c>
      <c r="B3843" s="5" t="s">
        <v>19881</v>
      </c>
      <c r="C3843" s="5" t="s">
        <v>19882</v>
      </c>
      <c r="D3843" s="6" t="s">
        <v>19472</v>
      </c>
      <c r="E3843" s="5" t="s">
        <v>16499</v>
      </c>
      <c r="F3843" s="5" t="s">
        <v>15938</v>
      </c>
      <c r="G3843" s="6" t="s">
        <v>19883</v>
      </c>
      <c r="H3843" s="5" t="s">
        <v>19884</v>
      </c>
      <c r="I3843" s="9" t="s">
        <v>19885</v>
      </c>
      <c r="J3843" s="5" t="s">
        <v>18</v>
      </c>
      <c r="K3843" s="4" t="s">
        <v>42</v>
      </c>
    </row>
    <row r="3844">
      <c r="A3844" s="4">
        <v>7254.0</v>
      </c>
      <c r="B3844" s="5" t="s">
        <v>19886</v>
      </c>
      <c r="C3844" s="5" t="s">
        <v>19887</v>
      </c>
      <c r="D3844" s="6" t="s">
        <v>19472</v>
      </c>
      <c r="E3844" s="5" t="s">
        <v>16499</v>
      </c>
      <c r="F3844" s="5" t="s">
        <v>15938</v>
      </c>
      <c r="G3844" s="6" t="s">
        <v>19888</v>
      </c>
      <c r="H3844" s="5" t="s">
        <v>19889</v>
      </c>
      <c r="I3844" s="9" t="s">
        <v>19890</v>
      </c>
      <c r="J3844" s="5" t="s">
        <v>18</v>
      </c>
      <c r="K3844" s="5" t="s">
        <v>14822</v>
      </c>
    </row>
    <row r="3845">
      <c r="A3845" s="4">
        <v>7253.0</v>
      </c>
      <c r="B3845" s="5" t="s">
        <v>19891</v>
      </c>
      <c r="C3845" s="5" t="s">
        <v>19892</v>
      </c>
      <c r="D3845" s="6" t="s">
        <v>19472</v>
      </c>
      <c r="E3845" s="5" t="s">
        <v>16499</v>
      </c>
      <c r="F3845" s="5" t="s">
        <v>15938</v>
      </c>
      <c r="G3845" s="6" t="s">
        <v>19893</v>
      </c>
      <c r="H3845" s="5" t="s">
        <v>19894</v>
      </c>
      <c r="I3845" s="9" t="s">
        <v>19895</v>
      </c>
      <c r="J3845" s="5" t="s">
        <v>93</v>
      </c>
      <c r="K3845" s="4" t="s">
        <v>42</v>
      </c>
    </row>
    <row r="3846">
      <c r="A3846" s="4">
        <v>7252.0</v>
      </c>
      <c r="B3846" s="5" t="s">
        <v>19896</v>
      </c>
      <c r="C3846" s="5" t="s">
        <v>19897</v>
      </c>
      <c r="D3846" s="6" t="s">
        <v>19472</v>
      </c>
      <c r="E3846" s="5" t="s">
        <v>16499</v>
      </c>
      <c r="F3846" s="5" t="s">
        <v>15938</v>
      </c>
      <c r="G3846" s="6" t="s">
        <v>19898</v>
      </c>
      <c r="H3846" s="5" t="s">
        <v>19899</v>
      </c>
      <c r="I3846" s="8" t="s">
        <v>19900</v>
      </c>
      <c r="J3846" s="5" t="s">
        <v>51</v>
      </c>
      <c r="K3846" s="5" t="s">
        <v>9927</v>
      </c>
    </row>
    <row r="3847">
      <c r="A3847" s="4">
        <v>7251.0</v>
      </c>
      <c r="B3847" s="5" t="s">
        <v>19896</v>
      </c>
      <c r="C3847" s="5" t="s">
        <v>19901</v>
      </c>
      <c r="D3847" s="6" t="s">
        <v>19472</v>
      </c>
      <c r="E3847" s="5" t="s">
        <v>16499</v>
      </c>
      <c r="F3847" s="5" t="s">
        <v>15938</v>
      </c>
      <c r="G3847" s="6" t="s">
        <v>19898</v>
      </c>
      <c r="H3847" s="5" t="s">
        <v>19899</v>
      </c>
      <c r="I3847" s="8" t="s">
        <v>19900</v>
      </c>
      <c r="J3847" s="5" t="s">
        <v>42</v>
      </c>
      <c r="K3847" s="4" t="s">
        <v>42</v>
      </c>
    </row>
    <row r="3848">
      <c r="A3848" s="4">
        <v>7250.0</v>
      </c>
      <c r="B3848" s="5" t="s">
        <v>19902</v>
      </c>
      <c r="C3848" s="5" t="s">
        <v>19903</v>
      </c>
      <c r="D3848" s="6" t="s">
        <v>16498</v>
      </c>
      <c r="E3848" s="5" t="s">
        <v>16499</v>
      </c>
      <c r="F3848" s="5" t="s">
        <v>15938</v>
      </c>
      <c r="G3848" s="6" t="s">
        <v>19904</v>
      </c>
      <c r="H3848" s="5" t="s">
        <v>19905</v>
      </c>
      <c r="I3848" s="8" t="s">
        <v>19464</v>
      </c>
      <c r="J3848" s="5" t="s">
        <v>108</v>
      </c>
      <c r="K3848" s="5" t="s">
        <v>109</v>
      </c>
    </row>
    <row r="3849">
      <c r="A3849" s="4">
        <v>7249.0</v>
      </c>
      <c r="B3849" s="5" t="s">
        <v>19906</v>
      </c>
      <c r="C3849" s="5" t="s">
        <v>19907</v>
      </c>
      <c r="D3849" s="6" t="s">
        <v>19472</v>
      </c>
      <c r="E3849" s="5" t="s">
        <v>16499</v>
      </c>
      <c r="F3849" s="5" t="s">
        <v>15938</v>
      </c>
      <c r="G3849" s="6" t="s">
        <v>19908</v>
      </c>
      <c r="H3849" s="7" t="s">
        <v>19909</v>
      </c>
      <c r="I3849" s="11" t="s">
        <v>19910</v>
      </c>
      <c r="J3849" s="5" t="s">
        <v>108</v>
      </c>
      <c r="K3849" s="5" t="s">
        <v>19911</v>
      </c>
    </row>
    <row r="3850">
      <c r="A3850" s="4">
        <v>7248.0</v>
      </c>
      <c r="B3850" s="5" t="s">
        <v>19867</v>
      </c>
      <c r="C3850" s="5" t="s">
        <v>19912</v>
      </c>
      <c r="D3850" s="6" t="s">
        <v>19472</v>
      </c>
      <c r="E3850" s="5" t="s">
        <v>16499</v>
      </c>
      <c r="F3850" s="5" t="s">
        <v>15938</v>
      </c>
      <c r="G3850" s="6" t="s">
        <v>19913</v>
      </c>
      <c r="H3850" s="7" t="s">
        <v>19914</v>
      </c>
      <c r="I3850" s="8" t="str">
        <f>LOWER(SUBSTITUTE(SUBSTITUTE(SUBSTITUTE(SUBSTITUTE(SUBSTITUTE(SUBSTITUTE(SUBSTITUTE(B3850,"S.L.",""),"SL",""),"S.A.",""),"SA","")," ",""),".",""),",",""))&amp;".com"</f>
        <v>vivamenorca.com</v>
      </c>
      <c r="J3850" s="5" t="s">
        <v>18</v>
      </c>
      <c r="K3850" s="4" t="s">
        <v>42</v>
      </c>
    </row>
    <row r="3851">
      <c r="A3851" s="4">
        <v>7247.0</v>
      </c>
      <c r="B3851" s="5" t="s">
        <v>19915</v>
      </c>
      <c r="C3851" s="5" t="s">
        <v>19916</v>
      </c>
      <c r="D3851" s="6" t="s">
        <v>19472</v>
      </c>
      <c r="E3851" s="5" t="s">
        <v>16499</v>
      </c>
      <c r="F3851" s="5" t="s">
        <v>15938</v>
      </c>
      <c r="G3851" s="6" t="s">
        <v>19917</v>
      </c>
      <c r="H3851" s="4" t="s">
        <v>19918</v>
      </c>
      <c r="I3851" s="11" t="s">
        <v>19919</v>
      </c>
      <c r="J3851" s="5" t="s">
        <v>18</v>
      </c>
      <c r="K3851" s="5" t="s">
        <v>15073</v>
      </c>
    </row>
    <row r="3852">
      <c r="A3852" s="4">
        <v>7246.0</v>
      </c>
      <c r="B3852" s="5" t="s">
        <v>19920</v>
      </c>
      <c r="C3852" s="5" t="s">
        <v>19921</v>
      </c>
      <c r="D3852" s="6" t="s">
        <v>19472</v>
      </c>
      <c r="E3852" s="5" t="s">
        <v>16499</v>
      </c>
      <c r="F3852" s="5" t="s">
        <v>15938</v>
      </c>
      <c r="G3852" s="6" t="s">
        <v>19922</v>
      </c>
      <c r="H3852" s="5" t="s">
        <v>19923</v>
      </c>
      <c r="I3852" s="8" t="s">
        <v>19041</v>
      </c>
      <c r="J3852" s="5" t="s">
        <v>51</v>
      </c>
      <c r="K3852" s="5" t="s">
        <v>523</v>
      </c>
    </row>
    <row r="3853">
      <c r="A3853" s="4">
        <v>7245.0</v>
      </c>
      <c r="B3853" s="5" t="s">
        <v>19924</v>
      </c>
      <c r="C3853" s="5" t="s">
        <v>19925</v>
      </c>
      <c r="D3853" s="6" t="s">
        <v>16498</v>
      </c>
      <c r="E3853" s="5" t="s">
        <v>16499</v>
      </c>
      <c r="F3853" s="5" t="s">
        <v>15938</v>
      </c>
      <c r="G3853" s="6" t="s">
        <v>19926</v>
      </c>
      <c r="H3853" s="4" t="s">
        <v>19927</v>
      </c>
      <c r="I3853" s="11" t="s">
        <v>19928</v>
      </c>
      <c r="J3853" s="5" t="s">
        <v>108</v>
      </c>
      <c r="K3853" s="5" t="s">
        <v>420</v>
      </c>
    </row>
    <row r="3854">
      <c r="A3854" s="4">
        <v>7244.0</v>
      </c>
      <c r="B3854" s="5" t="s">
        <v>19929</v>
      </c>
      <c r="C3854" s="5" t="s">
        <v>19930</v>
      </c>
      <c r="D3854" s="6" t="s">
        <v>19472</v>
      </c>
      <c r="E3854" s="5" t="s">
        <v>16499</v>
      </c>
      <c r="F3854" s="5" t="s">
        <v>15938</v>
      </c>
      <c r="G3854" s="6" t="s">
        <v>19931</v>
      </c>
      <c r="H3854" s="5" t="s">
        <v>19884</v>
      </c>
      <c r="I3854" s="9" t="s">
        <v>19932</v>
      </c>
      <c r="J3854" s="5" t="s">
        <v>51</v>
      </c>
      <c r="K3854" s="5" t="s">
        <v>10244</v>
      </c>
    </row>
    <row r="3855">
      <c r="A3855" s="4">
        <v>7243.0</v>
      </c>
      <c r="B3855" s="5" t="s">
        <v>19933</v>
      </c>
      <c r="C3855" s="5" t="s">
        <v>19934</v>
      </c>
      <c r="D3855" s="6" t="s">
        <v>19472</v>
      </c>
      <c r="E3855" s="5" t="s">
        <v>16499</v>
      </c>
      <c r="F3855" s="5" t="s">
        <v>15938</v>
      </c>
      <c r="G3855" s="6" t="s">
        <v>19935</v>
      </c>
      <c r="H3855" s="7" t="s">
        <v>19936</v>
      </c>
      <c r="I3855" s="8" t="s">
        <v>19937</v>
      </c>
      <c r="J3855" s="5" t="s">
        <v>42</v>
      </c>
      <c r="K3855" s="5" t="s">
        <v>2456</v>
      </c>
    </row>
    <row r="3856">
      <c r="A3856" s="4">
        <v>7242.0</v>
      </c>
      <c r="B3856" s="5" t="s">
        <v>6249</v>
      </c>
      <c r="C3856" s="5" t="s">
        <v>19938</v>
      </c>
      <c r="D3856" s="6" t="s">
        <v>19472</v>
      </c>
      <c r="E3856" s="5" t="s">
        <v>16499</v>
      </c>
      <c r="F3856" s="5" t="s">
        <v>15938</v>
      </c>
      <c r="G3856" s="6" t="s">
        <v>19939</v>
      </c>
      <c r="H3856" s="7" t="s">
        <v>19663</v>
      </c>
      <c r="I3856" s="11" t="s">
        <v>19940</v>
      </c>
      <c r="J3856" s="5" t="s">
        <v>108</v>
      </c>
      <c r="K3856" s="4" t="s">
        <v>42</v>
      </c>
    </row>
    <row r="3857">
      <c r="A3857" s="4">
        <v>7241.0</v>
      </c>
      <c r="B3857" s="5" t="s">
        <v>19941</v>
      </c>
      <c r="C3857" s="5" t="s">
        <v>19916</v>
      </c>
      <c r="D3857" s="6" t="s">
        <v>19472</v>
      </c>
      <c r="E3857" s="5" t="s">
        <v>16499</v>
      </c>
      <c r="F3857" s="5" t="s">
        <v>15938</v>
      </c>
      <c r="G3857" s="6" t="s">
        <v>19942</v>
      </c>
      <c r="H3857" s="5" t="s">
        <v>19943</v>
      </c>
      <c r="I3857" s="8" t="s">
        <v>19944</v>
      </c>
      <c r="J3857" s="5" t="s">
        <v>51</v>
      </c>
      <c r="K3857" s="5" t="s">
        <v>6233</v>
      </c>
    </row>
    <row r="3858">
      <c r="A3858" s="4">
        <v>7239.0</v>
      </c>
      <c r="B3858" s="5" t="s">
        <v>19945</v>
      </c>
      <c r="C3858" s="5" t="s">
        <v>19946</v>
      </c>
      <c r="D3858" s="6" t="s">
        <v>15963</v>
      </c>
      <c r="E3858" s="5" t="s">
        <v>15964</v>
      </c>
      <c r="F3858" s="5" t="s">
        <v>15938</v>
      </c>
      <c r="G3858" s="6" t="s">
        <v>19947</v>
      </c>
      <c r="H3858" s="5" t="s">
        <v>16013</v>
      </c>
      <c r="I3858" s="8" t="s">
        <v>16014</v>
      </c>
      <c r="J3858" s="5" t="s">
        <v>108</v>
      </c>
      <c r="K3858" s="5" t="s">
        <v>9748</v>
      </c>
    </row>
    <row r="3859">
      <c r="A3859" s="4">
        <v>7240.0</v>
      </c>
      <c r="B3859" s="5" t="s">
        <v>19948</v>
      </c>
      <c r="C3859" s="5" t="s">
        <v>19949</v>
      </c>
      <c r="D3859" s="6" t="s">
        <v>16498</v>
      </c>
      <c r="E3859" s="5" t="s">
        <v>16499</v>
      </c>
      <c r="F3859" s="5" t="s">
        <v>15938</v>
      </c>
      <c r="G3859" s="6" t="s">
        <v>19947</v>
      </c>
      <c r="H3859" s="5" t="s">
        <v>19950</v>
      </c>
      <c r="I3859" s="8" t="s">
        <v>16014</v>
      </c>
      <c r="J3859" s="5" t="s">
        <v>18</v>
      </c>
      <c r="K3859" s="5" t="s">
        <v>17562</v>
      </c>
    </row>
    <row r="3860">
      <c r="A3860" s="4">
        <v>7238.0</v>
      </c>
      <c r="B3860" s="5" t="s">
        <v>19951</v>
      </c>
      <c r="C3860" s="5" t="s">
        <v>19916</v>
      </c>
      <c r="D3860" s="6" t="s">
        <v>19472</v>
      </c>
      <c r="E3860" s="5" t="s">
        <v>16499</v>
      </c>
      <c r="F3860" s="5" t="s">
        <v>15938</v>
      </c>
      <c r="G3860" s="6" t="s">
        <v>19952</v>
      </c>
      <c r="H3860" s="7" t="s">
        <v>19953</v>
      </c>
      <c r="I3860" s="8" t="str">
        <f>LOWER(SUBSTITUTE(SUBSTITUTE(SUBSTITUTE(SUBSTITUTE(SUBSTITUTE(SUBSTITUTE(SUBSTITUTE(B3860,"S.L.",""),"SL",""),"S.A.",""),"SA","")," ",""),".",""),",",""))&amp;".com"</f>
        <v>caremasiestaplaya.com</v>
      </c>
      <c r="J3860" s="5" t="s">
        <v>108</v>
      </c>
      <c r="K3860" s="4" t="s">
        <v>42</v>
      </c>
    </row>
    <row r="3861">
      <c r="A3861" s="4">
        <v>7237.0</v>
      </c>
      <c r="B3861" s="5" t="s">
        <v>19954</v>
      </c>
      <c r="C3861" s="5" t="s">
        <v>19955</v>
      </c>
      <c r="D3861" s="6" t="s">
        <v>19472</v>
      </c>
      <c r="E3861" s="5" t="s">
        <v>16499</v>
      </c>
      <c r="F3861" s="5" t="s">
        <v>15938</v>
      </c>
      <c r="G3861" s="6" t="s">
        <v>19956</v>
      </c>
      <c r="H3861" s="7" t="s">
        <v>19957</v>
      </c>
      <c r="I3861" s="8" t="s">
        <v>17025</v>
      </c>
      <c r="J3861" s="5" t="s">
        <v>93</v>
      </c>
      <c r="K3861" s="5" t="s">
        <v>10312</v>
      </c>
    </row>
    <row r="3862">
      <c r="A3862" s="4">
        <v>7236.0</v>
      </c>
      <c r="B3862" s="5" t="s">
        <v>19958</v>
      </c>
      <c r="C3862" s="5" t="s">
        <v>19959</v>
      </c>
      <c r="D3862" s="6" t="s">
        <v>16498</v>
      </c>
      <c r="E3862" s="5" t="s">
        <v>16499</v>
      </c>
      <c r="F3862" s="5" t="s">
        <v>15938</v>
      </c>
      <c r="G3862" s="6" t="s">
        <v>19960</v>
      </c>
      <c r="H3862" s="5" t="s">
        <v>19961</v>
      </c>
      <c r="I3862" s="9" t="s">
        <v>19962</v>
      </c>
      <c r="J3862" s="5" t="s">
        <v>18</v>
      </c>
      <c r="K3862" s="4" t="s">
        <v>42</v>
      </c>
    </row>
    <row r="3863">
      <c r="A3863" s="4">
        <v>7235.0</v>
      </c>
      <c r="B3863" s="5" t="s">
        <v>19963</v>
      </c>
      <c r="C3863" s="5" t="s">
        <v>19964</v>
      </c>
      <c r="D3863" s="6" t="s">
        <v>16498</v>
      </c>
      <c r="E3863" s="5" t="s">
        <v>16499</v>
      </c>
      <c r="F3863" s="5" t="s">
        <v>15938</v>
      </c>
      <c r="G3863" s="6" t="s">
        <v>19965</v>
      </c>
      <c r="H3863" s="5" t="s">
        <v>19966</v>
      </c>
      <c r="I3863" s="8" t="s">
        <v>19967</v>
      </c>
      <c r="J3863" s="5" t="s">
        <v>42</v>
      </c>
      <c r="K3863" s="5" t="s">
        <v>115</v>
      </c>
    </row>
    <row r="3864">
      <c r="A3864" s="4">
        <v>7234.0</v>
      </c>
      <c r="B3864" s="5" t="s">
        <v>19968</v>
      </c>
      <c r="C3864" s="5" t="s">
        <v>19969</v>
      </c>
      <c r="D3864" s="6" t="s">
        <v>19472</v>
      </c>
      <c r="E3864" s="5" t="s">
        <v>16499</v>
      </c>
      <c r="F3864" s="5" t="s">
        <v>15938</v>
      </c>
      <c r="G3864" s="6" t="s">
        <v>19970</v>
      </c>
      <c r="H3864" s="5" t="s">
        <v>17467</v>
      </c>
      <c r="I3864" s="8" t="s">
        <v>17468</v>
      </c>
      <c r="J3864" s="5" t="s">
        <v>18</v>
      </c>
      <c r="K3864" s="5" t="s">
        <v>43</v>
      </c>
    </row>
    <row r="3865">
      <c r="A3865" s="4">
        <v>7233.0</v>
      </c>
      <c r="B3865" s="5" t="s">
        <v>19971</v>
      </c>
      <c r="C3865" s="5" t="s">
        <v>19972</v>
      </c>
      <c r="D3865" s="6" t="s">
        <v>16498</v>
      </c>
      <c r="E3865" s="5" t="s">
        <v>16499</v>
      </c>
      <c r="F3865" s="5" t="s">
        <v>15938</v>
      </c>
      <c r="G3865" s="6" t="s">
        <v>19973</v>
      </c>
      <c r="H3865" s="5" t="s">
        <v>19974</v>
      </c>
      <c r="I3865" s="8" t="s">
        <v>19975</v>
      </c>
      <c r="J3865" s="5" t="s">
        <v>51</v>
      </c>
      <c r="K3865" s="5" t="s">
        <v>782</v>
      </c>
    </row>
    <row r="3866">
      <c r="A3866" s="4">
        <v>7232.0</v>
      </c>
      <c r="B3866" s="5" t="s">
        <v>19976</v>
      </c>
      <c r="C3866" s="5" t="s">
        <v>19977</v>
      </c>
      <c r="D3866" s="6" t="s">
        <v>16498</v>
      </c>
      <c r="E3866" s="5" t="s">
        <v>16499</v>
      </c>
      <c r="F3866" s="5" t="s">
        <v>15938</v>
      </c>
      <c r="G3866" s="6" t="s">
        <v>19978</v>
      </c>
      <c r="H3866" s="5" t="s">
        <v>19979</v>
      </c>
      <c r="I3866" s="8" t="s">
        <v>19980</v>
      </c>
      <c r="J3866" s="5" t="s">
        <v>18</v>
      </c>
      <c r="K3866" s="5" t="s">
        <v>1427</v>
      </c>
    </row>
    <row r="3867">
      <c r="A3867" s="4">
        <v>7231.0</v>
      </c>
      <c r="B3867" s="5" t="s">
        <v>19981</v>
      </c>
      <c r="C3867" s="5" t="s">
        <v>19982</v>
      </c>
      <c r="D3867" s="6" t="s">
        <v>19472</v>
      </c>
      <c r="E3867" s="5" t="s">
        <v>16499</v>
      </c>
      <c r="F3867" s="5" t="s">
        <v>15938</v>
      </c>
      <c r="G3867" s="6" t="s">
        <v>19983</v>
      </c>
      <c r="H3867" s="5" t="s">
        <v>19984</v>
      </c>
      <c r="I3867" s="9" t="s">
        <v>19985</v>
      </c>
      <c r="J3867" s="5" t="s">
        <v>108</v>
      </c>
      <c r="K3867" s="5" t="s">
        <v>14952</v>
      </c>
    </row>
    <row r="3868">
      <c r="A3868" s="4">
        <v>7230.0</v>
      </c>
      <c r="B3868" s="5" t="s">
        <v>19986</v>
      </c>
      <c r="C3868" s="5" t="s">
        <v>19987</v>
      </c>
      <c r="D3868" s="6" t="s">
        <v>16498</v>
      </c>
      <c r="E3868" s="5" t="s">
        <v>16499</v>
      </c>
      <c r="F3868" s="5" t="s">
        <v>15938</v>
      </c>
      <c r="G3868" s="6" t="s">
        <v>19988</v>
      </c>
      <c r="H3868" s="5" t="s">
        <v>19989</v>
      </c>
      <c r="I3868" s="8" t="s">
        <v>19990</v>
      </c>
      <c r="J3868" s="5" t="s">
        <v>42</v>
      </c>
      <c r="K3868" s="5" t="s">
        <v>66</v>
      </c>
    </row>
    <row r="3869">
      <c r="A3869" s="4">
        <v>7229.0</v>
      </c>
      <c r="B3869" s="5" t="s">
        <v>19991</v>
      </c>
      <c r="C3869" s="5" t="s">
        <v>19992</v>
      </c>
      <c r="D3869" s="6" t="s">
        <v>19472</v>
      </c>
      <c r="E3869" s="5" t="s">
        <v>16499</v>
      </c>
      <c r="F3869" s="5" t="s">
        <v>15938</v>
      </c>
      <c r="G3869" s="6" t="s">
        <v>19993</v>
      </c>
      <c r="H3869" s="5" t="s">
        <v>19994</v>
      </c>
      <c r="I3869" s="8" t="s">
        <v>19995</v>
      </c>
      <c r="J3869" s="5" t="s">
        <v>18</v>
      </c>
      <c r="K3869" s="5" t="s">
        <v>4672</v>
      </c>
    </row>
    <row r="3870">
      <c r="A3870" s="4">
        <v>7228.0</v>
      </c>
      <c r="B3870" s="5" t="s">
        <v>19996</v>
      </c>
      <c r="C3870" s="5" t="s">
        <v>19997</v>
      </c>
      <c r="D3870" s="6" t="s">
        <v>19472</v>
      </c>
      <c r="E3870" s="5" t="s">
        <v>16499</v>
      </c>
      <c r="F3870" s="5" t="s">
        <v>15938</v>
      </c>
      <c r="G3870" s="6" t="s">
        <v>19998</v>
      </c>
      <c r="H3870" s="5" t="s">
        <v>19999</v>
      </c>
      <c r="I3870" s="8" t="s">
        <v>20000</v>
      </c>
      <c r="J3870" s="5" t="s">
        <v>42</v>
      </c>
      <c r="K3870" s="5" t="s">
        <v>170</v>
      </c>
    </row>
    <row r="3871">
      <c r="A3871" s="4">
        <v>7227.0</v>
      </c>
      <c r="B3871" s="5" t="s">
        <v>20001</v>
      </c>
      <c r="C3871" s="5" t="s">
        <v>20002</v>
      </c>
      <c r="D3871" s="6" t="s">
        <v>16498</v>
      </c>
      <c r="E3871" s="5" t="s">
        <v>16499</v>
      </c>
      <c r="F3871" s="5" t="s">
        <v>15938</v>
      </c>
      <c r="G3871" s="6" t="s">
        <v>20003</v>
      </c>
      <c r="H3871" s="5" t="s">
        <v>20004</v>
      </c>
      <c r="I3871" s="8" t="s">
        <v>20005</v>
      </c>
      <c r="J3871" s="5" t="s">
        <v>108</v>
      </c>
      <c r="K3871" s="5" t="s">
        <v>553</v>
      </c>
    </row>
    <row r="3872">
      <c r="A3872" s="4">
        <v>7226.0</v>
      </c>
      <c r="B3872" s="5" t="s">
        <v>20006</v>
      </c>
      <c r="C3872" s="5" t="s">
        <v>20007</v>
      </c>
      <c r="D3872" s="6" t="s">
        <v>19472</v>
      </c>
      <c r="E3872" s="5" t="s">
        <v>16499</v>
      </c>
      <c r="F3872" s="5" t="s">
        <v>15938</v>
      </c>
      <c r="G3872" s="6" t="s">
        <v>20008</v>
      </c>
      <c r="H3872" s="5" t="s">
        <v>17467</v>
      </c>
      <c r="I3872" s="8" t="s">
        <v>17468</v>
      </c>
      <c r="J3872" s="5" t="s">
        <v>42</v>
      </c>
      <c r="K3872" s="5" t="s">
        <v>5320</v>
      </c>
    </row>
    <row r="3873">
      <c r="A3873" s="4">
        <v>7225.0</v>
      </c>
      <c r="B3873" s="5" t="s">
        <v>20009</v>
      </c>
      <c r="C3873" s="5" t="s">
        <v>20010</v>
      </c>
      <c r="D3873" s="6" t="s">
        <v>16498</v>
      </c>
      <c r="E3873" s="5" t="s">
        <v>16499</v>
      </c>
      <c r="F3873" s="5" t="s">
        <v>15938</v>
      </c>
      <c r="G3873" s="6" t="s">
        <v>20011</v>
      </c>
      <c r="H3873" s="5" t="s">
        <v>20012</v>
      </c>
      <c r="I3873" s="8" t="s">
        <v>20013</v>
      </c>
      <c r="J3873" s="5" t="s">
        <v>18</v>
      </c>
      <c r="K3873" s="5" t="s">
        <v>1495</v>
      </c>
    </row>
    <row r="3874">
      <c r="A3874" s="4">
        <v>7224.0</v>
      </c>
      <c r="B3874" s="5" t="s">
        <v>20014</v>
      </c>
      <c r="C3874" s="5" t="s">
        <v>20015</v>
      </c>
      <c r="D3874" s="6" t="s">
        <v>19472</v>
      </c>
      <c r="E3874" s="5" t="s">
        <v>16499</v>
      </c>
      <c r="F3874" s="5" t="s">
        <v>15938</v>
      </c>
      <c r="G3874" s="6" t="s">
        <v>20016</v>
      </c>
      <c r="H3874" s="7" t="s">
        <v>20017</v>
      </c>
      <c r="I3874" s="8" t="str">
        <f>LOWER(SUBSTITUTE(SUBSTITUTE(SUBSTITUTE(SUBSTITUTE(SUBSTITUTE(SUBSTITUTE(SUBSTITUTE(B3874,"S.L.",""),"SL",""),"S.A.",""),"SA","")," ",""),".",""),",",""))&amp;".com"</f>
        <v>calablanca.com</v>
      </c>
      <c r="J3874" s="5" t="s">
        <v>18</v>
      </c>
      <c r="K3874" s="5" t="s">
        <v>13817</v>
      </c>
    </row>
    <row r="3875">
      <c r="A3875" s="4">
        <v>7223.0</v>
      </c>
      <c r="B3875" s="5" t="s">
        <v>20018</v>
      </c>
      <c r="C3875" s="5" t="s">
        <v>20019</v>
      </c>
      <c r="D3875" s="6" t="s">
        <v>16498</v>
      </c>
      <c r="E3875" s="5" t="s">
        <v>16499</v>
      </c>
      <c r="F3875" s="5" t="s">
        <v>15938</v>
      </c>
      <c r="G3875" s="6" t="s">
        <v>20020</v>
      </c>
      <c r="H3875" s="5" t="s">
        <v>20021</v>
      </c>
      <c r="I3875" s="8" t="s">
        <v>20022</v>
      </c>
      <c r="J3875" s="5" t="s">
        <v>42</v>
      </c>
      <c r="K3875" s="5" t="s">
        <v>74</v>
      </c>
    </row>
    <row r="3876">
      <c r="A3876" s="4">
        <v>7222.0</v>
      </c>
      <c r="B3876" s="5" t="s">
        <v>20023</v>
      </c>
      <c r="C3876" s="5" t="s">
        <v>20024</v>
      </c>
      <c r="D3876" s="6" t="s">
        <v>16498</v>
      </c>
      <c r="E3876" s="5" t="s">
        <v>16499</v>
      </c>
      <c r="F3876" s="5" t="s">
        <v>15938</v>
      </c>
      <c r="G3876" s="6" t="s">
        <v>20025</v>
      </c>
      <c r="H3876" s="5" t="s">
        <v>20026</v>
      </c>
      <c r="I3876" s="8" t="s">
        <v>20027</v>
      </c>
      <c r="J3876" s="5" t="s">
        <v>51</v>
      </c>
      <c r="K3876" s="5" t="s">
        <v>1427</v>
      </c>
    </row>
    <row r="3877">
      <c r="A3877" s="4">
        <v>7221.0</v>
      </c>
      <c r="B3877" s="5" t="s">
        <v>20028</v>
      </c>
      <c r="C3877" s="5" t="s">
        <v>20029</v>
      </c>
      <c r="D3877" s="6" t="s">
        <v>16498</v>
      </c>
      <c r="E3877" s="5" t="s">
        <v>16499</v>
      </c>
      <c r="F3877" s="5" t="s">
        <v>15938</v>
      </c>
      <c r="G3877" s="6" t="s">
        <v>20030</v>
      </c>
      <c r="H3877" s="5" t="s">
        <v>20031</v>
      </c>
      <c r="I3877" s="8" t="s">
        <v>20032</v>
      </c>
      <c r="J3877" s="5" t="s">
        <v>18</v>
      </c>
      <c r="K3877" s="5" t="s">
        <v>280</v>
      </c>
    </row>
    <row r="3878">
      <c r="A3878" s="4">
        <v>7220.0</v>
      </c>
      <c r="B3878" s="5" t="s">
        <v>20033</v>
      </c>
      <c r="C3878" s="5" t="s">
        <v>20034</v>
      </c>
      <c r="D3878" s="6" t="s">
        <v>20035</v>
      </c>
      <c r="E3878" s="5" t="s">
        <v>20036</v>
      </c>
      <c r="F3878" s="5" t="s">
        <v>15938</v>
      </c>
      <c r="G3878" s="6" t="s">
        <v>20037</v>
      </c>
      <c r="H3878" s="5" t="s">
        <v>20038</v>
      </c>
      <c r="I3878" s="9" t="s">
        <v>20039</v>
      </c>
      <c r="J3878" s="5" t="s">
        <v>42</v>
      </c>
      <c r="K3878" s="4" t="s">
        <v>42</v>
      </c>
    </row>
    <row r="3879">
      <c r="A3879" s="4">
        <v>7219.0</v>
      </c>
      <c r="B3879" s="5" t="s">
        <v>20040</v>
      </c>
      <c r="C3879" s="5" t="s">
        <v>20041</v>
      </c>
      <c r="D3879" s="6" t="s">
        <v>20035</v>
      </c>
      <c r="E3879" s="5" t="s">
        <v>20036</v>
      </c>
      <c r="F3879" s="5" t="s">
        <v>15938</v>
      </c>
      <c r="G3879" s="6" t="s">
        <v>20042</v>
      </c>
      <c r="H3879" s="5" t="s">
        <v>20043</v>
      </c>
      <c r="I3879" s="9" t="s">
        <v>20044</v>
      </c>
      <c r="J3879" s="5" t="s">
        <v>18</v>
      </c>
      <c r="K3879" s="5" t="s">
        <v>260</v>
      </c>
    </row>
    <row r="3880">
      <c r="A3880" s="4">
        <v>7218.0</v>
      </c>
      <c r="B3880" s="5" t="s">
        <v>20045</v>
      </c>
      <c r="C3880" s="5" t="s">
        <v>20046</v>
      </c>
      <c r="D3880" s="6" t="s">
        <v>20035</v>
      </c>
      <c r="E3880" s="5" t="s">
        <v>20036</v>
      </c>
      <c r="F3880" s="5" t="s">
        <v>15938</v>
      </c>
      <c r="G3880" s="6" t="s">
        <v>20047</v>
      </c>
      <c r="H3880" s="5" t="s">
        <v>20048</v>
      </c>
      <c r="I3880" s="8" t="s">
        <v>11824</v>
      </c>
      <c r="J3880" s="5" t="s">
        <v>18</v>
      </c>
      <c r="K3880" s="4" t="s">
        <v>42</v>
      </c>
    </row>
    <row r="3881">
      <c r="A3881" s="4">
        <v>7217.0</v>
      </c>
      <c r="B3881" s="5" t="s">
        <v>20049</v>
      </c>
      <c r="C3881" s="5" t="s">
        <v>20050</v>
      </c>
      <c r="D3881" s="6" t="s">
        <v>18296</v>
      </c>
      <c r="E3881" s="5" t="s">
        <v>18208</v>
      </c>
      <c r="F3881" s="5" t="s">
        <v>15938</v>
      </c>
      <c r="G3881" s="6" t="s">
        <v>20051</v>
      </c>
      <c r="H3881" s="7" t="s">
        <v>20052</v>
      </c>
      <c r="I3881" s="4" t="str">
        <f>LOWER(SUBSTITUTE(SUBSTITUTE(SUBSTITUTE(SUBSTITUTE(SUBSTITUTE(SUBSTITUTE(SUBSTITUTE(B3881,"S.L.",""),"SL",""),"S.A.",""),"SA","")," ",""),".",""),",",""))&amp;".com"</f>
        <v>idayvueltahome&amp;suites.com</v>
      </c>
      <c r="J3881" s="5" t="s">
        <v>93</v>
      </c>
      <c r="K3881" s="4" t="s">
        <v>42</v>
      </c>
    </row>
    <row r="3882">
      <c r="A3882" s="4">
        <v>7216.0</v>
      </c>
      <c r="B3882" s="5" t="s">
        <v>20053</v>
      </c>
      <c r="C3882" s="5" t="s">
        <v>20054</v>
      </c>
      <c r="D3882" s="6" t="s">
        <v>20035</v>
      </c>
      <c r="E3882" s="5" t="s">
        <v>20036</v>
      </c>
      <c r="F3882" s="5" t="s">
        <v>15938</v>
      </c>
      <c r="G3882" s="6" t="s">
        <v>20055</v>
      </c>
      <c r="H3882" s="5" t="s">
        <v>20056</v>
      </c>
      <c r="I3882" s="8" t="s">
        <v>20057</v>
      </c>
      <c r="J3882" s="5" t="s">
        <v>108</v>
      </c>
      <c r="K3882" s="5" t="s">
        <v>1198</v>
      </c>
    </row>
    <row r="3883">
      <c r="A3883" s="4">
        <v>7215.0</v>
      </c>
      <c r="B3883" s="5" t="s">
        <v>20058</v>
      </c>
      <c r="C3883" s="5" t="s">
        <v>20059</v>
      </c>
      <c r="D3883" s="6" t="s">
        <v>20035</v>
      </c>
      <c r="E3883" s="5" t="s">
        <v>20036</v>
      </c>
      <c r="F3883" s="5" t="s">
        <v>15938</v>
      </c>
      <c r="G3883" s="6" t="s">
        <v>20060</v>
      </c>
      <c r="H3883" s="5" t="s">
        <v>20061</v>
      </c>
      <c r="I3883" s="8" t="s">
        <v>19469</v>
      </c>
      <c r="J3883" s="5" t="s">
        <v>108</v>
      </c>
      <c r="K3883" s="5" t="s">
        <v>3802</v>
      </c>
    </row>
    <row r="3884">
      <c r="A3884" s="4">
        <v>7214.0</v>
      </c>
      <c r="B3884" s="5" t="s">
        <v>20062</v>
      </c>
      <c r="C3884" s="5" t="s">
        <v>20063</v>
      </c>
      <c r="D3884" s="6" t="s">
        <v>20035</v>
      </c>
      <c r="E3884" s="5" t="s">
        <v>20036</v>
      </c>
      <c r="F3884" s="5" t="s">
        <v>15938</v>
      </c>
      <c r="G3884" s="6" t="s">
        <v>20064</v>
      </c>
      <c r="H3884" s="5" t="s">
        <v>20065</v>
      </c>
      <c r="I3884" s="8" t="s">
        <v>20066</v>
      </c>
      <c r="J3884" s="5" t="s">
        <v>18</v>
      </c>
      <c r="K3884" s="5" t="s">
        <v>721</v>
      </c>
    </row>
    <row r="3885">
      <c r="A3885" s="4">
        <v>7213.0</v>
      </c>
      <c r="B3885" s="5" t="s">
        <v>20067</v>
      </c>
      <c r="C3885" s="5" t="s">
        <v>20068</v>
      </c>
      <c r="D3885" s="6" t="s">
        <v>20035</v>
      </c>
      <c r="E3885" s="5" t="s">
        <v>20036</v>
      </c>
      <c r="F3885" s="5" t="s">
        <v>15938</v>
      </c>
      <c r="G3885" s="6" t="s">
        <v>20069</v>
      </c>
      <c r="H3885" s="5" t="s">
        <v>20070</v>
      </c>
      <c r="I3885" s="8" t="s">
        <v>20071</v>
      </c>
      <c r="J3885" s="5" t="s">
        <v>51</v>
      </c>
      <c r="K3885" s="5" t="s">
        <v>52</v>
      </c>
    </row>
    <row r="3886">
      <c r="A3886" s="4">
        <v>7212.0</v>
      </c>
      <c r="B3886" s="5" t="s">
        <v>20072</v>
      </c>
      <c r="C3886" s="5" t="s">
        <v>20073</v>
      </c>
      <c r="D3886" s="6" t="s">
        <v>20074</v>
      </c>
      <c r="E3886" s="5" t="s">
        <v>20075</v>
      </c>
      <c r="F3886" s="5" t="s">
        <v>15938</v>
      </c>
      <c r="G3886" s="6" t="s">
        <v>20076</v>
      </c>
      <c r="H3886" s="4" t="s">
        <v>20077</v>
      </c>
      <c r="I3886" s="8" t="s">
        <v>20078</v>
      </c>
      <c r="J3886" s="5" t="s">
        <v>108</v>
      </c>
      <c r="K3886" s="4" t="s">
        <v>42</v>
      </c>
    </row>
    <row r="3887">
      <c r="A3887" s="4">
        <v>7211.0</v>
      </c>
      <c r="B3887" s="5" t="s">
        <v>20079</v>
      </c>
      <c r="C3887" s="5" t="s">
        <v>20080</v>
      </c>
      <c r="D3887" s="6" t="s">
        <v>20081</v>
      </c>
      <c r="E3887" s="5" t="s">
        <v>20082</v>
      </c>
      <c r="F3887" s="5" t="s">
        <v>15938</v>
      </c>
      <c r="G3887" s="6" t="s">
        <v>20083</v>
      </c>
      <c r="H3887" s="5" t="s">
        <v>20084</v>
      </c>
      <c r="I3887" s="8" t="s">
        <v>20085</v>
      </c>
      <c r="J3887" s="5" t="s">
        <v>18</v>
      </c>
      <c r="K3887" s="5" t="s">
        <v>553</v>
      </c>
    </row>
    <row r="3888">
      <c r="A3888" s="4">
        <v>7210.0</v>
      </c>
      <c r="B3888" s="5" t="s">
        <v>20086</v>
      </c>
      <c r="C3888" s="5" t="s">
        <v>20087</v>
      </c>
      <c r="D3888" s="6" t="s">
        <v>20081</v>
      </c>
      <c r="E3888" s="5" t="s">
        <v>20082</v>
      </c>
      <c r="F3888" s="5" t="s">
        <v>15938</v>
      </c>
      <c r="G3888" s="6" t="s">
        <v>20088</v>
      </c>
      <c r="H3888" s="5" t="s">
        <v>20089</v>
      </c>
      <c r="I3888" s="8" t="s">
        <v>20090</v>
      </c>
      <c r="J3888" s="5" t="s">
        <v>18</v>
      </c>
      <c r="K3888" s="5" t="s">
        <v>839</v>
      </c>
    </row>
    <row r="3889">
      <c r="A3889" s="4">
        <v>7209.0</v>
      </c>
      <c r="B3889" s="5" t="s">
        <v>20091</v>
      </c>
      <c r="C3889" s="5" t="s">
        <v>20092</v>
      </c>
      <c r="D3889" s="6" t="s">
        <v>20081</v>
      </c>
      <c r="E3889" s="5" t="s">
        <v>20082</v>
      </c>
      <c r="F3889" s="5" t="s">
        <v>15938</v>
      </c>
      <c r="G3889" s="6" t="s">
        <v>20093</v>
      </c>
      <c r="H3889" s="5" t="s">
        <v>20094</v>
      </c>
      <c r="I3889" s="8" t="s">
        <v>20095</v>
      </c>
      <c r="J3889" s="5" t="s">
        <v>108</v>
      </c>
      <c r="K3889" s="5" t="s">
        <v>184</v>
      </c>
    </row>
    <row r="3890">
      <c r="A3890" s="4">
        <v>7208.0</v>
      </c>
      <c r="B3890" s="5" t="s">
        <v>20096</v>
      </c>
      <c r="C3890" s="5" t="s">
        <v>20097</v>
      </c>
      <c r="D3890" s="6" t="s">
        <v>20035</v>
      </c>
      <c r="E3890" s="5" t="s">
        <v>20036</v>
      </c>
      <c r="F3890" s="5" t="s">
        <v>15938</v>
      </c>
      <c r="G3890" s="6" t="s">
        <v>20098</v>
      </c>
      <c r="H3890" s="5" t="s">
        <v>16013</v>
      </c>
      <c r="I3890" s="8" t="s">
        <v>16014</v>
      </c>
      <c r="J3890" s="5" t="s">
        <v>93</v>
      </c>
      <c r="K3890" s="5" t="s">
        <v>7801</v>
      </c>
    </row>
    <row r="3891">
      <c r="A3891" s="4">
        <v>7207.0</v>
      </c>
      <c r="B3891" s="5" t="s">
        <v>20099</v>
      </c>
      <c r="C3891" s="5" t="s">
        <v>20100</v>
      </c>
      <c r="D3891" s="6" t="s">
        <v>20035</v>
      </c>
      <c r="E3891" s="5" t="s">
        <v>20036</v>
      </c>
      <c r="F3891" s="5" t="s">
        <v>15938</v>
      </c>
      <c r="G3891" s="6" t="s">
        <v>20101</v>
      </c>
      <c r="H3891" s="5" t="s">
        <v>20102</v>
      </c>
      <c r="I3891" s="8" t="s">
        <v>20103</v>
      </c>
      <c r="J3891" s="5" t="s">
        <v>51</v>
      </c>
      <c r="K3891" s="5" t="s">
        <v>20104</v>
      </c>
    </row>
    <row r="3892">
      <c r="A3892" s="4">
        <v>7206.0</v>
      </c>
      <c r="B3892" s="5" t="s">
        <v>20105</v>
      </c>
      <c r="C3892" s="5" t="s">
        <v>20106</v>
      </c>
      <c r="D3892" s="6" t="s">
        <v>20107</v>
      </c>
      <c r="E3892" s="5" t="s">
        <v>20108</v>
      </c>
      <c r="F3892" s="5" t="s">
        <v>15938</v>
      </c>
      <c r="G3892" s="6" t="s">
        <v>20109</v>
      </c>
      <c r="H3892" s="5" t="s">
        <v>20110</v>
      </c>
      <c r="I3892" s="8" t="s">
        <v>16153</v>
      </c>
      <c r="J3892" s="5" t="s">
        <v>93</v>
      </c>
      <c r="K3892" s="5" t="s">
        <v>16111</v>
      </c>
    </row>
    <row r="3893">
      <c r="A3893" s="4">
        <v>7205.0</v>
      </c>
      <c r="B3893" s="5" t="s">
        <v>20111</v>
      </c>
      <c r="C3893" s="5" t="s">
        <v>20112</v>
      </c>
      <c r="D3893" s="6" t="s">
        <v>20113</v>
      </c>
      <c r="E3893" s="5" t="s">
        <v>20075</v>
      </c>
      <c r="F3893" s="5" t="s">
        <v>15938</v>
      </c>
      <c r="G3893" s="6" t="s">
        <v>20114</v>
      </c>
      <c r="H3893" s="5" t="s">
        <v>20115</v>
      </c>
      <c r="I3893" s="8" t="s">
        <v>19469</v>
      </c>
      <c r="J3893" s="5" t="s">
        <v>108</v>
      </c>
      <c r="K3893" s="4" t="s">
        <v>42</v>
      </c>
    </row>
    <row r="3894">
      <c r="A3894" s="4">
        <v>7204.0</v>
      </c>
      <c r="B3894" s="5" t="s">
        <v>20116</v>
      </c>
      <c r="C3894" s="5" t="s">
        <v>20117</v>
      </c>
      <c r="D3894" s="6" t="s">
        <v>20107</v>
      </c>
      <c r="E3894" s="5" t="s">
        <v>20108</v>
      </c>
      <c r="F3894" s="5" t="s">
        <v>15938</v>
      </c>
      <c r="G3894" s="6" t="s">
        <v>20118</v>
      </c>
      <c r="H3894" s="5" t="s">
        <v>20119</v>
      </c>
      <c r="I3894" s="8" t="s">
        <v>20103</v>
      </c>
      <c r="J3894" s="5" t="s">
        <v>18</v>
      </c>
      <c r="K3894" s="4" t="s">
        <v>42</v>
      </c>
    </row>
    <row r="3895">
      <c r="A3895" s="4">
        <v>7203.0</v>
      </c>
      <c r="B3895" s="5" t="s">
        <v>20120</v>
      </c>
      <c r="C3895" s="5" t="s">
        <v>20121</v>
      </c>
      <c r="D3895" s="6" t="s">
        <v>20107</v>
      </c>
      <c r="E3895" s="5" t="s">
        <v>20108</v>
      </c>
      <c r="F3895" s="5" t="s">
        <v>15938</v>
      </c>
      <c r="G3895" s="6" t="s">
        <v>20122</v>
      </c>
      <c r="H3895" s="5" t="s">
        <v>20123</v>
      </c>
      <c r="I3895" s="8" t="s">
        <v>16780</v>
      </c>
      <c r="J3895" s="5" t="s">
        <v>42</v>
      </c>
      <c r="K3895" s="5" t="s">
        <v>16959</v>
      </c>
    </row>
    <row r="3896">
      <c r="A3896" s="4">
        <v>7202.0</v>
      </c>
      <c r="B3896" s="5" t="s">
        <v>20124</v>
      </c>
      <c r="C3896" s="5" t="s">
        <v>20125</v>
      </c>
      <c r="D3896" s="6" t="s">
        <v>20107</v>
      </c>
      <c r="E3896" s="5" t="s">
        <v>20108</v>
      </c>
      <c r="F3896" s="5" t="s">
        <v>15938</v>
      </c>
      <c r="G3896" s="6" t="s">
        <v>20126</v>
      </c>
      <c r="H3896" s="5" t="s">
        <v>20127</v>
      </c>
      <c r="I3896" s="8" t="s">
        <v>19469</v>
      </c>
      <c r="J3896" s="5" t="s">
        <v>42</v>
      </c>
      <c r="K3896" s="5" t="s">
        <v>3415</v>
      </c>
    </row>
    <row r="3897">
      <c r="A3897" s="4">
        <v>7201.0</v>
      </c>
      <c r="B3897" s="5" t="s">
        <v>20128</v>
      </c>
      <c r="C3897" s="5" t="s">
        <v>20129</v>
      </c>
      <c r="D3897" s="6" t="s">
        <v>18016</v>
      </c>
      <c r="E3897" s="5" t="s">
        <v>18017</v>
      </c>
      <c r="F3897" s="5" t="s">
        <v>15938</v>
      </c>
      <c r="G3897" s="6" t="s">
        <v>20130</v>
      </c>
      <c r="H3897" s="5" t="s">
        <v>20131</v>
      </c>
      <c r="I3897" s="8" t="s">
        <v>20132</v>
      </c>
      <c r="J3897" s="5" t="s">
        <v>108</v>
      </c>
      <c r="K3897" s="5" t="s">
        <v>160</v>
      </c>
    </row>
    <row r="3898">
      <c r="A3898" s="4">
        <v>7200.0</v>
      </c>
      <c r="B3898" s="5" t="s">
        <v>20133</v>
      </c>
      <c r="C3898" s="5" t="s">
        <v>20134</v>
      </c>
      <c r="D3898" s="6" t="s">
        <v>18892</v>
      </c>
      <c r="E3898" s="5" t="s">
        <v>18017</v>
      </c>
      <c r="F3898" s="5" t="s">
        <v>15938</v>
      </c>
      <c r="G3898" s="6" t="s">
        <v>20135</v>
      </c>
      <c r="H3898" s="5" t="s">
        <v>20136</v>
      </c>
      <c r="I3898" s="8" t="s">
        <v>20137</v>
      </c>
      <c r="J3898" s="5" t="s">
        <v>108</v>
      </c>
      <c r="K3898" s="5" t="s">
        <v>553</v>
      </c>
    </row>
    <row r="3899">
      <c r="A3899" s="4">
        <v>7199.0</v>
      </c>
      <c r="B3899" s="5" t="s">
        <v>20138</v>
      </c>
      <c r="C3899" s="5" t="s">
        <v>20139</v>
      </c>
      <c r="D3899" s="6" t="s">
        <v>20140</v>
      </c>
      <c r="E3899" s="5" t="s">
        <v>16358</v>
      </c>
      <c r="F3899" s="5" t="s">
        <v>15938</v>
      </c>
      <c r="G3899" s="6" t="s">
        <v>20141</v>
      </c>
      <c r="H3899" s="5" t="s">
        <v>20142</v>
      </c>
      <c r="I3899" s="8" t="s">
        <v>18424</v>
      </c>
      <c r="J3899" s="5" t="s">
        <v>93</v>
      </c>
      <c r="K3899" s="5" t="s">
        <v>381</v>
      </c>
    </row>
    <row r="3900">
      <c r="A3900" s="4">
        <v>7198.0</v>
      </c>
      <c r="B3900" s="5" t="s">
        <v>20143</v>
      </c>
      <c r="C3900" s="5" t="s">
        <v>20144</v>
      </c>
      <c r="D3900" s="6" t="s">
        <v>20140</v>
      </c>
      <c r="E3900" s="5" t="s">
        <v>16358</v>
      </c>
      <c r="F3900" s="5" t="s">
        <v>15938</v>
      </c>
      <c r="G3900" s="6" t="s">
        <v>20145</v>
      </c>
      <c r="H3900" s="5" t="s">
        <v>20146</v>
      </c>
      <c r="I3900" s="8" t="s">
        <v>20147</v>
      </c>
      <c r="J3900" s="5" t="s">
        <v>18</v>
      </c>
      <c r="K3900" s="5" t="s">
        <v>950</v>
      </c>
    </row>
    <row r="3901">
      <c r="A3901" s="4">
        <v>7197.0</v>
      </c>
      <c r="B3901" s="5" t="s">
        <v>20148</v>
      </c>
      <c r="C3901" s="5" t="s">
        <v>20149</v>
      </c>
      <c r="D3901" s="6" t="s">
        <v>18016</v>
      </c>
      <c r="E3901" s="5" t="s">
        <v>18017</v>
      </c>
      <c r="F3901" s="5" t="s">
        <v>15938</v>
      </c>
      <c r="G3901" s="6" t="s">
        <v>20150</v>
      </c>
      <c r="H3901" s="5" t="s">
        <v>20146</v>
      </c>
      <c r="I3901" s="8" t="s">
        <v>20151</v>
      </c>
      <c r="J3901" s="5" t="s">
        <v>93</v>
      </c>
      <c r="K3901" s="4" t="s">
        <v>42</v>
      </c>
    </row>
    <row r="3902">
      <c r="A3902" s="4">
        <v>7196.0</v>
      </c>
      <c r="B3902" s="5" t="s">
        <v>20152</v>
      </c>
      <c r="C3902" s="5" t="s">
        <v>20153</v>
      </c>
      <c r="D3902" s="6" t="s">
        <v>18016</v>
      </c>
      <c r="E3902" s="5" t="s">
        <v>18017</v>
      </c>
      <c r="F3902" s="5" t="s">
        <v>15938</v>
      </c>
      <c r="G3902" s="6" t="s">
        <v>20154</v>
      </c>
      <c r="H3902" s="5" t="s">
        <v>20155</v>
      </c>
      <c r="I3902" s="8" t="s">
        <v>19469</v>
      </c>
      <c r="J3902" s="5" t="s">
        <v>42</v>
      </c>
      <c r="K3902" s="5" t="s">
        <v>12282</v>
      </c>
    </row>
    <row r="3903">
      <c r="A3903" s="4">
        <v>7195.0</v>
      </c>
      <c r="B3903" s="5" t="s">
        <v>20156</v>
      </c>
      <c r="C3903" s="5" t="s">
        <v>20157</v>
      </c>
      <c r="D3903" s="6" t="s">
        <v>20140</v>
      </c>
      <c r="E3903" s="5" t="s">
        <v>16358</v>
      </c>
      <c r="F3903" s="5" t="s">
        <v>15938</v>
      </c>
      <c r="G3903" s="6" t="s">
        <v>20158</v>
      </c>
      <c r="H3903" s="5" t="s">
        <v>20159</v>
      </c>
      <c r="I3903" s="8" t="s">
        <v>19469</v>
      </c>
      <c r="J3903" s="5" t="s">
        <v>18</v>
      </c>
      <c r="K3903" s="5" t="s">
        <v>7591</v>
      </c>
    </row>
    <row r="3904">
      <c r="A3904" s="4">
        <v>7194.0</v>
      </c>
      <c r="B3904" s="5" t="s">
        <v>20160</v>
      </c>
      <c r="C3904" s="5" t="s">
        <v>20161</v>
      </c>
      <c r="D3904" s="6" t="s">
        <v>20162</v>
      </c>
      <c r="E3904" s="5" t="s">
        <v>18017</v>
      </c>
      <c r="F3904" s="5" t="s">
        <v>15938</v>
      </c>
      <c r="G3904" s="6" t="s">
        <v>20163</v>
      </c>
      <c r="H3904" s="5" t="s">
        <v>20164</v>
      </c>
      <c r="I3904" s="8" t="s">
        <v>18424</v>
      </c>
      <c r="J3904" s="5" t="s">
        <v>108</v>
      </c>
      <c r="K3904" s="5" t="s">
        <v>381</v>
      </c>
    </row>
    <row r="3905">
      <c r="A3905" s="4">
        <v>7193.0</v>
      </c>
      <c r="B3905" s="5" t="s">
        <v>20165</v>
      </c>
      <c r="C3905" s="5" t="s">
        <v>20166</v>
      </c>
      <c r="D3905" s="6" t="s">
        <v>18016</v>
      </c>
      <c r="E3905" s="5" t="s">
        <v>18017</v>
      </c>
      <c r="F3905" s="5" t="s">
        <v>15938</v>
      </c>
      <c r="G3905" s="6" t="s">
        <v>20167</v>
      </c>
      <c r="H3905" s="5" t="s">
        <v>20168</v>
      </c>
      <c r="I3905" s="8" t="s">
        <v>13382</v>
      </c>
      <c r="J3905" s="5" t="s">
        <v>18</v>
      </c>
      <c r="K3905" s="4" t="s">
        <v>42</v>
      </c>
    </row>
    <row r="3906">
      <c r="A3906" s="4">
        <v>7192.0</v>
      </c>
      <c r="B3906" s="5" t="s">
        <v>20169</v>
      </c>
      <c r="C3906" s="5" t="s">
        <v>20170</v>
      </c>
      <c r="D3906" s="6" t="s">
        <v>18016</v>
      </c>
      <c r="E3906" s="5" t="s">
        <v>18017</v>
      </c>
      <c r="F3906" s="5" t="s">
        <v>15938</v>
      </c>
      <c r="G3906" s="6" t="s">
        <v>20171</v>
      </c>
      <c r="H3906" s="5" t="s">
        <v>20172</v>
      </c>
      <c r="I3906" s="8" t="s">
        <v>20173</v>
      </c>
      <c r="J3906" s="5" t="s">
        <v>18</v>
      </c>
      <c r="K3906" s="5" t="s">
        <v>233</v>
      </c>
    </row>
    <row r="3907">
      <c r="A3907" s="4">
        <v>7191.0</v>
      </c>
      <c r="B3907" s="5" t="s">
        <v>20174</v>
      </c>
      <c r="C3907" s="5" t="s">
        <v>20175</v>
      </c>
      <c r="D3907" s="6" t="s">
        <v>16498</v>
      </c>
      <c r="E3907" s="5" t="s">
        <v>16499</v>
      </c>
      <c r="F3907" s="5" t="s">
        <v>15938</v>
      </c>
      <c r="G3907" s="6" t="s">
        <v>20176</v>
      </c>
      <c r="H3907" s="5" t="s">
        <v>20177</v>
      </c>
      <c r="I3907" s="8" t="s">
        <v>20178</v>
      </c>
      <c r="J3907" s="5" t="s">
        <v>42</v>
      </c>
      <c r="K3907" s="5" t="s">
        <v>921</v>
      </c>
    </row>
    <row r="3908">
      <c r="A3908" s="4">
        <v>7190.0</v>
      </c>
      <c r="B3908" s="5" t="s">
        <v>20179</v>
      </c>
      <c r="C3908" s="5" t="s">
        <v>20180</v>
      </c>
      <c r="D3908" s="6" t="s">
        <v>20113</v>
      </c>
      <c r="E3908" s="5" t="s">
        <v>20075</v>
      </c>
      <c r="F3908" s="5" t="s">
        <v>15938</v>
      </c>
      <c r="G3908" s="6" t="s">
        <v>20181</v>
      </c>
      <c r="H3908" s="5" t="s">
        <v>20182</v>
      </c>
      <c r="I3908" s="8" t="s">
        <v>20183</v>
      </c>
      <c r="J3908" s="5" t="s">
        <v>42</v>
      </c>
      <c r="K3908" s="4" t="s">
        <v>42</v>
      </c>
    </row>
    <row r="3909">
      <c r="A3909" s="4">
        <v>7189.0</v>
      </c>
      <c r="B3909" s="5" t="s">
        <v>20184</v>
      </c>
      <c r="C3909" s="5" t="s">
        <v>20185</v>
      </c>
      <c r="D3909" s="6" t="s">
        <v>20162</v>
      </c>
      <c r="E3909" s="5" t="s">
        <v>18017</v>
      </c>
      <c r="F3909" s="5" t="s">
        <v>15938</v>
      </c>
      <c r="G3909" s="6" t="s">
        <v>20186</v>
      </c>
      <c r="H3909" s="5" t="s">
        <v>20187</v>
      </c>
      <c r="I3909" s="8" t="s">
        <v>20188</v>
      </c>
      <c r="J3909" s="5" t="s">
        <v>93</v>
      </c>
      <c r="K3909" s="5" t="s">
        <v>20189</v>
      </c>
    </row>
    <row r="3910">
      <c r="A3910" s="4">
        <v>7188.0</v>
      </c>
      <c r="B3910" s="5" t="s">
        <v>20190</v>
      </c>
      <c r="C3910" s="5" t="s">
        <v>20191</v>
      </c>
      <c r="D3910" s="6" t="s">
        <v>20113</v>
      </c>
      <c r="E3910" s="5" t="s">
        <v>20075</v>
      </c>
      <c r="F3910" s="5" t="s">
        <v>15938</v>
      </c>
      <c r="G3910" s="6" t="s">
        <v>20192</v>
      </c>
      <c r="H3910" s="7" t="s">
        <v>20193</v>
      </c>
      <c r="I3910" s="11" t="s">
        <v>20194</v>
      </c>
      <c r="J3910" s="5" t="s">
        <v>42</v>
      </c>
      <c r="K3910" s="5" t="s">
        <v>12282</v>
      </c>
    </row>
    <row r="3911">
      <c r="A3911" s="4">
        <v>7187.0</v>
      </c>
      <c r="B3911" s="5" t="s">
        <v>20195</v>
      </c>
      <c r="C3911" s="5" t="s">
        <v>20196</v>
      </c>
      <c r="D3911" s="6" t="s">
        <v>20107</v>
      </c>
      <c r="E3911" s="5" t="s">
        <v>20108</v>
      </c>
      <c r="F3911" s="5" t="s">
        <v>15938</v>
      </c>
      <c r="G3911" s="6" t="s">
        <v>20197</v>
      </c>
      <c r="H3911" s="5" t="s">
        <v>20198</v>
      </c>
      <c r="I3911" s="8" t="s">
        <v>19469</v>
      </c>
      <c r="J3911" s="5" t="s">
        <v>108</v>
      </c>
      <c r="K3911" s="5" t="s">
        <v>10064</v>
      </c>
    </row>
    <row r="3912">
      <c r="A3912" s="4">
        <v>7186.0</v>
      </c>
      <c r="B3912" s="5" t="s">
        <v>20199</v>
      </c>
      <c r="C3912" s="5" t="s">
        <v>20200</v>
      </c>
      <c r="D3912" s="6" t="s">
        <v>20140</v>
      </c>
      <c r="E3912" s="5" t="s">
        <v>16358</v>
      </c>
      <c r="F3912" s="5" t="s">
        <v>15938</v>
      </c>
      <c r="G3912" s="6" t="s">
        <v>20201</v>
      </c>
      <c r="H3912" s="5" t="s">
        <v>20202</v>
      </c>
      <c r="I3912" s="8" t="s">
        <v>20203</v>
      </c>
      <c r="J3912" s="5" t="s">
        <v>93</v>
      </c>
      <c r="K3912" s="5" t="s">
        <v>19</v>
      </c>
    </row>
    <row r="3913">
      <c r="A3913" s="4">
        <v>7185.0</v>
      </c>
      <c r="B3913" s="5" t="s">
        <v>20204</v>
      </c>
      <c r="C3913" s="5" t="s">
        <v>20205</v>
      </c>
      <c r="D3913" s="6" t="s">
        <v>20140</v>
      </c>
      <c r="E3913" s="5" t="s">
        <v>16358</v>
      </c>
      <c r="F3913" s="5" t="s">
        <v>15938</v>
      </c>
      <c r="G3913" s="6" t="s">
        <v>20206</v>
      </c>
      <c r="H3913" s="5" t="s">
        <v>20207</v>
      </c>
      <c r="I3913" s="8" t="s">
        <v>20208</v>
      </c>
      <c r="J3913" s="5" t="s">
        <v>108</v>
      </c>
      <c r="K3913" s="5" t="s">
        <v>553</v>
      </c>
    </row>
    <row r="3914">
      <c r="A3914" s="4">
        <v>7184.0</v>
      </c>
      <c r="B3914" s="5" t="s">
        <v>20209</v>
      </c>
      <c r="C3914" s="5" t="s">
        <v>20210</v>
      </c>
      <c r="D3914" s="6" t="s">
        <v>18942</v>
      </c>
      <c r="E3914" s="5" t="s">
        <v>18017</v>
      </c>
      <c r="F3914" s="5" t="s">
        <v>15938</v>
      </c>
      <c r="G3914" s="6" t="s">
        <v>20211</v>
      </c>
      <c r="H3914" s="5" t="s">
        <v>13510</v>
      </c>
      <c r="I3914" s="8" t="s">
        <v>13511</v>
      </c>
      <c r="J3914" s="5" t="s">
        <v>93</v>
      </c>
      <c r="K3914" s="4" t="s">
        <v>42</v>
      </c>
    </row>
    <row r="3915">
      <c r="A3915" s="4">
        <v>7183.0</v>
      </c>
      <c r="B3915" s="5" t="s">
        <v>20212</v>
      </c>
      <c r="C3915" s="5" t="s">
        <v>20213</v>
      </c>
      <c r="D3915" s="6" t="s">
        <v>20140</v>
      </c>
      <c r="E3915" s="5" t="s">
        <v>16358</v>
      </c>
      <c r="F3915" s="5" t="s">
        <v>15938</v>
      </c>
      <c r="G3915" s="6" t="s">
        <v>20214</v>
      </c>
      <c r="H3915" s="5" t="s">
        <v>20215</v>
      </c>
      <c r="I3915" s="8" t="s">
        <v>20216</v>
      </c>
      <c r="J3915" s="5" t="s">
        <v>93</v>
      </c>
      <c r="K3915" s="5" t="s">
        <v>260</v>
      </c>
    </row>
    <row r="3916">
      <c r="A3916" s="4">
        <v>7182.0</v>
      </c>
      <c r="B3916" s="5" t="s">
        <v>20217</v>
      </c>
      <c r="C3916" s="5" t="s">
        <v>20218</v>
      </c>
      <c r="D3916" s="6" t="s">
        <v>17128</v>
      </c>
      <c r="E3916" s="5" t="s">
        <v>17099</v>
      </c>
      <c r="F3916" s="5" t="s">
        <v>15938</v>
      </c>
      <c r="G3916" s="6" t="s">
        <v>20219</v>
      </c>
      <c r="H3916" s="5" t="s">
        <v>20220</v>
      </c>
      <c r="I3916" s="8" t="s">
        <v>20221</v>
      </c>
      <c r="J3916" s="5" t="s">
        <v>42</v>
      </c>
      <c r="K3916" s="5" t="s">
        <v>176</v>
      </c>
    </row>
    <row r="3917">
      <c r="A3917" s="4">
        <v>7181.0</v>
      </c>
      <c r="B3917" s="5" t="s">
        <v>20222</v>
      </c>
      <c r="C3917" s="5" t="s">
        <v>20223</v>
      </c>
      <c r="D3917" s="6" t="s">
        <v>17144</v>
      </c>
      <c r="E3917" s="5" t="s">
        <v>17145</v>
      </c>
      <c r="F3917" s="5" t="s">
        <v>15938</v>
      </c>
      <c r="G3917" s="6" t="s">
        <v>20219</v>
      </c>
      <c r="H3917" s="5" t="s">
        <v>20224</v>
      </c>
      <c r="I3917" s="8" t="s">
        <v>20225</v>
      </c>
      <c r="J3917" s="5" t="s">
        <v>108</v>
      </c>
      <c r="K3917" s="5" t="s">
        <v>5817</v>
      </c>
    </row>
    <row r="3918">
      <c r="A3918" s="4">
        <v>7180.0</v>
      </c>
      <c r="B3918" s="5" t="s">
        <v>20226</v>
      </c>
      <c r="C3918" s="5" t="s">
        <v>20227</v>
      </c>
      <c r="D3918" s="6" t="s">
        <v>17144</v>
      </c>
      <c r="E3918" s="5" t="s">
        <v>17145</v>
      </c>
      <c r="F3918" s="5" t="s">
        <v>15938</v>
      </c>
      <c r="G3918" s="6" t="s">
        <v>20228</v>
      </c>
      <c r="H3918" s="5" t="s">
        <v>20229</v>
      </c>
      <c r="I3918" s="8" t="s">
        <v>20230</v>
      </c>
      <c r="J3918" s="5" t="s">
        <v>18</v>
      </c>
      <c r="K3918" s="5" t="s">
        <v>1216</v>
      </c>
    </row>
    <row r="3919">
      <c r="A3919" s="4">
        <v>7179.0</v>
      </c>
      <c r="B3919" s="5" t="s">
        <v>20231</v>
      </c>
      <c r="C3919" s="5" t="s">
        <v>20232</v>
      </c>
      <c r="D3919" s="6" t="s">
        <v>17144</v>
      </c>
      <c r="E3919" s="5" t="s">
        <v>17145</v>
      </c>
      <c r="F3919" s="5" t="s">
        <v>15938</v>
      </c>
      <c r="G3919" s="6" t="s">
        <v>20233</v>
      </c>
      <c r="H3919" s="5" t="s">
        <v>20234</v>
      </c>
      <c r="I3919" s="8" t="s">
        <v>16602</v>
      </c>
      <c r="J3919" s="5" t="s">
        <v>51</v>
      </c>
      <c r="K3919" s="5" t="s">
        <v>1261</v>
      </c>
    </row>
    <row r="3920">
      <c r="A3920" s="4">
        <v>7178.0</v>
      </c>
      <c r="B3920" s="5" t="s">
        <v>20235</v>
      </c>
      <c r="C3920" s="5" t="s">
        <v>20236</v>
      </c>
      <c r="D3920" s="6" t="s">
        <v>17144</v>
      </c>
      <c r="E3920" s="5" t="s">
        <v>17145</v>
      </c>
      <c r="F3920" s="5" t="s">
        <v>15938</v>
      </c>
      <c r="G3920" s="6" t="s">
        <v>20237</v>
      </c>
      <c r="H3920" s="7" t="s">
        <v>20238</v>
      </c>
      <c r="I3920" s="8" t="str">
        <f>LOWER(SUBSTITUTE(SUBSTITUTE(SUBSTITUTE(SUBSTITUTE(SUBSTITUTE(SUBSTITUTE(SUBSTITUTE(B3920,"S.L.",""),"SL",""),"S.A.",""),"SA","")," ",""),".",""),",",""))&amp;".com"</f>
        <v>hiperionhotelgroup.com</v>
      </c>
      <c r="J3920" s="5" t="s">
        <v>51</v>
      </c>
      <c r="K3920" s="4" t="s">
        <v>42</v>
      </c>
    </row>
    <row r="3921">
      <c r="A3921" s="4">
        <v>7177.0</v>
      </c>
      <c r="B3921" s="5" t="s">
        <v>20239</v>
      </c>
      <c r="C3921" s="5" t="s">
        <v>20240</v>
      </c>
      <c r="D3921" s="6" t="s">
        <v>17144</v>
      </c>
      <c r="E3921" s="5" t="s">
        <v>17145</v>
      </c>
      <c r="F3921" s="5" t="s">
        <v>15938</v>
      </c>
      <c r="G3921" s="6" t="s">
        <v>20241</v>
      </c>
      <c r="H3921" s="5" t="s">
        <v>20242</v>
      </c>
      <c r="I3921" s="8" t="s">
        <v>20243</v>
      </c>
      <c r="J3921" s="5" t="s">
        <v>42</v>
      </c>
      <c r="K3921" s="5" t="s">
        <v>15297</v>
      </c>
    </row>
    <row r="3922">
      <c r="A3922" s="4">
        <v>7176.0</v>
      </c>
      <c r="B3922" s="5" t="s">
        <v>20244</v>
      </c>
      <c r="C3922" s="5" t="s">
        <v>20245</v>
      </c>
      <c r="D3922" s="6" t="s">
        <v>17144</v>
      </c>
      <c r="E3922" s="5" t="s">
        <v>17145</v>
      </c>
      <c r="F3922" s="5" t="s">
        <v>15938</v>
      </c>
      <c r="G3922" s="6" t="s">
        <v>20246</v>
      </c>
      <c r="H3922" s="5" t="s">
        <v>20247</v>
      </c>
      <c r="I3922" s="8" t="s">
        <v>20248</v>
      </c>
      <c r="J3922" s="5" t="s">
        <v>108</v>
      </c>
      <c r="K3922" s="4" t="s">
        <v>42</v>
      </c>
    </row>
    <row r="3923">
      <c r="A3923" s="4">
        <v>7175.0</v>
      </c>
      <c r="B3923" s="5" t="s">
        <v>20249</v>
      </c>
      <c r="C3923" s="5" t="s">
        <v>20250</v>
      </c>
      <c r="D3923" s="6" t="s">
        <v>17144</v>
      </c>
      <c r="E3923" s="5" t="s">
        <v>17145</v>
      </c>
      <c r="F3923" s="5" t="s">
        <v>15938</v>
      </c>
      <c r="G3923" s="6" t="s">
        <v>20246</v>
      </c>
      <c r="H3923" s="5" t="s">
        <v>20251</v>
      </c>
      <c r="I3923" s="8" t="s">
        <v>20248</v>
      </c>
      <c r="J3923" s="5" t="s">
        <v>108</v>
      </c>
      <c r="K3923" s="4" t="s">
        <v>42</v>
      </c>
    </row>
    <row r="3924">
      <c r="A3924" s="4">
        <v>7174.0</v>
      </c>
      <c r="B3924" s="5" t="s">
        <v>20252</v>
      </c>
      <c r="C3924" s="5" t="s">
        <v>20253</v>
      </c>
      <c r="D3924" s="6" t="s">
        <v>17144</v>
      </c>
      <c r="E3924" s="5" t="s">
        <v>17145</v>
      </c>
      <c r="F3924" s="5" t="s">
        <v>15938</v>
      </c>
      <c r="G3924" s="6" t="s">
        <v>20254</v>
      </c>
      <c r="H3924" s="5" t="s">
        <v>20255</v>
      </c>
      <c r="I3924" s="8" t="s">
        <v>20256</v>
      </c>
      <c r="J3924" s="5" t="s">
        <v>108</v>
      </c>
      <c r="K3924" s="5" t="s">
        <v>20257</v>
      </c>
    </row>
    <row r="3925">
      <c r="A3925" s="4">
        <v>7173.0</v>
      </c>
      <c r="B3925" s="5" t="s">
        <v>20258</v>
      </c>
      <c r="C3925" s="5" t="s">
        <v>20259</v>
      </c>
      <c r="D3925" s="6" t="s">
        <v>17144</v>
      </c>
      <c r="E3925" s="5" t="s">
        <v>17145</v>
      </c>
      <c r="F3925" s="5" t="s">
        <v>15938</v>
      </c>
      <c r="G3925" s="6" t="s">
        <v>20260</v>
      </c>
      <c r="H3925" s="7" t="s">
        <v>20261</v>
      </c>
      <c r="I3925" s="8" t="str">
        <f t="shared" ref="I3925:I3926" si="5">LOWER(SUBSTITUTE(SUBSTITUTE(SUBSTITUTE(SUBSTITUTE(SUBSTITUTE(SUBSTITUTE(SUBSTITUTE(B3925,"S.L.",""),"SL",""),"S.A.",""),"SA","")," ",""),".",""),",",""))&amp;".com"</f>
        <v>centralcity.com</v>
      </c>
      <c r="J3925" s="5" t="s">
        <v>42</v>
      </c>
      <c r="K3925" s="4" t="s">
        <v>42</v>
      </c>
    </row>
    <row r="3926">
      <c r="A3926" s="4">
        <v>7172.0</v>
      </c>
      <c r="B3926" s="5" t="s">
        <v>20262</v>
      </c>
      <c r="C3926" s="5" t="s">
        <v>20253</v>
      </c>
      <c r="D3926" s="6" t="s">
        <v>17144</v>
      </c>
      <c r="E3926" s="5" t="s">
        <v>17145</v>
      </c>
      <c r="F3926" s="5" t="s">
        <v>15938</v>
      </c>
      <c r="G3926" s="6" t="s">
        <v>20263</v>
      </c>
      <c r="H3926" s="7" t="s">
        <v>20264</v>
      </c>
      <c r="I3926" s="8" t="str">
        <f t="shared" si="5"/>
        <v>ibizarockshotel-clubparaiso.com</v>
      </c>
      <c r="J3926" s="5" t="s">
        <v>18</v>
      </c>
      <c r="K3926" s="5" t="s">
        <v>20265</v>
      </c>
    </row>
    <row r="3927">
      <c r="A3927" s="4">
        <v>7171.0</v>
      </c>
      <c r="B3927" s="5" t="s">
        <v>779</v>
      </c>
      <c r="C3927" s="5" t="s">
        <v>20266</v>
      </c>
      <c r="D3927" s="6" t="s">
        <v>17128</v>
      </c>
      <c r="E3927" s="5" t="s">
        <v>17099</v>
      </c>
      <c r="F3927" s="5" t="s">
        <v>15938</v>
      </c>
      <c r="G3927" s="6" t="s">
        <v>20267</v>
      </c>
      <c r="H3927" s="5" t="s">
        <v>20268</v>
      </c>
      <c r="I3927" s="9" t="s">
        <v>20269</v>
      </c>
      <c r="J3927" s="5" t="s">
        <v>42</v>
      </c>
      <c r="K3927" s="4" t="s">
        <v>42</v>
      </c>
    </row>
    <row r="3928">
      <c r="A3928" s="4">
        <v>7170.0</v>
      </c>
      <c r="B3928" s="5" t="s">
        <v>20270</v>
      </c>
      <c r="C3928" s="5" t="s">
        <v>20271</v>
      </c>
      <c r="D3928" s="6" t="s">
        <v>17128</v>
      </c>
      <c r="E3928" s="5" t="s">
        <v>17099</v>
      </c>
      <c r="F3928" s="5" t="s">
        <v>15938</v>
      </c>
      <c r="G3928" s="6" t="s">
        <v>20272</v>
      </c>
      <c r="H3928" s="5" t="s">
        <v>20273</v>
      </c>
      <c r="I3928" s="8" t="s">
        <v>20274</v>
      </c>
      <c r="J3928" s="5" t="s">
        <v>753</v>
      </c>
      <c r="K3928" s="5" t="s">
        <v>1233</v>
      </c>
    </row>
    <row r="3929">
      <c r="A3929" s="4">
        <v>7169.0</v>
      </c>
      <c r="B3929" s="5" t="s">
        <v>20275</v>
      </c>
      <c r="C3929" s="5" t="s">
        <v>20276</v>
      </c>
      <c r="D3929" s="6" t="s">
        <v>17128</v>
      </c>
      <c r="E3929" s="5" t="s">
        <v>17099</v>
      </c>
      <c r="F3929" s="5" t="s">
        <v>15938</v>
      </c>
      <c r="G3929" s="6" t="s">
        <v>20277</v>
      </c>
      <c r="H3929" s="5" t="s">
        <v>20278</v>
      </c>
      <c r="I3929" s="8" t="s">
        <v>20230</v>
      </c>
      <c r="J3929" s="5" t="s">
        <v>18</v>
      </c>
      <c r="K3929" s="5" t="s">
        <v>15004</v>
      </c>
    </row>
    <row r="3930">
      <c r="A3930" s="4">
        <v>7168.0</v>
      </c>
      <c r="B3930" s="5" t="s">
        <v>20279</v>
      </c>
      <c r="C3930" s="5" t="s">
        <v>20280</v>
      </c>
      <c r="D3930" s="6" t="s">
        <v>17144</v>
      </c>
      <c r="E3930" s="5" t="s">
        <v>17145</v>
      </c>
      <c r="F3930" s="5" t="s">
        <v>15938</v>
      </c>
      <c r="G3930" s="6" t="s">
        <v>20281</v>
      </c>
      <c r="H3930" s="7" t="s">
        <v>20282</v>
      </c>
      <c r="I3930" s="11" t="s">
        <v>20283</v>
      </c>
      <c r="J3930" s="5" t="s">
        <v>18</v>
      </c>
      <c r="K3930" s="5" t="s">
        <v>85</v>
      </c>
    </row>
    <row r="3931">
      <c r="A3931" s="4">
        <v>7167.0</v>
      </c>
      <c r="B3931" s="5" t="s">
        <v>20284</v>
      </c>
      <c r="C3931" s="5" t="s">
        <v>20285</v>
      </c>
      <c r="D3931" s="6" t="s">
        <v>17144</v>
      </c>
      <c r="E3931" s="5" t="s">
        <v>17145</v>
      </c>
      <c r="F3931" s="5" t="s">
        <v>15938</v>
      </c>
      <c r="G3931" s="6" t="s">
        <v>20286</v>
      </c>
      <c r="H3931" s="5" t="s">
        <v>20287</v>
      </c>
      <c r="I3931" s="8" t="s">
        <v>20288</v>
      </c>
      <c r="J3931" s="5" t="s">
        <v>42</v>
      </c>
      <c r="K3931" s="5" t="s">
        <v>10502</v>
      </c>
    </row>
    <row r="3932">
      <c r="A3932" s="4">
        <v>7166.0</v>
      </c>
      <c r="B3932" s="5" t="s">
        <v>20289</v>
      </c>
      <c r="C3932" s="5" t="s">
        <v>20290</v>
      </c>
      <c r="D3932" s="6" t="s">
        <v>17128</v>
      </c>
      <c r="E3932" s="5" t="s">
        <v>17099</v>
      </c>
      <c r="F3932" s="5" t="s">
        <v>15938</v>
      </c>
      <c r="G3932" s="6" t="s">
        <v>20291</v>
      </c>
      <c r="H3932" s="5" t="s">
        <v>20292</v>
      </c>
      <c r="I3932" s="8" t="s">
        <v>20288</v>
      </c>
      <c r="J3932" s="5" t="s">
        <v>108</v>
      </c>
      <c r="K3932" s="5" t="s">
        <v>1427</v>
      </c>
    </row>
    <row r="3933">
      <c r="A3933" s="4">
        <v>7165.0</v>
      </c>
      <c r="B3933" s="5" t="s">
        <v>20293</v>
      </c>
      <c r="C3933" s="5" t="s">
        <v>20294</v>
      </c>
      <c r="D3933" s="6" t="s">
        <v>17128</v>
      </c>
      <c r="E3933" s="5" t="s">
        <v>17099</v>
      </c>
      <c r="F3933" s="5" t="s">
        <v>15938</v>
      </c>
      <c r="G3933" s="6" t="s">
        <v>20295</v>
      </c>
      <c r="H3933" s="4" t="s">
        <v>20296</v>
      </c>
      <c r="I3933" s="11" t="s">
        <v>20297</v>
      </c>
      <c r="J3933" s="5" t="s">
        <v>108</v>
      </c>
      <c r="K3933" s="5" t="s">
        <v>20298</v>
      </c>
    </row>
    <row r="3934">
      <c r="A3934" s="4">
        <v>7164.0</v>
      </c>
      <c r="B3934" s="5" t="s">
        <v>20299</v>
      </c>
      <c r="C3934" s="5" t="s">
        <v>20300</v>
      </c>
      <c r="D3934" s="6" t="s">
        <v>17144</v>
      </c>
      <c r="E3934" s="5" t="s">
        <v>17145</v>
      </c>
      <c r="F3934" s="5" t="s">
        <v>15938</v>
      </c>
      <c r="G3934" s="6" t="s">
        <v>20295</v>
      </c>
      <c r="H3934" s="4" t="s">
        <v>20296</v>
      </c>
      <c r="I3934" s="8" t="s">
        <v>20301</v>
      </c>
      <c r="J3934" s="5" t="s">
        <v>18</v>
      </c>
      <c r="K3934" s="5" t="s">
        <v>20298</v>
      </c>
    </row>
    <row r="3935">
      <c r="A3935" s="4">
        <v>7163.0</v>
      </c>
      <c r="B3935" s="5" t="s">
        <v>20302</v>
      </c>
      <c r="C3935" s="5" t="s">
        <v>20303</v>
      </c>
      <c r="D3935" s="6" t="s">
        <v>17144</v>
      </c>
      <c r="E3935" s="5" t="s">
        <v>17145</v>
      </c>
      <c r="F3935" s="5" t="s">
        <v>15938</v>
      </c>
      <c r="G3935" s="6" t="s">
        <v>20304</v>
      </c>
      <c r="H3935" s="5" t="s">
        <v>20305</v>
      </c>
      <c r="I3935" s="8" t="s">
        <v>20306</v>
      </c>
      <c r="J3935" s="5" t="s">
        <v>18</v>
      </c>
      <c r="K3935" s="5" t="s">
        <v>9753</v>
      </c>
    </row>
    <row r="3936">
      <c r="A3936" s="4">
        <v>7162.0</v>
      </c>
      <c r="B3936" s="5" t="s">
        <v>20307</v>
      </c>
      <c r="C3936" s="5" t="s">
        <v>20308</v>
      </c>
      <c r="D3936" s="6" t="s">
        <v>17128</v>
      </c>
      <c r="E3936" s="5" t="s">
        <v>17099</v>
      </c>
      <c r="F3936" s="5" t="s">
        <v>15938</v>
      </c>
      <c r="G3936" s="6" t="s">
        <v>20309</v>
      </c>
      <c r="H3936" s="5" t="s">
        <v>20292</v>
      </c>
      <c r="I3936" s="8" t="s">
        <v>20288</v>
      </c>
      <c r="J3936" s="5" t="s">
        <v>42</v>
      </c>
      <c r="K3936" s="5" t="s">
        <v>1261</v>
      </c>
    </row>
    <row r="3937">
      <c r="A3937" s="4">
        <v>7161.0</v>
      </c>
      <c r="B3937" s="5" t="s">
        <v>20310</v>
      </c>
      <c r="C3937" s="5" t="s">
        <v>20311</v>
      </c>
      <c r="D3937" s="6" t="s">
        <v>17144</v>
      </c>
      <c r="E3937" s="5" t="s">
        <v>17145</v>
      </c>
      <c r="F3937" s="5" t="s">
        <v>15938</v>
      </c>
      <c r="G3937" s="6" t="s">
        <v>20312</v>
      </c>
      <c r="H3937" s="5" t="s">
        <v>20313</v>
      </c>
      <c r="I3937" s="8" t="s">
        <v>20314</v>
      </c>
      <c r="J3937" s="5" t="s">
        <v>18</v>
      </c>
      <c r="K3937" s="5" t="s">
        <v>7801</v>
      </c>
    </row>
    <row r="3938">
      <c r="A3938" s="4">
        <v>7160.0</v>
      </c>
      <c r="B3938" s="5" t="s">
        <v>20315</v>
      </c>
      <c r="C3938" s="5" t="s">
        <v>20316</v>
      </c>
      <c r="D3938" s="6" t="s">
        <v>17173</v>
      </c>
      <c r="E3938" s="5" t="s">
        <v>17099</v>
      </c>
      <c r="F3938" s="5" t="s">
        <v>15938</v>
      </c>
      <c r="G3938" s="6" t="s">
        <v>20317</v>
      </c>
      <c r="H3938" s="5" t="s">
        <v>20278</v>
      </c>
      <c r="I3938" s="8" t="s">
        <v>20230</v>
      </c>
      <c r="J3938" s="5" t="s">
        <v>18</v>
      </c>
      <c r="K3938" s="5" t="s">
        <v>10429</v>
      </c>
    </row>
    <row r="3939">
      <c r="A3939" s="4">
        <v>7159.0</v>
      </c>
      <c r="B3939" s="5" t="s">
        <v>20318</v>
      </c>
      <c r="C3939" s="5" t="s">
        <v>20319</v>
      </c>
      <c r="D3939" s="6" t="s">
        <v>17128</v>
      </c>
      <c r="E3939" s="5" t="s">
        <v>17099</v>
      </c>
      <c r="F3939" s="5" t="s">
        <v>15938</v>
      </c>
      <c r="G3939" s="6" t="s">
        <v>20320</v>
      </c>
      <c r="H3939" s="4" t="s">
        <v>20321</v>
      </c>
      <c r="I3939" s="11" t="s">
        <v>20322</v>
      </c>
      <c r="J3939" s="5" t="s">
        <v>108</v>
      </c>
      <c r="K3939" s="4" t="s">
        <v>42</v>
      </c>
    </row>
    <row r="3940">
      <c r="A3940" s="4">
        <v>7158.0</v>
      </c>
      <c r="B3940" s="5" t="s">
        <v>20323</v>
      </c>
      <c r="C3940" s="5" t="s">
        <v>20324</v>
      </c>
      <c r="D3940" s="6" t="s">
        <v>17144</v>
      </c>
      <c r="E3940" s="5" t="s">
        <v>17145</v>
      </c>
      <c r="F3940" s="5" t="s">
        <v>15938</v>
      </c>
      <c r="G3940" s="6" t="s">
        <v>20325</v>
      </c>
      <c r="H3940" s="5" t="s">
        <v>20326</v>
      </c>
      <c r="I3940" s="8" t="s">
        <v>16602</v>
      </c>
      <c r="J3940" s="5" t="s">
        <v>108</v>
      </c>
      <c r="K3940" s="4" t="s">
        <v>42</v>
      </c>
    </row>
    <row r="3941">
      <c r="A3941" s="4">
        <v>7157.0</v>
      </c>
      <c r="B3941" s="5" t="s">
        <v>20327</v>
      </c>
      <c r="C3941" s="5" t="s">
        <v>20328</v>
      </c>
      <c r="D3941" s="6" t="s">
        <v>17144</v>
      </c>
      <c r="E3941" s="5" t="s">
        <v>17145</v>
      </c>
      <c r="F3941" s="5" t="s">
        <v>15938</v>
      </c>
      <c r="G3941" s="6" t="s">
        <v>20329</v>
      </c>
      <c r="H3941" s="4" t="s">
        <v>20330</v>
      </c>
      <c r="I3941" s="8" t="s">
        <v>20331</v>
      </c>
      <c r="J3941" s="5" t="s">
        <v>108</v>
      </c>
      <c r="K3941" s="5" t="s">
        <v>10244</v>
      </c>
    </row>
    <row r="3942">
      <c r="A3942" s="4">
        <v>7156.0</v>
      </c>
      <c r="B3942" s="5" t="s">
        <v>17841</v>
      </c>
      <c r="C3942" s="5" t="s">
        <v>20332</v>
      </c>
      <c r="D3942" s="6" t="s">
        <v>17144</v>
      </c>
      <c r="E3942" s="5" t="s">
        <v>17145</v>
      </c>
      <c r="F3942" s="5" t="s">
        <v>15938</v>
      </c>
      <c r="G3942" s="6" t="s">
        <v>20329</v>
      </c>
      <c r="H3942" s="7" t="s">
        <v>20333</v>
      </c>
      <c r="I3942" s="8" t="s">
        <v>20334</v>
      </c>
      <c r="J3942" s="5" t="s">
        <v>108</v>
      </c>
      <c r="K3942" s="5" t="s">
        <v>4701</v>
      </c>
    </row>
    <row r="3943">
      <c r="A3943" s="4">
        <v>7155.0</v>
      </c>
      <c r="B3943" s="5" t="s">
        <v>20335</v>
      </c>
      <c r="C3943" s="5" t="s">
        <v>20336</v>
      </c>
      <c r="D3943" s="6" t="s">
        <v>17144</v>
      </c>
      <c r="E3943" s="5" t="s">
        <v>17145</v>
      </c>
      <c r="F3943" s="5" t="s">
        <v>15938</v>
      </c>
      <c r="G3943" s="6" t="s">
        <v>20337</v>
      </c>
      <c r="H3943" s="5" t="s">
        <v>20338</v>
      </c>
      <c r="I3943" s="9" t="s">
        <v>20339</v>
      </c>
      <c r="J3943" s="5" t="s">
        <v>108</v>
      </c>
      <c r="K3943" s="5" t="s">
        <v>679</v>
      </c>
    </row>
    <row r="3944">
      <c r="A3944" s="4">
        <v>7154.0</v>
      </c>
      <c r="B3944" s="5" t="s">
        <v>20340</v>
      </c>
      <c r="C3944" s="5" t="s">
        <v>20341</v>
      </c>
      <c r="D3944" s="6" t="s">
        <v>17128</v>
      </c>
      <c r="E3944" s="5" t="s">
        <v>17099</v>
      </c>
      <c r="F3944" s="5" t="s">
        <v>15938</v>
      </c>
      <c r="G3944" s="6" t="s">
        <v>20342</v>
      </c>
      <c r="H3944" s="7" t="s">
        <v>20343</v>
      </c>
      <c r="I3944" s="8" t="str">
        <f t="shared" ref="I3944:I3945" si="6">LOWER(SUBSTITUTE(SUBSTITUTE(SUBSTITUTE(SUBSTITUTE(SUBSTITUTE(SUBSTITUTE(SUBSTITUTE(B3944,"S.L.",""),"SL",""),"S.A.",""),"SA","")," ",""),".",""),",",""))&amp;".com"</f>
        <v>nmarino.com</v>
      </c>
      <c r="J3944" s="5" t="s">
        <v>753</v>
      </c>
      <c r="K3944" s="5" t="s">
        <v>906</v>
      </c>
    </row>
    <row r="3945">
      <c r="A3945" s="4">
        <v>7153.0</v>
      </c>
      <c r="B3945" s="5" t="s">
        <v>20235</v>
      </c>
      <c r="C3945" s="5" t="s">
        <v>20344</v>
      </c>
      <c r="D3945" s="6" t="s">
        <v>17144</v>
      </c>
      <c r="E3945" s="5" t="s">
        <v>17145</v>
      </c>
      <c r="F3945" s="5" t="s">
        <v>15938</v>
      </c>
      <c r="G3945" s="6" t="s">
        <v>20345</v>
      </c>
      <c r="H3945" s="7" t="s">
        <v>20238</v>
      </c>
      <c r="I3945" s="8" t="str">
        <f t="shared" si="6"/>
        <v>hiperionhotelgroup.com</v>
      </c>
      <c r="J3945" s="5" t="s">
        <v>18</v>
      </c>
      <c r="K3945" s="4" t="s">
        <v>42</v>
      </c>
    </row>
    <row r="3946">
      <c r="A3946" s="4">
        <v>7152.0</v>
      </c>
      <c r="B3946" s="5" t="s">
        <v>20346</v>
      </c>
      <c r="C3946" s="5" t="s">
        <v>20347</v>
      </c>
      <c r="D3946" s="6" t="s">
        <v>17144</v>
      </c>
      <c r="E3946" s="5" t="s">
        <v>17145</v>
      </c>
      <c r="F3946" s="5" t="s">
        <v>15938</v>
      </c>
      <c r="G3946" s="6" t="s">
        <v>20348</v>
      </c>
      <c r="H3946" s="5" t="s">
        <v>20349</v>
      </c>
      <c r="I3946" s="8" t="s">
        <v>20350</v>
      </c>
      <c r="J3946" s="5" t="s">
        <v>108</v>
      </c>
      <c r="K3946" s="5" t="s">
        <v>15155</v>
      </c>
    </row>
    <row r="3947">
      <c r="A3947" s="4">
        <v>7151.0</v>
      </c>
      <c r="B3947" s="5" t="s">
        <v>20351</v>
      </c>
      <c r="C3947" s="5" t="s">
        <v>20352</v>
      </c>
      <c r="D3947" s="6" t="s">
        <v>17128</v>
      </c>
      <c r="E3947" s="5" t="s">
        <v>17099</v>
      </c>
      <c r="F3947" s="5" t="s">
        <v>15938</v>
      </c>
      <c r="G3947" s="6" t="s">
        <v>20353</v>
      </c>
      <c r="H3947" s="7" t="s">
        <v>20354</v>
      </c>
      <c r="I3947" s="8" t="str">
        <f>LOWER(SUBSTITUTE(SUBSTITUTE(SUBSTITUTE(SUBSTITUTE(SUBSTITUTE(SUBSTITUTE(SUBSTITUTE(B3947,"S.L.",""),"SL",""),"S.A.",""),"SA","")," ",""),".",""),",",""))&amp;".com"</f>
        <v>hotelcostasur.com</v>
      </c>
      <c r="J3947" s="5" t="s">
        <v>108</v>
      </c>
      <c r="K3947" s="5" t="s">
        <v>16046</v>
      </c>
    </row>
    <row r="3948">
      <c r="A3948" s="4">
        <v>7150.0</v>
      </c>
      <c r="B3948" s="5" t="s">
        <v>20355</v>
      </c>
      <c r="C3948" s="5" t="s">
        <v>20356</v>
      </c>
      <c r="D3948" s="6" t="s">
        <v>17128</v>
      </c>
      <c r="E3948" s="5" t="s">
        <v>17099</v>
      </c>
      <c r="F3948" s="5" t="s">
        <v>15938</v>
      </c>
      <c r="G3948" s="6" t="s">
        <v>20357</v>
      </c>
      <c r="H3948" s="5" t="s">
        <v>20358</v>
      </c>
      <c r="I3948" s="8" t="s">
        <v>20359</v>
      </c>
      <c r="J3948" s="5" t="s">
        <v>51</v>
      </c>
      <c r="K3948" s="4" t="s">
        <v>42</v>
      </c>
    </row>
    <row r="3949">
      <c r="A3949" s="4">
        <v>7149.0</v>
      </c>
      <c r="B3949" s="5" t="s">
        <v>7869</v>
      </c>
      <c r="C3949" s="5" t="s">
        <v>20360</v>
      </c>
      <c r="D3949" s="6" t="s">
        <v>17144</v>
      </c>
      <c r="E3949" s="5" t="s">
        <v>17145</v>
      </c>
      <c r="F3949" s="5" t="s">
        <v>15938</v>
      </c>
      <c r="G3949" s="6" t="s">
        <v>20361</v>
      </c>
      <c r="H3949" s="7" t="s">
        <v>20362</v>
      </c>
      <c r="I3949" s="8" t="s">
        <v>20363</v>
      </c>
      <c r="J3949" s="5" t="s">
        <v>108</v>
      </c>
      <c r="K3949" s="5" t="s">
        <v>35</v>
      </c>
    </row>
    <row r="3950">
      <c r="A3950" s="4">
        <v>7148.0</v>
      </c>
      <c r="B3950" s="5" t="s">
        <v>20364</v>
      </c>
      <c r="C3950" s="5" t="s">
        <v>20365</v>
      </c>
      <c r="D3950" s="6" t="s">
        <v>17121</v>
      </c>
      <c r="E3950" s="5" t="s">
        <v>17122</v>
      </c>
      <c r="F3950" s="5" t="s">
        <v>15938</v>
      </c>
      <c r="G3950" s="6" t="s">
        <v>20366</v>
      </c>
      <c r="H3950" s="4" t="s">
        <v>20330</v>
      </c>
      <c r="I3950" s="8" t="s">
        <v>20367</v>
      </c>
      <c r="J3950" s="5" t="s">
        <v>18</v>
      </c>
      <c r="K3950" s="5" t="s">
        <v>184</v>
      </c>
    </row>
    <row r="3951">
      <c r="A3951" s="4">
        <v>7147.0</v>
      </c>
      <c r="B3951" s="5" t="s">
        <v>20368</v>
      </c>
      <c r="C3951" s="5" t="s">
        <v>20369</v>
      </c>
      <c r="D3951" s="6" t="s">
        <v>17144</v>
      </c>
      <c r="E3951" s="5" t="s">
        <v>17145</v>
      </c>
      <c r="F3951" s="5" t="s">
        <v>15938</v>
      </c>
      <c r="G3951" s="6" t="s">
        <v>20370</v>
      </c>
      <c r="H3951" s="5" t="s">
        <v>20371</v>
      </c>
      <c r="I3951" s="8" t="s">
        <v>19801</v>
      </c>
      <c r="J3951" s="5" t="s">
        <v>108</v>
      </c>
      <c r="K3951" s="5" t="s">
        <v>19</v>
      </c>
    </row>
    <row r="3952">
      <c r="A3952" s="4">
        <v>7146.0</v>
      </c>
      <c r="B3952" s="5" t="s">
        <v>20372</v>
      </c>
      <c r="C3952" s="5" t="s">
        <v>20373</v>
      </c>
      <c r="D3952" s="6" t="s">
        <v>17128</v>
      </c>
      <c r="E3952" s="5" t="s">
        <v>17099</v>
      </c>
      <c r="F3952" s="5" t="s">
        <v>15938</v>
      </c>
      <c r="G3952" s="6" t="s">
        <v>20374</v>
      </c>
      <c r="H3952" s="5" t="s">
        <v>20375</v>
      </c>
      <c r="I3952" s="8" t="s">
        <v>20376</v>
      </c>
      <c r="J3952" s="5" t="s">
        <v>93</v>
      </c>
      <c r="K3952" s="4" t="s">
        <v>42</v>
      </c>
    </row>
    <row r="3953">
      <c r="A3953" s="4">
        <v>7145.0</v>
      </c>
      <c r="B3953" s="5" t="s">
        <v>20377</v>
      </c>
      <c r="C3953" s="5" t="s">
        <v>20378</v>
      </c>
      <c r="D3953" s="6" t="s">
        <v>17144</v>
      </c>
      <c r="E3953" s="5" t="s">
        <v>17145</v>
      </c>
      <c r="F3953" s="5" t="s">
        <v>15938</v>
      </c>
      <c r="G3953" s="6" t="s">
        <v>20379</v>
      </c>
      <c r="H3953" s="5" t="s">
        <v>20380</v>
      </c>
      <c r="I3953" s="8" t="s">
        <v>20381</v>
      </c>
      <c r="J3953" s="5" t="s">
        <v>93</v>
      </c>
      <c r="K3953" s="4" t="s">
        <v>42</v>
      </c>
    </row>
    <row r="3954">
      <c r="A3954" s="4">
        <v>7143.0</v>
      </c>
      <c r="B3954" s="5" t="s">
        <v>20382</v>
      </c>
      <c r="C3954" s="5" t="s">
        <v>20378</v>
      </c>
      <c r="D3954" s="6" t="s">
        <v>17144</v>
      </c>
      <c r="E3954" s="5" t="s">
        <v>17145</v>
      </c>
      <c r="F3954" s="5" t="s">
        <v>15938</v>
      </c>
      <c r="G3954" s="6" t="s">
        <v>20379</v>
      </c>
      <c r="H3954" s="7" t="s">
        <v>20383</v>
      </c>
      <c r="I3954" s="4" t="str">
        <f>LOWER(SUBSTITUTE(SUBSTITUTE(SUBSTITUTE(SUBSTITUTE(SUBSTITUTE(SUBSTITUTE(SUBSTITUTE(B3954,"S.L.",""),"SL",""),"S.A.",""),"SA","")," ",""),".",""),",",""))&amp;".com"</f>
        <v>fiestahotelcalagraciò.com</v>
      </c>
      <c r="J3954" s="5" t="s">
        <v>108</v>
      </c>
      <c r="K3954" s="5" t="s">
        <v>375</v>
      </c>
    </row>
    <row r="3955">
      <c r="A3955" s="4">
        <v>7144.0</v>
      </c>
      <c r="B3955" s="5" t="s">
        <v>20384</v>
      </c>
      <c r="C3955" s="5" t="s">
        <v>20385</v>
      </c>
      <c r="D3955" s="6" t="s">
        <v>17144</v>
      </c>
      <c r="E3955" s="5" t="s">
        <v>17145</v>
      </c>
      <c r="F3955" s="5" t="s">
        <v>15938</v>
      </c>
      <c r="G3955" s="6" t="s">
        <v>20379</v>
      </c>
      <c r="H3955" s="7" t="s">
        <v>20386</v>
      </c>
      <c r="I3955" s="11" t="s">
        <v>20387</v>
      </c>
      <c r="J3955" s="5" t="s">
        <v>93</v>
      </c>
      <c r="K3955" s="5" t="s">
        <v>10100</v>
      </c>
    </row>
    <row r="3956">
      <c r="A3956" s="4">
        <v>7142.0</v>
      </c>
      <c r="B3956" s="5" t="s">
        <v>20388</v>
      </c>
      <c r="C3956" s="5" t="s">
        <v>20389</v>
      </c>
      <c r="D3956" s="6" t="s">
        <v>17144</v>
      </c>
      <c r="E3956" s="5" t="s">
        <v>17145</v>
      </c>
      <c r="F3956" s="5" t="s">
        <v>15938</v>
      </c>
      <c r="G3956" s="6" t="s">
        <v>20390</v>
      </c>
      <c r="H3956" s="5" t="s">
        <v>20391</v>
      </c>
      <c r="I3956" s="8" t="s">
        <v>20392</v>
      </c>
      <c r="J3956" s="5" t="s">
        <v>42</v>
      </c>
      <c r="K3956" s="5" t="s">
        <v>35</v>
      </c>
    </row>
    <row r="3957">
      <c r="A3957" s="4">
        <v>7141.0</v>
      </c>
      <c r="B3957" s="5" t="s">
        <v>20393</v>
      </c>
      <c r="C3957" s="5" t="s">
        <v>20394</v>
      </c>
      <c r="D3957" s="6" t="s">
        <v>17144</v>
      </c>
      <c r="E3957" s="5" t="s">
        <v>17145</v>
      </c>
      <c r="F3957" s="5" t="s">
        <v>15938</v>
      </c>
      <c r="G3957" s="6" t="s">
        <v>20395</v>
      </c>
      <c r="H3957" s="7" t="s">
        <v>20396</v>
      </c>
      <c r="I3957" s="8" t="str">
        <f>LOWER(SUBSTITUTE(SUBSTITUTE(SUBSTITUTE(SUBSTITUTE(SUBSTITUTE(SUBSTITUTE(SUBSTITUTE(B3957,"S.L.",""),"SL",""),"S.A.",""),"SA","")," ",""),".",""),",",""))&amp;".com"</f>
        <v>ramoncosta.com</v>
      </c>
      <c r="J3957" s="5" t="s">
        <v>108</v>
      </c>
      <c r="K3957" s="4" t="s">
        <v>42</v>
      </c>
    </row>
    <row r="3958">
      <c r="A3958" s="4">
        <v>7140.0</v>
      </c>
      <c r="B3958" s="5" t="s">
        <v>20397</v>
      </c>
      <c r="C3958" s="5" t="s">
        <v>20398</v>
      </c>
      <c r="D3958" s="6" t="s">
        <v>17144</v>
      </c>
      <c r="E3958" s="5" t="s">
        <v>17145</v>
      </c>
      <c r="F3958" s="5" t="s">
        <v>15938</v>
      </c>
      <c r="G3958" s="6" t="s">
        <v>20399</v>
      </c>
      <c r="H3958" s="5" t="s">
        <v>20400</v>
      </c>
      <c r="I3958" s="8" t="s">
        <v>20401</v>
      </c>
      <c r="J3958" s="5" t="s">
        <v>108</v>
      </c>
      <c r="K3958" s="5" t="s">
        <v>13751</v>
      </c>
    </row>
    <row r="3959">
      <c r="A3959" s="4">
        <v>7139.0</v>
      </c>
      <c r="B3959" s="5" t="s">
        <v>20402</v>
      </c>
      <c r="C3959" s="5" t="s">
        <v>20403</v>
      </c>
      <c r="D3959" s="6" t="s">
        <v>17144</v>
      </c>
      <c r="E3959" s="5" t="s">
        <v>17145</v>
      </c>
      <c r="F3959" s="5" t="s">
        <v>15938</v>
      </c>
      <c r="G3959" s="6" t="s">
        <v>20404</v>
      </c>
      <c r="H3959" s="5" t="s">
        <v>20405</v>
      </c>
      <c r="I3959" s="8" t="s">
        <v>20230</v>
      </c>
      <c r="J3959" s="5" t="s">
        <v>51</v>
      </c>
      <c r="K3959" s="5" t="s">
        <v>5278</v>
      </c>
    </row>
    <row r="3960">
      <c r="A3960" s="4">
        <v>7137.0</v>
      </c>
      <c r="B3960" s="5" t="s">
        <v>20406</v>
      </c>
      <c r="C3960" s="5" t="s">
        <v>20407</v>
      </c>
      <c r="D3960" s="6" t="s">
        <v>17173</v>
      </c>
      <c r="E3960" s="5" t="s">
        <v>17099</v>
      </c>
      <c r="F3960" s="5" t="s">
        <v>15938</v>
      </c>
      <c r="G3960" s="6" t="s">
        <v>20408</v>
      </c>
      <c r="H3960" s="7" t="s">
        <v>20409</v>
      </c>
      <c r="I3960" s="8" t="str">
        <f t="shared" ref="I3960:I3961" si="7">LOWER(SUBSTITUTE(SUBSTITUTE(SUBSTITUTE(SUBSTITUTE(SUBSTITUTE(SUBSTITUTE(SUBSTITUTE(B3960,"S.L.",""),"SL",""),"S.A.",""),"SA","")," ",""),".",""),",",""))&amp;".com"</f>
        <v>clubnremo.com</v>
      </c>
      <c r="J3960" s="5" t="s">
        <v>51</v>
      </c>
      <c r="K3960" s="5" t="s">
        <v>4679</v>
      </c>
    </row>
    <row r="3961">
      <c r="A3961" s="4">
        <v>7138.0</v>
      </c>
      <c r="B3961" s="5" t="s">
        <v>20410</v>
      </c>
      <c r="C3961" s="5" t="s">
        <v>20411</v>
      </c>
      <c r="D3961" s="6" t="s">
        <v>17128</v>
      </c>
      <c r="E3961" s="5" t="s">
        <v>17099</v>
      </c>
      <c r="F3961" s="5" t="s">
        <v>15938</v>
      </c>
      <c r="G3961" s="6" t="s">
        <v>20408</v>
      </c>
      <c r="H3961" s="7" t="s">
        <v>20412</v>
      </c>
      <c r="I3961" s="8" t="str">
        <f t="shared" si="7"/>
        <v>hotelclubnremo.com</v>
      </c>
      <c r="J3961" s="5" t="s">
        <v>108</v>
      </c>
      <c r="K3961" s="5" t="s">
        <v>7770</v>
      </c>
    </row>
    <row r="3962">
      <c r="A3962" s="4">
        <v>7136.0</v>
      </c>
      <c r="B3962" s="5" t="s">
        <v>20413</v>
      </c>
      <c r="C3962" s="5" t="s">
        <v>20414</v>
      </c>
      <c r="D3962" s="6" t="s">
        <v>17144</v>
      </c>
      <c r="E3962" s="5" t="s">
        <v>17145</v>
      </c>
      <c r="F3962" s="5" t="s">
        <v>15938</v>
      </c>
      <c r="G3962" s="6" t="s">
        <v>20415</v>
      </c>
      <c r="H3962" s="4" t="s">
        <v>20416</v>
      </c>
      <c r="I3962" s="11" t="s">
        <v>20417</v>
      </c>
      <c r="J3962" s="5" t="s">
        <v>51</v>
      </c>
      <c r="K3962" s="5" t="s">
        <v>5310</v>
      </c>
    </row>
    <row r="3963">
      <c r="A3963" s="4">
        <v>7135.0</v>
      </c>
      <c r="B3963" s="5" t="s">
        <v>20418</v>
      </c>
      <c r="C3963" s="5" t="s">
        <v>20419</v>
      </c>
      <c r="D3963" s="6" t="s">
        <v>17144</v>
      </c>
      <c r="E3963" s="5" t="s">
        <v>17145</v>
      </c>
      <c r="F3963" s="5" t="s">
        <v>15938</v>
      </c>
      <c r="G3963" s="6" t="s">
        <v>20420</v>
      </c>
      <c r="H3963" s="5" t="s">
        <v>20421</v>
      </c>
      <c r="I3963" s="8" t="s">
        <v>20422</v>
      </c>
      <c r="J3963" s="5" t="s">
        <v>108</v>
      </c>
      <c r="K3963" s="5" t="s">
        <v>2119</v>
      </c>
    </row>
    <row r="3964">
      <c r="A3964" s="4">
        <v>7134.0</v>
      </c>
      <c r="B3964" s="5" t="s">
        <v>20423</v>
      </c>
      <c r="C3964" s="5" t="s">
        <v>20385</v>
      </c>
      <c r="D3964" s="6" t="s">
        <v>17144</v>
      </c>
      <c r="E3964" s="5" t="s">
        <v>17145</v>
      </c>
      <c r="F3964" s="5" t="s">
        <v>15938</v>
      </c>
      <c r="G3964" s="6" t="s">
        <v>20424</v>
      </c>
      <c r="H3964" s="5" t="s">
        <v>20425</v>
      </c>
      <c r="I3964" s="8" t="s">
        <v>20426</v>
      </c>
      <c r="J3964" s="5" t="s">
        <v>18</v>
      </c>
      <c r="K3964" s="5" t="s">
        <v>433</v>
      </c>
    </row>
    <row r="3965">
      <c r="A3965" s="4">
        <v>7133.0</v>
      </c>
      <c r="B3965" s="5" t="s">
        <v>20427</v>
      </c>
      <c r="C3965" s="5" t="s">
        <v>20428</v>
      </c>
      <c r="D3965" s="6" t="s">
        <v>17128</v>
      </c>
      <c r="E3965" s="5" t="s">
        <v>17099</v>
      </c>
      <c r="F3965" s="5" t="s">
        <v>15938</v>
      </c>
      <c r="G3965" s="6" t="s">
        <v>20429</v>
      </c>
      <c r="H3965" s="5" t="s">
        <v>20430</v>
      </c>
      <c r="I3965" s="8" t="s">
        <v>20431</v>
      </c>
      <c r="J3965" s="5" t="s">
        <v>42</v>
      </c>
      <c r="K3965" s="5" t="s">
        <v>10244</v>
      </c>
    </row>
    <row r="3966">
      <c r="A3966" s="4">
        <v>7132.0</v>
      </c>
      <c r="B3966" s="5" t="s">
        <v>20432</v>
      </c>
      <c r="C3966" s="5" t="s">
        <v>20433</v>
      </c>
      <c r="D3966" s="6" t="s">
        <v>17144</v>
      </c>
      <c r="E3966" s="5" t="s">
        <v>17145</v>
      </c>
      <c r="F3966" s="5" t="s">
        <v>15938</v>
      </c>
      <c r="G3966" s="6" t="s">
        <v>20434</v>
      </c>
      <c r="H3966" s="4" t="s">
        <v>20435</v>
      </c>
      <c r="I3966" s="8" t="s">
        <v>20436</v>
      </c>
      <c r="J3966" s="5" t="s">
        <v>93</v>
      </c>
      <c r="K3966" s="5" t="s">
        <v>1375</v>
      </c>
    </row>
    <row r="3967">
      <c r="A3967" s="4">
        <v>7131.0</v>
      </c>
      <c r="B3967" s="5" t="s">
        <v>20437</v>
      </c>
      <c r="C3967" s="5" t="s">
        <v>20438</v>
      </c>
      <c r="D3967" s="6" t="s">
        <v>17173</v>
      </c>
      <c r="E3967" s="5" t="s">
        <v>17099</v>
      </c>
      <c r="F3967" s="5" t="s">
        <v>15938</v>
      </c>
      <c r="G3967" s="6" t="s">
        <v>20439</v>
      </c>
      <c r="H3967" s="5" t="s">
        <v>20440</v>
      </c>
      <c r="I3967" s="8" t="s">
        <v>20441</v>
      </c>
      <c r="J3967" s="5" t="s">
        <v>93</v>
      </c>
      <c r="K3967" s="5" t="s">
        <v>201</v>
      </c>
    </row>
    <row r="3968">
      <c r="A3968" s="4">
        <v>7130.0</v>
      </c>
      <c r="B3968" s="5" t="s">
        <v>20442</v>
      </c>
      <c r="C3968" s="5" t="s">
        <v>20443</v>
      </c>
      <c r="D3968" s="6" t="s">
        <v>17128</v>
      </c>
      <c r="E3968" s="5" t="s">
        <v>17099</v>
      </c>
      <c r="F3968" s="5" t="s">
        <v>15938</v>
      </c>
      <c r="G3968" s="6" t="s">
        <v>20444</v>
      </c>
      <c r="H3968" s="7" t="s">
        <v>20445</v>
      </c>
      <c r="I3968" s="8" t="str">
        <f>LOWER(SUBSTITUTE(SUBSTITUTE(SUBSTITUTE(SUBSTITUTE(SUBSTITUTE(SUBSTITUTE(SUBSTITUTE(B3968,"S.L.",""),"SL",""),"S.A.",""),"SA","")," ",""),".",""),",",""))&amp;".com"</f>
        <v>clubmaritim.com</v>
      </c>
      <c r="J3968" s="5" t="s">
        <v>42</v>
      </c>
      <c r="K3968" s="4" t="s">
        <v>42</v>
      </c>
    </row>
    <row r="3969">
      <c r="A3969" s="4">
        <v>7129.0</v>
      </c>
      <c r="B3969" s="5" t="s">
        <v>20446</v>
      </c>
      <c r="C3969" s="5" t="s">
        <v>20447</v>
      </c>
      <c r="D3969" s="6" t="s">
        <v>17144</v>
      </c>
      <c r="E3969" s="5" t="s">
        <v>17145</v>
      </c>
      <c r="F3969" s="5" t="s">
        <v>15938</v>
      </c>
      <c r="G3969" s="6" t="s">
        <v>20448</v>
      </c>
      <c r="H3969" s="5" t="s">
        <v>20449</v>
      </c>
      <c r="I3969" s="9" t="s">
        <v>20450</v>
      </c>
      <c r="J3969" s="5" t="s">
        <v>42</v>
      </c>
      <c r="K3969" s="5" t="s">
        <v>1198</v>
      </c>
    </row>
    <row r="3970">
      <c r="A3970" s="4">
        <v>7128.0</v>
      </c>
      <c r="B3970" s="5" t="s">
        <v>20451</v>
      </c>
      <c r="C3970" s="5" t="s">
        <v>20452</v>
      </c>
      <c r="D3970" s="6" t="s">
        <v>17144</v>
      </c>
      <c r="E3970" s="5" t="s">
        <v>17145</v>
      </c>
      <c r="F3970" s="5" t="s">
        <v>15938</v>
      </c>
      <c r="G3970" s="6" t="s">
        <v>20453</v>
      </c>
      <c r="H3970" s="5" t="s">
        <v>20454</v>
      </c>
      <c r="I3970" s="8" t="s">
        <v>20455</v>
      </c>
      <c r="J3970" s="5" t="s">
        <v>42</v>
      </c>
      <c r="K3970" s="5" t="s">
        <v>1198</v>
      </c>
    </row>
    <row r="3971">
      <c r="A3971" s="4">
        <v>7127.0</v>
      </c>
      <c r="B3971" s="5" t="s">
        <v>20456</v>
      </c>
      <c r="C3971" s="5" t="s">
        <v>20457</v>
      </c>
      <c r="D3971" s="6" t="s">
        <v>17144</v>
      </c>
      <c r="E3971" s="5" t="s">
        <v>17145</v>
      </c>
      <c r="F3971" s="5" t="s">
        <v>15938</v>
      </c>
      <c r="G3971" s="6" t="s">
        <v>20458</v>
      </c>
      <c r="H3971" s="7" t="s">
        <v>20459</v>
      </c>
      <c r="I3971" s="8" t="s">
        <v>20460</v>
      </c>
      <c r="J3971" s="5" t="s">
        <v>42</v>
      </c>
      <c r="K3971" s="5" t="s">
        <v>5480</v>
      </c>
    </row>
    <row r="3972">
      <c r="A3972" s="4">
        <v>7126.0</v>
      </c>
      <c r="B3972" s="5" t="s">
        <v>20461</v>
      </c>
      <c r="C3972" s="5" t="s">
        <v>20462</v>
      </c>
      <c r="D3972" s="6" t="s">
        <v>17144</v>
      </c>
      <c r="E3972" s="5" t="s">
        <v>17145</v>
      </c>
      <c r="F3972" s="5" t="s">
        <v>15938</v>
      </c>
      <c r="G3972" s="6" t="s">
        <v>20463</v>
      </c>
      <c r="H3972" s="5" t="s">
        <v>20464</v>
      </c>
      <c r="I3972" s="8" t="s">
        <v>20465</v>
      </c>
      <c r="J3972" s="5" t="s">
        <v>42</v>
      </c>
      <c r="K3972" s="5" t="s">
        <v>10650</v>
      </c>
    </row>
    <row r="3973">
      <c r="A3973" s="4">
        <v>7125.0</v>
      </c>
      <c r="B3973" s="5" t="s">
        <v>20466</v>
      </c>
      <c r="C3973" s="5" t="s">
        <v>20467</v>
      </c>
      <c r="D3973" s="6" t="s">
        <v>17144</v>
      </c>
      <c r="E3973" s="5" t="s">
        <v>17145</v>
      </c>
      <c r="F3973" s="5" t="s">
        <v>15938</v>
      </c>
      <c r="G3973" s="6" t="s">
        <v>20468</v>
      </c>
      <c r="H3973" s="5" t="s">
        <v>20469</v>
      </c>
      <c r="I3973" s="8" t="s">
        <v>20470</v>
      </c>
      <c r="J3973" s="5" t="s">
        <v>93</v>
      </c>
      <c r="K3973" s="5" t="s">
        <v>1203</v>
      </c>
    </row>
    <row r="3974">
      <c r="A3974" s="4">
        <v>7124.0</v>
      </c>
      <c r="B3974" s="5" t="s">
        <v>20471</v>
      </c>
      <c r="C3974" s="5" t="s">
        <v>20467</v>
      </c>
      <c r="D3974" s="6" t="s">
        <v>17144</v>
      </c>
      <c r="E3974" s="5" t="s">
        <v>17145</v>
      </c>
      <c r="F3974" s="5" t="s">
        <v>15938</v>
      </c>
      <c r="G3974" s="6" t="s">
        <v>20468</v>
      </c>
      <c r="H3974" s="5" t="s">
        <v>20472</v>
      </c>
      <c r="I3974" s="8" t="s">
        <v>20473</v>
      </c>
      <c r="J3974" s="5" t="s">
        <v>108</v>
      </c>
      <c r="K3974" s="5" t="s">
        <v>1203</v>
      </c>
    </row>
    <row r="3975">
      <c r="A3975" s="4">
        <v>7123.0</v>
      </c>
      <c r="B3975" s="5" t="s">
        <v>20474</v>
      </c>
      <c r="C3975" s="5" t="s">
        <v>20475</v>
      </c>
      <c r="D3975" s="6" t="s">
        <v>17173</v>
      </c>
      <c r="E3975" s="5" t="s">
        <v>17099</v>
      </c>
      <c r="F3975" s="5" t="s">
        <v>15938</v>
      </c>
      <c r="G3975" s="6" t="s">
        <v>20476</v>
      </c>
      <c r="H3975" s="5" t="s">
        <v>20477</v>
      </c>
      <c r="I3975" s="8" t="s">
        <v>16008</v>
      </c>
      <c r="J3975" s="5" t="s">
        <v>108</v>
      </c>
      <c r="K3975" s="5" t="s">
        <v>10090</v>
      </c>
    </row>
    <row r="3976">
      <c r="A3976" s="4">
        <v>7122.0</v>
      </c>
      <c r="B3976" s="5" t="s">
        <v>20478</v>
      </c>
      <c r="C3976" s="5" t="s">
        <v>20300</v>
      </c>
      <c r="D3976" s="6" t="s">
        <v>17144</v>
      </c>
      <c r="E3976" s="5" t="s">
        <v>17145</v>
      </c>
      <c r="F3976" s="5" t="s">
        <v>15938</v>
      </c>
      <c r="G3976" s="6" t="s">
        <v>20479</v>
      </c>
      <c r="H3976" s="5" t="s">
        <v>20480</v>
      </c>
      <c r="I3976" s="8" t="s">
        <v>20481</v>
      </c>
      <c r="J3976" s="5" t="s">
        <v>108</v>
      </c>
      <c r="K3976" s="4" t="s">
        <v>42</v>
      </c>
    </row>
    <row r="3977">
      <c r="A3977" s="4">
        <v>7121.0</v>
      </c>
      <c r="B3977" s="5" t="s">
        <v>20482</v>
      </c>
      <c r="C3977" s="5" t="s">
        <v>20483</v>
      </c>
      <c r="D3977" s="6" t="s">
        <v>17144</v>
      </c>
      <c r="E3977" s="5" t="s">
        <v>17145</v>
      </c>
      <c r="F3977" s="5" t="s">
        <v>15938</v>
      </c>
      <c r="G3977" s="6" t="s">
        <v>20484</v>
      </c>
      <c r="H3977" s="5" t="s">
        <v>20485</v>
      </c>
      <c r="I3977" s="8" t="s">
        <v>20486</v>
      </c>
      <c r="J3977" s="5" t="s">
        <v>93</v>
      </c>
      <c r="K3977" s="4" t="s">
        <v>42</v>
      </c>
    </row>
    <row r="3978">
      <c r="A3978" s="4">
        <v>7120.0</v>
      </c>
      <c r="B3978" s="5" t="s">
        <v>20487</v>
      </c>
      <c r="C3978" s="5" t="s">
        <v>20488</v>
      </c>
      <c r="D3978" s="6" t="s">
        <v>17128</v>
      </c>
      <c r="E3978" s="5" t="s">
        <v>17099</v>
      </c>
      <c r="F3978" s="5" t="s">
        <v>15938</v>
      </c>
      <c r="G3978" s="6" t="s">
        <v>20489</v>
      </c>
      <c r="H3978" s="7" t="s">
        <v>20490</v>
      </c>
      <c r="I3978" s="8" t="str">
        <f>LOWER(SUBSTITUTE(SUBSTITUTE(SUBSTITUTE(SUBSTITUTE(SUBSTITUTE(SUBSTITUTE(SUBSTITUTE(B3978,"S.L.",""),"SL",""),"S.A.",""),"SA","")," ",""),".",""),",",""))&amp;".com"</f>
        <v>solhouseibiza.com</v>
      </c>
      <c r="J3978" s="5" t="s">
        <v>463</v>
      </c>
      <c r="K3978" s="5" t="s">
        <v>15287</v>
      </c>
    </row>
    <row r="3979">
      <c r="A3979" s="4">
        <v>7119.0</v>
      </c>
      <c r="B3979" s="5" t="s">
        <v>20491</v>
      </c>
      <c r="C3979" s="5" t="s">
        <v>20492</v>
      </c>
      <c r="D3979" s="6" t="s">
        <v>17144</v>
      </c>
      <c r="E3979" s="5" t="s">
        <v>17145</v>
      </c>
      <c r="F3979" s="5" t="s">
        <v>15938</v>
      </c>
      <c r="G3979" s="6" t="s">
        <v>20493</v>
      </c>
      <c r="H3979" s="4" t="s">
        <v>20494</v>
      </c>
      <c r="I3979" s="15" t="s">
        <v>20495</v>
      </c>
      <c r="J3979" s="5" t="s">
        <v>42</v>
      </c>
      <c r="K3979" s="4" t="s">
        <v>42</v>
      </c>
    </row>
    <row r="3980">
      <c r="A3980" s="4">
        <v>7118.0</v>
      </c>
      <c r="B3980" s="5" t="s">
        <v>20496</v>
      </c>
      <c r="C3980" s="5" t="s">
        <v>20433</v>
      </c>
      <c r="D3980" s="6" t="s">
        <v>17144</v>
      </c>
      <c r="E3980" s="5" t="s">
        <v>17145</v>
      </c>
      <c r="F3980" s="5" t="s">
        <v>15938</v>
      </c>
      <c r="G3980" s="6" t="s">
        <v>20497</v>
      </c>
      <c r="H3980" s="4" t="s">
        <v>20498</v>
      </c>
      <c r="I3980" s="8" t="s">
        <v>20499</v>
      </c>
      <c r="J3980" s="5" t="s">
        <v>93</v>
      </c>
      <c r="K3980" s="5" t="s">
        <v>7640</v>
      </c>
    </row>
    <row r="3981">
      <c r="A3981" s="4">
        <v>7117.0</v>
      </c>
      <c r="B3981" s="5" t="s">
        <v>20500</v>
      </c>
      <c r="C3981" s="5" t="s">
        <v>20501</v>
      </c>
      <c r="D3981" s="6" t="s">
        <v>17144</v>
      </c>
      <c r="E3981" s="5" t="s">
        <v>17145</v>
      </c>
      <c r="F3981" s="5" t="s">
        <v>15938</v>
      </c>
      <c r="G3981" s="6" t="s">
        <v>20502</v>
      </c>
      <c r="H3981" s="5" t="s">
        <v>20503</v>
      </c>
      <c r="I3981" s="8" t="s">
        <v>20504</v>
      </c>
      <c r="J3981" s="5" t="s">
        <v>42</v>
      </c>
      <c r="K3981" s="5" t="s">
        <v>7677</v>
      </c>
    </row>
    <row r="3982">
      <c r="A3982" s="4">
        <v>7116.0</v>
      </c>
      <c r="B3982" s="5" t="s">
        <v>20505</v>
      </c>
      <c r="C3982" s="5" t="s">
        <v>20506</v>
      </c>
      <c r="D3982" s="6" t="s">
        <v>20113</v>
      </c>
      <c r="E3982" s="5" t="s">
        <v>20075</v>
      </c>
      <c r="F3982" s="5" t="s">
        <v>15938</v>
      </c>
      <c r="G3982" s="6" t="s">
        <v>20507</v>
      </c>
      <c r="H3982" s="5" t="s">
        <v>20508</v>
      </c>
      <c r="I3982" s="8" t="s">
        <v>20230</v>
      </c>
      <c r="J3982" s="5" t="s">
        <v>93</v>
      </c>
      <c r="K3982" s="4" t="s">
        <v>42</v>
      </c>
    </row>
    <row r="3983">
      <c r="A3983" s="4">
        <v>7115.0</v>
      </c>
      <c r="B3983" s="5" t="s">
        <v>20509</v>
      </c>
      <c r="C3983" s="5" t="s">
        <v>20303</v>
      </c>
      <c r="D3983" s="6" t="s">
        <v>17144</v>
      </c>
      <c r="E3983" s="5" t="s">
        <v>17145</v>
      </c>
      <c r="F3983" s="5" t="s">
        <v>15938</v>
      </c>
      <c r="G3983" s="6" t="s">
        <v>20510</v>
      </c>
      <c r="H3983" s="5" t="s">
        <v>20305</v>
      </c>
      <c r="I3983" s="8" t="s">
        <v>20511</v>
      </c>
      <c r="J3983" s="5" t="s">
        <v>93</v>
      </c>
      <c r="K3983" s="5" t="s">
        <v>5278</v>
      </c>
    </row>
    <row r="3984">
      <c r="A3984" s="4">
        <v>7114.0</v>
      </c>
      <c r="B3984" s="5" t="s">
        <v>20512</v>
      </c>
      <c r="C3984" s="5" t="s">
        <v>20513</v>
      </c>
      <c r="D3984" s="6" t="s">
        <v>17144</v>
      </c>
      <c r="E3984" s="5" t="s">
        <v>17145</v>
      </c>
      <c r="F3984" s="5" t="s">
        <v>15938</v>
      </c>
      <c r="G3984" s="6" t="s">
        <v>20514</v>
      </c>
      <c r="H3984" s="5" t="s">
        <v>20515</v>
      </c>
      <c r="I3984" s="8" t="s">
        <v>20516</v>
      </c>
      <c r="J3984" s="5" t="s">
        <v>108</v>
      </c>
      <c r="K3984" s="5" t="s">
        <v>16597</v>
      </c>
    </row>
    <row r="3985">
      <c r="A3985" s="4">
        <v>7113.0</v>
      </c>
      <c r="B3985" s="5" t="s">
        <v>20517</v>
      </c>
      <c r="C3985" s="5" t="s">
        <v>20518</v>
      </c>
      <c r="D3985" s="6" t="s">
        <v>17144</v>
      </c>
      <c r="E3985" s="5" t="s">
        <v>17145</v>
      </c>
      <c r="F3985" s="5" t="s">
        <v>15938</v>
      </c>
      <c r="G3985" s="6" t="s">
        <v>20519</v>
      </c>
      <c r="H3985" s="7" t="s">
        <v>20520</v>
      </c>
      <c r="I3985" s="8" t="s">
        <v>20521</v>
      </c>
      <c r="J3985" s="5" t="s">
        <v>42</v>
      </c>
      <c r="K3985" s="5" t="s">
        <v>2513</v>
      </c>
    </row>
    <row r="3986">
      <c r="A3986" s="4">
        <v>7112.0</v>
      </c>
      <c r="B3986" s="5" t="s">
        <v>20522</v>
      </c>
      <c r="C3986" s="5" t="s">
        <v>20523</v>
      </c>
      <c r="D3986" s="6" t="s">
        <v>20524</v>
      </c>
      <c r="E3986" s="5" t="s">
        <v>15971</v>
      </c>
      <c r="F3986" s="5" t="s">
        <v>15938</v>
      </c>
      <c r="G3986" s="6" t="s">
        <v>20525</v>
      </c>
      <c r="H3986" s="5" t="s">
        <v>20526</v>
      </c>
      <c r="I3986" s="8" t="s">
        <v>20527</v>
      </c>
      <c r="J3986" s="5" t="s">
        <v>93</v>
      </c>
      <c r="K3986" s="5" t="s">
        <v>294</v>
      </c>
    </row>
    <row r="3987">
      <c r="A3987" s="4">
        <v>7111.0</v>
      </c>
      <c r="B3987" s="5" t="s">
        <v>20528</v>
      </c>
      <c r="C3987" s="5" t="s">
        <v>20529</v>
      </c>
      <c r="D3987" s="6" t="s">
        <v>20530</v>
      </c>
      <c r="E3987" s="5" t="s">
        <v>15971</v>
      </c>
      <c r="F3987" s="5" t="s">
        <v>15938</v>
      </c>
      <c r="G3987" s="6" t="s">
        <v>20531</v>
      </c>
      <c r="H3987" s="5" t="s">
        <v>20532</v>
      </c>
      <c r="I3987" s="8" t="s">
        <v>20533</v>
      </c>
      <c r="J3987" s="5" t="s">
        <v>108</v>
      </c>
      <c r="K3987" s="5" t="s">
        <v>16053</v>
      </c>
    </row>
    <row r="3988">
      <c r="A3988" s="4">
        <v>7110.0</v>
      </c>
      <c r="B3988" s="5" t="s">
        <v>20534</v>
      </c>
      <c r="C3988" s="5" t="s">
        <v>20535</v>
      </c>
      <c r="D3988" s="6" t="s">
        <v>20530</v>
      </c>
      <c r="E3988" s="5" t="s">
        <v>15971</v>
      </c>
      <c r="F3988" s="5" t="s">
        <v>15938</v>
      </c>
      <c r="G3988" s="6" t="s">
        <v>20536</v>
      </c>
      <c r="H3988" s="5" t="s">
        <v>20537</v>
      </c>
      <c r="I3988" s="9" t="s">
        <v>20538</v>
      </c>
      <c r="J3988" s="5" t="s">
        <v>108</v>
      </c>
      <c r="K3988" s="5" t="s">
        <v>17137</v>
      </c>
    </row>
    <row r="3989">
      <c r="A3989" s="4">
        <v>7109.0</v>
      </c>
      <c r="B3989" s="5" t="s">
        <v>20539</v>
      </c>
      <c r="C3989" s="5" t="s">
        <v>20540</v>
      </c>
      <c r="D3989" s="6" t="s">
        <v>17115</v>
      </c>
      <c r="E3989" s="5" t="s">
        <v>15971</v>
      </c>
      <c r="F3989" s="5" t="s">
        <v>15938</v>
      </c>
      <c r="G3989" s="6" t="s">
        <v>20541</v>
      </c>
      <c r="H3989" s="5" t="s">
        <v>20542</v>
      </c>
      <c r="I3989" s="8" t="s">
        <v>20543</v>
      </c>
      <c r="J3989" s="5" t="s">
        <v>42</v>
      </c>
      <c r="K3989" s="5" t="s">
        <v>1985</v>
      </c>
    </row>
    <row r="3990">
      <c r="A3990" s="4">
        <v>7108.0</v>
      </c>
      <c r="B3990" s="5" t="s">
        <v>20544</v>
      </c>
      <c r="C3990" s="5" t="s">
        <v>20545</v>
      </c>
      <c r="D3990" s="6" t="s">
        <v>20546</v>
      </c>
      <c r="E3990" s="5" t="s">
        <v>20547</v>
      </c>
      <c r="F3990" s="5" t="s">
        <v>15938</v>
      </c>
      <c r="G3990" s="6" t="s">
        <v>20548</v>
      </c>
      <c r="H3990" s="7" t="s">
        <v>20549</v>
      </c>
      <c r="I3990" s="8" t="s">
        <v>20550</v>
      </c>
      <c r="J3990" s="5" t="s">
        <v>93</v>
      </c>
      <c r="K3990" s="5" t="s">
        <v>152</v>
      </c>
    </row>
    <row r="3991">
      <c r="A3991" s="4">
        <v>7107.0</v>
      </c>
      <c r="B3991" s="5" t="s">
        <v>20551</v>
      </c>
      <c r="C3991" s="5" t="s">
        <v>20552</v>
      </c>
      <c r="D3991" s="6" t="s">
        <v>17115</v>
      </c>
      <c r="E3991" s="5" t="s">
        <v>15971</v>
      </c>
      <c r="F3991" s="5" t="s">
        <v>15938</v>
      </c>
      <c r="G3991" s="6" t="s">
        <v>20553</v>
      </c>
      <c r="H3991" s="7" t="s">
        <v>20554</v>
      </c>
      <c r="I3991" s="8" t="s">
        <v>20555</v>
      </c>
      <c r="J3991" s="5" t="s">
        <v>93</v>
      </c>
      <c r="K3991" s="4" t="s">
        <v>42</v>
      </c>
    </row>
    <row r="3992">
      <c r="A3992" s="4">
        <v>7106.0</v>
      </c>
      <c r="B3992" s="5" t="s">
        <v>20556</v>
      </c>
      <c r="C3992" s="5" t="s">
        <v>20557</v>
      </c>
      <c r="D3992" s="6" t="s">
        <v>20558</v>
      </c>
      <c r="E3992" s="5" t="s">
        <v>15971</v>
      </c>
      <c r="F3992" s="5" t="s">
        <v>15938</v>
      </c>
      <c r="G3992" s="6" t="s">
        <v>20559</v>
      </c>
      <c r="H3992" s="5" t="s">
        <v>20560</v>
      </c>
      <c r="I3992" s="8" t="s">
        <v>20561</v>
      </c>
      <c r="J3992" s="5" t="s">
        <v>93</v>
      </c>
      <c r="K3992" s="5" t="s">
        <v>233</v>
      </c>
    </row>
    <row r="3993">
      <c r="A3993" s="4">
        <v>7105.0</v>
      </c>
      <c r="B3993" s="5" t="s">
        <v>20562</v>
      </c>
      <c r="C3993" s="5" t="s">
        <v>20563</v>
      </c>
      <c r="D3993" s="6" t="s">
        <v>20530</v>
      </c>
      <c r="E3993" s="5" t="s">
        <v>15971</v>
      </c>
      <c r="F3993" s="5" t="s">
        <v>15938</v>
      </c>
      <c r="G3993" s="6" t="s">
        <v>20564</v>
      </c>
      <c r="H3993" s="5" t="s">
        <v>20565</v>
      </c>
      <c r="I3993" s="8" t="s">
        <v>20566</v>
      </c>
      <c r="J3993" s="5" t="s">
        <v>93</v>
      </c>
      <c r="K3993" s="5" t="s">
        <v>679</v>
      </c>
    </row>
    <row r="3994">
      <c r="A3994" s="4">
        <v>7104.0</v>
      </c>
      <c r="B3994" s="5" t="s">
        <v>20567</v>
      </c>
      <c r="C3994" s="5" t="s">
        <v>20568</v>
      </c>
      <c r="D3994" s="6" t="s">
        <v>20569</v>
      </c>
      <c r="E3994" s="5" t="s">
        <v>20547</v>
      </c>
      <c r="F3994" s="5" t="s">
        <v>15938</v>
      </c>
      <c r="G3994" s="6" t="s">
        <v>20570</v>
      </c>
      <c r="H3994" s="4" t="s">
        <v>20571</v>
      </c>
      <c r="I3994" s="8" t="s">
        <v>20572</v>
      </c>
      <c r="J3994" s="5" t="s">
        <v>93</v>
      </c>
      <c r="K3994" s="5" t="s">
        <v>9528</v>
      </c>
    </row>
    <row r="3995">
      <c r="A3995" s="4">
        <v>7103.0</v>
      </c>
      <c r="B3995" s="5" t="s">
        <v>20573</v>
      </c>
      <c r="C3995" s="5" t="s">
        <v>20574</v>
      </c>
      <c r="D3995" s="6" t="s">
        <v>20569</v>
      </c>
      <c r="E3995" s="5" t="s">
        <v>20547</v>
      </c>
      <c r="F3995" s="5" t="s">
        <v>15938</v>
      </c>
      <c r="G3995" s="6" t="s">
        <v>20575</v>
      </c>
      <c r="H3995" s="5" t="s">
        <v>20576</v>
      </c>
      <c r="I3995" s="8" t="s">
        <v>20577</v>
      </c>
      <c r="J3995" s="5" t="s">
        <v>108</v>
      </c>
      <c r="K3995" s="5" t="s">
        <v>66</v>
      </c>
    </row>
    <row r="3996">
      <c r="A3996" s="4">
        <v>7102.0</v>
      </c>
      <c r="B3996" s="5" t="s">
        <v>20578</v>
      </c>
      <c r="C3996" s="5" t="s">
        <v>20579</v>
      </c>
      <c r="D3996" s="6" t="s">
        <v>20569</v>
      </c>
      <c r="E3996" s="5" t="s">
        <v>20547</v>
      </c>
      <c r="F3996" s="5" t="s">
        <v>15938</v>
      </c>
      <c r="G3996" s="6" t="s">
        <v>20580</v>
      </c>
      <c r="H3996" s="5" t="s">
        <v>20581</v>
      </c>
      <c r="I3996" s="8" t="s">
        <v>20582</v>
      </c>
      <c r="J3996" s="5" t="s">
        <v>108</v>
      </c>
      <c r="K3996" s="5" t="s">
        <v>66</v>
      </c>
    </row>
    <row r="3997">
      <c r="A3997" s="4">
        <v>7101.0</v>
      </c>
      <c r="B3997" s="5" t="s">
        <v>20583</v>
      </c>
      <c r="C3997" s="5" t="s">
        <v>20584</v>
      </c>
      <c r="D3997" s="6" t="s">
        <v>20569</v>
      </c>
      <c r="E3997" s="5" t="s">
        <v>20547</v>
      </c>
      <c r="F3997" s="5" t="s">
        <v>15938</v>
      </c>
      <c r="G3997" s="6" t="s">
        <v>20585</v>
      </c>
      <c r="H3997" s="5" t="s">
        <v>20586</v>
      </c>
      <c r="I3997" s="9" t="s">
        <v>20587</v>
      </c>
      <c r="J3997" s="5" t="s">
        <v>42</v>
      </c>
      <c r="K3997" s="5" t="s">
        <v>553</v>
      </c>
    </row>
    <row r="3998">
      <c r="A3998" s="4">
        <v>7100.0</v>
      </c>
      <c r="B3998" s="5" t="s">
        <v>20588</v>
      </c>
      <c r="C3998" s="5" t="s">
        <v>20589</v>
      </c>
      <c r="D3998" s="6" t="s">
        <v>20569</v>
      </c>
      <c r="E3998" s="5" t="s">
        <v>20547</v>
      </c>
      <c r="F3998" s="5" t="s">
        <v>15938</v>
      </c>
      <c r="G3998" s="6" t="s">
        <v>20590</v>
      </c>
      <c r="H3998" s="7" t="s">
        <v>20591</v>
      </c>
      <c r="I3998" s="8" t="s">
        <v>20592</v>
      </c>
      <c r="J3998" s="5" t="s">
        <v>93</v>
      </c>
      <c r="K3998" s="5" t="s">
        <v>17677</v>
      </c>
    </row>
    <row r="3999">
      <c r="A3999" s="4">
        <v>7099.0</v>
      </c>
      <c r="B3999" s="5" t="s">
        <v>16407</v>
      </c>
      <c r="C3999" s="5" t="s">
        <v>20593</v>
      </c>
      <c r="D3999" s="6" t="s">
        <v>20569</v>
      </c>
      <c r="E3999" s="5" t="s">
        <v>20547</v>
      </c>
      <c r="F3999" s="5" t="s">
        <v>15938</v>
      </c>
      <c r="G3999" s="6" t="s">
        <v>20594</v>
      </c>
      <c r="H3999" s="7" t="s">
        <v>20595</v>
      </c>
      <c r="I3999" s="8" t="s">
        <v>20592</v>
      </c>
      <c r="J3999" s="5" t="s">
        <v>108</v>
      </c>
      <c r="K3999" s="5" t="s">
        <v>17677</v>
      </c>
    </row>
    <row r="4000">
      <c r="A4000" s="4">
        <v>7098.0</v>
      </c>
      <c r="B4000" s="5" t="s">
        <v>20596</v>
      </c>
      <c r="C4000" s="5" t="s">
        <v>20597</v>
      </c>
      <c r="D4000" s="6" t="s">
        <v>20569</v>
      </c>
      <c r="E4000" s="5" t="s">
        <v>20547</v>
      </c>
      <c r="F4000" s="5" t="s">
        <v>15938</v>
      </c>
      <c r="G4000" s="6" t="s">
        <v>20598</v>
      </c>
      <c r="H4000" s="7" t="s">
        <v>20599</v>
      </c>
      <c r="I4000" s="8" t="str">
        <f>LOWER(SUBSTITUTE(SUBSTITUTE(SUBSTITUTE(SUBSTITUTE(SUBSTITUTE(SUBSTITUTE(SUBSTITUTE(B4000,"S.L.",""),"SL",""),"S.A.",""),"SA","")," ",""),".",""),",",""))&amp;".com"</f>
        <v>hotelnmiguel.com</v>
      </c>
      <c r="J4000" s="5" t="s">
        <v>93</v>
      </c>
      <c r="K4000" s="5" t="s">
        <v>433</v>
      </c>
    </row>
    <row r="4001">
      <c r="A4001" s="4">
        <v>7097.0</v>
      </c>
      <c r="B4001" s="5" t="s">
        <v>20600</v>
      </c>
      <c r="C4001" s="5" t="s">
        <v>20601</v>
      </c>
      <c r="D4001" s="6" t="s">
        <v>20569</v>
      </c>
      <c r="E4001" s="5" t="s">
        <v>20547</v>
      </c>
      <c r="F4001" s="5" t="s">
        <v>15938</v>
      </c>
      <c r="G4001" s="6" t="s">
        <v>20602</v>
      </c>
      <c r="H4001" s="5" t="s">
        <v>20603</v>
      </c>
      <c r="I4001" s="8" t="s">
        <v>20604</v>
      </c>
      <c r="J4001" s="5" t="s">
        <v>93</v>
      </c>
      <c r="K4001" s="5" t="s">
        <v>498</v>
      </c>
    </row>
    <row r="4002">
      <c r="A4002" s="4">
        <v>7096.0</v>
      </c>
      <c r="B4002" s="5" t="s">
        <v>20605</v>
      </c>
      <c r="C4002" s="5" t="s">
        <v>20606</v>
      </c>
      <c r="D4002" s="6" t="s">
        <v>20569</v>
      </c>
      <c r="E4002" s="5" t="s">
        <v>20547</v>
      </c>
      <c r="F4002" s="5" t="s">
        <v>15938</v>
      </c>
      <c r="G4002" s="6" t="s">
        <v>20607</v>
      </c>
      <c r="H4002" s="4" t="s">
        <v>20608</v>
      </c>
      <c r="I4002" s="8" t="s">
        <v>20609</v>
      </c>
      <c r="J4002" s="5" t="s">
        <v>93</v>
      </c>
      <c r="K4002" s="5" t="s">
        <v>233</v>
      </c>
    </row>
    <row r="4003">
      <c r="A4003" s="4">
        <v>7095.0</v>
      </c>
      <c r="B4003" s="5" t="s">
        <v>20610</v>
      </c>
      <c r="C4003" s="5" t="s">
        <v>20611</v>
      </c>
      <c r="D4003" s="6" t="s">
        <v>20546</v>
      </c>
      <c r="E4003" s="5" t="s">
        <v>20547</v>
      </c>
      <c r="F4003" s="5" t="s">
        <v>15938</v>
      </c>
      <c r="G4003" s="6" t="s">
        <v>20612</v>
      </c>
      <c r="H4003" s="5" t="s">
        <v>20613</v>
      </c>
      <c r="I4003" s="8" t="s">
        <v>20614</v>
      </c>
      <c r="J4003" s="5" t="s">
        <v>93</v>
      </c>
      <c r="K4003" s="5" t="s">
        <v>553</v>
      </c>
    </row>
    <row r="4004">
      <c r="A4004" s="4">
        <v>7094.0</v>
      </c>
      <c r="B4004" s="5" t="s">
        <v>20615</v>
      </c>
      <c r="C4004" s="5" t="s">
        <v>20616</v>
      </c>
      <c r="D4004" s="6" t="s">
        <v>20546</v>
      </c>
      <c r="E4004" s="5" t="s">
        <v>20547</v>
      </c>
      <c r="F4004" s="5" t="s">
        <v>15938</v>
      </c>
      <c r="G4004" s="6" t="s">
        <v>20617</v>
      </c>
      <c r="H4004" s="5" t="s">
        <v>20618</v>
      </c>
      <c r="I4004" s="8" t="s">
        <v>20619</v>
      </c>
      <c r="J4004" s="5" t="s">
        <v>9605</v>
      </c>
      <c r="K4004" s="5" t="s">
        <v>1495</v>
      </c>
    </row>
    <row r="4005">
      <c r="A4005" s="4">
        <v>7093.0</v>
      </c>
      <c r="B4005" s="5" t="s">
        <v>20620</v>
      </c>
      <c r="C4005" s="5" t="s">
        <v>20621</v>
      </c>
      <c r="D4005" s="6" t="s">
        <v>17144</v>
      </c>
      <c r="E4005" s="5" t="s">
        <v>17145</v>
      </c>
      <c r="F4005" s="5" t="s">
        <v>15938</v>
      </c>
      <c r="G4005" s="6" t="s">
        <v>20622</v>
      </c>
      <c r="H4005" s="7" t="s">
        <v>20623</v>
      </c>
      <c r="I4005" s="8" t="str">
        <f>LOWER(SUBSTITUTE(SUBSTITUTE(SUBSTITUTE(SUBSTITUTE(SUBSTITUTE(SUBSTITUTE(SUBSTITUTE(B4005,"S.L.",""),"SL",""),"S.A.",""),"SA","")," ",""),".",""),",",""))&amp;".com"</f>
        <v>apartamentomarinaplaya.com</v>
      </c>
      <c r="J4005" s="5" t="s">
        <v>93</v>
      </c>
      <c r="K4005" s="4" t="s">
        <v>42</v>
      </c>
    </row>
    <row r="4006">
      <c r="A4006" s="4">
        <v>7092.0</v>
      </c>
      <c r="B4006" s="5" t="s">
        <v>20624</v>
      </c>
      <c r="C4006" s="5" t="s">
        <v>20625</v>
      </c>
      <c r="D4006" s="6" t="s">
        <v>20530</v>
      </c>
      <c r="E4006" s="5" t="s">
        <v>15971</v>
      </c>
      <c r="F4006" s="5" t="s">
        <v>15938</v>
      </c>
      <c r="G4006" s="6" t="s">
        <v>20626</v>
      </c>
      <c r="H4006" s="5" t="s">
        <v>16057</v>
      </c>
      <c r="I4006" s="8" t="s">
        <v>16058</v>
      </c>
      <c r="J4006" s="5" t="s">
        <v>463</v>
      </c>
      <c r="K4006" s="5" t="s">
        <v>20627</v>
      </c>
    </row>
    <row r="4007">
      <c r="A4007" s="4">
        <v>7091.0</v>
      </c>
      <c r="B4007" s="5" t="s">
        <v>20628</v>
      </c>
      <c r="C4007" s="5" t="s">
        <v>15608</v>
      </c>
      <c r="D4007" s="6" t="s">
        <v>20530</v>
      </c>
      <c r="E4007" s="5" t="s">
        <v>15971</v>
      </c>
      <c r="F4007" s="5" t="s">
        <v>15938</v>
      </c>
      <c r="G4007" s="6" t="s">
        <v>20629</v>
      </c>
      <c r="H4007" s="7" t="s">
        <v>20630</v>
      </c>
      <c r="I4007" s="8" t="s">
        <v>20631</v>
      </c>
      <c r="J4007" s="5" t="s">
        <v>18</v>
      </c>
      <c r="K4007" s="5" t="s">
        <v>20632</v>
      </c>
    </row>
    <row r="4008">
      <c r="A4008" s="4">
        <v>7090.0</v>
      </c>
      <c r="B4008" s="5" t="s">
        <v>20633</v>
      </c>
      <c r="C4008" s="5" t="s">
        <v>20634</v>
      </c>
      <c r="D4008" s="6" t="s">
        <v>17115</v>
      </c>
      <c r="E4008" s="5" t="s">
        <v>15971</v>
      </c>
      <c r="F4008" s="5" t="s">
        <v>15938</v>
      </c>
      <c r="G4008" s="6" t="s">
        <v>20635</v>
      </c>
      <c r="H4008" s="5" t="s">
        <v>20636</v>
      </c>
      <c r="I4008" s="8" t="s">
        <v>13382</v>
      </c>
      <c r="J4008" s="5" t="s">
        <v>93</v>
      </c>
      <c r="K4008" s="5" t="s">
        <v>11049</v>
      </c>
    </row>
    <row r="4009">
      <c r="A4009" s="4">
        <v>7089.0</v>
      </c>
      <c r="B4009" s="5" t="s">
        <v>20637</v>
      </c>
      <c r="C4009" s="5" t="s">
        <v>20638</v>
      </c>
      <c r="D4009" s="6" t="s">
        <v>20530</v>
      </c>
      <c r="E4009" s="5" t="s">
        <v>15971</v>
      </c>
      <c r="F4009" s="5" t="s">
        <v>15938</v>
      </c>
      <c r="G4009" s="6" t="s">
        <v>20639</v>
      </c>
      <c r="H4009" s="5" t="s">
        <v>20640</v>
      </c>
      <c r="I4009" s="8" t="s">
        <v>18082</v>
      </c>
      <c r="J4009" s="5" t="s">
        <v>108</v>
      </c>
      <c r="K4009" s="5" t="s">
        <v>18667</v>
      </c>
    </row>
    <row r="4010">
      <c r="A4010" s="4">
        <v>7088.0</v>
      </c>
      <c r="B4010" s="5" t="s">
        <v>20641</v>
      </c>
      <c r="C4010" s="5" t="s">
        <v>20642</v>
      </c>
      <c r="D4010" s="6" t="s">
        <v>17115</v>
      </c>
      <c r="E4010" s="5" t="s">
        <v>15971</v>
      </c>
      <c r="F4010" s="5" t="s">
        <v>15938</v>
      </c>
      <c r="G4010" s="6" t="s">
        <v>20643</v>
      </c>
      <c r="H4010" s="5" t="s">
        <v>20644</v>
      </c>
      <c r="I4010" s="8" t="s">
        <v>15941</v>
      </c>
      <c r="J4010" s="5" t="s">
        <v>93</v>
      </c>
      <c r="K4010" s="5" t="s">
        <v>17922</v>
      </c>
    </row>
    <row r="4011">
      <c r="A4011" s="4">
        <v>7087.0</v>
      </c>
      <c r="B4011" s="5" t="s">
        <v>20645</v>
      </c>
      <c r="C4011" s="5" t="s">
        <v>20646</v>
      </c>
      <c r="D4011" s="6" t="s">
        <v>17115</v>
      </c>
      <c r="E4011" s="5" t="s">
        <v>15971</v>
      </c>
      <c r="F4011" s="5" t="s">
        <v>15938</v>
      </c>
      <c r="G4011" s="6" t="s">
        <v>20647</v>
      </c>
      <c r="H4011" s="5" t="s">
        <v>20648</v>
      </c>
      <c r="I4011" s="8" t="s">
        <v>20301</v>
      </c>
      <c r="J4011" s="5" t="s">
        <v>108</v>
      </c>
      <c r="K4011" s="5" t="s">
        <v>17291</v>
      </c>
    </row>
    <row r="4012">
      <c r="A4012" s="4">
        <v>7086.0</v>
      </c>
      <c r="B4012" s="5" t="s">
        <v>20649</v>
      </c>
      <c r="C4012" s="5" t="s">
        <v>20650</v>
      </c>
      <c r="D4012" s="6" t="s">
        <v>17115</v>
      </c>
      <c r="E4012" s="5" t="s">
        <v>20651</v>
      </c>
      <c r="F4012" s="5" t="s">
        <v>15938</v>
      </c>
      <c r="G4012" s="6" t="s">
        <v>20652</v>
      </c>
      <c r="H4012" s="5" t="s">
        <v>20653</v>
      </c>
      <c r="I4012" s="8" t="s">
        <v>20654</v>
      </c>
      <c r="J4012" s="5" t="s">
        <v>93</v>
      </c>
      <c r="K4012" s="4" t="s">
        <v>42</v>
      </c>
    </row>
    <row r="4013">
      <c r="A4013" s="4">
        <v>7085.0</v>
      </c>
      <c r="B4013" s="5" t="s">
        <v>20649</v>
      </c>
      <c r="C4013" s="5" t="s">
        <v>20650</v>
      </c>
      <c r="D4013" s="6" t="s">
        <v>17115</v>
      </c>
      <c r="E4013" s="5" t="s">
        <v>15971</v>
      </c>
      <c r="F4013" s="5" t="s">
        <v>15938</v>
      </c>
      <c r="G4013" s="6" t="s">
        <v>20652</v>
      </c>
      <c r="H4013" s="5" t="s">
        <v>20655</v>
      </c>
      <c r="I4013" s="8" t="s">
        <v>20654</v>
      </c>
      <c r="J4013" s="5" t="s">
        <v>108</v>
      </c>
      <c r="K4013" s="5" t="s">
        <v>184</v>
      </c>
    </row>
    <row r="4014">
      <c r="A4014" s="4">
        <v>7084.0</v>
      </c>
      <c r="B4014" s="5" t="s">
        <v>20656</v>
      </c>
      <c r="C4014" s="5" t="s">
        <v>20657</v>
      </c>
      <c r="D4014" s="6" t="s">
        <v>20530</v>
      </c>
      <c r="E4014" s="5" t="s">
        <v>15971</v>
      </c>
      <c r="F4014" s="5" t="s">
        <v>15938</v>
      </c>
      <c r="G4014" s="6" t="s">
        <v>20658</v>
      </c>
      <c r="H4014" s="5" t="s">
        <v>20659</v>
      </c>
      <c r="I4014" s="8" t="s">
        <v>20660</v>
      </c>
      <c r="J4014" s="5" t="s">
        <v>93</v>
      </c>
      <c r="K4014" s="5" t="s">
        <v>20661</v>
      </c>
    </row>
    <row r="4015">
      <c r="A4015" s="4">
        <v>7083.0</v>
      </c>
      <c r="B4015" s="5" t="s">
        <v>20662</v>
      </c>
      <c r="C4015" s="5" t="s">
        <v>20663</v>
      </c>
      <c r="D4015" s="6" t="s">
        <v>20530</v>
      </c>
      <c r="E4015" s="5" t="s">
        <v>15971</v>
      </c>
      <c r="F4015" s="5" t="s">
        <v>15938</v>
      </c>
      <c r="G4015" s="6" t="s">
        <v>20664</v>
      </c>
      <c r="H4015" s="5" t="s">
        <v>20665</v>
      </c>
      <c r="I4015" s="8" t="s">
        <v>17947</v>
      </c>
      <c r="J4015" s="5" t="s">
        <v>93</v>
      </c>
      <c r="K4015" s="5" t="s">
        <v>18950</v>
      </c>
    </row>
    <row r="4016">
      <c r="A4016" s="4">
        <v>7082.0</v>
      </c>
      <c r="B4016" s="5" t="s">
        <v>20666</v>
      </c>
      <c r="C4016" s="5" t="s">
        <v>20667</v>
      </c>
      <c r="D4016" s="6" t="s">
        <v>17115</v>
      </c>
      <c r="E4016" s="5" t="s">
        <v>15971</v>
      </c>
      <c r="F4016" s="5" t="s">
        <v>15938</v>
      </c>
      <c r="G4016" s="6" t="s">
        <v>20668</v>
      </c>
      <c r="H4016" s="7" t="s">
        <v>20669</v>
      </c>
      <c r="I4016" s="8" t="s">
        <v>13382</v>
      </c>
      <c r="J4016" s="5" t="s">
        <v>51</v>
      </c>
      <c r="K4016" s="5" t="s">
        <v>950</v>
      </c>
    </row>
    <row r="4017">
      <c r="A4017" s="4">
        <v>7081.0</v>
      </c>
      <c r="B4017" s="5" t="s">
        <v>20670</v>
      </c>
      <c r="C4017" s="5" t="s">
        <v>20671</v>
      </c>
      <c r="D4017" s="6" t="s">
        <v>20530</v>
      </c>
      <c r="E4017" s="5" t="s">
        <v>15971</v>
      </c>
      <c r="F4017" s="5" t="s">
        <v>15938</v>
      </c>
      <c r="G4017" s="6" t="s">
        <v>20672</v>
      </c>
      <c r="H4017" s="5" t="s">
        <v>20278</v>
      </c>
      <c r="I4017" s="8" t="s">
        <v>20230</v>
      </c>
      <c r="J4017" s="5" t="s">
        <v>93</v>
      </c>
      <c r="K4017" s="5" t="s">
        <v>14890</v>
      </c>
    </row>
    <row r="4018">
      <c r="A4018" s="4">
        <v>7080.0</v>
      </c>
      <c r="B4018" s="5" t="s">
        <v>20673</v>
      </c>
      <c r="C4018" s="5" t="s">
        <v>20674</v>
      </c>
      <c r="D4018" s="6" t="s">
        <v>20530</v>
      </c>
      <c r="E4018" s="5" t="s">
        <v>15971</v>
      </c>
      <c r="F4018" s="5" t="s">
        <v>15938</v>
      </c>
      <c r="G4018" s="6" t="s">
        <v>20675</v>
      </c>
      <c r="H4018" s="5" t="s">
        <v>20676</v>
      </c>
      <c r="I4018" s="8" t="s">
        <v>20677</v>
      </c>
      <c r="J4018" s="5" t="s">
        <v>108</v>
      </c>
      <c r="K4018" s="5" t="s">
        <v>1663</v>
      </c>
    </row>
    <row r="4019">
      <c r="A4019" s="4">
        <v>7079.0</v>
      </c>
      <c r="B4019" s="5" t="s">
        <v>20678</v>
      </c>
      <c r="C4019" s="5" t="s">
        <v>20679</v>
      </c>
      <c r="D4019" s="6" t="s">
        <v>20530</v>
      </c>
      <c r="E4019" s="5" t="s">
        <v>15971</v>
      </c>
      <c r="F4019" s="5" t="s">
        <v>15938</v>
      </c>
      <c r="G4019" s="6" t="s">
        <v>20680</v>
      </c>
      <c r="H4019" s="5" t="s">
        <v>20681</v>
      </c>
      <c r="I4019" s="8" t="s">
        <v>20230</v>
      </c>
      <c r="J4019" s="5" t="s">
        <v>108</v>
      </c>
      <c r="K4019" s="4" t="s">
        <v>42</v>
      </c>
    </row>
    <row r="4020">
      <c r="A4020" s="4">
        <v>7078.0</v>
      </c>
      <c r="B4020" s="5" t="s">
        <v>20682</v>
      </c>
      <c r="C4020" s="5" t="s">
        <v>20683</v>
      </c>
      <c r="D4020" s="6" t="s">
        <v>17115</v>
      </c>
      <c r="E4020" s="5" t="s">
        <v>15971</v>
      </c>
      <c r="F4020" s="5" t="s">
        <v>15938</v>
      </c>
      <c r="G4020" s="6" t="s">
        <v>20684</v>
      </c>
      <c r="H4020" s="7" t="s">
        <v>20685</v>
      </c>
      <c r="I4020" s="8" t="s">
        <v>20381</v>
      </c>
      <c r="J4020" s="5" t="s">
        <v>93</v>
      </c>
      <c r="K4020" s="5" t="s">
        <v>10502</v>
      </c>
    </row>
    <row r="4021">
      <c r="A4021" s="4">
        <v>7077.0</v>
      </c>
      <c r="B4021" s="5" t="s">
        <v>20686</v>
      </c>
      <c r="C4021" s="5" t="s">
        <v>20687</v>
      </c>
      <c r="D4021" s="6" t="s">
        <v>20530</v>
      </c>
      <c r="E4021" s="5" t="s">
        <v>15971</v>
      </c>
      <c r="F4021" s="5" t="s">
        <v>15938</v>
      </c>
      <c r="G4021" s="6" t="s">
        <v>20688</v>
      </c>
      <c r="H4021" s="5" t="s">
        <v>20689</v>
      </c>
      <c r="I4021" s="8" t="s">
        <v>20690</v>
      </c>
      <c r="J4021" s="5" t="s">
        <v>93</v>
      </c>
      <c r="K4021" s="5" t="s">
        <v>9927</v>
      </c>
    </row>
    <row r="4022">
      <c r="A4022" s="4">
        <v>7076.0</v>
      </c>
      <c r="B4022" s="5" t="s">
        <v>20691</v>
      </c>
      <c r="C4022" s="5" t="s">
        <v>20692</v>
      </c>
      <c r="D4022" s="6" t="s">
        <v>20530</v>
      </c>
      <c r="E4022" s="5" t="s">
        <v>15971</v>
      </c>
      <c r="F4022" s="5" t="s">
        <v>15938</v>
      </c>
      <c r="G4022" s="6" t="s">
        <v>20693</v>
      </c>
      <c r="H4022" s="5" t="s">
        <v>20694</v>
      </c>
      <c r="I4022" s="8" t="s">
        <v>8159</v>
      </c>
      <c r="J4022" s="5" t="s">
        <v>42</v>
      </c>
      <c r="K4022" s="5" t="s">
        <v>15014</v>
      </c>
    </row>
    <row r="4023">
      <c r="A4023" s="4">
        <v>7075.0</v>
      </c>
      <c r="B4023" s="5" t="s">
        <v>20695</v>
      </c>
      <c r="C4023" s="5" t="s">
        <v>20696</v>
      </c>
      <c r="D4023" s="6" t="s">
        <v>17115</v>
      </c>
      <c r="E4023" s="5" t="s">
        <v>15971</v>
      </c>
      <c r="F4023" s="5" t="s">
        <v>15938</v>
      </c>
      <c r="G4023" s="6" t="s">
        <v>20697</v>
      </c>
      <c r="H4023" s="5" t="s">
        <v>20698</v>
      </c>
      <c r="I4023" s="8" t="s">
        <v>20699</v>
      </c>
      <c r="J4023" s="5" t="s">
        <v>108</v>
      </c>
      <c r="K4023" s="4" t="s">
        <v>42</v>
      </c>
    </row>
    <row r="4024">
      <c r="A4024" s="4">
        <v>7074.0</v>
      </c>
      <c r="B4024" s="5" t="s">
        <v>20700</v>
      </c>
      <c r="C4024" s="5" t="s">
        <v>20701</v>
      </c>
      <c r="D4024" s="6" t="s">
        <v>20530</v>
      </c>
      <c r="E4024" s="5" t="s">
        <v>15971</v>
      </c>
      <c r="F4024" s="5" t="s">
        <v>15938</v>
      </c>
      <c r="G4024" s="6" t="s">
        <v>20702</v>
      </c>
      <c r="H4024" s="5" t="s">
        <v>20703</v>
      </c>
      <c r="I4024" s="8" t="s">
        <v>20704</v>
      </c>
      <c r="J4024" s="5" t="s">
        <v>93</v>
      </c>
      <c r="K4024" s="5" t="s">
        <v>184</v>
      </c>
    </row>
    <row r="4025">
      <c r="A4025" s="4">
        <v>7073.0</v>
      </c>
      <c r="B4025" s="5" t="s">
        <v>20705</v>
      </c>
      <c r="C4025" s="5" t="s">
        <v>20687</v>
      </c>
      <c r="D4025" s="6" t="s">
        <v>20530</v>
      </c>
      <c r="E4025" s="5" t="s">
        <v>15971</v>
      </c>
      <c r="F4025" s="5" t="s">
        <v>15938</v>
      </c>
      <c r="G4025" s="6" t="s">
        <v>20706</v>
      </c>
      <c r="H4025" s="5" t="s">
        <v>20707</v>
      </c>
      <c r="I4025" s="8" t="s">
        <v>19406</v>
      </c>
      <c r="J4025" s="5" t="s">
        <v>93</v>
      </c>
      <c r="K4025" s="4" t="s">
        <v>42</v>
      </c>
    </row>
    <row r="4026">
      <c r="A4026" s="4">
        <v>7072.0</v>
      </c>
      <c r="B4026" s="5" t="s">
        <v>20708</v>
      </c>
      <c r="C4026" s="5" t="s">
        <v>20709</v>
      </c>
      <c r="D4026" s="6" t="s">
        <v>20710</v>
      </c>
      <c r="E4026" s="5" t="s">
        <v>20711</v>
      </c>
      <c r="F4026" s="5" t="s">
        <v>15938</v>
      </c>
      <c r="G4026" s="6" t="s">
        <v>20712</v>
      </c>
      <c r="H4026" s="5" t="s">
        <v>20713</v>
      </c>
      <c r="I4026" s="8" t="s">
        <v>17118</v>
      </c>
      <c r="J4026" s="5" t="s">
        <v>42</v>
      </c>
      <c r="K4026" s="5" t="s">
        <v>20714</v>
      </c>
    </row>
    <row r="4027">
      <c r="A4027" s="4">
        <v>7071.0</v>
      </c>
      <c r="B4027" s="5" t="s">
        <v>20715</v>
      </c>
      <c r="C4027" s="5" t="s">
        <v>20716</v>
      </c>
      <c r="D4027" s="6" t="s">
        <v>20717</v>
      </c>
      <c r="E4027" s="5" t="s">
        <v>20711</v>
      </c>
      <c r="F4027" s="5" t="s">
        <v>15938</v>
      </c>
      <c r="G4027" s="6" t="s">
        <v>20718</v>
      </c>
      <c r="H4027" s="5" t="s">
        <v>20719</v>
      </c>
      <c r="I4027" s="8" t="s">
        <v>20720</v>
      </c>
      <c r="J4027" s="5" t="s">
        <v>42</v>
      </c>
      <c r="K4027" s="5" t="s">
        <v>254</v>
      </c>
    </row>
    <row r="4028">
      <c r="A4028" s="4">
        <v>7070.0</v>
      </c>
      <c r="B4028" s="5" t="s">
        <v>20721</v>
      </c>
      <c r="C4028" s="5" t="s">
        <v>20722</v>
      </c>
      <c r="D4028" s="6" t="s">
        <v>20717</v>
      </c>
      <c r="E4028" s="5" t="s">
        <v>20711</v>
      </c>
      <c r="F4028" s="5" t="s">
        <v>15938</v>
      </c>
      <c r="G4028" s="6" t="s">
        <v>20723</v>
      </c>
      <c r="H4028" s="5" t="s">
        <v>20724</v>
      </c>
      <c r="I4028" s="8" t="s">
        <v>20725</v>
      </c>
      <c r="J4028" s="5" t="s">
        <v>18</v>
      </c>
      <c r="K4028" s="5" t="s">
        <v>176</v>
      </c>
    </row>
    <row r="4029">
      <c r="A4029" s="4">
        <v>7069.0</v>
      </c>
      <c r="B4029" s="5" t="s">
        <v>20726</v>
      </c>
      <c r="C4029" s="5" t="s">
        <v>20727</v>
      </c>
      <c r="D4029" s="6" t="s">
        <v>20717</v>
      </c>
      <c r="E4029" s="5" t="s">
        <v>20711</v>
      </c>
      <c r="F4029" s="5" t="s">
        <v>15938</v>
      </c>
      <c r="G4029" s="6" t="s">
        <v>20728</v>
      </c>
      <c r="H4029" s="7" t="s">
        <v>20729</v>
      </c>
      <c r="I4029" s="8" t="str">
        <f>LOWER(SUBSTITUTE(SUBSTITUTE(SUBSTITUTE(SUBSTITUTE(SUBSTITUTE(SUBSTITUTE(SUBSTITUTE(B4029,"S.L.",""),"SL",""),"S.A.",""),"SA","")," ",""),".",""),",",""))&amp;".com"</f>
        <v>arrecifepalmera.com</v>
      </c>
      <c r="J4029" s="5" t="s">
        <v>42</v>
      </c>
      <c r="K4029" s="4" t="s">
        <v>42</v>
      </c>
    </row>
    <row r="4030">
      <c r="A4030" s="4">
        <v>7068.0</v>
      </c>
      <c r="B4030" s="5" t="s">
        <v>20730</v>
      </c>
      <c r="C4030" s="5" t="s">
        <v>20731</v>
      </c>
      <c r="D4030" s="6" t="s">
        <v>20717</v>
      </c>
      <c r="E4030" s="5" t="s">
        <v>20711</v>
      </c>
      <c r="F4030" s="5" t="s">
        <v>15938</v>
      </c>
      <c r="G4030" s="6" t="s">
        <v>20732</v>
      </c>
      <c r="H4030" s="5" t="s">
        <v>20733</v>
      </c>
      <c r="I4030" s="8" t="s">
        <v>20734</v>
      </c>
      <c r="J4030" s="5" t="s">
        <v>108</v>
      </c>
      <c r="K4030" s="5" t="s">
        <v>1144</v>
      </c>
    </row>
    <row r="4031">
      <c r="A4031" s="4">
        <v>7067.0</v>
      </c>
      <c r="B4031" s="5" t="s">
        <v>20735</v>
      </c>
      <c r="C4031" s="5" t="s">
        <v>20736</v>
      </c>
      <c r="D4031" s="6" t="s">
        <v>20717</v>
      </c>
      <c r="E4031" s="5" t="s">
        <v>20711</v>
      </c>
      <c r="F4031" s="5" t="s">
        <v>15938</v>
      </c>
      <c r="G4031" s="6" t="s">
        <v>20737</v>
      </c>
      <c r="H4031" s="5" t="s">
        <v>20738</v>
      </c>
      <c r="I4031" s="8" t="s">
        <v>20739</v>
      </c>
      <c r="J4031" s="5" t="s">
        <v>42</v>
      </c>
      <c r="K4031" s="5" t="s">
        <v>85</v>
      </c>
    </row>
    <row r="4032">
      <c r="A4032" s="4">
        <v>7066.0</v>
      </c>
      <c r="B4032" s="5" t="s">
        <v>20740</v>
      </c>
      <c r="C4032" s="5" t="s">
        <v>20741</v>
      </c>
      <c r="D4032" s="6" t="s">
        <v>20717</v>
      </c>
      <c r="E4032" s="5" t="s">
        <v>20711</v>
      </c>
      <c r="F4032" s="5" t="s">
        <v>15938</v>
      </c>
      <c r="G4032" s="6" t="s">
        <v>20742</v>
      </c>
      <c r="H4032" s="5" t="s">
        <v>20743</v>
      </c>
      <c r="I4032" s="8" t="s">
        <v>20744</v>
      </c>
      <c r="J4032" s="5" t="s">
        <v>93</v>
      </c>
      <c r="K4032" s="5" t="s">
        <v>35</v>
      </c>
    </row>
    <row r="4033">
      <c r="A4033" s="4">
        <v>7065.0</v>
      </c>
      <c r="B4033" s="5" t="s">
        <v>20745</v>
      </c>
      <c r="C4033" s="5" t="s">
        <v>12541</v>
      </c>
      <c r="D4033" s="6" t="s">
        <v>20717</v>
      </c>
      <c r="E4033" s="5" t="s">
        <v>20711</v>
      </c>
      <c r="F4033" s="5" t="s">
        <v>15938</v>
      </c>
      <c r="G4033" s="6" t="s">
        <v>20746</v>
      </c>
      <c r="H4033" s="5" t="s">
        <v>20719</v>
      </c>
      <c r="I4033" s="8" t="s">
        <v>20720</v>
      </c>
      <c r="J4033" s="5" t="s">
        <v>42</v>
      </c>
      <c r="K4033" s="5" t="s">
        <v>2700</v>
      </c>
    </row>
    <row r="4034">
      <c r="A4034" s="4">
        <v>7064.0</v>
      </c>
      <c r="B4034" s="5" t="s">
        <v>20747</v>
      </c>
      <c r="C4034" s="5" t="s">
        <v>20748</v>
      </c>
      <c r="D4034" s="6" t="s">
        <v>20717</v>
      </c>
      <c r="E4034" s="5" t="s">
        <v>20711</v>
      </c>
      <c r="F4034" s="5" t="s">
        <v>15938</v>
      </c>
      <c r="G4034" s="6" t="s">
        <v>20749</v>
      </c>
      <c r="H4034" s="4" t="s">
        <v>20750</v>
      </c>
      <c r="I4034" s="11" t="s">
        <v>20751</v>
      </c>
      <c r="J4034" s="5" t="s">
        <v>93</v>
      </c>
      <c r="K4034" s="5" t="s">
        <v>6271</v>
      </c>
    </row>
    <row r="4035">
      <c r="A4035" s="4">
        <v>7063.0</v>
      </c>
      <c r="B4035" s="5" t="s">
        <v>20752</v>
      </c>
      <c r="C4035" s="5" t="s">
        <v>20753</v>
      </c>
      <c r="D4035" s="6" t="s">
        <v>20717</v>
      </c>
      <c r="E4035" s="5" t="s">
        <v>20711</v>
      </c>
      <c r="F4035" s="5" t="s">
        <v>15938</v>
      </c>
      <c r="G4035" s="6" t="s">
        <v>20754</v>
      </c>
      <c r="H4035" s="5" t="s">
        <v>20755</v>
      </c>
      <c r="I4035" s="8" t="s">
        <v>20756</v>
      </c>
      <c r="J4035" s="5" t="s">
        <v>42</v>
      </c>
      <c r="K4035" s="5" t="s">
        <v>375</v>
      </c>
    </row>
    <row r="4036">
      <c r="A4036" s="4">
        <v>7062.0</v>
      </c>
      <c r="B4036" s="5" t="s">
        <v>10308</v>
      </c>
      <c r="C4036" s="5" t="s">
        <v>20757</v>
      </c>
      <c r="D4036" s="6" t="s">
        <v>20717</v>
      </c>
      <c r="E4036" s="5" t="s">
        <v>20711</v>
      </c>
      <c r="F4036" s="5" t="s">
        <v>15938</v>
      </c>
      <c r="G4036" s="6" t="s">
        <v>20758</v>
      </c>
      <c r="H4036" s="5" t="s">
        <v>20759</v>
      </c>
      <c r="I4036" s="8" t="s">
        <v>20760</v>
      </c>
      <c r="J4036" s="5" t="s">
        <v>42</v>
      </c>
      <c r="K4036" s="5" t="s">
        <v>1027</v>
      </c>
    </row>
    <row r="4037">
      <c r="A4037" s="4">
        <v>7061.0</v>
      </c>
      <c r="B4037" s="5" t="s">
        <v>20761</v>
      </c>
      <c r="C4037" s="5" t="s">
        <v>20762</v>
      </c>
      <c r="D4037" s="6" t="s">
        <v>20710</v>
      </c>
      <c r="E4037" s="5" t="s">
        <v>20711</v>
      </c>
      <c r="F4037" s="5" t="s">
        <v>15938</v>
      </c>
      <c r="G4037" s="6" t="s">
        <v>20763</v>
      </c>
      <c r="H4037" s="5" t="s">
        <v>20764</v>
      </c>
      <c r="I4037" s="8" t="s">
        <v>20765</v>
      </c>
      <c r="J4037" s="5" t="s">
        <v>463</v>
      </c>
      <c r="K4037" s="5" t="s">
        <v>152</v>
      </c>
    </row>
    <row r="4038">
      <c r="A4038" s="4">
        <v>7060.0</v>
      </c>
      <c r="B4038" s="5" t="s">
        <v>20766</v>
      </c>
      <c r="C4038" s="5" t="s">
        <v>20767</v>
      </c>
      <c r="D4038" s="6" t="s">
        <v>20717</v>
      </c>
      <c r="E4038" s="5" t="s">
        <v>20711</v>
      </c>
      <c r="F4038" s="5" t="s">
        <v>15938</v>
      </c>
      <c r="G4038" s="6" t="s">
        <v>20768</v>
      </c>
      <c r="H4038" s="5" t="s">
        <v>20769</v>
      </c>
      <c r="I4038" s="8" t="s">
        <v>20720</v>
      </c>
      <c r="J4038" s="5" t="s">
        <v>108</v>
      </c>
      <c r="K4038" s="5" t="s">
        <v>7591</v>
      </c>
    </row>
    <row r="4039">
      <c r="A4039" s="4">
        <v>7059.0</v>
      </c>
      <c r="B4039" s="5" t="s">
        <v>20770</v>
      </c>
      <c r="C4039" s="5" t="s">
        <v>20771</v>
      </c>
      <c r="D4039" s="6" t="s">
        <v>20772</v>
      </c>
      <c r="E4039" s="5" t="s">
        <v>20711</v>
      </c>
      <c r="F4039" s="5" t="s">
        <v>15938</v>
      </c>
      <c r="G4039" s="6" t="s">
        <v>20773</v>
      </c>
      <c r="H4039" s="7" t="s">
        <v>20774</v>
      </c>
      <c r="I4039" s="8" t="str">
        <f>LOWER(SUBSTITUTE(SUBSTITUTE(SUBSTITUTE(SUBSTITUTE(SUBSTITUTE(SUBSTITUTE(SUBSTITUTE(B4039,"S.L.",""),"SL",""),"S.A.",""),"SA","")," ",""),".",""),",",""))&amp;".com"</f>
        <v>gestionturisticaemar.com</v>
      </c>
      <c r="J4039" s="5" t="s">
        <v>51</v>
      </c>
      <c r="K4039" s="4" t="s">
        <v>42</v>
      </c>
    </row>
    <row r="4040">
      <c r="A4040" s="4">
        <v>7058.0</v>
      </c>
      <c r="B4040" s="5" t="s">
        <v>20775</v>
      </c>
      <c r="C4040" s="5" t="s">
        <v>20776</v>
      </c>
      <c r="D4040" s="6" t="s">
        <v>20710</v>
      </c>
      <c r="E4040" s="5" t="s">
        <v>20711</v>
      </c>
      <c r="F4040" s="5" t="s">
        <v>15938</v>
      </c>
      <c r="G4040" s="6" t="s">
        <v>20777</v>
      </c>
      <c r="H4040" s="5" t="s">
        <v>17130</v>
      </c>
      <c r="I4040" s="8" t="s">
        <v>17131</v>
      </c>
      <c r="J4040" s="5" t="s">
        <v>42</v>
      </c>
      <c r="K4040" s="5" t="s">
        <v>20778</v>
      </c>
    </row>
    <row r="4041">
      <c r="A4041" s="4">
        <v>7057.0</v>
      </c>
      <c r="B4041" s="5" t="s">
        <v>20779</v>
      </c>
      <c r="C4041" s="5" t="s">
        <v>20780</v>
      </c>
      <c r="D4041" s="6" t="s">
        <v>20710</v>
      </c>
      <c r="E4041" s="5" t="s">
        <v>20711</v>
      </c>
      <c r="F4041" s="5" t="s">
        <v>15938</v>
      </c>
      <c r="G4041" s="6" t="s">
        <v>20781</v>
      </c>
      <c r="H4041" s="5" t="s">
        <v>20782</v>
      </c>
      <c r="I4041" s="8" t="s">
        <v>16804</v>
      </c>
      <c r="J4041" s="5" t="s">
        <v>108</v>
      </c>
      <c r="K4041" s="5" t="s">
        <v>20783</v>
      </c>
    </row>
    <row r="4042">
      <c r="A4042" s="4">
        <v>7056.0</v>
      </c>
      <c r="B4042" s="5" t="s">
        <v>20784</v>
      </c>
      <c r="C4042" s="5" t="s">
        <v>20785</v>
      </c>
      <c r="D4042" s="6" t="s">
        <v>20786</v>
      </c>
      <c r="E4042" s="5" t="s">
        <v>17145</v>
      </c>
      <c r="F4042" s="5" t="s">
        <v>15938</v>
      </c>
      <c r="G4042" s="6" t="s">
        <v>20787</v>
      </c>
      <c r="H4042" s="7" t="s">
        <v>20788</v>
      </c>
      <c r="I4042" s="8" t="str">
        <f>LOWER(SUBSTITUTE(SUBSTITUTE(SUBSTITUTE(SUBSTITUTE(SUBSTITUTE(SUBSTITUTE(SUBSTITUTE(B4042,"S.L.",""),"SL",""),"S.A.",""),"SA","")," ",""),".",""),",",""))&amp;".com"</f>
        <v>eiviavenir.com</v>
      </c>
      <c r="J4042" s="5" t="s">
        <v>42</v>
      </c>
      <c r="K4042" s="4" t="s">
        <v>42</v>
      </c>
    </row>
    <row r="4043">
      <c r="A4043" s="4">
        <v>7055.0</v>
      </c>
      <c r="B4043" s="5" t="s">
        <v>20789</v>
      </c>
      <c r="C4043" s="5" t="s">
        <v>20790</v>
      </c>
      <c r="D4043" s="6" t="s">
        <v>20710</v>
      </c>
      <c r="E4043" s="5" t="s">
        <v>20711</v>
      </c>
      <c r="F4043" s="5" t="s">
        <v>15938</v>
      </c>
      <c r="G4043" s="6" t="s">
        <v>20791</v>
      </c>
      <c r="H4043" s="5" t="s">
        <v>20792</v>
      </c>
      <c r="I4043" s="8" t="s">
        <v>20793</v>
      </c>
      <c r="J4043" s="5" t="s">
        <v>93</v>
      </c>
      <c r="K4043" s="5" t="s">
        <v>578</v>
      </c>
    </row>
    <row r="4044">
      <c r="A4044" s="4">
        <v>7054.0</v>
      </c>
      <c r="B4044" s="5" t="s">
        <v>19996</v>
      </c>
      <c r="C4044" s="5" t="s">
        <v>20794</v>
      </c>
      <c r="D4044" s="6" t="s">
        <v>20795</v>
      </c>
      <c r="E4044" s="5" t="s">
        <v>20711</v>
      </c>
      <c r="F4044" s="5" t="s">
        <v>15938</v>
      </c>
      <c r="G4044" s="6" t="s">
        <v>20796</v>
      </c>
      <c r="H4044" s="4" t="s">
        <v>20797</v>
      </c>
      <c r="I4044" s="11" t="s">
        <v>20798</v>
      </c>
      <c r="J4044" s="5" t="s">
        <v>93</v>
      </c>
      <c r="K4044" s="5" t="s">
        <v>43</v>
      </c>
    </row>
    <row r="4045">
      <c r="A4045" s="4">
        <v>7053.0</v>
      </c>
      <c r="B4045" s="5" t="s">
        <v>20799</v>
      </c>
      <c r="C4045" s="5" t="s">
        <v>20800</v>
      </c>
      <c r="D4045" s="6" t="s">
        <v>20801</v>
      </c>
      <c r="E4045" s="5" t="s">
        <v>20802</v>
      </c>
      <c r="F4045" s="5" t="s">
        <v>15938</v>
      </c>
      <c r="G4045" s="6" t="s">
        <v>20803</v>
      </c>
      <c r="H4045" s="5" t="s">
        <v>20804</v>
      </c>
      <c r="I4045" s="8" t="s">
        <v>20805</v>
      </c>
      <c r="J4045" s="5" t="s">
        <v>18</v>
      </c>
      <c r="K4045" s="4" t="s">
        <v>42</v>
      </c>
    </row>
    <row r="4046">
      <c r="A4046" s="4">
        <v>7052.0</v>
      </c>
      <c r="B4046" s="5" t="s">
        <v>20806</v>
      </c>
      <c r="C4046" s="5" t="s">
        <v>20807</v>
      </c>
      <c r="D4046" s="6" t="s">
        <v>20546</v>
      </c>
      <c r="E4046" s="5" t="s">
        <v>20547</v>
      </c>
      <c r="F4046" s="5" t="s">
        <v>15938</v>
      </c>
      <c r="G4046" s="6" t="s">
        <v>20808</v>
      </c>
      <c r="H4046" s="7" t="s">
        <v>20809</v>
      </c>
      <c r="I4046" s="11" t="s">
        <v>20810</v>
      </c>
      <c r="J4046" s="5" t="s">
        <v>42</v>
      </c>
      <c r="K4046" s="5" t="s">
        <v>10312</v>
      </c>
    </row>
    <row r="4047">
      <c r="A4047" s="4">
        <v>7051.0</v>
      </c>
      <c r="B4047" s="5" t="s">
        <v>20811</v>
      </c>
      <c r="C4047" s="5" t="s">
        <v>20812</v>
      </c>
      <c r="D4047" s="6" t="s">
        <v>20546</v>
      </c>
      <c r="E4047" s="5" t="s">
        <v>20547</v>
      </c>
      <c r="F4047" s="5" t="s">
        <v>15938</v>
      </c>
      <c r="G4047" s="6" t="s">
        <v>20813</v>
      </c>
      <c r="H4047" s="5" t="s">
        <v>20814</v>
      </c>
      <c r="I4047" s="8" t="s">
        <v>16163</v>
      </c>
      <c r="J4047" s="5" t="s">
        <v>93</v>
      </c>
      <c r="K4047" s="5" t="s">
        <v>14772</v>
      </c>
    </row>
    <row r="4048">
      <c r="A4048" s="4">
        <v>7050.0</v>
      </c>
      <c r="B4048" s="5" t="s">
        <v>20815</v>
      </c>
      <c r="C4048" s="5" t="s">
        <v>20816</v>
      </c>
      <c r="D4048" s="6" t="s">
        <v>20546</v>
      </c>
      <c r="E4048" s="5" t="s">
        <v>20547</v>
      </c>
      <c r="F4048" s="5" t="s">
        <v>15938</v>
      </c>
      <c r="G4048" s="6" t="s">
        <v>20817</v>
      </c>
      <c r="H4048" s="7" t="s">
        <v>20818</v>
      </c>
      <c r="I4048" s="11" t="s">
        <v>20810</v>
      </c>
      <c r="J4048" s="5" t="s">
        <v>108</v>
      </c>
      <c r="K4048" s="5" t="s">
        <v>11073</v>
      </c>
    </row>
    <row r="4049">
      <c r="A4049" s="4">
        <v>7049.0</v>
      </c>
      <c r="B4049" s="5" t="s">
        <v>20819</v>
      </c>
      <c r="C4049" s="5" t="s">
        <v>20820</v>
      </c>
      <c r="D4049" s="6" t="s">
        <v>20546</v>
      </c>
      <c r="E4049" s="5" t="s">
        <v>20547</v>
      </c>
      <c r="F4049" s="5" t="s">
        <v>15938</v>
      </c>
      <c r="G4049" s="6" t="s">
        <v>20821</v>
      </c>
      <c r="H4049" s="5" t="s">
        <v>20822</v>
      </c>
      <c r="I4049" s="9" t="s">
        <v>20823</v>
      </c>
      <c r="J4049" s="5" t="s">
        <v>42</v>
      </c>
      <c r="K4049" s="5" t="s">
        <v>16148</v>
      </c>
    </row>
    <row r="4050">
      <c r="A4050" s="4">
        <v>7048.0</v>
      </c>
      <c r="B4050" s="5" t="s">
        <v>20824</v>
      </c>
      <c r="C4050" s="5" t="s">
        <v>20825</v>
      </c>
      <c r="D4050" s="6" t="s">
        <v>20546</v>
      </c>
      <c r="E4050" s="5" t="s">
        <v>20547</v>
      </c>
      <c r="F4050" s="5" t="s">
        <v>15938</v>
      </c>
      <c r="G4050" s="6" t="s">
        <v>20826</v>
      </c>
      <c r="H4050" s="5" t="s">
        <v>20827</v>
      </c>
      <c r="I4050" s="8" t="s">
        <v>20828</v>
      </c>
      <c r="J4050" s="5" t="s">
        <v>51</v>
      </c>
      <c r="K4050" s="4" t="s">
        <v>42</v>
      </c>
    </row>
    <row r="4051">
      <c r="A4051" s="4">
        <v>7047.0</v>
      </c>
      <c r="B4051" s="5" t="s">
        <v>20829</v>
      </c>
      <c r="C4051" s="5" t="s">
        <v>12541</v>
      </c>
      <c r="D4051" s="6" t="s">
        <v>20830</v>
      </c>
      <c r="E4051" s="5" t="s">
        <v>20547</v>
      </c>
      <c r="F4051" s="5" t="s">
        <v>15938</v>
      </c>
      <c r="G4051" s="6" t="s">
        <v>20831</v>
      </c>
      <c r="H4051" s="5" t="s">
        <v>20832</v>
      </c>
      <c r="I4051" s="9" t="s">
        <v>20833</v>
      </c>
      <c r="J4051" s="5" t="s">
        <v>463</v>
      </c>
      <c r="K4051" s="5" t="s">
        <v>13751</v>
      </c>
    </row>
    <row r="4052">
      <c r="A4052" s="4">
        <v>7046.0</v>
      </c>
      <c r="B4052" s="5" t="s">
        <v>20834</v>
      </c>
      <c r="C4052" s="5" t="s">
        <v>20835</v>
      </c>
      <c r="D4052" s="6" t="s">
        <v>20830</v>
      </c>
      <c r="E4052" s="5" t="s">
        <v>20547</v>
      </c>
      <c r="F4052" s="5" t="s">
        <v>15938</v>
      </c>
      <c r="G4052" s="6" t="s">
        <v>20836</v>
      </c>
      <c r="H4052" s="5" t="s">
        <v>20837</v>
      </c>
      <c r="I4052" s="9" t="s">
        <v>20838</v>
      </c>
      <c r="J4052" s="5" t="s">
        <v>93</v>
      </c>
      <c r="K4052" s="4" t="s">
        <v>42</v>
      </c>
    </row>
    <row r="4053">
      <c r="A4053" s="4">
        <v>7044.0</v>
      </c>
      <c r="B4053" s="5" t="s">
        <v>20839</v>
      </c>
      <c r="C4053" s="5" t="s">
        <v>20840</v>
      </c>
      <c r="D4053" s="6" t="s">
        <v>20530</v>
      </c>
      <c r="E4053" s="5" t="s">
        <v>15971</v>
      </c>
      <c r="F4053" s="5" t="s">
        <v>15938</v>
      </c>
      <c r="G4053" s="6" t="s">
        <v>20841</v>
      </c>
      <c r="H4053" s="5" t="s">
        <v>20842</v>
      </c>
      <c r="I4053" s="8" t="s">
        <v>20843</v>
      </c>
      <c r="J4053" s="5" t="s">
        <v>42</v>
      </c>
      <c r="K4053" s="5" t="s">
        <v>1050</v>
      </c>
    </row>
    <row r="4054">
      <c r="A4054" s="4">
        <v>7045.0</v>
      </c>
      <c r="B4054" s="5" t="s">
        <v>20844</v>
      </c>
      <c r="C4054" s="5" t="s">
        <v>20845</v>
      </c>
      <c r="D4054" s="6" t="s">
        <v>17115</v>
      </c>
      <c r="E4054" s="5" t="s">
        <v>15971</v>
      </c>
      <c r="F4054" s="5" t="s">
        <v>15938</v>
      </c>
      <c r="G4054" s="6" t="s">
        <v>20841</v>
      </c>
      <c r="H4054" s="5" t="s">
        <v>20846</v>
      </c>
      <c r="I4054" s="8" t="s">
        <v>20847</v>
      </c>
      <c r="J4054" s="5" t="s">
        <v>42</v>
      </c>
      <c r="K4054" s="4" t="s">
        <v>42</v>
      </c>
    </row>
    <row r="4055">
      <c r="A4055" s="4">
        <v>7043.0</v>
      </c>
      <c r="B4055" s="5" t="s">
        <v>20848</v>
      </c>
      <c r="C4055" s="5" t="s">
        <v>20849</v>
      </c>
      <c r="D4055" s="6" t="s">
        <v>20530</v>
      </c>
      <c r="E4055" s="5" t="s">
        <v>15971</v>
      </c>
      <c r="F4055" s="5" t="s">
        <v>15938</v>
      </c>
      <c r="G4055" s="6" t="s">
        <v>20850</v>
      </c>
      <c r="H4055" s="7" t="s">
        <v>20851</v>
      </c>
      <c r="I4055" s="8" t="str">
        <f>LOWER(SUBSTITUTE(SUBSTITUTE(SUBSTITUTE(SUBSTITUTE(SUBSTITUTE(SUBSTITUTE(SUBSTITUTE(B4055,"S.L.",""),"SL",""),"S.A.",""),"SA","")," ",""),".",""),",",""))&amp;".com"</f>
        <v>nordotel.com</v>
      </c>
      <c r="J4055" s="5" t="s">
        <v>42</v>
      </c>
      <c r="K4055" s="4" t="s">
        <v>42</v>
      </c>
    </row>
    <row r="4056">
      <c r="A4056" s="4">
        <v>7042.0</v>
      </c>
      <c r="B4056" s="5" t="s">
        <v>20852</v>
      </c>
      <c r="C4056" s="5" t="s">
        <v>20853</v>
      </c>
      <c r="D4056" s="6" t="s">
        <v>17115</v>
      </c>
      <c r="E4056" s="5" t="s">
        <v>15971</v>
      </c>
      <c r="F4056" s="5" t="s">
        <v>15938</v>
      </c>
      <c r="G4056" s="6" t="s">
        <v>20854</v>
      </c>
      <c r="H4056" s="5" t="s">
        <v>20855</v>
      </c>
      <c r="I4056" s="8" t="s">
        <v>20856</v>
      </c>
      <c r="J4056" s="5" t="s">
        <v>42</v>
      </c>
      <c r="K4056" s="5" t="s">
        <v>6696</v>
      </c>
    </row>
    <row r="4057">
      <c r="A4057" s="4">
        <v>7041.0</v>
      </c>
      <c r="B4057" s="5" t="s">
        <v>20857</v>
      </c>
      <c r="C4057" s="5" t="s">
        <v>20858</v>
      </c>
      <c r="D4057" s="6" t="s">
        <v>20530</v>
      </c>
      <c r="E4057" s="5" t="s">
        <v>15971</v>
      </c>
      <c r="F4057" s="5" t="s">
        <v>15938</v>
      </c>
      <c r="G4057" s="6" t="s">
        <v>20859</v>
      </c>
      <c r="H4057" s="5" t="s">
        <v>20860</v>
      </c>
      <c r="I4057" s="8" t="s">
        <v>20861</v>
      </c>
      <c r="J4057" s="5" t="s">
        <v>42</v>
      </c>
      <c r="K4057" s="5" t="s">
        <v>126</v>
      </c>
    </row>
    <row r="4058">
      <c r="A4058" s="4">
        <v>7040.0</v>
      </c>
      <c r="B4058" s="5" t="s">
        <v>20862</v>
      </c>
      <c r="C4058" s="5" t="s">
        <v>20863</v>
      </c>
      <c r="D4058" s="6" t="s">
        <v>17121</v>
      </c>
      <c r="E4058" s="5" t="s">
        <v>17122</v>
      </c>
      <c r="F4058" s="5" t="s">
        <v>15938</v>
      </c>
      <c r="G4058" s="6" t="s">
        <v>20864</v>
      </c>
      <c r="H4058" s="5" t="s">
        <v>20865</v>
      </c>
      <c r="I4058" s="8" t="s">
        <v>17976</v>
      </c>
      <c r="J4058" s="5" t="s">
        <v>93</v>
      </c>
      <c r="K4058" s="5" t="s">
        <v>711</v>
      </c>
    </row>
    <row r="4059">
      <c r="A4059" s="4">
        <v>7039.0</v>
      </c>
      <c r="B4059" s="5" t="s">
        <v>20866</v>
      </c>
      <c r="C4059" s="5" t="s">
        <v>20867</v>
      </c>
      <c r="D4059" s="6" t="s">
        <v>17121</v>
      </c>
      <c r="E4059" s="5" t="s">
        <v>17122</v>
      </c>
      <c r="F4059" s="5" t="s">
        <v>15938</v>
      </c>
      <c r="G4059" s="6" t="s">
        <v>20868</v>
      </c>
      <c r="H4059" s="7" t="s">
        <v>20869</v>
      </c>
      <c r="I4059" s="8" t="s">
        <v>20870</v>
      </c>
      <c r="J4059" s="5" t="s">
        <v>42</v>
      </c>
      <c r="K4059" s="5" t="s">
        <v>280</v>
      </c>
    </row>
    <row r="4060">
      <c r="A4060" s="4">
        <v>7038.0</v>
      </c>
      <c r="B4060" s="5" t="s">
        <v>20871</v>
      </c>
      <c r="C4060" s="5" t="s">
        <v>20872</v>
      </c>
      <c r="D4060" s="6" t="s">
        <v>20524</v>
      </c>
      <c r="E4060" s="5" t="s">
        <v>15971</v>
      </c>
      <c r="F4060" s="5" t="s">
        <v>15938</v>
      </c>
      <c r="G4060" s="6" t="s">
        <v>20873</v>
      </c>
      <c r="H4060" s="5" t="s">
        <v>20874</v>
      </c>
      <c r="I4060" s="8" t="s">
        <v>20875</v>
      </c>
      <c r="J4060" s="5" t="s">
        <v>42</v>
      </c>
      <c r="K4060" s="5" t="s">
        <v>7758</v>
      </c>
    </row>
    <row r="4061">
      <c r="A4061" s="4">
        <v>7037.0</v>
      </c>
      <c r="B4061" s="5" t="s">
        <v>20876</v>
      </c>
      <c r="C4061" s="5" t="s">
        <v>20877</v>
      </c>
      <c r="D4061" s="6" t="s">
        <v>20878</v>
      </c>
      <c r="E4061" s="5" t="s">
        <v>15971</v>
      </c>
      <c r="F4061" s="5" t="s">
        <v>15938</v>
      </c>
      <c r="G4061" s="6" t="s">
        <v>20879</v>
      </c>
      <c r="H4061" s="5" t="s">
        <v>20880</v>
      </c>
      <c r="I4061" s="8" t="s">
        <v>20881</v>
      </c>
      <c r="J4061" s="5" t="s">
        <v>42</v>
      </c>
      <c r="K4061" s="5" t="s">
        <v>260</v>
      </c>
    </row>
    <row r="4062">
      <c r="A4062" s="4">
        <v>7036.0</v>
      </c>
      <c r="B4062" s="5" t="s">
        <v>20882</v>
      </c>
      <c r="C4062" s="5" t="s">
        <v>20883</v>
      </c>
      <c r="D4062" s="6" t="s">
        <v>17121</v>
      </c>
      <c r="E4062" s="5" t="s">
        <v>15971</v>
      </c>
      <c r="F4062" s="5" t="s">
        <v>15938</v>
      </c>
      <c r="G4062" s="6" t="s">
        <v>20884</v>
      </c>
      <c r="H4062" s="5" t="s">
        <v>20885</v>
      </c>
      <c r="I4062" s="8" t="s">
        <v>20886</v>
      </c>
      <c r="J4062" s="5" t="s">
        <v>42</v>
      </c>
      <c r="K4062" s="5" t="s">
        <v>679</v>
      </c>
    </row>
    <row r="4063">
      <c r="A4063" s="4">
        <v>7035.0</v>
      </c>
      <c r="B4063" s="5" t="s">
        <v>20887</v>
      </c>
      <c r="C4063" s="5" t="s">
        <v>20888</v>
      </c>
      <c r="D4063" s="6" t="s">
        <v>17121</v>
      </c>
      <c r="E4063" s="5" t="s">
        <v>17122</v>
      </c>
      <c r="F4063" s="5" t="s">
        <v>15938</v>
      </c>
      <c r="G4063" s="6" t="s">
        <v>20889</v>
      </c>
      <c r="H4063" s="4" t="s">
        <v>20890</v>
      </c>
      <c r="I4063" s="8" t="s">
        <v>20891</v>
      </c>
      <c r="J4063" s="5" t="s">
        <v>93</v>
      </c>
      <c r="K4063" s="5" t="s">
        <v>43</v>
      </c>
    </row>
    <row r="4064">
      <c r="A4064" s="4">
        <v>7034.0</v>
      </c>
      <c r="B4064" s="5" t="s">
        <v>20892</v>
      </c>
      <c r="C4064" s="5" t="s">
        <v>20893</v>
      </c>
      <c r="D4064" s="6" t="s">
        <v>17121</v>
      </c>
      <c r="E4064" s="5" t="s">
        <v>17122</v>
      </c>
      <c r="F4064" s="5" t="s">
        <v>15938</v>
      </c>
      <c r="G4064" s="6" t="s">
        <v>20894</v>
      </c>
      <c r="H4064" s="5" t="s">
        <v>20895</v>
      </c>
      <c r="I4064" s="9" t="s">
        <v>20896</v>
      </c>
      <c r="J4064" s="5" t="s">
        <v>42</v>
      </c>
      <c r="K4064" s="5" t="s">
        <v>17640</v>
      </c>
    </row>
    <row r="4065">
      <c r="A4065" s="4">
        <v>7033.0</v>
      </c>
      <c r="B4065" s="5" t="s">
        <v>20897</v>
      </c>
      <c r="C4065" s="5" t="s">
        <v>20898</v>
      </c>
      <c r="D4065" s="6" t="s">
        <v>17121</v>
      </c>
      <c r="E4065" s="5" t="s">
        <v>17122</v>
      </c>
      <c r="F4065" s="5" t="s">
        <v>15938</v>
      </c>
      <c r="G4065" s="6" t="s">
        <v>20899</v>
      </c>
      <c r="H4065" s="4" t="s">
        <v>20900</v>
      </c>
      <c r="I4065" s="8" t="s">
        <v>20901</v>
      </c>
      <c r="J4065" s="5" t="s">
        <v>93</v>
      </c>
      <c r="K4065" s="5" t="s">
        <v>2456</v>
      </c>
    </row>
    <row r="4066">
      <c r="A4066" s="4">
        <v>7032.0</v>
      </c>
      <c r="B4066" s="5" t="s">
        <v>20902</v>
      </c>
      <c r="C4066" s="5" t="s">
        <v>20903</v>
      </c>
      <c r="D4066" s="6" t="s">
        <v>17121</v>
      </c>
      <c r="E4066" s="5" t="s">
        <v>17122</v>
      </c>
      <c r="F4066" s="5" t="s">
        <v>15938</v>
      </c>
      <c r="G4066" s="6" t="s">
        <v>20904</v>
      </c>
      <c r="H4066" s="5" t="s">
        <v>20905</v>
      </c>
      <c r="I4066" s="8" t="s">
        <v>20906</v>
      </c>
      <c r="J4066" s="5" t="s">
        <v>93</v>
      </c>
      <c r="K4066" s="4" t="s">
        <v>42</v>
      </c>
    </row>
    <row r="4067">
      <c r="A4067" s="4">
        <v>7031.0</v>
      </c>
      <c r="B4067" s="5" t="s">
        <v>20907</v>
      </c>
      <c r="C4067" s="5" t="s">
        <v>20908</v>
      </c>
      <c r="D4067" s="6" t="s">
        <v>17121</v>
      </c>
      <c r="E4067" s="5" t="s">
        <v>17122</v>
      </c>
      <c r="F4067" s="5" t="s">
        <v>15938</v>
      </c>
      <c r="G4067" s="6" t="s">
        <v>20909</v>
      </c>
      <c r="H4067" s="5" t="s">
        <v>20910</v>
      </c>
      <c r="I4067" s="8" t="s">
        <v>20911</v>
      </c>
      <c r="J4067" s="5" t="s">
        <v>93</v>
      </c>
      <c r="K4067" s="5" t="s">
        <v>16099</v>
      </c>
    </row>
    <row r="4068">
      <c r="A4068" s="4">
        <v>7030.0</v>
      </c>
      <c r="B4068" s="5" t="s">
        <v>20912</v>
      </c>
      <c r="C4068" s="5" t="s">
        <v>20913</v>
      </c>
      <c r="D4068" s="6" t="s">
        <v>17121</v>
      </c>
      <c r="E4068" s="5" t="s">
        <v>17122</v>
      </c>
      <c r="F4068" s="5" t="s">
        <v>15938</v>
      </c>
      <c r="G4068" s="6" t="s">
        <v>20914</v>
      </c>
      <c r="H4068" s="5" t="s">
        <v>20915</v>
      </c>
      <c r="I4068" s="8" t="s">
        <v>17976</v>
      </c>
      <c r="J4068" s="5" t="s">
        <v>93</v>
      </c>
      <c r="K4068" s="5" t="s">
        <v>1186</v>
      </c>
    </row>
    <row r="4069">
      <c r="A4069" s="4">
        <v>7029.0</v>
      </c>
      <c r="B4069" s="5" t="s">
        <v>20916</v>
      </c>
      <c r="C4069" s="5" t="s">
        <v>20917</v>
      </c>
      <c r="D4069" s="6" t="s">
        <v>17121</v>
      </c>
      <c r="E4069" s="5" t="s">
        <v>17122</v>
      </c>
      <c r="F4069" s="5" t="s">
        <v>15938</v>
      </c>
      <c r="G4069" s="6" t="s">
        <v>20918</v>
      </c>
      <c r="H4069" s="5" t="s">
        <v>20919</v>
      </c>
      <c r="I4069" s="8" t="s">
        <v>20920</v>
      </c>
      <c r="J4069" s="5" t="s">
        <v>93</v>
      </c>
      <c r="K4069" s="5" t="s">
        <v>1050</v>
      </c>
    </row>
    <row r="4070">
      <c r="A4070" s="4">
        <v>7028.0</v>
      </c>
      <c r="B4070" s="5" t="s">
        <v>20921</v>
      </c>
      <c r="C4070" s="5" t="s">
        <v>20922</v>
      </c>
      <c r="D4070" s="6" t="s">
        <v>17121</v>
      </c>
      <c r="E4070" s="5" t="s">
        <v>17122</v>
      </c>
      <c r="F4070" s="5" t="s">
        <v>15938</v>
      </c>
      <c r="G4070" s="6" t="s">
        <v>20923</v>
      </c>
      <c r="H4070" s="5" t="s">
        <v>20924</v>
      </c>
      <c r="I4070" s="9" t="s">
        <v>20925</v>
      </c>
      <c r="J4070" s="5" t="s">
        <v>42</v>
      </c>
      <c r="K4070" s="5" t="s">
        <v>294</v>
      </c>
    </row>
    <row r="4071">
      <c r="A4071" s="4">
        <v>7027.0</v>
      </c>
      <c r="B4071" s="5" t="s">
        <v>20926</v>
      </c>
      <c r="C4071" s="5" t="s">
        <v>20927</v>
      </c>
      <c r="D4071" s="6" t="s">
        <v>17121</v>
      </c>
      <c r="E4071" s="5" t="s">
        <v>17122</v>
      </c>
      <c r="F4071" s="5" t="s">
        <v>15938</v>
      </c>
      <c r="G4071" s="6" t="s">
        <v>20928</v>
      </c>
      <c r="H4071" s="5" t="s">
        <v>20929</v>
      </c>
      <c r="I4071" s="9" t="s">
        <v>20930</v>
      </c>
      <c r="J4071" s="5" t="s">
        <v>93</v>
      </c>
      <c r="K4071" s="5" t="s">
        <v>950</v>
      </c>
    </row>
    <row r="4072">
      <c r="A4072" s="4">
        <v>7026.0</v>
      </c>
      <c r="B4072" s="5" t="s">
        <v>20931</v>
      </c>
      <c r="C4072" s="5" t="s">
        <v>20932</v>
      </c>
      <c r="D4072" s="6" t="s">
        <v>17121</v>
      </c>
      <c r="E4072" s="5" t="s">
        <v>17122</v>
      </c>
      <c r="F4072" s="5" t="s">
        <v>15938</v>
      </c>
      <c r="G4072" s="6" t="s">
        <v>20933</v>
      </c>
      <c r="H4072" s="5" t="s">
        <v>20934</v>
      </c>
      <c r="I4072" s="8" t="s">
        <v>20935</v>
      </c>
      <c r="J4072" s="5" t="s">
        <v>108</v>
      </c>
      <c r="K4072" s="4" t="s">
        <v>42</v>
      </c>
    </row>
    <row r="4073">
      <c r="A4073" s="4">
        <v>7025.0</v>
      </c>
      <c r="B4073" s="5" t="s">
        <v>20936</v>
      </c>
      <c r="C4073" s="5" t="s">
        <v>20937</v>
      </c>
      <c r="D4073" s="6" t="s">
        <v>17121</v>
      </c>
      <c r="E4073" s="5" t="s">
        <v>17122</v>
      </c>
      <c r="F4073" s="5" t="s">
        <v>15938</v>
      </c>
      <c r="G4073" s="6" t="s">
        <v>20938</v>
      </c>
      <c r="H4073" s="5" t="s">
        <v>20939</v>
      </c>
      <c r="I4073" s="9" t="s">
        <v>20940</v>
      </c>
      <c r="J4073" s="5" t="s">
        <v>108</v>
      </c>
      <c r="K4073" s="5" t="s">
        <v>13751</v>
      </c>
    </row>
    <row r="4074">
      <c r="A4074" s="4">
        <v>7024.0</v>
      </c>
      <c r="B4074" s="5" t="s">
        <v>20941</v>
      </c>
      <c r="C4074" s="5" t="s">
        <v>20942</v>
      </c>
      <c r="D4074" s="6" t="s">
        <v>17121</v>
      </c>
      <c r="E4074" s="5" t="s">
        <v>17122</v>
      </c>
      <c r="F4074" s="5" t="s">
        <v>15938</v>
      </c>
      <c r="G4074" s="6" t="s">
        <v>20943</v>
      </c>
      <c r="H4074" s="5" t="s">
        <v>20944</v>
      </c>
      <c r="I4074" s="8" t="s">
        <v>20945</v>
      </c>
      <c r="J4074" s="5" t="s">
        <v>42</v>
      </c>
      <c r="K4074" s="5" t="s">
        <v>12730</v>
      </c>
    </row>
    <row r="4075">
      <c r="A4075" s="4">
        <v>7023.0</v>
      </c>
      <c r="B4075" s="5" t="s">
        <v>20946</v>
      </c>
      <c r="C4075" s="5" t="s">
        <v>20947</v>
      </c>
      <c r="D4075" s="6" t="s">
        <v>17121</v>
      </c>
      <c r="E4075" s="5" t="s">
        <v>17122</v>
      </c>
      <c r="F4075" s="5" t="s">
        <v>15938</v>
      </c>
      <c r="G4075" s="6" t="s">
        <v>20948</v>
      </c>
      <c r="H4075" s="5" t="s">
        <v>20949</v>
      </c>
      <c r="I4075" s="9" t="s">
        <v>20950</v>
      </c>
      <c r="J4075" s="5" t="s">
        <v>93</v>
      </c>
      <c r="K4075" s="4" t="s">
        <v>42</v>
      </c>
    </row>
    <row r="4076">
      <c r="A4076" s="4">
        <v>7022.0</v>
      </c>
      <c r="B4076" s="5" t="s">
        <v>20951</v>
      </c>
      <c r="C4076" s="5" t="s">
        <v>20952</v>
      </c>
      <c r="D4076" s="6" t="s">
        <v>17121</v>
      </c>
      <c r="E4076" s="5" t="s">
        <v>17122</v>
      </c>
      <c r="F4076" s="5" t="s">
        <v>15938</v>
      </c>
      <c r="G4076" s="6" t="s">
        <v>20953</v>
      </c>
      <c r="H4076" s="5" t="s">
        <v>20954</v>
      </c>
      <c r="I4076" s="9" t="s">
        <v>20955</v>
      </c>
      <c r="J4076" s="5" t="s">
        <v>42</v>
      </c>
      <c r="K4076" s="5" t="s">
        <v>381</v>
      </c>
    </row>
    <row r="4077">
      <c r="A4077" s="4">
        <v>7021.0</v>
      </c>
      <c r="B4077" s="5" t="s">
        <v>20956</v>
      </c>
      <c r="C4077" s="5" t="s">
        <v>20957</v>
      </c>
      <c r="D4077" s="6" t="s">
        <v>17121</v>
      </c>
      <c r="E4077" s="5" t="s">
        <v>17122</v>
      </c>
      <c r="F4077" s="5" t="s">
        <v>15938</v>
      </c>
      <c r="G4077" s="6" t="s">
        <v>20958</v>
      </c>
      <c r="H4077" s="7" t="s">
        <v>20959</v>
      </c>
      <c r="I4077" s="8" t="str">
        <f>LOWER(SUBSTITUTE(SUBSTITUTE(SUBSTITUTE(SUBSTITUTE(SUBSTITUTE(SUBSTITUTE(SUBSTITUTE(B4077,"S.L.",""),"SL",""),"S.A.",""),"SA","")," ",""),".",""),",",""))&amp;".com"</f>
        <v>ibintur.com</v>
      </c>
      <c r="J4077" s="5" t="s">
        <v>93</v>
      </c>
      <c r="K4077" s="4" t="s">
        <v>42</v>
      </c>
    </row>
    <row r="4078">
      <c r="A4078" s="4">
        <v>7020.0</v>
      </c>
      <c r="B4078" s="5" t="s">
        <v>20960</v>
      </c>
      <c r="C4078" s="5" t="s">
        <v>20961</v>
      </c>
      <c r="D4078" s="6" t="s">
        <v>17121</v>
      </c>
      <c r="E4078" s="5" t="s">
        <v>17122</v>
      </c>
      <c r="F4078" s="5" t="s">
        <v>15938</v>
      </c>
      <c r="G4078" s="6" t="s">
        <v>20962</v>
      </c>
      <c r="H4078" s="5" t="s">
        <v>20963</v>
      </c>
      <c r="I4078" s="8" t="s">
        <v>20964</v>
      </c>
      <c r="J4078" s="5" t="s">
        <v>93</v>
      </c>
      <c r="K4078" s="4" t="s">
        <v>42</v>
      </c>
    </row>
    <row r="4079">
      <c r="A4079" s="4">
        <v>7019.0</v>
      </c>
      <c r="B4079" s="5" t="s">
        <v>20965</v>
      </c>
      <c r="C4079" s="5" t="s">
        <v>20966</v>
      </c>
      <c r="D4079" s="6" t="s">
        <v>17121</v>
      </c>
      <c r="E4079" s="5" t="s">
        <v>17122</v>
      </c>
      <c r="F4079" s="5" t="s">
        <v>15938</v>
      </c>
      <c r="G4079" s="6" t="s">
        <v>20967</v>
      </c>
      <c r="H4079" s="5" t="s">
        <v>20968</v>
      </c>
      <c r="I4079" s="8" t="s">
        <v>20969</v>
      </c>
      <c r="J4079" s="5" t="s">
        <v>42</v>
      </c>
      <c r="K4079" s="5" t="s">
        <v>15014</v>
      </c>
    </row>
    <row r="4080">
      <c r="A4080" s="4">
        <v>7018.0</v>
      </c>
      <c r="B4080" s="5" t="s">
        <v>20970</v>
      </c>
      <c r="C4080" s="5" t="s">
        <v>20971</v>
      </c>
      <c r="D4080" s="6" t="s">
        <v>17121</v>
      </c>
      <c r="E4080" s="5" t="s">
        <v>17122</v>
      </c>
      <c r="F4080" s="5" t="s">
        <v>15938</v>
      </c>
      <c r="G4080" s="6" t="s">
        <v>20972</v>
      </c>
      <c r="H4080" s="5" t="s">
        <v>20973</v>
      </c>
      <c r="I4080" s="8" t="s">
        <v>20974</v>
      </c>
      <c r="J4080" s="5" t="s">
        <v>93</v>
      </c>
      <c r="K4080" s="5" t="s">
        <v>233</v>
      </c>
    </row>
    <row r="4081">
      <c r="A4081" s="4">
        <v>7017.0</v>
      </c>
      <c r="B4081" s="5" t="s">
        <v>20975</v>
      </c>
      <c r="C4081" s="5" t="s">
        <v>20976</v>
      </c>
      <c r="D4081" s="6" t="s">
        <v>17121</v>
      </c>
      <c r="E4081" s="5" t="s">
        <v>17122</v>
      </c>
      <c r="F4081" s="5" t="s">
        <v>15938</v>
      </c>
      <c r="G4081" s="6" t="s">
        <v>20977</v>
      </c>
      <c r="H4081" s="7" t="s">
        <v>20978</v>
      </c>
      <c r="I4081" s="8" t="str">
        <f>LOWER(SUBSTITUTE(SUBSTITUTE(SUBSTITUTE(SUBSTITUTE(SUBSTITUTE(SUBSTITUTE(SUBSTITUTE(B4081,"S.L.",""),"SL",""),"S.A.",""),"SA","")," ",""),".",""),",",""))&amp;".com"</f>
        <v>marenostrum.com</v>
      </c>
      <c r="J4081" s="5" t="s">
        <v>93</v>
      </c>
      <c r="K4081" s="5" t="s">
        <v>20979</v>
      </c>
    </row>
    <row r="4082">
      <c r="A4082" s="4">
        <v>7016.0</v>
      </c>
      <c r="B4082" s="5" t="s">
        <v>20980</v>
      </c>
      <c r="C4082" s="5" t="s">
        <v>20981</v>
      </c>
      <c r="D4082" s="6" t="s">
        <v>17121</v>
      </c>
      <c r="E4082" s="5" t="s">
        <v>17122</v>
      </c>
      <c r="F4082" s="5" t="s">
        <v>15938</v>
      </c>
      <c r="G4082" s="6" t="s">
        <v>20982</v>
      </c>
      <c r="H4082" s="5" t="s">
        <v>20983</v>
      </c>
      <c r="I4082" s="8" t="s">
        <v>20301</v>
      </c>
      <c r="J4082" s="5" t="s">
        <v>42</v>
      </c>
      <c r="K4082" s="5" t="s">
        <v>20984</v>
      </c>
    </row>
    <row r="4083">
      <c r="A4083" s="4">
        <v>7015.0</v>
      </c>
      <c r="B4083" s="5" t="s">
        <v>20985</v>
      </c>
      <c r="C4083" s="5" t="s">
        <v>20986</v>
      </c>
      <c r="D4083" s="6" t="s">
        <v>17121</v>
      </c>
      <c r="E4083" s="5" t="s">
        <v>17122</v>
      </c>
      <c r="F4083" s="5" t="s">
        <v>15938</v>
      </c>
      <c r="G4083" s="6" t="s">
        <v>20987</v>
      </c>
      <c r="H4083" s="7" t="s">
        <v>20988</v>
      </c>
      <c r="I4083" s="8" t="str">
        <f>LOWER(SUBSTITUTE(SUBSTITUTE(SUBSTITUTE(SUBSTITUTE(SUBSTITUTE(SUBSTITUTE(SUBSTITUTE(B4083,"S.L.",""),"SL",""),"S.A.",""),"SA","")," ",""),".",""),",",""))&amp;".com"</f>
        <v>centralplaya.com</v>
      </c>
      <c r="J4083" s="5" t="s">
        <v>42</v>
      </c>
      <c r="K4083" s="5" t="s">
        <v>7529</v>
      </c>
    </row>
    <row r="4084">
      <c r="A4084" s="4">
        <v>7014.0</v>
      </c>
      <c r="B4084" s="5" t="s">
        <v>20989</v>
      </c>
      <c r="C4084" s="5" t="s">
        <v>20990</v>
      </c>
      <c r="D4084" s="6" t="s">
        <v>17121</v>
      </c>
      <c r="E4084" s="5" t="s">
        <v>17122</v>
      </c>
      <c r="F4084" s="5" t="s">
        <v>15938</v>
      </c>
      <c r="G4084" s="6" t="s">
        <v>20991</v>
      </c>
      <c r="H4084" s="7" t="s">
        <v>20992</v>
      </c>
      <c r="I4084" s="8" t="s">
        <v>16163</v>
      </c>
      <c r="J4084" s="5" t="s">
        <v>42</v>
      </c>
      <c r="K4084" s="5" t="s">
        <v>20993</v>
      </c>
    </row>
    <row r="4085">
      <c r="A4085" s="4">
        <v>7013.0</v>
      </c>
      <c r="B4085" s="5" t="s">
        <v>20994</v>
      </c>
      <c r="C4085" s="5" t="s">
        <v>20995</v>
      </c>
      <c r="D4085" s="6" t="s">
        <v>17121</v>
      </c>
      <c r="E4085" s="5" t="s">
        <v>17122</v>
      </c>
      <c r="F4085" s="5" t="s">
        <v>15938</v>
      </c>
      <c r="G4085" s="6" t="s">
        <v>20996</v>
      </c>
      <c r="H4085" s="5" t="s">
        <v>20997</v>
      </c>
      <c r="I4085" s="8" t="s">
        <v>20998</v>
      </c>
      <c r="J4085" s="5" t="s">
        <v>42</v>
      </c>
      <c r="K4085" s="4" t="s">
        <v>42</v>
      </c>
    </row>
    <row r="4086">
      <c r="A4086" s="4">
        <v>7012.0</v>
      </c>
      <c r="B4086" s="5" t="s">
        <v>20999</v>
      </c>
      <c r="C4086" s="5" t="s">
        <v>20981</v>
      </c>
      <c r="D4086" s="6" t="s">
        <v>17121</v>
      </c>
      <c r="E4086" s="5" t="s">
        <v>17122</v>
      </c>
      <c r="F4086" s="5" t="s">
        <v>15938</v>
      </c>
      <c r="G4086" s="6" t="s">
        <v>21000</v>
      </c>
      <c r="H4086" s="5" t="s">
        <v>21001</v>
      </c>
      <c r="I4086" s="8" t="s">
        <v>20301</v>
      </c>
      <c r="J4086" s="5" t="s">
        <v>93</v>
      </c>
      <c r="K4086" s="5" t="s">
        <v>10110</v>
      </c>
    </row>
    <row r="4087">
      <c r="A4087" s="4">
        <v>7011.0</v>
      </c>
      <c r="B4087" s="5" t="s">
        <v>21002</v>
      </c>
      <c r="C4087" s="5" t="s">
        <v>21003</v>
      </c>
      <c r="D4087" s="6" t="s">
        <v>17144</v>
      </c>
      <c r="E4087" s="5" t="s">
        <v>17145</v>
      </c>
      <c r="F4087" s="5" t="s">
        <v>15938</v>
      </c>
      <c r="G4087" s="6" t="s">
        <v>21004</v>
      </c>
      <c r="H4087" s="7" t="s">
        <v>21005</v>
      </c>
      <c r="I4087" s="8" t="str">
        <f t="shared" ref="I4087:I4088" si="8">LOWER(SUBSTITUTE(SUBSTITUTE(SUBSTITUTE(SUBSTITUTE(SUBSTITUTE(SUBSTITUTE(SUBSTITUTE(B4087,"S.L.",""),"SL",""),"S.A.",""),"SA","")," ",""),".",""),",",""))&amp;".com"</f>
        <v>delmar.com</v>
      </c>
      <c r="J4087" s="5" t="s">
        <v>42</v>
      </c>
      <c r="K4087" s="4" t="s">
        <v>42</v>
      </c>
    </row>
    <row r="4088">
      <c r="A4088" s="4">
        <v>7010.0</v>
      </c>
      <c r="B4088" s="5" t="s">
        <v>21006</v>
      </c>
      <c r="C4088" s="5" t="s">
        <v>21007</v>
      </c>
      <c r="D4088" s="6" t="s">
        <v>17121</v>
      </c>
      <c r="E4088" s="5" t="s">
        <v>17122</v>
      </c>
      <c r="F4088" s="5" t="s">
        <v>15938</v>
      </c>
      <c r="G4088" s="6" t="s">
        <v>21004</v>
      </c>
      <c r="H4088" s="7" t="s">
        <v>21008</v>
      </c>
      <c r="I4088" s="8" t="str">
        <f t="shared" si="8"/>
        <v>jabeque.com</v>
      </c>
      <c r="J4088" s="5" t="s">
        <v>93</v>
      </c>
      <c r="K4088" s="4" t="s">
        <v>42</v>
      </c>
    </row>
    <row r="4089">
      <c r="A4089" s="4">
        <v>7009.0</v>
      </c>
      <c r="B4089" s="5" t="s">
        <v>21009</v>
      </c>
      <c r="C4089" s="5" t="s">
        <v>21010</v>
      </c>
      <c r="D4089" s="6" t="s">
        <v>17121</v>
      </c>
      <c r="E4089" s="5" t="s">
        <v>17122</v>
      </c>
      <c r="F4089" s="5" t="s">
        <v>15938</v>
      </c>
      <c r="G4089" s="6" t="s">
        <v>21004</v>
      </c>
      <c r="H4089" s="5" t="s">
        <v>21011</v>
      </c>
      <c r="I4089" s="8" t="s">
        <v>21012</v>
      </c>
      <c r="J4089" s="5" t="s">
        <v>42</v>
      </c>
      <c r="K4089" s="4" t="s">
        <v>42</v>
      </c>
    </row>
    <row r="4090">
      <c r="A4090" s="4">
        <v>7008.0</v>
      </c>
      <c r="B4090" s="5" t="s">
        <v>21013</v>
      </c>
      <c r="C4090" s="5" t="s">
        <v>21014</v>
      </c>
      <c r="D4090" s="6" t="s">
        <v>19798</v>
      </c>
      <c r="E4090" s="5" t="s">
        <v>17099</v>
      </c>
      <c r="F4090" s="5" t="s">
        <v>15938</v>
      </c>
      <c r="G4090" s="6" t="s">
        <v>21015</v>
      </c>
      <c r="H4090" s="5" t="s">
        <v>21016</v>
      </c>
      <c r="I4090" s="8" t="s">
        <v>21017</v>
      </c>
      <c r="J4090" s="5" t="s">
        <v>42</v>
      </c>
      <c r="K4090" s="4" t="s">
        <v>42</v>
      </c>
    </row>
    <row r="4091">
      <c r="A4091" s="4">
        <v>7006.0</v>
      </c>
      <c r="B4091" s="5" t="s">
        <v>21018</v>
      </c>
      <c r="C4091" s="5" t="s">
        <v>21019</v>
      </c>
      <c r="D4091" s="6" t="s">
        <v>17121</v>
      </c>
      <c r="E4091" s="5" t="s">
        <v>17122</v>
      </c>
      <c r="F4091" s="5" t="s">
        <v>15938</v>
      </c>
      <c r="G4091" s="6" t="s">
        <v>21020</v>
      </c>
      <c r="H4091" s="7" t="s">
        <v>21021</v>
      </c>
      <c r="I4091" s="11" t="s">
        <v>21022</v>
      </c>
      <c r="J4091" s="5" t="s">
        <v>42</v>
      </c>
      <c r="K4091" s="5" t="s">
        <v>1375</v>
      </c>
    </row>
    <row r="4092">
      <c r="A4092" s="4">
        <v>7007.0</v>
      </c>
      <c r="B4092" s="5" t="s">
        <v>21023</v>
      </c>
      <c r="C4092" s="5" t="s">
        <v>21024</v>
      </c>
      <c r="D4092" s="6" t="s">
        <v>17121</v>
      </c>
      <c r="E4092" s="5" t="s">
        <v>17122</v>
      </c>
      <c r="F4092" s="5" t="s">
        <v>15938</v>
      </c>
      <c r="G4092" s="6" t="s">
        <v>21020</v>
      </c>
      <c r="H4092" s="5" t="s">
        <v>21025</v>
      </c>
      <c r="I4092" s="8" t="s">
        <v>16602</v>
      </c>
      <c r="J4092" s="5" t="s">
        <v>42</v>
      </c>
      <c r="K4092" s="5" t="s">
        <v>9753</v>
      </c>
    </row>
    <row r="4093">
      <c r="A4093" s="4">
        <v>7005.0</v>
      </c>
      <c r="B4093" s="5" t="s">
        <v>21026</v>
      </c>
      <c r="C4093" s="5" t="s">
        <v>21027</v>
      </c>
      <c r="D4093" s="6" t="s">
        <v>17121</v>
      </c>
      <c r="E4093" s="5" t="s">
        <v>17122</v>
      </c>
      <c r="F4093" s="5" t="s">
        <v>15938</v>
      </c>
      <c r="G4093" s="6" t="s">
        <v>21028</v>
      </c>
      <c r="H4093" s="7" t="s">
        <v>21029</v>
      </c>
      <c r="I4093" s="8" t="str">
        <f t="shared" ref="I4093:I4094" si="9">LOWER(SUBSTITUTE(SUBSTITUTE(SUBSTITUTE(SUBSTITUTE(SUBSTITUTE(SUBSTITUTE(SUBSTITUTE(B4093,"S.L.",""),"SL",""),"S.A.",""),"SA","")," ",""),".",""),",",""))&amp;".com"</f>
        <v>algarb.com</v>
      </c>
      <c r="J4093" s="5" t="s">
        <v>93</v>
      </c>
      <c r="K4093" s="5" t="s">
        <v>21030</v>
      </c>
    </row>
    <row r="4094">
      <c r="A4094" s="4">
        <v>7003.0</v>
      </c>
      <c r="B4094" s="5" t="s">
        <v>21031</v>
      </c>
      <c r="C4094" s="5" t="s">
        <v>21032</v>
      </c>
      <c r="D4094" s="6" t="s">
        <v>17121</v>
      </c>
      <c r="E4094" s="5" t="s">
        <v>17122</v>
      </c>
      <c r="F4094" s="5" t="s">
        <v>15938</v>
      </c>
      <c r="G4094" s="6" t="s">
        <v>21033</v>
      </c>
      <c r="H4094" s="7" t="s">
        <v>21034</v>
      </c>
      <c r="I4094" s="8" t="str">
        <f t="shared" si="9"/>
        <v>luxmar.com</v>
      </c>
      <c r="J4094" s="5" t="s">
        <v>93</v>
      </c>
      <c r="K4094" s="4" t="s">
        <v>42</v>
      </c>
    </row>
    <row r="4095">
      <c r="A4095" s="4">
        <v>7004.0</v>
      </c>
      <c r="B4095" s="5" t="s">
        <v>21035</v>
      </c>
      <c r="C4095" s="5" t="s">
        <v>21036</v>
      </c>
      <c r="D4095" s="6" t="s">
        <v>17121</v>
      </c>
      <c r="E4095" s="5" t="s">
        <v>17122</v>
      </c>
      <c r="F4095" s="5" t="s">
        <v>15938</v>
      </c>
      <c r="G4095" s="6" t="s">
        <v>21033</v>
      </c>
      <c r="H4095" s="7" t="s">
        <v>21037</v>
      </c>
      <c r="I4095" s="11" t="s">
        <v>21038</v>
      </c>
      <c r="J4095" s="5" t="s">
        <v>93</v>
      </c>
      <c r="K4095" s="4" t="s">
        <v>42</v>
      </c>
    </row>
    <row r="4096">
      <c r="A4096" s="4">
        <v>7002.0</v>
      </c>
      <c r="B4096" s="5" t="s">
        <v>21039</v>
      </c>
      <c r="C4096" s="5" t="s">
        <v>21040</v>
      </c>
      <c r="D4096" s="6" t="s">
        <v>17121</v>
      </c>
      <c r="E4096" s="5" t="s">
        <v>17122</v>
      </c>
      <c r="F4096" s="5" t="s">
        <v>15938</v>
      </c>
      <c r="G4096" s="6" t="s">
        <v>21041</v>
      </c>
      <c r="H4096" s="5" t="s">
        <v>21042</v>
      </c>
      <c r="I4096" s="8" t="s">
        <v>21043</v>
      </c>
      <c r="J4096" s="5" t="s">
        <v>93</v>
      </c>
      <c r="K4096" s="5" t="s">
        <v>12730</v>
      </c>
    </row>
    <row r="4097">
      <c r="A4097" s="4">
        <v>7001.0</v>
      </c>
      <c r="B4097" s="5" t="s">
        <v>21044</v>
      </c>
      <c r="C4097" s="5" t="s">
        <v>21045</v>
      </c>
      <c r="D4097" s="6" t="s">
        <v>17121</v>
      </c>
      <c r="E4097" s="5" t="s">
        <v>17122</v>
      </c>
      <c r="F4097" s="5" t="s">
        <v>15938</v>
      </c>
      <c r="G4097" s="6" t="s">
        <v>21046</v>
      </c>
      <c r="H4097" s="5" t="s">
        <v>21047</v>
      </c>
      <c r="I4097" s="8" t="s">
        <v>21048</v>
      </c>
      <c r="J4097" s="5" t="s">
        <v>42</v>
      </c>
      <c r="K4097" s="5" t="s">
        <v>1261</v>
      </c>
    </row>
    <row r="4098">
      <c r="A4098" s="4">
        <v>7000.0</v>
      </c>
      <c r="B4098" s="5" t="s">
        <v>21049</v>
      </c>
      <c r="C4098" s="5" t="s">
        <v>21050</v>
      </c>
      <c r="D4098" s="6" t="s">
        <v>17121</v>
      </c>
      <c r="E4098" s="5" t="s">
        <v>17122</v>
      </c>
      <c r="F4098" s="5" t="s">
        <v>15938</v>
      </c>
      <c r="G4098" s="6" t="s">
        <v>21051</v>
      </c>
      <c r="H4098" s="5" t="s">
        <v>20944</v>
      </c>
      <c r="I4098" s="8" t="s">
        <v>20945</v>
      </c>
      <c r="J4098" s="5" t="s">
        <v>42</v>
      </c>
      <c r="K4098" s="5" t="s">
        <v>12282</v>
      </c>
    </row>
    <row r="4099">
      <c r="A4099" s="4">
        <v>6999.0</v>
      </c>
      <c r="B4099" s="5" t="s">
        <v>21052</v>
      </c>
      <c r="C4099" s="5" t="s">
        <v>21053</v>
      </c>
      <c r="D4099" s="6" t="s">
        <v>17121</v>
      </c>
      <c r="E4099" s="5" t="s">
        <v>17122</v>
      </c>
      <c r="F4099" s="5" t="s">
        <v>15938</v>
      </c>
      <c r="G4099" s="6" t="s">
        <v>21054</v>
      </c>
      <c r="H4099" s="5" t="s">
        <v>21055</v>
      </c>
      <c r="I4099" s="8" t="s">
        <v>21056</v>
      </c>
      <c r="J4099" s="5" t="s">
        <v>232</v>
      </c>
      <c r="K4099" s="4" t="s">
        <v>42</v>
      </c>
    </row>
    <row r="4100">
      <c r="A4100" s="4">
        <v>6998.0</v>
      </c>
      <c r="B4100" s="5" t="s">
        <v>21057</v>
      </c>
      <c r="C4100" s="5" t="s">
        <v>21058</v>
      </c>
      <c r="D4100" s="6" t="s">
        <v>17121</v>
      </c>
      <c r="E4100" s="5" t="s">
        <v>17122</v>
      </c>
      <c r="F4100" s="5" t="s">
        <v>15938</v>
      </c>
      <c r="G4100" s="6" t="s">
        <v>21059</v>
      </c>
      <c r="H4100" s="4" t="s">
        <v>21060</v>
      </c>
      <c r="I4100" s="11" t="s">
        <v>21061</v>
      </c>
      <c r="J4100" s="5" t="s">
        <v>42</v>
      </c>
      <c r="K4100" s="5" t="s">
        <v>35</v>
      </c>
    </row>
    <row r="4101">
      <c r="A4101" s="4">
        <v>6997.0</v>
      </c>
      <c r="B4101" s="5" t="s">
        <v>21062</v>
      </c>
      <c r="C4101" s="5" t="s">
        <v>21058</v>
      </c>
      <c r="D4101" s="6" t="s">
        <v>17121</v>
      </c>
      <c r="E4101" s="5" t="s">
        <v>17122</v>
      </c>
      <c r="F4101" s="5" t="s">
        <v>15938</v>
      </c>
      <c r="G4101" s="6" t="s">
        <v>21063</v>
      </c>
      <c r="H4101" s="4" t="s">
        <v>21060</v>
      </c>
      <c r="I4101" s="11" t="s">
        <v>21061</v>
      </c>
      <c r="J4101" s="5" t="s">
        <v>93</v>
      </c>
      <c r="K4101" s="4" t="s">
        <v>42</v>
      </c>
    </row>
    <row r="4102">
      <c r="A4102" s="4">
        <v>6996.0</v>
      </c>
      <c r="B4102" s="5" t="s">
        <v>21064</v>
      </c>
      <c r="C4102" s="5" t="s">
        <v>21065</v>
      </c>
      <c r="D4102" s="6" t="s">
        <v>19798</v>
      </c>
      <c r="E4102" s="5" t="s">
        <v>17099</v>
      </c>
      <c r="F4102" s="5" t="s">
        <v>15938</v>
      </c>
      <c r="G4102" s="6" t="s">
        <v>21066</v>
      </c>
      <c r="H4102" s="5" t="s">
        <v>21067</v>
      </c>
      <c r="I4102" s="8" t="s">
        <v>21068</v>
      </c>
      <c r="J4102" s="5" t="s">
        <v>42</v>
      </c>
      <c r="K4102" s="5" t="s">
        <v>16127</v>
      </c>
    </row>
    <row r="4103">
      <c r="A4103" s="4">
        <v>6995.0</v>
      </c>
      <c r="B4103" s="5" t="s">
        <v>21069</v>
      </c>
      <c r="C4103" s="5" t="s">
        <v>21070</v>
      </c>
      <c r="D4103" s="6" t="s">
        <v>17198</v>
      </c>
      <c r="E4103" s="5" t="s">
        <v>15985</v>
      </c>
      <c r="F4103" s="5" t="s">
        <v>15938</v>
      </c>
      <c r="G4103" s="6" t="s">
        <v>21071</v>
      </c>
      <c r="H4103" s="5" t="s">
        <v>21072</v>
      </c>
      <c r="I4103" s="8" t="s">
        <v>21073</v>
      </c>
      <c r="J4103" s="5" t="s">
        <v>42</v>
      </c>
      <c r="K4103" s="5" t="s">
        <v>420</v>
      </c>
    </row>
    <row r="4104">
      <c r="A4104" s="4">
        <v>6993.0</v>
      </c>
      <c r="B4104" s="5" t="s">
        <v>21074</v>
      </c>
      <c r="C4104" s="5" t="s">
        <v>21075</v>
      </c>
      <c r="D4104" s="6" t="s">
        <v>15991</v>
      </c>
      <c r="E4104" s="5" t="s">
        <v>15985</v>
      </c>
      <c r="F4104" s="5" t="s">
        <v>15938</v>
      </c>
      <c r="G4104" s="6" t="s">
        <v>21076</v>
      </c>
      <c r="H4104" s="7" t="s">
        <v>21077</v>
      </c>
      <c r="I4104" s="8" t="s">
        <v>21078</v>
      </c>
      <c r="J4104" s="5" t="s">
        <v>108</v>
      </c>
      <c r="K4104" s="4" t="s">
        <v>42</v>
      </c>
    </row>
    <row r="4105">
      <c r="A4105" s="4">
        <v>6992.0</v>
      </c>
      <c r="B4105" s="5" t="s">
        <v>21079</v>
      </c>
      <c r="C4105" s="5" t="s">
        <v>21080</v>
      </c>
      <c r="D4105" s="6" t="s">
        <v>17421</v>
      </c>
      <c r="E4105" s="5" t="s">
        <v>17422</v>
      </c>
      <c r="F4105" s="5" t="s">
        <v>15938</v>
      </c>
      <c r="G4105" s="6" t="s">
        <v>21076</v>
      </c>
      <c r="H4105" s="7" t="s">
        <v>21081</v>
      </c>
      <c r="I4105" s="8" t="s">
        <v>21082</v>
      </c>
      <c r="J4105" s="5" t="s">
        <v>108</v>
      </c>
      <c r="K4105" s="5" t="s">
        <v>553</v>
      </c>
    </row>
    <row r="4106">
      <c r="A4106" s="4">
        <v>6994.0</v>
      </c>
      <c r="B4106" s="5" t="s">
        <v>21083</v>
      </c>
      <c r="C4106" s="5" t="s">
        <v>21084</v>
      </c>
      <c r="D4106" s="6" t="s">
        <v>15936</v>
      </c>
      <c r="E4106" s="5" t="s">
        <v>16504</v>
      </c>
      <c r="F4106" s="5" t="s">
        <v>15938</v>
      </c>
      <c r="G4106" s="6" t="s">
        <v>21076</v>
      </c>
      <c r="H4106" s="7" t="s">
        <v>21085</v>
      </c>
      <c r="I4106" s="8" t="s">
        <v>21082</v>
      </c>
      <c r="J4106" s="5" t="s">
        <v>108</v>
      </c>
      <c r="K4106" s="5" t="s">
        <v>294</v>
      </c>
    </row>
    <row r="4107">
      <c r="A4107" s="4">
        <v>6991.0</v>
      </c>
      <c r="B4107" s="5" t="s">
        <v>21086</v>
      </c>
      <c r="C4107" s="5" t="s">
        <v>21087</v>
      </c>
      <c r="D4107" s="6" t="s">
        <v>17310</v>
      </c>
      <c r="E4107" s="5" t="s">
        <v>15985</v>
      </c>
      <c r="F4107" s="5" t="s">
        <v>15938</v>
      </c>
      <c r="G4107" s="6" t="s">
        <v>21088</v>
      </c>
      <c r="H4107" s="7" t="s">
        <v>21089</v>
      </c>
      <c r="I4107" s="8" t="str">
        <f>LOWER(SUBSTITUTE(SUBSTITUTE(SUBSTITUTE(SUBSTITUTE(SUBSTITUTE(SUBSTITUTE(SUBSTITUTE(B4107,"S.L.",""),"SL",""),"S.A.",""),"SA","")," ",""),".",""),",",""))&amp;".com"</f>
        <v>alojamientosturisticosdebaleares.com</v>
      </c>
      <c r="J4107" s="5" t="s">
        <v>93</v>
      </c>
      <c r="K4107" s="4" t="s">
        <v>42</v>
      </c>
    </row>
    <row r="4108">
      <c r="A4108" s="4">
        <v>6990.0</v>
      </c>
      <c r="B4108" s="5" t="s">
        <v>21090</v>
      </c>
      <c r="C4108" s="5" t="s">
        <v>21091</v>
      </c>
      <c r="D4108" s="6" t="s">
        <v>16117</v>
      </c>
      <c r="E4108" s="5" t="s">
        <v>15985</v>
      </c>
      <c r="F4108" s="5" t="s">
        <v>15938</v>
      </c>
      <c r="G4108" s="6" t="s">
        <v>21092</v>
      </c>
      <c r="H4108" s="5" t="s">
        <v>21093</v>
      </c>
      <c r="I4108" s="8" t="s">
        <v>21094</v>
      </c>
      <c r="J4108" s="5" t="s">
        <v>108</v>
      </c>
      <c r="K4108" s="4" t="s">
        <v>42</v>
      </c>
    </row>
    <row r="4109">
      <c r="A4109" s="4">
        <v>6989.0</v>
      </c>
      <c r="B4109" s="5" t="s">
        <v>21095</v>
      </c>
      <c r="C4109" s="5" t="s">
        <v>21096</v>
      </c>
      <c r="D4109" s="6" t="s">
        <v>17198</v>
      </c>
      <c r="E4109" s="5" t="s">
        <v>15985</v>
      </c>
      <c r="F4109" s="5" t="s">
        <v>15938</v>
      </c>
      <c r="G4109" s="6" t="s">
        <v>21097</v>
      </c>
      <c r="H4109" s="7" t="s">
        <v>21098</v>
      </c>
      <c r="I4109" s="8" t="str">
        <f>LOWER(SUBSTITUTE(SUBSTITUTE(SUBSTITUTE(SUBSTITUTE(SUBSTITUTE(SUBSTITUTE(SUBSTITUTE(B4109,"S.L.",""),"SL",""),"S.A.",""),"SA","")," ",""),".",""),",",""))&amp;".com"</f>
        <v>hotelromar.com</v>
      </c>
      <c r="J4109" s="5" t="s">
        <v>108</v>
      </c>
      <c r="K4109" s="5" t="s">
        <v>950</v>
      </c>
    </row>
    <row r="4110">
      <c r="A4110" s="4">
        <v>6988.0</v>
      </c>
      <c r="B4110" s="5" t="s">
        <v>21099</v>
      </c>
      <c r="C4110" s="5" t="s">
        <v>21100</v>
      </c>
      <c r="D4110" s="6" t="s">
        <v>17310</v>
      </c>
      <c r="E4110" s="5" t="s">
        <v>15985</v>
      </c>
      <c r="F4110" s="5" t="s">
        <v>15938</v>
      </c>
      <c r="G4110" s="6" t="s">
        <v>21101</v>
      </c>
      <c r="H4110" s="5" t="s">
        <v>21102</v>
      </c>
      <c r="I4110" s="8" t="s">
        <v>8159</v>
      </c>
      <c r="J4110" s="5" t="s">
        <v>93</v>
      </c>
      <c r="K4110" s="5" t="s">
        <v>20257</v>
      </c>
    </row>
    <row r="4111">
      <c r="A4111" s="4">
        <v>6987.0</v>
      </c>
      <c r="B4111" s="5" t="s">
        <v>21103</v>
      </c>
      <c r="C4111" s="5" t="s">
        <v>21104</v>
      </c>
      <c r="D4111" s="6" t="s">
        <v>17310</v>
      </c>
      <c r="E4111" s="5" t="s">
        <v>15985</v>
      </c>
      <c r="F4111" s="5" t="s">
        <v>15938</v>
      </c>
      <c r="G4111" s="6" t="s">
        <v>21105</v>
      </c>
      <c r="H4111" s="5" t="s">
        <v>21106</v>
      </c>
      <c r="I4111" s="9" t="s">
        <v>21107</v>
      </c>
      <c r="J4111" s="5" t="s">
        <v>42</v>
      </c>
      <c r="K4111" s="5" t="s">
        <v>433</v>
      </c>
    </row>
    <row r="4112">
      <c r="A4112" s="4">
        <v>6985.0</v>
      </c>
      <c r="B4112" s="5" t="s">
        <v>21108</v>
      </c>
      <c r="C4112" s="5" t="s">
        <v>21109</v>
      </c>
      <c r="D4112" s="6" t="s">
        <v>16298</v>
      </c>
      <c r="E4112" s="5" t="s">
        <v>16299</v>
      </c>
      <c r="F4112" s="5" t="s">
        <v>15938</v>
      </c>
      <c r="G4112" s="6" t="s">
        <v>21110</v>
      </c>
      <c r="H4112" s="5" t="s">
        <v>17654</v>
      </c>
      <c r="I4112" s="8" t="s">
        <v>16258</v>
      </c>
      <c r="J4112" s="5" t="s">
        <v>463</v>
      </c>
      <c r="K4112" s="5" t="s">
        <v>10132</v>
      </c>
    </row>
    <row r="4113">
      <c r="A4113" s="4">
        <v>6983.0</v>
      </c>
      <c r="B4113" s="5" t="s">
        <v>12185</v>
      </c>
      <c r="C4113" s="5" t="s">
        <v>21111</v>
      </c>
      <c r="D4113" s="6" t="s">
        <v>15984</v>
      </c>
      <c r="E4113" s="5" t="s">
        <v>17246</v>
      </c>
      <c r="F4113" s="5" t="s">
        <v>15938</v>
      </c>
      <c r="G4113" s="6" t="s">
        <v>21110</v>
      </c>
      <c r="H4113" s="5" t="s">
        <v>17654</v>
      </c>
      <c r="I4113" s="8" t="s">
        <v>16258</v>
      </c>
      <c r="J4113" s="5" t="s">
        <v>108</v>
      </c>
      <c r="K4113" s="5" t="s">
        <v>7842</v>
      </c>
    </row>
    <row r="4114">
      <c r="A4114" s="4">
        <v>6981.0</v>
      </c>
      <c r="B4114" s="5" t="s">
        <v>21112</v>
      </c>
      <c r="C4114" s="5" t="s">
        <v>21113</v>
      </c>
      <c r="D4114" s="6" t="s">
        <v>16823</v>
      </c>
      <c r="E4114" s="5" t="s">
        <v>16716</v>
      </c>
      <c r="F4114" s="5" t="s">
        <v>15938</v>
      </c>
      <c r="G4114" s="6" t="s">
        <v>21110</v>
      </c>
      <c r="H4114" s="5" t="s">
        <v>17654</v>
      </c>
      <c r="I4114" s="8" t="s">
        <v>16258</v>
      </c>
      <c r="J4114" s="5" t="s">
        <v>108</v>
      </c>
      <c r="K4114" s="5" t="s">
        <v>18216</v>
      </c>
    </row>
    <row r="4115">
      <c r="A4115" s="4">
        <v>6979.0</v>
      </c>
      <c r="B4115" s="5" t="s">
        <v>21114</v>
      </c>
      <c r="C4115" s="5" t="s">
        <v>21115</v>
      </c>
      <c r="D4115" s="6" t="s">
        <v>17223</v>
      </c>
      <c r="E4115" s="5" t="s">
        <v>15964</v>
      </c>
      <c r="F4115" s="5" t="s">
        <v>15938</v>
      </c>
      <c r="G4115" s="6" t="s">
        <v>21110</v>
      </c>
      <c r="H4115" s="5" t="s">
        <v>17654</v>
      </c>
      <c r="I4115" s="8" t="s">
        <v>16258</v>
      </c>
      <c r="J4115" s="5" t="s">
        <v>108</v>
      </c>
      <c r="K4115" s="5" t="s">
        <v>10110</v>
      </c>
    </row>
    <row r="4116">
      <c r="A4116" s="4">
        <v>6984.0</v>
      </c>
      <c r="B4116" s="5" t="s">
        <v>21116</v>
      </c>
      <c r="C4116" s="5" t="s">
        <v>21117</v>
      </c>
      <c r="D4116" s="6" t="s">
        <v>15984</v>
      </c>
      <c r="E4116" s="5" t="s">
        <v>17246</v>
      </c>
      <c r="F4116" s="5" t="s">
        <v>15938</v>
      </c>
      <c r="G4116" s="6" t="s">
        <v>21110</v>
      </c>
      <c r="H4116" s="5" t="s">
        <v>17654</v>
      </c>
      <c r="I4116" s="8" t="s">
        <v>16258</v>
      </c>
      <c r="J4116" s="5" t="s">
        <v>108</v>
      </c>
      <c r="K4116" s="5" t="s">
        <v>17640</v>
      </c>
    </row>
    <row r="4117">
      <c r="A4117" s="4">
        <v>6980.0</v>
      </c>
      <c r="B4117" s="5" t="s">
        <v>21118</v>
      </c>
      <c r="C4117" s="5" t="s">
        <v>21119</v>
      </c>
      <c r="D4117" s="6" t="s">
        <v>17223</v>
      </c>
      <c r="E4117" s="5" t="s">
        <v>15964</v>
      </c>
      <c r="F4117" s="5" t="s">
        <v>15938</v>
      </c>
      <c r="G4117" s="6" t="s">
        <v>21110</v>
      </c>
      <c r="H4117" s="5" t="s">
        <v>17654</v>
      </c>
      <c r="I4117" s="8" t="s">
        <v>16258</v>
      </c>
      <c r="J4117" s="5" t="s">
        <v>108</v>
      </c>
      <c r="K4117" s="5" t="s">
        <v>2668</v>
      </c>
    </row>
    <row r="4118">
      <c r="A4118" s="4">
        <v>6986.0</v>
      </c>
      <c r="B4118" s="5" t="s">
        <v>21120</v>
      </c>
      <c r="C4118" s="5" t="s">
        <v>21121</v>
      </c>
      <c r="D4118" s="6" t="s">
        <v>16117</v>
      </c>
      <c r="E4118" s="5" t="s">
        <v>15985</v>
      </c>
      <c r="F4118" s="5" t="s">
        <v>15938</v>
      </c>
      <c r="G4118" s="6" t="s">
        <v>21110</v>
      </c>
      <c r="H4118" s="5" t="s">
        <v>17654</v>
      </c>
      <c r="I4118" s="8" t="s">
        <v>16258</v>
      </c>
      <c r="J4118" s="5" t="s">
        <v>42</v>
      </c>
      <c r="K4118" s="5" t="s">
        <v>1239</v>
      </c>
    </row>
    <row r="4119">
      <c r="A4119" s="4">
        <v>6982.0</v>
      </c>
      <c r="B4119" s="5" t="s">
        <v>21122</v>
      </c>
      <c r="C4119" s="5" t="s">
        <v>21123</v>
      </c>
      <c r="D4119" s="6" t="s">
        <v>16823</v>
      </c>
      <c r="E4119" s="5" t="s">
        <v>16716</v>
      </c>
      <c r="F4119" s="5" t="s">
        <v>15938</v>
      </c>
      <c r="G4119" s="6" t="s">
        <v>21110</v>
      </c>
      <c r="H4119" s="5" t="s">
        <v>17654</v>
      </c>
      <c r="I4119" s="8" t="s">
        <v>16258</v>
      </c>
      <c r="J4119" s="5" t="s">
        <v>42</v>
      </c>
      <c r="K4119" s="5" t="s">
        <v>2996</v>
      </c>
    </row>
    <row r="4120">
      <c r="A4120" s="4">
        <v>6978.0</v>
      </c>
      <c r="B4120" s="5" t="s">
        <v>21124</v>
      </c>
      <c r="C4120" s="5" t="s">
        <v>21125</v>
      </c>
      <c r="D4120" s="6" t="s">
        <v>17213</v>
      </c>
      <c r="E4120" s="5" t="s">
        <v>15985</v>
      </c>
      <c r="F4120" s="5" t="s">
        <v>15938</v>
      </c>
      <c r="G4120" s="6" t="s">
        <v>21126</v>
      </c>
      <c r="H4120" s="5" t="s">
        <v>21127</v>
      </c>
      <c r="I4120" s="8" t="s">
        <v>21128</v>
      </c>
      <c r="J4120" s="5" t="s">
        <v>108</v>
      </c>
      <c r="K4120" s="5" t="s">
        <v>52</v>
      </c>
    </row>
    <row r="4121">
      <c r="A4121" s="4">
        <v>6977.0</v>
      </c>
      <c r="B4121" s="5" t="s">
        <v>21129</v>
      </c>
      <c r="C4121" s="5" t="s">
        <v>21130</v>
      </c>
      <c r="D4121" s="6" t="s">
        <v>16117</v>
      </c>
      <c r="E4121" s="5" t="s">
        <v>15985</v>
      </c>
      <c r="F4121" s="5" t="s">
        <v>15938</v>
      </c>
      <c r="G4121" s="6" t="s">
        <v>21131</v>
      </c>
      <c r="H4121" s="7" t="s">
        <v>21132</v>
      </c>
      <c r="I4121" s="8" t="str">
        <f>LOWER(SUBSTITUTE(SUBSTITUTE(SUBSTITUTE(SUBSTITUTE(SUBSTITUTE(SUBSTITUTE(SUBSTITUTE(B4121,"S.L.",""),"SL",""),"S.A.",""),"SA","")," ",""),".",""),",",""))&amp;".com"</f>
        <v>anforabeach.com</v>
      </c>
      <c r="J4121" s="5" t="s">
        <v>93</v>
      </c>
      <c r="K4121" s="5" t="s">
        <v>1250</v>
      </c>
    </row>
    <row r="4122">
      <c r="A4122" s="4">
        <v>6976.0</v>
      </c>
      <c r="B4122" s="5" t="s">
        <v>21133</v>
      </c>
      <c r="C4122" s="5" t="s">
        <v>21134</v>
      </c>
      <c r="D4122" s="6" t="s">
        <v>15984</v>
      </c>
      <c r="E4122" s="5" t="s">
        <v>15985</v>
      </c>
      <c r="F4122" s="5" t="s">
        <v>15938</v>
      </c>
      <c r="G4122" s="6" t="s">
        <v>21135</v>
      </c>
      <c r="H4122" s="5" t="s">
        <v>16146</v>
      </c>
      <c r="I4122" s="8" t="s">
        <v>16147</v>
      </c>
      <c r="J4122" s="5" t="s">
        <v>18</v>
      </c>
      <c r="K4122" s="5" t="s">
        <v>5510</v>
      </c>
    </row>
    <row r="4123">
      <c r="A4123" s="4">
        <v>6975.0</v>
      </c>
      <c r="B4123" s="5" t="s">
        <v>21136</v>
      </c>
      <c r="C4123" s="5" t="s">
        <v>21137</v>
      </c>
      <c r="D4123" s="6" t="s">
        <v>16117</v>
      </c>
      <c r="E4123" s="5" t="s">
        <v>15985</v>
      </c>
      <c r="F4123" s="5" t="s">
        <v>15938</v>
      </c>
      <c r="G4123" s="6" t="s">
        <v>21138</v>
      </c>
      <c r="H4123" s="5" t="s">
        <v>21139</v>
      </c>
      <c r="I4123" s="9" t="s">
        <v>21140</v>
      </c>
      <c r="J4123" s="5" t="s">
        <v>108</v>
      </c>
      <c r="K4123" s="5" t="s">
        <v>2683</v>
      </c>
    </row>
    <row r="4124">
      <c r="A4124" s="4">
        <v>6974.0</v>
      </c>
      <c r="B4124" s="5" t="s">
        <v>21141</v>
      </c>
      <c r="C4124" s="5" t="s">
        <v>21142</v>
      </c>
      <c r="D4124" s="6" t="s">
        <v>15984</v>
      </c>
      <c r="E4124" s="5" t="s">
        <v>15985</v>
      </c>
      <c r="F4124" s="5" t="s">
        <v>15938</v>
      </c>
      <c r="G4124" s="6" t="s">
        <v>21143</v>
      </c>
      <c r="H4124" s="7" t="s">
        <v>21144</v>
      </c>
      <c r="I4124" s="8" t="str">
        <f>LOWER(SUBSTITUTE(SUBSTITUTE(SUBSTITUTE(SUBSTITUTE(SUBSTITUTE(SUBSTITUTE(SUBSTITUTE(B4124,"S.L.",""),"SL",""),"S.A.",""),"SA","")," ",""),".",""),",",""))&amp;".com"</f>
        <v>lpin.com</v>
      </c>
      <c r="J4124" s="5" t="s">
        <v>108</v>
      </c>
      <c r="K4124" s="4" t="s">
        <v>42</v>
      </c>
    </row>
    <row r="4125">
      <c r="A4125" s="4">
        <v>6973.0</v>
      </c>
      <c r="B4125" s="5" t="s">
        <v>21145</v>
      </c>
      <c r="C4125" s="5" t="s">
        <v>21146</v>
      </c>
      <c r="D4125" s="6" t="s">
        <v>16117</v>
      </c>
      <c r="E4125" s="5" t="s">
        <v>15985</v>
      </c>
      <c r="F4125" s="5" t="s">
        <v>15938</v>
      </c>
      <c r="G4125" s="6" t="s">
        <v>21147</v>
      </c>
      <c r="H4125" s="5" t="s">
        <v>19497</v>
      </c>
      <c r="I4125" s="11" t="s">
        <v>21148</v>
      </c>
      <c r="J4125" s="5" t="s">
        <v>93</v>
      </c>
      <c r="K4125" s="5" t="s">
        <v>1985</v>
      </c>
    </row>
    <row r="4126">
      <c r="A4126" s="4">
        <v>6972.0</v>
      </c>
      <c r="B4126" s="5" t="s">
        <v>21149</v>
      </c>
      <c r="C4126" s="5" t="s">
        <v>21150</v>
      </c>
      <c r="D4126" s="6" t="s">
        <v>16117</v>
      </c>
      <c r="E4126" s="5" t="s">
        <v>15985</v>
      </c>
      <c r="F4126" s="5" t="s">
        <v>15938</v>
      </c>
      <c r="G4126" s="6" t="s">
        <v>21151</v>
      </c>
      <c r="H4126" s="7" t="s">
        <v>21152</v>
      </c>
      <c r="I4126" s="8" t="s">
        <v>16804</v>
      </c>
      <c r="J4126" s="5" t="s">
        <v>108</v>
      </c>
      <c r="K4126" s="5" t="s">
        <v>20783</v>
      </c>
    </row>
    <row r="4127">
      <c r="A4127" s="4">
        <v>6971.0</v>
      </c>
      <c r="B4127" s="5" t="s">
        <v>21153</v>
      </c>
      <c r="C4127" s="5" t="s">
        <v>21154</v>
      </c>
      <c r="D4127" s="6" t="s">
        <v>16117</v>
      </c>
      <c r="E4127" s="5" t="s">
        <v>15985</v>
      </c>
      <c r="F4127" s="5" t="s">
        <v>15938</v>
      </c>
      <c r="G4127" s="6" t="s">
        <v>21155</v>
      </c>
      <c r="H4127" s="7" t="s">
        <v>21156</v>
      </c>
      <c r="I4127" s="11" t="s">
        <v>21157</v>
      </c>
      <c r="J4127" s="5" t="s">
        <v>108</v>
      </c>
      <c r="K4127" s="5" t="s">
        <v>17677</v>
      </c>
    </row>
    <row r="4128">
      <c r="A4128" s="4">
        <v>6969.0</v>
      </c>
      <c r="B4128" s="5" t="s">
        <v>21158</v>
      </c>
      <c r="C4128" s="5" t="s">
        <v>21159</v>
      </c>
      <c r="D4128" s="6" t="s">
        <v>16117</v>
      </c>
      <c r="E4128" s="5" t="s">
        <v>15985</v>
      </c>
      <c r="F4128" s="5" t="s">
        <v>15938</v>
      </c>
      <c r="G4128" s="6" t="s">
        <v>21160</v>
      </c>
      <c r="H4128" s="5" t="s">
        <v>21161</v>
      </c>
      <c r="I4128" s="8" t="s">
        <v>21162</v>
      </c>
      <c r="J4128" s="5" t="s">
        <v>93</v>
      </c>
      <c r="K4128" s="4" t="s">
        <v>42</v>
      </c>
    </row>
    <row r="4129">
      <c r="A4129" s="4">
        <v>6970.0</v>
      </c>
      <c r="B4129" s="5" t="s">
        <v>21163</v>
      </c>
      <c r="C4129" s="5" t="s">
        <v>21164</v>
      </c>
      <c r="D4129" s="6" t="s">
        <v>21165</v>
      </c>
      <c r="E4129" s="5" t="s">
        <v>15985</v>
      </c>
      <c r="F4129" s="5" t="s">
        <v>15938</v>
      </c>
      <c r="G4129" s="6" t="s">
        <v>21160</v>
      </c>
      <c r="H4129" s="5" t="s">
        <v>21166</v>
      </c>
      <c r="I4129" s="8" t="s">
        <v>16804</v>
      </c>
      <c r="J4129" s="5" t="s">
        <v>108</v>
      </c>
      <c r="K4129" s="5" t="s">
        <v>21167</v>
      </c>
    </row>
    <row r="4130">
      <c r="A4130" s="4">
        <v>6968.0</v>
      </c>
      <c r="B4130" s="5" t="s">
        <v>21168</v>
      </c>
      <c r="C4130" s="5" t="s">
        <v>21169</v>
      </c>
      <c r="D4130" s="6" t="s">
        <v>21165</v>
      </c>
      <c r="E4130" s="5" t="s">
        <v>15985</v>
      </c>
      <c r="F4130" s="5" t="s">
        <v>15938</v>
      </c>
      <c r="G4130" s="6" t="s">
        <v>21170</v>
      </c>
      <c r="H4130" s="5" t="s">
        <v>17675</v>
      </c>
      <c r="I4130" s="8" t="s">
        <v>17676</v>
      </c>
      <c r="J4130" s="5" t="s">
        <v>42</v>
      </c>
      <c r="K4130" s="5" t="s">
        <v>15297</v>
      </c>
    </row>
    <row r="4131">
      <c r="A4131" s="4">
        <v>6967.0</v>
      </c>
      <c r="B4131" s="5" t="s">
        <v>21171</v>
      </c>
      <c r="C4131" s="5" t="s">
        <v>21172</v>
      </c>
      <c r="D4131" s="6" t="s">
        <v>16117</v>
      </c>
      <c r="E4131" s="5" t="s">
        <v>15985</v>
      </c>
      <c r="F4131" s="5" t="s">
        <v>15938</v>
      </c>
      <c r="G4131" s="6" t="s">
        <v>21173</v>
      </c>
      <c r="H4131" s="7" t="s">
        <v>21174</v>
      </c>
      <c r="I4131" s="8" t="s">
        <v>16804</v>
      </c>
      <c r="J4131" s="5" t="s">
        <v>42</v>
      </c>
      <c r="K4131" s="5" t="s">
        <v>17844</v>
      </c>
    </row>
    <row r="4132">
      <c r="A4132" s="4">
        <v>6966.0</v>
      </c>
      <c r="B4132" s="5" t="s">
        <v>21175</v>
      </c>
      <c r="C4132" s="5" t="s">
        <v>21176</v>
      </c>
      <c r="D4132" s="6" t="s">
        <v>16117</v>
      </c>
      <c r="E4132" s="5" t="s">
        <v>15985</v>
      </c>
      <c r="F4132" s="5" t="s">
        <v>15938</v>
      </c>
      <c r="G4132" s="6" t="s">
        <v>21177</v>
      </c>
      <c r="H4132" s="5" t="s">
        <v>21178</v>
      </c>
      <c r="I4132" s="8" t="s">
        <v>21179</v>
      </c>
      <c r="J4132" s="5" t="s">
        <v>108</v>
      </c>
      <c r="K4132" s="5" t="s">
        <v>2513</v>
      </c>
    </row>
    <row r="4133">
      <c r="A4133" s="4">
        <v>6965.0</v>
      </c>
      <c r="B4133" s="5" t="s">
        <v>21180</v>
      </c>
      <c r="C4133" s="5" t="s">
        <v>21181</v>
      </c>
      <c r="D4133" s="6" t="s">
        <v>16117</v>
      </c>
      <c r="E4133" s="5" t="s">
        <v>15985</v>
      </c>
      <c r="F4133" s="5" t="s">
        <v>15938</v>
      </c>
      <c r="G4133" s="6" t="s">
        <v>21182</v>
      </c>
      <c r="H4133" s="7" t="s">
        <v>21183</v>
      </c>
      <c r="I4133" s="8" t="str">
        <f>LOWER(SUBSTITUTE(SUBSTITUTE(SUBSTITUTE(SUBSTITUTE(SUBSTITUTE(SUBSTITUTE(SUBSTITUTE(B4133,"S.L.",""),"SL",""),"S.A.",""),"SA","")," ",""),".",""),",",""))&amp;".com"</f>
        <v>rodes.com</v>
      </c>
      <c r="J4133" s="5" t="s">
        <v>42</v>
      </c>
      <c r="K4133" s="5" t="s">
        <v>950</v>
      </c>
    </row>
    <row r="4134">
      <c r="A4134" s="4">
        <v>6964.0</v>
      </c>
      <c r="B4134" s="5" t="s">
        <v>21184</v>
      </c>
      <c r="C4134" s="5" t="s">
        <v>21185</v>
      </c>
      <c r="D4134" s="6" t="s">
        <v>16117</v>
      </c>
      <c r="E4134" s="5" t="s">
        <v>15985</v>
      </c>
      <c r="F4134" s="5" t="s">
        <v>15938</v>
      </c>
      <c r="G4134" s="6" t="s">
        <v>21186</v>
      </c>
      <c r="H4134" s="5" t="s">
        <v>21187</v>
      </c>
      <c r="I4134" s="9" t="s">
        <v>21188</v>
      </c>
      <c r="J4134" s="5" t="s">
        <v>42</v>
      </c>
      <c r="K4134" s="4" t="s">
        <v>42</v>
      </c>
    </row>
    <row r="4135">
      <c r="A4135" s="4">
        <v>6963.0</v>
      </c>
      <c r="B4135" s="5" t="s">
        <v>21189</v>
      </c>
      <c r="C4135" s="5" t="s">
        <v>21190</v>
      </c>
      <c r="D4135" s="6" t="s">
        <v>16117</v>
      </c>
      <c r="E4135" s="5" t="s">
        <v>15985</v>
      </c>
      <c r="F4135" s="5" t="s">
        <v>15938</v>
      </c>
      <c r="G4135" s="6" t="s">
        <v>21191</v>
      </c>
      <c r="H4135" s="5" t="s">
        <v>21192</v>
      </c>
      <c r="I4135" s="8" t="s">
        <v>21193</v>
      </c>
      <c r="J4135" s="5" t="s">
        <v>18</v>
      </c>
      <c r="K4135" s="5" t="s">
        <v>15330</v>
      </c>
    </row>
    <row r="4136">
      <c r="A4136" s="4">
        <v>6962.0</v>
      </c>
      <c r="B4136" s="5" t="s">
        <v>21194</v>
      </c>
      <c r="C4136" s="5" t="s">
        <v>21195</v>
      </c>
      <c r="D4136" s="6" t="s">
        <v>16117</v>
      </c>
      <c r="E4136" s="5" t="s">
        <v>15985</v>
      </c>
      <c r="F4136" s="5" t="s">
        <v>15938</v>
      </c>
      <c r="G4136" s="6" t="s">
        <v>21196</v>
      </c>
      <c r="H4136" s="5" t="s">
        <v>21197</v>
      </c>
      <c r="I4136" s="8" t="s">
        <v>21198</v>
      </c>
      <c r="J4136" s="5" t="s">
        <v>93</v>
      </c>
      <c r="K4136" s="5" t="s">
        <v>21199</v>
      </c>
    </row>
    <row r="4137">
      <c r="A4137" s="4">
        <v>6961.0</v>
      </c>
      <c r="B4137" s="5" t="s">
        <v>21200</v>
      </c>
      <c r="C4137" s="5" t="s">
        <v>21201</v>
      </c>
      <c r="D4137" s="6" t="s">
        <v>16117</v>
      </c>
      <c r="E4137" s="5" t="s">
        <v>15985</v>
      </c>
      <c r="F4137" s="5" t="s">
        <v>15938</v>
      </c>
      <c r="G4137" s="6" t="s">
        <v>21202</v>
      </c>
      <c r="H4137" s="7" t="s">
        <v>21203</v>
      </c>
      <c r="I4137" s="8" t="s">
        <v>21204</v>
      </c>
      <c r="J4137" s="5" t="s">
        <v>42</v>
      </c>
      <c r="K4137" s="5" t="s">
        <v>10502</v>
      </c>
    </row>
    <row r="4138">
      <c r="A4138" s="4">
        <v>6960.0</v>
      </c>
      <c r="B4138" s="5" t="s">
        <v>21205</v>
      </c>
      <c r="C4138" s="5" t="s">
        <v>21206</v>
      </c>
      <c r="D4138" s="6" t="s">
        <v>16117</v>
      </c>
      <c r="E4138" s="5" t="s">
        <v>15985</v>
      </c>
      <c r="F4138" s="5" t="s">
        <v>15938</v>
      </c>
      <c r="G4138" s="6" t="s">
        <v>21207</v>
      </c>
      <c r="H4138" s="5" t="s">
        <v>21208</v>
      </c>
      <c r="I4138" s="8" t="s">
        <v>16804</v>
      </c>
      <c r="J4138" s="5" t="s">
        <v>42</v>
      </c>
      <c r="K4138" s="5" t="s">
        <v>21209</v>
      </c>
    </row>
    <row r="4139">
      <c r="A4139" s="4">
        <v>6959.0</v>
      </c>
      <c r="B4139" s="5" t="s">
        <v>21210</v>
      </c>
      <c r="C4139" s="5" t="s">
        <v>21211</v>
      </c>
      <c r="D4139" s="6" t="s">
        <v>16117</v>
      </c>
      <c r="E4139" s="5" t="s">
        <v>15985</v>
      </c>
      <c r="F4139" s="5" t="s">
        <v>15938</v>
      </c>
      <c r="G4139" s="6" t="s">
        <v>21212</v>
      </c>
      <c r="H4139" s="5" t="s">
        <v>21213</v>
      </c>
      <c r="I4139" s="8" t="s">
        <v>21214</v>
      </c>
      <c r="J4139" s="5" t="s">
        <v>108</v>
      </c>
      <c r="K4139" s="5" t="s">
        <v>14828</v>
      </c>
    </row>
    <row r="4140">
      <c r="A4140" s="4">
        <v>6958.0</v>
      </c>
      <c r="B4140" s="5" t="s">
        <v>21215</v>
      </c>
      <c r="C4140" s="5" t="s">
        <v>21216</v>
      </c>
      <c r="D4140" s="6" t="s">
        <v>16117</v>
      </c>
      <c r="E4140" s="5" t="s">
        <v>15985</v>
      </c>
      <c r="F4140" s="5" t="s">
        <v>15938</v>
      </c>
      <c r="G4140" s="6" t="s">
        <v>21217</v>
      </c>
      <c r="H4140" s="5" t="s">
        <v>21218</v>
      </c>
      <c r="I4140" s="8" t="s">
        <v>21219</v>
      </c>
      <c r="J4140" s="5" t="s">
        <v>108</v>
      </c>
      <c r="K4140" s="5" t="s">
        <v>21220</v>
      </c>
    </row>
    <row r="4141">
      <c r="A4141" s="4">
        <v>6957.0</v>
      </c>
      <c r="B4141" s="5" t="s">
        <v>21221</v>
      </c>
      <c r="C4141" s="5" t="s">
        <v>21222</v>
      </c>
      <c r="D4141" s="6" t="s">
        <v>16117</v>
      </c>
      <c r="E4141" s="5" t="s">
        <v>15985</v>
      </c>
      <c r="F4141" s="5" t="s">
        <v>15938</v>
      </c>
      <c r="G4141" s="6" t="s">
        <v>21223</v>
      </c>
      <c r="H4141" s="7" t="s">
        <v>21224</v>
      </c>
      <c r="I4141" s="8" t="str">
        <f>LOWER(SUBSTITUTE(SUBSTITUTE(SUBSTITUTE(SUBSTITUTE(SUBSTITUTE(SUBSTITUTE(SUBSTITUTE(B4141,"S.L.",""),"SL",""),"S.A.",""),"SA","")," ",""),".",""),",",""))&amp;".com"</f>
        <v>honderos.com</v>
      </c>
      <c r="J4141" s="5" t="s">
        <v>108</v>
      </c>
      <c r="K4141" s="5" t="s">
        <v>7719</v>
      </c>
    </row>
    <row r="4142">
      <c r="A4142" s="4">
        <v>6956.0</v>
      </c>
      <c r="B4142" s="5" t="s">
        <v>21225</v>
      </c>
      <c r="C4142" s="5" t="s">
        <v>21226</v>
      </c>
      <c r="D4142" s="6" t="s">
        <v>16117</v>
      </c>
      <c r="E4142" s="5" t="s">
        <v>15985</v>
      </c>
      <c r="F4142" s="5" t="s">
        <v>15938</v>
      </c>
      <c r="G4142" s="6" t="s">
        <v>21227</v>
      </c>
      <c r="H4142" s="5" t="s">
        <v>21228</v>
      </c>
      <c r="I4142" s="8" t="s">
        <v>19516</v>
      </c>
      <c r="J4142" s="5" t="s">
        <v>42</v>
      </c>
      <c r="K4142" s="4" t="s">
        <v>42</v>
      </c>
    </row>
    <row r="4143">
      <c r="A4143" s="4">
        <v>6955.0</v>
      </c>
      <c r="B4143" s="5" t="s">
        <v>21229</v>
      </c>
      <c r="C4143" s="5" t="s">
        <v>21230</v>
      </c>
      <c r="D4143" s="6" t="s">
        <v>16117</v>
      </c>
      <c r="E4143" s="5" t="s">
        <v>15985</v>
      </c>
      <c r="F4143" s="5" t="s">
        <v>15938</v>
      </c>
      <c r="G4143" s="6" t="s">
        <v>21231</v>
      </c>
      <c r="H4143" s="5" t="s">
        <v>21232</v>
      </c>
      <c r="I4143" s="8" t="s">
        <v>21233</v>
      </c>
      <c r="J4143" s="5" t="s">
        <v>108</v>
      </c>
      <c r="K4143" s="4" t="s">
        <v>42</v>
      </c>
    </row>
    <row r="4144">
      <c r="A4144" s="4">
        <v>6954.0</v>
      </c>
      <c r="B4144" s="5" t="s">
        <v>21234</v>
      </c>
      <c r="C4144" s="5" t="s">
        <v>21235</v>
      </c>
      <c r="D4144" s="6" t="s">
        <v>16117</v>
      </c>
      <c r="E4144" s="5" t="s">
        <v>15985</v>
      </c>
      <c r="F4144" s="5" t="s">
        <v>15938</v>
      </c>
      <c r="G4144" s="6" t="s">
        <v>21236</v>
      </c>
      <c r="H4144" s="5" t="s">
        <v>21237</v>
      </c>
      <c r="I4144" s="8" t="s">
        <v>16602</v>
      </c>
      <c r="J4144" s="5" t="s">
        <v>42</v>
      </c>
      <c r="K4144" s="5" t="s">
        <v>7719</v>
      </c>
    </row>
    <row r="4145">
      <c r="A4145" s="4">
        <v>6953.0</v>
      </c>
      <c r="B4145" s="5" t="s">
        <v>21238</v>
      </c>
      <c r="C4145" s="5" t="s">
        <v>21239</v>
      </c>
      <c r="D4145" s="6" t="s">
        <v>16117</v>
      </c>
      <c r="E4145" s="5" t="s">
        <v>15985</v>
      </c>
      <c r="F4145" s="5" t="s">
        <v>15938</v>
      </c>
      <c r="G4145" s="6" t="s">
        <v>21240</v>
      </c>
      <c r="H4145" s="7" t="s">
        <v>21241</v>
      </c>
      <c r="I4145" s="8" t="str">
        <f>LOWER(SUBSTITUTE(SUBSTITUTE(SUBSTITUTE(SUBSTITUTE(SUBSTITUTE(SUBSTITUTE(SUBSTITUTE(B4145,"S.L.",""),"SL",""),"S.A.",""),"SA","")," ",""),".",""),",",""))&amp;".com"</f>
        <v>negresco.com</v>
      </c>
      <c r="J4145" s="5" t="s">
        <v>463</v>
      </c>
      <c r="K4145" s="4" t="s">
        <v>42</v>
      </c>
    </row>
    <row r="4146">
      <c r="A4146" s="4">
        <v>6952.0</v>
      </c>
      <c r="B4146" s="5" t="s">
        <v>21242</v>
      </c>
      <c r="C4146" s="5" t="s">
        <v>21243</v>
      </c>
      <c r="D4146" s="6" t="s">
        <v>21165</v>
      </c>
      <c r="E4146" s="5" t="s">
        <v>15985</v>
      </c>
      <c r="F4146" s="5" t="s">
        <v>15938</v>
      </c>
      <c r="G4146" s="6" t="s">
        <v>21244</v>
      </c>
      <c r="H4146" s="5" t="s">
        <v>21245</v>
      </c>
      <c r="I4146" s="8" t="s">
        <v>21246</v>
      </c>
      <c r="J4146" s="5" t="s">
        <v>108</v>
      </c>
      <c r="K4146" s="5" t="s">
        <v>18841</v>
      </c>
    </row>
    <row r="4147">
      <c r="A4147" s="4">
        <v>6950.0</v>
      </c>
      <c r="B4147" s="5" t="s">
        <v>21247</v>
      </c>
      <c r="C4147" s="5" t="s">
        <v>21248</v>
      </c>
      <c r="D4147" s="6" t="s">
        <v>16117</v>
      </c>
      <c r="E4147" s="5" t="s">
        <v>15985</v>
      </c>
      <c r="F4147" s="5" t="s">
        <v>15938</v>
      </c>
      <c r="G4147" s="6" t="s">
        <v>21249</v>
      </c>
      <c r="H4147" s="5" t="s">
        <v>21250</v>
      </c>
      <c r="I4147" s="8" t="s">
        <v>19516</v>
      </c>
      <c r="J4147" s="5" t="s">
        <v>42</v>
      </c>
      <c r="K4147" s="5" t="s">
        <v>18841</v>
      </c>
    </row>
    <row r="4148">
      <c r="A4148" s="4">
        <v>6951.0</v>
      </c>
      <c r="B4148" s="5" t="s">
        <v>21247</v>
      </c>
      <c r="C4148" s="5" t="s">
        <v>21251</v>
      </c>
      <c r="D4148" s="6" t="s">
        <v>16117</v>
      </c>
      <c r="E4148" s="5" t="s">
        <v>15985</v>
      </c>
      <c r="F4148" s="5" t="s">
        <v>15938</v>
      </c>
      <c r="G4148" s="6" t="s">
        <v>21249</v>
      </c>
      <c r="H4148" s="5" t="s">
        <v>21252</v>
      </c>
      <c r="I4148" s="8" t="s">
        <v>19516</v>
      </c>
      <c r="J4148" s="5" t="s">
        <v>108</v>
      </c>
      <c r="K4148" s="5" t="s">
        <v>18841</v>
      </c>
    </row>
    <row r="4149">
      <c r="A4149" s="4">
        <v>6949.0</v>
      </c>
      <c r="B4149" s="5" t="s">
        <v>21253</v>
      </c>
      <c r="C4149" s="5" t="s">
        <v>21254</v>
      </c>
      <c r="D4149" s="6" t="s">
        <v>16117</v>
      </c>
      <c r="E4149" s="5" t="s">
        <v>15985</v>
      </c>
      <c r="F4149" s="5" t="s">
        <v>15938</v>
      </c>
      <c r="G4149" s="6" t="s">
        <v>21255</v>
      </c>
      <c r="H4149" s="5" t="s">
        <v>21256</v>
      </c>
      <c r="I4149" s="8" t="s">
        <v>21257</v>
      </c>
      <c r="J4149" s="5" t="s">
        <v>108</v>
      </c>
      <c r="K4149" s="5" t="s">
        <v>16959</v>
      </c>
    </row>
    <row r="4150">
      <c r="A4150" s="4">
        <v>6948.0</v>
      </c>
      <c r="B4150" s="5" t="s">
        <v>21258</v>
      </c>
      <c r="C4150" s="5" t="s">
        <v>21259</v>
      </c>
      <c r="D4150" s="6" t="s">
        <v>16117</v>
      </c>
      <c r="E4150" s="5" t="s">
        <v>15985</v>
      </c>
      <c r="F4150" s="5" t="s">
        <v>15938</v>
      </c>
      <c r="G4150" s="6" t="s">
        <v>21260</v>
      </c>
      <c r="H4150" s="5" t="s">
        <v>21261</v>
      </c>
      <c r="I4150" s="9" t="s">
        <v>21262</v>
      </c>
      <c r="J4150" s="5" t="s">
        <v>42</v>
      </c>
      <c r="K4150" s="5" t="s">
        <v>433</v>
      </c>
    </row>
    <row r="4151">
      <c r="A4151" s="4">
        <v>6947.0</v>
      </c>
      <c r="B4151" s="5" t="s">
        <v>21263</v>
      </c>
      <c r="C4151" s="5" t="s">
        <v>21264</v>
      </c>
      <c r="D4151" s="6" t="s">
        <v>16117</v>
      </c>
      <c r="E4151" s="5" t="s">
        <v>15985</v>
      </c>
      <c r="F4151" s="5" t="s">
        <v>15938</v>
      </c>
      <c r="G4151" s="6" t="s">
        <v>21265</v>
      </c>
      <c r="H4151" s="5" t="s">
        <v>17654</v>
      </c>
      <c r="I4151" s="8" t="s">
        <v>16258</v>
      </c>
      <c r="J4151" s="5" t="s">
        <v>42</v>
      </c>
      <c r="K4151" s="5" t="s">
        <v>368</v>
      </c>
    </row>
    <row r="4152">
      <c r="A4152" s="4">
        <v>6946.0</v>
      </c>
      <c r="B4152" s="5" t="s">
        <v>21266</v>
      </c>
      <c r="C4152" s="5" t="s">
        <v>21267</v>
      </c>
      <c r="D4152" s="6" t="s">
        <v>16117</v>
      </c>
      <c r="E4152" s="5" t="s">
        <v>15985</v>
      </c>
      <c r="F4152" s="5" t="s">
        <v>15938</v>
      </c>
      <c r="G4152" s="6" t="s">
        <v>21268</v>
      </c>
      <c r="H4152" s="5" t="s">
        <v>16798</v>
      </c>
      <c r="I4152" s="8" t="s">
        <v>21269</v>
      </c>
      <c r="J4152" s="5" t="s">
        <v>93</v>
      </c>
      <c r="K4152" s="5" t="s">
        <v>5931</v>
      </c>
    </row>
    <row r="4153">
      <c r="A4153" s="4">
        <v>6945.0</v>
      </c>
      <c r="B4153" s="5" t="s">
        <v>21270</v>
      </c>
      <c r="C4153" s="5" t="s">
        <v>21271</v>
      </c>
      <c r="D4153" s="6" t="s">
        <v>16117</v>
      </c>
      <c r="E4153" s="5" t="s">
        <v>15985</v>
      </c>
      <c r="F4153" s="5" t="s">
        <v>15938</v>
      </c>
      <c r="G4153" s="6" t="s">
        <v>21272</v>
      </c>
      <c r="H4153" s="7" t="s">
        <v>21273</v>
      </c>
      <c r="I4153" s="8" t="s">
        <v>16163</v>
      </c>
      <c r="J4153" s="5" t="s">
        <v>93</v>
      </c>
      <c r="K4153" s="5" t="s">
        <v>16789</v>
      </c>
    </row>
    <row r="4154">
      <c r="A4154" s="4">
        <v>6944.0</v>
      </c>
      <c r="B4154" s="5" t="s">
        <v>21274</v>
      </c>
      <c r="C4154" s="5" t="s">
        <v>21275</v>
      </c>
      <c r="D4154" s="6" t="s">
        <v>16117</v>
      </c>
      <c r="E4154" s="5" t="s">
        <v>15985</v>
      </c>
      <c r="F4154" s="5" t="s">
        <v>15938</v>
      </c>
      <c r="G4154" s="6" t="s">
        <v>21276</v>
      </c>
      <c r="H4154" s="5" t="s">
        <v>21277</v>
      </c>
      <c r="I4154" s="8" t="s">
        <v>21278</v>
      </c>
      <c r="J4154" s="5" t="s">
        <v>42</v>
      </c>
      <c r="K4154" s="5" t="s">
        <v>9742</v>
      </c>
    </row>
    <row r="4155">
      <c r="A4155" s="4">
        <v>6943.0</v>
      </c>
      <c r="B4155" s="5" t="s">
        <v>21279</v>
      </c>
      <c r="C4155" s="5" t="s">
        <v>21280</v>
      </c>
      <c r="D4155" s="6" t="s">
        <v>16117</v>
      </c>
      <c r="E4155" s="5" t="s">
        <v>15985</v>
      </c>
      <c r="F4155" s="5" t="s">
        <v>15938</v>
      </c>
      <c r="G4155" s="6" t="s">
        <v>21281</v>
      </c>
      <c r="H4155" s="5" t="s">
        <v>21282</v>
      </c>
      <c r="I4155" s="8" t="s">
        <v>21283</v>
      </c>
      <c r="J4155" s="5" t="s">
        <v>463</v>
      </c>
      <c r="K4155" s="5" t="s">
        <v>7801</v>
      </c>
    </row>
    <row r="4156">
      <c r="A4156" s="4">
        <v>6942.0</v>
      </c>
      <c r="B4156" s="5" t="s">
        <v>21284</v>
      </c>
      <c r="C4156" s="5" t="s">
        <v>21285</v>
      </c>
      <c r="D4156" s="6" t="s">
        <v>15984</v>
      </c>
      <c r="E4156" s="5" t="s">
        <v>15985</v>
      </c>
      <c r="F4156" s="5" t="s">
        <v>15938</v>
      </c>
      <c r="G4156" s="6" t="s">
        <v>21286</v>
      </c>
      <c r="H4156" s="5" t="s">
        <v>19387</v>
      </c>
      <c r="I4156" s="9" t="s">
        <v>21287</v>
      </c>
      <c r="J4156" s="5" t="s">
        <v>42</v>
      </c>
      <c r="K4156" s="5" t="s">
        <v>21288</v>
      </c>
    </row>
    <row r="4157">
      <c r="A4157" s="4">
        <v>6941.0</v>
      </c>
      <c r="B4157" s="5" t="s">
        <v>21289</v>
      </c>
      <c r="C4157" s="5" t="s">
        <v>21290</v>
      </c>
      <c r="D4157" s="6" t="s">
        <v>16117</v>
      </c>
      <c r="E4157" s="5" t="s">
        <v>15985</v>
      </c>
      <c r="F4157" s="5" t="s">
        <v>15938</v>
      </c>
      <c r="G4157" s="6" t="s">
        <v>21291</v>
      </c>
      <c r="H4157" s="5" t="s">
        <v>16146</v>
      </c>
      <c r="I4157" s="8" t="s">
        <v>16147</v>
      </c>
      <c r="J4157" s="5" t="s">
        <v>108</v>
      </c>
      <c r="K4157" s="5" t="s">
        <v>16046</v>
      </c>
    </row>
    <row r="4158">
      <c r="A4158" s="4">
        <v>6940.0</v>
      </c>
      <c r="B4158" s="5" t="s">
        <v>21292</v>
      </c>
      <c r="C4158" s="5" t="s">
        <v>21293</v>
      </c>
      <c r="D4158" s="6" t="s">
        <v>16117</v>
      </c>
      <c r="E4158" s="5" t="s">
        <v>15985</v>
      </c>
      <c r="F4158" s="5" t="s">
        <v>15938</v>
      </c>
      <c r="G4158" s="6" t="s">
        <v>21294</v>
      </c>
      <c r="H4158" s="7" t="s">
        <v>9563</v>
      </c>
      <c r="I4158" s="11" t="s">
        <v>21295</v>
      </c>
      <c r="J4158" s="5" t="s">
        <v>108</v>
      </c>
      <c r="K4158" s="4" t="s">
        <v>42</v>
      </c>
    </row>
    <row r="4159">
      <c r="A4159" s="4">
        <v>6939.0</v>
      </c>
      <c r="B4159" s="5" t="s">
        <v>21296</v>
      </c>
      <c r="C4159" s="5" t="s">
        <v>17262</v>
      </c>
      <c r="D4159" s="6" t="s">
        <v>16117</v>
      </c>
      <c r="E4159" s="5" t="s">
        <v>15985</v>
      </c>
      <c r="F4159" s="5" t="s">
        <v>15938</v>
      </c>
      <c r="G4159" s="6" t="s">
        <v>21297</v>
      </c>
      <c r="H4159" s="4" t="s">
        <v>19139</v>
      </c>
      <c r="I4159" s="11" t="s">
        <v>21298</v>
      </c>
      <c r="J4159" s="5" t="s">
        <v>93</v>
      </c>
      <c r="K4159" s="5" t="s">
        <v>17520</v>
      </c>
    </row>
    <row r="4160">
      <c r="A4160" s="4">
        <v>6938.0</v>
      </c>
      <c r="B4160" s="5" t="s">
        <v>21299</v>
      </c>
      <c r="C4160" s="5" t="s">
        <v>21300</v>
      </c>
      <c r="D4160" s="6" t="s">
        <v>21165</v>
      </c>
      <c r="E4160" s="5" t="s">
        <v>15985</v>
      </c>
      <c r="F4160" s="5" t="s">
        <v>15938</v>
      </c>
      <c r="G4160" s="6" t="s">
        <v>21301</v>
      </c>
      <c r="H4160" s="5" t="s">
        <v>21302</v>
      </c>
      <c r="I4160" s="9" t="s">
        <v>21303</v>
      </c>
      <c r="J4160" s="5" t="s">
        <v>93</v>
      </c>
      <c r="K4160" s="4" t="s">
        <v>42</v>
      </c>
    </row>
    <row r="4161">
      <c r="A4161" s="4">
        <v>6937.0</v>
      </c>
      <c r="B4161" s="5" t="s">
        <v>21304</v>
      </c>
      <c r="C4161" s="5" t="s">
        <v>21305</v>
      </c>
      <c r="D4161" s="6" t="s">
        <v>21165</v>
      </c>
      <c r="E4161" s="5" t="s">
        <v>15985</v>
      </c>
      <c r="F4161" s="5" t="s">
        <v>15938</v>
      </c>
      <c r="G4161" s="6" t="s">
        <v>21306</v>
      </c>
      <c r="H4161" s="5" t="s">
        <v>21307</v>
      </c>
      <c r="I4161" s="8" t="s">
        <v>16804</v>
      </c>
      <c r="J4161" s="5" t="s">
        <v>108</v>
      </c>
      <c r="K4161" s="5" t="s">
        <v>21308</v>
      </c>
    </row>
    <row r="4162">
      <c r="A4162" s="4">
        <v>6936.0</v>
      </c>
      <c r="B4162" s="5" t="s">
        <v>21309</v>
      </c>
      <c r="C4162" s="5" t="s">
        <v>21310</v>
      </c>
      <c r="D4162" s="6" t="s">
        <v>15984</v>
      </c>
      <c r="E4162" s="5" t="s">
        <v>15985</v>
      </c>
      <c r="F4162" s="5" t="s">
        <v>15938</v>
      </c>
      <c r="G4162" s="6" t="s">
        <v>21311</v>
      </c>
      <c r="H4162" s="5" t="s">
        <v>21312</v>
      </c>
      <c r="I4162" s="9" t="s">
        <v>21313</v>
      </c>
      <c r="J4162" s="5" t="s">
        <v>51</v>
      </c>
      <c r="K4162" s="5" t="s">
        <v>21199</v>
      </c>
    </row>
    <row r="4163">
      <c r="A4163" s="4">
        <v>6935.0</v>
      </c>
      <c r="B4163" s="5" t="s">
        <v>21314</v>
      </c>
      <c r="C4163" s="5" t="s">
        <v>21315</v>
      </c>
      <c r="D4163" s="6" t="s">
        <v>16117</v>
      </c>
      <c r="E4163" s="5" t="s">
        <v>15985</v>
      </c>
      <c r="F4163" s="5" t="s">
        <v>15938</v>
      </c>
      <c r="G4163" s="6" t="s">
        <v>21316</v>
      </c>
      <c r="H4163" s="5" t="s">
        <v>21317</v>
      </c>
      <c r="I4163" s="9" t="s">
        <v>21318</v>
      </c>
      <c r="J4163" s="5" t="s">
        <v>42</v>
      </c>
      <c r="K4163" s="5" t="s">
        <v>17640</v>
      </c>
    </row>
    <row r="4164">
      <c r="A4164" s="4">
        <v>6934.0</v>
      </c>
      <c r="B4164" s="5" t="s">
        <v>21319</v>
      </c>
      <c r="C4164" s="5" t="s">
        <v>21320</v>
      </c>
      <c r="D4164" s="6" t="s">
        <v>15984</v>
      </c>
      <c r="E4164" s="5" t="s">
        <v>15985</v>
      </c>
      <c r="F4164" s="5" t="s">
        <v>15938</v>
      </c>
      <c r="G4164" s="6" t="s">
        <v>21321</v>
      </c>
      <c r="H4164" s="7" t="s">
        <v>21322</v>
      </c>
      <c r="I4164" s="8" t="str">
        <f t="shared" ref="I4164:I4165" si="10">LOWER(SUBSTITUTE(SUBSTITUTE(SUBSTITUTE(SUBSTITUTE(SUBSTITUTE(SUBSTITUTE(SUBSTITUTE(B4164,"S.L.",""),"SL",""),"S.A.",""),"SA","")," ",""),".",""),",",""))&amp;".com"</f>
        <v>hotelcopacabana.com</v>
      </c>
      <c r="J4164" s="5" t="s">
        <v>108</v>
      </c>
      <c r="K4164" s="5" t="s">
        <v>21323</v>
      </c>
    </row>
    <row r="4165">
      <c r="A4165" s="4">
        <v>6933.0</v>
      </c>
      <c r="B4165" s="5" t="s">
        <v>21324</v>
      </c>
      <c r="C4165" s="5" t="s">
        <v>21325</v>
      </c>
      <c r="D4165" s="6" t="s">
        <v>16117</v>
      </c>
      <c r="E4165" s="5" t="s">
        <v>15985</v>
      </c>
      <c r="F4165" s="5" t="s">
        <v>15938</v>
      </c>
      <c r="G4165" s="6" t="s">
        <v>21326</v>
      </c>
      <c r="H4165" s="7" t="s">
        <v>21327</v>
      </c>
      <c r="I4165" s="8" t="str">
        <f t="shared" si="10"/>
        <v>anfora.com</v>
      </c>
      <c r="J4165" s="5" t="s">
        <v>42</v>
      </c>
      <c r="K4165" s="5" t="s">
        <v>4985</v>
      </c>
    </row>
    <row r="4166">
      <c r="A4166" s="4">
        <v>6932.0</v>
      </c>
      <c r="B4166" s="5" t="s">
        <v>21328</v>
      </c>
      <c r="C4166" s="5" t="s">
        <v>21329</v>
      </c>
      <c r="D4166" s="6" t="s">
        <v>16117</v>
      </c>
      <c r="E4166" s="5" t="s">
        <v>15985</v>
      </c>
      <c r="F4166" s="5" t="s">
        <v>15938</v>
      </c>
      <c r="G4166" s="6" t="s">
        <v>21330</v>
      </c>
      <c r="H4166" s="5" t="s">
        <v>16146</v>
      </c>
      <c r="I4166" s="8" t="s">
        <v>16147</v>
      </c>
      <c r="J4166" s="5" t="s">
        <v>93</v>
      </c>
      <c r="K4166" s="5" t="s">
        <v>1162</v>
      </c>
    </row>
    <row r="4167">
      <c r="A4167" s="4">
        <v>6931.0</v>
      </c>
      <c r="B4167" s="5" t="s">
        <v>21331</v>
      </c>
      <c r="C4167" s="5" t="s">
        <v>21332</v>
      </c>
      <c r="D4167" s="6" t="s">
        <v>16117</v>
      </c>
      <c r="E4167" s="5" t="s">
        <v>15985</v>
      </c>
      <c r="F4167" s="5" t="s">
        <v>15938</v>
      </c>
      <c r="G4167" s="6" t="s">
        <v>21333</v>
      </c>
      <c r="H4167" s="4" t="s">
        <v>21334</v>
      </c>
      <c r="I4167" s="11" t="s">
        <v>21335</v>
      </c>
      <c r="J4167" s="5" t="s">
        <v>18</v>
      </c>
      <c r="K4167" s="4" t="s">
        <v>42</v>
      </c>
    </row>
    <row r="4168">
      <c r="A4168" s="4">
        <v>6930.0</v>
      </c>
      <c r="B4168" s="5" t="s">
        <v>21336</v>
      </c>
      <c r="C4168" s="5" t="s">
        <v>21337</v>
      </c>
      <c r="D4168" s="6" t="s">
        <v>15984</v>
      </c>
      <c r="E4168" s="5" t="s">
        <v>15985</v>
      </c>
      <c r="F4168" s="5" t="s">
        <v>15938</v>
      </c>
      <c r="G4168" s="6" t="s">
        <v>21338</v>
      </c>
      <c r="H4168" s="5" t="s">
        <v>21339</v>
      </c>
      <c r="I4168" s="8" t="s">
        <v>19431</v>
      </c>
      <c r="J4168" s="5" t="s">
        <v>108</v>
      </c>
      <c r="K4168" s="5" t="s">
        <v>21340</v>
      </c>
    </row>
    <row r="4169">
      <c r="A4169" s="4">
        <v>6929.0</v>
      </c>
      <c r="B4169" s="5" t="s">
        <v>21341</v>
      </c>
      <c r="C4169" s="5" t="s">
        <v>21342</v>
      </c>
      <c r="D4169" s="6" t="s">
        <v>16117</v>
      </c>
      <c r="E4169" s="5" t="s">
        <v>15985</v>
      </c>
      <c r="F4169" s="5" t="s">
        <v>15938</v>
      </c>
      <c r="G4169" s="6" t="s">
        <v>21343</v>
      </c>
      <c r="H4169" s="5" t="s">
        <v>16241</v>
      </c>
      <c r="I4169" s="8" t="s">
        <v>16242</v>
      </c>
      <c r="J4169" s="5" t="s">
        <v>108</v>
      </c>
      <c r="K4169" s="5" t="s">
        <v>14952</v>
      </c>
    </row>
    <row r="4170">
      <c r="A4170" s="4">
        <v>6928.0</v>
      </c>
      <c r="B4170" s="5" t="s">
        <v>21344</v>
      </c>
      <c r="C4170" s="5" t="s">
        <v>21345</v>
      </c>
      <c r="D4170" s="6" t="s">
        <v>16117</v>
      </c>
      <c r="E4170" s="5" t="s">
        <v>15985</v>
      </c>
      <c r="F4170" s="5" t="s">
        <v>15938</v>
      </c>
      <c r="G4170" s="6" t="s">
        <v>21346</v>
      </c>
      <c r="H4170" s="7" t="s">
        <v>21347</v>
      </c>
      <c r="I4170" s="8" t="str">
        <f t="shared" ref="I4170:I4171" si="11">LOWER(SUBSTITUTE(SUBSTITUTE(SUBSTITUTE(SUBSTITUTE(SUBSTITUTE(SUBSTITUTE(SUBSTITUTE(B4170,"S.L.",""),"SL",""),"S.A.",""),"SA","")," ",""),".",""),",",""))&amp;".com"</f>
        <v>canpastilla.com</v>
      </c>
      <c r="J4170" s="5" t="s">
        <v>232</v>
      </c>
      <c r="K4170" s="4" t="s">
        <v>42</v>
      </c>
    </row>
    <row r="4171">
      <c r="A4171" s="4">
        <v>6927.0</v>
      </c>
      <c r="B4171" s="5" t="s">
        <v>21348</v>
      </c>
      <c r="C4171" s="5" t="s">
        <v>21349</v>
      </c>
      <c r="D4171" s="6" t="s">
        <v>16117</v>
      </c>
      <c r="E4171" s="5" t="s">
        <v>15985</v>
      </c>
      <c r="F4171" s="5" t="s">
        <v>15938</v>
      </c>
      <c r="G4171" s="6" t="s">
        <v>21350</v>
      </c>
      <c r="H4171" s="7" t="s">
        <v>21351</v>
      </c>
      <c r="I4171" s="8" t="str">
        <f t="shared" si="11"/>
        <v>balmes.com</v>
      </c>
      <c r="J4171" s="5" t="s">
        <v>108</v>
      </c>
      <c r="K4171" s="5" t="s">
        <v>3802</v>
      </c>
    </row>
    <row r="4172">
      <c r="A4172" s="4">
        <v>6926.0</v>
      </c>
      <c r="B4172" s="5" t="s">
        <v>21352</v>
      </c>
      <c r="C4172" s="5" t="s">
        <v>21353</v>
      </c>
      <c r="D4172" s="6" t="s">
        <v>15984</v>
      </c>
      <c r="E4172" s="5" t="s">
        <v>15985</v>
      </c>
      <c r="F4172" s="5" t="s">
        <v>15938</v>
      </c>
      <c r="G4172" s="6" t="s">
        <v>21354</v>
      </c>
      <c r="H4172" s="5" t="s">
        <v>21355</v>
      </c>
      <c r="I4172" s="8" t="s">
        <v>21356</v>
      </c>
      <c r="J4172" s="5" t="s">
        <v>93</v>
      </c>
      <c r="K4172" s="5" t="s">
        <v>20632</v>
      </c>
    </row>
    <row r="4173">
      <c r="A4173" s="4">
        <v>6925.0</v>
      </c>
      <c r="B4173" s="5" t="s">
        <v>21357</v>
      </c>
      <c r="C4173" s="5" t="s">
        <v>21358</v>
      </c>
      <c r="D4173" s="6" t="s">
        <v>16117</v>
      </c>
      <c r="E4173" s="5" t="s">
        <v>15985</v>
      </c>
      <c r="F4173" s="5" t="s">
        <v>15938</v>
      </c>
      <c r="G4173" s="6" t="s">
        <v>21359</v>
      </c>
      <c r="H4173" s="7" t="s">
        <v>21360</v>
      </c>
      <c r="I4173" s="8" t="s">
        <v>21361</v>
      </c>
      <c r="J4173" s="5" t="s">
        <v>108</v>
      </c>
      <c r="K4173" s="5" t="s">
        <v>711</v>
      </c>
    </row>
    <row r="4174">
      <c r="A4174" s="4">
        <v>6924.0</v>
      </c>
      <c r="B4174" s="5" t="s">
        <v>21362</v>
      </c>
      <c r="C4174" s="5" t="s">
        <v>21363</v>
      </c>
      <c r="D4174" s="6" t="s">
        <v>16117</v>
      </c>
      <c r="E4174" s="5" t="s">
        <v>15985</v>
      </c>
      <c r="F4174" s="5" t="s">
        <v>15938</v>
      </c>
      <c r="G4174" s="6" t="s">
        <v>21364</v>
      </c>
      <c r="H4174" s="5" t="s">
        <v>21365</v>
      </c>
      <c r="I4174" s="8" t="s">
        <v>21366</v>
      </c>
      <c r="J4174" s="5" t="s">
        <v>51</v>
      </c>
      <c r="K4174" s="4" t="s">
        <v>42</v>
      </c>
    </row>
    <row r="4175">
      <c r="A4175" s="4">
        <v>6923.0</v>
      </c>
      <c r="B4175" s="5" t="s">
        <v>21367</v>
      </c>
      <c r="C4175" s="5" t="s">
        <v>21368</v>
      </c>
      <c r="D4175" s="6" t="s">
        <v>16117</v>
      </c>
      <c r="E4175" s="5" t="s">
        <v>15985</v>
      </c>
      <c r="F4175" s="5" t="s">
        <v>15938</v>
      </c>
      <c r="G4175" s="6" t="s">
        <v>21369</v>
      </c>
      <c r="H4175" s="5" t="s">
        <v>21370</v>
      </c>
      <c r="I4175" s="9" t="s">
        <v>21371</v>
      </c>
      <c r="J4175" s="5" t="s">
        <v>108</v>
      </c>
      <c r="K4175" s="5" t="s">
        <v>433</v>
      </c>
    </row>
    <row r="4176">
      <c r="A4176" s="4">
        <v>6922.0</v>
      </c>
      <c r="B4176" s="5" t="s">
        <v>21372</v>
      </c>
      <c r="C4176" s="5" t="s">
        <v>21373</v>
      </c>
      <c r="D4176" s="6" t="s">
        <v>15984</v>
      </c>
      <c r="E4176" s="5" t="s">
        <v>15985</v>
      </c>
      <c r="F4176" s="5" t="s">
        <v>15938</v>
      </c>
      <c r="G4176" s="6" t="s">
        <v>21374</v>
      </c>
      <c r="H4176" s="5" t="s">
        <v>21375</v>
      </c>
      <c r="I4176" s="8" t="s">
        <v>21376</v>
      </c>
      <c r="J4176" s="5" t="s">
        <v>42</v>
      </c>
      <c r="K4176" s="5" t="s">
        <v>1375</v>
      </c>
    </row>
    <row r="4177">
      <c r="A4177" s="4">
        <v>6921.0</v>
      </c>
      <c r="B4177" s="5" t="s">
        <v>21377</v>
      </c>
      <c r="C4177" s="5" t="s">
        <v>21378</v>
      </c>
      <c r="D4177" s="6" t="s">
        <v>16117</v>
      </c>
      <c r="E4177" s="5" t="s">
        <v>15985</v>
      </c>
      <c r="F4177" s="5" t="s">
        <v>15938</v>
      </c>
      <c r="G4177" s="6" t="s">
        <v>21379</v>
      </c>
      <c r="H4177" s="7" t="s">
        <v>21380</v>
      </c>
      <c r="I4177" s="8" t="s">
        <v>21381</v>
      </c>
      <c r="J4177" s="5" t="s">
        <v>463</v>
      </c>
      <c r="K4177" s="5" t="s">
        <v>10435</v>
      </c>
    </row>
    <row r="4178">
      <c r="A4178" s="4">
        <v>6920.0</v>
      </c>
      <c r="B4178" s="5" t="s">
        <v>16172</v>
      </c>
      <c r="C4178" s="5" t="s">
        <v>21382</v>
      </c>
      <c r="D4178" s="6" t="s">
        <v>16117</v>
      </c>
      <c r="E4178" s="5" t="s">
        <v>15985</v>
      </c>
      <c r="F4178" s="5" t="s">
        <v>15938</v>
      </c>
      <c r="G4178" s="6" t="s">
        <v>21383</v>
      </c>
      <c r="H4178" s="7" t="s">
        <v>21384</v>
      </c>
      <c r="I4178" s="8" t="str">
        <f>LOWER(SUBSTITUTE(SUBSTITUTE(SUBSTITUTE(SUBSTITUTE(SUBSTITUTE(SUBSTITUTE(SUBSTITUTE(B4178,"S.L.",""),"SL",""),"S.A.",""),"SA","")," ",""),".",""),",",""))&amp;".com"</f>
        <v>framotel.com</v>
      </c>
      <c r="J4178" s="5" t="s">
        <v>108</v>
      </c>
      <c r="K4178" s="4" t="s">
        <v>42</v>
      </c>
    </row>
    <row r="4179">
      <c r="A4179" s="4">
        <v>6919.0</v>
      </c>
      <c r="B4179" s="5" t="s">
        <v>21385</v>
      </c>
      <c r="C4179" s="5" t="s">
        <v>21386</v>
      </c>
      <c r="D4179" s="6" t="s">
        <v>16117</v>
      </c>
      <c r="E4179" s="5" t="s">
        <v>15985</v>
      </c>
      <c r="F4179" s="5" t="s">
        <v>15938</v>
      </c>
      <c r="G4179" s="6" t="s">
        <v>21387</v>
      </c>
      <c r="H4179" s="7" t="s">
        <v>21388</v>
      </c>
      <c r="I4179" s="11" t="s">
        <v>21389</v>
      </c>
      <c r="J4179" s="5" t="s">
        <v>108</v>
      </c>
      <c r="K4179" s="5" t="s">
        <v>1985</v>
      </c>
    </row>
    <row r="4180">
      <c r="A4180" s="4">
        <v>6918.0</v>
      </c>
      <c r="B4180" s="5" t="s">
        <v>21390</v>
      </c>
      <c r="C4180" s="5" t="s">
        <v>21391</v>
      </c>
      <c r="D4180" s="6" t="s">
        <v>15984</v>
      </c>
      <c r="E4180" s="5" t="s">
        <v>15985</v>
      </c>
      <c r="F4180" s="5" t="s">
        <v>15938</v>
      </c>
      <c r="G4180" s="6" t="s">
        <v>21392</v>
      </c>
      <c r="H4180" s="5" t="s">
        <v>21393</v>
      </c>
      <c r="I4180" s="8" t="s">
        <v>21394</v>
      </c>
      <c r="J4180" s="5" t="s">
        <v>108</v>
      </c>
      <c r="K4180" s="5" t="s">
        <v>1446</v>
      </c>
    </row>
    <row r="4181">
      <c r="A4181" s="4">
        <v>6917.0</v>
      </c>
      <c r="B4181" s="5" t="s">
        <v>21395</v>
      </c>
      <c r="C4181" s="5" t="s">
        <v>21396</v>
      </c>
      <c r="D4181" s="6" t="s">
        <v>17229</v>
      </c>
      <c r="E4181" s="5" t="s">
        <v>15985</v>
      </c>
      <c r="F4181" s="5" t="s">
        <v>15938</v>
      </c>
      <c r="G4181" s="6" t="s">
        <v>21397</v>
      </c>
      <c r="H4181" s="5" t="s">
        <v>21398</v>
      </c>
      <c r="I4181" s="8" t="s">
        <v>21399</v>
      </c>
      <c r="J4181" s="5" t="s">
        <v>108</v>
      </c>
      <c r="K4181" s="5" t="s">
        <v>43</v>
      </c>
    </row>
    <row r="4182">
      <c r="A4182" s="4">
        <v>6916.0</v>
      </c>
      <c r="B4182" s="5" t="s">
        <v>21400</v>
      </c>
      <c r="C4182" s="5" t="s">
        <v>21401</v>
      </c>
      <c r="D4182" s="6" t="s">
        <v>16117</v>
      </c>
      <c r="E4182" s="5" t="s">
        <v>15985</v>
      </c>
      <c r="F4182" s="5" t="s">
        <v>15938</v>
      </c>
      <c r="G4182" s="6" t="s">
        <v>21402</v>
      </c>
      <c r="H4182" s="5" t="s">
        <v>21403</v>
      </c>
      <c r="I4182" s="8" t="s">
        <v>16602</v>
      </c>
      <c r="J4182" s="5" t="s">
        <v>108</v>
      </c>
      <c r="K4182" s="5" t="s">
        <v>1203</v>
      </c>
    </row>
    <row r="4183">
      <c r="A4183" s="4">
        <v>6915.0</v>
      </c>
      <c r="B4183" s="5" t="s">
        <v>21404</v>
      </c>
      <c r="C4183" s="5" t="s">
        <v>21405</v>
      </c>
      <c r="D4183" s="6" t="s">
        <v>15984</v>
      </c>
      <c r="E4183" s="5" t="s">
        <v>15985</v>
      </c>
      <c r="F4183" s="5" t="s">
        <v>15938</v>
      </c>
      <c r="G4183" s="6" t="s">
        <v>21406</v>
      </c>
      <c r="H4183" s="7" t="s">
        <v>21407</v>
      </c>
      <c r="I4183" s="11" t="s">
        <v>21408</v>
      </c>
      <c r="J4183" s="5" t="s">
        <v>93</v>
      </c>
      <c r="K4183" s="5" t="s">
        <v>10502</v>
      </c>
    </row>
    <row r="4184">
      <c r="A4184" s="4">
        <v>6914.0</v>
      </c>
      <c r="B4184" s="5" t="s">
        <v>21409</v>
      </c>
      <c r="C4184" s="5" t="s">
        <v>21410</v>
      </c>
      <c r="D4184" s="6" t="s">
        <v>15984</v>
      </c>
      <c r="E4184" s="5" t="s">
        <v>15985</v>
      </c>
      <c r="F4184" s="5" t="s">
        <v>15938</v>
      </c>
      <c r="G4184" s="6" t="s">
        <v>21411</v>
      </c>
      <c r="H4184" s="7" t="s">
        <v>21412</v>
      </c>
      <c r="I4184" s="8" t="str">
        <f t="shared" ref="I4184:I4185" si="12">LOWER(SUBSTITUTE(SUBSTITUTE(SUBSTITUTE(SUBSTITUTE(SUBSTITUTE(SUBSTITUTE(SUBSTITUTE(B4184,"S.L.",""),"SL",""),"S.A.",""),"SA","")," ",""),".",""),",",""))&amp;".com"</f>
        <v>ondina.com</v>
      </c>
      <c r="J4184" s="5" t="s">
        <v>108</v>
      </c>
      <c r="K4184" s="5" t="s">
        <v>6319</v>
      </c>
    </row>
    <row r="4185">
      <c r="A4185" s="4">
        <v>6913.0</v>
      </c>
      <c r="B4185" s="5" t="s">
        <v>21413</v>
      </c>
      <c r="C4185" s="5" t="s">
        <v>21414</v>
      </c>
      <c r="D4185" s="6" t="s">
        <v>15984</v>
      </c>
      <c r="E4185" s="5" t="s">
        <v>15985</v>
      </c>
      <c r="F4185" s="5" t="s">
        <v>15938</v>
      </c>
      <c r="G4185" s="6" t="s">
        <v>21415</v>
      </c>
      <c r="H4185" s="7" t="s">
        <v>21416</v>
      </c>
      <c r="I4185" s="8" t="str">
        <f t="shared" si="12"/>
        <v>ayronpark.com</v>
      </c>
      <c r="J4185" s="5" t="s">
        <v>93</v>
      </c>
      <c r="K4185" s="5" t="s">
        <v>523</v>
      </c>
    </row>
    <row r="4186">
      <c r="A4186" s="4">
        <v>6912.0</v>
      </c>
      <c r="B4186" s="5" t="s">
        <v>21417</v>
      </c>
      <c r="C4186" s="5" t="s">
        <v>21418</v>
      </c>
      <c r="D4186" s="6" t="s">
        <v>21165</v>
      </c>
      <c r="E4186" s="5" t="s">
        <v>15985</v>
      </c>
      <c r="F4186" s="5" t="s">
        <v>15938</v>
      </c>
      <c r="G4186" s="6" t="s">
        <v>21419</v>
      </c>
      <c r="H4186" s="4" t="s">
        <v>21420</v>
      </c>
      <c r="I4186" s="8" t="s">
        <v>21421</v>
      </c>
      <c r="J4186" s="5" t="s">
        <v>367</v>
      </c>
      <c r="K4186" s="5" t="s">
        <v>1885</v>
      </c>
    </row>
    <row r="4187">
      <c r="A4187" s="4">
        <v>6911.0</v>
      </c>
      <c r="B4187" s="5" t="s">
        <v>21422</v>
      </c>
      <c r="C4187" s="5" t="s">
        <v>21423</v>
      </c>
      <c r="D4187" s="6" t="s">
        <v>21165</v>
      </c>
      <c r="E4187" s="5" t="s">
        <v>15985</v>
      </c>
      <c r="F4187" s="5" t="s">
        <v>15938</v>
      </c>
      <c r="G4187" s="6" t="s">
        <v>21424</v>
      </c>
      <c r="H4187" s="5" t="s">
        <v>21425</v>
      </c>
      <c r="I4187" s="8" t="s">
        <v>21426</v>
      </c>
      <c r="J4187" s="5" t="s">
        <v>51</v>
      </c>
      <c r="K4187" s="5" t="s">
        <v>170</v>
      </c>
    </row>
    <row r="4188">
      <c r="A4188" s="4">
        <v>6910.0</v>
      </c>
      <c r="B4188" s="5" t="s">
        <v>21427</v>
      </c>
      <c r="C4188" s="5" t="s">
        <v>21428</v>
      </c>
      <c r="D4188" s="6" t="s">
        <v>15984</v>
      </c>
      <c r="E4188" s="5" t="s">
        <v>15985</v>
      </c>
      <c r="F4188" s="5" t="s">
        <v>15938</v>
      </c>
      <c r="G4188" s="6" t="s">
        <v>21429</v>
      </c>
      <c r="H4188" s="5" t="s">
        <v>18247</v>
      </c>
      <c r="I4188" s="8" t="s">
        <v>18248</v>
      </c>
      <c r="J4188" s="5" t="s">
        <v>108</v>
      </c>
      <c r="K4188" s="5" t="s">
        <v>17520</v>
      </c>
    </row>
    <row r="4189">
      <c r="A4189" s="4">
        <v>6909.0</v>
      </c>
      <c r="B4189" s="5" t="s">
        <v>21430</v>
      </c>
      <c r="C4189" s="5" t="s">
        <v>21431</v>
      </c>
      <c r="D4189" s="6" t="s">
        <v>15984</v>
      </c>
      <c r="E4189" s="5" t="s">
        <v>15985</v>
      </c>
      <c r="F4189" s="5" t="s">
        <v>15938</v>
      </c>
      <c r="G4189" s="6" t="s">
        <v>21432</v>
      </c>
      <c r="H4189" s="7" t="s">
        <v>21433</v>
      </c>
      <c r="I4189" s="8" t="str">
        <f>LOWER(SUBSTITUTE(SUBSTITUTE(SUBSTITUTE(SUBSTITUTE(SUBSTITUTE(SUBSTITUTE(SUBSTITUTE(B4189,"S.L.",""),"SL",""),"S.A.",""),"SA","")," ",""),".",""),",",""))&amp;".com"</f>
        <v>hotelencant.com</v>
      </c>
      <c r="J4189" s="5" t="s">
        <v>108</v>
      </c>
      <c r="K4189" s="5" t="s">
        <v>1885</v>
      </c>
    </row>
    <row r="4190">
      <c r="A4190" s="4">
        <v>6908.0</v>
      </c>
      <c r="B4190" s="5" t="s">
        <v>21434</v>
      </c>
      <c r="C4190" s="5" t="s">
        <v>21435</v>
      </c>
      <c r="D4190" s="6" t="s">
        <v>16117</v>
      </c>
      <c r="E4190" s="5" t="s">
        <v>15985</v>
      </c>
      <c r="F4190" s="5" t="s">
        <v>15938</v>
      </c>
      <c r="G4190" s="6" t="s">
        <v>21436</v>
      </c>
      <c r="H4190" s="5" t="s">
        <v>21437</v>
      </c>
      <c r="I4190" s="8" t="s">
        <v>16938</v>
      </c>
      <c r="J4190" s="5" t="s">
        <v>93</v>
      </c>
      <c r="K4190" s="5" t="s">
        <v>19557</v>
      </c>
    </row>
    <row r="4191">
      <c r="A4191" s="4">
        <v>6907.0</v>
      </c>
      <c r="B4191" s="5" t="s">
        <v>21438</v>
      </c>
      <c r="C4191" s="5" t="s">
        <v>21439</v>
      </c>
      <c r="D4191" s="6" t="s">
        <v>21165</v>
      </c>
      <c r="E4191" s="5" t="s">
        <v>15985</v>
      </c>
      <c r="F4191" s="5" t="s">
        <v>15938</v>
      </c>
      <c r="G4191" s="6" t="s">
        <v>21440</v>
      </c>
      <c r="H4191" s="5" t="s">
        <v>21441</v>
      </c>
      <c r="I4191" s="8" t="s">
        <v>21442</v>
      </c>
      <c r="J4191" s="5" t="s">
        <v>93</v>
      </c>
      <c r="K4191" s="4" t="s">
        <v>42</v>
      </c>
    </row>
    <row r="4192">
      <c r="A4192" s="4">
        <v>6906.0</v>
      </c>
      <c r="B4192" s="5" t="s">
        <v>21443</v>
      </c>
      <c r="C4192" s="5" t="s">
        <v>21444</v>
      </c>
      <c r="D4192" s="6" t="s">
        <v>17252</v>
      </c>
      <c r="E4192" s="5" t="s">
        <v>15985</v>
      </c>
      <c r="F4192" s="5" t="s">
        <v>15938</v>
      </c>
      <c r="G4192" s="6" t="s">
        <v>21445</v>
      </c>
      <c r="H4192" s="5" t="s">
        <v>21446</v>
      </c>
      <c r="I4192" s="8" t="s">
        <v>15994</v>
      </c>
      <c r="J4192" s="5" t="s">
        <v>42</v>
      </c>
      <c r="K4192" s="5" t="s">
        <v>2201</v>
      </c>
    </row>
    <row r="4193">
      <c r="A4193" s="4">
        <v>6905.0</v>
      </c>
      <c r="B4193" s="5" t="s">
        <v>21447</v>
      </c>
      <c r="C4193" s="5" t="s">
        <v>21448</v>
      </c>
      <c r="D4193" s="6" t="s">
        <v>15984</v>
      </c>
      <c r="E4193" s="5" t="s">
        <v>15985</v>
      </c>
      <c r="F4193" s="5" t="s">
        <v>15938</v>
      </c>
      <c r="G4193" s="6" t="s">
        <v>21449</v>
      </c>
      <c r="H4193" s="5" t="s">
        <v>21450</v>
      </c>
      <c r="I4193" s="8" t="s">
        <v>21451</v>
      </c>
      <c r="J4193" s="5" t="s">
        <v>93</v>
      </c>
      <c r="K4193" s="5" t="s">
        <v>16597</v>
      </c>
    </row>
    <row r="4194">
      <c r="A4194" s="4">
        <v>6904.0</v>
      </c>
      <c r="B4194" s="5" t="s">
        <v>21452</v>
      </c>
      <c r="C4194" s="5" t="s">
        <v>21453</v>
      </c>
      <c r="D4194" s="6" t="s">
        <v>15984</v>
      </c>
      <c r="E4194" s="5" t="s">
        <v>15985</v>
      </c>
      <c r="F4194" s="5" t="s">
        <v>15938</v>
      </c>
      <c r="G4194" s="6" t="s">
        <v>21454</v>
      </c>
      <c r="H4194" s="5" t="s">
        <v>21455</v>
      </c>
      <c r="I4194" s="8" t="s">
        <v>21456</v>
      </c>
      <c r="J4194" s="5" t="s">
        <v>93</v>
      </c>
      <c r="K4194" s="5" t="s">
        <v>1261</v>
      </c>
    </row>
    <row r="4195">
      <c r="A4195" s="4">
        <v>6903.0</v>
      </c>
      <c r="B4195" s="5" t="s">
        <v>21457</v>
      </c>
      <c r="C4195" s="5" t="s">
        <v>21458</v>
      </c>
      <c r="D4195" s="6" t="s">
        <v>16117</v>
      </c>
      <c r="E4195" s="5" t="s">
        <v>15985</v>
      </c>
      <c r="F4195" s="5" t="s">
        <v>15938</v>
      </c>
      <c r="G4195" s="6" t="s">
        <v>21459</v>
      </c>
      <c r="H4195" s="5" t="s">
        <v>21460</v>
      </c>
      <c r="I4195" s="8" t="s">
        <v>21461</v>
      </c>
      <c r="J4195" s="5" t="s">
        <v>42</v>
      </c>
      <c r="K4195" s="5" t="s">
        <v>9748</v>
      </c>
    </row>
    <row r="4196">
      <c r="A4196" s="4">
        <v>6902.0</v>
      </c>
      <c r="B4196" s="5" t="s">
        <v>21462</v>
      </c>
      <c r="C4196" s="5" t="s">
        <v>21463</v>
      </c>
      <c r="D4196" s="6" t="s">
        <v>16117</v>
      </c>
      <c r="E4196" s="5" t="s">
        <v>15985</v>
      </c>
      <c r="F4196" s="5" t="s">
        <v>15938</v>
      </c>
      <c r="G4196" s="6" t="s">
        <v>21464</v>
      </c>
      <c r="H4196" s="5" t="s">
        <v>21465</v>
      </c>
      <c r="I4196" s="8" t="s">
        <v>21466</v>
      </c>
      <c r="J4196" s="5" t="s">
        <v>51</v>
      </c>
      <c r="K4196" s="5" t="s">
        <v>10375</v>
      </c>
    </row>
    <row r="4197">
      <c r="A4197" s="4">
        <v>6901.0</v>
      </c>
      <c r="B4197" s="5" t="s">
        <v>21467</v>
      </c>
      <c r="C4197" s="5" t="s">
        <v>21468</v>
      </c>
      <c r="D4197" s="6" t="s">
        <v>16117</v>
      </c>
      <c r="E4197" s="5" t="s">
        <v>15985</v>
      </c>
      <c r="F4197" s="5" t="s">
        <v>15938</v>
      </c>
      <c r="G4197" s="6" t="s">
        <v>21469</v>
      </c>
      <c r="H4197" s="7" t="s">
        <v>21470</v>
      </c>
      <c r="I4197" s="8" t="s">
        <v>16163</v>
      </c>
      <c r="J4197" s="5" t="s">
        <v>108</v>
      </c>
      <c r="K4197" s="5" t="s">
        <v>21471</v>
      </c>
    </row>
    <row r="4198">
      <c r="A4198" s="4">
        <v>6900.0</v>
      </c>
      <c r="B4198" s="5" t="s">
        <v>21472</v>
      </c>
      <c r="C4198" s="5" t="s">
        <v>21473</v>
      </c>
      <c r="D4198" s="6" t="s">
        <v>16017</v>
      </c>
      <c r="E4198" s="5" t="s">
        <v>16018</v>
      </c>
      <c r="F4198" s="5" t="s">
        <v>15938</v>
      </c>
      <c r="G4198" s="6" t="s">
        <v>21474</v>
      </c>
      <c r="H4198" s="5" t="s">
        <v>21475</v>
      </c>
      <c r="I4198" s="8" t="s">
        <v>18082</v>
      </c>
      <c r="J4198" s="5" t="s">
        <v>108</v>
      </c>
      <c r="K4198" s="4" t="s">
        <v>42</v>
      </c>
    </row>
    <row r="4199">
      <c r="A4199" s="4">
        <v>6899.0</v>
      </c>
      <c r="B4199" s="5" t="s">
        <v>17196</v>
      </c>
      <c r="C4199" s="5" t="s">
        <v>21476</v>
      </c>
      <c r="D4199" s="6" t="s">
        <v>17252</v>
      </c>
      <c r="E4199" s="5" t="s">
        <v>15985</v>
      </c>
      <c r="F4199" s="5" t="s">
        <v>15938</v>
      </c>
      <c r="G4199" s="6" t="s">
        <v>21477</v>
      </c>
      <c r="H4199" s="7" t="s">
        <v>21478</v>
      </c>
      <c r="I4199" s="8" t="str">
        <f>LOWER(SUBSTITUTE(SUBSTITUTE(SUBSTITUTE(SUBSTITUTE(SUBSTITUTE(SUBSTITUTE(SUBSTITUTE(B4199,"S.L.",""),"SL",""),"S.A.",""),"SA","")," ",""),".",""),",",""))&amp;".com"</f>
        <v>gruporoyaltelecom.com</v>
      </c>
      <c r="J4199" s="5" t="s">
        <v>108</v>
      </c>
      <c r="K4199" s="4" t="s">
        <v>42</v>
      </c>
    </row>
    <row r="4200">
      <c r="A4200" s="4">
        <v>6898.0</v>
      </c>
      <c r="B4200" s="5" t="s">
        <v>21479</v>
      </c>
      <c r="C4200" s="5" t="s">
        <v>21480</v>
      </c>
      <c r="D4200" s="6" t="s">
        <v>21481</v>
      </c>
      <c r="E4200" s="5" t="s">
        <v>15978</v>
      </c>
      <c r="F4200" s="5" t="s">
        <v>15938</v>
      </c>
      <c r="G4200" s="6" t="s">
        <v>21482</v>
      </c>
      <c r="H4200" s="5" t="s">
        <v>21483</v>
      </c>
      <c r="I4200" s="8" t="s">
        <v>16290</v>
      </c>
      <c r="J4200" s="5" t="s">
        <v>42</v>
      </c>
      <c r="K4200" s="4" t="s">
        <v>42</v>
      </c>
    </row>
    <row r="4201">
      <c r="A4201" s="4">
        <v>6897.0</v>
      </c>
      <c r="B4201" s="5" t="s">
        <v>21484</v>
      </c>
      <c r="C4201" s="5" t="s">
        <v>21485</v>
      </c>
      <c r="D4201" s="6" t="s">
        <v>21481</v>
      </c>
      <c r="E4201" s="5" t="s">
        <v>15978</v>
      </c>
      <c r="F4201" s="5" t="s">
        <v>15938</v>
      </c>
      <c r="G4201" s="6" t="s">
        <v>21486</v>
      </c>
      <c r="H4201" s="5" t="s">
        <v>21487</v>
      </c>
      <c r="I4201" s="8" t="s">
        <v>16290</v>
      </c>
      <c r="J4201" s="5" t="s">
        <v>463</v>
      </c>
      <c r="K4201" s="5" t="s">
        <v>368</v>
      </c>
    </row>
    <row r="4202">
      <c r="A4202" s="4">
        <v>6895.0</v>
      </c>
      <c r="B4202" s="5" t="s">
        <v>21488</v>
      </c>
      <c r="C4202" s="5" t="s">
        <v>21489</v>
      </c>
      <c r="D4202" s="6" t="s">
        <v>17988</v>
      </c>
      <c r="E4202" s="5" t="s">
        <v>15978</v>
      </c>
      <c r="F4202" s="5" t="s">
        <v>15938</v>
      </c>
      <c r="G4202" s="6" t="s">
        <v>21490</v>
      </c>
      <c r="H4202" s="5" t="s">
        <v>21491</v>
      </c>
      <c r="I4202" s="8" t="s">
        <v>21492</v>
      </c>
      <c r="J4202" s="5" t="s">
        <v>42</v>
      </c>
      <c r="K4202" s="5" t="s">
        <v>18216</v>
      </c>
    </row>
    <row r="4203">
      <c r="A4203" s="4">
        <v>6896.0</v>
      </c>
      <c r="B4203" s="5" t="s">
        <v>21493</v>
      </c>
      <c r="C4203" s="5" t="s">
        <v>21494</v>
      </c>
      <c r="D4203" s="6" t="s">
        <v>17988</v>
      </c>
      <c r="E4203" s="5" t="s">
        <v>15978</v>
      </c>
      <c r="F4203" s="5" t="s">
        <v>15938</v>
      </c>
      <c r="G4203" s="6" t="s">
        <v>21490</v>
      </c>
      <c r="H4203" s="5" t="s">
        <v>21491</v>
      </c>
      <c r="I4203" s="8" t="s">
        <v>21492</v>
      </c>
      <c r="J4203" s="5" t="s">
        <v>93</v>
      </c>
      <c r="K4203" s="5" t="s">
        <v>1421</v>
      </c>
    </row>
    <row r="4204">
      <c r="A4204" s="4">
        <v>6894.0</v>
      </c>
      <c r="B4204" s="5" t="s">
        <v>21495</v>
      </c>
      <c r="C4204" s="5" t="s">
        <v>21496</v>
      </c>
      <c r="D4204" s="6" t="s">
        <v>17223</v>
      </c>
      <c r="E4204" s="5" t="s">
        <v>15964</v>
      </c>
      <c r="F4204" s="5" t="s">
        <v>15938</v>
      </c>
      <c r="G4204" s="6" t="s">
        <v>21497</v>
      </c>
      <c r="H4204" s="5" t="s">
        <v>21498</v>
      </c>
      <c r="I4204" s="8" t="s">
        <v>21499</v>
      </c>
      <c r="J4204" s="5" t="s">
        <v>93</v>
      </c>
      <c r="K4204" s="5" t="s">
        <v>6053</v>
      </c>
    </row>
    <row r="4205">
      <c r="A4205" s="4">
        <v>6893.0</v>
      </c>
      <c r="B4205" s="5" t="s">
        <v>21500</v>
      </c>
      <c r="C4205" s="5" t="s">
        <v>21501</v>
      </c>
      <c r="D4205" s="6" t="s">
        <v>15963</v>
      </c>
      <c r="E4205" s="5" t="s">
        <v>15978</v>
      </c>
      <c r="F4205" s="5" t="s">
        <v>15938</v>
      </c>
      <c r="G4205" s="6" t="s">
        <v>21502</v>
      </c>
      <c r="H4205" s="5" t="s">
        <v>21503</v>
      </c>
      <c r="I4205" s="8" t="s">
        <v>18346</v>
      </c>
      <c r="J4205" s="5" t="s">
        <v>93</v>
      </c>
      <c r="K4205" s="5" t="s">
        <v>17737</v>
      </c>
    </row>
    <row r="4206">
      <c r="A4206" s="4">
        <v>6892.0</v>
      </c>
      <c r="B4206" s="5" t="s">
        <v>21504</v>
      </c>
      <c r="C4206" s="5" t="s">
        <v>21505</v>
      </c>
      <c r="D4206" s="6" t="s">
        <v>15963</v>
      </c>
      <c r="E4206" s="5" t="s">
        <v>15978</v>
      </c>
      <c r="F4206" s="5" t="s">
        <v>15938</v>
      </c>
      <c r="G4206" s="6" t="s">
        <v>21506</v>
      </c>
      <c r="H4206" s="5" t="s">
        <v>21507</v>
      </c>
      <c r="I4206" s="8" t="s">
        <v>21508</v>
      </c>
      <c r="J4206" s="5" t="s">
        <v>42</v>
      </c>
      <c r="K4206" s="5" t="s">
        <v>3415</v>
      </c>
    </row>
    <row r="4207">
      <c r="A4207" s="4">
        <v>6891.0</v>
      </c>
      <c r="B4207" s="5" t="s">
        <v>21509</v>
      </c>
      <c r="C4207" s="5" t="s">
        <v>21510</v>
      </c>
      <c r="D4207" s="6" t="s">
        <v>15963</v>
      </c>
      <c r="E4207" s="5" t="s">
        <v>15978</v>
      </c>
      <c r="F4207" s="5" t="s">
        <v>15938</v>
      </c>
      <c r="G4207" s="6" t="s">
        <v>21511</v>
      </c>
      <c r="H4207" s="5" t="s">
        <v>21512</v>
      </c>
      <c r="I4207" s="8" t="s">
        <v>21513</v>
      </c>
      <c r="J4207" s="5" t="s">
        <v>108</v>
      </c>
      <c r="K4207" s="5" t="s">
        <v>35</v>
      </c>
    </row>
    <row r="4208">
      <c r="A4208" s="4">
        <v>6890.0</v>
      </c>
      <c r="B4208" s="5" t="s">
        <v>21514</v>
      </c>
      <c r="C4208" s="5" t="s">
        <v>21515</v>
      </c>
      <c r="D4208" s="6" t="s">
        <v>15963</v>
      </c>
      <c r="E4208" s="5" t="s">
        <v>15978</v>
      </c>
      <c r="F4208" s="5" t="s">
        <v>15938</v>
      </c>
      <c r="G4208" s="6" t="s">
        <v>21516</v>
      </c>
      <c r="H4208" s="5" t="s">
        <v>21517</v>
      </c>
      <c r="I4208" s="9" t="s">
        <v>21518</v>
      </c>
      <c r="J4208" s="5" t="s">
        <v>42</v>
      </c>
      <c r="K4208" s="5" t="s">
        <v>10307</v>
      </c>
    </row>
    <row r="4209">
      <c r="A4209" s="4">
        <v>6889.0</v>
      </c>
      <c r="B4209" s="5" t="s">
        <v>21519</v>
      </c>
      <c r="C4209" s="5" t="s">
        <v>21520</v>
      </c>
      <c r="D4209" s="6" t="s">
        <v>16354</v>
      </c>
      <c r="E4209" s="5" t="s">
        <v>15985</v>
      </c>
      <c r="F4209" s="5" t="s">
        <v>15938</v>
      </c>
      <c r="G4209" s="6" t="s">
        <v>21521</v>
      </c>
      <c r="H4209" s="7" t="s">
        <v>21522</v>
      </c>
      <c r="I4209" s="8" t="s">
        <v>21523</v>
      </c>
      <c r="J4209" s="5" t="s">
        <v>42</v>
      </c>
      <c r="K4209" s="4" t="s">
        <v>42</v>
      </c>
    </row>
    <row r="4210">
      <c r="A4210" s="4">
        <v>6888.0</v>
      </c>
      <c r="B4210" s="5" t="s">
        <v>21524</v>
      </c>
      <c r="C4210" s="5" t="s">
        <v>21525</v>
      </c>
      <c r="D4210" s="6" t="s">
        <v>15991</v>
      </c>
      <c r="E4210" s="5" t="s">
        <v>15985</v>
      </c>
      <c r="F4210" s="5" t="s">
        <v>15938</v>
      </c>
      <c r="G4210" s="6" t="s">
        <v>21526</v>
      </c>
      <c r="H4210" s="5" t="s">
        <v>21527</v>
      </c>
      <c r="I4210" s="8" t="s">
        <v>21528</v>
      </c>
      <c r="J4210" s="5" t="s">
        <v>108</v>
      </c>
      <c r="K4210" s="5" t="s">
        <v>260</v>
      </c>
    </row>
    <row r="4211">
      <c r="A4211" s="4">
        <v>6887.0</v>
      </c>
      <c r="B4211" s="5" t="s">
        <v>21529</v>
      </c>
      <c r="C4211" s="5" t="s">
        <v>21530</v>
      </c>
      <c r="D4211" s="6" t="s">
        <v>17310</v>
      </c>
      <c r="E4211" s="5" t="s">
        <v>15985</v>
      </c>
      <c r="F4211" s="5" t="s">
        <v>15938</v>
      </c>
      <c r="G4211" s="6" t="s">
        <v>21531</v>
      </c>
      <c r="H4211" s="5" t="s">
        <v>21532</v>
      </c>
      <c r="I4211" s="9" t="s">
        <v>21533</v>
      </c>
      <c r="J4211" s="5" t="s">
        <v>108</v>
      </c>
      <c r="K4211" s="5" t="s">
        <v>1239</v>
      </c>
    </row>
    <row r="4212">
      <c r="A4212" s="4">
        <v>6886.0</v>
      </c>
      <c r="B4212" s="5" t="s">
        <v>21534</v>
      </c>
      <c r="C4212" s="5" t="s">
        <v>21535</v>
      </c>
      <c r="D4212" s="6" t="s">
        <v>17310</v>
      </c>
      <c r="E4212" s="5" t="s">
        <v>15985</v>
      </c>
      <c r="F4212" s="5" t="s">
        <v>15938</v>
      </c>
      <c r="G4212" s="6" t="s">
        <v>21536</v>
      </c>
      <c r="H4212" s="5" t="s">
        <v>21537</v>
      </c>
      <c r="I4212" s="9" t="s">
        <v>21538</v>
      </c>
      <c r="J4212" s="5" t="s">
        <v>42</v>
      </c>
      <c r="K4212" s="5" t="s">
        <v>21539</v>
      </c>
    </row>
    <row r="4213">
      <c r="A4213" s="4">
        <v>6885.0</v>
      </c>
      <c r="B4213" s="5" t="s">
        <v>21540</v>
      </c>
      <c r="C4213" s="5" t="s">
        <v>21541</v>
      </c>
      <c r="D4213" s="6" t="s">
        <v>17310</v>
      </c>
      <c r="E4213" s="5" t="s">
        <v>15985</v>
      </c>
      <c r="F4213" s="5" t="s">
        <v>15938</v>
      </c>
      <c r="G4213" s="6" t="s">
        <v>21542</v>
      </c>
      <c r="H4213" s="5" t="s">
        <v>21543</v>
      </c>
      <c r="I4213" s="8" t="s">
        <v>21544</v>
      </c>
      <c r="J4213" s="5" t="s">
        <v>51</v>
      </c>
      <c r="K4213" s="5" t="s">
        <v>1649</v>
      </c>
    </row>
    <row r="4214">
      <c r="A4214" s="4">
        <v>6884.0</v>
      </c>
      <c r="B4214" s="5" t="s">
        <v>21545</v>
      </c>
      <c r="C4214" s="5" t="s">
        <v>21546</v>
      </c>
      <c r="D4214" s="6" t="s">
        <v>17310</v>
      </c>
      <c r="E4214" s="5" t="s">
        <v>15985</v>
      </c>
      <c r="F4214" s="5" t="s">
        <v>15938</v>
      </c>
      <c r="G4214" s="6" t="s">
        <v>21547</v>
      </c>
      <c r="H4214" s="7" t="s">
        <v>21548</v>
      </c>
      <c r="I4214" s="8" t="s">
        <v>21549</v>
      </c>
      <c r="J4214" s="5" t="s">
        <v>42</v>
      </c>
      <c r="K4214" s="5" t="s">
        <v>420</v>
      </c>
    </row>
    <row r="4215">
      <c r="A4215" s="4">
        <v>6883.0</v>
      </c>
      <c r="B4215" s="5" t="s">
        <v>21550</v>
      </c>
      <c r="C4215" s="5" t="s">
        <v>21551</v>
      </c>
      <c r="D4215" s="6" t="s">
        <v>18004</v>
      </c>
      <c r="E4215" s="5" t="s">
        <v>15964</v>
      </c>
      <c r="F4215" s="5" t="s">
        <v>15938</v>
      </c>
      <c r="G4215" s="6" t="s">
        <v>21552</v>
      </c>
      <c r="H4215" s="7" t="s">
        <v>21553</v>
      </c>
      <c r="I4215" s="8" t="str">
        <f>LOWER(SUBSTITUTE(SUBSTITUTE(SUBSTITUTE(SUBSTITUTE(SUBSTITUTE(SUBSTITUTE(SUBSTITUTE(B4215,"S.L.",""),"SL",""),"S.A.",""),"SA","")," ",""),".",""),",",""))&amp;".com"</f>
        <v>inexcocastilloducal.com</v>
      </c>
      <c r="J4215" s="5" t="s">
        <v>108</v>
      </c>
      <c r="K4215" s="4" t="s">
        <v>42</v>
      </c>
    </row>
    <row r="4216">
      <c r="A4216" s="4">
        <v>6882.0</v>
      </c>
      <c r="B4216" s="5" t="s">
        <v>21554</v>
      </c>
      <c r="C4216" s="5" t="s">
        <v>21555</v>
      </c>
      <c r="D4216" s="6" t="s">
        <v>17336</v>
      </c>
      <c r="E4216" s="5" t="s">
        <v>15985</v>
      </c>
      <c r="F4216" s="5" t="s">
        <v>15938</v>
      </c>
      <c r="G4216" s="6" t="s">
        <v>21556</v>
      </c>
      <c r="H4216" s="5" t="s">
        <v>21557</v>
      </c>
      <c r="I4216" s="8" t="s">
        <v>21558</v>
      </c>
      <c r="J4216" s="5" t="s">
        <v>463</v>
      </c>
      <c r="K4216" s="5" t="s">
        <v>52</v>
      </c>
    </row>
    <row r="4217">
      <c r="A4217" s="4">
        <v>6881.0</v>
      </c>
      <c r="B4217" s="5" t="s">
        <v>21559</v>
      </c>
      <c r="C4217" s="5" t="s">
        <v>21560</v>
      </c>
      <c r="D4217" s="6" t="s">
        <v>16759</v>
      </c>
      <c r="E4217" s="5" t="s">
        <v>15950</v>
      </c>
      <c r="F4217" s="5" t="s">
        <v>15938</v>
      </c>
      <c r="G4217" s="6" t="s">
        <v>21561</v>
      </c>
      <c r="H4217" s="5" t="s">
        <v>21562</v>
      </c>
      <c r="I4217" s="8" t="s">
        <v>21563</v>
      </c>
      <c r="J4217" s="5" t="s">
        <v>42</v>
      </c>
      <c r="K4217" s="4" t="s">
        <v>42</v>
      </c>
    </row>
    <row r="4218">
      <c r="A4218" s="4">
        <v>6880.0</v>
      </c>
      <c r="B4218" s="5" t="s">
        <v>21564</v>
      </c>
      <c r="C4218" s="5" t="s">
        <v>21565</v>
      </c>
      <c r="D4218" s="6" t="s">
        <v>16298</v>
      </c>
      <c r="E4218" s="5" t="s">
        <v>16299</v>
      </c>
      <c r="F4218" s="5" t="s">
        <v>15938</v>
      </c>
      <c r="G4218" s="6" t="s">
        <v>21561</v>
      </c>
      <c r="H4218" s="7" t="s">
        <v>21566</v>
      </c>
      <c r="I4218" s="8" t="s">
        <v>21563</v>
      </c>
      <c r="J4218" s="5" t="s">
        <v>93</v>
      </c>
      <c r="K4218" s="5" t="s">
        <v>10992</v>
      </c>
    </row>
    <row r="4219">
      <c r="A4219" s="4">
        <v>6879.0</v>
      </c>
      <c r="B4219" s="5" t="s">
        <v>21567</v>
      </c>
      <c r="C4219" s="5" t="s">
        <v>21568</v>
      </c>
      <c r="D4219" s="6" t="s">
        <v>17336</v>
      </c>
      <c r="E4219" s="5" t="s">
        <v>15985</v>
      </c>
      <c r="F4219" s="5" t="s">
        <v>15938</v>
      </c>
      <c r="G4219" s="6" t="s">
        <v>21569</v>
      </c>
      <c r="H4219" s="5" t="s">
        <v>21570</v>
      </c>
      <c r="I4219" s="8" t="s">
        <v>21571</v>
      </c>
      <c r="J4219" s="5" t="s">
        <v>108</v>
      </c>
      <c r="K4219" s="5" t="s">
        <v>280</v>
      </c>
    </row>
    <row r="4220">
      <c r="A4220" s="4">
        <v>6878.0</v>
      </c>
      <c r="B4220" s="5" t="s">
        <v>21572</v>
      </c>
      <c r="C4220" s="5" t="s">
        <v>21573</v>
      </c>
      <c r="D4220" s="6" t="s">
        <v>15991</v>
      </c>
      <c r="E4220" s="5" t="s">
        <v>15985</v>
      </c>
      <c r="F4220" s="5" t="s">
        <v>15938</v>
      </c>
      <c r="G4220" s="6" t="s">
        <v>21574</v>
      </c>
      <c r="H4220" s="5" t="s">
        <v>19676</v>
      </c>
      <c r="I4220" s="8" t="s">
        <v>21575</v>
      </c>
      <c r="J4220" s="5" t="s">
        <v>463</v>
      </c>
      <c r="K4220" s="4" t="s">
        <v>42</v>
      </c>
    </row>
    <row r="4221">
      <c r="A4221" s="4">
        <v>6877.0</v>
      </c>
      <c r="B4221" s="5" t="s">
        <v>21576</v>
      </c>
      <c r="C4221" s="5" t="s">
        <v>21577</v>
      </c>
      <c r="D4221" s="6" t="s">
        <v>19513</v>
      </c>
      <c r="E4221" s="5" t="s">
        <v>15985</v>
      </c>
      <c r="F4221" s="5" t="s">
        <v>15938</v>
      </c>
      <c r="G4221" s="6" t="s">
        <v>21578</v>
      </c>
      <c r="H4221" s="5" t="s">
        <v>21579</v>
      </c>
      <c r="I4221" s="8" t="s">
        <v>21580</v>
      </c>
      <c r="J4221" s="5" t="s">
        <v>108</v>
      </c>
      <c r="K4221" s="4" t="s">
        <v>42</v>
      </c>
    </row>
    <row r="4222">
      <c r="A4222" s="4">
        <v>6876.0</v>
      </c>
      <c r="B4222" s="5" t="s">
        <v>21581</v>
      </c>
      <c r="C4222" s="5" t="s">
        <v>21582</v>
      </c>
      <c r="D4222" s="6" t="s">
        <v>17121</v>
      </c>
      <c r="E4222" s="5" t="s">
        <v>15971</v>
      </c>
      <c r="F4222" s="5" t="s">
        <v>15938</v>
      </c>
      <c r="G4222" s="6" t="s">
        <v>21583</v>
      </c>
      <c r="H4222" s="4" t="s">
        <v>20915</v>
      </c>
      <c r="I4222" s="8" t="s">
        <v>21584</v>
      </c>
      <c r="J4222" s="5" t="s">
        <v>42</v>
      </c>
      <c r="K4222" s="5" t="s">
        <v>19</v>
      </c>
    </row>
    <row r="4223">
      <c r="A4223" s="4">
        <v>6875.0</v>
      </c>
      <c r="B4223" s="5" t="s">
        <v>21585</v>
      </c>
      <c r="C4223" s="5" t="s">
        <v>21586</v>
      </c>
      <c r="D4223" s="6" t="s">
        <v>17115</v>
      </c>
      <c r="E4223" s="5" t="s">
        <v>15971</v>
      </c>
      <c r="F4223" s="5" t="s">
        <v>15938</v>
      </c>
      <c r="G4223" s="6" t="s">
        <v>21587</v>
      </c>
      <c r="H4223" s="5" t="s">
        <v>21588</v>
      </c>
      <c r="I4223" s="8" t="s">
        <v>21589</v>
      </c>
      <c r="J4223" s="5" t="s">
        <v>93</v>
      </c>
      <c r="K4223" s="5" t="s">
        <v>553</v>
      </c>
    </row>
    <row r="4224">
      <c r="A4224" s="4">
        <v>6874.0</v>
      </c>
      <c r="B4224" s="5" t="s">
        <v>21590</v>
      </c>
      <c r="C4224" s="5" t="s">
        <v>21591</v>
      </c>
      <c r="D4224" s="6" t="s">
        <v>17115</v>
      </c>
      <c r="E4224" s="5" t="s">
        <v>15971</v>
      </c>
      <c r="F4224" s="5" t="s">
        <v>15938</v>
      </c>
      <c r="G4224" s="6" t="s">
        <v>21592</v>
      </c>
      <c r="H4224" s="5" t="s">
        <v>17848</v>
      </c>
      <c r="I4224" s="8" t="s">
        <v>16780</v>
      </c>
      <c r="J4224" s="5" t="s">
        <v>42</v>
      </c>
      <c r="K4224" s="4" t="s">
        <v>42</v>
      </c>
    </row>
    <row r="4225">
      <c r="A4225" s="4">
        <v>6872.0</v>
      </c>
      <c r="B4225" s="5" t="s">
        <v>21593</v>
      </c>
      <c r="C4225" s="5" t="s">
        <v>21594</v>
      </c>
      <c r="D4225" s="6" t="s">
        <v>17115</v>
      </c>
      <c r="E4225" s="5" t="s">
        <v>15971</v>
      </c>
      <c r="F4225" s="5" t="s">
        <v>15938</v>
      </c>
      <c r="G4225" s="6" t="s">
        <v>21595</v>
      </c>
      <c r="H4225" s="7" t="s">
        <v>21596</v>
      </c>
      <c r="I4225" s="8" t="str">
        <f>LOWER(SUBSTITUTE(SUBSTITUTE(SUBSTITUTE(SUBSTITUTE(SUBSTITUTE(SUBSTITUTE(SUBSTITUTE(B4225,"S.L.",""),"SL",""),"S.A.",""),"SA","")," ",""),".",""),",",""))&amp;".com"</f>
        <v>femontmallo.com</v>
      </c>
      <c r="J4225" s="5" t="s">
        <v>463</v>
      </c>
      <c r="K4225" s="4" t="s">
        <v>42</v>
      </c>
    </row>
    <row r="4226">
      <c r="A4226" s="4">
        <v>6873.0</v>
      </c>
      <c r="B4226" s="5" t="s">
        <v>21597</v>
      </c>
      <c r="C4226" s="5" t="s">
        <v>21598</v>
      </c>
      <c r="D4226" s="6" t="s">
        <v>17115</v>
      </c>
      <c r="E4226" s="5" t="s">
        <v>15971</v>
      </c>
      <c r="F4226" s="5" t="s">
        <v>15938</v>
      </c>
      <c r="G4226" s="6" t="s">
        <v>21595</v>
      </c>
      <c r="H4226" s="5" t="s">
        <v>21599</v>
      </c>
      <c r="I4226" s="9" t="s">
        <v>21600</v>
      </c>
      <c r="J4226" s="5" t="s">
        <v>93</v>
      </c>
      <c r="K4226" s="5" t="s">
        <v>21601</v>
      </c>
    </row>
    <row r="4227">
      <c r="A4227" s="4">
        <v>6871.0</v>
      </c>
      <c r="B4227" s="5" t="s">
        <v>17395</v>
      </c>
      <c r="C4227" s="5" t="s">
        <v>21602</v>
      </c>
      <c r="D4227" s="6" t="s">
        <v>17098</v>
      </c>
      <c r="E4227" s="5" t="s">
        <v>17099</v>
      </c>
      <c r="F4227" s="5" t="s">
        <v>15938</v>
      </c>
      <c r="G4227" s="6" t="s">
        <v>21603</v>
      </c>
      <c r="H4227" s="7" t="s">
        <v>21604</v>
      </c>
      <c r="I4227" s="8" t="str">
        <f>LOWER(SUBSTITUTE(SUBSTITUTE(SUBSTITUTE(SUBSTITUTE(SUBSTITUTE(SUBSTITUTE(SUBSTITUTE(B4227,"S.L.",""),"SL",""),"S.A.",""),"SA","")," ",""),".",""),",",""))&amp;".com"</f>
        <v>calimeradelfinplaya.com</v>
      </c>
      <c r="J4227" s="5" t="s">
        <v>42</v>
      </c>
      <c r="K4227" s="5" t="s">
        <v>21605</v>
      </c>
    </row>
    <row r="4228">
      <c r="A4228" s="4">
        <v>6870.0</v>
      </c>
      <c r="B4228" s="5" t="s">
        <v>21606</v>
      </c>
      <c r="C4228" s="5" t="s">
        <v>21607</v>
      </c>
      <c r="D4228" s="6" t="s">
        <v>17128</v>
      </c>
      <c r="E4228" s="5" t="s">
        <v>17099</v>
      </c>
      <c r="F4228" s="5" t="s">
        <v>15938</v>
      </c>
      <c r="G4228" s="6" t="s">
        <v>21608</v>
      </c>
      <c r="H4228" s="5" t="s">
        <v>21609</v>
      </c>
      <c r="I4228" s="8" t="s">
        <v>21610</v>
      </c>
      <c r="J4228" s="5" t="s">
        <v>42</v>
      </c>
      <c r="K4228" s="4" t="s">
        <v>42</v>
      </c>
    </row>
    <row r="4229">
      <c r="A4229" s="4">
        <v>6869.0</v>
      </c>
      <c r="B4229" s="5" t="s">
        <v>21611</v>
      </c>
      <c r="C4229" s="5" t="s">
        <v>21612</v>
      </c>
      <c r="D4229" s="6" t="s">
        <v>17121</v>
      </c>
      <c r="E4229" s="5" t="s">
        <v>17122</v>
      </c>
      <c r="F4229" s="5" t="s">
        <v>15938</v>
      </c>
      <c r="G4229" s="6" t="s">
        <v>21613</v>
      </c>
      <c r="H4229" s="5" t="s">
        <v>21614</v>
      </c>
      <c r="I4229" s="8" t="s">
        <v>21615</v>
      </c>
      <c r="J4229" s="5" t="s">
        <v>42</v>
      </c>
      <c r="K4229" s="5" t="s">
        <v>10356</v>
      </c>
    </row>
    <row r="4230">
      <c r="A4230" s="4">
        <v>6868.0</v>
      </c>
      <c r="B4230" s="5" t="s">
        <v>21616</v>
      </c>
      <c r="C4230" s="5" t="s">
        <v>21617</v>
      </c>
      <c r="D4230" s="6" t="s">
        <v>17121</v>
      </c>
      <c r="E4230" s="5" t="s">
        <v>17122</v>
      </c>
      <c r="F4230" s="5" t="s">
        <v>15938</v>
      </c>
      <c r="G4230" s="6" t="s">
        <v>21618</v>
      </c>
      <c r="H4230" s="7" t="s">
        <v>21619</v>
      </c>
      <c r="I4230" s="4" t="str">
        <f t="shared" ref="I4230:I4231" si="13">LOWER(SUBSTITUTE(SUBSTITUTE(SUBSTITUTE(SUBSTITUTE(SUBSTITUTE(SUBSTITUTE(SUBSTITUTE(B4230,"S.L.",""),"SL",""),"S.A.",""),"SA","")," ",""),".",""),",",""))&amp;".com"</f>
        <v>incógnito.com</v>
      </c>
      <c r="J4230" s="5" t="s">
        <v>42</v>
      </c>
      <c r="K4230" s="4" t="s">
        <v>42</v>
      </c>
    </row>
    <row r="4231">
      <c r="A4231" s="4">
        <v>6867.0</v>
      </c>
      <c r="B4231" s="5" t="s">
        <v>21620</v>
      </c>
      <c r="C4231" s="5" t="s">
        <v>21621</v>
      </c>
      <c r="D4231" s="6" t="s">
        <v>17121</v>
      </c>
      <c r="E4231" s="5" t="s">
        <v>17122</v>
      </c>
      <c r="F4231" s="5" t="s">
        <v>15938</v>
      </c>
      <c r="G4231" s="6" t="s">
        <v>21622</v>
      </c>
      <c r="H4231" s="7" t="s">
        <v>21623</v>
      </c>
      <c r="I4231" s="8" t="str">
        <f t="shared" si="13"/>
        <v>rio.com</v>
      </c>
      <c r="J4231" s="5" t="s">
        <v>108</v>
      </c>
      <c r="K4231" s="4" t="s">
        <v>42</v>
      </c>
    </row>
    <row r="4232">
      <c r="A4232" s="4">
        <v>6866.0</v>
      </c>
      <c r="B4232" s="5" t="s">
        <v>21624</v>
      </c>
      <c r="C4232" s="5" t="s">
        <v>21625</v>
      </c>
      <c r="D4232" s="6" t="s">
        <v>20113</v>
      </c>
      <c r="E4232" s="5" t="s">
        <v>20075</v>
      </c>
      <c r="F4232" s="5" t="s">
        <v>15938</v>
      </c>
      <c r="G4232" s="6" t="s">
        <v>21626</v>
      </c>
      <c r="H4232" s="5" t="s">
        <v>21627</v>
      </c>
      <c r="I4232" s="8" t="s">
        <v>21628</v>
      </c>
      <c r="J4232" s="5" t="s">
        <v>42</v>
      </c>
      <c r="K4232" s="4" t="s">
        <v>42</v>
      </c>
    </row>
    <row r="4233">
      <c r="A4233" s="4">
        <v>6865.0</v>
      </c>
      <c r="B4233" s="5" t="s">
        <v>21629</v>
      </c>
      <c r="C4233" s="5" t="s">
        <v>21630</v>
      </c>
      <c r="D4233" s="6" t="s">
        <v>20113</v>
      </c>
      <c r="E4233" s="5" t="s">
        <v>20075</v>
      </c>
      <c r="F4233" s="5" t="s">
        <v>15938</v>
      </c>
      <c r="G4233" s="6" t="s">
        <v>21631</v>
      </c>
      <c r="H4233" s="5" t="s">
        <v>21632</v>
      </c>
      <c r="I4233" s="8" t="s">
        <v>21628</v>
      </c>
      <c r="J4233" s="5" t="s">
        <v>108</v>
      </c>
      <c r="K4233" s="5" t="s">
        <v>21605</v>
      </c>
    </row>
    <row r="4234">
      <c r="A4234" s="4">
        <v>6864.0</v>
      </c>
      <c r="B4234" s="5" t="s">
        <v>21633</v>
      </c>
      <c r="C4234" s="5" t="s">
        <v>12541</v>
      </c>
      <c r="D4234" s="6" t="s">
        <v>20717</v>
      </c>
      <c r="E4234" s="5" t="s">
        <v>20711</v>
      </c>
      <c r="F4234" s="5" t="s">
        <v>15938</v>
      </c>
      <c r="G4234" s="6" t="s">
        <v>21634</v>
      </c>
      <c r="H4234" s="4" t="s">
        <v>21635</v>
      </c>
      <c r="I4234" s="11" t="s">
        <v>21636</v>
      </c>
      <c r="J4234" s="5" t="s">
        <v>93</v>
      </c>
      <c r="K4234" s="5" t="s">
        <v>109</v>
      </c>
    </row>
    <row r="4235">
      <c r="A4235" s="4">
        <v>6863.0</v>
      </c>
      <c r="B4235" s="5" t="s">
        <v>21637</v>
      </c>
      <c r="C4235" s="5" t="s">
        <v>21638</v>
      </c>
      <c r="D4235" s="6" t="s">
        <v>18871</v>
      </c>
      <c r="E4235" s="5" t="s">
        <v>16704</v>
      </c>
      <c r="F4235" s="5" t="s">
        <v>15938</v>
      </c>
      <c r="G4235" s="6" t="s">
        <v>21639</v>
      </c>
      <c r="H4235" s="5" t="s">
        <v>21640</v>
      </c>
      <c r="I4235" s="9" t="s">
        <v>21641</v>
      </c>
      <c r="J4235" s="5" t="s">
        <v>42</v>
      </c>
      <c r="K4235" s="5" t="s">
        <v>233</v>
      </c>
    </row>
    <row r="4236">
      <c r="A4236" s="4">
        <v>6862.0</v>
      </c>
      <c r="B4236" s="5" t="s">
        <v>21642</v>
      </c>
      <c r="C4236" s="5" t="s">
        <v>21643</v>
      </c>
      <c r="D4236" s="6" t="s">
        <v>16765</v>
      </c>
      <c r="E4236" s="5" t="s">
        <v>16766</v>
      </c>
      <c r="F4236" s="5" t="s">
        <v>15938</v>
      </c>
      <c r="G4236" s="6" t="s">
        <v>21644</v>
      </c>
      <c r="H4236" s="5" t="s">
        <v>21645</v>
      </c>
      <c r="I4236" s="8" t="s">
        <v>21646</v>
      </c>
      <c r="J4236" s="5" t="s">
        <v>42</v>
      </c>
      <c r="K4236" s="5" t="s">
        <v>260</v>
      </c>
    </row>
    <row r="4237">
      <c r="A4237" s="4">
        <v>6861.0</v>
      </c>
      <c r="B4237" s="5" t="s">
        <v>21647</v>
      </c>
      <c r="C4237" s="5" t="s">
        <v>21648</v>
      </c>
      <c r="D4237" s="6" t="s">
        <v>16928</v>
      </c>
      <c r="E4237" s="5" t="s">
        <v>16929</v>
      </c>
      <c r="F4237" s="5" t="s">
        <v>15938</v>
      </c>
      <c r="G4237" s="6" t="s">
        <v>21649</v>
      </c>
      <c r="H4237" s="4" t="s">
        <v>21650</v>
      </c>
      <c r="I4237" s="8" t="s">
        <v>21651</v>
      </c>
      <c r="J4237" s="5" t="s">
        <v>42</v>
      </c>
      <c r="K4237" s="4" t="s">
        <v>42</v>
      </c>
    </row>
    <row r="4238">
      <c r="A4238" s="4">
        <v>6860.0</v>
      </c>
      <c r="B4238" s="5" t="s">
        <v>21652</v>
      </c>
      <c r="C4238" s="5" t="s">
        <v>21653</v>
      </c>
      <c r="D4238" s="6" t="s">
        <v>17421</v>
      </c>
      <c r="E4238" s="5" t="s">
        <v>17422</v>
      </c>
      <c r="F4238" s="5" t="s">
        <v>15938</v>
      </c>
      <c r="G4238" s="6" t="s">
        <v>21654</v>
      </c>
      <c r="H4238" s="5" t="s">
        <v>21655</v>
      </c>
      <c r="I4238" s="11" t="s">
        <v>21656</v>
      </c>
      <c r="J4238" s="5" t="s">
        <v>42</v>
      </c>
      <c r="K4238" s="4" t="s">
        <v>42</v>
      </c>
    </row>
    <row r="4239">
      <c r="A4239" s="4">
        <v>6859.0</v>
      </c>
      <c r="B4239" s="5" t="s">
        <v>21657</v>
      </c>
      <c r="C4239" s="5" t="s">
        <v>21658</v>
      </c>
      <c r="D4239" s="6" t="s">
        <v>20801</v>
      </c>
      <c r="E4239" s="5" t="s">
        <v>20802</v>
      </c>
      <c r="F4239" s="5" t="s">
        <v>15938</v>
      </c>
      <c r="G4239" s="6" t="s">
        <v>21659</v>
      </c>
      <c r="H4239" s="5" t="s">
        <v>21660</v>
      </c>
      <c r="I4239" s="9" t="s">
        <v>21661</v>
      </c>
      <c r="J4239" s="5" t="s">
        <v>18</v>
      </c>
      <c r="K4239" s="5" t="s">
        <v>553</v>
      </c>
    </row>
    <row r="4240">
      <c r="A4240" s="4">
        <v>6858.0</v>
      </c>
      <c r="B4240" s="5" t="s">
        <v>21662</v>
      </c>
      <c r="C4240" s="5" t="s">
        <v>21663</v>
      </c>
      <c r="D4240" s="6" t="s">
        <v>21664</v>
      </c>
      <c r="E4240" s="5" t="s">
        <v>18069</v>
      </c>
      <c r="F4240" s="5" t="s">
        <v>15938</v>
      </c>
      <c r="G4240" s="6" t="s">
        <v>21665</v>
      </c>
      <c r="H4240" s="5" t="s">
        <v>21666</v>
      </c>
      <c r="I4240" s="8" t="s">
        <v>21667</v>
      </c>
      <c r="J4240" s="5" t="s">
        <v>93</v>
      </c>
      <c r="K4240" s="5" t="s">
        <v>294</v>
      </c>
    </row>
    <row r="4241">
      <c r="A4241" s="4">
        <v>6857.0</v>
      </c>
      <c r="B4241" s="5" t="s">
        <v>21668</v>
      </c>
      <c r="C4241" s="5" t="s">
        <v>21669</v>
      </c>
      <c r="D4241" s="6" t="s">
        <v>15991</v>
      </c>
      <c r="E4241" s="5" t="s">
        <v>15985</v>
      </c>
      <c r="F4241" s="5" t="s">
        <v>15938</v>
      </c>
      <c r="G4241" s="6" t="s">
        <v>21670</v>
      </c>
      <c r="H4241" s="7" t="s">
        <v>21671</v>
      </c>
      <c r="I4241" s="8" t="s">
        <v>8159</v>
      </c>
      <c r="J4241" s="5" t="s">
        <v>42</v>
      </c>
      <c r="K4241" s="5" t="s">
        <v>5713</v>
      </c>
    </row>
    <row r="4242">
      <c r="A4242" s="4">
        <v>6856.0</v>
      </c>
      <c r="B4242" s="5" t="s">
        <v>21672</v>
      </c>
      <c r="C4242" s="5" t="s">
        <v>21673</v>
      </c>
      <c r="D4242" s="6" t="s">
        <v>16759</v>
      </c>
      <c r="E4242" s="5" t="s">
        <v>15950</v>
      </c>
      <c r="F4242" s="5" t="s">
        <v>15938</v>
      </c>
      <c r="G4242" s="6" t="s">
        <v>21674</v>
      </c>
      <c r="H4242" s="5" t="s">
        <v>21675</v>
      </c>
      <c r="I4242" s="8" t="s">
        <v>21676</v>
      </c>
      <c r="J4242" s="5" t="s">
        <v>42</v>
      </c>
      <c r="K4242" s="5" t="s">
        <v>21677</v>
      </c>
    </row>
    <row r="4243">
      <c r="A4243" s="4">
        <v>6855.0</v>
      </c>
      <c r="B4243" s="5" t="s">
        <v>21678</v>
      </c>
      <c r="C4243" s="5" t="s">
        <v>21679</v>
      </c>
      <c r="D4243" s="6" t="s">
        <v>20801</v>
      </c>
      <c r="E4243" s="5" t="s">
        <v>20802</v>
      </c>
      <c r="F4243" s="5" t="s">
        <v>15938</v>
      </c>
      <c r="G4243" s="6" t="s">
        <v>21680</v>
      </c>
      <c r="H4243" s="5" t="s">
        <v>21681</v>
      </c>
      <c r="I4243" s="8" t="s">
        <v>21682</v>
      </c>
      <c r="J4243" s="5" t="s">
        <v>93</v>
      </c>
      <c r="K4243" s="5" t="s">
        <v>254</v>
      </c>
    </row>
    <row r="4244">
      <c r="A4244" s="4">
        <v>6854.0</v>
      </c>
      <c r="B4244" s="5" t="s">
        <v>21683</v>
      </c>
      <c r="C4244" s="5" t="s">
        <v>21684</v>
      </c>
      <c r="D4244" s="6" t="s">
        <v>20801</v>
      </c>
      <c r="E4244" s="5" t="s">
        <v>20802</v>
      </c>
      <c r="F4244" s="5" t="s">
        <v>15938</v>
      </c>
      <c r="G4244" s="6" t="s">
        <v>21685</v>
      </c>
      <c r="H4244" s="5" t="s">
        <v>16013</v>
      </c>
      <c r="I4244" s="8" t="s">
        <v>21686</v>
      </c>
      <c r="J4244" s="5" t="s">
        <v>463</v>
      </c>
      <c r="K4244" s="5" t="s">
        <v>19</v>
      </c>
    </row>
    <row r="4245">
      <c r="A4245" s="4">
        <v>6853.0</v>
      </c>
      <c r="B4245" s="5" t="s">
        <v>21687</v>
      </c>
      <c r="C4245" s="5" t="s">
        <v>21688</v>
      </c>
      <c r="D4245" s="6" t="s">
        <v>18333</v>
      </c>
      <c r="E4245" s="5" t="s">
        <v>15950</v>
      </c>
      <c r="F4245" s="5" t="s">
        <v>15938</v>
      </c>
      <c r="G4245" s="6" t="s">
        <v>21689</v>
      </c>
      <c r="H4245" s="5" t="s">
        <v>21690</v>
      </c>
      <c r="I4245" s="8" t="s">
        <v>21691</v>
      </c>
      <c r="J4245" s="5" t="s">
        <v>42</v>
      </c>
      <c r="K4245" s="5" t="s">
        <v>2668</v>
      </c>
    </row>
    <row r="4246">
      <c r="A4246" s="4">
        <v>6852.0</v>
      </c>
      <c r="B4246" s="5" t="s">
        <v>21692</v>
      </c>
      <c r="C4246" s="5" t="s">
        <v>21693</v>
      </c>
      <c r="D4246" s="6" t="s">
        <v>21694</v>
      </c>
      <c r="E4246" s="5" t="s">
        <v>21695</v>
      </c>
      <c r="F4246" s="5" t="s">
        <v>15938</v>
      </c>
      <c r="G4246" s="6" t="s">
        <v>21696</v>
      </c>
      <c r="H4246" s="5" t="s">
        <v>21697</v>
      </c>
      <c r="I4246" s="8" t="s">
        <v>21698</v>
      </c>
      <c r="J4246" s="5" t="s">
        <v>108</v>
      </c>
      <c r="K4246" s="5" t="s">
        <v>152</v>
      </c>
    </row>
    <row r="4247">
      <c r="A4247" s="4">
        <v>6851.0</v>
      </c>
      <c r="B4247" s="5" t="s">
        <v>6249</v>
      </c>
      <c r="C4247" s="5" t="s">
        <v>21699</v>
      </c>
      <c r="D4247" s="6" t="s">
        <v>20035</v>
      </c>
      <c r="E4247" s="5" t="s">
        <v>20036</v>
      </c>
      <c r="F4247" s="5" t="s">
        <v>15938</v>
      </c>
      <c r="G4247" s="6" t="s">
        <v>21700</v>
      </c>
      <c r="H4247" s="7" t="s">
        <v>19663</v>
      </c>
      <c r="I4247" s="8" t="str">
        <f t="shared" ref="I4247:I4248" si="14">LOWER(SUBSTITUTE(SUBSTITUTE(SUBSTITUTE(SUBSTITUTE(SUBSTITUTE(SUBSTITUTE(SUBSTITUTE(B4247,"S.L.",""),"SL",""),"S.A.",""),"SA","")," ",""),".",""),",",""))&amp;".com"</f>
        <v>meliahotelsinternational.com</v>
      </c>
      <c r="J4247" s="5" t="s">
        <v>42</v>
      </c>
      <c r="K4247" s="4" t="s">
        <v>42</v>
      </c>
    </row>
    <row r="4248">
      <c r="A4248" s="4">
        <v>6850.0</v>
      </c>
      <c r="B4248" s="5" t="s">
        <v>21701</v>
      </c>
      <c r="C4248" s="5" t="s">
        <v>21702</v>
      </c>
      <c r="D4248" s="6" t="s">
        <v>21703</v>
      </c>
      <c r="E4248" s="5" t="s">
        <v>21704</v>
      </c>
      <c r="F4248" s="5" t="s">
        <v>15938</v>
      </c>
      <c r="G4248" s="6" t="s">
        <v>21705</v>
      </c>
      <c r="H4248" s="7" t="s">
        <v>21706</v>
      </c>
      <c r="I4248" s="8" t="str">
        <f t="shared" si="14"/>
        <v>hostalpuntaprima.com</v>
      </c>
      <c r="J4248" s="5" t="s">
        <v>93</v>
      </c>
      <c r="K4248" s="5" t="s">
        <v>260</v>
      </c>
    </row>
    <row r="4249">
      <c r="A4249" s="4">
        <v>6849.0</v>
      </c>
      <c r="B4249" s="5" t="s">
        <v>21707</v>
      </c>
      <c r="C4249" s="5" t="s">
        <v>21708</v>
      </c>
      <c r="D4249" s="6" t="s">
        <v>21709</v>
      </c>
      <c r="E4249" s="5" t="s">
        <v>21704</v>
      </c>
      <c r="F4249" s="5" t="s">
        <v>15938</v>
      </c>
      <c r="G4249" s="6" t="s">
        <v>21710</v>
      </c>
      <c r="H4249" s="5" t="s">
        <v>21711</v>
      </c>
      <c r="I4249" s="8" t="s">
        <v>17118</v>
      </c>
      <c r="J4249" s="5" t="s">
        <v>108</v>
      </c>
      <c r="K4249" s="5" t="s">
        <v>21712</v>
      </c>
    </row>
    <row r="4250">
      <c r="A4250" s="4">
        <v>6848.0</v>
      </c>
      <c r="B4250" s="5" t="s">
        <v>21713</v>
      </c>
      <c r="C4250" s="5" t="s">
        <v>21714</v>
      </c>
      <c r="D4250" s="6" t="s">
        <v>21709</v>
      </c>
      <c r="E4250" s="5" t="s">
        <v>21704</v>
      </c>
      <c r="F4250" s="5" t="s">
        <v>15938</v>
      </c>
      <c r="G4250" s="6" t="s">
        <v>21715</v>
      </c>
      <c r="H4250" s="7" t="s">
        <v>21716</v>
      </c>
      <c r="I4250" s="8" t="s">
        <v>17131</v>
      </c>
      <c r="J4250" s="5" t="s">
        <v>93</v>
      </c>
      <c r="K4250" s="5" t="s">
        <v>21717</v>
      </c>
    </row>
    <row r="4251">
      <c r="A4251" s="4">
        <v>6847.0</v>
      </c>
      <c r="B4251" s="5" t="s">
        <v>21718</v>
      </c>
      <c r="C4251" s="5" t="s">
        <v>21719</v>
      </c>
      <c r="D4251" s="6" t="s">
        <v>21703</v>
      </c>
      <c r="E4251" s="5" t="s">
        <v>21704</v>
      </c>
      <c r="F4251" s="5" t="s">
        <v>15938</v>
      </c>
      <c r="G4251" s="6" t="s">
        <v>21720</v>
      </c>
      <c r="H4251" s="5" t="s">
        <v>21721</v>
      </c>
      <c r="I4251" s="8" t="s">
        <v>21722</v>
      </c>
      <c r="J4251" s="5" t="s">
        <v>108</v>
      </c>
      <c r="K4251" s="5" t="s">
        <v>7719</v>
      </c>
    </row>
    <row r="4252">
      <c r="A4252" s="4">
        <v>6846.0</v>
      </c>
      <c r="B4252" s="5" t="s">
        <v>21723</v>
      </c>
      <c r="C4252" s="5" t="s">
        <v>21724</v>
      </c>
      <c r="D4252" s="6" t="s">
        <v>21709</v>
      </c>
      <c r="E4252" s="5" t="s">
        <v>21704</v>
      </c>
      <c r="F4252" s="5" t="s">
        <v>15938</v>
      </c>
      <c r="G4252" s="6" t="s">
        <v>21725</v>
      </c>
      <c r="H4252" s="5" t="s">
        <v>21726</v>
      </c>
      <c r="I4252" s="9" t="s">
        <v>21727</v>
      </c>
      <c r="J4252" s="5" t="s">
        <v>463</v>
      </c>
      <c r="K4252" s="4" t="s">
        <v>42</v>
      </c>
    </row>
    <row r="4253">
      <c r="A4253" s="4">
        <v>6845.0</v>
      </c>
      <c r="B4253" s="5" t="s">
        <v>21728</v>
      </c>
      <c r="C4253" s="5" t="s">
        <v>21729</v>
      </c>
      <c r="D4253" s="6" t="s">
        <v>21709</v>
      </c>
      <c r="E4253" s="5" t="s">
        <v>21704</v>
      </c>
      <c r="F4253" s="5" t="s">
        <v>15938</v>
      </c>
      <c r="G4253" s="6" t="s">
        <v>21730</v>
      </c>
      <c r="H4253" s="5" t="s">
        <v>21726</v>
      </c>
      <c r="I4253" s="9" t="s">
        <v>21731</v>
      </c>
      <c r="J4253" s="5" t="s">
        <v>463</v>
      </c>
      <c r="K4253" s="5" t="s">
        <v>21732</v>
      </c>
    </row>
    <row r="4254">
      <c r="A4254" s="4">
        <v>6844.0</v>
      </c>
      <c r="B4254" s="5" t="s">
        <v>21733</v>
      </c>
      <c r="C4254" s="5" t="s">
        <v>21734</v>
      </c>
      <c r="D4254" s="6" t="s">
        <v>20074</v>
      </c>
      <c r="E4254" s="5" t="s">
        <v>20075</v>
      </c>
      <c r="F4254" s="5" t="s">
        <v>15938</v>
      </c>
      <c r="G4254" s="6" t="s">
        <v>21735</v>
      </c>
      <c r="H4254" s="5" t="s">
        <v>21736</v>
      </c>
      <c r="I4254" s="8" t="s">
        <v>17548</v>
      </c>
      <c r="J4254" s="5" t="s">
        <v>463</v>
      </c>
      <c r="K4254" s="5" t="s">
        <v>529</v>
      </c>
    </row>
    <row r="4255">
      <c r="A4255" s="4">
        <v>6843.0</v>
      </c>
      <c r="B4255" s="5" t="s">
        <v>15396</v>
      </c>
      <c r="C4255" s="5" t="s">
        <v>21737</v>
      </c>
      <c r="D4255" s="6" t="s">
        <v>16498</v>
      </c>
      <c r="E4255" s="5" t="s">
        <v>16499</v>
      </c>
      <c r="F4255" s="5" t="s">
        <v>15938</v>
      </c>
      <c r="G4255" s="6" t="s">
        <v>21738</v>
      </c>
      <c r="H4255" s="5" t="s">
        <v>21739</v>
      </c>
      <c r="I4255" s="8" t="s">
        <v>21740</v>
      </c>
      <c r="J4255" s="5" t="s">
        <v>93</v>
      </c>
      <c r="K4255" s="5" t="s">
        <v>20993</v>
      </c>
    </row>
    <row r="4256">
      <c r="A4256" s="4">
        <v>6842.0</v>
      </c>
      <c r="B4256" s="5" t="s">
        <v>21741</v>
      </c>
      <c r="C4256" s="5" t="s">
        <v>21742</v>
      </c>
      <c r="D4256" s="6" t="s">
        <v>20081</v>
      </c>
      <c r="E4256" s="5" t="s">
        <v>20082</v>
      </c>
      <c r="F4256" s="5" t="s">
        <v>15938</v>
      </c>
      <c r="G4256" s="6" t="s">
        <v>21743</v>
      </c>
      <c r="H4256" s="7" t="s">
        <v>21744</v>
      </c>
      <c r="I4256" s="8" t="str">
        <f>LOWER(SUBSTITUTE(SUBSTITUTE(SUBSTITUTE(SUBSTITUTE(SUBSTITUTE(SUBSTITUTE(SUBSTITUTE(B4256,"S.L.",""),"SL",""),"S.A.",""),"SA","")," ",""),".",""),",",""))&amp;".com"</f>
        <v>solgavilanes.com</v>
      </c>
      <c r="J4256" s="5" t="s">
        <v>42</v>
      </c>
      <c r="K4256" s="5" t="s">
        <v>21167</v>
      </c>
    </row>
    <row r="4257">
      <c r="A4257" s="4">
        <v>6841.0</v>
      </c>
      <c r="B4257" s="5" t="s">
        <v>21745</v>
      </c>
      <c r="C4257" s="5" t="s">
        <v>21746</v>
      </c>
      <c r="D4257" s="6" t="s">
        <v>16498</v>
      </c>
      <c r="E4257" s="5" t="s">
        <v>16499</v>
      </c>
      <c r="F4257" s="5" t="s">
        <v>15938</v>
      </c>
      <c r="G4257" s="6" t="s">
        <v>21747</v>
      </c>
      <c r="H4257" s="4" t="s">
        <v>21748</v>
      </c>
      <c r="I4257" s="11" t="s">
        <v>21749</v>
      </c>
      <c r="J4257" s="5" t="s">
        <v>42</v>
      </c>
      <c r="K4257" s="5" t="s">
        <v>2700</v>
      </c>
    </row>
    <row r="4258">
      <c r="A4258" s="4">
        <v>6840.0</v>
      </c>
      <c r="B4258" s="5" t="s">
        <v>21750</v>
      </c>
      <c r="C4258" s="5" t="s">
        <v>21751</v>
      </c>
      <c r="D4258" s="6" t="s">
        <v>16498</v>
      </c>
      <c r="E4258" s="5" t="s">
        <v>16499</v>
      </c>
      <c r="F4258" s="5" t="s">
        <v>15938</v>
      </c>
      <c r="G4258" s="6" t="s">
        <v>21752</v>
      </c>
      <c r="H4258" s="5" t="s">
        <v>21753</v>
      </c>
      <c r="I4258" s="8" t="s">
        <v>21754</v>
      </c>
      <c r="J4258" s="5" t="s">
        <v>42</v>
      </c>
      <c r="K4258" s="5" t="s">
        <v>17844</v>
      </c>
    </row>
    <row r="4259">
      <c r="A4259" s="4">
        <v>6839.0</v>
      </c>
      <c r="B4259" s="5" t="s">
        <v>21755</v>
      </c>
      <c r="C4259" s="5" t="s">
        <v>21756</v>
      </c>
      <c r="D4259" s="6" t="s">
        <v>20113</v>
      </c>
      <c r="E4259" s="5" t="s">
        <v>20075</v>
      </c>
      <c r="F4259" s="5" t="s">
        <v>15938</v>
      </c>
      <c r="G4259" s="6" t="s">
        <v>21757</v>
      </c>
      <c r="H4259" s="4" t="s">
        <v>21758</v>
      </c>
      <c r="I4259" s="11" t="s">
        <v>21759</v>
      </c>
      <c r="J4259" s="5" t="s">
        <v>93</v>
      </c>
      <c r="K4259" s="5" t="s">
        <v>1495</v>
      </c>
    </row>
    <row r="4260">
      <c r="A4260" s="4">
        <v>6838.0</v>
      </c>
      <c r="B4260" s="5" t="s">
        <v>21760</v>
      </c>
      <c r="C4260" s="5" t="s">
        <v>21761</v>
      </c>
      <c r="D4260" s="6" t="s">
        <v>20074</v>
      </c>
      <c r="E4260" s="5" t="s">
        <v>20075</v>
      </c>
      <c r="F4260" s="5" t="s">
        <v>15938</v>
      </c>
      <c r="G4260" s="6" t="s">
        <v>21762</v>
      </c>
      <c r="H4260" s="7" t="s">
        <v>21763</v>
      </c>
      <c r="I4260" s="8" t="s">
        <v>21764</v>
      </c>
      <c r="J4260" s="5" t="s">
        <v>232</v>
      </c>
      <c r="K4260" s="5" t="s">
        <v>21765</v>
      </c>
    </row>
    <row r="4261">
      <c r="A4261" s="4">
        <v>6837.0</v>
      </c>
      <c r="B4261" s="5" t="s">
        <v>21766</v>
      </c>
      <c r="C4261" s="5" t="s">
        <v>21767</v>
      </c>
      <c r="D4261" s="6" t="s">
        <v>21768</v>
      </c>
      <c r="E4261" s="5" t="s">
        <v>18017</v>
      </c>
      <c r="F4261" s="5" t="s">
        <v>15938</v>
      </c>
      <c r="G4261" s="6" t="s">
        <v>21769</v>
      </c>
      <c r="H4261" s="5" t="s">
        <v>21770</v>
      </c>
      <c r="I4261" s="9" t="s">
        <v>21771</v>
      </c>
      <c r="J4261" s="5" t="s">
        <v>108</v>
      </c>
      <c r="K4261" s="5" t="s">
        <v>21772</v>
      </c>
    </row>
    <row r="4262">
      <c r="A4262" s="4">
        <v>6836.0</v>
      </c>
      <c r="B4262" s="5" t="s">
        <v>21773</v>
      </c>
      <c r="C4262" s="5" t="s">
        <v>21774</v>
      </c>
      <c r="D4262" s="6" t="s">
        <v>20113</v>
      </c>
      <c r="E4262" s="5" t="s">
        <v>20075</v>
      </c>
      <c r="F4262" s="5" t="s">
        <v>15938</v>
      </c>
      <c r="G4262" s="6" t="s">
        <v>21775</v>
      </c>
      <c r="H4262" s="5" t="s">
        <v>21776</v>
      </c>
      <c r="I4262" s="8" t="s">
        <v>21777</v>
      </c>
      <c r="J4262" s="5" t="s">
        <v>108</v>
      </c>
      <c r="K4262" s="4" t="s">
        <v>42</v>
      </c>
    </row>
    <row r="4263">
      <c r="A4263" s="4">
        <v>6835.0</v>
      </c>
      <c r="B4263" s="5" t="s">
        <v>21778</v>
      </c>
      <c r="C4263" s="5" t="s">
        <v>21779</v>
      </c>
      <c r="D4263" s="6" t="s">
        <v>17310</v>
      </c>
      <c r="E4263" s="5" t="s">
        <v>15985</v>
      </c>
      <c r="F4263" s="5" t="s">
        <v>15938</v>
      </c>
      <c r="G4263" s="6" t="s">
        <v>21780</v>
      </c>
      <c r="H4263" s="7" t="s">
        <v>21781</v>
      </c>
      <c r="I4263" s="8" t="str">
        <f>LOWER(SUBSTITUTE(SUBSTITUTE(SUBSTITUTE(SUBSTITUTE(SUBSTITUTE(SUBSTITUTE(SUBSTITUTE(B4263,"S.L.",""),"SL",""),"S.A.",""),"SA","")," ",""),".",""),",",""))&amp;".com"</f>
        <v>grupodegestionvacacional.com</v>
      </c>
      <c r="J4263" s="5" t="s">
        <v>93</v>
      </c>
      <c r="K4263" s="4" t="s">
        <v>42</v>
      </c>
    </row>
    <row r="4264">
      <c r="A4264" s="4">
        <v>6834.0</v>
      </c>
      <c r="B4264" s="5" t="s">
        <v>21782</v>
      </c>
      <c r="C4264" s="5" t="s">
        <v>21783</v>
      </c>
      <c r="D4264" s="6" t="s">
        <v>21784</v>
      </c>
      <c r="E4264" s="5" t="s">
        <v>21704</v>
      </c>
      <c r="F4264" s="5" t="s">
        <v>15938</v>
      </c>
      <c r="G4264" s="6" t="s">
        <v>21785</v>
      </c>
      <c r="H4264" s="5" t="s">
        <v>21786</v>
      </c>
      <c r="I4264" s="8" t="s">
        <v>21787</v>
      </c>
      <c r="J4264" s="5" t="s">
        <v>42</v>
      </c>
      <c r="K4264" s="5" t="s">
        <v>212</v>
      </c>
    </row>
    <row r="4265">
      <c r="A4265" s="4">
        <v>6833.0</v>
      </c>
      <c r="B4265" s="5" t="s">
        <v>21788</v>
      </c>
      <c r="C4265" s="5" t="s">
        <v>21789</v>
      </c>
      <c r="D4265" s="6" t="s">
        <v>21703</v>
      </c>
      <c r="E4265" s="5" t="s">
        <v>21704</v>
      </c>
      <c r="F4265" s="5" t="s">
        <v>15938</v>
      </c>
      <c r="G4265" s="6" t="s">
        <v>21790</v>
      </c>
      <c r="H4265" s="7" t="s">
        <v>21791</v>
      </c>
      <c r="I4265" s="8" t="str">
        <f t="shared" ref="I4265:I4266" si="15">LOWER(SUBSTITUTE(SUBSTITUTE(SUBSTITUTE(SUBSTITUTE(SUBSTITUTE(SUBSTITUTE(SUBSTITUTE(B4265,"S.L.",""),"SL",""),"S.A.",""),"SA","")," ",""),".",""),",",""))&amp;".com"</f>
        <v>rafalet.com</v>
      </c>
      <c r="J4265" s="5" t="s">
        <v>93</v>
      </c>
      <c r="K4265" s="5" t="s">
        <v>16099</v>
      </c>
    </row>
    <row r="4266">
      <c r="A4266" s="4">
        <v>6832.0</v>
      </c>
      <c r="B4266" s="5" t="s">
        <v>21792</v>
      </c>
      <c r="C4266" s="5" t="s">
        <v>21793</v>
      </c>
      <c r="D4266" s="6" t="s">
        <v>21703</v>
      </c>
      <c r="E4266" s="5" t="s">
        <v>21704</v>
      </c>
      <c r="F4266" s="5" t="s">
        <v>15938</v>
      </c>
      <c r="G4266" s="6" t="s">
        <v>21794</v>
      </c>
      <c r="H4266" s="7" t="s">
        <v>21795</v>
      </c>
      <c r="I4266" s="8" t="str">
        <f t="shared" si="15"/>
        <v>apartamentoslaspalmeras.com</v>
      </c>
      <c r="J4266" s="5" t="s">
        <v>463</v>
      </c>
      <c r="K4266" s="4" t="s">
        <v>42</v>
      </c>
    </row>
    <row r="4267">
      <c r="A4267" s="4">
        <v>6831.0</v>
      </c>
      <c r="B4267" s="5" t="s">
        <v>21796</v>
      </c>
      <c r="C4267" s="5" t="s">
        <v>21797</v>
      </c>
      <c r="D4267" s="6" t="s">
        <v>21709</v>
      </c>
      <c r="E4267" s="5" t="s">
        <v>21704</v>
      </c>
      <c r="F4267" s="5" t="s">
        <v>15938</v>
      </c>
      <c r="G4267" s="6" t="s">
        <v>21798</v>
      </c>
      <c r="H4267" s="7" t="s">
        <v>21799</v>
      </c>
      <c r="I4267" s="8" t="s">
        <v>16874</v>
      </c>
      <c r="J4267" s="5" t="s">
        <v>463</v>
      </c>
      <c r="K4267" s="4" t="s">
        <v>42</v>
      </c>
    </row>
    <row r="4268">
      <c r="A4268" s="4">
        <v>6830.0</v>
      </c>
      <c r="B4268" s="5" t="s">
        <v>21800</v>
      </c>
      <c r="C4268" s="5" t="s">
        <v>21801</v>
      </c>
      <c r="D4268" s="6" t="s">
        <v>21784</v>
      </c>
      <c r="E4268" s="5" t="s">
        <v>21704</v>
      </c>
      <c r="F4268" s="5" t="s">
        <v>15938</v>
      </c>
      <c r="G4268" s="6" t="s">
        <v>21802</v>
      </c>
      <c r="H4268" s="4" t="s">
        <v>21803</v>
      </c>
      <c r="I4268" s="8" t="s">
        <v>21804</v>
      </c>
      <c r="J4268" s="5" t="s">
        <v>93</v>
      </c>
      <c r="K4268" s="5" t="s">
        <v>152</v>
      </c>
    </row>
    <row r="4269">
      <c r="A4269" s="4">
        <v>6829.0</v>
      </c>
      <c r="B4269" s="5" t="s">
        <v>21805</v>
      </c>
      <c r="C4269" s="5" t="s">
        <v>21806</v>
      </c>
      <c r="D4269" s="6" t="s">
        <v>21784</v>
      </c>
      <c r="E4269" s="5" t="s">
        <v>21704</v>
      </c>
      <c r="F4269" s="5" t="s">
        <v>15938</v>
      </c>
      <c r="G4269" s="6" t="s">
        <v>21807</v>
      </c>
      <c r="H4269" s="4" t="s">
        <v>21808</v>
      </c>
      <c r="I4269" s="8" t="s">
        <v>21809</v>
      </c>
      <c r="J4269" s="5" t="s">
        <v>42</v>
      </c>
      <c r="K4269" s="5" t="s">
        <v>280</v>
      </c>
    </row>
    <row r="4270">
      <c r="A4270" s="4">
        <v>6828.0</v>
      </c>
      <c r="B4270" s="5" t="s">
        <v>21810</v>
      </c>
      <c r="C4270" s="5" t="s">
        <v>21811</v>
      </c>
      <c r="D4270" s="6" t="s">
        <v>18560</v>
      </c>
      <c r="E4270" s="5" t="s">
        <v>18561</v>
      </c>
      <c r="F4270" s="5" t="s">
        <v>15938</v>
      </c>
      <c r="G4270" s="6" t="s">
        <v>21812</v>
      </c>
      <c r="H4270" s="4" t="s">
        <v>21813</v>
      </c>
      <c r="I4270" s="11" t="s">
        <v>21814</v>
      </c>
      <c r="J4270" s="5" t="s">
        <v>93</v>
      </c>
      <c r="K4270" s="4" t="s">
        <v>42</v>
      </c>
    </row>
    <row r="4271">
      <c r="A4271" s="4">
        <v>6827.0</v>
      </c>
      <c r="B4271" s="5" t="s">
        <v>21815</v>
      </c>
      <c r="C4271" s="5" t="s">
        <v>21816</v>
      </c>
      <c r="D4271" s="6" t="s">
        <v>18560</v>
      </c>
      <c r="E4271" s="5" t="s">
        <v>18561</v>
      </c>
      <c r="F4271" s="5" t="s">
        <v>15938</v>
      </c>
      <c r="G4271" s="6" t="s">
        <v>21812</v>
      </c>
      <c r="H4271" s="4" t="s">
        <v>21813</v>
      </c>
      <c r="I4271" s="11" t="s">
        <v>21817</v>
      </c>
      <c r="J4271" s="5" t="s">
        <v>42</v>
      </c>
      <c r="K4271" s="5" t="s">
        <v>553</v>
      </c>
    </row>
    <row r="4272">
      <c r="A4272" s="4">
        <v>6826.0</v>
      </c>
      <c r="B4272" s="5" t="s">
        <v>21818</v>
      </c>
      <c r="C4272" s="5" t="s">
        <v>21819</v>
      </c>
      <c r="D4272" s="6" t="s">
        <v>18572</v>
      </c>
      <c r="E4272" s="5" t="s">
        <v>18573</v>
      </c>
      <c r="F4272" s="5" t="s">
        <v>15938</v>
      </c>
      <c r="G4272" s="6" t="s">
        <v>21820</v>
      </c>
      <c r="H4272" s="7" t="s">
        <v>21821</v>
      </c>
      <c r="I4272" s="8" t="s">
        <v>21822</v>
      </c>
      <c r="J4272" s="5" t="s">
        <v>93</v>
      </c>
      <c r="K4272" s="5" t="s">
        <v>839</v>
      </c>
    </row>
    <row r="4273">
      <c r="A4273" s="4">
        <v>6825.0</v>
      </c>
      <c r="B4273" s="5" t="s">
        <v>21823</v>
      </c>
      <c r="C4273" s="5" t="s">
        <v>21824</v>
      </c>
      <c r="D4273" s="6" t="s">
        <v>21664</v>
      </c>
      <c r="E4273" s="5" t="s">
        <v>18069</v>
      </c>
      <c r="F4273" s="5" t="s">
        <v>15938</v>
      </c>
      <c r="G4273" s="6" t="s">
        <v>21825</v>
      </c>
      <c r="H4273" s="4" t="s">
        <v>21826</v>
      </c>
      <c r="I4273" s="8" t="s">
        <v>21827</v>
      </c>
      <c r="J4273" s="5" t="s">
        <v>93</v>
      </c>
      <c r="K4273" s="4" t="s">
        <v>42</v>
      </c>
    </row>
    <row r="4274">
      <c r="A4274" s="4">
        <v>6824.0</v>
      </c>
      <c r="B4274" s="5" t="s">
        <v>21828</v>
      </c>
      <c r="C4274" s="5" t="s">
        <v>21829</v>
      </c>
      <c r="D4274" s="6" t="s">
        <v>21830</v>
      </c>
      <c r="E4274" s="5" t="s">
        <v>21831</v>
      </c>
      <c r="F4274" s="5" t="s">
        <v>15938</v>
      </c>
      <c r="G4274" s="6" t="s">
        <v>21832</v>
      </c>
      <c r="H4274" s="5" t="s">
        <v>21833</v>
      </c>
      <c r="I4274" s="8" t="s">
        <v>21834</v>
      </c>
      <c r="J4274" s="5" t="s">
        <v>93</v>
      </c>
      <c r="K4274" s="5" t="s">
        <v>115</v>
      </c>
    </row>
    <row r="4275">
      <c r="A4275" s="4">
        <v>6823.0</v>
      </c>
      <c r="B4275" s="5" t="s">
        <v>21835</v>
      </c>
      <c r="C4275" s="5" t="s">
        <v>21836</v>
      </c>
      <c r="D4275" s="6" t="s">
        <v>21837</v>
      </c>
      <c r="E4275" s="5" t="s">
        <v>21838</v>
      </c>
      <c r="F4275" s="5" t="s">
        <v>15938</v>
      </c>
      <c r="G4275" s="6" t="s">
        <v>21839</v>
      </c>
      <c r="H4275" s="4" t="s">
        <v>21840</v>
      </c>
      <c r="I4275" s="8" t="s">
        <v>21841</v>
      </c>
      <c r="J4275" s="5" t="s">
        <v>93</v>
      </c>
      <c r="K4275" s="5" t="s">
        <v>553</v>
      </c>
    </row>
    <row r="4276">
      <c r="A4276" s="4">
        <v>6822.0</v>
      </c>
      <c r="B4276" s="5" t="s">
        <v>20111</v>
      </c>
      <c r="C4276" s="5" t="s">
        <v>21842</v>
      </c>
      <c r="D4276" s="6" t="s">
        <v>18016</v>
      </c>
      <c r="E4276" s="5" t="s">
        <v>18017</v>
      </c>
      <c r="F4276" s="5" t="s">
        <v>15938</v>
      </c>
      <c r="G4276" s="6" t="s">
        <v>21843</v>
      </c>
      <c r="H4276" s="7" t="s">
        <v>21844</v>
      </c>
      <c r="I4276" s="8" t="str">
        <f>LOWER(SUBSTITUTE(SUBSTITUTE(SUBSTITUTE(SUBSTITUTE(SUBSTITUTE(SUBSTITUTE(SUBSTITUTE(B4276,"S.L.",""),"SL",""),"S.A.",""),"SA","")," ",""),".",""),",",""))&amp;".com"</f>
        <v>sethotels.com</v>
      </c>
      <c r="J4276" s="5" t="s">
        <v>463</v>
      </c>
      <c r="K4276" s="4" t="s">
        <v>42</v>
      </c>
    </row>
    <row r="4277">
      <c r="A4277" s="4">
        <v>6821.0</v>
      </c>
      <c r="B4277" s="5" t="s">
        <v>21845</v>
      </c>
      <c r="C4277" s="5" t="s">
        <v>21846</v>
      </c>
      <c r="D4277" s="6" t="s">
        <v>21837</v>
      </c>
      <c r="E4277" s="5" t="s">
        <v>21838</v>
      </c>
      <c r="F4277" s="5" t="s">
        <v>15938</v>
      </c>
      <c r="G4277" s="6" t="s">
        <v>21847</v>
      </c>
      <c r="H4277" s="7" t="s">
        <v>21848</v>
      </c>
      <c r="I4277" s="8" t="s">
        <v>21849</v>
      </c>
      <c r="J4277" s="5" t="s">
        <v>93</v>
      </c>
      <c r="K4277" s="5" t="s">
        <v>553</v>
      </c>
    </row>
    <row r="4278">
      <c r="A4278" s="4">
        <v>6820.0</v>
      </c>
      <c r="B4278" s="5" t="s">
        <v>21850</v>
      </c>
      <c r="C4278" s="5" t="s">
        <v>21851</v>
      </c>
      <c r="D4278" s="6" t="s">
        <v>21852</v>
      </c>
      <c r="E4278" s="5" t="s">
        <v>15964</v>
      </c>
      <c r="F4278" s="5" t="s">
        <v>15938</v>
      </c>
      <c r="G4278" s="6" t="s">
        <v>21853</v>
      </c>
      <c r="H4278" s="5" t="s">
        <v>21854</v>
      </c>
      <c r="I4278" s="8" t="s">
        <v>21855</v>
      </c>
      <c r="J4278" s="5" t="s">
        <v>18</v>
      </c>
      <c r="K4278" s="5" t="s">
        <v>254</v>
      </c>
    </row>
    <row r="4279">
      <c r="A4279" s="4">
        <v>6819.0</v>
      </c>
      <c r="B4279" s="5" t="s">
        <v>21856</v>
      </c>
      <c r="C4279" s="5" t="s">
        <v>18537</v>
      </c>
      <c r="D4279" s="6" t="s">
        <v>15963</v>
      </c>
      <c r="E4279" s="5" t="s">
        <v>15978</v>
      </c>
      <c r="F4279" s="5" t="s">
        <v>15938</v>
      </c>
      <c r="G4279" s="6" t="s">
        <v>21857</v>
      </c>
      <c r="H4279" s="5" t="s">
        <v>21858</v>
      </c>
      <c r="I4279" s="8" t="s">
        <v>21859</v>
      </c>
      <c r="J4279" s="5" t="s">
        <v>42</v>
      </c>
      <c r="K4279" s="5" t="s">
        <v>10064</v>
      </c>
    </row>
    <row r="4280">
      <c r="A4280" s="4">
        <v>6818.0</v>
      </c>
      <c r="B4280" s="5" t="s">
        <v>21860</v>
      </c>
      <c r="C4280" s="5" t="s">
        <v>21861</v>
      </c>
      <c r="D4280" s="6" t="s">
        <v>15963</v>
      </c>
      <c r="E4280" s="5" t="s">
        <v>15964</v>
      </c>
      <c r="F4280" s="5" t="s">
        <v>15938</v>
      </c>
      <c r="G4280" s="6" t="s">
        <v>21862</v>
      </c>
      <c r="H4280" s="5" t="s">
        <v>21863</v>
      </c>
      <c r="I4280" s="8" t="s">
        <v>16147</v>
      </c>
      <c r="J4280" s="5" t="s">
        <v>108</v>
      </c>
      <c r="K4280" s="5" t="s">
        <v>5931</v>
      </c>
    </row>
    <row r="4281">
      <c r="A4281" s="4">
        <v>6817.0</v>
      </c>
      <c r="B4281" s="5" t="s">
        <v>21864</v>
      </c>
      <c r="C4281" s="5" t="s">
        <v>21865</v>
      </c>
      <c r="D4281" s="6" t="s">
        <v>21866</v>
      </c>
      <c r="E4281" s="5" t="s">
        <v>21867</v>
      </c>
      <c r="F4281" s="5" t="s">
        <v>7797</v>
      </c>
      <c r="G4281" s="6" t="s">
        <v>21868</v>
      </c>
      <c r="H4281" s="5" t="s">
        <v>17848</v>
      </c>
      <c r="I4281" s="8" t="s">
        <v>16780</v>
      </c>
      <c r="J4281" s="5" t="s">
        <v>93</v>
      </c>
      <c r="K4281" s="4" t="s">
        <v>42</v>
      </c>
    </row>
    <row r="4282">
      <c r="A4282" s="4">
        <v>6816.0</v>
      </c>
      <c r="B4282" s="5" t="s">
        <v>21869</v>
      </c>
      <c r="C4282" s="5" t="s">
        <v>21870</v>
      </c>
      <c r="D4282" s="6" t="s">
        <v>17223</v>
      </c>
      <c r="E4282" s="5" t="s">
        <v>15964</v>
      </c>
      <c r="F4282" s="5" t="s">
        <v>15938</v>
      </c>
      <c r="G4282" s="6" t="s">
        <v>21871</v>
      </c>
      <c r="H4282" s="5" t="s">
        <v>21872</v>
      </c>
      <c r="I4282" s="8" t="s">
        <v>8159</v>
      </c>
      <c r="J4282" s="5" t="s">
        <v>42</v>
      </c>
      <c r="K4282" s="5" t="s">
        <v>19866</v>
      </c>
    </row>
    <row r="4283">
      <c r="A4283" s="4">
        <v>6815.0</v>
      </c>
      <c r="B4283" s="5" t="s">
        <v>21873</v>
      </c>
      <c r="C4283" s="5" t="s">
        <v>21874</v>
      </c>
      <c r="D4283" s="6" t="s">
        <v>17223</v>
      </c>
      <c r="E4283" s="5" t="s">
        <v>15964</v>
      </c>
      <c r="F4283" s="5" t="s">
        <v>15938</v>
      </c>
      <c r="G4283" s="6" t="s">
        <v>21875</v>
      </c>
      <c r="H4283" s="5" t="s">
        <v>21876</v>
      </c>
      <c r="I4283" s="8" t="s">
        <v>8159</v>
      </c>
      <c r="J4283" s="5" t="s">
        <v>93</v>
      </c>
      <c r="K4283" s="5" t="s">
        <v>10244</v>
      </c>
    </row>
    <row r="4284">
      <c r="A4284" s="4">
        <v>6814.0</v>
      </c>
      <c r="B4284" s="5" t="s">
        <v>21877</v>
      </c>
      <c r="C4284" s="5" t="s">
        <v>21878</v>
      </c>
      <c r="D4284" s="6" t="s">
        <v>17223</v>
      </c>
      <c r="E4284" s="5" t="s">
        <v>15964</v>
      </c>
      <c r="F4284" s="5" t="s">
        <v>15938</v>
      </c>
      <c r="G4284" s="6" t="s">
        <v>21879</v>
      </c>
      <c r="H4284" s="7" t="s">
        <v>21880</v>
      </c>
      <c r="I4284" s="8" t="str">
        <f>LOWER(SUBSTITUTE(SUBSTITUTE(SUBSTITUTE(SUBSTITUTE(SUBSTITUTE(SUBSTITUTE(SUBSTITUTE(B4284,"S.L.",""),"SL",""),"S.A.",""),"SA","")," ",""),".",""),",",""))&amp;".com"</f>
        <v>produccionesdeparques.com</v>
      </c>
      <c r="J4284" s="5" t="s">
        <v>93</v>
      </c>
      <c r="K4284" s="4" t="s">
        <v>42</v>
      </c>
    </row>
    <row r="4285">
      <c r="A4285" s="4">
        <v>6813.0</v>
      </c>
      <c r="B4285" s="5" t="s">
        <v>21881</v>
      </c>
      <c r="C4285" s="5" t="s">
        <v>21882</v>
      </c>
      <c r="D4285" s="6" t="s">
        <v>18004</v>
      </c>
      <c r="E4285" s="5" t="s">
        <v>15964</v>
      </c>
      <c r="F4285" s="5" t="s">
        <v>15938</v>
      </c>
      <c r="G4285" s="6" t="s">
        <v>21883</v>
      </c>
      <c r="H4285" s="5" t="s">
        <v>21884</v>
      </c>
      <c r="I4285" s="8" t="s">
        <v>8159</v>
      </c>
      <c r="J4285" s="5" t="s">
        <v>93</v>
      </c>
      <c r="K4285" s="4" t="s">
        <v>42</v>
      </c>
    </row>
    <row r="4286">
      <c r="A4286" s="4">
        <v>6812.0</v>
      </c>
      <c r="B4286" s="5" t="s">
        <v>21885</v>
      </c>
      <c r="C4286" s="5" t="s">
        <v>21886</v>
      </c>
      <c r="D4286" s="6" t="s">
        <v>17223</v>
      </c>
      <c r="E4286" s="5" t="s">
        <v>15964</v>
      </c>
      <c r="F4286" s="5" t="s">
        <v>15938</v>
      </c>
      <c r="G4286" s="6" t="s">
        <v>21887</v>
      </c>
      <c r="H4286" s="7" t="s">
        <v>21888</v>
      </c>
      <c r="I4286" s="8" t="str">
        <f>LOWER(SUBSTITUTE(SUBSTITUTE(SUBSTITUTE(SUBSTITUTE(SUBSTITUTE(SUBSTITUTE(SUBSTITUTE(B4286,"S.L.",""),"SL",""),"S.A.",""),"SA","")," ",""),".",""),",",""))&amp;".com"</f>
        <v>soljamaica.com</v>
      </c>
      <c r="J4286" s="5" t="s">
        <v>93</v>
      </c>
      <c r="K4286" s="5" t="s">
        <v>21471</v>
      </c>
    </row>
    <row r="4287">
      <c r="A4287" s="4">
        <v>6811.0</v>
      </c>
      <c r="B4287" s="5" t="s">
        <v>21889</v>
      </c>
      <c r="C4287" s="5" t="s">
        <v>21890</v>
      </c>
      <c r="D4287" s="6" t="s">
        <v>17223</v>
      </c>
      <c r="E4287" s="5" t="s">
        <v>15964</v>
      </c>
      <c r="F4287" s="5" t="s">
        <v>15938</v>
      </c>
      <c r="G4287" s="6" t="s">
        <v>21891</v>
      </c>
      <c r="H4287" s="5" t="s">
        <v>21892</v>
      </c>
      <c r="I4287" s="8" t="s">
        <v>21893</v>
      </c>
      <c r="J4287" s="5" t="s">
        <v>93</v>
      </c>
      <c r="K4287" s="5" t="s">
        <v>20627</v>
      </c>
    </row>
    <row r="4288">
      <c r="A4288" s="4">
        <v>6810.0</v>
      </c>
      <c r="B4288" s="5" t="s">
        <v>21894</v>
      </c>
      <c r="C4288" s="5" t="s">
        <v>21895</v>
      </c>
      <c r="D4288" s="6" t="s">
        <v>17223</v>
      </c>
      <c r="E4288" s="5" t="s">
        <v>15964</v>
      </c>
      <c r="F4288" s="5" t="s">
        <v>15938</v>
      </c>
      <c r="G4288" s="6" t="s">
        <v>21896</v>
      </c>
      <c r="H4288" s="5" t="s">
        <v>21897</v>
      </c>
      <c r="I4288" s="8" t="s">
        <v>21898</v>
      </c>
      <c r="J4288" s="5" t="s">
        <v>42</v>
      </c>
      <c r="K4288" s="5" t="s">
        <v>10446</v>
      </c>
    </row>
    <row r="4289">
      <c r="A4289" s="4">
        <v>6809.0</v>
      </c>
      <c r="B4289" s="5" t="s">
        <v>21899</v>
      </c>
      <c r="C4289" s="5" t="s">
        <v>21900</v>
      </c>
      <c r="D4289" s="6" t="s">
        <v>18004</v>
      </c>
      <c r="E4289" s="5" t="s">
        <v>15964</v>
      </c>
      <c r="F4289" s="5" t="s">
        <v>15938</v>
      </c>
      <c r="G4289" s="6" t="s">
        <v>21901</v>
      </c>
      <c r="H4289" s="5" t="s">
        <v>18174</v>
      </c>
      <c r="I4289" s="8" t="s">
        <v>17519</v>
      </c>
      <c r="J4289" s="5" t="s">
        <v>42</v>
      </c>
      <c r="K4289" s="5" t="s">
        <v>16789</v>
      </c>
    </row>
    <row r="4290">
      <c r="A4290" s="4">
        <v>6808.0</v>
      </c>
      <c r="B4290" s="5" t="s">
        <v>21902</v>
      </c>
      <c r="C4290" s="5" t="s">
        <v>21903</v>
      </c>
      <c r="D4290" s="6" t="s">
        <v>17223</v>
      </c>
      <c r="E4290" s="5" t="s">
        <v>17983</v>
      </c>
      <c r="F4290" s="5" t="s">
        <v>15938</v>
      </c>
      <c r="G4290" s="6" t="s">
        <v>21904</v>
      </c>
      <c r="H4290" s="7" t="s">
        <v>21905</v>
      </c>
      <c r="I4290" s="8" t="s">
        <v>21906</v>
      </c>
      <c r="J4290" s="5" t="s">
        <v>42</v>
      </c>
      <c r="K4290" s="5" t="s">
        <v>10446</v>
      </c>
    </row>
    <row r="4291">
      <c r="A4291" s="4">
        <v>6807.0</v>
      </c>
      <c r="B4291" s="5" t="s">
        <v>21907</v>
      </c>
      <c r="C4291" s="5" t="s">
        <v>21908</v>
      </c>
      <c r="D4291" s="6" t="s">
        <v>17223</v>
      </c>
      <c r="E4291" s="5" t="s">
        <v>15964</v>
      </c>
      <c r="F4291" s="5" t="s">
        <v>15938</v>
      </c>
      <c r="G4291" s="6" t="s">
        <v>21909</v>
      </c>
      <c r="H4291" s="5" t="s">
        <v>21897</v>
      </c>
      <c r="I4291" s="8" t="s">
        <v>21898</v>
      </c>
      <c r="J4291" s="5" t="s">
        <v>108</v>
      </c>
      <c r="K4291" s="4" t="s">
        <v>42</v>
      </c>
    </row>
    <row r="4292">
      <c r="A4292" s="4">
        <v>6806.0</v>
      </c>
      <c r="B4292" s="5" t="s">
        <v>21910</v>
      </c>
      <c r="C4292" s="5" t="s">
        <v>21911</v>
      </c>
      <c r="D4292" s="6" t="s">
        <v>17223</v>
      </c>
      <c r="E4292" s="5" t="s">
        <v>15964</v>
      </c>
      <c r="F4292" s="5" t="s">
        <v>15938</v>
      </c>
      <c r="G4292" s="6" t="s">
        <v>21912</v>
      </c>
      <c r="H4292" s="5" t="s">
        <v>19800</v>
      </c>
      <c r="I4292" s="8" t="s">
        <v>19801</v>
      </c>
      <c r="J4292" s="5" t="s">
        <v>108</v>
      </c>
      <c r="K4292" s="4" t="s">
        <v>42</v>
      </c>
    </row>
    <row r="4293">
      <c r="A4293" s="4">
        <v>6805.0</v>
      </c>
      <c r="B4293" s="5" t="s">
        <v>21913</v>
      </c>
      <c r="C4293" s="5" t="s">
        <v>21914</v>
      </c>
      <c r="D4293" s="6" t="s">
        <v>17223</v>
      </c>
      <c r="E4293" s="5" t="s">
        <v>15964</v>
      </c>
      <c r="F4293" s="5" t="s">
        <v>15938</v>
      </c>
      <c r="G4293" s="6" t="s">
        <v>21915</v>
      </c>
      <c r="H4293" s="5" t="s">
        <v>21916</v>
      </c>
      <c r="I4293" s="8" t="s">
        <v>8159</v>
      </c>
      <c r="J4293" s="5" t="s">
        <v>108</v>
      </c>
      <c r="K4293" s="4" t="s">
        <v>42</v>
      </c>
    </row>
    <row r="4294">
      <c r="A4294" s="4">
        <v>6804.0</v>
      </c>
      <c r="B4294" s="5" t="s">
        <v>21917</v>
      </c>
      <c r="C4294" s="5" t="s">
        <v>21918</v>
      </c>
      <c r="D4294" s="6" t="s">
        <v>17223</v>
      </c>
      <c r="E4294" s="5" t="s">
        <v>15964</v>
      </c>
      <c r="F4294" s="5" t="s">
        <v>15938</v>
      </c>
      <c r="G4294" s="6" t="s">
        <v>21919</v>
      </c>
      <c r="H4294" s="5" t="s">
        <v>21920</v>
      </c>
      <c r="I4294" s="8" t="s">
        <v>21921</v>
      </c>
      <c r="J4294" s="5" t="s">
        <v>42</v>
      </c>
      <c r="K4294" s="4" t="s">
        <v>42</v>
      </c>
    </row>
    <row r="4295">
      <c r="A4295" s="4">
        <v>6803.0</v>
      </c>
      <c r="B4295" s="5" t="s">
        <v>21922</v>
      </c>
      <c r="C4295" s="5" t="s">
        <v>21923</v>
      </c>
      <c r="D4295" s="6" t="s">
        <v>17223</v>
      </c>
      <c r="E4295" s="5" t="s">
        <v>15964</v>
      </c>
      <c r="F4295" s="5" t="s">
        <v>15938</v>
      </c>
      <c r="G4295" s="6" t="s">
        <v>21924</v>
      </c>
      <c r="H4295" s="5" t="s">
        <v>21925</v>
      </c>
      <c r="I4295" s="9" t="s">
        <v>21926</v>
      </c>
      <c r="J4295" s="5" t="s">
        <v>108</v>
      </c>
      <c r="K4295" s="5" t="s">
        <v>21927</v>
      </c>
    </row>
    <row r="4296">
      <c r="A4296" s="4">
        <v>6802.0</v>
      </c>
      <c r="B4296" s="5" t="s">
        <v>21928</v>
      </c>
      <c r="C4296" s="5" t="s">
        <v>21929</v>
      </c>
      <c r="D4296" s="6" t="s">
        <v>17223</v>
      </c>
      <c r="E4296" s="5" t="s">
        <v>15964</v>
      </c>
      <c r="F4296" s="5" t="s">
        <v>15938</v>
      </c>
      <c r="G4296" s="6" t="s">
        <v>21930</v>
      </c>
      <c r="H4296" s="5" t="s">
        <v>21931</v>
      </c>
      <c r="I4296" s="8" t="s">
        <v>16258</v>
      </c>
      <c r="J4296" s="5" t="s">
        <v>108</v>
      </c>
      <c r="K4296" s="5" t="s">
        <v>16271</v>
      </c>
    </row>
    <row r="4297">
      <c r="A4297" s="4">
        <v>6801.0</v>
      </c>
      <c r="B4297" s="5" t="s">
        <v>21932</v>
      </c>
      <c r="C4297" s="5" t="s">
        <v>21933</v>
      </c>
      <c r="D4297" s="6" t="s">
        <v>17223</v>
      </c>
      <c r="E4297" s="5" t="s">
        <v>15964</v>
      </c>
      <c r="F4297" s="5" t="s">
        <v>15938</v>
      </c>
      <c r="G4297" s="6" t="s">
        <v>21934</v>
      </c>
      <c r="H4297" s="5" t="s">
        <v>21935</v>
      </c>
      <c r="I4297" s="8" t="s">
        <v>8159</v>
      </c>
      <c r="J4297" s="5" t="s">
        <v>93</v>
      </c>
      <c r="K4297" s="5" t="s">
        <v>14777</v>
      </c>
    </row>
    <row r="4298">
      <c r="A4298" s="4">
        <v>6800.0</v>
      </c>
      <c r="B4298" s="5" t="s">
        <v>21936</v>
      </c>
      <c r="C4298" s="5" t="s">
        <v>21937</v>
      </c>
      <c r="D4298" s="6" t="s">
        <v>17223</v>
      </c>
      <c r="E4298" s="5" t="s">
        <v>15964</v>
      </c>
      <c r="F4298" s="5" t="s">
        <v>15938</v>
      </c>
      <c r="G4298" s="6" t="s">
        <v>21938</v>
      </c>
      <c r="H4298" s="4" t="s">
        <v>21939</v>
      </c>
      <c r="I4298" s="11" t="s">
        <v>21940</v>
      </c>
      <c r="J4298" s="5" t="s">
        <v>108</v>
      </c>
      <c r="K4298" s="4" t="s">
        <v>42</v>
      </c>
    </row>
    <row r="4299">
      <c r="A4299" s="4">
        <v>6799.0</v>
      </c>
      <c r="B4299" s="5" t="s">
        <v>21941</v>
      </c>
      <c r="C4299" s="5" t="s">
        <v>21942</v>
      </c>
      <c r="D4299" s="6" t="s">
        <v>17223</v>
      </c>
      <c r="E4299" s="5" t="s">
        <v>15964</v>
      </c>
      <c r="F4299" s="5" t="s">
        <v>15938</v>
      </c>
      <c r="G4299" s="6" t="s">
        <v>21943</v>
      </c>
      <c r="H4299" s="7" t="s">
        <v>21944</v>
      </c>
      <c r="I4299" s="8" t="str">
        <f>LOWER(SUBSTITUTE(SUBSTITUTE(SUBSTITUTE(SUBSTITUTE(SUBSTITUTE(SUBSTITUTE(SUBSTITUTE(B4299,"S.L.",""),"SL",""),"S.A.",""),"SA","")," ",""),".",""),",",""))&amp;".com"</f>
        <v>coconut.com</v>
      </c>
      <c r="J4299" s="5" t="s">
        <v>108</v>
      </c>
      <c r="K4299" s="4" t="s">
        <v>42</v>
      </c>
    </row>
    <row r="4300">
      <c r="A4300" s="4">
        <v>6798.0</v>
      </c>
      <c r="B4300" s="5" t="s">
        <v>21945</v>
      </c>
      <c r="C4300" s="5" t="s">
        <v>21946</v>
      </c>
      <c r="D4300" s="6" t="s">
        <v>17245</v>
      </c>
      <c r="E4300" s="5" t="s">
        <v>17246</v>
      </c>
      <c r="F4300" s="5" t="s">
        <v>15938</v>
      </c>
      <c r="G4300" s="6" t="s">
        <v>21947</v>
      </c>
      <c r="H4300" s="5" t="s">
        <v>21948</v>
      </c>
      <c r="I4300" s="8" t="s">
        <v>10074</v>
      </c>
      <c r="J4300" s="5" t="s">
        <v>93</v>
      </c>
      <c r="K4300" s="4" t="s">
        <v>42</v>
      </c>
    </row>
    <row r="4301">
      <c r="A4301" s="4">
        <v>6797.0</v>
      </c>
      <c r="B4301" s="5" t="s">
        <v>21949</v>
      </c>
      <c r="C4301" s="5" t="s">
        <v>21950</v>
      </c>
      <c r="D4301" s="6" t="s">
        <v>17223</v>
      </c>
      <c r="E4301" s="5" t="s">
        <v>15964</v>
      </c>
      <c r="F4301" s="5" t="s">
        <v>15938</v>
      </c>
      <c r="G4301" s="6" t="s">
        <v>21951</v>
      </c>
      <c r="H4301" s="5" t="s">
        <v>21952</v>
      </c>
      <c r="I4301" s="8" t="s">
        <v>8159</v>
      </c>
      <c r="J4301" s="5" t="s">
        <v>93</v>
      </c>
      <c r="K4301" s="5" t="s">
        <v>10205</v>
      </c>
    </row>
    <row r="4302">
      <c r="A4302" s="4">
        <v>6796.0</v>
      </c>
      <c r="B4302" s="5" t="s">
        <v>21953</v>
      </c>
      <c r="C4302" s="5" t="s">
        <v>21954</v>
      </c>
      <c r="D4302" s="6" t="s">
        <v>21955</v>
      </c>
      <c r="E4302" s="5" t="s">
        <v>17246</v>
      </c>
      <c r="F4302" s="5" t="s">
        <v>15938</v>
      </c>
      <c r="G4302" s="6" t="s">
        <v>21956</v>
      </c>
      <c r="H4302" s="5" t="s">
        <v>16157</v>
      </c>
      <c r="I4302" s="8" t="s">
        <v>21957</v>
      </c>
      <c r="J4302" s="5" t="s">
        <v>93</v>
      </c>
      <c r="K4302" s="4" t="s">
        <v>42</v>
      </c>
    </row>
    <row r="4303">
      <c r="A4303" s="4">
        <v>6795.0</v>
      </c>
      <c r="B4303" s="5" t="s">
        <v>21958</v>
      </c>
      <c r="C4303" s="5" t="s">
        <v>21959</v>
      </c>
      <c r="D4303" s="6" t="s">
        <v>18010</v>
      </c>
      <c r="E4303" s="5" t="s">
        <v>17246</v>
      </c>
      <c r="F4303" s="5" t="s">
        <v>15938</v>
      </c>
      <c r="G4303" s="6" t="s">
        <v>21960</v>
      </c>
      <c r="H4303" s="5" t="s">
        <v>21961</v>
      </c>
      <c r="I4303" s="8" t="s">
        <v>21962</v>
      </c>
      <c r="J4303" s="5" t="s">
        <v>42</v>
      </c>
      <c r="K4303" s="5" t="s">
        <v>160</v>
      </c>
    </row>
    <row r="4304">
      <c r="A4304" s="4">
        <v>6794.0</v>
      </c>
      <c r="B4304" s="5" t="s">
        <v>21963</v>
      </c>
      <c r="C4304" s="5" t="s">
        <v>21964</v>
      </c>
      <c r="D4304" s="6" t="s">
        <v>18010</v>
      </c>
      <c r="E4304" s="5" t="s">
        <v>17246</v>
      </c>
      <c r="F4304" s="5" t="s">
        <v>15938</v>
      </c>
      <c r="G4304" s="6" t="s">
        <v>21965</v>
      </c>
      <c r="H4304" s="4" t="s">
        <v>21966</v>
      </c>
      <c r="I4304" s="8" t="s">
        <v>21967</v>
      </c>
      <c r="J4304" s="5" t="s">
        <v>42</v>
      </c>
      <c r="K4304" s="5" t="s">
        <v>19</v>
      </c>
    </row>
    <row r="4305">
      <c r="A4305" s="4">
        <v>6793.0</v>
      </c>
      <c r="B4305" s="5" t="s">
        <v>21968</v>
      </c>
      <c r="C4305" s="5" t="s">
        <v>21969</v>
      </c>
      <c r="D4305" s="6" t="s">
        <v>18010</v>
      </c>
      <c r="E4305" s="5" t="s">
        <v>17246</v>
      </c>
      <c r="F4305" s="5" t="s">
        <v>15938</v>
      </c>
      <c r="G4305" s="6" t="s">
        <v>21970</v>
      </c>
      <c r="H4305" s="7" t="s">
        <v>21971</v>
      </c>
      <c r="I4305" s="4" t="str">
        <f>LOWER(SUBSTITUTE(SUBSTITUTE(SUBSTITUTE(SUBSTITUTE(SUBSTITUTE(SUBSTITUTE(SUBSTITUTE(B4305,"S.L.",""),"SL",""),"S.A.",""),"SA","")," ",""),".",""),",",""))&amp;".com"</f>
        <v>antichotelespaña.com</v>
      </c>
      <c r="J4305" s="5" t="s">
        <v>42</v>
      </c>
      <c r="K4305" s="5" t="s">
        <v>19</v>
      </c>
    </row>
    <row r="4306">
      <c r="A4306" s="4">
        <v>6792.0</v>
      </c>
      <c r="B4306" s="5" t="s">
        <v>21972</v>
      </c>
      <c r="C4306" s="5" t="s">
        <v>21973</v>
      </c>
      <c r="D4306" s="6" t="s">
        <v>15984</v>
      </c>
      <c r="E4306" s="5" t="s">
        <v>15985</v>
      </c>
      <c r="F4306" s="5" t="s">
        <v>15938</v>
      </c>
      <c r="G4306" s="6" t="s">
        <v>21974</v>
      </c>
      <c r="H4306" s="5" t="s">
        <v>21975</v>
      </c>
      <c r="I4306" s="8" t="s">
        <v>18771</v>
      </c>
      <c r="J4306" s="5" t="s">
        <v>42</v>
      </c>
      <c r="K4306" s="5" t="s">
        <v>782</v>
      </c>
    </row>
    <row r="4307">
      <c r="A4307" s="4">
        <v>6791.0</v>
      </c>
      <c r="B4307" s="5" t="s">
        <v>21976</v>
      </c>
      <c r="C4307" s="5" t="s">
        <v>21977</v>
      </c>
      <c r="D4307" s="6" t="s">
        <v>18010</v>
      </c>
      <c r="E4307" s="5" t="s">
        <v>17246</v>
      </c>
      <c r="F4307" s="5" t="s">
        <v>15938</v>
      </c>
      <c r="G4307" s="6" t="s">
        <v>21978</v>
      </c>
      <c r="H4307" s="4" t="s">
        <v>21979</v>
      </c>
      <c r="I4307" s="11" t="s">
        <v>21980</v>
      </c>
      <c r="J4307" s="5" t="s">
        <v>93</v>
      </c>
      <c r="K4307" s="5" t="s">
        <v>553</v>
      </c>
    </row>
    <row r="4308">
      <c r="A4308" s="4">
        <v>6790.0</v>
      </c>
      <c r="B4308" s="5" t="s">
        <v>21981</v>
      </c>
      <c r="C4308" s="5" t="s">
        <v>21982</v>
      </c>
      <c r="D4308" s="6" t="s">
        <v>16017</v>
      </c>
      <c r="E4308" s="5" t="s">
        <v>16018</v>
      </c>
      <c r="F4308" s="5" t="s">
        <v>15938</v>
      </c>
      <c r="G4308" s="6" t="s">
        <v>21983</v>
      </c>
      <c r="H4308" s="5" t="s">
        <v>21984</v>
      </c>
      <c r="I4308" s="8" t="s">
        <v>19224</v>
      </c>
      <c r="J4308" s="5" t="s">
        <v>108</v>
      </c>
      <c r="K4308" s="4" t="s">
        <v>42</v>
      </c>
    </row>
    <row r="4309">
      <c r="A4309" s="4">
        <v>6789.0</v>
      </c>
      <c r="B4309" s="5" t="s">
        <v>21985</v>
      </c>
      <c r="C4309" s="5" t="s">
        <v>21986</v>
      </c>
      <c r="D4309" s="6" t="s">
        <v>16962</v>
      </c>
      <c r="E4309" s="5" t="s">
        <v>16929</v>
      </c>
      <c r="F4309" s="5" t="s">
        <v>15938</v>
      </c>
      <c r="G4309" s="6" t="s">
        <v>21987</v>
      </c>
      <c r="H4309" s="5" t="s">
        <v>21988</v>
      </c>
      <c r="I4309" s="8" t="s">
        <v>15941</v>
      </c>
      <c r="J4309" s="5" t="s">
        <v>18</v>
      </c>
      <c r="K4309" s="4" t="s">
        <v>42</v>
      </c>
    </row>
    <row r="4310">
      <c r="A4310" s="4">
        <v>6788.0</v>
      </c>
      <c r="B4310" s="5" t="s">
        <v>21989</v>
      </c>
      <c r="C4310" s="5" t="s">
        <v>21990</v>
      </c>
      <c r="D4310" s="6" t="s">
        <v>17223</v>
      </c>
      <c r="E4310" s="5" t="s">
        <v>15964</v>
      </c>
      <c r="F4310" s="5" t="s">
        <v>15938</v>
      </c>
      <c r="G4310" s="6" t="s">
        <v>21991</v>
      </c>
      <c r="H4310" s="5" t="s">
        <v>21992</v>
      </c>
      <c r="I4310" s="8" t="s">
        <v>15941</v>
      </c>
      <c r="J4310" s="5" t="s">
        <v>232</v>
      </c>
      <c r="K4310" s="5" t="s">
        <v>5931</v>
      </c>
    </row>
    <row r="4311">
      <c r="A4311" s="4">
        <v>6787.0</v>
      </c>
      <c r="B4311" s="5" t="s">
        <v>21993</v>
      </c>
      <c r="C4311" s="5" t="s">
        <v>21994</v>
      </c>
      <c r="D4311" s="6" t="s">
        <v>16986</v>
      </c>
      <c r="E4311" s="5" t="s">
        <v>16851</v>
      </c>
      <c r="F4311" s="5" t="s">
        <v>15938</v>
      </c>
      <c r="G4311" s="6" t="s">
        <v>21995</v>
      </c>
      <c r="H4311" s="5" t="s">
        <v>17047</v>
      </c>
      <c r="I4311" s="8" t="s">
        <v>21996</v>
      </c>
      <c r="J4311" s="5" t="s">
        <v>42</v>
      </c>
      <c r="K4311" s="5" t="s">
        <v>8175</v>
      </c>
    </row>
    <row r="4312">
      <c r="A4312" s="4">
        <v>6786.0</v>
      </c>
      <c r="B4312" s="5" t="s">
        <v>21997</v>
      </c>
      <c r="C4312" s="5" t="s">
        <v>21998</v>
      </c>
      <c r="D4312" s="6" t="s">
        <v>15936</v>
      </c>
      <c r="E4312" s="5" t="s">
        <v>16504</v>
      </c>
      <c r="F4312" s="5" t="s">
        <v>15938</v>
      </c>
      <c r="G4312" s="6" t="s">
        <v>21999</v>
      </c>
      <c r="H4312" s="5" t="s">
        <v>22000</v>
      </c>
      <c r="I4312" s="8" t="s">
        <v>22001</v>
      </c>
      <c r="J4312" s="5" t="s">
        <v>93</v>
      </c>
      <c r="K4312" s="5" t="s">
        <v>10318</v>
      </c>
    </row>
    <row r="4313">
      <c r="A4313" s="4">
        <v>6785.0</v>
      </c>
      <c r="B4313" s="5" t="s">
        <v>22002</v>
      </c>
      <c r="C4313" s="5" t="s">
        <v>22003</v>
      </c>
      <c r="D4313" s="6" t="s">
        <v>16687</v>
      </c>
      <c r="E4313" s="5" t="s">
        <v>16299</v>
      </c>
      <c r="F4313" s="5" t="s">
        <v>15938</v>
      </c>
      <c r="G4313" s="6" t="s">
        <v>22004</v>
      </c>
      <c r="H4313" s="7" t="s">
        <v>22005</v>
      </c>
      <c r="I4313" s="8" t="str">
        <f>LOWER(SUBSTITUTE(SUBSTITUTE(SUBSTITUTE(SUBSTITUTE(SUBSTITUTE(SUBSTITUTE(SUBSTITUTE(B4313,"S.L.",""),"SL",""),"S.A.",""),"SA","")," ",""),".",""),",",""))&amp;".com"</f>
        <v>portopetrorestauracio.com</v>
      </c>
      <c r="J4313" s="5" t="s">
        <v>42</v>
      </c>
      <c r="K4313" s="4" t="s">
        <v>42</v>
      </c>
    </row>
    <row r="4314">
      <c r="A4314" s="4">
        <v>6784.0</v>
      </c>
      <c r="B4314" s="5" t="s">
        <v>22006</v>
      </c>
      <c r="C4314" s="5" t="s">
        <v>22007</v>
      </c>
      <c r="D4314" s="6" t="s">
        <v>17495</v>
      </c>
      <c r="E4314" s="5" t="s">
        <v>15964</v>
      </c>
      <c r="F4314" s="5" t="s">
        <v>15938</v>
      </c>
      <c r="G4314" s="6" t="s">
        <v>22008</v>
      </c>
      <c r="H4314" s="5" t="s">
        <v>22009</v>
      </c>
      <c r="I4314" s="8" t="s">
        <v>15941</v>
      </c>
      <c r="J4314" s="5" t="s">
        <v>93</v>
      </c>
      <c r="K4314" s="5" t="s">
        <v>16253</v>
      </c>
    </row>
    <row r="4315">
      <c r="A4315" s="4">
        <v>6783.0</v>
      </c>
      <c r="B4315" s="5" t="s">
        <v>22010</v>
      </c>
      <c r="C4315" s="5" t="s">
        <v>22011</v>
      </c>
      <c r="D4315" s="6" t="s">
        <v>16326</v>
      </c>
      <c r="E4315" s="5" t="s">
        <v>16327</v>
      </c>
      <c r="F4315" s="5" t="s">
        <v>15938</v>
      </c>
      <c r="G4315" s="6" t="s">
        <v>22012</v>
      </c>
      <c r="H4315" s="5" t="s">
        <v>22013</v>
      </c>
      <c r="I4315" s="8" t="s">
        <v>22014</v>
      </c>
      <c r="J4315" s="5" t="s">
        <v>18</v>
      </c>
      <c r="K4315" s="4" t="s">
        <v>42</v>
      </c>
    </row>
    <row r="4316">
      <c r="A4316" s="4">
        <v>6782.0</v>
      </c>
      <c r="B4316" s="5" t="s">
        <v>22015</v>
      </c>
      <c r="C4316" s="5" t="s">
        <v>22016</v>
      </c>
      <c r="D4316" s="6" t="s">
        <v>16962</v>
      </c>
      <c r="E4316" s="5" t="s">
        <v>16851</v>
      </c>
      <c r="F4316" s="5" t="s">
        <v>15938</v>
      </c>
      <c r="G4316" s="6" t="s">
        <v>22017</v>
      </c>
      <c r="H4316" s="5" t="s">
        <v>22018</v>
      </c>
      <c r="I4316" s="8" t="s">
        <v>16084</v>
      </c>
      <c r="J4316" s="5" t="s">
        <v>93</v>
      </c>
      <c r="K4316" s="5" t="s">
        <v>15027</v>
      </c>
    </row>
    <row r="4317">
      <c r="A4317" s="4">
        <v>6781.0</v>
      </c>
      <c r="B4317" s="5" t="s">
        <v>22019</v>
      </c>
      <c r="C4317" s="5" t="s">
        <v>21789</v>
      </c>
      <c r="D4317" s="6" t="s">
        <v>21703</v>
      </c>
      <c r="E4317" s="5" t="s">
        <v>21704</v>
      </c>
      <c r="F4317" s="5" t="s">
        <v>15938</v>
      </c>
      <c r="G4317" s="6" t="s">
        <v>22020</v>
      </c>
      <c r="H4317" s="7" t="s">
        <v>22021</v>
      </c>
      <c r="I4317" s="8" t="str">
        <f>LOWER(SUBSTITUTE(SUBSTITUTE(SUBSTITUTE(SUBSTITUTE(SUBSTITUTE(SUBSTITUTE(SUBSTITUTE(B4317,"S.L.",""),"SL",""),"S.A.",""),"SA","")," ",""),".",""),",",""))&amp;".com"</f>
        <v>hotelnluis.com</v>
      </c>
      <c r="J4317" s="5" t="s">
        <v>93</v>
      </c>
      <c r="K4317" s="5" t="s">
        <v>22022</v>
      </c>
    </row>
    <row r="4318">
      <c r="A4318" s="4">
        <v>6780.0</v>
      </c>
      <c r="B4318" s="5" t="s">
        <v>22023</v>
      </c>
      <c r="C4318" s="5" t="s">
        <v>22024</v>
      </c>
      <c r="D4318" s="6" t="s">
        <v>19472</v>
      </c>
      <c r="E4318" s="5" t="s">
        <v>16499</v>
      </c>
      <c r="F4318" s="5" t="s">
        <v>15938</v>
      </c>
      <c r="G4318" s="6" t="s">
        <v>22025</v>
      </c>
      <c r="H4318" s="5" t="s">
        <v>22026</v>
      </c>
      <c r="I4318" s="8" t="s">
        <v>22027</v>
      </c>
      <c r="J4318" s="5" t="s">
        <v>463</v>
      </c>
      <c r="K4318" s="5" t="s">
        <v>2700</v>
      </c>
    </row>
    <row r="4319">
      <c r="A4319" s="4">
        <v>6779.0</v>
      </c>
      <c r="B4319" s="5" t="s">
        <v>22028</v>
      </c>
      <c r="C4319" s="5" t="s">
        <v>22029</v>
      </c>
      <c r="D4319" s="6" t="s">
        <v>20107</v>
      </c>
      <c r="E4319" s="5" t="s">
        <v>20108</v>
      </c>
      <c r="F4319" s="5" t="s">
        <v>15938</v>
      </c>
      <c r="G4319" s="6" t="s">
        <v>22030</v>
      </c>
      <c r="H4319" s="5" t="s">
        <v>22031</v>
      </c>
      <c r="I4319" s="8" t="s">
        <v>22032</v>
      </c>
      <c r="J4319" s="5" t="s">
        <v>367</v>
      </c>
      <c r="K4319" s="5" t="s">
        <v>294</v>
      </c>
    </row>
    <row r="4320">
      <c r="A4320" s="4">
        <v>6778.0</v>
      </c>
      <c r="B4320" s="5" t="s">
        <v>22033</v>
      </c>
      <c r="C4320" s="5" t="s">
        <v>22034</v>
      </c>
      <c r="D4320" s="6" t="s">
        <v>16498</v>
      </c>
      <c r="E4320" s="5" t="s">
        <v>16499</v>
      </c>
      <c r="F4320" s="5" t="s">
        <v>15938</v>
      </c>
      <c r="G4320" s="6" t="s">
        <v>22035</v>
      </c>
      <c r="H4320" s="5" t="s">
        <v>22036</v>
      </c>
      <c r="I4320" s="9" t="s">
        <v>22037</v>
      </c>
      <c r="J4320" s="5" t="s">
        <v>42</v>
      </c>
      <c r="K4320" s="5" t="s">
        <v>19</v>
      </c>
    </row>
    <row r="4321">
      <c r="A4321" s="4">
        <v>6777.0</v>
      </c>
      <c r="B4321" s="5" t="s">
        <v>22038</v>
      </c>
      <c r="C4321" s="5" t="s">
        <v>22039</v>
      </c>
      <c r="D4321" s="6" t="s">
        <v>19472</v>
      </c>
      <c r="E4321" s="5" t="s">
        <v>16499</v>
      </c>
      <c r="F4321" s="5" t="s">
        <v>15938</v>
      </c>
      <c r="G4321" s="6" t="s">
        <v>22040</v>
      </c>
      <c r="H4321" s="5" t="s">
        <v>22041</v>
      </c>
      <c r="I4321" s="8" t="s">
        <v>22042</v>
      </c>
      <c r="J4321" s="5" t="s">
        <v>42</v>
      </c>
      <c r="K4321" s="4" t="s">
        <v>42</v>
      </c>
    </row>
    <row r="4322">
      <c r="A4322" s="4">
        <v>6776.0</v>
      </c>
      <c r="B4322" s="5" t="s">
        <v>22043</v>
      </c>
      <c r="C4322" s="5" t="s">
        <v>22044</v>
      </c>
      <c r="D4322" s="6" t="s">
        <v>15963</v>
      </c>
      <c r="E4322" s="5" t="s">
        <v>15964</v>
      </c>
      <c r="F4322" s="5" t="s">
        <v>15938</v>
      </c>
      <c r="G4322" s="6" t="s">
        <v>22045</v>
      </c>
      <c r="H4322" s="5" t="s">
        <v>22046</v>
      </c>
      <c r="I4322" s="8" t="s">
        <v>22047</v>
      </c>
      <c r="J4322" s="5" t="s">
        <v>367</v>
      </c>
      <c r="K4322" s="4" t="s">
        <v>42</v>
      </c>
    </row>
    <row r="4323">
      <c r="A4323" s="4">
        <v>6775.0</v>
      </c>
      <c r="B4323" s="5" t="s">
        <v>22048</v>
      </c>
      <c r="C4323" s="5" t="s">
        <v>22049</v>
      </c>
      <c r="D4323" s="6" t="s">
        <v>15963</v>
      </c>
      <c r="E4323" s="5" t="s">
        <v>15964</v>
      </c>
      <c r="F4323" s="5" t="s">
        <v>15938</v>
      </c>
      <c r="G4323" s="6" t="s">
        <v>22050</v>
      </c>
      <c r="H4323" s="5" t="s">
        <v>16013</v>
      </c>
      <c r="I4323" s="8" t="s">
        <v>16014</v>
      </c>
      <c r="J4323" s="5" t="s">
        <v>93</v>
      </c>
      <c r="K4323" s="4" t="s">
        <v>42</v>
      </c>
    </row>
    <row r="4324">
      <c r="A4324" s="4">
        <v>6774.0</v>
      </c>
      <c r="B4324" s="5" t="s">
        <v>22051</v>
      </c>
      <c r="C4324" s="5" t="s">
        <v>22052</v>
      </c>
      <c r="D4324" s="6" t="s">
        <v>17495</v>
      </c>
      <c r="E4324" s="5" t="s">
        <v>15964</v>
      </c>
      <c r="F4324" s="5" t="s">
        <v>15938</v>
      </c>
      <c r="G4324" s="6" t="s">
        <v>22053</v>
      </c>
      <c r="H4324" s="5" t="s">
        <v>22054</v>
      </c>
      <c r="I4324" s="8" t="s">
        <v>22055</v>
      </c>
      <c r="J4324" s="5" t="s">
        <v>93</v>
      </c>
      <c r="K4324" s="5" t="s">
        <v>1233</v>
      </c>
    </row>
    <row r="4325">
      <c r="A4325" s="4">
        <v>6770.0</v>
      </c>
      <c r="B4325" s="5" t="s">
        <v>22056</v>
      </c>
      <c r="C4325" s="5" t="s">
        <v>22057</v>
      </c>
      <c r="D4325" s="6" t="s">
        <v>17495</v>
      </c>
      <c r="E4325" s="5" t="s">
        <v>15964</v>
      </c>
      <c r="F4325" s="5" t="s">
        <v>15938</v>
      </c>
      <c r="G4325" s="6" t="s">
        <v>22058</v>
      </c>
      <c r="H4325" s="5" t="s">
        <v>22059</v>
      </c>
      <c r="I4325" s="8" t="s">
        <v>17935</v>
      </c>
      <c r="J4325" s="5" t="s">
        <v>42</v>
      </c>
      <c r="K4325" s="4" t="s">
        <v>42</v>
      </c>
    </row>
    <row r="4326">
      <c r="A4326" s="4">
        <v>6772.0</v>
      </c>
      <c r="B4326" s="5" t="s">
        <v>22060</v>
      </c>
      <c r="C4326" s="5" t="s">
        <v>22061</v>
      </c>
      <c r="D4326" s="6" t="s">
        <v>17495</v>
      </c>
      <c r="E4326" s="5" t="s">
        <v>17983</v>
      </c>
      <c r="F4326" s="5" t="s">
        <v>15938</v>
      </c>
      <c r="G4326" s="6" t="s">
        <v>22058</v>
      </c>
      <c r="H4326" s="5" t="s">
        <v>22059</v>
      </c>
      <c r="I4326" s="8" t="s">
        <v>17935</v>
      </c>
      <c r="J4326" s="5" t="s">
        <v>93</v>
      </c>
      <c r="K4326" s="4" t="s">
        <v>42</v>
      </c>
    </row>
    <row r="4327">
      <c r="A4327" s="4">
        <v>6773.0</v>
      </c>
      <c r="B4327" s="5" t="s">
        <v>22062</v>
      </c>
      <c r="C4327" s="5" t="s">
        <v>22063</v>
      </c>
      <c r="D4327" s="6" t="s">
        <v>17495</v>
      </c>
      <c r="E4327" s="5" t="s">
        <v>15964</v>
      </c>
      <c r="F4327" s="5" t="s">
        <v>15938</v>
      </c>
      <c r="G4327" s="6" t="s">
        <v>22058</v>
      </c>
      <c r="H4327" s="5" t="s">
        <v>22059</v>
      </c>
      <c r="I4327" s="8" t="s">
        <v>17935</v>
      </c>
      <c r="J4327" s="5" t="s">
        <v>42</v>
      </c>
      <c r="K4327" s="5" t="s">
        <v>1233</v>
      </c>
    </row>
    <row r="4328">
      <c r="A4328" s="4">
        <v>6771.0</v>
      </c>
      <c r="B4328" s="5" t="s">
        <v>22060</v>
      </c>
      <c r="C4328" s="5" t="s">
        <v>22064</v>
      </c>
      <c r="D4328" s="6" t="s">
        <v>17495</v>
      </c>
      <c r="E4328" s="5" t="s">
        <v>15964</v>
      </c>
      <c r="F4328" s="5" t="s">
        <v>15938</v>
      </c>
      <c r="G4328" s="6" t="s">
        <v>22058</v>
      </c>
      <c r="H4328" s="5" t="s">
        <v>22059</v>
      </c>
      <c r="I4328" s="9" t="s">
        <v>22065</v>
      </c>
      <c r="J4328" s="5" t="s">
        <v>42</v>
      </c>
      <c r="K4328" s="5" t="s">
        <v>5817</v>
      </c>
    </row>
    <row r="4329">
      <c r="A4329" s="4">
        <v>6769.0</v>
      </c>
      <c r="B4329" s="5" t="s">
        <v>22066</v>
      </c>
      <c r="C4329" s="5" t="s">
        <v>22067</v>
      </c>
      <c r="D4329" s="6" t="s">
        <v>15963</v>
      </c>
      <c r="E4329" s="5" t="s">
        <v>15964</v>
      </c>
      <c r="F4329" s="5" t="s">
        <v>15938</v>
      </c>
      <c r="G4329" s="6" t="s">
        <v>22068</v>
      </c>
      <c r="H4329" s="5" t="s">
        <v>2922</v>
      </c>
      <c r="I4329" s="8" t="s">
        <v>22069</v>
      </c>
      <c r="J4329" s="5" t="s">
        <v>42</v>
      </c>
      <c r="K4329" s="5" t="s">
        <v>5480</v>
      </c>
    </row>
    <row r="4330">
      <c r="A4330" s="4">
        <v>11805.0</v>
      </c>
      <c r="B4330" s="5" t="s">
        <v>22070</v>
      </c>
      <c r="C4330" s="5" t="s">
        <v>22071</v>
      </c>
      <c r="D4330" s="6" t="s">
        <v>15936</v>
      </c>
      <c r="E4330" s="5" t="s">
        <v>16504</v>
      </c>
      <c r="F4330" s="5" t="s">
        <v>15938</v>
      </c>
      <c r="G4330" s="12" t="s">
        <v>22072</v>
      </c>
      <c r="H4330" s="7" t="s">
        <v>22073</v>
      </c>
      <c r="I4330" s="8" t="str">
        <f>LOWER(SUBSTITUTE(SUBSTITUTE(SUBSTITUTE(SUBSTITUTE(SUBSTITUTE(SUBSTITUTE(SUBSTITUTE(B4330,"S.L.",""),"SL",""),"S.A.",""),"SA","")," ",""),".",""),",",""))&amp;".com"</f>
        <v>bluebeach.com</v>
      </c>
      <c r="J4330" s="5" t="s">
        <v>108</v>
      </c>
      <c r="K4330" s="5" t="s">
        <v>260</v>
      </c>
    </row>
    <row r="4331">
      <c r="A4331" s="4">
        <v>11763.0</v>
      </c>
      <c r="B4331" s="5" t="s">
        <v>22074</v>
      </c>
      <c r="C4331" s="5" t="s">
        <v>22075</v>
      </c>
      <c r="D4331" s="6" t="s">
        <v>16298</v>
      </c>
      <c r="E4331" s="5" t="s">
        <v>16299</v>
      </c>
      <c r="F4331" s="5" t="s">
        <v>15938</v>
      </c>
      <c r="G4331" s="12" t="s">
        <v>22076</v>
      </c>
      <c r="H4331" s="5" t="s">
        <v>22077</v>
      </c>
      <c r="I4331" s="8" t="s">
        <v>22078</v>
      </c>
      <c r="J4331" s="5" t="s">
        <v>18</v>
      </c>
      <c r="K4331" s="5" t="s">
        <v>22079</v>
      </c>
    </row>
    <row r="4332">
      <c r="A4332" s="4">
        <v>11721.0</v>
      </c>
      <c r="B4332" s="5" t="s">
        <v>22080</v>
      </c>
      <c r="C4332" s="5" t="s">
        <v>22081</v>
      </c>
      <c r="D4332" s="6" t="s">
        <v>18235</v>
      </c>
      <c r="E4332" s="5" t="s">
        <v>18236</v>
      </c>
      <c r="F4332" s="5" t="s">
        <v>15938</v>
      </c>
      <c r="G4332" s="12" t="s">
        <v>22082</v>
      </c>
      <c r="H4332" s="4" t="s">
        <v>22083</v>
      </c>
      <c r="I4332" s="8" t="s">
        <v>22084</v>
      </c>
      <c r="J4332" s="5" t="s">
        <v>42</v>
      </c>
      <c r="K4332" s="4" t="s">
        <v>42</v>
      </c>
    </row>
    <row r="4333">
      <c r="A4333" s="4">
        <v>11714.0</v>
      </c>
      <c r="B4333" s="5" t="s">
        <v>22085</v>
      </c>
      <c r="C4333" s="5" t="s">
        <v>22086</v>
      </c>
      <c r="D4333" s="6" t="s">
        <v>16326</v>
      </c>
      <c r="E4333" s="5" t="s">
        <v>16327</v>
      </c>
      <c r="F4333" s="5" t="s">
        <v>15938</v>
      </c>
      <c r="G4333" s="12" t="s">
        <v>22087</v>
      </c>
      <c r="H4333" s="5" t="s">
        <v>19566</v>
      </c>
      <c r="I4333" s="8" t="s">
        <v>22088</v>
      </c>
      <c r="J4333" s="5" t="s">
        <v>18</v>
      </c>
      <c r="K4333" s="4" t="s">
        <v>42</v>
      </c>
    </row>
    <row r="4334">
      <c r="A4334" s="4">
        <v>11759.0</v>
      </c>
      <c r="B4334" s="5" t="s">
        <v>22089</v>
      </c>
      <c r="C4334" s="5" t="s">
        <v>22090</v>
      </c>
      <c r="D4334" s="6" t="s">
        <v>16333</v>
      </c>
      <c r="E4334" s="5" t="s">
        <v>16334</v>
      </c>
      <c r="F4334" s="5" t="s">
        <v>15938</v>
      </c>
      <c r="G4334" s="16" t="s">
        <v>22091</v>
      </c>
      <c r="H4334" s="7" t="s">
        <v>22092</v>
      </c>
      <c r="I4334" s="11" t="s">
        <v>22093</v>
      </c>
      <c r="J4334" s="5" t="s">
        <v>93</v>
      </c>
      <c r="K4334" s="4" t="s">
        <v>42</v>
      </c>
    </row>
    <row r="4335">
      <c r="A4335" s="4">
        <v>11725.0</v>
      </c>
      <c r="B4335" s="5" t="s">
        <v>22094</v>
      </c>
      <c r="C4335" s="5" t="s">
        <v>22095</v>
      </c>
      <c r="D4335" s="6" t="s">
        <v>16498</v>
      </c>
      <c r="E4335" s="5" t="s">
        <v>16499</v>
      </c>
      <c r="F4335" s="5" t="s">
        <v>15938</v>
      </c>
      <c r="G4335" s="12" t="s">
        <v>22096</v>
      </c>
      <c r="H4335" s="5" t="s">
        <v>22097</v>
      </c>
      <c r="I4335" s="8" t="s">
        <v>22098</v>
      </c>
      <c r="J4335" s="5" t="s">
        <v>51</v>
      </c>
      <c r="K4335" s="5" t="s">
        <v>553</v>
      </c>
    </row>
    <row r="4336">
      <c r="A4336" s="4">
        <v>11735.0</v>
      </c>
      <c r="B4336" s="5" t="s">
        <v>22099</v>
      </c>
      <c r="C4336" s="5" t="s">
        <v>22100</v>
      </c>
      <c r="D4336" s="6" t="s">
        <v>16498</v>
      </c>
      <c r="E4336" s="5" t="s">
        <v>16499</v>
      </c>
      <c r="F4336" s="5" t="s">
        <v>15938</v>
      </c>
      <c r="G4336" s="12" t="s">
        <v>22101</v>
      </c>
      <c r="H4336" s="5" t="s">
        <v>22102</v>
      </c>
      <c r="I4336" s="8" t="s">
        <v>22103</v>
      </c>
      <c r="J4336" s="5" t="s">
        <v>42</v>
      </c>
      <c r="K4336" s="4" t="s">
        <v>42</v>
      </c>
    </row>
    <row r="4337">
      <c r="A4337" s="4">
        <v>11731.0</v>
      </c>
      <c r="B4337" s="5" t="s">
        <v>22104</v>
      </c>
      <c r="C4337" s="5" t="s">
        <v>22105</v>
      </c>
      <c r="D4337" s="6" t="s">
        <v>16498</v>
      </c>
      <c r="E4337" s="5" t="s">
        <v>16499</v>
      </c>
      <c r="F4337" s="5" t="s">
        <v>15938</v>
      </c>
      <c r="G4337" s="12" t="s">
        <v>22106</v>
      </c>
      <c r="H4337" s="4" t="s">
        <v>19966</v>
      </c>
      <c r="I4337" s="11" t="s">
        <v>22107</v>
      </c>
      <c r="J4337" s="5" t="s">
        <v>93</v>
      </c>
      <c r="K4337" s="4" t="s">
        <v>42</v>
      </c>
    </row>
    <row r="4338">
      <c r="A4338" s="4">
        <v>11749.0</v>
      </c>
      <c r="B4338" s="5" t="s">
        <v>22108</v>
      </c>
      <c r="C4338" s="5" t="s">
        <v>22109</v>
      </c>
      <c r="D4338" s="6" t="s">
        <v>20107</v>
      </c>
      <c r="E4338" s="5" t="s">
        <v>20108</v>
      </c>
      <c r="F4338" s="5" t="s">
        <v>15938</v>
      </c>
      <c r="G4338" s="12" t="s">
        <v>22110</v>
      </c>
      <c r="H4338" s="5" t="s">
        <v>22111</v>
      </c>
      <c r="I4338" s="8" t="s">
        <v>22112</v>
      </c>
      <c r="J4338" s="5" t="s">
        <v>108</v>
      </c>
      <c r="K4338" s="5" t="s">
        <v>679</v>
      </c>
    </row>
    <row r="4339">
      <c r="A4339" s="4">
        <v>11712.0</v>
      </c>
      <c r="B4339" s="5" t="s">
        <v>22113</v>
      </c>
      <c r="C4339" s="5" t="s">
        <v>22114</v>
      </c>
      <c r="D4339" s="6" t="s">
        <v>20035</v>
      </c>
      <c r="E4339" s="5" t="s">
        <v>20036</v>
      </c>
      <c r="F4339" s="5" t="s">
        <v>15938</v>
      </c>
      <c r="G4339" s="12" t="s">
        <v>22115</v>
      </c>
      <c r="H4339" s="5" t="s">
        <v>22116</v>
      </c>
      <c r="I4339" s="8" t="s">
        <v>22117</v>
      </c>
      <c r="J4339" s="5" t="s">
        <v>42</v>
      </c>
      <c r="K4339" s="4" t="s">
        <v>42</v>
      </c>
    </row>
    <row r="4340">
      <c r="A4340" s="4">
        <v>11760.0</v>
      </c>
      <c r="B4340" s="5" t="s">
        <v>22118</v>
      </c>
      <c r="C4340" s="5" t="s">
        <v>22119</v>
      </c>
      <c r="D4340" s="6" t="s">
        <v>22120</v>
      </c>
      <c r="E4340" s="5" t="s">
        <v>22121</v>
      </c>
      <c r="F4340" s="5" t="s">
        <v>15938</v>
      </c>
      <c r="G4340" s="12" t="s">
        <v>22122</v>
      </c>
      <c r="H4340" s="4" t="s">
        <v>22123</v>
      </c>
      <c r="I4340" s="11" t="s">
        <v>22124</v>
      </c>
      <c r="J4340" s="5" t="s">
        <v>463</v>
      </c>
      <c r="K4340" s="4" t="s">
        <v>42</v>
      </c>
    </row>
    <row r="4341">
      <c r="A4341" s="4">
        <v>11797.0</v>
      </c>
      <c r="B4341" s="5" t="s">
        <v>22125</v>
      </c>
      <c r="C4341" s="5" t="s">
        <v>22126</v>
      </c>
      <c r="D4341" s="6" t="s">
        <v>17128</v>
      </c>
      <c r="E4341" s="5" t="s">
        <v>17099</v>
      </c>
      <c r="F4341" s="5" t="s">
        <v>15938</v>
      </c>
      <c r="G4341" s="12" t="s">
        <v>22127</v>
      </c>
      <c r="H4341" s="5" t="s">
        <v>22128</v>
      </c>
      <c r="I4341" s="8" t="s">
        <v>22129</v>
      </c>
      <c r="J4341" s="5" t="s">
        <v>42</v>
      </c>
      <c r="K4341" s="5" t="s">
        <v>260</v>
      </c>
    </row>
    <row r="4342">
      <c r="A4342" s="4">
        <v>11803.0</v>
      </c>
      <c r="B4342" s="5" t="s">
        <v>22130</v>
      </c>
      <c r="C4342" s="5" t="s">
        <v>22131</v>
      </c>
      <c r="D4342" s="6" t="s">
        <v>17115</v>
      </c>
      <c r="E4342" s="5" t="s">
        <v>15971</v>
      </c>
      <c r="F4342" s="5" t="s">
        <v>15938</v>
      </c>
      <c r="G4342" s="12" t="s">
        <v>22132</v>
      </c>
      <c r="H4342" s="4" t="s">
        <v>22133</v>
      </c>
      <c r="I4342" s="11" t="s">
        <v>22134</v>
      </c>
      <c r="J4342" s="5" t="s">
        <v>108</v>
      </c>
      <c r="K4342" s="5" t="s">
        <v>1495</v>
      </c>
    </row>
    <row r="4343">
      <c r="A4343" s="4">
        <v>11790.0</v>
      </c>
      <c r="B4343" s="5" t="s">
        <v>22135</v>
      </c>
      <c r="C4343" s="5" t="s">
        <v>22136</v>
      </c>
      <c r="D4343" s="6" t="s">
        <v>20786</v>
      </c>
      <c r="E4343" s="5" t="s">
        <v>17145</v>
      </c>
      <c r="F4343" s="5" t="s">
        <v>15938</v>
      </c>
      <c r="G4343" s="12" t="s">
        <v>22137</v>
      </c>
      <c r="H4343" s="5" t="s">
        <v>22138</v>
      </c>
      <c r="I4343" s="8" t="s">
        <v>22139</v>
      </c>
      <c r="J4343" s="5" t="s">
        <v>93</v>
      </c>
      <c r="K4343" s="5" t="s">
        <v>152</v>
      </c>
    </row>
    <row r="4344">
      <c r="A4344" s="4">
        <v>11768.0</v>
      </c>
      <c r="B4344" s="5" t="s">
        <v>22140</v>
      </c>
      <c r="C4344" s="5" t="s">
        <v>22141</v>
      </c>
      <c r="D4344" s="6" t="s">
        <v>21768</v>
      </c>
      <c r="E4344" s="5" t="s">
        <v>18017</v>
      </c>
      <c r="F4344" s="5" t="s">
        <v>15938</v>
      </c>
      <c r="G4344" s="12" t="s">
        <v>22142</v>
      </c>
      <c r="H4344" s="5" t="s">
        <v>22143</v>
      </c>
      <c r="I4344" s="8" t="s">
        <v>22144</v>
      </c>
      <c r="J4344" s="5" t="s">
        <v>93</v>
      </c>
      <c r="K4344" s="5" t="s">
        <v>679</v>
      </c>
    </row>
    <row r="4345">
      <c r="A4345" s="4">
        <v>11152.0</v>
      </c>
      <c r="B4345" s="5" t="s">
        <v>22145</v>
      </c>
      <c r="C4345" s="5" t="s">
        <v>22146</v>
      </c>
      <c r="D4345" s="6" t="s">
        <v>22147</v>
      </c>
      <c r="E4345" s="5" t="s">
        <v>22148</v>
      </c>
      <c r="F4345" s="5" t="s">
        <v>22149</v>
      </c>
      <c r="G4345" s="12" t="s">
        <v>22150</v>
      </c>
      <c r="H4345" s="5" t="s">
        <v>22151</v>
      </c>
      <c r="I4345" s="8" t="s">
        <v>22152</v>
      </c>
      <c r="J4345" s="5" t="s">
        <v>93</v>
      </c>
      <c r="K4345" s="5" t="s">
        <v>260</v>
      </c>
    </row>
    <row r="4346">
      <c r="A4346" s="4">
        <v>6768.0</v>
      </c>
      <c r="B4346" s="5" t="s">
        <v>22153</v>
      </c>
      <c r="C4346" s="5" t="s">
        <v>22154</v>
      </c>
      <c r="D4346" s="6" t="s">
        <v>22155</v>
      </c>
      <c r="E4346" s="5" t="s">
        <v>22156</v>
      </c>
      <c r="F4346" s="5" t="s">
        <v>22156</v>
      </c>
      <c r="G4346" s="6" t="s">
        <v>22157</v>
      </c>
      <c r="H4346" s="4" t="s">
        <v>22158</v>
      </c>
      <c r="I4346" s="8" t="s">
        <v>22159</v>
      </c>
      <c r="J4346" s="5" t="s">
        <v>42</v>
      </c>
      <c r="K4346" s="5" t="s">
        <v>218</v>
      </c>
    </row>
    <row r="4347">
      <c r="A4347" s="4">
        <v>6767.0</v>
      </c>
      <c r="B4347" s="5" t="s">
        <v>22160</v>
      </c>
      <c r="C4347" s="5" t="s">
        <v>22161</v>
      </c>
      <c r="D4347" s="6" t="s">
        <v>22162</v>
      </c>
      <c r="E4347" s="5" t="s">
        <v>22163</v>
      </c>
      <c r="F4347" s="5" t="s">
        <v>22156</v>
      </c>
      <c r="G4347" s="6" t="s">
        <v>22164</v>
      </c>
      <c r="H4347" s="7" t="s">
        <v>22165</v>
      </c>
      <c r="I4347" s="8" t="str">
        <f>LOWER(SUBSTITUTE(SUBSTITUTE(SUBSTITUTE(SUBSTITUTE(SUBSTITUTE(SUBSTITUTE(SUBSTITUTE(B4347,"S.L.",""),"SL",""),"S.A.",""),"SA","")," ",""),".",""),",",""))&amp;".com"</f>
        <v>bodegalaventa.com</v>
      </c>
      <c r="J4347" s="5" t="s">
        <v>42</v>
      </c>
      <c r="K4347" s="5" t="s">
        <v>35</v>
      </c>
    </row>
    <row r="4348">
      <c r="A4348" s="4">
        <v>6766.0</v>
      </c>
      <c r="B4348" s="5" t="s">
        <v>22166</v>
      </c>
      <c r="C4348" s="5" t="s">
        <v>22167</v>
      </c>
      <c r="D4348" s="6" t="s">
        <v>22168</v>
      </c>
      <c r="E4348" s="5" t="s">
        <v>22169</v>
      </c>
      <c r="F4348" s="5" t="s">
        <v>22156</v>
      </c>
      <c r="G4348" s="6" t="s">
        <v>22170</v>
      </c>
      <c r="H4348" s="5" t="s">
        <v>22171</v>
      </c>
      <c r="I4348" s="8" t="s">
        <v>22172</v>
      </c>
      <c r="J4348" s="5" t="s">
        <v>93</v>
      </c>
      <c r="K4348" s="5" t="s">
        <v>1261</v>
      </c>
    </row>
    <row r="4349">
      <c r="A4349" s="4">
        <v>6765.0</v>
      </c>
      <c r="B4349" s="5" t="s">
        <v>22173</v>
      </c>
      <c r="C4349" s="5" t="s">
        <v>22174</v>
      </c>
      <c r="D4349" s="6" t="s">
        <v>22175</v>
      </c>
      <c r="E4349" s="5" t="s">
        <v>22176</v>
      </c>
      <c r="F4349" s="5" t="s">
        <v>22156</v>
      </c>
      <c r="G4349" s="6" t="s">
        <v>22177</v>
      </c>
      <c r="H4349" s="5" t="s">
        <v>22178</v>
      </c>
      <c r="I4349" s="8" t="s">
        <v>22179</v>
      </c>
      <c r="J4349" s="5" t="s">
        <v>108</v>
      </c>
      <c r="K4349" s="5" t="s">
        <v>19</v>
      </c>
    </row>
    <row r="4350">
      <c r="A4350" s="4">
        <v>6764.0</v>
      </c>
      <c r="B4350" s="5" t="s">
        <v>22180</v>
      </c>
      <c r="C4350" s="5" t="s">
        <v>22181</v>
      </c>
      <c r="D4350" s="6" t="s">
        <v>22182</v>
      </c>
      <c r="E4350" s="5" t="s">
        <v>22183</v>
      </c>
      <c r="F4350" s="5" t="s">
        <v>22156</v>
      </c>
      <c r="G4350" s="6" t="s">
        <v>22184</v>
      </c>
      <c r="H4350" s="5" t="s">
        <v>22185</v>
      </c>
      <c r="I4350" s="9" t="s">
        <v>22186</v>
      </c>
      <c r="J4350" s="5" t="s">
        <v>108</v>
      </c>
      <c r="K4350" s="4" t="s">
        <v>42</v>
      </c>
    </row>
    <row r="4351">
      <c r="A4351" s="4">
        <v>6763.0</v>
      </c>
      <c r="B4351" s="5" t="s">
        <v>22187</v>
      </c>
      <c r="C4351" s="5" t="s">
        <v>22188</v>
      </c>
      <c r="D4351" s="6" t="s">
        <v>22189</v>
      </c>
      <c r="E4351" s="5" t="s">
        <v>22190</v>
      </c>
      <c r="F4351" s="5" t="s">
        <v>22156</v>
      </c>
      <c r="G4351" s="6" t="s">
        <v>22191</v>
      </c>
      <c r="H4351" s="5" t="s">
        <v>22192</v>
      </c>
      <c r="I4351" s="9" t="s">
        <v>22193</v>
      </c>
      <c r="J4351" s="5" t="s">
        <v>232</v>
      </c>
      <c r="K4351" s="5" t="s">
        <v>294</v>
      </c>
    </row>
    <row r="4352">
      <c r="A4352" s="4">
        <v>6762.0</v>
      </c>
      <c r="B4352" s="5" t="s">
        <v>22194</v>
      </c>
      <c r="C4352" s="5" t="s">
        <v>22195</v>
      </c>
      <c r="D4352" s="6" t="s">
        <v>22189</v>
      </c>
      <c r="E4352" s="5" t="s">
        <v>22190</v>
      </c>
      <c r="F4352" s="5" t="s">
        <v>22156</v>
      </c>
      <c r="G4352" s="6" t="s">
        <v>22196</v>
      </c>
      <c r="H4352" s="4" t="s">
        <v>22197</v>
      </c>
      <c r="I4352" s="8" t="s">
        <v>22198</v>
      </c>
      <c r="J4352" s="5" t="s">
        <v>18</v>
      </c>
      <c r="K4352" s="4" t="s">
        <v>42</v>
      </c>
    </row>
    <row r="4353">
      <c r="A4353" s="4">
        <v>6761.0</v>
      </c>
      <c r="B4353" s="5" t="s">
        <v>22199</v>
      </c>
      <c r="C4353" s="5" t="s">
        <v>22200</v>
      </c>
      <c r="D4353" s="6" t="s">
        <v>22201</v>
      </c>
      <c r="E4353" s="5" t="s">
        <v>22202</v>
      </c>
      <c r="F4353" s="5" t="s">
        <v>22156</v>
      </c>
      <c r="G4353" s="6" t="s">
        <v>22203</v>
      </c>
      <c r="H4353" s="5" t="s">
        <v>22204</v>
      </c>
      <c r="I4353" s="8" t="s">
        <v>493</v>
      </c>
      <c r="J4353" s="5" t="s">
        <v>108</v>
      </c>
      <c r="K4353" s="5" t="s">
        <v>19</v>
      </c>
    </row>
    <row r="4354">
      <c r="A4354" s="4">
        <v>6760.0</v>
      </c>
      <c r="B4354" s="5" t="s">
        <v>22205</v>
      </c>
      <c r="C4354" s="5" t="s">
        <v>22206</v>
      </c>
      <c r="D4354" s="6" t="s">
        <v>22201</v>
      </c>
      <c r="E4354" s="5" t="s">
        <v>22202</v>
      </c>
      <c r="F4354" s="5" t="s">
        <v>22156</v>
      </c>
      <c r="G4354" s="6" t="s">
        <v>22207</v>
      </c>
      <c r="H4354" s="5" t="s">
        <v>22208</v>
      </c>
      <c r="I4354" s="9" t="s">
        <v>22209</v>
      </c>
      <c r="J4354" s="5" t="s">
        <v>42</v>
      </c>
      <c r="K4354" s="5" t="s">
        <v>679</v>
      </c>
    </row>
    <row r="4355">
      <c r="A4355" s="4">
        <v>6759.0</v>
      </c>
      <c r="B4355" s="5" t="s">
        <v>22210</v>
      </c>
      <c r="C4355" s="5" t="s">
        <v>22211</v>
      </c>
      <c r="D4355" s="6" t="s">
        <v>22212</v>
      </c>
      <c r="E4355" s="5" t="s">
        <v>22213</v>
      </c>
      <c r="F4355" s="5" t="s">
        <v>22156</v>
      </c>
      <c r="G4355" s="6" t="s">
        <v>22214</v>
      </c>
      <c r="H4355" s="5" t="s">
        <v>22215</v>
      </c>
      <c r="I4355" s="8" t="s">
        <v>22216</v>
      </c>
      <c r="J4355" s="5" t="s">
        <v>93</v>
      </c>
      <c r="K4355" s="5" t="s">
        <v>184</v>
      </c>
    </row>
    <row r="4356">
      <c r="A4356" s="4">
        <v>6757.0</v>
      </c>
      <c r="B4356" s="5" t="s">
        <v>22217</v>
      </c>
      <c r="C4356" s="5" t="s">
        <v>22218</v>
      </c>
      <c r="D4356" s="6" t="s">
        <v>22219</v>
      </c>
      <c r="E4356" s="5" t="s">
        <v>22220</v>
      </c>
      <c r="F4356" s="5" t="s">
        <v>22156</v>
      </c>
      <c r="G4356" s="6" t="s">
        <v>22221</v>
      </c>
      <c r="H4356" s="5" t="s">
        <v>22222</v>
      </c>
      <c r="I4356" s="8" t="s">
        <v>22223</v>
      </c>
      <c r="J4356" s="5" t="s">
        <v>42</v>
      </c>
      <c r="K4356" s="5" t="s">
        <v>160</v>
      </c>
    </row>
    <row r="4357">
      <c r="A4357" s="4">
        <v>6758.0</v>
      </c>
      <c r="B4357" s="5" t="s">
        <v>22217</v>
      </c>
      <c r="C4357" s="5" t="s">
        <v>22224</v>
      </c>
      <c r="D4357" s="6" t="s">
        <v>22219</v>
      </c>
      <c r="E4357" s="5" t="s">
        <v>22220</v>
      </c>
      <c r="F4357" s="5" t="s">
        <v>22156</v>
      </c>
      <c r="G4357" s="6" t="s">
        <v>22221</v>
      </c>
      <c r="H4357" s="5" t="s">
        <v>22222</v>
      </c>
      <c r="I4357" s="9" t="s">
        <v>22225</v>
      </c>
      <c r="J4357" s="5" t="s">
        <v>108</v>
      </c>
      <c r="K4357" s="5" t="s">
        <v>27</v>
      </c>
    </row>
    <row r="4358">
      <c r="A4358" s="4">
        <v>6756.0</v>
      </c>
      <c r="B4358" s="5" t="s">
        <v>22226</v>
      </c>
      <c r="C4358" s="5" t="s">
        <v>22227</v>
      </c>
      <c r="D4358" s="6" t="s">
        <v>22228</v>
      </c>
      <c r="E4358" s="5" t="s">
        <v>22229</v>
      </c>
      <c r="F4358" s="5" t="s">
        <v>22156</v>
      </c>
      <c r="G4358" s="6" t="s">
        <v>22230</v>
      </c>
      <c r="H4358" s="4" t="s">
        <v>22231</v>
      </c>
      <c r="I4358" s="11" t="s">
        <v>22232</v>
      </c>
      <c r="J4358" s="5" t="s">
        <v>42</v>
      </c>
      <c r="K4358" s="5" t="s">
        <v>721</v>
      </c>
    </row>
    <row r="4359">
      <c r="A4359" s="4">
        <v>6755.0</v>
      </c>
      <c r="B4359" s="5" t="s">
        <v>22233</v>
      </c>
      <c r="C4359" s="5" t="s">
        <v>22234</v>
      </c>
      <c r="D4359" s="6" t="s">
        <v>22235</v>
      </c>
      <c r="E4359" s="5" t="s">
        <v>22236</v>
      </c>
      <c r="F4359" s="5" t="s">
        <v>22156</v>
      </c>
      <c r="G4359" s="6" t="s">
        <v>22237</v>
      </c>
      <c r="H4359" s="5" t="s">
        <v>22238</v>
      </c>
      <c r="I4359" s="8" t="s">
        <v>22239</v>
      </c>
      <c r="J4359" s="5" t="s">
        <v>42</v>
      </c>
      <c r="K4359" s="5" t="s">
        <v>420</v>
      </c>
    </row>
    <row r="4360">
      <c r="A4360" s="4">
        <v>6754.0</v>
      </c>
      <c r="B4360" s="5" t="s">
        <v>22240</v>
      </c>
      <c r="C4360" s="5" t="s">
        <v>22241</v>
      </c>
      <c r="D4360" s="6" t="s">
        <v>22235</v>
      </c>
      <c r="E4360" s="5" t="s">
        <v>22242</v>
      </c>
      <c r="F4360" s="5" t="s">
        <v>22156</v>
      </c>
      <c r="G4360" s="6" t="s">
        <v>22243</v>
      </c>
      <c r="H4360" s="7" t="s">
        <v>22244</v>
      </c>
      <c r="I4360" s="4" t="str">
        <f t="shared" ref="I4360:I4361" si="16">LOWER(SUBSTITUTE(SUBSTITUTE(SUBSTITUTE(SUBSTITUTE(SUBSTITUTE(SUBSTITUTE(SUBSTITUTE(B4360,"S.L.",""),"SL",""),"S.A.",""),"SA","")," ",""),".",""),",",""))&amp;".com"</f>
        <v>aparthoteljardíndelríocuervo.com</v>
      </c>
      <c r="J4360" s="5" t="s">
        <v>42</v>
      </c>
      <c r="K4360" s="4" t="s">
        <v>42</v>
      </c>
    </row>
    <row r="4361">
      <c r="A4361" s="4">
        <v>6752.0</v>
      </c>
      <c r="B4361" s="5" t="s">
        <v>22245</v>
      </c>
      <c r="C4361" s="5" t="s">
        <v>22246</v>
      </c>
      <c r="D4361" s="6" t="s">
        <v>22247</v>
      </c>
      <c r="E4361" s="5" t="s">
        <v>22248</v>
      </c>
      <c r="F4361" s="5" t="s">
        <v>22156</v>
      </c>
      <c r="G4361" s="6" t="s">
        <v>22249</v>
      </c>
      <c r="H4361" s="7" t="s">
        <v>22250</v>
      </c>
      <c r="I4361" s="8" t="str">
        <f t="shared" si="16"/>
        <v>hotelriocuervo.com</v>
      </c>
      <c r="J4361" s="5" t="s">
        <v>93</v>
      </c>
      <c r="K4361" s="5" t="s">
        <v>782</v>
      </c>
    </row>
    <row r="4362">
      <c r="A4362" s="4">
        <v>6753.0</v>
      </c>
      <c r="B4362" s="5" t="s">
        <v>22251</v>
      </c>
      <c r="C4362" s="5" t="s">
        <v>22252</v>
      </c>
      <c r="D4362" s="6" t="s">
        <v>22235</v>
      </c>
      <c r="E4362" s="5" t="s">
        <v>22242</v>
      </c>
      <c r="F4362" s="5" t="s">
        <v>22156</v>
      </c>
      <c r="G4362" s="6" t="s">
        <v>22249</v>
      </c>
      <c r="H4362" s="7" t="s">
        <v>22253</v>
      </c>
      <c r="I4362" s="8" t="s">
        <v>22254</v>
      </c>
      <c r="J4362" s="5" t="s">
        <v>42</v>
      </c>
      <c r="K4362" s="5" t="s">
        <v>294</v>
      </c>
    </row>
    <row r="4363">
      <c r="A4363" s="4">
        <v>6751.0</v>
      </c>
      <c r="B4363" s="5" t="s">
        <v>22255</v>
      </c>
      <c r="C4363" s="5" t="s">
        <v>22256</v>
      </c>
      <c r="D4363" s="6" t="s">
        <v>22257</v>
      </c>
      <c r="E4363" s="5" t="s">
        <v>22258</v>
      </c>
      <c r="F4363" s="5" t="s">
        <v>22156</v>
      </c>
      <c r="G4363" s="6" t="s">
        <v>22259</v>
      </c>
      <c r="H4363" s="5" t="s">
        <v>22260</v>
      </c>
      <c r="I4363" s="8" t="s">
        <v>22261</v>
      </c>
      <c r="J4363" s="5" t="s">
        <v>42</v>
      </c>
      <c r="K4363" s="5" t="s">
        <v>52</v>
      </c>
    </row>
    <row r="4364">
      <c r="A4364" s="4">
        <v>6750.0</v>
      </c>
      <c r="B4364" s="5" t="s">
        <v>22262</v>
      </c>
      <c r="C4364" s="5" t="s">
        <v>22263</v>
      </c>
      <c r="D4364" s="6" t="s">
        <v>22264</v>
      </c>
      <c r="E4364" s="5" t="s">
        <v>22265</v>
      </c>
      <c r="F4364" s="5" t="s">
        <v>22156</v>
      </c>
      <c r="G4364" s="6" t="s">
        <v>22266</v>
      </c>
      <c r="H4364" s="7" t="s">
        <v>22267</v>
      </c>
      <c r="I4364" s="8" t="str">
        <f>LOWER(SUBSTITUTE(SUBSTITUTE(SUBSTITUTE(SUBSTITUTE(SUBSTITUTE(SUBSTITUTE(SUBSTITUTE(B4364,"S.L.",""),"SL",""),"S.A.",""),"SA","")," ",""),".",""),",",""))&amp;".com"</f>
        <v>ruralballesteros.com</v>
      </c>
      <c r="J4364" s="5" t="s">
        <v>108</v>
      </c>
      <c r="K4364" s="4" t="s">
        <v>42</v>
      </c>
    </row>
    <row r="4365">
      <c r="A4365" s="4">
        <v>6749.0</v>
      </c>
      <c r="B4365" s="5" t="s">
        <v>22268</v>
      </c>
      <c r="C4365" s="5" t="s">
        <v>22269</v>
      </c>
      <c r="D4365" s="6" t="s">
        <v>22270</v>
      </c>
      <c r="E4365" s="5" t="s">
        <v>22271</v>
      </c>
      <c r="F4365" s="5" t="s">
        <v>22156</v>
      </c>
      <c r="G4365" s="6" t="s">
        <v>22272</v>
      </c>
      <c r="H4365" s="5" t="s">
        <v>22273</v>
      </c>
      <c r="I4365" s="8" t="s">
        <v>22274</v>
      </c>
      <c r="J4365" s="5" t="s">
        <v>18</v>
      </c>
      <c r="K4365" s="5" t="s">
        <v>35</v>
      </c>
    </row>
    <row r="4366">
      <c r="A4366" s="4">
        <v>6748.0</v>
      </c>
      <c r="B4366" s="5" t="s">
        <v>22275</v>
      </c>
      <c r="C4366" s="5" t="s">
        <v>22276</v>
      </c>
      <c r="D4366" s="6" t="s">
        <v>22277</v>
      </c>
      <c r="E4366" s="5" t="s">
        <v>22278</v>
      </c>
      <c r="F4366" s="5" t="s">
        <v>22156</v>
      </c>
      <c r="G4366" s="6" t="s">
        <v>22279</v>
      </c>
      <c r="H4366" s="7" t="s">
        <v>22280</v>
      </c>
      <c r="I4366" s="8" t="s">
        <v>22281</v>
      </c>
      <c r="J4366" s="5" t="s">
        <v>42</v>
      </c>
      <c r="K4366" s="5" t="s">
        <v>1495</v>
      </c>
    </row>
    <row r="4367">
      <c r="A4367" s="4">
        <v>6747.0</v>
      </c>
      <c r="B4367" s="5" t="s">
        <v>22282</v>
      </c>
      <c r="C4367" s="5" t="s">
        <v>22283</v>
      </c>
      <c r="D4367" s="6" t="s">
        <v>22284</v>
      </c>
      <c r="E4367" s="5" t="s">
        <v>22156</v>
      </c>
      <c r="F4367" s="5" t="s">
        <v>22156</v>
      </c>
      <c r="G4367" s="6" t="s">
        <v>22285</v>
      </c>
      <c r="H4367" s="7" t="s">
        <v>22286</v>
      </c>
      <c r="I4367" s="4" t="str">
        <f>LOWER(SUBSTITUTE(SUBSTITUTE(SUBSTITUTE(SUBSTITUTE(SUBSTITUTE(SUBSTITUTE(SUBSTITUTE(B4367,"S.L.",""),"SL",""),"S.A.",""),"SA","")," ",""),".",""),",",""))&amp;".com"</f>
        <v>cañamarescaraballo.com</v>
      </c>
      <c r="J4367" s="5" t="s">
        <v>42</v>
      </c>
      <c r="K4367" s="4" t="s">
        <v>42</v>
      </c>
    </row>
    <row r="4368">
      <c r="A4368" s="4">
        <v>6746.0</v>
      </c>
      <c r="B4368" s="5" t="s">
        <v>22287</v>
      </c>
      <c r="C4368" s="5" t="s">
        <v>22288</v>
      </c>
      <c r="D4368" s="6" t="s">
        <v>22289</v>
      </c>
      <c r="E4368" s="5" t="s">
        <v>22290</v>
      </c>
      <c r="F4368" s="5" t="s">
        <v>22156</v>
      </c>
      <c r="G4368" s="6" t="s">
        <v>22291</v>
      </c>
      <c r="H4368" s="5" t="s">
        <v>22292</v>
      </c>
      <c r="I4368" s="8" t="s">
        <v>22293</v>
      </c>
      <c r="J4368" s="5" t="s">
        <v>42</v>
      </c>
      <c r="K4368" s="4" t="s">
        <v>42</v>
      </c>
    </row>
    <row r="4369">
      <c r="A4369" s="4">
        <v>6745.0</v>
      </c>
      <c r="B4369" s="5" t="s">
        <v>22294</v>
      </c>
      <c r="C4369" s="5" t="s">
        <v>22295</v>
      </c>
      <c r="D4369" s="6" t="s">
        <v>22155</v>
      </c>
      <c r="E4369" s="5" t="s">
        <v>22156</v>
      </c>
      <c r="F4369" s="5" t="s">
        <v>22156</v>
      </c>
      <c r="G4369" s="6" t="s">
        <v>22296</v>
      </c>
      <c r="H4369" s="7" t="s">
        <v>22297</v>
      </c>
      <c r="I4369" s="8" t="s">
        <v>22298</v>
      </c>
      <c r="J4369" s="5" t="s">
        <v>108</v>
      </c>
      <c r="K4369" s="5" t="s">
        <v>1663</v>
      </c>
    </row>
    <row r="4370">
      <c r="A4370" s="4">
        <v>6744.0</v>
      </c>
      <c r="B4370" s="5" t="s">
        <v>22299</v>
      </c>
      <c r="C4370" s="5" t="s">
        <v>22300</v>
      </c>
      <c r="D4370" s="6" t="s">
        <v>22284</v>
      </c>
      <c r="E4370" s="5" t="s">
        <v>22156</v>
      </c>
      <c r="F4370" s="5" t="s">
        <v>22156</v>
      </c>
      <c r="G4370" s="6" t="s">
        <v>22301</v>
      </c>
      <c r="H4370" s="5" t="s">
        <v>22302</v>
      </c>
      <c r="I4370" s="8" t="s">
        <v>22303</v>
      </c>
      <c r="J4370" s="5" t="s">
        <v>108</v>
      </c>
      <c r="K4370" s="5" t="s">
        <v>3802</v>
      </c>
    </row>
    <row r="4371">
      <c r="A4371" s="4">
        <v>6743.0</v>
      </c>
      <c r="B4371" s="5" t="s">
        <v>22304</v>
      </c>
      <c r="C4371" s="5" t="s">
        <v>22305</v>
      </c>
      <c r="D4371" s="6" t="s">
        <v>22306</v>
      </c>
      <c r="E4371" s="5" t="s">
        <v>22156</v>
      </c>
      <c r="F4371" s="5" t="s">
        <v>22156</v>
      </c>
      <c r="G4371" s="6" t="s">
        <v>22307</v>
      </c>
      <c r="H4371" s="7" t="s">
        <v>22308</v>
      </c>
      <c r="I4371" s="8" t="str">
        <f>LOWER(SUBSTITUTE(SUBSTITUTE(SUBSTITUTE(SUBSTITUTE(SUBSTITUTE(SUBSTITUTE(SUBSTITUTE(B4371,"S.L.",""),"SL",""),"S.A.",""),"SA","")," ",""),".",""),",",""))&amp;".com"</f>
        <v>maralarreservashotelerasu.com</v>
      </c>
      <c r="J4371" s="5" t="s">
        <v>42</v>
      </c>
      <c r="K4371" s="4" t="s">
        <v>42</v>
      </c>
    </row>
    <row r="4372">
      <c r="A4372" s="4">
        <v>6742.0</v>
      </c>
      <c r="B4372" s="5" t="s">
        <v>22309</v>
      </c>
      <c r="C4372" s="5" t="s">
        <v>22310</v>
      </c>
      <c r="D4372" s="6" t="s">
        <v>22311</v>
      </c>
      <c r="E4372" s="5" t="s">
        <v>22156</v>
      </c>
      <c r="F4372" s="5" t="s">
        <v>22156</v>
      </c>
      <c r="G4372" s="6" t="s">
        <v>22312</v>
      </c>
      <c r="H4372" s="5" t="s">
        <v>22313</v>
      </c>
      <c r="I4372" s="8" t="s">
        <v>22314</v>
      </c>
      <c r="J4372" s="5" t="s">
        <v>108</v>
      </c>
      <c r="K4372" s="5" t="s">
        <v>553</v>
      </c>
    </row>
    <row r="4373">
      <c r="A4373" s="4">
        <v>6741.0</v>
      </c>
      <c r="B4373" s="5" t="s">
        <v>22315</v>
      </c>
      <c r="C4373" s="5" t="s">
        <v>22316</v>
      </c>
      <c r="D4373" s="6" t="s">
        <v>22311</v>
      </c>
      <c r="E4373" s="5" t="s">
        <v>22156</v>
      </c>
      <c r="F4373" s="5" t="s">
        <v>22156</v>
      </c>
      <c r="G4373" s="6" t="s">
        <v>22317</v>
      </c>
      <c r="H4373" s="5" t="s">
        <v>22318</v>
      </c>
      <c r="I4373" s="8" t="s">
        <v>22319</v>
      </c>
      <c r="J4373" s="5" t="s">
        <v>42</v>
      </c>
      <c r="K4373" s="5" t="s">
        <v>85</v>
      </c>
    </row>
    <row r="4374">
      <c r="A4374" s="4">
        <v>6740.0</v>
      </c>
      <c r="B4374" s="5" t="s">
        <v>22320</v>
      </c>
      <c r="C4374" s="5" t="s">
        <v>22321</v>
      </c>
      <c r="D4374" s="6" t="s">
        <v>22311</v>
      </c>
      <c r="E4374" s="5" t="s">
        <v>22156</v>
      </c>
      <c r="F4374" s="5" t="s">
        <v>22156</v>
      </c>
      <c r="G4374" s="6" t="s">
        <v>22322</v>
      </c>
      <c r="H4374" s="5" t="s">
        <v>22323</v>
      </c>
      <c r="I4374" s="8" t="s">
        <v>493</v>
      </c>
      <c r="J4374" s="5" t="s">
        <v>93</v>
      </c>
      <c r="K4374" s="5" t="s">
        <v>1261</v>
      </c>
    </row>
    <row r="4375">
      <c r="A4375" s="4">
        <v>6739.0</v>
      </c>
      <c r="B4375" s="5" t="s">
        <v>22324</v>
      </c>
      <c r="C4375" s="5" t="s">
        <v>22325</v>
      </c>
      <c r="D4375" s="6" t="s">
        <v>22311</v>
      </c>
      <c r="E4375" s="5" t="s">
        <v>22156</v>
      </c>
      <c r="F4375" s="5" t="s">
        <v>22156</v>
      </c>
      <c r="G4375" s="6" t="s">
        <v>22326</v>
      </c>
      <c r="H4375" s="5" t="s">
        <v>22327</v>
      </c>
      <c r="I4375" s="8" t="s">
        <v>22328</v>
      </c>
      <c r="J4375" s="5" t="s">
        <v>42</v>
      </c>
      <c r="K4375" s="5" t="s">
        <v>2462</v>
      </c>
    </row>
    <row r="4376">
      <c r="A4376" s="4">
        <v>6738.0</v>
      </c>
      <c r="B4376" s="5" t="s">
        <v>22329</v>
      </c>
      <c r="C4376" s="5" t="s">
        <v>22330</v>
      </c>
      <c r="D4376" s="6" t="s">
        <v>22155</v>
      </c>
      <c r="E4376" s="5" t="s">
        <v>22156</v>
      </c>
      <c r="F4376" s="5" t="s">
        <v>22156</v>
      </c>
      <c r="G4376" s="6" t="s">
        <v>22331</v>
      </c>
      <c r="H4376" s="5" t="s">
        <v>22332</v>
      </c>
      <c r="I4376" s="8" t="s">
        <v>41</v>
      </c>
      <c r="J4376" s="5" t="s">
        <v>108</v>
      </c>
      <c r="K4376" s="5" t="s">
        <v>1649</v>
      </c>
    </row>
    <row r="4377">
      <c r="A4377" s="4">
        <v>6737.0</v>
      </c>
      <c r="B4377" s="5" t="s">
        <v>22333</v>
      </c>
      <c r="C4377" s="5" t="s">
        <v>22334</v>
      </c>
      <c r="D4377" s="6" t="s">
        <v>22306</v>
      </c>
      <c r="E4377" s="5" t="s">
        <v>22156</v>
      </c>
      <c r="F4377" s="5" t="s">
        <v>22156</v>
      </c>
      <c r="G4377" s="6" t="s">
        <v>22335</v>
      </c>
      <c r="H4377" s="7" t="s">
        <v>22336</v>
      </c>
      <c r="I4377" s="8" t="str">
        <f>LOWER(SUBSTITUTE(SUBSTITUTE(SUBSTITUTE(SUBSTITUTE(SUBSTITUTE(SUBSTITUTE(SUBSTITUTE(B4377,"S.L.",""),"SL",""),"S.A.",""),"SA","")," ",""),".",""),",",""))&amp;".com"</f>
        <v>francabel.com</v>
      </c>
      <c r="J4377" s="5" t="s">
        <v>108</v>
      </c>
      <c r="K4377" s="5" t="s">
        <v>35</v>
      </c>
    </row>
    <row r="4378">
      <c r="A4378" s="4">
        <v>6736.0</v>
      </c>
      <c r="B4378" s="5" t="s">
        <v>22337</v>
      </c>
      <c r="C4378" s="5" t="s">
        <v>22338</v>
      </c>
      <c r="D4378" s="6" t="s">
        <v>22155</v>
      </c>
      <c r="E4378" s="5" t="s">
        <v>22156</v>
      </c>
      <c r="F4378" s="5" t="s">
        <v>22156</v>
      </c>
      <c r="G4378" s="6" t="s">
        <v>22339</v>
      </c>
      <c r="H4378" s="5" t="s">
        <v>22340</v>
      </c>
      <c r="I4378" s="8" t="s">
        <v>22341</v>
      </c>
      <c r="J4378" s="5" t="s">
        <v>108</v>
      </c>
      <c r="K4378" s="5" t="s">
        <v>721</v>
      </c>
    </row>
    <row r="4379">
      <c r="A4379" s="4">
        <v>6735.0</v>
      </c>
      <c r="B4379" s="5" t="s">
        <v>22342</v>
      </c>
      <c r="C4379" s="5" t="s">
        <v>22343</v>
      </c>
      <c r="D4379" s="6" t="s">
        <v>22155</v>
      </c>
      <c r="E4379" s="5" t="s">
        <v>22156</v>
      </c>
      <c r="F4379" s="5" t="s">
        <v>22156</v>
      </c>
      <c r="G4379" s="6" t="s">
        <v>22344</v>
      </c>
      <c r="H4379" s="7" t="s">
        <v>22345</v>
      </c>
      <c r="I4379" s="8" t="s">
        <v>22346</v>
      </c>
      <c r="J4379" s="5" t="s">
        <v>463</v>
      </c>
      <c r="K4379" s="5" t="s">
        <v>464</v>
      </c>
    </row>
    <row r="4380">
      <c r="A4380" s="4">
        <v>6734.0</v>
      </c>
      <c r="B4380" s="5" t="s">
        <v>22347</v>
      </c>
      <c r="C4380" s="5" t="s">
        <v>22348</v>
      </c>
      <c r="D4380" s="6" t="s">
        <v>22311</v>
      </c>
      <c r="E4380" s="5" t="s">
        <v>22156</v>
      </c>
      <c r="F4380" s="5" t="s">
        <v>22156</v>
      </c>
      <c r="G4380" s="6" t="s">
        <v>22349</v>
      </c>
      <c r="H4380" s="5" t="s">
        <v>22350</v>
      </c>
      <c r="I4380" s="8" t="s">
        <v>22351</v>
      </c>
      <c r="J4380" s="5" t="s">
        <v>108</v>
      </c>
      <c r="K4380" s="5" t="s">
        <v>12282</v>
      </c>
    </row>
    <row r="4381">
      <c r="A4381" s="4">
        <v>6733.0</v>
      </c>
      <c r="B4381" s="5" t="s">
        <v>22352</v>
      </c>
      <c r="C4381" s="5" t="s">
        <v>22353</v>
      </c>
      <c r="D4381" s="6" t="s">
        <v>22311</v>
      </c>
      <c r="E4381" s="5" t="s">
        <v>22156</v>
      </c>
      <c r="F4381" s="5" t="s">
        <v>22156</v>
      </c>
      <c r="G4381" s="6" t="s">
        <v>22354</v>
      </c>
      <c r="H4381" s="5" t="s">
        <v>22355</v>
      </c>
      <c r="I4381" s="8" t="s">
        <v>22356</v>
      </c>
      <c r="J4381" s="5" t="s">
        <v>108</v>
      </c>
      <c r="K4381" s="5" t="s">
        <v>7591</v>
      </c>
    </row>
    <row r="4382">
      <c r="A4382" s="4">
        <v>6732.0</v>
      </c>
      <c r="B4382" s="5" t="s">
        <v>22357</v>
      </c>
      <c r="C4382" s="5" t="s">
        <v>22358</v>
      </c>
      <c r="D4382" s="6" t="s">
        <v>22155</v>
      </c>
      <c r="E4382" s="5" t="s">
        <v>22156</v>
      </c>
      <c r="F4382" s="5" t="s">
        <v>22156</v>
      </c>
      <c r="G4382" s="6" t="s">
        <v>22359</v>
      </c>
      <c r="H4382" s="4" t="s">
        <v>22158</v>
      </c>
      <c r="I4382" s="8" t="s">
        <v>22159</v>
      </c>
      <c r="J4382" s="5" t="s">
        <v>93</v>
      </c>
      <c r="K4382" s="5" t="s">
        <v>35</v>
      </c>
    </row>
    <row r="4383">
      <c r="A4383" s="4">
        <v>6731.0</v>
      </c>
      <c r="B4383" s="5" t="s">
        <v>22360</v>
      </c>
      <c r="C4383" s="5" t="s">
        <v>22361</v>
      </c>
      <c r="D4383" s="6" t="s">
        <v>22362</v>
      </c>
      <c r="E4383" s="5" t="s">
        <v>22363</v>
      </c>
      <c r="F4383" s="5" t="s">
        <v>22156</v>
      </c>
      <c r="G4383" s="6" t="s">
        <v>22364</v>
      </c>
      <c r="H4383" s="4" t="s">
        <v>22365</v>
      </c>
      <c r="I4383" s="8" t="s">
        <v>22366</v>
      </c>
      <c r="J4383" s="5" t="s">
        <v>108</v>
      </c>
      <c r="K4383" s="5" t="s">
        <v>170</v>
      </c>
    </row>
    <row r="4384">
      <c r="A4384" s="4">
        <v>6730.0</v>
      </c>
      <c r="B4384" s="5" t="s">
        <v>22367</v>
      </c>
      <c r="C4384" s="5" t="s">
        <v>22368</v>
      </c>
      <c r="D4384" s="6" t="s">
        <v>22369</v>
      </c>
      <c r="E4384" s="5" t="s">
        <v>22370</v>
      </c>
      <c r="F4384" s="5" t="s">
        <v>22156</v>
      </c>
      <c r="G4384" s="6" t="s">
        <v>22371</v>
      </c>
      <c r="H4384" s="5" t="s">
        <v>22372</v>
      </c>
      <c r="I4384" s="8" t="s">
        <v>22373</v>
      </c>
      <c r="J4384" s="5" t="s">
        <v>108</v>
      </c>
      <c r="K4384" s="5" t="s">
        <v>294</v>
      </c>
    </row>
    <row r="4385">
      <c r="A4385" s="4">
        <v>6729.0</v>
      </c>
      <c r="B4385" s="5" t="s">
        <v>22374</v>
      </c>
      <c r="C4385" s="5" t="s">
        <v>22375</v>
      </c>
      <c r="D4385" s="6" t="s">
        <v>22189</v>
      </c>
      <c r="E4385" s="5" t="s">
        <v>22190</v>
      </c>
      <c r="F4385" s="5" t="s">
        <v>22156</v>
      </c>
      <c r="G4385" s="6" t="s">
        <v>22376</v>
      </c>
      <c r="H4385" s="5" t="s">
        <v>22377</v>
      </c>
      <c r="I4385" s="8" t="s">
        <v>22378</v>
      </c>
      <c r="J4385" s="5" t="s">
        <v>42</v>
      </c>
      <c r="K4385" s="5" t="s">
        <v>1415</v>
      </c>
    </row>
    <row r="4386">
      <c r="A4386" s="4">
        <v>6728.0</v>
      </c>
      <c r="B4386" s="5" t="s">
        <v>22379</v>
      </c>
      <c r="C4386" s="5" t="s">
        <v>22380</v>
      </c>
      <c r="D4386" s="6" t="s">
        <v>22381</v>
      </c>
      <c r="E4386" s="5" t="s">
        <v>22382</v>
      </c>
      <c r="F4386" s="5" t="s">
        <v>22156</v>
      </c>
      <c r="G4386" s="6" t="s">
        <v>22383</v>
      </c>
      <c r="H4386" s="5" t="s">
        <v>22384</v>
      </c>
      <c r="I4386" s="9" t="s">
        <v>22385</v>
      </c>
      <c r="J4386" s="5" t="s">
        <v>42</v>
      </c>
      <c r="K4386" s="5" t="s">
        <v>260</v>
      </c>
    </row>
    <row r="4387">
      <c r="A4387" s="4">
        <v>6727.0</v>
      </c>
      <c r="B4387" s="5" t="s">
        <v>22386</v>
      </c>
      <c r="C4387" s="5" t="s">
        <v>22387</v>
      </c>
      <c r="D4387" s="6" t="s">
        <v>22388</v>
      </c>
      <c r="E4387" s="5" t="s">
        <v>22389</v>
      </c>
      <c r="F4387" s="5" t="s">
        <v>22156</v>
      </c>
      <c r="G4387" s="6" t="s">
        <v>22390</v>
      </c>
      <c r="H4387" s="4" t="s">
        <v>22391</v>
      </c>
      <c r="I4387" s="11" t="s">
        <v>22392</v>
      </c>
      <c r="J4387" s="5" t="s">
        <v>108</v>
      </c>
      <c r="K4387" s="5" t="s">
        <v>27</v>
      </c>
    </row>
    <row r="4388">
      <c r="A4388" s="4">
        <v>6726.0</v>
      </c>
      <c r="B4388" s="5" t="s">
        <v>22393</v>
      </c>
      <c r="C4388" s="5" t="s">
        <v>22394</v>
      </c>
      <c r="D4388" s="6" t="s">
        <v>22395</v>
      </c>
      <c r="E4388" s="5" t="s">
        <v>22396</v>
      </c>
      <c r="F4388" s="5" t="s">
        <v>22156</v>
      </c>
      <c r="G4388" s="6" t="s">
        <v>22397</v>
      </c>
      <c r="H4388" s="5" t="s">
        <v>22398</v>
      </c>
      <c r="I4388" s="8" t="s">
        <v>22399</v>
      </c>
      <c r="J4388" s="5" t="s">
        <v>42</v>
      </c>
      <c r="K4388" s="4" t="s">
        <v>42</v>
      </c>
    </row>
    <row r="4389">
      <c r="A4389" s="4">
        <v>6725.0</v>
      </c>
      <c r="B4389" s="5" t="s">
        <v>22400</v>
      </c>
      <c r="C4389" s="5" t="s">
        <v>22401</v>
      </c>
      <c r="D4389" s="6" t="s">
        <v>22402</v>
      </c>
      <c r="E4389" s="5" t="s">
        <v>22403</v>
      </c>
      <c r="F4389" s="5" t="s">
        <v>22156</v>
      </c>
      <c r="G4389" s="6" t="s">
        <v>22404</v>
      </c>
      <c r="H4389" s="5" t="s">
        <v>22405</v>
      </c>
      <c r="I4389" s="8" t="s">
        <v>22406</v>
      </c>
      <c r="J4389" s="5" t="s">
        <v>42</v>
      </c>
      <c r="K4389" s="5" t="s">
        <v>218</v>
      </c>
    </row>
    <row r="4390">
      <c r="A4390" s="4">
        <v>6724.0</v>
      </c>
      <c r="B4390" s="5" t="s">
        <v>22407</v>
      </c>
      <c r="C4390" s="5" t="s">
        <v>22408</v>
      </c>
      <c r="D4390" s="6" t="s">
        <v>22388</v>
      </c>
      <c r="E4390" s="5" t="s">
        <v>22389</v>
      </c>
      <c r="F4390" s="5" t="s">
        <v>22156</v>
      </c>
      <c r="G4390" s="6" t="s">
        <v>22409</v>
      </c>
      <c r="H4390" s="7" t="s">
        <v>22410</v>
      </c>
      <c r="I4390" s="8" t="str">
        <f>LOWER(SUBSTITUTE(SUBSTITUTE(SUBSTITUTE(SUBSTITUTE(SUBSTITUTE(SUBSTITUTE(SUBSTITUTE(B4390,"S.L.",""),"SL",""),"S.A.",""),"SA","")," ",""),".",""),",",""))&amp;".com"</f>
        <v>peseta.com</v>
      </c>
      <c r="J4390" s="5" t="s">
        <v>42</v>
      </c>
      <c r="K4390" s="5" t="s">
        <v>294</v>
      </c>
    </row>
    <row r="4391">
      <c r="A4391" s="4">
        <v>11564.0</v>
      </c>
      <c r="B4391" s="5" t="s">
        <v>3679</v>
      </c>
      <c r="C4391" s="5" t="s">
        <v>22411</v>
      </c>
      <c r="D4391" s="6" t="s">
        <v>22155</v>
      </c>
      <c r="E4391" s="5" t="s">
        <v>22156</v>
      </c>
      <c r="F4391" s="5" t="s">
        <v>22156</v>
      </c>
      <c r="G4391" s="12" t="s">
        <v>22412</v>
      </c>
      <c r="H4391" s="5" t="s">
        <v>22413</v>
      </c>
      <c r="I4391" s="8" t="s">
        <v>22414</v>
      </c>
      <c r="J4391" s="5" t="s">
        <v>51</v>
      </c>
      <c r="K4391" s="5" t="s">
        <v>212</v>
      </c>
    </row>
    <row r="4392">
      <c r="A4392" s="4">
        <v>6723.0</v>
      </c>
      <c r="B4392" s="5" t="s">
        <v>22415</v>
      </c>
      <c r="C4392" s="5" t="s">
        <v>22416</v>
      </c>
      <c r="D4392" s="6" t="s">
        <v>22417</v>
      </c>
      <c r="E4392" s="5" t="s">
        <v>22418</v>
      </c>
      <c r="F4392" s="5" t="s">
        <v>22419</v>
      </c>
      <c r="G4392" s="6" t="s">
        <v>22420</v>
      </c>
      <c r="H4392" s="5" t="s">
        <v>22421</v>
      </c>
      <c r="I4392" s="8" t="s">
        <v>22422</v>
      </c>
      <c r="J4392" s="5" t="s">
        <v>93</v>
      </c>
      <c r="K4392" s="5" t="s">
        <v>921</v>
      </c>
    </row>
    <row r="4393">
      <c r="A4393" s="4">
        <v>6722.0</v>
      </c>
      <c r="B4393" s="5" t="s">
        <v>22423</v>
      </c>
      <c r="C4393" s="5" t="s">
        <v>22424</v>
      </c>
      <c r="D4393" s="6" t="s">
        <v>22425</v>
      </c>
      <c r="E4393" s="5" t="s">
        <v>22426</v>
      </c>
      <c r="F4393" s="5" t="s">
        <v>22419</v>
      </c>
      <c r="G4393" s="6" t="s">
        <v>22427</v>
      </c>
      <c r="H4393" s="5" t="s">
        <v>22428</v>
      </c>
      <c r="I4393" s="8" t="s">
        <v>22429</v>
      </c>
      <c r="J4393" s="5" t="s">
        <v>42</v>
      </c>
      <c r="K4393" s="5" t="s">
        <v>921</v>
      </c>
    </row>
    <row r="4394">
      <c r="A4394" s="4">
        <v>6721.0</v>
      </c>
      <c r="B4394" s="5" t="s">
        <v>22430</v>
      </c>
      <c r="C4394" s="5" t="s">
        <v>22431</v>
      </c>
      <c r="D4394" s="6" t="s">
        <v>22432</v>
      </c>
      <c r="E4394" s="5" t="s">
        <v>22419</v>
      </c>
      <c r="F4394" s="5" t="s">
        <v>22419</v>
      </c>
      <c r="G4394" s="6" t="s">
        <v>22433</v>
      </c>
      <c r="H4394" s="5" t="s">
        <v>22434</v>
      </c>
      <c r="I4394" s="8" t="s">
        <v>22435</v>
      </c>
      <c r="J4394" s="5" t="s">
        <v>42</v>
      </c>
      <c r="K4394" s="5" t="s">
        <v>1421</v>
      </c>
    </row>
    <row r="4395">
      <c r="A4395" s="4">
        <v>6720.0</v>
      </c>
      <c r="B4395" s="5" t="s">
        <v>22436</v>
      </c>
      <c r="C4395" s="5" t="s">
        <v>22437</v>
      </c>
      <c r="D4395" s="6" t="s">
        <v>22432</v>
      </c>
      <c r="E4395" s="5" t="s">
        <v>22419</v>
      </c>
      <c r="F4395" s="5" t="s">
        <v>22419</v>
      </c>
      <c r="G4395" s="6" t="s">
        <v>22438</v>
      </c>
      <c r="H4395" s="7" t="s">
        <v>22439</v>
      </c>
      <c r="I4395" s="8" t="str">
        <f>LOWER(SUBSTITUTE(SUBSTITUTE(SUBSTITUTE(SUBSTITUTE(SUBSTITUTE(SUBSTITUTE(SUBSTITUTE(B4395,"S.L.",""),"SL",""),"S.A.",""),"SA","")," ",""),".",""),",",""))&amp;".com"</f>
        <v>campanilemurcia.com</v>
      </c>
      <c r="J4395" s="5" t="s">
        <v>42</v>
      </c>
      <c r="K4395" s="5" t="s">
        <v>2826</v>
      </c>
    </row>
    <row r="4396">
      <c r="A4396" s="4">
        <v>6719.0</v>
      </c>
      <c r="B4396" s="5" t="s">
        <v>22440</v>
      </c>
      <c r="C4396" s="5" t="s">
        <v>22441</v>
      </c>
      <c r="D4396" s="6" t="s">
        <v>22442</v>
      </c>
      <c r="E4396" s="5" t="s">
        <v>22419</v>
      </c>
      <c r="F4396" s="5" t="s">
        <v>22419</v>
      </c>
      <c r="G4396" s="6" t="s">
        <v>22443</v>
      </c>
      <c r="H4396" s="7" t="s">
        <v>22444</v>
      </c>
      <c r="I4396" s="8" t="s">
        <v>22445</v>
      </c>
      <c r="J4396" s="5" t="s">
        <v>42</v>
      </c>
      <c r="K4396" s="5" t="s">
        <v>4672</v>
      </c>
    </row>
    <row r="4397">
      <c r="A4397" s="4">
        <v>6718.0</v>
      </c>
      <c r="B4397" s="5" t="s">
        <v>22446</v>
      </c>
      <c r="C4397" s="5" t="s">
        <v>22447</v>
      </c>
      <c r="D4397" s="6" t="s">
        <v>22448</v>
      </c>
      <c r="E4397" s="5" t="s">
        <v>22449</v>
      </c>
      <c r="F4397" s="5" t="s">
        <v>22419</v>
      </c>
      <c r="G4397" s="6" t="s">
        <v>22450</v>
      </c>
      <c r="H4397" s="5" t="s">
        <v>22451</v>
      </c>
      <c r="I4397" s="8" t="s">
        <v>22452</v>
      </c>
      <c r="J4397" s="5" t="s">
        <v>42</v>
      </c>
      <c r="K4397" s="5" t="s">
        <v>74</v>
      </c>
    </row>
    <row r="4398">
      <c r="A4398" s="4">
        <v>6717.0</v>
      </c>
      <c r="B4398" s="5" t="s">
        <v>22453</v>
      </c>
      <c r="C4398" s="5" t="s">
        <v>22454</v>
      </c>
      <c r="D4398" s="6" t="s">
        <v>22432</v>
      </c>
      <c r="E4398" s="5" t="s">
        <v>22419</v>
      </c>
      <c r="F4398" s="5" t="s">
        <v>22419</v>
      </c>
      <c r="G4398" s="6" t="s">
        <v>22455</v>
      </c>
      <c r="H4398" s="5" t="s">
        <v>22456</v>
      </c>
      <c r="I4398" s="8" t="s">
        <v>22435</v>
      </c>
      <c r="J4398" s="5" t="s">
        <v>232</v>
      </c>
      <c r="K4398" s="5" t="s">
        <v>1421</v>
      </c>
    </row>
    <row r="4399">
      <c r="A4399" s="4">
        <v>6716.0</v>
      </c>
      <c r="B4399" s="5" t="s">
        <v>22457</v>
      </c>
      <c r="C4399" s="5" t="s">
        <v>22458</v>
      </c>
      <c r="D4399" s="6" t="s">
        <v>22459</v>
      </c>
      <c r="E4399" s="5" t="s">
        <v>22419</v>
      </c>
      <c r="F4399" s="5" t="s">
        <v>22419</v>
      </c>
      <c r="G4399" s="6" t="s">
        <v>22460</v>
      </c>
      <c r="H4399" s="5" t="s">
        <v>22461</v>
      </c>
      <c r="I4399" s="8" t="s">
        <v>22462</v>
      </c>
      <c r="J4399" s="5" t="s">
        <v>51</v>
      </c>
      <c r="K4399" s="5" t="s">
        <v>19</v>
      </c>
    </row>
    <row r="4400">
      <c r="A4400" s="4">
        <v>6715.0</v>
      </c>
      <c r="B4400" s="5" t="s">
        <v>22463</v>
      </c>
      <c r="C4400" s="5" t="s">
        <v>22464</v>
      </c>
      <c r="D4400" s="6" t="s">
        <v>22465</v>
      </c>
      <c r="E4400" s="5" t="s">
        <v>22466</v>
      </c>
      <c r="F4400" s="5" t="s">
        <v>22419</v>
      </c>
      <c r="G4400" s="6" t="s">
        <v>22467</v>
      </c>
      <c r="H4400" s="5" t="s">
        <v>22468</v>
      </c>
      <c r="I4400" s="9" t="s">
        <v>22469</v>
      </c>
      <c r="J4400" s="5" t="s">
        <v>108</v>
      </c>
      <c r="K4400" s="5" t="s">
        <v>19</v>
      </c>
    </row>
    <row r="4401">
      <c r="A4401" s="4">
        <v>6713.0</v>
      </c>
      <c r="B4401" s="5" t="s">
        <v>22470</v>
      </c>
      <c r="C4401" s="5" t="s">
        <v>22471</v>
      </c>
      <c r="D4401" s="6" t="s">
        <v>22472</v>
      </c>
      <c r="E4401" s="5" t="s">
        <v>22419</v>
      </c>
      <c r="F4401" s="5" t="s">
        <v>22419</v>
      </c>
      <c r="G4401" s="6" t="s">
        <v>22473</v>
      </c>
      <c r="H4401" s="7" t="s">
        <v>22474</v>
      </c>
      <c r="I4401" s="8" t="str">
        <f t="shared" ref="I4401:I4402" si="17">LOWER(SUBSTITUTE(SUBSTITUTE(SUBSTITUTE(SUBSTITUTE(SUBSTITUTE(SUBSTITUTE(SUBSTITUTE(B4401,"S.L.",""),"SL",""),"S.A.",""),"SA","")," ",""),".",""),",",""))&amp;".com"</f>
        <v>hotellapaz.com</v>
      </c>
      <c r="J4401" s="5" t="s">
        <v>93</v>
      </c>
      <c r="K4401" s="5" t="s">
        <v>433</v>
      </c>
    </row>
    <row r="4402">
      <c r="A4402" s="4">
        <v>6714.0</v>
      </c>
      <c r="B4402" s="5" t="s">
        <v>5114</v>
      </c>
      <c r="C4402" s="5" t="s">
        <v>22475</v>
      </c>
      <c r="D4402" s="6" t="s">
        <v>22472</v>
      </c>
      <c r="E4402" s="5" t="s">
        <v>22419</v>
      </c>
      <c r="F4402" s="5" t="s">
        <v>22419</v>
      </c>
      <c r="G4402" s="6" t="s">
        <v>22473</v>
      </c>
      <c r="H4402" s="7" t="s">
        <v>22476</v>
      </c>
      <c r="I4402" s="8" t="str">
        <f t="shared" si="17"/>
        <v>lapaz.com</v>
      </c>
      <c r="J4402" s="5" t="s">
        <v>18</v>
      </c>
      <c r="K4402" s="5" t="s">
        <v>1050</v>
      </c>
    </row>
    <row r="4403">
      <c r="A4403" s="4">
        <v>6712.0</v>
      </c>
      <c r="B4403" s="5" t="s">
        <v>22477</v>
      </c>
      <c r="C4403" s="5" t="s">
        <v>22478</v>
      </c>
      <c r="D4403" s="6" t="s">
        <v>22479</v>
      </c>
      <c r="E4403" s="5" t="s">
        <v>22480</v>
      </c>
      <c r="F4403" s="5" t="s">
        <v>22419</v>
      </c>
      <c r="G4403" s="6" t="s">
        <v>22481</v>
      </c>
      <c r="H4403" s="5" t="s">
        <v>22482</v>
      </c>
      <c r="I4403" s="8" t="s">
        <v>22483</v>
      </c>
      <c r="J4403" s="5" t="s">
        <v>18</v>
      </c>
      <c r="K4403" s="5" t="s">
        <v>517</v>
      </c>
    </row>
    <row r="4404">
      <c r="A4404" s="4">
        <v>6711.0</v>
      </c>
      <c r="B4404" s="5" t="s">
        <v>22484</v>
      </c>
      <c r="C4404" s="5" t="s">
        <v>22485</v>
      </c>
      <c r="D4404" s="6" t="s">
        <v>22479</v>
      </c>
      <c r="E4404" s="5" t="s">
        <v>22480</v>
      </c>
      <c r="F4404" s="5" t="s">
        <v>22419</v>
      </c>
      <c r="G4404" s="6" t="s">
        <v>22486</v>
      </c>
      <c r="H4404" s="5" t="s">
        <v>22487</v>
      </c>
      <c r="I4404" s="8" t="s">
        <v>22488</v>
      </c>
      <c r="J4404" s="5" t="s">
        <v>42</v>
      </c>
      <c r="K4404" s="5" t="s">
        <v>721</v>
      </c>
    </row>
    <row r="4405">
      <c r="A4405" s="4">
        <v>6710.0</v>
      </c>
      <c r="B4405" s="5" t="s">
        <v>22489</v>
      </c>
      <c r="C4405" s="5" t="s">
        <v>22490</v>
      </c>
      <c r="D4405" s="6" t="s">
        <v>22491</v>
      </c>
      <c r="E4405" s="5" t="s">
        <v>22492</v>
      </c>
      <c r="F4405" s="5" t="s">
        <v>22419</v>
      </c>
      <c r="G4405" s="6" t="s">
        <v>22493</v>
      </c>
      <c r="H4405" s="5" t="s">
        <v>22494</v>
      </c>
      <c r="I4405" s="8" t="s">
        <v>22495</v>
      </c>
      <c r="J4405" s="5" t="s">
        <v>42</v>
      </c>
      <c r="K4405" s="5" t="s">
        <v>1685</v>
      </c>
    </row>
    <row r="4406">
      <c r="A4406" s="4">
        <v>6709.0</v>
      </c>
      <c r="B4406" s="5" t="s">
        <v>10982</v>
      </c>
      <c r="C4406" s="5" t="s">
        <v>22496</v>
      </c>
      <c r="D4406" s="6" t="s">
        <v>22491</v>
      </c>
      <c r="E4406" s="5" t="s">
        <v>22492</v>
      </c>
      <c r="F4406" s="5" t="s">
        <v>22419</v>
      </c>
      <c r="G4406" s="6" t="s">
        <v>22497</v>
      </c>
      <c r="H4406" s="5" t="s">
        <v>22498</v>
      </c>
      <c r="I4406" s="8" t="s">
        <v>22499</v>
      </c>
      <c r="J4406" s="5" t="s">
        <v>93</v>
      </c>
      <c r="K4406" s="5" t="s">
        <v>420</v>
      </c>
    </row>
    <row r="4407">
      <c r="A4407" s="4">
        <v>6708.0</v>
      </c>
      <c r="B4407" s="5" t="s">
        <v>22500</v>
      </c>
      <c r="C4407" s="5" t="s">
        <v>22501</v>
      </c>
      <c r="D4407" s="6" t="s">
        <v>22502</v>
      </c>
      <c r="E4407" s="5" t="s">
        <v>22503</v>
      </c>
      <c r="F4407" s="5" t="s">
        <v>22419</v>
      </c>
      <c r="G4407" s="6" t="s">
        <v>22504</v>
      </c>
      <c r="H4407" s="7" t="s">
        <v>22505</v>
      </c>
      <c r="I4407" s="8" t="str">
        <f>LOWER(SUBSTITUTE(SUBSTITUTE(SUBSTITUTE(SUBSTITUTE(SUBSTITUTE(SUBSTITUTE(SUBSTITUTE(B4407,"S.L.",""),"SL",""),"S.A.",""),"SA","")," ",""),".",""),",",""))&amp;".com"</f>
        <v>hotelelllano.com</v>
      </c>
      <c r="J4407" s="5" t="s">
        <v>18</v>
      </c>
      <c r="K4407" s="5" t="s">
        <v>375</v>
      </c>
    </row>
    <row r="4408">
      <c r="A4408" s="4">
        <v>6707.0</v>
      </c>
      <c r="B4408" s="5" t="s">
        <v>22506</v>
      </c>
      <c r="C4408" s="5" t="s">
        <v>22507</v>
      </c>
      <c r="D4408" s="6" t="s">
        <v>22508</v>
      </c>
      <c r="E4408" s="5" t="s">
        <v>22503</v>
      </c>
      <c r="F4408" s="5" t="s">
        <v>22419</v>
      </c>
      <c r="G4408" s="6" t="s">
        <v>22509</v>
      </c>
      <c r="H4408" s="4" t="s">
        <v>22510</v>
      </c>
      <c r="I4408" s="11" t="s">
        <v>22511</v>
      </c>
      <c r="J4408" s="5" t="s">
        <v>42</v>
      </c>
      <c r="K4408" s="5" t="s">
        <v>170</v>
      </c>
    </row>
    <row r="4409">
      <c r="A4409" s="4">
        <v>6706.0</v>
      </c>
      <c r="B4409" s="5" t="s">
        <v>22512</v>
      </c>
      <c r="C4409" s="5" t="s">
        <v>22513</v>
      </c>
      <c r="D4409" s="6" t="s">
        <v>22514</v>
      </c>
      <c r="E4409" s="5" t="s">
        <v>22515</v>
      </c>
      <c r="F4409" s="5" t="s">
        <v>22419</v>
      </c>
      <c r="G4409" s="6" t="s">
        <v>22516</v>
      </c>
      <c r="H4409" s="7" t="s">
        <v>22517</v>
      </c>
      <c r="I4409" s="8" t="str">
        <f>LOWER(SUBSTITUTE(SUBSTITUTE(SUBSTITUTE(SUBSTITUTE(SUBSTITUTE(SUBSTITUTE(SUBSTITUTE(B4409,"S.L.",""),"SL",""),"S.A.",""),"SA","")," ",""),".",""),",",""))&amp;".com"</f>
        <v>lamuralla.com</v>
      </c>
      <c r="J4409" s="5" t="s">
        <v>42</v>
      </c>
      <c r="K4409" s="5" t="s">
        <v>553</v>
      </c>
    </row>
    <row r="4410">
      <c r="A4410" s="4">
        <v>6705.0</v>
      </c>
      <c r="B4410" s="5" t="s">
        <v>22518</v>
      </c>
      <c r="C4410" s="5" t="s">
        <v>22519</v>
      </c>
      <c r="D4410" s="6" t="s">
        <v>22520</v>
      </c>
      <c r="E4410" s="5" t="s">
        <v>22521</v>
      </c>
      <c r="F4410" s="5" t="s">
        <v>22419</v>
      </c>
      <c r="G4410" s="6" t="s">
        <v>22522</v>
      </c>
      <c r="H4410" s="5" t="s">
        <v>22523</v>
      </c>
      <c r="I4410" s="9" t="s">
        <v>22524</v>
      </c>
      <c r="J4410" s="5" t="s">
        <v>42</v>
      </c>
      <c r="K4410" s="5" t="s">
        <v>308</v>
      </c>
    </row>
    <row r="4411">
      <c r="A4411" s="4">
        <v>6704.0</v>
      </c>
      <c r="B4411" s="5" t="s">
        <v>22525</v>
      </c>
      <c r="C4411" s="5" t="s">
        <v>22526</v>
      </c>
      <c r="D4411" s="6" t="s">
        <v>22520</v>
      </c>
      <c r="E4411" s="5" t="s">
        <v>22521</v>
      </c>
      <c r="F4411" s="5" t="s">
        <v>22419</v>
      </c>
      <c r="G4411" s="6" t="s">
        <v>22527</v>
      </c>
      <c r="H4411" s="7" t="s">
        <v>22528</v>
      </c>
      <c r="I4411" s="8" t="s">
        <v>22529</v>
      </c>
      <c r="J4411" s="5" t="s">
        <v>18</v>
      </c>
      <c r="K4411" s="5" t="s">
        <v>679</v>
      </c>
    </row>
    <row r="4412">
      <c r="A4412" s="4">
        <v>6703.0</v>
      </c>
      <c r="B4412" s="5" t="s">
        <v>22530</v>
      </c>
      <c r="C4412" s="5" t="s">
        <v>22531</v>
      </c>
      <c r="D4412" s="6" t="s">
        <v>22532</v>
      </c>
      <c r="E4412" s="5" t="s">
        <v>22503</v>
      </c>
      <c r="F4412" s="5" t="s">
        <v>22419</v>
      </c>
      <c r="G4412" s="6" t="s">
        <v>22533</v>
      </c>
      <c r="H4412" s="7" t="s">
        <v>22534</v>
      </c>
      <c r="I4412" s="8" t="s">
        <v>22535</v>
      </c>
      <c r="J4412" s="5" t="s">
        <v>42</v>
      </c>
      <c r="K4412" s="5" t="s">
        <v>35</v>
      </c>
    </row>
    <row r="4413">
      <c r="A4413" s="4">
        <v>6702.0</v>
      </c>
      <c r="B4413" s="5" t="s">
        <v>22536</v>
      </c>
      <c r="C4413" s="5" t="s">
        <v>22537</v>
      </c>
      <c r="D4413" s="6" t="s">
        <v>22532</v>
      </c>
      <c r="E4413" s="5" t="s">
        <v>22503</v>
      </c>
      <c r="F4413" s="5" t="s">
        <v>22419</v>
      </c>
      <c r="G4413" s="6" t="s">
        <v>22538</v>
      </c>
      <c r="H4413" s="5" t="s">
        <v>22539</v>
      </c>
      <c r="I4413" s="8" t="s">
        <v>22540</v>
      </c>
      <c r="J4413" s="5" t="s">
        <v>42</v>
      </c>
      <c r="K4413" s="4" t="s">
        <v>42</v>
      </c>
    </row>
    <row r="4414">
      <c r="A4414" s="4">
        <v>6701.0</v>
      </c>
      <c r="B4414" s="5" t="s">
        <v>22541</v>
      </c>
      <c r="C4414" s="5" t="s">
        <v>22542</v>
      </c>
      <c r="D4414" s="6" t="s">
        <v>22532</v>
      </c>
      <c r="E4414" s="5" t="s">
        <v>22503</v>
      </c>
      <c r="F4414" s="5" t="s">
        <v>22419</v>
      </c>
      <c r="G4414" s="6" t="s">
        <v>22543</v>
      </c>
      <c r="H4414" s="7" t="s">
        <v>22544</v>
      </c>
      <c r="I4414" s="4" t="str">
        <f>LOWER(SUBSTITUTE(SUBSTITUTE(SUBSTITUTE(SUBSTITUTE(SUBSTITUTE(SUBSTITUTE(SUBSTITUTE(B4414,"S.L.",""),"SL",""),"S.A.",""),"SA","")," ",""),".",""),",",""))&amp;".com"</f>
        <v>fincalosviñales.com</v>
      </c>
      <c r="J4414" s="5" t="s">
        <v>42</v>
      </c>
      <c r="K4414" s="5" t="s">
        <v>1427</v>
      </c>
    </row>
    <row r="4415">
      <c r="A4415" s="4">
        <v>6700.0</v>
      </c>
      <c r="B4415" s="5" t="s">
        <v>22545</v>
      </c>
      <c r="C4415" s="5" t="s">
        <v>22546</v>
      </c>
      <c r="D4415" s="6" t="s">
        <v>22547</v>
      </c>
      <c r="E4415" s="5" t="s">
        <v>22548</v>
      </c>
      <c r="F4415" s="5" t="s">
        <v>22419</v>
      </c>
      <c r="G4415" s="6" t="s">
        <v>22549</v>
      </c>
      <c r="H4415" s="5" t="s">
        <v>22550</v>
      </c>
      <c r="I4415" s="8" t="s">
        <v>22551</v>
      </c>
      <c r="J4415" s="5" t="s">
        <v>108</v>
      </c>
      <c r="K4415" s="5" t="s">
        <v>184</v>
      </c>
    </row>
    <row r="4416">
      <c r="A4416" s="4">
        <v>6699.0</v>
      </c>
      <c r="B4416" s="5" t="s">
        <v>22552</v>
      </c>
      <c r="C4416" s="5" t="s">
        <v>22553</v>
      </c>
      <c r="D4416" s="6" t="s">
        <v>22554</v>
      </c>
      <c r="E4416" s="5" t="s">
        <v>22555</v>
      </c>
      <c r="F4416" s="5" t="s">
        <v>22419</v>
      </c>
      <c r="G4416" s="6" t="s">
        <v>22556</v>
      </c>
      <c r="H4416" s="5" t="s">
        <v>22557</v>
      </c>
      <c r="I4416" s="9" t="s">
        <v>22558</v>
      </c>
      <c r="J4416" s="5" t="s">
        <v>93</v>
      </c>
      <c r="K4416" s="5" t="s">
        <v>721</v>
      </c>
    </row>
    <row r="4417">
      <c r="A4417" s="4">
        <v>6698.0</v>
      </c>
      <c r="B4417" s="5" t="s">
        <v>22559</v>
      </c>
      <c r="C4417" s="5" t="s">
        <v>22560</v>
      </c>
      <c r="D4417" s="6" t="s">
        <v>22561</v>
      </c>
      <c r="E4417" s="5" t="s">
        <v>22562</v>
      </c>
      <c r="F4417" s="5" t="s">
        <v>22419</v>
      </c>
      <c r="G4417" s="6" t="s">
        <v>22563</v>
      </c>
      <c r="H4417" s="5" t="s">
        <v>22564</v>
      </c>
      <c r="I4417" s="8" t="s">
        <v>22565</v>
      </c>
      <c r="J4417" s="5" t="s">
        <v>108</v>
      </c>
      <c r="K4417" s="5" t="s">
        <v>294</v>
      </c>
    </row>
    <row r="4418">
      <c r="A4418" s="4">
        <v>6697.0</v>
      </c>
      <c r="B4418" s="5" t="s">
        <v>22566</v>
      </c>
      <c r="C4418" s="5" t="s">
        <v>22567</v>
      </c>
      <c r="D4418" s="6" t="s">
        <v>22561</v>
      </c>
      <c r="E4418" s="5" t="s">
        <v>22562</v>
      </c>
      <c r="F4418" s="5" t="s">
        <v>22419</v>
      </c>
      <c r="G4418" s="6" t="s">
        <v>22568</v>
      </c>
      <c r="H4418" s="7" t="s">
        <v>22569</v>
      </c>
      <c r="I4418" s="8" t="s">
        <v>22570</v>
      </c>
      <c r="J4418" s="5" t="s">
        <v>18</v>
      </c>
      <c r="K4418" s="5" t="s">
        <v>375</v>
      </c>
    </row>
    <row r="4419">
      <c r="A4419" s="4">
        <v>6696.0</v>
      </c>
      <c r="B4419" s="5" t="s">
        <v>22571</v>
      </c>
      <c r="C4419" s="5" t="s">
        <v>22572</v>
      </c>
      <c r="D4419" s="6" t="s">
        <v>22573</v>
      </c>
      <c r="E4419" s="5" t="s">
        <v>22562</v>
      </c>
      <c r="F4419" s="5" t="s">
        <v>22419</v>
      </c>
      <c r="G4419" s="6" t="s">
        <v>22574</v>
      </c>
      <c r="H4419" s="4" t="s">
        <v>22575</v>
      </c>
      <c r="I4419" s="8" t="s">
        <v>22576</v>
      </c>
      <c r="J4419" s="5" t="s">
        <v>18</v>
      </c>
      <c r="K4419" s="5" t="s">
        <v>152</v>
      </c>
    </row>
    <row r="4420">
      <c r="A4420" s="4">
        <v>6693.0</v>
      </c>
      <c r="B4420" s="5" t="s">
        <v>22577</v>
      </c>
      <c r="C4420" s="5" t="s">
        <v>22578</v>
      </c>
      <c r="D4420" s="6" t="s">
        <v>22573</v>
      </c>
      <c r="E4420" s="5" t="s">
        <v>22562</v>
      </c>
      <c r="F4420" s="5" t="s">
        <v>22419</v>
      </c>
      <c r="G4420" s="6" t="s">
        <v>22579</v>
      </c>
      <c r="H4420" s="5" t="s">
        <v>22580</v>
      </c>
      <c r="I4420" s="8" t="s">
        <v>22581</v>
      </c>
      <c r="J4420" s="5" t="s">
        <v>18</v>
      </c>
      <c r="K4420" s="5" t="s">
        <v>2145</v>
      </c>
    </row>
    <row r="4421">
      <c r="A4421" s="4">
        <v>6694.0</v>
      </c>
      <c r="B4421" s="5" t="s">
        <v>22582</v>
      </c>
      <c r="C4421" s="5" t="s">
        <v>22583</v>
      </c>
      <c r="D4421" s="6" t="s">
        <v>22573</v>
      </c>
      <c r="E4421" s="5" t="s">
        <v>22562</v>
      </c>
      <c r="F4421" s="5" t="s">
        <v>22419</v>
      </c>
      <c r="G4421" s="6" t="s">
        <v>22579</v>
      </c>
      <c r="H4421" s="5" t="s">
        <v>22580</v>
      </c>
      <c r="I4421" s="8" t="s">
        <v>22581</v>
      </c>
      <c r="J4421" s="5" t="s">
        <v>108</v>
      </c>
      <c r="K4421" s="5" t="s">
        <v>1410</v>
      </c>
    </row>
    <row r="4422">
      <c r="A4422" s="4">
        <v>6695.0</v>
      </c>
      <c r="B4422" s="5" t="s">
        <v>8397</v>
      </c>
      <c r="C4422" s="5" t="s">
        <v>22578</v>
      </c>
      <c r="D4422" s="6" t="s">
        <v>22573</v>
      </c>
      <c r="E4422" s="5" t="s">
        <v>22562</v>
      </c>
      <c r="F4422" s="5" t="s">
        <v>22419</v>
      </c>
      <c r="G4422" s="6" t="s">
        <v>22579</v>
      </c>
      <c r="H4422" s="5" t="s">
        <v>22580</v>
      </c>
      <c r="I4422" s="8" t="s">
        <v>22581</v>
      </c>
      <c r="J4422" s="5" t="s">
        <v>18</v>
      </c>
      <c r="K4422" s="5" t="s">
        <v>5713</v>
      </c>
    </row>
    <row r="4423">
      <c r="A4423" s="4">
        <v>6692.0</v>
      </c>
      <c r="B4423" s="5" t="s">
        <v>22584</v>
      </c>
      <c r="C4423" s="5" t="s">
        <v>22585</v>
      </c>
      <c r="D4423" s="6" t="s">
        <v>22586</v>
      </c>
      <c r="E4423" s="5" t="s">
        <v>22562</v>
      </c>
      <c r="F4423" s="5" t="s">
        <v>22419</v>
      </c>
      <c r="G4423" s="6" t="s">
        <v>22587</v>
      </c>
      <c r="H4423" s="5" t="s">
        <v>22588</v>
      </c>
      <c r="I4423" s="8" t="s">
        <v>22589</v>
      </c>
      <c r="J4423" s="5" t="s">
        <v>108</v>
      </c>
      <c r="K4423" s="5" t="s">
        <v>115</v>
      </c>
    </row>
    <row r="4424">
      <c r="A4424" s="4">
        <v>6691.0</v>
      </c>
      <c r="B4424" s="5" t="s">
        <v>22590</v>
      </c>
      <c r="C4424" s="5" t="s">
        <v>22591</v>
      </c>
      <c r="D4424" s="6" t="s">
        <v>22592</v>
      </c>
      <c r="E4424" s="5" t="s">
        <v>22562</v>
      </c>
      <c r="F4424" s="5" t="s">
        <v>22419</v>
      </c>
      <c r="G4424" s="6" t="s">
        <v>22593</v>
      </c>
      <c r="H4424" s="7" t="s">
        <v>22594</v>
      </c>
      <c r="I4424" s="8" t="s">
        <v>22595</v>
      </c>
      <c r="J4424" s="5" t="s">
        <v>108</v>
      </c>
      <c r="K4424" s="5" t="s">
        <v>115</v>
      </c>
    </row>
    <row r="4425">
      <c r="A4425" s="4">
        <v>6690.0</v>
      </c>
      <c r="B4425" s="5" t="s">
        <v>22596</v>
      </c>
      <c r="C4425" s="5" t="s">
        <v>22597</v>
      </c>
      <c r="D4425" s="6" t="s">
        <v>22598</v>
      </c>
      <c r="E4425" s="5" t="s">
        <v>22599</v>
      </c>
      <c r="F4425" s="5" t="s">
        <v>22419</v>
      </c>
      <c r="G4425" s="6" t="s">
        <v>22600</v>
      </c>
      <c r="H4425" s="5" t="s">
        <v>22601</v>
      </c>
      <c r="I4425" s="8" t="s">
        <v>22602</v>
      </c>
      <c r="J4425" s="5" t="s">
        <v>51</v>
      </c>
      <c r="K4425" s="5" t="s">
        <v>2996</v>
      </c>
    </row>
    <row r="4426">
      <c r="A4426" s="4">
        <v>6689.0</v>
      </c>
      <c r="B4426" s="5" t="s">
        <v>22603</v>
      </c>
      <c r="C4426" s="5" t="s">
        <v>22604</v>
      </c>
      <c r="D4426" s="6" t="s">
        <v>22605</v>
      </c>
      <c r="E4426" s="5" t="s">
        <v>22606</v>
      </c>
      <c r="F4426" s="5" t="s">
        <v>22419</v>
      </c>
      <c r="G4426" s="6" t="s">
        <v>22607</v>
      </c>
      <c r="H4426" s="5" t="s">
        <v>22608</v>
      </c>
      <c r="I4426" s="9" t="s">
        <v>22609</v>
      </c>
      <c r="J4426" s="5" t="s">
        <v>18</v>
      </c>
      <c r="K4426" s="5" t="s">
        <v>294</v>
      </c>
    </row>
    <row r="4427">
      <c r="A4427" s="4">
        <v>6688.0</v>
      </c>
      <c r="B4427" s="5" t="s">
        <v>22610</v>
      </c>
      <c r="C4427" s="5" t="s">
        <v>22611</v>
      </c>
      <c r="D4427" s="6" t="s">
        <v>22612</v>
      </c>
      <c r="E4427" s="5" t="s">
        <v>22613</v>
      </c>
      <c r="F4427" s="5" t="s">
        <v>22419</v>
      </c>
      <c r="G4427" s="6" t="s">
        <v>22614</v>
      </c>
      <c r="H4427" s="7" t="s">
        <v>22615</v>
      </c>
      <c r="I4427" s="8" t="s">
        <v>22616</v>
      </c>
      <c r="J4427" s="5" t="s">
        <v>18</v>
      </c>
      <c r="K4427" s="5" t="s">
        <v>1014</v>
      </c>
    </row>
    <row r="4428">
      <c r="A4428" s="4">
        <v>6687.0</v>
      </c>
      <c r="B4428" s="5" t="s">
        <v>22617</v>
      </c>
      <c r="C4428" s="5" t="s">
        <v>22618</v>
      </c>
      <c r="D4428" s="6" t="s">
        <v>22619</v>
      </c>
      <c r="E4428" s="5" t="s">
        <v>22620</v>
      </c>
      <c r="F4428" s="5" t="s">
        <v>22419</v>
      </c>
      <c r="G4428" s="6" t="s">
        <v>22621</v>
      </c>
      <c r="H4428" s="4" t="s">
        <v>22622</v>
      </c>
      <c r="I4428" s="8" t="s">
        <v>22623</v>
      </c>
      <c r="J4428" s="5" t="s">
        <v>108</v>
      </c>
      <c r="K4428" s="5" t="s">
        <v>294</v>
      </c>
    </row>
    <row r="4429">
      <c r="A4429" s="4">
        <v>6686.0</v>
      </c>
      <c r="B4429" s="5" t="s">
        <v>22617</v>
      </c>
      <c r="C4429" s="5" t="s">
        <v>22618</v>
      </c>
      <c r="D4429" s="6" t="s">
        <v>22619</v>
      </c>
      <c r="E4429" s="5" t="s">
        <v>22620</v>
      </c>
      <c r="F4429" s="5" t="s">
        <v>22419</v>
      </c>
      <c r="G4429" s="6" t="s">
        <v>22624</v>
      </c>
      <c r="H4429" s="4" t="s">
        <v>22622</v>
      </c>
      <c r="I4429" s="11" t="s">
        <v>22625</v>
      </c>
      <c r="J4429" s="5" t="s">
        <v>42</v>
      </c>
      <c r="K4429" s="5" t="s">
        <v>578</v>
      </c>
    </row>
    <row r="4430">
      <c r="A4430" s="4">
        <v>6685.0</v>
      </c>
      <c r="B4430" s="5" t="s">
        <v>22626</v>
      </c>
      <c r="C4430" s="5" t="s">
        <v>22627</v>
      </c>
      <c r="D4430" s="6" t="s">
        <v>22628</v>
      </c>
      <c r="E4430" s="5" t="s">
        <v>22629</v>
      </c>
      <c r="F4430" s="5" t="s">
        <v>22419</v>
      </c>
      <c r="G4430" s="6" t="s">
        <v>22630</v>
      </c>
      <c r="H4430" s="5" t="s">
        <v>22631</v>
      </c>
      <c r="I4430" s="9" t="s">
        <v>22632</v>
      </c>
      <c r="J4430" s="5" t="s">
        <v>42</v>
      </c>
      <c r="K4430" s="5" t="s">
        <v>420</v>
      </c>
    </row>
    <row r="4431">
      <c r="A4431" s="4">
        <v>6684.0</v>
      </c>
      <c r="B4431" s="5" t="s">
        <v>22633</v>
      </c>
      <c r="C4431" s="5" t="s">
        <v>22634</v>
      </c>
      <c r="D4431" s="6" t="s">
        <v>22628</v>
      </c>
      <c r="E4431" s="5" t="s">
        <v>22629</v>
      </c>
      <c r="F4431" s="5" t="s">
        <v>22419</v>
      </c>
      <c r="G4431" s="6" t="s">
        <v>22635</v>
      </c>
      <c r="H4431" s="5" t="s">
        <v>22636</v>
      </c>
      <c r="I4431" s="8" t="s">
        <v>22637</v>
      </c>
      <c r="J4431" s="5" t="s">
        <v>42</v>
      </c>
      <c r="K4431" s="5" t="s">
        <v>921</v>
      </c>
    </row>
    <row r="4432">
      <c r="A4432" s="4">
        <v>6683.0</v>
      </c>
      <c r="B4432" s="5" t="s">
        <v>22638</v>
      </c>
      <c r="C4432" s="5" t="s">
        <v>22639</v>
      </c>
      <c r="D4432" s="6" t="s">
        <v>22640</v>
      </c>
      <c r="E4432" s="5" t="s">
        <v>22629</v>
      </c>
      <c r="F4432" s="5" t="s">
        <v>22419</v>
      </c>
      <c r="G4432" s="6" t="s">
        <v>22641</v>
      </c>
      <c r="H4432" s="5" t="s">
        <v>22642</v>
      </c>
      <c r="I4432" s="8" t="s">
        <v>22643</v>
      </c>
      <c r="J4432" s="5" t="s">
        <v>18</v>
      </c>
      <c r="K4432" s="5" t="s">
        <v>152</v>
      </c>
    </row>
    <row r="4433">
      <c r="A4433" s="4">
        <v>6682.0</v>
      </c>
      <c r="B4433" s="5" t="s">
        <v>22644</v>
      </c>
      <c r="C4433" s="5" t="s">
        <v>22645</v>
      </c>
      <c r="D4433" s="6" t="s">
        <v>22646</v>
      </c>
      <c r="E4433" s="5" t="s">
        <v>22647</v>
      </c>
      <c r="F4433" s="5" t="s">
        <v>22419</v>
      </c>
      <c r="G4433" s="6" t="s">
        <v>22648</v>
      </c>
      <c r="H4433" s="5" t="s">
        <v>22649</v>
      </c>
      <c r="I4433" s="8" t="s">
        <v>22650</v>
      </c>
      <c r="J4433" s="5" t="s">
        <v>108</v>
      </c>
      <c r="K4433" s="5" t="s">
        <v>2462</v>
      </c>
    </row>
    <row r="4434">
      <c r="A4434" s="4">
        <v>6681.0</v>
      </c>
      <c r="B4434" s="5" t="s">
        <v>22651</v>
      </c>
      <c r="C4434" s="5" t="s">
        <v>22652</v>
      </c>
      <c r="D4434" s="6" t="s">
        <v>22653</v>
      </c>
      <c r="E4434" s="5" t="s">
        <v>22654</v>
      </c>
      <c r="F4434" s="5" t="s">
        <v>22419</v>
      </c>
      <c r="G4434" s="6" t="s">
        <v>22655</v>
      </c>
      <c r="H4434" s="5" t="s">
        <v>22656</v>
      </c>
      <c r="I4434" s="8" t="s">
        <v>22657</v>
      </c>
      <c r="J4434" s="5" t="s">
        <v>108</v>
      </c>
      <c r="K4434" s="5" t="s">
        <v>9742</v>
      </c>
    </row>
    <row r="4435">
      <c r="A4435" s="4">
        <v>6680.0</v>
      </c>
      <c r="B4435" s="5" t="s">
        <v>22658</v>
      </c>
      <c r="C4435" s="5" t="s">
        <v>22659</v>
      </c>
      <c r="D4435" s="6" t="s">
        <v>22653</v>
      </c>
      <c r="E4435" s="5" t="s">
        <v>22654</v>
      </c>
      <c r="F4435" s="5" t="s">
        <v>22419</v>
      </c>
      <c r="G4435" s="6" t="s">
        <v>22660</v>
      </c>
      <c r="H4435" s="5" t="s">
        <v>14794</v>
      </c>
      <c r="I4435" s="8" t="s">
        <v>14795</v>
      </c>
      <c r="J4435" s="5" t="s">
        <v>108</v>
      </c>
      <c r="K4435" s="4" t="s">
        <v>42</v>
      </c>
    </row>
    <row r="4436">
      <c r="A4436" s="4">
        <v>6679.0</v>
      </c>
      <c r="B4436" s="5" t="s">
        <v>22661</v>
      </c>
      <c r="C4436" s="5" t="s">
        <v>22662</v>
      </c>
      <c r="D4436" s="6" t="s">
        <v>22653</v>
      </c>
      <c r="E4436" s="5" t="s">
        <v>22654</v>
      </c>
      <c r="F4436" s="5" t="s">
        <v>22419</v>
      </c>
      <c r="G4436" s="6" t="s">
        <v>22663</v>
      </c>
      <c r="H4436" s="5" t="s">
        <v>22664</v>
      </c>
      <c r="I4436" s="8" t="s">
        <v>22665</v>
      </c>
      <c r="J4436" s="5" t="s">
        <v>42</v>
      </c>
      <c r="K4436" s="5" t="s">
        <v>2456</v>
      </c>
    </row>
    <row r="4437">
      <c r="A4437" s="4">
        <v>6678.0</v>
      </c>
      <c r="B4437" s="5" t="s">
        <v>22666</v>
      </c>
      <c r="C4437" s="5" t="s">
        <v>22667</v>
      </c>
      <c r="D4437" s="6" t="s">
        <v>22668</v>
      </c>
      <c r="E4437" s="5" t="s">
        <v>22654</v>
      </c>
      <c r="F4437" s="5" t="s">
        <v>22419</v>
      </c>
      <c r="G4437" s="6" t="s">
        <v>22669</v>
      </c>
      <c r="H4437" s="5" t="s">
        <v>22670</v>
      </c>
      <c r="I4437" s="9" t="s">
        <v>22671</v>
      </c>
      <c r="J4437" s="5" t="s">
        <v>93</v>
      </c>
      <c r="K4437" s="5" t="s">
        <v>782</v>
      </c>
    </row>
    <row r="4438">
      <c r="A4438" s="4">
        <v>6677.0</v>
      </c>
      <c r="B4438" s="5" t="s">
        <v>22672</v>
      </c>
      <c r="C4438" s="5" t="s">
        <v>22673</v>
      </c>
      <c r="D4438" s="6" t="s">
        <v>22674</v>
      </c>
      <c r="E4438" s="5" t="s">
        <v>22675</v>
      </c>
      <c r="F4438" s="5" t="s">
        <v>22419</v>
      </c>
      <c r="G4438" s="6" t="s">
        <v>22676</v>
      </c>
      <c r="H4438" s="7" t="s">
        <v>22677</v>
      </c>
      <c r="I4438" s="8" t="s">
        <v>22678</v>
      </c>
      <c r="J4438" s="5" t="s">
        <v>42</v>
      </c>
      <c r="K4438" s="5" t="s">
        <v>3415</v>
      </c>
    </row>
    <row r="4439">
      <c r="A4439" s="4">
        <v>6676.0</v>
      </c>
      <c r="B4439" s="5" t="s">
        <v>22679</v>
      </c>
      <c r="C4439" s="5" t="s">
        <v>22680</v>
      </c>
      <c r="D4439" s="6" t="s">
        <v>22674</v>
      </c>
      <c r="E4439" s="5" t="s">
        <v>22675</v>
      </c>
      <c r="F4439" s="5" t="s">
        <v>22419</v>
      </c>
      <c r="G4439" s="6" t="s">
        <v>22681</v>
      </c>
      <c r="H4439" s="5" t="s">
        <v>22682</v>
      </c>
      <c r="I4439" s="9" t="s">
        <v>22683</v>
      </c>
      <c r="J4439" s="5" t="s">
        <v>42</v>
      </c>
      <c r="K4439" s="5" t="s">
        <v>17772</v>
      </c>
    </row>
    <row r="4440">
      <c r="A4440" s="4">
        <v>6675.0</v>
      </c>
      <c r="B4440" s="5" t="s">
        <v>22684</v>
      </c>
      <c r="C4440" s="5" t="s">
        <v>22685</v>
      </c>
      <c r="D4440" s="6" t="s">
        <v>22674</v>
      </c>
      <c r="E4440" s="5" t="s">
        <v>22675</v>
      </c>
      <c r="F4440" s="5" t="s">
        <v>22419</v>
      </c>
      <c r="G4440" s="6" t="s">
        <v>22686</v>
      </c>
      <c r="H4440" s="5" t="s">
        <v>22687</v>
      </c>
      <c r="I4440" s="9" t="s">
        <v>22688</v>
      </c>
      <c r="J4440" s="5" t="s">
        <v>42</v>
      </c>
      <c r="K4440" s="4" t="s">
        <v>42</v>
      </c>
    </row>
    <row r="4441">
      <c r="A4441" s="4">
        <v>6674.0</v>
      </c>
      <c r="B4441" s="5" t="s">
        <v>22689</v>
      </c>
      <c r="C4441" s="5" t="s">
        <v>22690</v>
      </c>
      <c r="D4441" s="6" t="s">
        <v>22674</v>
      </c>
      <c r="E4441" s="5" t="s">
        <v>22691</v>
      </c>
      <c r="F4441" s="5" t="s">
        <v>22419</v>
      </c>
      <c r="G4441" s="6" t="s">
        <v>22692</v>
      </c>
      <c r="H4441" s="5" t="s">
        <v>22693</v>
      </c>
      <c r="I4441" s="8" t="s">
        <v>22694</v>
      </c>
      <c r="J4441" s="5" t="s">
        <v>51</v>
      </c>
      <c r="K4441" s="5" t="s">
        <v>950</v>
      </c>
    </row>
    <row r="4442">
      <c r="A4442" s="4">
        <v>6673.0</v>
      </c>
      <c r="B4442" s="5" t="s">
        <v>22695</v>
      </c>
      <c r="C4442" s="5" t="s">
        <v>22696</v>
      </c>
      <c r="D4442" s="6" t="s">
        <v>22674</v>
      </c>
      <c r="E4442" s="5" t="s">
        <v>22675</v>
      </c>
      <c r="F4442" s="5" t="s">
        <v>22419</v>
      </c>
      <c r="G4442" s="6" t="s">
        <v>22697</v>
      </c>
      <c r="H4442" s="7" t="s">
        <v>22698</v>
      </c>
      <c r="I4442" s="8" t="str">
        <f>LOWER(SUBSTITUTE(SUBSTITUTE(SUBSTITUTE(SUBSTITUTE(SUBSTITUTE(SUBSTITUTE(SUBSTITUTE(B4442,"S.L.",""),"SL",""),"S.A.",""),"SA","")," ",""),".",""),",",""))&amp;".com"</f>
        <v>hotelpagan.com</v>
      </c>
      <c r="J4442" s="5" t="s">
        <v>93</v>
      </c>
      <c r="K4442" s="5" t="s">
        <v>160</v>
      </c>
    </row>
    <row r="4443">
      <c r="A4443" s="4">
        <v>6672.0</v>
      </c>
      <c r="B4443" s="5" t="s">
        <v>22699</v>
      </c>
      <c r="C4443" s="5" t="s">
        <v>22700</v>
      </c>
      <c r="D4443" s="6" t="s">
        <v>22701</v>
      </c>
      <c r="E4443" s="5" t="s">
        <v>22702</v>
      </c>
      <c r="F4443" s="5" t="s">
        <v>22419</v>
      </c>
      <c r="G4443" s="6" t="s">
        <v>22703</v>
      </c>
      <c r="H4443" s="7" t="s">
        <v>22704</v>
      </c>
      <c r="I4443" s="11" t="s">
        <v>22705</v>
      </c>
      <c r="J4443" s="5" t="s">
        <v>42</v>
      </c>
      <c r="K4443" s="5" t="s">
        <v>126</v>
      </c>
    </row>
    <row r="4444">
      <c r="A4444" s="4">
        <v>6671.0</v>
      </c>
      <c r="B4444" s="5" t="s">
        <v>22706</v>
      </c>
      <c r="C4444" s="5" t="s">
        <v>22707</v>
      </c>
      <c r="D4444" s="6" t="s">
        <v>22701</v>
      </c>
      <c r="E4444" s="5" t="s">
        <v>22702</v>
      </c>
      <c r="F4444" s="5" t="s">
        <v>22419</v>
      </c>
      <c r="G4444" s="6" t="s">
        <v>22708</v>
      </c>
      <c r="H4444" s="7" t="s">
        <v>22709</v>
      </c>
      <c r="I4444" s="8" t="str">
        <f>LOWER(SUBSTITUTE(SUBSTITUTE(SUBSTITUTE(SUBSTITUTE(SUBSTITUTE(SUBSTITUTE(SUBSTITUTE(B4444,"S.L.",""),"SL",""),"S.A.",""),"SA","")," ",""),".",""),",",""))&amp;".com"</f>
        <v>petronilomartinezpardo.com</v>
      </c>
      <c r="J4444" s="5" t="s">
        <v>93</v>
      </c>
      <c r="K4444" s="4" t="s">
        <v>42</v>
      </c>
    </row>
    <row r="4445">
      <c r="A4445" s="4">
        <v>6670.0</v>
      </c>
      <c r="B4445" s="5" t="s">
        <v>22710</v>
      </c>
      <c r="C4445" s="5" t="s">
        <v>22711</v>
      </c>
      <c r="D4445" s="6" t="s">
        <v>22701</v>
      </c>
      <c r="E4445" s="5" t="s">
        <v>22702</v>
      </c>
      <c r="F4445" s="5" t="s">
        <v>22419</v>
      </c>
      <c r="G4445" s="6" t="s">
        <v>22712</v>
      </c>
      <c r="H4445" s="5" t="s">
        <v>22713</v>
      </c>
      <c r="I4445" s="8" t="s">
        <v>22714</v>
      </c>
      <c r="J4445" s="5" t="s">
        <v>42</v>
      </c>
      <c r="K4445" s="5" t="s">
        <v>1427</v>
      </c>
    </row>
    <row r="4446">
      <c r="A4446" s="4">
        <v>6669.0</v>
      </c>
      <c r="B4446" s="5" t="s">
        <v>22715</v>
      </c>
      <c r="C4446" s="5" t="s">
        <v>22716</v>
      </c>
      <c r="D4446" s="6" t="s">
        <v>22701</v>
      </c>
      <c r="E4446" s="5" t="s">
        <v>22702</v>
      </c>
      <c r="F4446" s="5" t="s">
        <v>22419</v>
      </c>
      <c r="G4446" s="6" t="s">
        <v>22717</v>
      </c>
      <c r="H4446" s="5" t="s">
        <v>22718</v>
      </c>
      <c r="I4446" s="8" t="s">
        <v>22719</v>
      </c>
      <c r="J4446" s="5" t="s">
        <v>51</v>
      </c>
      <c r="K4446" s="5" t="s">
        <v>294</v>
      </c>
    </row>
    <row r="4447">
      <c r="A4447" s="4">
        <v>6668.0</v>
      </c>
      <c r="B4447" s="5" t="s">
        <v>22720</v>
      </c>
      <c r="C4447" s="5" t="s">
        <v>22721</v>
      </c>
      <c r="D4447" s="6" t="s">
        <v>22722</v>
      </c>
      <c r="E4447" s="5" t="s">
        <v>22723</v>
      </c>
      <c r="F4447" s="5" t="s">
        <v>22419</v>
      </c>
      <c r="G4447" s="6" t="s">
        <v>22724</v>
      </c>
      <c r="H4447" s="5" t="s">
        <v>22725</v>
      </c>
      <c r="I4447" s="8" t="s">
        <v>22726</v>
      </c>
      <c r="J4447" s="5" t="s">
        <v>42</v>
      </c>
      <c r="K4447" s="5" t="s">
        <v>22727</v>
      </c>
    </row>
    <row r="4448">
      <c r="A4448" s="4">
        <v>6667.0</v>
      </c>
      <c r="B4448" s="5" t="s">
        <v>22728</v>
      </c>
      <c r="C4448" s="5" t="s">
        <v>22721</v>
      </c>
      <c r="D4448" s="6" t="s">
        <v>22722</v>
      </c>
      <c r="E4448" s="5" t="s">
        <v>22723</v>
      </c>
      <c r="F4448" s="5" t="s">
        <v>22419</v>
      </c>
      <c r="G4448" s="6" t="s">
        <v>22729</v>
      </c>
      <c r="H4448" s="5" t="s">
        <v>22725</v>
      </c>
      <c r="I4448" s="8" t="s">
        <v>22726</v>
      </c>
      <c r="J4448" s="5" t="s">
        <v>42</v>
      </c>
      <c r="K4448" s="5" t="s">
        <v>16805</v>
      </c>
    </row>
    <row r="4449">
      <c r="A4449" s="4">
        <v>6666.0</v>
      </c>
      <c r="B4449" s="5" t="s">
        <v>22730</v>
      </c>
      <c r="C4449" s="5" t="s">
        <v>22731</v>
      </c>
      <c r="D4449" s="6" t="s">
        <v>22732</v>
      </c>
      <c r="E4449" s="5" t="s">
        <v>22723</v>
      </c>
      <c r="F4449" s="5" t="s">
        <v>22419</v>
      </c>
      <c r="G4449" s="6" t="s">
        <v>22733</v>
      </c>
      <c r="H4449" s="5" t="s">
        <v>22734</v>
      </c>
      <c r="I4449" s="8" t="s">
        <v>22735</v>
      </c>
      <c r="J4449" s="5" t="s">
        <v>93</v>
      </c>
      <c r="K4449" s="5" t="s">
        <v>201</v>
      </c>
    </row>
    <row r="4450">
      <c r="A4450" s="4">
        <v>6665.0</v>
      </c>
      <c r="B4450" s="5" t="s">
        <v>22736</v>
      </c>
      <c r="C4450" s="5" t="s">
        <v>22737</v>
      </c>
      <c r="D4450" s="6" t="s">
        <v>22722</v>
      </c>
      <c r="E4450" s="5" t="s">
        <v>22702</v>
      </c>
      <c r="F4450" s="5" t="s">
        <v>22419</v>
      </c>
      <c r="G4450" s="6" t="s">
        <v>22738</v>
      </c>
      <c r="H4450" s="7" t="s">
        <v>22739</v>
      </c>
      <c r="I4450" s="8" t="str">
        <f t="shared" ref="I4450:I4451" si="18">LOWER(SUBSTITUTE(SUBSTITUTE(SUBSTITUTE(SUBSTITUTE(SUBSTITUTE(SUBSTITUTE(SUBSTITUTE(B4450,"S.L.",""),"SL",""),"S.A.",""),"SA","")," ",""),".",""),",",""))&amp;".com"</f>
        <v>hudoblemar.com</v>
      </c>
      <c r="J4450" s="5" t="s">
        <v>93</v>
      </c>
      <c r="K4450" s="5" t="s">
        <v>22740</v>
      </c>
    </row>
    <row r="4451">
      <c r="A4451" s="4">
        <v>6664.0</v>
      </c>
      <c r="B4451" s="5" t="s">
        <v>22741</v>
      </c>
      <c r="C4451" s="5" t="s">
        <v>22742</v>
      </c>
      <c r="D4451" s="6" t="s">
        <v>22722</v>
      </c>
      <c r="E4451" s="5" t="s">
        <v>22723</v>
      </c>
      <c r="F4451" s="5" t="s">
        <v>22419</v>
      </c>
      <c r="G4451" s="6" t="s">
        <v>22743</v>
      </c>
      <c r="H4451" s="7" t="s">
        <v>22744</v>
      </c>
      <c r="I4451" s="8" t="str">
        <f t="shared" si="18"/>
        <v>proasolentremares.com</v>
      </c>
      <c r="J4451" s="5" t="s">
        <v>108</v>
      </c>
      <c r="K4451" s="4" t="s">
        <v>42</v>
      </c>
    </row>
    <row r="4452">
      <c r="A4452" s="4">
        <v>6663.0</v>
      </c>
      <c r="B4452" s="5" t="s">
        <v>22745</v>
      </c>
      <c r="C4452" s="5" t="s">
        <v>22746</v>
      </c>
      <c r="D4452" s="6" t="s">
        <v>22722</v>
      </c>
      <c r="E4452" s="5" t="s">
        <v>22723</v>
      </c>
      <c r="F4452" s="5" t="s">
        <v>22419</v>
      </c>
      <c r="G4452" s="6" t="s">
        <v>22747</v>
      </c>
      <c r="H4452" s="5" t="s">
        <v>22748</v>
      </c>
      <c r="I4452" s="8" t="s">
        <v>22749</v>
      </c>
      <c r="J4452" s="5" t="s">
        <v>51</v>
      </c>
      <c r="K4452" s="5" t="s">
        <v>22750</v>
      </c>
    </row>
    <row r="4453">
      <c r="A4453" s="4">
        <v>6662.0</v>
      </c>
      <c r="B4453" s="5" t="s">
        <v>22751</v>
      </c>
      <c r="C4453" s="5" t="s">
        <v>22752</v>
      </c>
      <c r="D4453" s="6" t="s">
        <v>22722</v>
      </c>
      <c r="E4453" s="5" t="s">
        <v>22723</v>
      </c>
      <c r="F4453" s="5" t="s">
        <v>22419</v>
      </c>
      <c r="G4453" s="6" t="s">
        <v>22753</v>
      </c>
      <c r="H4453" s="7" t="s">
        <v>22754</v>
      </c>
      <c r="I4453" s="8" t="str">
        <f>LOWER(SUBSTITUTE(SUBSTITUTE(SUBSTITUTE(SUBSTITUTE(SUBSTITUTE(SUBSTITUTE(SUBSTITUTE(B4453,"S.L.",""),"SL",""),"S.A.",""),"SA","")," ",""),".",""),",",""))&amp;".com"</f>
        <v>solgalua.com</v>
      </c>
      <c r="J4453" s="5" t="s">
        <v>108</v>
      </c>
      <c r="K4453" s="5" t="s">
        <v>6319</v>
      </c>
    </row>
    <row r="4454">
      <c r="A4454" s="4">
        <v>6661.0</v>
      </c>
      <c r="B4454" s="5" t="s">
        <v>22755</v>
      </c>
      <c r="C4454" s="5" t="s">
        <v>22756</v>
      </c>
      <c r="D4454" s="6" t="s">
        <v>22757</v>
      </c>
      <c r="E4454" s="5" t="s">
        <v>22419</v>
      </c>
      <c r="F4454" s="5" t="s">
        <v>22419</v>
      </c>
      <c r="G4454" s="6" t="s">
        <v>22758</v>
      </c>
      <c r="H4454" s="4" t="s">
        <v>22759</v>
      </c>
      <c r="I4454" s="8" t="s">
        <v>22760</v>
      </c>
      <c r="J4454" s="5" t="s">
        <v>232</v>
      </c>
      <c r="K4454" s="5" t="s">
        <v>1375</v>
      </c>
    </row>
    <row r="4455">
      <c r="A4455" s="4">
        <v>6660.0</v>
      </c>
      <c r="B4455" s="5" t="s">
        <v>22755</v>
      </c>
      <c r="C4455" s="5" t="s">
        <v>22761</v>
      </c>
      <c r="D4455" s="6" t="s">
        <v>22762</v>
      </c>
      <c r="E4455" s="5" t="s">
        <v>22426</v>
      </c>
      <c r="F4455" s="5" t="s">
        <v>22419</v>
      </c>
      <c r="G4455" s="6" t="s">
        <v>22758</v>
      </c>
      <c r="H4455" s="5" t="s">
        <v>22763</v>
      </c>
      <c r="I4455" s="8" t="s">
        <v>22760</v>
      </c>
      <c r="J4455" s="5" t="s">
        <v>108</v>
      </c>
      <c r="K4455" s="5" t="s">
        <v>906</v>
      </c>
    </row>
    <row r="4456">
      <c r="A4456" s="4">
        <v>6659.0</v>
      </c>
      <c r="B4456" s="5" t="s">
        <v>22764</v>
      </c>
      <c r="C4456" s="5" t="s">
        <v>22765</v>
      </c>
      <c r="D4456" s="6" t="s">
        <v>22766</v>
      </c>
      <c r="E4456" s="5" t="s">
        <v>22723</v>
      </c>
      <c r="F4456" s="5" t="s">
        <v>22419</v>
      </c>
      <c r="G4456" s="6" t="s">
        <v>22767</v>
      </c>
      <c r="H4456" s="4" t="s">
        <v>22768</v>
      </c>
      <c r="I4456" s="11" t="s">
        <v>22769</v>
      </c>
      <c r="J4456" s="5" t="s">
        <v>42</v>
      </c>
      <c r="K4456" s="5" t="s">
        <v>3001</v>
      </c>
    </row>
    <row r="4457">
      <c r="A4457" s="4">
        <v>6658.0</v>
      </c>
      <c r="B4457" s="5" t="s">
        <v>22770</v>
      </c>
      <c r="C4457" s="5" t="s">
        <v>22771</v>
      </c>
      <c r="D4457" s="6" t="s">
        <v>22772</v>
      </c>
      <c r="E4457" s="5" t="s">
        <v>22723</v>
      </c>
      <c r="F4457" s="5" t="s">
        <v>22419</v>
      </c>
      <c r="G4457" s="6" t="s">
        <v>22773</v>
      </c>
      <c r="H4457" s="5" t="s">
        <v>22774</v>
      </c>
      <c r="I4457" s="8" t="s">
        <v>22775</v>
      </c>
      <c r="J4457" s="5" t="s">
        <v>108</v>
      </c>
      <c r="K4457" s="5" t="s">
        <v>6053</v>
      </c>
    </row>
    <row r="4458">
      <c r="A4458" s="4">
        <v>6657.0</v>
      </c>
      <c r="B4458" s="5" t="s">
        <v>22776</v>
      </c>
      <c r="C4458" s="5" t="s">
        <v>22777</v>
      </c>
      <c r="D4458" s="6" t="s">
        <v>22772</v>
      </c>
      <c r="E4458" s="5" t="s">
        <v>22723</v>
      </c>
      <c r="F4458" s="5" t="s">
        <v>22419</v>
      </c>
      <c r="G4458" s="6" t="s">
        <v>22778</v>
      </c>
      <c r="H4458" s="5" t="s">
        <v>22779</v>
      </c>
      <c r="I4458" s="8" t="s">
        <v>22775</v>
      </c>
      <c r="J4458" s="5" t="s">
        <v>42</v>
      </c>
      <c r="K4458" s="5" t="s">
        <v>14078</v>
      </c>
    </row>
    <row r="4459">
      <c r="A4459" s="4">
        <v>6656.0</v>
      </c>
      <c r="B4459" s="5" t="s">
        <v>22780</v>
      </c>
      <c r="C4459" s="5" t="s">
        <v>22781</v>
      </c>
      <c r="D4459" s="6" t="s">
        <v>22782</v>
      </c>
      <c r="E4459" s="5" t="s">
        <v>22723</v>
      </c>
      <c r="F4459" s="5" t="s">
        <v>22419</v>
      </c>
      <c r="G4459" s="6" t="s">
        <v>22783</v>
      </c>
      <c r="H4459" s="5" t="s">
        <v>22784</v>
      </c>
      <c r="I4459" s="8" t="s">
        <v>22785</v>
      </c>
      <c r="J4459" s="5" t="s">
        <v>463</v>
      </c>
      <c r="K4459" s="5" t="s">
        <v>1649</v>
      </c>
    </row>
    <row r="4460">
      <c r="A4460" s="4">
        <v>6655.0</v>
      </c>
      <c r="B4460" s="5" t="s">
        <v>22786</v>
      </c>
      <c r="C4460" s="5" t="s">
        <v>22787</v>
      </c>
      <c r="D4460" s="6" t="s">
        <v>22788</v>
      </c>
      <c r="E4460" s="5" t="s">
        <v>22723</v>
      </c>
      <c r="F4460" s="5" t="s">
        <v>22419</v>
      </c>
      <c r="G4460" s="6" t="s">
        <v>22789</v>
      </c>
      <c r="H4460" s="5" t="s">
        <v>10528</v>
      </c>
      <c r="I4460" s="8" t="s">
        <v>22790</v>
      </c>
      <c r="J4460" s="5" t="s">
        <v>42</v>
      </c>
      <c r="K4460" s="5" t="s">
        <v>1421</v>
      </c>
    </row>
    <row r="4461">
      <c r="A4461" s="4">
        <v>6654.0</v>
      </c>
      <c r="B4461" s="5" t="s">
        <v>22791</v>
      </c>
      <c r="C4461" s="5" t="s">
        <v>22792</v>
      </c>
      <c r="D4461" s="6" t="s">
        <v>22788</v>
      </c>
      <c r="E4461" s="5" t="s">
        <v>22723</v>
      </c>
      <c r="F4461" s="5" t="s">
        <v>22419</v>
      </c>
      <c r="G4461" s="6" t="s">
        <v>22793</v>
      </c>
      <c r="H4461" s="7" t="s">
        <v>22794</v>
      </c>
      <c r="I4461" s="8" t="str">
        <f>LOWER(SUBSTITUTE(SUBSTITUTE(SUBSTITUTE(SUBSTITUTE(SUBSTITUTE(SUBSTITUTE(SUBSTITUTE(B4461,"S.L.",""),"SL",""),"S.A.",""),"SA","")," ",""),".",""),",",""))&amp;".com"</f>
        <v>hotelcartagenera.com</v>
      </c>
      <c r="J4461" s="5" t="s">
        <v>42</v>
      </c>
      <c r="K4461" s="5" t="s">
        <v>1144</v>
      </c>
    </row>
    <row r="4462">
      <c r="A4462" s="4">
        <v>6653.0</v>
      </c>
      <c r="B4462" s="5" t="s">
        <v>22795</v>
      </c>
      <c r="C4462" s="5" t="s">
        <v>22796</v>
      </c>
      <c r="D4462" s="6" t="s">
        <v>22797</v>
      </c>
      <c r="E4462" s="5" t="s">
        <v>22798</v>
      </c>
      <c r="F4462" s="5" t="s">
        <v>22419</v>
      </c>
      <c r="G4462" s="6" t="s">
        <v>22799</v>
      </c>
      <c r="H4462" s="5" t="s">
        <v>22800</v>
      </c>
      <c r="I4462" s="8" t="s">
        <v>22801</v>
      </c>
      <c r="J4462" s="5" t="s">
        <v>93</v>
      </c>
      <c r="K4462" s="5" t="s">
        <v>1398</v>
      </c>
    </row>
    <row r="4463">
      <c r="A4463" s="4">
        <v>6652.0</v>
      </c>
      <c r="B4463" s="5" t="s">
        <v>22802</v>
      </c>
      <c r="C4463" s="5" t="s">
        <v>22803</v>
      </c>
      <c r="D4463" s="6" t="s">
        <v>22804</v>
      </c>
      <c r="E4463" s="5" t="s">
        <v>22805</v>
      </c>
      <c r="F4463" s="5" t="s">
        <v>22419</v>
      </c>
      <c r="G4463" s="6" t="s">
        <v>22806</v>
      </c>
      <c r="H4463" s="5" t="s">
        <v>22807</v>
      </c>
      <c r="I4463" s="8" t="s">
        <v>22808</v>
      </c>
      <c r="J4463" s="5" t="s">
        <v>42</v>
      </c>
      <c r="K4463" s="5" t="s">
        <v>126</v>
      </c>
    </row>
    <row r="4464">
      <c r="A4464" s="4">
        <v>6651.0</v>
      </c>
      <c r="B4464" s="5" t="s">
        <v>22809</v>
      </c>
      <c r="C4464" s="5" t="s">
        <v>22810</v>
      </c>
      <c r="D4464" s="6" t="s">
        <v>22811</v>
      </c>
      <c r="E4464" s="5" t="s">
        <v>22418</v>
      </c>
      <c r="F4464" s="5" t="s">
        <v>22419</v>
      </c>
      <c r="G4464" s="6" t="s">
        <v>22812</v>
      </c>
      <c r="H4464" s="5" t="s">
        <v>22813</v>
      </c>
      <c r="I4464" s="8" t="s">
        <v>22814</v>
      </c>
      <c r="J4464" s="5" t="s">
        <v>42</v>
      </c>
      <c r="K4464" s="5" t="s">
        <v>109</v>
      </c>
    </row>
    <row r="4465">
      <c r="A4465" s="4">
        <v>6650.0</v>
      </c>
      <c r="B4465" s="5" t="s">
        <v>22815</v>
      </c>
      <c r="C4465" s="5" t="s">
        <v>22816</v>
      </c>
      <c r="D4465" s="6" t="s">
        <v>22811</v>
      </c>
      <c r="E4465" s="5" t="s">
        <v>22418</v>
      </c>
      <c r="F4465" s="5" t="s">
        <v>22419</v>
      </c>
      <c r="G4465" s="6" t="s">
        <v>22817</v>
      </c>
      <c r="H4465" s="5" t="s">
        <v>22818</v>
      </c>
      <c r="I4465" s="8" t="s">
        <v>22819</v>
      </c>
      <c r="J4465" s="5" t="s">
        <v>232</v>
      </c>
      <c r="K4465" s="5" t="s">
        <v>950</v>
      </c>
    </row>
    <row r="4466">
      <c r="A4466" s="4">
        <v>6649.0</v>
      </c>
      <c r="B4466" s="5" t="s">
        <v>22820</v>
      </c>
      <c r="C4466" s="5" t="s">
        <v>22821</v>
      </c>
      <c r="D4466" s="6" t="s">
        <v>22822</v>
      </c>
      <c r="E4466" s="5" t="s">
        <v>22798</v>
      </c>
      <c r="F4466" s="5" t="s">
        <v>22419</v>
      </c>
      <c r="G4466" s="6" t="s">
        <v>22823</v>
      </c>
      <c r="H4466" s="7" t="s">
        <v>22824</v>
      </c>
      <c r="I4466" s="8" t="str">
        <f>LOWER(SUBSTITUTE(SUBSTITUTE(SUBSTITUTE(SUBSTITUTE(SUBSTITUTE(SUBSTITUTE(SUBSTITUTE(B4466,"S.L.",""),"SL",""),"S.A.",""),"SA","")," ",""),".",""),",",""))&amp;".com"</f>
        <v>canocastora.com</v>
      </c>
      <c r="J4466" s="5" t="s">
        <v>108</v>
      </c>
      <c r="K4466" s="4" t="s">
        <v>42</v>
      </c>
    </row>
    <row r="4467">
      <c r="A4467" s="4">
        <v>6648.0</v>
      </c>
      <c r="B4467" s="5" t="s">
        <v>22825</v>
      </c>
      <c r="C4467" s="5" t="s">
        <v>22826</v>
      </c>
      <c r="D4467" s="6" t="s">
        <v>22827</v>
      </c>
      <c r="E4467" s="5" t="s">
        <v>22828</v>
      </c>
      <c r="F4467" s="5" t="s">
        <v>22419</v>
      </c>
      <c r="G4467" s="6" t="s">
        <v>22829</v>
      </c>
      <c r="H4467" s="5" t="s">
        <v>22830</v>
      </c>
      <c r="I4467" s="8" t="s">
        <v>22831</v>
      </c>
      <c r="J4467" s="5" t="s">
        <v>93</v>
      </c>
      <c r="K4467" s="5" t="s">
        <v>308</v>
      </c>
    </row>
    <row r="4468">
      <c r="A4468" s="4">
        <v>6647.0</v>
      </c>
      <c r="B4468" s="5" t="s">
        <v>22832</v>
      </c>
      <c r="C4468" s="5" t="s">
        <v>22833</v>
      </c>
      <c r="D4468" s="6" t="s">
        <v>22465</v>
      </c>
      <c r="E4468" s="5" t="s">
        <v>22466</v>
      </c>
      <c r="F4468" s="5" t="s">
        <v>22419</v>
      </c>
      <c r="G4468" s="6" t="s">
        <v>22834</v>
      </c>
      <c r="H4468" s="5" t="s">
        <v>22835</v>
      </c>
      <c r="I4468" s="8" t="s">
        <v>22836</v>
      </c>
      <c r="J4468" s="5" t="s">
        <v>42</v>
      </c>
      <c r="K4468" s="5" t="s">
        <v>66</v>
      </c>
    </row>
    <row r="4469">
      <c r="A4469" s="4">
        <v>6646.0</v>
      </c>
      <c r="B4469" s="5" t="s">
        <v>22837</v>
      </c>
      <c r="C4469" s="5" t="s">
        <v>22838</v>
      </c>
      <c r="D4469" s="6" t="s">
        <v>22508</v>
      </c>
      <c r="E4469" s="5" t="s">
        <v>22503</v>
      </c>
      <c r="F4469" s="5" t="s">
        <v>22419</v>
      </c>
      <c r="G4469" s="6" t="s">
        <v>22839</v>
      </c>
      <c r="H4469" s="5" t="s">
        <v>22840</v>
      </c>
      <c r="I4469" s="8" t="s">
        <v>22841</v>
      </c>
      <c r="J4469" s="5" t="s">
        <v>108</v>
      </c>
      <c r="K4469" s="5" t="s">
        <v>308</v>
      </c>
    </row>
    <row r="4470">
      <c r="A4470" s="4">
        <v>6645.0</v>
      </c>
      <c r="B4470" s="5" t="s">
        <v>22842</v>
      </c>
      <c r="C4470" s="5" t="s">
        <v>22843</v>
      </c>
      <c r="D4470" s="6" t="s">
        <v>22844</v>
      </c>
      <c r="E4470" s="5" t="s">
        <v>22805</v>
      </c>
      <c r="F4470" s="5" t="s">
        <v>22419</v>
      </c>
      <c r="G4470" s="6" t="s">
        <v>22845</v>
      </c>
      <c r="H4470" s="5" t="s">
        <v>22846</v>
      </c>
      <c r="I4470" s="8" t="s">
        <v>22847</v>
      </c>
      <c r="J4470" s="5" t="s">
        <v>108</v>
      </c>
      <c r="K4470" s="5" t="s">
        <v>782</v>
      </c>
    </row>
    <row r="4471">
      <c r="A4471" s="4">
        <v>6644.0</v>
      </c>
      <c r="B4471" s="5" t="s">
        <v>22848</v>
      </c>
      <c r="C4471" s="5" t="s">
        <v>22849</v>
      </c>
      <c r="D4471" s="6" t="s">
        <v>22797</v>
      </c>
      <c r="E4471" s="5" t="s">
        <v>22798</v>
      </c>
      <c r="F4471" s="5" t="s">
        <v>22419</v>
      </c>
      <c r="G4471" s="6" t="s">
        <v>22850</v>
      </c>
      <c r="H4471" s="5" t="s">
        <v>22851</v>
      </c>
      <c r="I4471" s="8" t="s">
        <v>22852</v>
      </c>
      <c r="J4471" s="5" t="s">
        <v>108</v>
      </c>
      <c r="K4471" s="5" t="s">
        <v>553</v>
      </c>
    </row>
    <row r="4472">
      <c r="A4472" s="4">
        <v>6643.0</v>
      </c>
      <c r="B4472" s="5" t="s">
        <v>22853</v>
      </c>
      <c r="C4472" s="5" t="s">
        <v>22854</v>
      </c>
      <c r="D4472" s="6" t="s">
        <v>22804</v>
      </c>
      <c r="E4472" s="5" t="s">
        <v>22805</v>
      </c>
      <c r="F4472" s="5" t="s">
        <v>22419</v>
      </c>
      <c r="G4472" s="6" t="s">
        <v>22855</v>
      </c>
      <c r="H4472" s="5" t="s">
        <v>22856</v>
      </c>
      <c r="I4472" s="9" t="s">
        <v>22857</v>
      </c>
      <c r="J4472" s="5" t="s">
        <v>108</v>
      </c>
      <c r="K4472" s="5" t="s">
        <v>464</v>
      </c>
    </row>
    <row r="4473">
      <c r="A4473" s="4">
        <v>6642.0</v>
      </c>
      <c r="B4473" s="5" t="s">
        <v>22858</v>
      </c>
      <c r="C4473" s="5" t="s">
        <v>22859</v>
      </c>
      <c r="D4473" s="6" t="s">
        <v>22472</v>
      </c>
      <c r="E4473" s="5" t="s">
        <v>22419</v>
      </c>
      <c r="F4473" s="5" t="s">
        <v>22419</v>
      </c>
      <c r="G4473" s="6" t="s">
        <v>22860</v>
      </c>
      <c r="H4473" s="5" t="s">
        <v>22861</v>
      </c>
      <c r="I4473" s="8" t="s">
        <v>22862</v>
      </c>
      <c r="J4473" s="5" t="s">
        <v>108</v>
      </c>
      <c r="K4473" s="5" t="s">
        <v>375</v>
      </c>
    </row>
    <row r="4474">
      <c r="A4474" s="4">
        <v>6641.0</v>
      </c>
      <c r="B4474" s="5" t="s">
        <v>22863</v>
      </c>
      <c r="C4474" s="5" t="s">
        <v>22864</v>
      </c>
      <c r="D4474" s="6" t="s">
        <v>22822</v>
      </c>
      <c r="E4474" s="5" t="s">
        <v>22798</v>
      </c>
      <c r="F4474" s="5" t="s">
        <v>22419</v>
      </c>
      <c r="G4474" s="6" t="s">
        <v>22865</v>
      </c>
      <c r="H4474" s="5" t="s">
        <v>22866</v>
      </c>
      <c r="I4474" s="8" t="s">
        <v>22867</v>
      </c>
      <c r="J4474" s="5" t="s">
        <v>93</v>
      </c>
      <c r="K4474" s="5" t="s">
        <v>126</v>
      </c>
    </row>
    <row r="4475">
      <c r="A4475" s="4">
        <v>6640.0</v>
      </c>
      <c r="B4475" s="5" t="s">
        <v>22868</v>
      </c>
      <c r="C4475" s="5" t="s">
        <v>22869</v>
      </c>
      <c r="D4475" s="6" t="s">
        <v>22811</v>
      </c>
      <c r="E4475" s="5" t="s">
        <v>22418</v>
      </c>
      <c r="F4475" s="5" t="s">
        <v>22419</v>
      </c>
      <c r="G4475" s="6" t="s">
        <v>22870</v>
      </c>
      <c r="H4475" s="5" t="s">
        <v>22813</v>
      </c>
      <c r="I4475" s="8" t="s">
        <v>22871</v>
      </c>
      <c r="J4475" s="5" t="s">
        <v>42</v>
      </c>
      <c r="K4475" s="5" t="s">
        <v>426</v>
      </c>
    </row>
    <row r="4476">
      <c r="A4476" s="4">
        <v>6639.0</v>
      </c>
      <c r="B4476" s="5" t="s">
        <v>22872</v>
      </c>
      <c r="C4476" s="5" t="s">
        <v>22873</v>
      </c>
      <c r="D4476" s="6" t="s">
        <v>22811</v>
      </c>
      <c r="E4476" s="5" t="s">
        <v>22418</v>
      </c>
      <c r="F4476" s="5" t="s">
        <v>22419</v>
      </c>
      <c r="G4476" s="6" t="s">
        <v>22874</v>
      </c>
      <c r="H4476" s="5" t="s">
        <v>22875</v>
      </c>
      <c r="I4476" s="8" t="s">
        <v>22876</v>
      </c>
      <c r="J4476" s="5" t="s">
        <v>42</v>
      </c>
      <c r="K4476" s="5" t="s">
        <v>426</v>
      </c>
    </row>
    <row r="4477">
      <c r="A4477" s="4">
        <v>6638.0</v>
      </c>
      <c r="B4477" s="5" t="s">
        <v>22877</v>
      </c>
      <c r="C4477" s="5" t="s">
        <v>22878</v>
      </c>
      <c r="D4477" s="6" t="s">
        <v>22811</v>
      </c>
      <c r="E4477" s="5" t="s">
        <v>22418</v>
      </c>
      <c r="F4477" s="5" t="s">
        <v>22419</v>
      </c>
      <c r="G4477" s="6" t="s">
        <v>22879</v>
      </c>
      <c r="H4477" s="5" t="s">
        <v>22880</v>
      </c>
      <c r="I4477" s="8" t="s">
        <v>493</v>
      </c>
      <c r="J4477" s="5" t="s">
        <v>42</v>
      </c>
      <c r="K4477" s="5" t="s">
        <v>2996</v>
      </c>
    </row>
    <row r="4478">
      <c r="A4478" s="4">
        <v>6637.0</v>
      </c>
      <c r="B4478" s="5" t="s">
        <v>22881</v>
      </c>
      <c r="C4478" s="5" t="s">
        <v>22882</v>
      </c>
      <c r="D4478" s="6" t="s">
        <v>22465</v>
      </c>
      <c r="E4478" s="5" t="s">
        <v>22466</v>
      </c>
      <c r="F4478" s="5" t="s">
        <v>22419</v>
      </c>
      <c r="G4478" s="6" t="s">
        <v>22883</v>
      </c>
      <c r="H4478" s="5" t="s">
        <v>22884</v>
      </c>
      <c r="I4478" s="8" t="s">
        <v>22885</v>
      </c>
      <c r="J4478" s="5" t="s">
        <v>51</v>
      </c>
      <c r="K4478" s="5" t="s">
        <v>4985</v>
      </c>
    </row>
    <row r="4479">
      <c r="A4479" s="4">
        <v>6636.0</v>
      </c>
      <c r="B4479" s="5" t="s">
        <v>22886</v>
      </c>
      <c r="C4479" s="5" t="s">
        <v>22887</v>
      </c>
      <c r="D4479" s="6" t="s">
        <v>22888</v>
      </c>
      <c r="E4479" s="5" t="s">
        <v>22419</v>
      </c>
      <c r="F4479" s="5" t="s">
        <v>22419</v>
      </c>
      <c r="G4479" s="6" t="s">
        <v>22889</v>
      </c>
      <c r="H4479" s="5" t="s">
        <v>22890</v>
      </c>
      <c r="I4479" s="8" t="s">
        <v>22891</v>
      </c>
      <c r="J4479" s="5" t="s">
        <v>93</v>
      </c>
      <c r="K4479" s="4" t="s">
        <v>42</v>
      </c>
    </row>
    <row r="4480">
      <c r="A4480" s="4">
        <v>6635.0</v>
      </c>
      <c r="B4480" s="5" t="s">
        <v>22892</v>
      </c>
      <c r="C4480" s="5" t="s">
        <v>22893</v>
      </c>
      <c r="D4480" s="6" t="s">
        <v>22894</v>
      </c>
      <c r="E4480" s="5" t="s">
        <v>22419</v>
      </c>
      <c r="F4480" s="5" t="s">
        <v>22419</v>
      </c>
      <c r="G4480" s="6" t="s">
        <v>22895</v>
      </c>
      <c r="H4480" s="4" t="s">
        <v>22896</v>
      </c>
      <c r="I4480" s="11" t="s">
        <v>22897</v>
      </c>
      <c r="J4480" s="5" t="s">
        <v>42</v>
      </c>
      <c r="K4480" s="5" t="s">
        <v>375</v>
      </c>
    </row>
    <row r="4481">
      <c r="A4481" s="4">
        <v>6634.0</v>
      </c>
      <c r="B4481" s="5" t="s">
        <v>22898</v>
      </c>
      <c r="C4481" s="5" t="s">
        <v>22899</v>
      </c>
      <c r="D4481" s="6" t="s">
        <v>22722</v>
      </c>
      <c r="E4481" s="5" t="s">
        <v>22723</v>
      </c>
      <c r="F4481" s="5" t="s">
        <v>22419</v>
      </c>
      <c r="G4481" s="6" t="s">
        <v>22900</v>
      </c>
      <c r="H4481" s="5" t="s">
        <v>22901</v>
      </c>
      <c r="I4481" s="8" t="s">
        <v>22726</v>
      </c>
      <c r="J4481" s="5" t="s">
        <v>463</v>
      </c>
      <c r="K4481" s="5" t="s">
        <v>22902</v>
      </c>
    </row>
    <row r="4482">
      <c r="A4482" s="4">
        <v>6633.0</v>
      </c>
      <c r="B4482" s="5" t="s">
        <v>22903</v>
      </c>
      <c r="C4482" s="5" t="s">
        <v>22904</v>
      </c>
      <c r="D4482" s="6" t="s">
        <v>22722</v>
      </c>
      <c r="E4482" s="5" t="s">
        <v>22723</v>
      </c>
      <c r="F4482" s="5" t="s">
        <v>22419</v>
      </c>
      <c r="G4482" s="6" t="s">
        <v>22905</v>
      </c>
      <c r="H4482" s="5" t="s">
        <v>22906</v>
      </c>
      <c r="I4482" s="8" t="s">
        <v>22907</v>
      </c>
      <c r="J4482" s="5" t="s">
        <v>42</v>
      </c>
      <c r="K4482" s="5" t="s">
        <v>15297</v>
      </c>
    </row>
    <row r="4483">
      <c r="A4483" s="4">
        <v>6632.0</v>
      </c>
      <c r="B4483" s="5" t="s">
        <v>22908</v>
      </c>
      <c r="C4483" s="5" t="s">
        <v>22909</v>
      </c>
      <c r="D4483" s="6" t="s">
        <v>22722</v>
      </c>
      <c r="E4483" s="5" t="s">
        <v>22723</v>
      </c>
      <c r="F4483" s="5" t="s">
        <v>22419</v>
      </c>
      <c r="G4483" s="6" t="s">
        <v>22910</v>
      </c>
      <c r="H4483" s="5" t="s">
        <v>22725</v>
      </c>
      <c r="I4483" s="8" t="s">
        <v>22911</v>
      </c>
      <c r="J4483" s="5" t="s">
        <v>108</v>
      </c>
      <c r="K4483" s="5" t="s">
        <v>7591</v>
      </c>
    </row>
    <row r="4484">
      <c r="A4484" s="4">
        <v>6631.0</v>
      </c>
      <c r="B4484" s="5" t="s">
        <v>22912</v>
      </c>
      <c r="C4484" s="5" t="s">
        <v>22913</v>
      </c>
      <c r="D4484" s="6" t="s">
        <v>22722</v>
      </c>
      <c r="E4484" s="5" t="s">
        <v>22702</v>
      </c>
      <c r="F4484" s="5" t="s">
        <v>22419</v>
      </c>
      <c r="G4484" s="6" t="s">
        <v>22914</v>
      </c>
      <c r="H4484" s="7" t="s">
        <v>22915</v>
      </c>
      <c r="I4484" s="8" t="str">
        <f>LOWER(SUBSTITUTE(SUBSTITUTE(SUBSTITUTE(SUBSTITUTE(SUBSTITUTE(SUBSTITUTE(SUBSTITUTE(B4484,"S.L.",""),"SL",""),"S.A.",""),"SA","")," ",""),".",""),",",""))&amp;".com"</f>
        <v>hotelmangalan.com</v>
      </c>
      <c r="J4484" s="5" t="s">
        <v>93</v>
      </c>
      <c r="K4484" s="5" t="s">
        <v>1186</v>
      </c>
    </row>
    <row r="4485">
      <c r="A4485" s="4">
        <v>6630.0</v>
      </c>
      <c r="B4485" s="5" t="s">
        <v>22916</v>
      </c>
      <c r="C4485" s="5" t="s">
        <v>22917</v>
      </c>
      <c r="D4485" s="6" t="s">
        <v>22701</v>
      </c>
      <c r="E4485" s="5" t="s">
        <v>22702</v>
      </c>
      <c r="F4485" s="5" t="s">
        <v>22419</v>
      </c>
      <c r="G4485" s="6" t="s">
        <v>22918</v>
      </c>
      <c r="H4485" s="4" t="s">
        <v>22919</v>
      </c>
      <c r="I4485" s="8" t="s">
        <v>22920</v>
      </c>
      <c r="J4485" s="5" t="s">
        <v>42</v>
      </c>
      <c r="K4485" s="5" t="s">
        <v>711</v>
      </c>
    </row>
    <row r="4486">
      <c r="A4486" s="4">
        <v>6629.0</v>
      </c>
      <c r="B4486" s="5" t="s">
        <v>20018</v>
      </c>
      <c r="C4486" s="5" t="s">
        <v>22921</v>
      </c>
      <c r="D4486" s="6" t="s">
        <v>22701</v>
      </c>
      <c r="E4486" s="5" t="s">
        <v>22702</v>
      </c>
      <c r="F4486" s="5" t="s">
        <v>22419</v>
      </c>
      <c r="G4486" s="6" t="s">
        <v>22922</v>
      </c>
      <c r="H4486" s="5" t="s">
        <v>22923</v>
      </c>
      <c r="I4486" s="8" t="s">
        <v>22924</v>
      </c>
      <c r="J4486" s="5" t="s">
        <v>108</v>
      </c>
      <c r="K4486" s="5" t="s">
        <v>921</v>
      </c>
    </row>
    <row r="4487">
      <c r="A4487" s="4">
        <v>6627.0</v>
      </c>
      <c r="B4487" s="5" t="s">
        <v>22925</v>
      </c>
      <c r="C4487" s="5" t="s">
        <v>22926</v>
      </c>
      <c r="D4487" s="6" t="s">
        <v>22927</v>
      </c>
      <c r="E4487" s="5" t="s">
        <v>22928</v>
      </c>
      <c r="F4487" s="5" t="s">
        <v>22419</v>
      </c>
      <c r="G4487" s="6" t="s">
        <v>22929</v>
      </c>
      <c r="H4487" s="5" t="s">
        <v>22930</v>
      </c>
      <c r="I4487" s="8" t="s">
        <v>22931</v>
      </c>
      <c r="J4487" s="5" t="s">
        <v>42</v>
      </c>
      <c r="K4487" s="5" t="s">
        <v>464</v>
      </c>
    </row>
    <row r="4488">
      <c r="A4488" s="4">
        <v>6628.0</v>
      </c>
      <c r="B4488" s="5" t="s">
        <v>22932</v>
      </c>
      <c r="C4488" s="5" t="s">
        <v>22933</v>
      </c>
      <c r="D4488" s="6" t="s">
        <v>22927</v>
      </c>
      <c r="E4488" s="5" t="s">
        <v>22928</v>
      </c>
      <c r="F4488" s="5" t="s">
        <v>22419</v>
      </c>
      <c r="G4488" s="6" t="s">
        <v>22929</v>
      </c>
      <c r="H4488" s="5" t="s">
        <v>22934</v>
      </c>
      <c r="I4488" s="8" t="s">
        <v>22935</v>
      </c>
      <c r="J4488" s="5" t="s">
        <v>108</v>
      </c>
      <c r="K4488" s="5" t="s">
        <v>2700</v>
      </c>
    </row>
    <row r="4489">
      <c r="A4489" s="4">
        <v>6626.0</v>
      </c>
      <c r="B4489" s="5" t="s">
        <v>22936</v>
      </c>
      <c r="C4489" s="5" t="s">
        <v>22937</v>
      </c>
      <c r="D4489" s="6" t="s">
        <v>22674</v>
      </c>
      <c r="E4489" s="5" t="s">
        <v>22675</v>
      </c>
      <c r="F4489" s="5" t="s">
        <v>22419</v>
      </c>
      <c r="G4489" s="6" t="s">
        <v>22938</v>
      </c>
      <c r="H4489" s="5" t="s">
        <v>22939</v>
      </c>
      <c r="I4489" s="8" t="s">
        <v>22940</v>
      </c>
      <c r="J4489" s="5" t="s">
        <v>42</v>
      </c>
      <c r="K4489" s="4" t="s">
        <v>42</v>
      </c>
    </row>
    <row r="4490">
      <c r="A4490" s="4">
        <v>6625.0</v>
      </c>
      <c r="B4490" s="5" t="s">
        <v>22941</v>
      </c>
      <c r="C4490" s="5" t="s">
        <v>22942</v>
      </c>
      <c r="D4490" s="6" t="s">
        <v>22943</v>
      </c>
      <c r="E4490" s="5" t="s">
        <v>22723</v>
      </c>
      <c r="F4490" s="5" t="s">
        <v>22419</v>
      </c>
      <c r="G4490" s="6" t="s">
        <v>22944</v>
      </c>
      <c r="H4490" s="5" t="s">
        <v>22945</v>
      </c>
      <c r="I4490" s="8" t="s">
        <v>22946</v>
      </c>
      <c r="J4490" s="5" t="s">
        <v>93</v>
      </c>
      <c r="K4490" s="5" t="s">
        <v>14913</v>
      </c>
    </row>
    <row r="4491">
      <c r="A4491" s="4">
        <v>6624.0</v>
      </c>
      <c r="B4491" s="5" t="s">
        <v>22947</v>
      </c>
      <c r="C4491" s="5" t="s">
        <v>22948</v>
      </c>
      <c r="D4491" s="6" t="s">
        <v>22949</v>
      </c>
      <c r="E4491" s="5" t="s">
        <v>22723</v>
      </c>
      <c r="F4491" s="5" t="s">
        <v>22419</v>
      </c>
      <c r="G4491" s="6" t="s">
        <v>22950</v>
      </c>
      <c r="H4491" s="5" t="s">
        <v>22951</v>
      </c>
      <c r="I4491" s="8" t="s">
        <v>2995</v>
      </c>
      <c r="J4491" s="5" t="s">
        <v>42</v>
      </c>
      <c r="K4491" s="5" t="s">
        <v>2683</v>
      </c>
    </row>
    <row r="4492">
      <c r="A4492" s="4">
        <v>6623.0</v>
      </c>
      <c r="B4492" s="5" t="s">
        <v>22952</v>
      </c>
      <c r="C4492" s="5" t="s">
        <v>22953</v>
      </c>
      <c r="D4492" s="6" t="s">
        <v>22954</v>
      </c>
      <c r="E4492" s="5" t="s">
        <v>22419</v>
      </c>
      <c r="F4492" s="5" t="s">
        <v>22419</v>
      </c>
      <c r="G4492" s="6" t="s">
        <v>22955</v>
      </c>
      <c r="H4492" s="7" t="s">
        <v>22956</v>
      </c>
      <c r="I4492" s="8" t="s">
        <v>22957</v>
      </c>
      <c r="J4492" s="5" t="s">
        <v>42</v>
      </c>
      <c r="K4492" s="5" t="s">
        <v>464</v>
      </c>
    </row>
    <row r="4493">
      <c r="A4493" s="4">
        <v>6622.0</v>
      </c>
      <c r="B4493" s="5" t="s">
        <v>22958</v>
      </c>
      <c r="C4493" s="5" t="s">
        <v>22959</v>
      </c>
      <c r="D4493" s="6" t="s">
        <v>22954</v>
      </c>
      <c r="E4493" s="5" t="s">
        <v>22419</v>
      </c>
      <c r="F4493" s="5" t="s">
        <v>22419</v>
      </c>
      <c r="G4493" s="6" t="s">
        <v>22960</v>
      </c>
      <c r="H4493" s="5" t="s">
        <v>22961</v>
      </c>
      <c r="I4493" s="8" t="s">
        <v>2923</v>
      </c>
      <c r="J4493" s="5" t="s">
        <v>93</v>
      </c>
      <c r="K4493" s="5" t="s">
        <v>16046</v>
      </c>
    </row>
    <row r="4494">
      <c r="A4494" s="4">
        <v>6621.0</v>
      </c>
      <c r="B4494" s="5" t="s">
        <v>22962</v>
      </c>
      <c r="C4494" s="5" t="s">
        <v>22963</v>
      </c>
      <c r="D4494" s="6" t="s">
        <v>22954</v>
      </c>
      <c r="E4494" s="5" t="s">
        <v>22419</v>
      </c>
      <c r="F4494" s="5" t="s">
        <v>22419</v>
      </c>
      <c r="G4494" s="6" t="s">
        <v>22964</v>
      </c>
      <c r="H4494" s="5" t="s">
        <v>22965</v>
      </c>
      <c r="I4494" s="8" t="s">
        <v>22966</v>
      </c>
      <c r="J4494" s="5" t="s">
        <v>42</v>
      </c>
      <c r="K4494" s="4" t="s">
        <v>42</v>
      </c>
    </row>
    <row r="4495">
      <c r="A4495" s="4">
        <v>6620.0</v>
      </c>
      <c r="B4495" s="5" t="s">
        <v>22967</v>
      </c>
      <c r="C4495" s="5" t="s">
        <v>22968</v>
      </c>
      <c r="D4495" s="6" t="s">
        <v>22432</v>
      </c>
      <c r="E4495" s="5" t="s">
        <v>22419</v>
      </c>
      <c r="F4495" s="5" t="s">
        <v>22419</v>
      </c>
      <c r="G4495" s="6" t="s">
        <v>22969</v>
      </c>
      <c r="H4495" s="5" t="s">
        <v>22970</v>
      </c>
      <c r="I4495" s="8" t="s">
        <v>22971</v>
      </c>
      <c r="J4495" s="5" t="s">
        <v>42</v>
      </c>
      <c r="K4495" s="5" t="s">
        <v>7529</v>
      </c>
    </row>
    <row r="4496">
      <c r="A4496" s="4">
        <v>6619.0</v>
      </c>
      <c r="B4496" s="5" t="s">
        <v>22972</v>
      </c>
      <c r="C4496" s="5" t="s">
        <v>22973</v>
      </c>
      <c r="D4496" s="6" t="s">
        <v>22888</v>
      </c>
      <c r="E4496" s="5" t="s">
        <v>22419</v>
      </c>
      <c r="F4496" s="5" t="s">
        <v>22419</v>
      </c>
      <c r="G4496" s="6" t="s">
        <v>22974</v>
      </c>
      <c r="H4496" s="5" t="s">
        <v>22975</v>
      </c>
      <c r="I4496" s="8" t="s">
        <v>22976</v>
      </c>
      <c r="J4496" s="5" t="s">
        <v>108</v>
      </c>
      <c r="K4496" s="5" t="s">
        <v>529</v>
      </c>
    </row>
    <row r="4497">
      <c r="A4497" s="4">
        <v>6618.0</v>
      </c>
      <c r="B4497" s="5" t="s">
        <v>22977</v>
      </c>
      <c r="C4497" s="5" t="s">
        <v>22887</v>
      </c>
      <c r="D4497" s="6" t="s">
        <v>22888</v>
      </c>
      <c r="E4497" s="5" t="s">
        <v>22419</v>
      </c>
      <c r="F4497" s="5" t="s">
        <v>22419</v>
      </c>
      <c r="G4497" s="6" t="s">
        <v>22978</v>
      </c>
      <c r="H4497" s="7" t="s">
        <v>22979</v>
      </c>
      <c r="I4497" s="8" t="s">
        <v>22980</v>
      </c>
      <c r="J4497" s="5" t="s">
        <v>108</v>
      </c>
      <c r="K4497" s="5" t="s">
        <v>1629</v>
      </c>
    </row>
    <row r="4498">
      <c r="A4498" s="4">
        <v>6617.0</v>
      </c>
      <c r="B4498" s="5" t="s">
        <v>22981</v>
      </c>
      <c r="C4498" s="5" t="s">
        <v>22982</v>
      </c>
      <c r="D4498" s="6" t="s">
        <v>22983</v>
      </c>
      <c r="E4498" s="5" t="s">
        <v>22419</v>
      </c>
      <c r="F4498" s="5" t="s">
        <v>22419</v>
      </c>
      <c r="G4498" s="6" t="s">
        <v>22984</v>
      </c>
      <c r="H4498" s="5" t="s">
        <v>22985</v>
      </c>
      <c r="I4498" s="8" t="s">
        <v>22986</v>
      </c>
      <c r="J4498" s="5" t="s">
        <v>42</v>
      </c>
      <c r="K4498" s="5" t="s">
        <v>1398</v>
      </c>
    </row>
    <row r="4499">
      <c r="A4499" s="4">
        <v>6616.0</v>
      </c>
      <c r="B4499" s="5" t="s">
        <v>22987</v>
      </c>
      <c r="C4499" s="5" t="s">
        <v>22988</v>
      </c>
      <c r="D4499" s="6" t="s">
        <v>22989</v>
      </c>
      <c r="E4499" s="5" t="s">
        <v>22419</v>
      </c>
      <c r="F4499" s="5" t="s">
        <v>22419</v>
      </c>
      <c r="G4499" s="6" t="s">
        <v>22990</v>
      </c>
      <c r="H4499" s="5" t="s">
        <v>22991</v>
      </c>
      <c r="I4499" s="8" t="s">
        <v>22992</v>
      </c>
      <c r="J4499" s="5" t="s">
        <v>93</v>
      </c>
      <c r="K4499" s="5" t="s">
        <v>2462</v>
      </c>
    </row>
    <row r="4500">
      <c r="A4500" s="4">
        <v>6615.0</v>
      </c>
      <c r="B4500" s="5" t="s">
        <v>22993</v>
      </c>
      <c r="C4500" s="5" t="s">
        <v>22994</v>
      </c>
      <c r="D4500" s="6" t="s">
        <v>22995</v>
      </c>
      <c r="E4500" s="5" t="s">
        <v>22419</v>
      </c>
      <c r="F4500" s="5" t="s">
        <v>22419</v>
      </c>
      <c r="G4500" s="6" t="s">
        <v>22996</v>
      </c>
      <c r="H4500" s="5" t="s">
        <v>2922</v>
      </c>
      <c r="I4500" s="8" t="s">
        <v>22069</v>
      </c>
      <c r="J4500" s="5" t="s">
        <v>42</v>
      </c>
      <c r="K4500" s="5" t="s">
        <v>3802</v>
      </c>
    </row>
    <row r="4501">
      <c r="A4501" s="4">
        <v>6614.0</v>
      </c>
      <c r="B4501" s="5" t="s">
        <v>22997</v>
      </c>
      <c r="C4501" s="5" t="s">
        <v>22998</v>
      </c>
      <c r="D4501" s="6" t="s">
        <v>22999</v>
      </c>
      <c r="E4501" s="5" t="s">
        <v>22419</v>
      </c>
      <c r="F4501" s="5" t="s">
        <v>22419</v>
      </c>
      <c r="G4501" s="6" t="s">
        <v>23000</v>
      </c>
      <c r="H4501" s="5" t="s">
        <v>23001</v>
      </c>
      <c r="I4501" s="8" t="s">
        <v>23002</v>
      </c>
      <c r="J4501" s="5" t="s">
        <v>463</v>
      </c>
      <c r="K4501" s="5" t="s">
        <v>464</v>
      </c>
    </row>
    <row r="4502">
      <c r="A4502" s="4">
        <v>6613.0</v>
      </c>
      <c r="B4502" s="5" t="s">
        <v>23003</v>
      </c>
      <c r="C4502" s="5" t="s">
        <v>23004</v>
      </c>
      <c r="D4502" s="6" t="s">
        <v>22995</v>
      </c>
      <c r="E4502" s="5" t="s">
        <v>22419</v>
      </c>
      <c r="F4502" s="5" t="s">
        <v>22419</v>
      </c>
      <c r="G4502" s="6" t="s">
        <v>23005</v>
      </c>
      <c r="H4502" s="5" t="s">
        <v>23006</v>
      </c>
      <c r="I4502" s="8" t="s">
        <v>2682</v>
      </c>
      <c r="J4502" s="5" t="s">
        <v>42</v>
      </c>
      <c r="K4502" s="5" t="s">
        <v>4985</v>
      </c>
    </row>
    <row r="4503">
      <c r="A4503" s="4">
        <v>6612.0</v>
      </c>
      <c r="B4503" s="5" t="s">
        <v>23007</v>
      </c>
      <c r="C4503" s="5" t="s">
        <v>23008</v>
      </c>
      <c r="D4503" s="6" t="s">
        <v>22989</v>
      </c>
      <c r="E4503" s="5" t="s">
        <v>22419</v>
      </c>
      <c r="F4503" s="5" t="s">
        <v>22419</v>
      </c>
      <c r="G4503" s="6" t="s">
        <v>23009</v>
      </c>
      <c r="H4503" s="5" t="s">
        <v>23010</v>
      </c>
      <c r="I4503" s="8" t="s">
        <v>13382</v>
      </c>
      <c r="J4503" s="5" t="s">
        <v>108</v>
      </c>
      <c r="K4503" s="5" t="s">
        <v>381</v>
      </c>
    </row>
    <row r="4504">
      <c r="A4504" s="4">
        <v>6611.0</v>
      </c>
      <c r="B4504" s="5" t="s">
        <v>23011</v>
      </c>
      <c r="C4504" s="5" t="s">
        <v>23012</v>
      </c>
      <c r="D4504" s="6" t="s">
        <v>22999</v>
      </c>
      <c r="E4504" s="5" t="s">
        <v>22419</v>
      </c>
      <c r="F4504" s="5" t="s">
        <v>22419</v>
      </c>
      <c r="G4504" s="6" t="s">
        <v>23013</v>
      </c>
      <c r="H4504" s="7" t="s">
        <v>23014</v>
      </c>
      <c r="I4504" s="8" t="s">
        <v>23015</v>
      </c>
      <c r="J4504" s="5" t="s">
        <v>42</v>
      </c>
      <c r="K4504" s="5" t="s">
        <v>2928</v>
      </c>
    </row>
    <row r="4505">
      <c r="A4505" s="4">
        <v>6610.0</v>
      </c>
      <c r="B4505" s="5" t="s">
        <v>23016</v>
      </c>
      <c r="C4505" s="5" t="s">
        <v>23017</v>
      </c>
      <c r="D4505" s="6" t="s">
        <v>22989</v>
      </c>
      <c r="E4505" s="5" t="s">
        <v>22419</v>
      </c>
      <c r="F4505" s="5" t="s">
        <v>22419</v>
      </c>
      <c r="G4505" s="6" t="s">
        <v>23018</v>
      </c>
      <c r="H4505" s="5" t="s">
        <v>23019</v>
      </c>
      <c r="I4505" s="8" t="s">
        <v>23020</v>
      </c>
      <c r="J4505" s="5" t="s">
        <v>42</v>
      </c>
      <c r="K4505" s="5" t="s">
        <v>2119</v>
      </c>
    </row>
    <row r="4506">
      <c r="A4506" s="4">
        <v>6609.0</v>
      </c>
      <c r="B4506" s="5" t="s">
        <v>23021</v>
      </c>
      <c r="C4506" s="5" t="s">
        <v>23022</v>
      </c>
      <c r="D4506" s="6" t="s">
        <v>23023</v>
      </c>
      <c r="E4506" s="5" t="s">
        <v>22419</v>
      </c>
      <c r="F4506" s="5" t="s">
        <v>22419</v>
      </c>
      <c r="G4506" s="6" t="s">
        <v>23024</v>
      </c>
      <c r="H4506" s="5" t="s">
        <v>23025</v>
      </c>
      <c r="I4506" s="8" t="s">
        <v>23026</v>
      </c>
      <c r="J4506" s="5" t="s">
        <v>42</v>
      </c>
      <c r="K4506" s="5" t="s">
        <v>5510</v>
      </c>
    </row>
    <row r="4507">
      <c r="A4507" s="4">
        <v>6608.0</v>
      </c>
      <c r="B4507" s="5" t="s">
        <v>23027</v>
      </c>
      <c r="C4507" s="5" t="s">
        <v>23028</v>
      </c>
      <c r="D4507" s="6" t="s">
        <v>22888</v>
      </c>
      <c r="E4507" s="5" t="s">
        <v>22419</v>
      </c>
      <c r="F4507" s="5" t="s">
        <v>22419</v>
      </c>
      <c r="G4507" s="6" t="s">
        <v>23029</v>
      </c>
      <c r="H4507" s="5" t="s">
        <v>23030</v>
      </c>
      <c r="I4507" s="8" t="s">
        <v>23031</v>
      </c>
      <c r="J4507" s="5" t="s">
        <v>42</v>
      </c>
      <c r="K4507" s="5" t="s">
        <v>1216</v>
      </c>
    </row>
    <row r="4508">
      <c r="A4508" s="4">
        <v>6607.0</v>
      </c>
      <c r="B4508" s="5" t="s">
        <v>23032</v>
      </c>
      <c r="C4508" s="5" t="s">
        <v>23033</v>
      </c>
      <c r="D4508" s="6" t="s">
        <v>22927</v>
      </c>
      <c r="E4508" s="5" t="s">
        <v>22928</v>
      </c>
      <c r="F4508" s="5" t="s">
        <v>22419</v>
      </c>
      <c r="G4508" s="6" t="s">
        <v>23034</v>
      </c>
      <c r="H4508" s="5" t="s">
        <v>23035</v>
      </c>
      <c r="I4508" s="8" t="s">
        <v>23036</v>
      </c>
      <c r="J4508" s="5" t="s">
        <v>42</v>
      </c>
      <c r="K4508" s="5" t="s">
        <v>1574</v>
      </c>
    </row>
    <row r="4509">
      <c r="A4509" s="4">
        <v>6606.0</v>
      </c>
      <c r="B4509" s="5" t="s">
        <v>23037</v>
      </c>
      <c r="C4509" s="5" t="s">
        <v>23038</v>
      </c>
      <c r="D4509" s="6" t="s">
        <v>22927</v>
      </c>
      <c r="E4509" s="5" t="s">
        <v>22928</v>
      </c>
      <c r="F4509" s="5" t="s">
        <v>22419</v>
      </c>
      <c r="G4509" s="6" t="s">
        <v>23039</v>
      </c>
      <c r="H4509" s="5" t="s">
        <v>23040</v>
      </c>
      <c r="I4509" s="9" t="s">
        <v>23041</v>
      </c>
      <c r="J4509" s="5" t="s">
        <v>42</v>
      </c>
      <c r="K4509" s="5" t="s">
        <v>782</v>
      </c>
    </row>
    <row r="4510">
      <c r="A4510" s="4">
        <v>6605.0</v>
      </c>
      <c r="B4510" s="5" t="s">
        <v>23042</v>
      </c>
      <c r="C4510" s="5" t="s">
        <v>23043</v>
      </c>
      <c r="D4510" s="6" t="s">
        <v>22927</v>
      </c>
      <c r="E4510" s="5" t="s">
        <v>22928</v>
      </c>
      <c r="F4510" s="5" t="s">
        <v>22419</v>
      </c>
      <c r="G4510" s="6" t="s">
        <v>23044</v>
      </c>
      <c r="H4510" s="5" t="s">
        <v>23045</v>
      </c>
      <c r="I4510" s="8" t="s">
        <v>23046</v>
      </c>
      <c r="J4510" s="5" t="s">
        <v>42</v>
      </c>
      <c r="K4510" s="4" t="s">
        <v>42</v>
      </c>
    </row>
    <row r="4511">
      <c r="A4511" s="4">
        <v>6604.0</v>
      </c>
      <c r="B4511" s="5" t="s">
        <v>23047</v>
      </c>
      <c r="C4511" s="5" t="s">
        <v>23048</v>
      </c>
      <c r="D4511" s="6" t="s">
        <v>22927</v>
      </c>
      <c r="E4511" s="5" t="s">
        <v>22928</v>
      </c>
      <c r="F4511" s="5" t="s">
        <v>22419</v>
      </c>
      <c r="G4511" s="6" t="s">
        <v>23049</v>
      </c>
      <c r="H4511" s="5" t="s">
        <v>23050</v>
      </c>
      <c r="I4511" s="8" t="s">
        <v>23051</v>
      </c>
      <c r="J4511" s="5" t="s">
        <v>42</v>
      </c>
      <c r="K4511" s="5" t="s">
        <v>170</v>
      </c>
    </row>
    <row r="4512">
      <c r="A4512" s="4">
        <v>6603.0</v>
      </c>
      <c r="B4512" s="5" t="s">
        <v>23052</v>
      </c>
      <c r="C4512" s="5" t="s">
        <v>23053</v>
      </c>
      <c r="D4512" s="6" t="s">
        <v>22927</v>
      </c>
      <c r="E4512" s="5" t="s">
        <v>22928</v>
      </c>
      <c r="F4512" s="5" t="s">
        <v>22419</v>
      </c>
      <c r="G4512" s="6" t="s">
        <v>23054</v>
      </c>
      <c r="H4512" s="4" t="s">
        <v>23055</v>
      </c>
      <c r="I4512" s="11" t="s">
        <v>23056</v>
      </c>
      <c r="J4512" s="5" t="s">
        <v>93</v>
      </c>
      <c r="K4512" s="5" t="s">
        <v>4679</v>
      </c>
    </row>
    <row r="4513">
      <c r="A4513" s="4">
        <v>6602.0</v>
      </c>
      <c r="B4513" s="5" t="s">
        <v>20482</v>
      </c>
      <c r="C4513" s="5" t="s">
        <v>23057</v>
      </c>
      <c r="D4513" s="6" t="s">
        <v>22927</v>
      </c>
      <c r="E4513" s="5" t="s">
        <v>22928</v>
      </c>
      <c r="F4513" s="5" t="s">
        <v>22419</v>
      </c>
      <c r="G4513" s="6" t="s">
        <v>23058</v>
      </c>
      <c r="H4513" s="5" t="s">
        <v>23059</v>
      </c>
      <c r="I4513" s="8" t="s">
        <v>23060</v>
      </c>
      <c r="J4513" s="5" t="s">
        <v>108</v>
      </c>
      <c r="K4513" s="5" t="s">
        <v>420</v>
      </c>
    </row>
    <row r="4514">
      <c r="A4514" s="4">
        <v>6601.0</v>
      </c>
      <c r="B4514" s="5" t="s">
        <v>23061</v>
      </c>
      <c r="C4514" s="5" t="s">
        <v>23062</v>
      </c>
      <c r="D4514" s="6" t="s">
        <v>22927</v>
      </c>
      <c r="E4514" s="5" t="s">
        <v>22928</v>
      </c>
      <c r="F4514" s="5" t="s">
        <v>22419</v>
      </c>
      <c r="G4514" s="6" t="s">
        <v>23063</v>
      </c>
      <c r="H4514" s="5" t="s">
        <v>23064</v>
      </c>
      <c r="I4514" s="8" t="s">
        <v>23065</v>
      </c>
      <c r="J4514" s="5" t="s">
        <v>42</v>
      </c>
      <c r="K4514" s="5" t="s">
        <v>27</v>
      </c>
    </row>
    <row r="4515">
      <c r="A4515" s="4">
        <v>6600.0</v>
      </c>
      <c r="B4515" s="5" t="s">
        <v>22932</v>
      </c>
      <c r="C4515" s="5" t="s">
        <v>23066</v>
      </c>
      <c r="D4515" s="6" t="s">
        <v>22927</v>
      </c>
      <c r="E4515" s="5" t="s">
        <v>22928</v>
      </c>
      <c r="F4515" s="5" t="s">
        <v>22419</v>
      </c>
      <c r="G4515" s="6" t="s">
        <v>23067</v>
      </c>
      <c r="H4515" s="5" t="s">
        <v>22934</v>
      </c>
      <c r="I4515" s="8" t="s">
        <v>22931</v>
      </c>
      <c r="J4515" s="5" t="s">
        <v>93</v>
      </c>
      <c r="K4515" s="4" t="s">
        <v>42</v>
      </c>
    </row>
    <row r="4516">
      <c r="A4516" s="4">
        <v>6599.0</v>
      </c>
      <c r="B4516" s="5" t="s">
        <v>23068</v>
      </c>
      <c r="C4516" s="5" t="s">
        <v>23069</v>
      </c>
      <c r="D4516" s="6" t="s">
        <v>23070</v>
      </c>
      <c r="E4516" s="5" t="s">
        <v>22702</v>
      </c>
      <c r="F4516" s="5" t="s">
        <v>22419</v>
      </c>
      <c r="G4516" s="6" t="s">
        <v>23071</v>
      </c>
      <c r="H4516" s="4" t="s">
        <v>23072</v>
      </c>
      <c r="I4516" s="8" t="s">
        <v>23073</v>
      </c>
      <c r="J4516" s="5" t="s">
        <v>93</v>
      </c>
      <c r="K4516" s="4" t="s">
        <v>42</v>
      </c>
    </row>
    <row r="4517">
      <c r="A4517" s="4">
        <v>6598.0</v>
      </c>
      <c r="B4517" s="5" t="s">
        <v>23074</v>
      </c>
      <c r="C4517" s="5" t="s">
        <v>23075</v>
      </c>
      <c r="D4517" s="6" t="s">
        <v>22674</v>
      </c>
      <c r="E4517" s="5" t="s">
        <v>22675</v>
      </c>
      <c r="F4517" s="5" t="s">
        <v>22419</v>
      </c>
      <c r="G4517" s="6" t="s">
        <v>23076</v>
      </c>
      <c r="H4517" s="5" t="s">
        <v>23077</v>
      </c>
      <c r="I4517" s="8" t="s">
        <v>23078</v>
      </c>
      <c r="J4517" s="5" t="s">
        <v>93</v>
      </c>
      <c r="K4517" s="5" t="s">
        <v>711</v>
      </c>
    </row>
    <row r="4518">
      <c r="A4518" s="4">
        <v>6597.0</v>
      </c>
      <c r="B4518" s="5" t="s">
        <v>23079</v>
      </c>
      <c r="C4518" s="5" t="s">
        <v>23080</v>
      </c>
      <c r="D4518" s="6" t="s">
        <v>23081</v>
      </c>
      <c r="E4518" s="5" t="s">
        <v>22654</v>
      </c>
      <c r="F4518" s="5" t="s">
        <v>22419</v>
      </c>
      <c r="G4518" s="6" t="s">
        <v>23082</v>
      </c>
      <c r="H4518" s="5" t="s">
        <v>23083</v>
      </c>
      <c r="I4518" s="8" t="s">
        <v>23084</v>
      </c>
      <c r="J4518" s="5" t="s">
        <v>93</v>
      </c>
      <c r="K4518" s="5" t="s">
        <v>553</v>
      </c>
    </row>
    <row r="4519">
      <c r="A4519" s="4">
        <v>6596.0</v>
      </c>
      <c r="B4519" s="5" t="s">
        <v>23085</v>
      </c>
      <c r="C4519" s="5" t="s">
        <v>23086</v>
      </c>
      <c r="D4519" s="6" t="s">
        <v>23087</v>
      </c>
      <c r="E4519" s="5" t="s">
        <v>23088</v>
      </c>
      <c r="F4519" s="5" t="s">
        <v>22419</v>
      </c>
      <c r="G4519" s="6" t="s">
        <v>23089</v>
      </c>
      <c r="H4519" s="5" t="s">
        <v>23090</v>
      </c>
      <c r="I4519" s="8" t="s">
        <v>23091</v>
      </c>
      <c r="J4519" s="5" t="s">
        <v>108</v>
      </c>
      <c r="K4519" s="4" t="s">
        <v>42</v>
      </c>
    </row>
    <row r="4520">
      <c r="A4520" s="4">
        <v>6595.0</v>
      </c>
      <c r="B4520" s="5" t="s">
        <v>23092</v>
      </c>
      <c r="C4520" s="5" t="s">
        <v>23093</v>
      </c>
      <c r="D4520" s="6" t="s">
        <v>23081</v>
      </c>
      <c r="E4520" s="5" t="s">
        <v>22654</v>
      </c>
      <c r="F4520" s="5" t="s">
        <v>22419</v>
      </c>
      <c r="G4520" s="6" t="s">
        <v>23094</v>
      </c>
      <c r="H4520" s="5" t="s">
        <v>23095</v>
      </c>
      <c r="I4520" s="8" t="s">
        <v>23096</v>
      </c>
      <c r="J4520" s="5" t="s">
        <v>93</v>
      </c>
      <c r="K4520" s="5" t="s">
        <v>27</v>
      </c>
    </row>
    <row r="4521">
      <c r="A4521" s="4">
        <v>6593.0</v>
      </c>
      <c r="B4521" s="5" t="s">
        <v>23097</v>
      </c>
      <c r="C4521" s="5" t="s">
        <v>23098</v>
      </c>
      <c r="D4521" s="6" t="s">
        <v>22653</v>
      </c>
      <c r="E4521" s="5" t="s">
        <v>22654</v>
      </c>
      <c r="F4521" s="5" t="s">
        <v>22419</v>
      </c>
      <c r="G4521" s="6" t="s">
        <v>23099</v>
      </c>
      <c r="H4521" s="5" t="s">
        <v>23100</v>
      </c>
      <c r="I4521" s="8" t="s">
        <v>22462</v>
      </c>
      <c r="J4521" s="5" t="s">
        <v>108</v>
      </c>
      <c r="K4521" s="4" t="s">
        <v>42</v>
      </c>
    </row>
    <row r="4522">
      <c r="A4522" s="4">
        <v>6594.0</v>
      </c>
      <c r="B4522" s="5" t="s">
        <v>23101</v>
      </c>
      <c r="C4522" s="5" t="s">
        <v>23102</v>
      </c>
      <c r="D4522" s="6" t="s">
        <v>22653</v>
      </c>
      <c r="E4522" s="5" t="s">
        <v>22654</v>
      </c>
      <c r="F4522" s="5" t="s">
        <v>22419</v>
      </c>
      <c r="G4522" s="6" t="s">
        <v>23099</v>
      </c>
      <c r="H4522" s="5" t="s">
        <v>23103</v>
      </c>
      <c r="I4522" s="8" t="s">
        <v>22462</v>
      </c>
      <c r="J4522" s="5" t="s">
        <v>93</v>
      </c>
      <c r="K4522" s="5" t="s">
        <v>254</v>
      </c>
    </row>
    <row r="4523">
      <c r="A4523" s="4">
        <v>6592.0</v>
      </c>
      <c r="B4523" s="5" t="s">
        <v>23104</v>
      </c>
      <c r="C4523" s="5" t="s">
        <v>22652</v>
      </c>
      <c r="D4523" s="6" t="s">
        <v>22653</v>
      </c>
      <c r="E4523" s="5" t="s">
        <v>22654</v>
      </c>
      <c r="F4523" s="5" t="s">
        <v>22419</v>
      </c>
      <c r="G4523" s="6" t="s">
        <v>23105</v>
      </c>
      <c r="H4523" s="4" t="s">
        <v>23106</v>
      </c>
      <c r="I4523" s="8" t="s">
        <v>23107</v>
      </c>
      <c r="J4523" s="5" t="s">
        <v>42</v>
      </c>
      <c r="K4523" s="5" t="s">
        <v>782</v>
      </c>
    </row>
    <row r="4524">
      <c r="A4524" s="4">
        <v>6591.0</v>
      </c>
      <c r="B4524" s="5" t="s">
        <v>23108</v>
      </c>
      <c r="C4524" s="5" t="s">
        <v>23109</v>
      </c>
      <c r="D4524" s="6" t="s">
        <v>23081</v>
      </c>
      <c r="E4524" s="5" t="s">
        <v>22654</v>
      </c>
      <c r="F4524" s="5" t="s">
        <v>22419</v>
      </c>
      <c r="G4524" s="6" t="s">
        <v>23110</v>
      </c>
      <c r="H4524" s="5" t="s">
        <v>23111</v>
      </c>
      <c r="I4524" s="8" t="s">
        <v>23112</v>
      </c>
      <c r="J4524" s="5" t="s">
        <v>108</v>
      </c>
      <c r="K4524" s="4" t="s">
        <v>42</v>
      </c>
    </row>
    <row r="4525">
      <c r="A4525" s="4">
        <v>6590.0</v>
      </c>
      <c r="B4525" s="5" t="s">
        <v>23113</v>
      </c>
      <c r="C4525" s="5" t="s">
        <v>23114</v>
      </c>
      <c r="D4525" s="6" t="s">
        <v>22772</v>
      </c>
      <c r="E4525" s="5" t="s">
        <v>22723</v>
      </c>
      <c r="F4525" s="5" t="s">
        <v>22419</v>
      </c>
      <c r="G4525" s="6" t="s">
        <v>23115</v>
      </c>
      <c r="H4525" s="5" t="s">
        <v>23116</v>
      </c>
      <c r="I4525" s="8" t="s">
        <v>41</v>
      </c>
      <c r="J4525" s="5" t="s">
        <v>93</v>
      </c>
      <c r="K4525" s="5" t="s">
        <v>1421</v>
      </c>
    </row>
    <row r="4526">
      <c r="A4526" s="4">
        <v>6589.0</v>
      </c>
      <c r="B4526" s="5" t="s">
        <v>23117</v>
      </c>
      <c r="C4526" s="5" t="s">
        <v>22909</v>
      </c>
      <c r="D4526" s="6" t="s">
        <v>22722</v>
      </c>
      <c r="E4526" s="5" t="s">
        <v>22723</v>
      </c>
      <c r="F4526" s="5" t="s">
        <v>22419</v>
      </c>
      <c r="G4526" s="6" t="s">
        <v>23118</v>
      </c>
      <c r="H4526" s="5" t="s">
        <v>22725</v>
      </c>
      <c r="I4526" s="8" t="s">
        <v>23119</v>
      </c>
      <c r="J4526" s="5" t="s">
        <v>42</v>
      </c>
      <c r="K4526" s="4" t="s">
        <v>42</v>
      </c>
    </row>
    <row r="4527">
      <c r="A4527" s="4">
        <v>6588.0</v>
      </c>
      <c r="B4527" s="5" t="s">
        <v>23120</v>
      </c>
      <c r="C4527" s="5" t="s">
        <v>22909</v>
      </c>
      <c r="D4527" s="6" t="s">
        <v>22722</v>
      </c>
      <c r="E4527" s="5" t="s">
        <v>22723</v>
      </c>
      <c r="F4527" s="5" t="s">
        <v>22419</v>
      </c>
      <c r="G4527" s="6" t="s">
        <v>23121</v>
      </c>
      <c r="H4527" s="5" t="s">
        <v>22901</v>
      </c>
      <c r="I4527" s="8" t="s">
        <v>22726</v>
      </c>
      <c r="J4527" s="5" t="s">
        <v>93</v>
      </c>
      <c r="K4527" s="5" t="s">
        <v>7591</v>
      </c>
    </row>
    <row r="4528">
      <c r="A4528" s="4">
        <v>6587.0</v>
      </c>
      <c r="B4528" s="5" t="s">
        <v>23122</v>
      </c>
      <c r="C4528" s="5" t="s">
        <v>23123</v>
      </c>
      <c r="D4528" s="6" t="s">
        <v>22722</v>
      </c>
      <c r="E4528" s="5" t="s">
        <v>22723</v>
      </c>
      <c r="F4528" s="5" t="s">
        <v>22419</v>
      </c>
      <c r="G4528" s="6" t="s">
        <v>23124</v>
      </c>
      <c r="H4528" s="5" t="s">
        <v>23125</v>
      </c>
      <c r="I4528" s="9" t="s">
        <v>23126</v>
      </c>
      <c r="J4528" s="5" t="s">
        <v>42</v>
      </c>
      <c r="K4528" s="5" t="s">
        <v>1014</v>
      </c>
    </row>
    <row r="4529">
      <c r="A4529" s="4">
        <v>6586.0</v>
      </c>
      <c r="B4529" s="5" t="s">
        <v>23127</v>
      </c>
      <c r="C4529" s="5" t="s">
        <v>23128</v>
      </c>
      <c r="D4529" s="6" t="s">
        <v>22722</v>
      </c>
      <c r="E4529" s="5" t="s">
        <v>22702</v>
      </c>
      <c r="F4529" s="5" t="s">
        <v>22419</v>
      </c>
      <c r="G4529" s="6" t="s">
        <v>23129</v>
      </c>
      <c r="H4529" s="5" t="s">
        <v>23130</v>
      </c>
      <c r="I4529" s="8" t="s">
        <v>23131</v>
      </c>
      <c r="J4529" s="5" t="s">
        <v>463</v>
      </c>
      <c r="K4529" s="4" t="s">
        <v>42</v>
      </c>
    </row>
    <row r="4530">
      <c r="A4530" s="4">
        <v>6585.0</v>
      </c>
      <c r="B4530" s="5" t="s">
        <v>23132</v>
      </c>
      <c r="C4530" s="5" t="s">
        <v>23133</v>
      </c>
      <c r="D4530" s="6" t="s">
        <v>22722</v>
      </c>
      <c r="E4530" s="5" t="s">
        <v>22702</v>
      </c>
      <c r="F4530" s="5" t="s">
        <v>22419</v>
      </c>
      <c r="G4530" s="6" t="s">
        <v>23134</v>
      </c>
      <c r="H4530" s="5" t="s">
        <v>10141</v>
      </c>
      <c r="I4530" s="8" t="s">
        <v>23135</v>
      </c>
      <c r="J4530" s="5" t="s">
        <v>42</v>
      </c>
      <c r="K4530" s="4" t="s">
        <v>42</v>
      </c>
    </row>
    <row r="4531">
      <c r="A4531" s="4">
        <v>6584.0</v>
      </c>
      <c r="B4531" s="5" t="s">
        <v>23136</v>
      </c>
      <c r="C4531" s="5" t="s">
        <v>23137</v>
      </c>
      <c r="D4531" s="6" t="s">
        <v>22943</v>
      </c>
      <c r="E4531" s="5" t="s">
        <v>22723</v>
      </c>
      <c r="F4531" s="5" t="s">
        <v>22419</v>
      </c>
      <c r="G4531" s="6" t="s">
        <v>23138</v>
      </c>
      <c r="H4531" s="7" t="s">
        <v>23139</v>
      </c>
      <c r="I4531" s="8" t="str">
        <f>LOWER(SUBSTITUTE(SUBSTITUTE(SUBSTITUTE(SUBSTITUTE(SUBSTITUTE(SUBSTITUTE(SUBSTITUTE(B4531,"S.L.",""),"SL",""),"S.A.",""),"SA","")," ",""),".",""),",",""))&amp;".com"</f>
        <v>cerveceriahostaltaxi.com</v>
      </c>
      <c r="J4531" s="5" t="s">
        <v>93</v>
      </c>
      <c r="K4531" s="5" t="s">
        <v>553</v>
      </c>
    </row>
    <row r="4532">
      <c r="A4532" s="4">
        <v>6583.0</v>
      </c>
      <c r="B4532" s="5" t="s">
        <v>23140</v>
      </c>
      <c r="C4532" s="5" t="s">
        <v>23141</v>
      </c>
      <c r="D4532" s="6" t="s">
        <v>23142</v>
      </c>
      <c r="E4532" s="5" t="s">
        <v>22723</v>
      </c>
      <c r="F4532" s="5" t="s">
        <v>22419</v>
      </c>
      <c r="G4532" s="6" t="s">
        <v>23143</v>
      </c>
      <c r="H4532" s="4" t="s">
        <v>23144</v>
      </c>
      <c r="I4532" s="11" t="s">
        <v>23145</v>
      </c>
      <c r="J4532" s="5" t="s">
        <v>42</v>
      </c>
      <c r="K4532" s="5" t="s">
        <v>52</v>
      </c>
    </row>
    <row r="4533">
      <c r="A4533" s="4">
        <v>6582.0</v>
      </c>
      <c r="B4533" s="5" t="s">
        <v>23146</v>
      </c>
      <c r="C4533" s="5" t="s">
        <v>23147</v>
      </c>
      <c r="D4533" s="6" t="s">
        <v>23148</v>
      </c>
      <c r="E4533" s="5" t="s">
        <v>23149</v>
      </c>
      <c r="F4533" s="5" t="s">
        <v>22419</v>
      </c>
      <c r="G4533" s="6" t="s">
        <v>23150</v>
      </c>
      <c r="H4533" s="5" t="s">
        <v>23151</v>
      </c>
      <c r="I4533" s="9" t="s">
        <v>23152</v>
      </c>
      <c r="J4533" s="5" t="s">
        <v>18</v>
      </c>
      <c r="K4533" s="4" t="s">
        <v>42</v>
      </c>
    </row>
    <row r="4534">
      <c r="A4534" s="4">
        <v>6581.0</v>
      </c>
      <c r="B4534" s="5" t="s">
        <v>23153</v>
      </c>
      <c r="C4534" s="5" t="s">
        <v>23154</v>
      </c>
      <c r="D4534" s="6" t="s">
        <v>22788</v>
      </c>
      <c r="E4534" s="5" t="s">
        <v>22723</v>
      </c>
      <c r="F4534" s="5" t="s">
        <v>22419</v>
      </c>
      <c r="G4534" s="6" t="s">
        <v>23155</v>
      </c>
      <c r="H4534" s="5" t="s">
        <v>23156</v>
      </c>
      <c r="I4534" s="8" t="s">
        <v>41</v>
      </c>
      <c r="J4534" s="5" t="s">
        <v>463</v>
      </c>
      <c r="K4534" s="5" t="s">
        <v>1210</v>
      </c>
    </row>
    <row r="4535">
      <c r="A4535" s="4">
        <v>6580.0</v>
      </c>
      <c r="B4535" s="5" t="s">
        <v>23157</v>
      </c>
      <c r="C4535" s="5" t="s">
        <v>23158</v>
      </c>
      <c r="D4535" s="6" t="s">
        <v>22999</v>
      </c>
      <c r="E4535" s="5" t="s">
        <v>22419</v>
      </c>
      <c r="F4535" s="5" t="s">
        <v>22419</v>
      </c>
      <c r="G4535" s="6" t="s">
        <v>23159</v>
      </c>
      <c r="H4535" s="5" t="s">
        <v>23160</v>
      </c>
      <c r="I4535" s="9" t="s">
        <v>23161</v>
      </c>
      <c r="J4535" s="5" t="s">
        <v>42</v>
      </c>
      <c r="K4535" s="5" t="s">
        <v>464</v>
      </c>
    </row>
    <row r="4536">
      <c r="A4536" s="4">
        <v>6579.0</v>
      </c>
      <c r="B4536" s="5" t="s">
        <v>23162</v>
      </c>
      <c r="C4536" s="5" t="s">
        <v>23163</v>
      </c>
      <c r="D4536" s="6" t="s">
        <v>22927</v>
      </c>
      <c r="E4536" s="5" t="s">
        <v>22928</v>
      </c>
      <c r="F4536" s="5" t="s">
        <v>22419</v>
      </c>
      <c r="G4536" s="6" t="s">
        <v>23164</v>
      </c>
      <c r="H4536" s="4" t="s">
        <v>23165</v>
      </c>
      <c r="I4536" s="11" t="s">
        <v>23166</v>
      </c>
      <c r="J4536" s="5" t="s">
        <v>108</v>
      </c>
      <c r="K4536" s="4" t="s">
        <v>42</v>
      </c>
    </row>
    <row r="4537">
      <c r="A4537" s="4">
        <v>6578.0</v>
      </c>
      <c r="B4537" s="5" t="s">
        <v>23167</v>
      </c>
      <c r="C4537" s="5" t="s">
        <v>23168</v>
      </c>
      <c r="D4537" s="6" t="s">
        <v>23169</v>
      </c>
      <c r="E4537" s="5" t="s">
        <v>22419</v>
      </c>
      <c r="F4537" s="5" t="s">
        <v>22419</v>
      </c>
      <c r="G4537" s="6" t="s">
        <v>23170</v>
      </c>
      <c r="H4537" s="7" t="s">
        <v>23171</v>
      </c>
      <c r="I4537" s="8" t="s">
        <v>23172</v>
      </c>
      <c r="J4537" s="5" t="s">
        <v>93</v>
      </c>
      <c r="K4537" s="5" t="s">
        <v>15004</v>
      </c>
    </row>
    <row r="4538">
      <c r="A4538" s="4">
        <v>6576.0</v>
      </c>
      <c r="B4538" s="5" t="s">
        <v>23173</v>
      </c>
      <c r="C4538" s="5" t="s">
        <v>23174</v>
      </c>
      <c r="D4538" s="6" t="s">
        <v>23175</v>
      </c>
      <c r="E4538" s="5" t="s">
        <v>22691</v>
      </c>
      <c r="F4538" s="5" t="s">
        <v>22419</v>
      </c>
      <c r="G4538" s="6" t="s">
        <v>23176</v>
      </c>
      <c r="H4538" s="7" t="s">
        <v>23177</v>
      </c>
      <c r="I4538" s="8" t="s">
        <v>23178</v>
      </c>
      <c r="J4538" s="5" t="s">
        <v>42</v>
      </c>
      <c r="K4538" s="4" t="s">
        <v>42</v>
      </c>
    </row>
    <row r="4539">
      <c r="A4539" s="4">
        <v>6577.0</v>
      </c>
      <c r="B4539" s="5" t="s">
        <v>23179</v>
      </c>
      <c r="C4539" s="5" t="s">
        <v>23180</v>
      </c>
      <c r="D4539" s="6" t="s">
        <v>23175</v>
      </c>
      <c r="E4539" s="5" t="s">
        <v>22691</v>
      </c>
      <c r="F4539" s="5" t="s">
        <v>22419</v>
      </c>
      <c r="G4539" s="6" t="s">
        <v>23176</v>
      </c>
      <c r="H4539" s="7" t="s">
        <v>23181</v>
      </c>
      <c r="I4539" s="8" t="s">
        <v>23178</v>
      </c>
      <c r="J4539" s="5" t="s">
        <v>51</v>
      </c>
      <c r="K4539" s="5" t="s">
        <v>1216</v>
      </c>
    </row>
    <row r="4540">
      <c r="A4540" s="4">
        <v>6575.0</v>
      </c>
      <c r="B4540" s="5" t="s">
        <v>23182</v>
      </c>
      <c r="C4540" s="5" t="s">
        <v>23183</v>
      </c>
      <c r="D4540" s="6" t="s">
        <v>23184</v>
      </c>
      <c r="E4540" s="5" t="s">
        <v>22691</v>
      </c>
      <c r="F4540" s="5" t="s">
        <v>22419</v>
      </c>
      <c r="G4540" s="6" t="s">
        <v>23185</v>
      </c>
      <c r="H4540" s="5" t="s">
        <v>23186</v>
      </c>
      <c r="I4540" s="8" t="s">
        <v>23187</v>
      </c>
      <c r="J4540" s="5" t="s">
        <v>108</v>
      </c>
      <c r="K4540" s="5" t="s">
        <v>16121</v>
      </c>
    </row>
    <row r="4541">
      <c r="A4541" s="4">
        <v>6574.0</v>
      </c>
      <c r="B4541" s="5" t="s">
        <v>23188</v>
      </c>
      <c r="C4541" s="5" t="s">
        <v>23189</v>
      </c>
      <c r="D4541" s="6" t="s">
        <v>23190</v>
      </c>
      <c r="E4541" s="5" t="s">
        <v>23191</v>
      </c>
      <c r="F4541" s="5" t="s">
        <v>23192</v>
      </c>
      <c r="G4541" s="6" t="s">
        <v>23193</v>
      </c>
      <c r="H4541" s="5" t="s">
        <v>23194</v>
      </c>
      <c r="I4541" s="8" t="s">
        <v>23195</v>
      </c>
      <c r="J4541" s="5" t="s">
        <v>108</v>
      </c>
      <c r="K4541" s="5" t="s">
        <v>19</v>
      </c>
    </row>
    <row r="4542">
      <c r="A4542" s="4">
        <v>6573.0</v>
      </c>
      <c r="B4542" s="5" t="s">
        <v>23196</v>
      </c>
      <c r="C4542" s="5" t="s">
        <v>23197</v>
      </c>
      <c r="D4542" s="6" t="s">
        <v>23198</v>
      </c>
      <c r="E4542" s="5" t="s">
        <v>23192</v>
      </c>
      <c r="F4542" s="5" t="s">
        <v>23192</v>
      </c>
      <c r="G4542" s="6" t="s">
        <v>23199</v>
      </c>
      <c r="H4542" s="5" t="s">
        <v>23200</v>
      </c>
      <c r="I4542" s="8" t="s">
        <v>23201</v>
      </c>
      <c r="J4542" s="5" t="s">
        <v>108</v>
      </c>
      <c r="K4542" s="5" t="s">
        <v>20632</v>
      </c>
    </row>
    <row r="4543">
      <c r="A4543" s="4">
        <v>6572.0</v>
      </c>
      <c r="B4543" s="5" t="s">
        <v>23202</v>
      </c>
      <c r="C4543" s="5" t="s">
        <v>23203</v>
      </c>
      <c r="D4543" s="6" t="s">
        <v>23204</v>
      </c>
      <c r="E4543" s="5" t="s">
        <v>23205</v>
      </c>
      <c r="F4543" s="5" t="s">
        <v>22156</v>
      </c>
      <c r="G4543" s="6" t="s">
        <v>23206</v>
      </c>
      <c r="H4543" s="5" t="s">
        <v>23207</v>
      </c>
      <c r="I4543" s="9" t="s">
        <v>23208</v>
      </c>
      <c r="J4543" s="5" t="s">
        <v>93</v>
      </c>
      <c r="K4543" s="5" t="s">
        <v>152</v>
      </c>
    </row>
    <row r="4544">
      <c r="A4544" s="4">
        <v>6571.0</v>
      </c>
      <c r="B4544" s="5" t="s">
        <v>23209</v>
      </c>
      <c r="C4544" s="5" t="s">
        <v>23210</v>
      </c>
      <c r="D4544" s="6" t="s">
        <v>23211</v>
      </c>
      <c r="E4544" s="5" t="s">
        <v>23212</v>
      </c>
      <c r="F4544" s="5" t="s">
        <v>23192</v>
      </c>
      <c r="G4544" s="6" t="s">
        <v>23213</v>
      </c>
      <c r="H4544" s="7" t="s">
        <v>23214</v>
      </c>
      <c r="I4544" s="4" t="str">
        <f>LOWER(SUBSTITUTE(SUBSTITUTE(SUBSTITUTE(SUBSTITUTE(SUBSTITUTE(SUBSTITUTE(SUBSTITUTE(B4544,"S.L.",""),"SL",""),"S.A.",""),"SA","")," ",""),".",""),",",""))&amp;".com"</f>
        <v>hotelviñedosybodegaselcastillo.com</v>
      </c>
      <c r="J4544" s="5" t="s">
        <v>108</v>
      </c>
      <c r="K4544" s="5" t="s">
        <v>19</v>
      </c>
    </row>
    <row r="4545">
      <c r="A4545" s="4">
        <v>6570.0</v>
      </c>
      <c r="B4545" s="5" t="s">
        <v>23215</v>
      </c>
      <c r="C4545" s="5" t="s">
        <v>23216</v>
      </c>
      <c r="D4545" s="6" t="s">
        <v>23217</v>
      </c>
      <c r="E4545" s="5" t="s">
        <v>23192</v>
      </c>
      <c r="F4545" s="5" t="s">
        <v>23192</v>
      </c>
      <c r="G4545" s="6" t="s">
        <v>23218</v>
      </c>
      <c r="H4545" s="5" t="s">
        <v>23219</v>
      </c>
      <c r="I4545" s="8" t="s">
        <v>23220</v>
      </c>
      <c r="J4545" s="5" t="s">
        <v>108</v>
      </c>
      <c r="K4545" s="5" t="s">
        <v>2456</v>
      </c>
    </row>
    <row r="4546">
      <c r="A4546" s="4">
        <v>6569.0</v>
      </c>
      <c r="B4546" s="5" t="s">
        <v>23221</v>
      </c>
      <c r="C4546" s="5" t="s">
        <v>23222</v>
      </c>
      <c r="D4546" s="6" t="s">
        <v>23223</v>
      </c>
      <c r="E4546" s="5" t="s">
        <v>23224</v>
      </c>
      <c r="F4546" s="5" t="s">
        <v>23192</v>
      </c>
      <c r="G4546" s="6" t="s">
        <v>23225</v>
      </c>
      <c r="H4546" s="5" t="s">
        <v>23226</v>
      </c>
      <c r="I4546" s="8" t="s">
        <v>23227</v>
      </c>
      <c r="J4546" s="5" t="s">
        <v>93</v>
      </c>
      <c r="K4546" s="5" t="s">
        <v>201</v>
      </c>
    </row>
    <row r="4547">
      <c r="A4547" s="4">
        <v>6568.0</v>
      </c>
      <c r="B4547" s="5" t="s">
        <v>23228</v>
      </c>
      <c r="C4547" s="5" t="s">
        <v>23229</v>
      </c>
      <c r="D4547" s="6" t="s">
        <v>23230</v>
      </c>
      <c r="E4547" s="5" t="s">
        <v>23192</v>
      </c>
      <c r="F4547" s="5" t="s">
        <v>23192</v>
      </c>
      <c r="G4547" s="6" t="s">
        <v>23231</v>
      </c>
      <c r="H4547" s="5" t="s">
        <v>23232</v>
      </c>
      <c r="I4547" s="8" t="s">
        <v>23233</v>
      </c>
      <c r="J4547" s="5" t="s">
        <v>108</v>
      </c>
      <c r="K4547" s="5" t="s">
        <v>126</v>
      </c>
    </row>
    <row r="4548">
      <c r="A4548" s="4">
        <v>6567.0</v>
      </c>
      <c r="B4548" s="5" t="s">
        <v>23234</v>
      </c>
      <c r="C4548" s="5" t="s">
        <v>23235</v>
      </c>
      <c r="D4548" s="6" t="s">
        <v>23236</v>
      </c>
      <c r="E4548" s="5" t="s">
        <v>23192</v>
      </c>
      <c r="F4548" s="5" t="s">
        <v>23192</v>
      </c>
      <c r="G4548" s="6" t="s">
        <v>23237</v>
      </c>
      <c r="H4548" s="7" t="s">
        <v>23238</v>
      </c>
      <c r="I4548" s="8" t="s">
        <v>23239</v>
      </c>
      <c r="J4548" s="5" t="s">
        <v>93</v>
      </c>
      <c r="K4548" s="5" t="s">
        <v>1985</v>
      </c>
    </row>
    <row r="4549">
      <c r="A4549" s="4">
        <v>6566.0</v>
      </c>
      <c r="B4549" s="5" t="s">
        <v>23240</v>
      </c>
      <c r="C4549" s="5" t="s">
        <v>23241</v>
      </c>
      <c r="D4549" s="6" t="s">
        <v>23242</v>
      </c>
      <c r="E4549" s="5" t="s">
        <v>23192</v>
      </c>
      <c r="F4549" s="5" t="s">
        <v>23192</v>
      </c>
      <c r="G4549" s="6" t="s">
        <v>23243</v>
      </c>
      <c r="H4549" s="5" t="s">
        <v>23244</v>
      </c>
      <c r="I4549" s="8" t="s">
        <v>23245</v>
      </c>
      <c r="J4549" s="5" t="s">
        <v>93</v>
      </c>
      <c r="K4549" s="5" t="s">
        <v>170</v>
      </c>
    </row>
    <row r="4550">
      <c r="A4550" s="4">
        <v>6565.0</v>
      </c>
      <c r="B4550" s="5" t="s">
        <v>23246</v>
      </c>
      <c r="C4550" s="5" t="s">
        <v>23247</v>
      </c>
      <c r="D4550" s="6" t="s">
        <v>23248</v>
      </c>
      <c r="E4550" s="5" t="s">
        <v>23192</v>
      </c>
      <c r="F4550" s="5" t="s">
        <v>23192</v>
      </c>
      <c r="G4550" s="6" t="s">
        <v>23249</v>
      </c>
      <c r="H4550" s="7" t="s">
        <v>23250</v>
      </c>
      <c r="I4550" s="8" t="s">
        <v>23251</v>
      </c>
      <c r="J4550" s="5" t="s">
        <v>42</v>
      </c>
      <c r="K4550" s="5" t="s">
        <v>1398</v>
      </c>
    </row>
    <row r="4551">
      <c r="A4551" s="4">
        <v>6564.0</v>
      </c>
      <c r="B4551" s="5" t="s">
        <v>23252</v>
      </c>
      <c r="C4551" s="5" t="s">
        <v>23253</v>
      </c>
      <c r="D4551" s="6" t="s">
        <v>23254</v>
      </c>
      <c r="E4551" s="5" t="s">
        <v>23255</v>
      </c>
      <c r="F4551" s="5" t="s">
        <v>22156</v>
      </c>
      <c r="G4551" s="6" t="s">
        <v>23256</v>
      </c>
      <c r="H4551" s="7" t="s">
        <v>23257</v>
      </c>
      <c r="I4551" s="8" t="str">
        <f>LOWER(SUBSTITUTE(SUBSTITUTE(SUBSTITUTE(SUBSTITUTE(SUBSTITUTE(SUBSTITUTE(SUBSTITUTE(B4551,"S.L.",""),"SL",""),"S.A.",""),"SA","")," ",""),".",""),",",""))&amp;".com"</f>
        <v>hoteljamaicaii.com</v>
      </c>
      <c r="J4551" s="5" t="s">
        <v>42</v>
      </c>
      <c r="K4551" s="5" t="s">
        <v>280</v>
      </c>
    </row>
    <row r="4552">
      <c r="A4552" s="4">
        <v>6560.0</v>
      </c>
      <c r="B4552" s="5" t="s">
        <v>23258</v>
      </c>
      <c r="C4552" s="5" t="s">
        <v>23259</v>
      </c>
      <c r="D4552" s="6" t="s">
        <v>23260</v>
      </c>
      <c r="E4552" s="5" t="s">
        <v>23261</v>
      </c>
      <c r="F4552" s="5" t="s">
        <v>23192</v>
      </c>
      <c r="G4552" s="6" t="s">
        <v>23262</v>
      </c>
      <c r="H4552" s="5" t="s">
        <v>23263</v>
      </c>
      <c r="I4552" s="8" t="s">
        <v>23264</v>
      </c>
      <c r="J4552" s="5" t="s">
        <v>93</v>
      </c>
      <c r="K4552" s="5" t="s">
        <v>10171</v>
      </c>
    </row>
    <row r="4553">
      <c r="A4553" s="4">
        <v>6561.0</v>
      </c>
      <c r="B4553" s="5" t="s">
        <v>23265</v>
      </c>
      <c r="C4553" s="5" t="s">
        <v>23266</v>
      </c>
      <c r="D4553" s="6" t="s">
        <v>23260</v>
      </c>
      <c r="E4553" s="5" t="s">
        <v>23261</v>
      </c>
      <c r="F4553" s="5" t="s">
        <v>23192</v>
      </c>
      <c r="G4553" s="6" t="s">
        <v>23262</v>
      </c>
      <c r="H4553" s="5" t="s">
        <v>23263</v>
      </c>
      <c r="I4553" s="8" t="s">
        <v>23264</v>
      </c>
      <c r="J4553" s="5" t="s">
        <v>42</v>
      </c>
      <c r="K4553" s="5" t="s">
        <v>1375</v>
      </c>
    </row>
    <row r="4554">
      <c r="A4554" s="4">
        <v>6562.0</v>
      </c>
      <c r="B4554" s="5" t="s">
        <v>23267</v>
      </c>
      <c r="C4554" s="5" t="s">
        <v>23268</v>
      </c>
      <c r="D4554" s="6" t="s">
        <v>23260</v>
      </c>
      <c r="E4554" s="5" t="s">
        <v>23261</v>
      </c>
      <c r="F4554" s="5" t="s">
        <v>23192</v>
      </c>
      <c r="G4554" s="6" t="s">
        <v>23262</v>
      </c>
      <c r="H4554" s="5" t="s">
        <v>23263</v>
      </c>
      <c r="I4554" s="8" t="s">
        <v>23264</v>
      </c>
      <c r="J4554" s="5" t="s">
        <v>93</v>
      </c>
      <c r="K4554" s="4" t="s">
        <v>42</v>
      </c>
    </row>
    <row r="4555">
      <c r="A4555" s="4">
        <v>6563.0</v>
      </c>
      <c r="B4555" s="5" t="s">
        <v>23269</v>
      </c>
      <c r="C4555" s="5" t="s">
        <v>23270</v>
      </c>
      <c r="D4555" s="6" t="s">
        <v>23260</v>
      </c>
      <c r="E4555" s="5" t="s">
        <v>23261</v>
      </c>
      <c r="F4555" s="5" t="s">
        <v>23192</v>
      </c>
      <c r="G4555" s="6" t="s">
        <v>23262</v>
      </c>
      <c r="H4555" s="5" t="s">
        <v>23263</v>
      </c>
      <c r="I4555" s="8" t="s">
        <v>23264</v>
      </c>
      <c r="J4555" s="5" t="s">
        <v>18</v>
      </c>
      <c r="K4555" s="4" t="s">
        <v>42</v>
      </c>
    </row>
    <row r="4556">
      <c r="A4556" s="4">
        <v>6559.0</v>
      </c>
      <c r="B4556" s="5" t="s">
        <v>23271</v>
      </c>
      <c r="C4556" s="5" t="s">
        <v>23272</v>
      </c>
      <c r="D4556" s="6" t="s">
        <v>23273</v>
      </c>
      <c r="E4556" s="5" t="s">
        <v>23274</v>
      </c>
      <c r="F4556" s="5" t="s">
        <v>23192</v>
      </c>
      <c r="G4556" s="6" t="s">
        <v>23275</v>
      </c>
      <c r="H4556" s="7" t="s">
        <v>23276</v>
      </c>
      <c r="I4556" s="4" t="str">
        <f t="shared" ref="I4556:I4557" si="19">LOWER(SUBSTITUTE(SUBSTITUTE(SUBSTITUTE(SUBSTITUTE(SUBSTITUTE(SUBSTITUTE(SUBSTITUTE(B4556,"S.L.",""),"SL",""),"S.A.",""),"SA","")," ",""),".",""),",",""))&amp;".com"</f>
        <v>cañitasspa.com</v>
      </c>
      <c r="J4556" s="5" t="s">
        <v>42</v>
      </c>
      <c r="K4556" s="5" t="s">
        <v>553</v>
      </c>
    </row>
    <row r="4557">
      <c r="A4557" s="4">
        <v>6558.0</v>
      </c>
      <c r="B4557" s="5" t="s">
        <v>23277</v>
      </c>
      <c r="C4557" s="5" t="s">
        <v>23278</v>
      </c>
      <c r="D4557" s="6" t="s">
        <v>23273</v>
      </c>
      <c r="E4557" s="5" t="s">
        <v>23274</v>
      </c>
      <c r="F4557" s="5" t="s">
        <v>23192</v>
      </c>
      <c r="G4557" s="6" t="s">
        <v>23279</v>
      </c>
      <c r="H4557" s="7" t="s">
        <v>23280</v>
      </c>
      <c r="I4557" s="8" t="str">
        <f t="shared" si="19"/>
        <v>hotellosromeros.com</v>
      </c>
      <c r="J4557" s="5" t="s">
        <v>42</v>
      </c>
      <c r="K4557" s="5" t="s">
        <v>43</v>
      </c>
    </row>
    <row r="4558">
      <c r="A4558" s="4">
        <v>6557.0</v>
      </c>
      <c r="B4558" s="5" t="s">
        <v>23281</v>
      </c>
      <c r="C4558" s="5" t="s">
        <v>23282</v>
      </c>
      <c r="D4558" s="6" t="s">
        <v>23283</v>
      </c>
      <c r="E4558" s="5" t="s">
        <v>23284</v>
      </c>
      <c r="F4558" s="5" t="s">
        <v>23192</v>
      </c>
      <c r="G4558" s="6" t="s">
        <v>23285</v>
      </c>
      <c r="H4558" s="5" t="s">
        <v>23286</v>
      </c>
      <c r="I4558" s="8" t="s">
        <v>23287</v>
      </c>
      <c r="J4558" s="5" t="s">
        <v>93</v>
      </c>
      <c r="K4558" s="5" t="s">
        <v>260</v>
      </c>
    </row>
    <row r="4559">
      <c r="A4559" s="4">
        <v>6556.0</v>
      </c>
      <c r="B4559" s="5" t="s">
        <v>23288</v>
      </c>
      <c r="C4559" s="5" t="s">
        <v>23289</v>
      </c>
      <c r="D4559" s="6" t="s">
        <v>23290</v>
      </c>
      <c r="E4559" s="5" t="s">
        <v>23224</v>
      </c>
      <c r="F4559" s="5" t="s">
        <v>23192</v>
      </c>
      <c r="G4559" s="6" t="s">
        <v>23291</v>
      </c>
      <c r="H4559" s="5" t="s">
        <v>23292</v>
      </c>
      <c r="I4559" s="8" t="s">
        <v>23293</v>
      </c>
      <c r="J4559" s="5" t="s">
        <v>93</v>
      </c>
      <c r="K4559" s="5" t="s">
        <v>7591</v>
      </c>
    </row>
    <row r="4560">
      <c r="A4560" s="4">
        <v>6555.0</v>
      </c>
      <c r="B4560" s="5" t="s">
        <v>23294</v>
      </c>
      <c r="C4560" s="5" t="s">
        <v>23295</v>
      </c>
      <c r="D4560" s="6" t="s">
        <v>23296</v>
      </c>
      <c r="E4560" s="5" t="s">
        <v>23297</v>
      </c>
      <c r="F4560" s="5" t="s">
        <v>23192</v>
      </c>
      <c r="G4560" s="6" t="s">
        <v>23298</v>
      </c>
      <c r="H4560" s="5" t="s">
        <v>23299</v>
      </c>
      <c r="I4560" s="9" t="s">
        <v>23300</v>
      </c>
      <c r="J4560" s="5" t="s">
        <v>51</v>
      </c>
      <c r="K4560" s="5" t="s">
        <v>1210</v>
      </c>
    </row>
    <row r="4561">
      <c r="A4561" s="4">
        <v>6554.0</v>
      </c>
      <c r="B4561" s="5" t="s">
        <v>23301</v>
      </c>
      <c r="C4561" s="5" t="s">
        <v>23302</v>
      </c>
      <c r="D4561" s="6" t="s">
        <v>23303</v>
      </c>
      <c r="E4561" s="5" t="s">
        <v>23304</v>
      </c>
      <c r="F4561" s="5" t="s">
        <v>23192</v>
      </c>
      <c r="G4561" s="6" t="s">
        <v>23305</v>
      </c>
      <c r="H4561" s="7" t="s">
        <v>23306</v>
      </c>
      <c r="I4561" s="11" t="s">
        <v>23307</v>
      </c>
      <c r="J4561" s="5" t="s">
        <v>93</v>
      </c>
      <c r="K4561" s="5" t="s">
        <v>578</v>
      </c>
    </row>
    <row r="4562">
      <c r="A4562" s="4">
        <v>6553.0</v>
      </c>
      <c r="B4562" s="5" t="s">
        <v>23308</v>
      </c>
      <c r="C4562" s="5" t="s">
        <v>23309</v>
      </c>
      <c r="D4562" s="6" t="s">
        <v>23310</v>
      </c>
      <c r="E4562" s="5" t="s">
        <v>23304</v>
      </c>
      <c r="F4562" s="5" t="s">
        <v>23192</v>
      </c>
      <c r="G4562" s="6" t="s">
        <v>23311</v>
      </c>
      <c r="H4562" s="5" t="s">
        <v>23312</v>
      </c>
      <c r="I4562" s="8" t="s">
        <v>23313</v>
      </c>
      <c r="J4562" s="5" t="s">
        <v>108</v>
      </c>
      <c r="K4562" s="5" t="s">
        <v>1495</v>
      </c>
    </row>
    <row r="4563">
      <c r="A4563" s="4">
        <v>6552.0</v>
      </c>
      <c r="B4563" s="5" t="s">
        <v>23314</v>
      </c>
      <c r="C4563" s="5" t="s">
        <v>23315</v>
      </c>
      <c r="D4563" s="6" t="s">
        <v>23303</v>
      </c>
      <c r="E4563" s="5" t="s">
        <v>23304</v>
      </c>
      <c r="F4563" s="5" t="s">
        <v>23192</v>
      </c>
      <c r="G4563" s="6" t="s">
        <v>23316</v>
      </c>
      <c r="H4563" s="5" t="s">
        <v>23317</v>
      </c>
      <c r="I4563" s="8" t="s">
        <v>23318</v>
      </c>
      <c r="J4563" s="5" t="s">
        <v>42</v>
      </c>
      <c r="K4563" s="5" t="s">
        <v>35</v>
      </c>
    </row>
    <row r="4564">
      <c r="A4564" s="4">
        <v>6551.0</v>
      </c>
      <c r="B4564" s="5" t="s">
        <v>23319</v>
      </c>
      <c r="C4564" s="5" t="s">
        <v>23320</v>
      </c>
      <c r="D4564" s="6" t="s">
        <v>23303</v>
      </c>
      <c r="E4564" s="5" t="s">
        <v>23304</v>
      </c>
      <c r="F4564" s="5" t="s">
        <v>23192</v>
      </c>
      <c r="G4564" s="6" t="s">
        <v>23321</v>
      </c>
      <c r="H4564" s="5" t="s">
        <v>23322</v>
      </c>
      <c r="I4564" s="8" t="s">
        <v>23323</v>
      </c>
      <c r="J4564" s="5" t="s">
        <v>42</v>
      </c>
      <c r="K4564" s="5" t="s">
        <v>553</v>
      </c>
    </row>
    <row r="4565">
      <c r="A4565" s="4">
        <v>6550.0</v>
      </c>
      <c r="B4565" s="5" t="s">
        <v>23324</v>
      </c>
      <c r="C4565" s="5" t="s">
        <v>23325</v>
      </c>
      <c r="D4565" s="6" t="s">
        <v>23326</v>
      </c>
      <c r="E4565" s="5" t="s">
        <v>23297</v>
      </c>
      <c r="F4565" s="5" t="s">
        <v>23192</v>
      </c>
      <c r="G4565" s="6" t="s">
        <v>23327</v>
      </c>
      <c r="H4565" s="5" t="s">
        <v>23328</v>
      </c>
      <c r="I4565" s="8" t="s">
        <v>23329</v>
      </c>
      <c r="J4565" s="5" t="s">
        <v>42</v>
      </c>
      <c r="K4565" s="5" t="s">
        <v>35</v>
      </c>
    </row>
    <row r="4566">
      <c r="A4566" s="4">
        <v>6549.0</v>
      </c>
      <c r="B4566" s="5" t="s">
        <v>23330</v>
      </c>
      <c r="C4566" s="5" t="s">
        <v>23331</v>
      </c>
      <c r="D4566" s="6" t="s">
        <v>23332</v>
      </c>
      <c r="E4566" s="5" t="s">
        <v>23333</v>
      </c>
      <c r="F4566" s="5" t="s">
        <v>23192</v>
      </c>
      <c r="G4566" s="6" t="s">
        <v>23334</v>
      </c>
      <c r="H4566" s="5" t="s">
        <v>23335</v>
      </c>
      <c r="I4566" s="8" t="s">
        <v>23336</v>
      </c>
      <c r="J4566" s="5" t="s">
        <v>108</v>
      </c>
      <c r="K4566" s="5" t="s">
        <v>19</v>
      </c>
    </row>
    <row r="4567">
      <c r="A4567" s="4">
        <v>6548.0</v>
      </c>
      <c r="B4567" s="5" t="s">
        <v>7535</v>
      </c>
      <c r="C4567" s="5" t="s">
        <v>23337</v>
      </c>
      <c r="D4567" s="6" t="s">
        <v>23338</v>
      </c>
      <c r="E4567" s="5" t="s">
        <v>23339</v>
      </c>
      <c r="F4567" s="5" t="s">
        <v>23192</v>
      </c>
      <c r="G4567" s="6" t="s">
        <v>23340</v>
      </c>
      <c r="H4567" s="5" t="s">
        <v>23219</v>
      </c>
      <c r="I4567" s="8" t="s">
        <v>23220</v>
      </c>
      <c r="J4567" s="5" t="s">
        <v>42</v>
      </c>
      <c r="K4567" s="5" t="s">
        <v>66</v>
      </c>
    </row>
    <row r="4568">
      <c r="A4568" s="4">
        <v>6547.0</v>
      </c>
      <c r="B4568" s="5" t="s">
        <v>23341</v>
      </c>
      <c r="C4568" s="5" t="s">
        <v>23342</v>
      </c>
      <c r="D4568" s="6" t="s">
        <v>23343</v>
      </c>
      <c r="E4568" s="5" t="s">
        <v>23344</v>
      </c>
      <c r="F4568" s="5" t="s">
        <v>23192</v>
      </c>
      <c r="G4568" s="6" t="s">
        <v>23345</v>
      </c>
      <c r="H4568" s="7" t="s">
        <v>23346</v>
      </c>
      <c r="I4568" s="8" t="str">
        <f>LOWER(SUBSTITUTE(SUBSTITUTE(SUBSTITUTE(SUBSTITUTE(SUBSTITUTE(SUBSTITUTE(SUBSTITUTE(B4568,"S.L.",""),"SL",""),"S.A.",""),"SA","")," ",""),".",""),",",""))&amp;".com"</f>
        <v>eljaro.com</v>
      </c>
      <c r="J4568" s="5" t="s">
        <v>108</v>
      </c>
      <c r="K4568" s="5" t="s">
        <v>839</v>
      </c>
    </row>
    <row r="4569">
      <c r="A4569" s="4">
        <v>6546.0</v>
      </c>
      <c r="B4569" s="5" t="s">
        <v>23347</v>
      </c>
      <c r="C4569" s="5" t="s">
        <v>23348</v>
      </c>
      <c r="D4569" s="6" t="s">
        <v>23349</v>
      </c>
      <c r="E4569" s="5" t="s">
        <v>23350</v>
      </c>
      <c r="F4569" s="5" t="s">
        <v>23192</v>
      </c>
      <c r="G4569" s="6" t="s">
        <v>23351</v>
      </c>
      <c r="H4569" s="5" t="s">
        <v>23352</v>
      </c>
      <c r="I4569" s="8" t="s">
        <v>23353</v>
      </c>
      <c r="J4569" s="5" t="s">
        <v>93</v>
      </c>
      <c r="K4569" s="5" t="s">
        <v>1014</v>
      </c>
    </row>
    <row r="4570">
      <c r="A4570" s="4">
        <v>6545.0</v>
      </c>
      <c r="B4570" s="5" t="s">
        <v>23354</v>
      </c>
      <c r="C4570" s="5" t="s">
        <v>11875</v>
      </c>
      <c r="D4570" s="6" t="s">
        <v>23355</v>
      </c>
      <c r="E4570" s="5" t="s">
        <v>23356</v>
      </c>
      <c r="F4570" s="5" t="s">
        <v>23192</v>
      </c>
      <c r="G4570" s="6" t="s">
        <v>23357</v>
      </c>
      <c r="H4570" s="5" t="s">
        <v>23358</v>
      </c>
      <c r="I4570" s="8" t="s">
        <v>23359</v>
      </c>
      <c r="J4570" s="5" t="s">
        <v>463</v>
      </c>
      <c r="K4570" s="5" t="s">
        <v>170</v>
      </c>
    </row>
    <row r="4571">
      <c r="A4571" s="4">
        <v>6544.0</v>
      </c>
      <c r="B4571" s="5" t="s">
        <v>23360</v>
      </c>
      <c r="C4571" s="5" t="s">
        <v>23361</v>
      </c>
      <c r="D4571" s="6" t="s">
        <v>23355</v>
      </c>
      <c r="E4571" s="5" t="s">
        <v>23356</v>
      </c>
      <c r="F4571" s="5" t="s">
        <v>23192</v>
      </c>
      <c r="G4571" s="6" t="s">
        <v>23362</v>
      </c>
      <c r="H4571" s="7" t="s">
        <v>23363</v>
      </c>
      <c r="I4571" s="8" t="str">
        <f>LOWER(SUBSTITUTE(SUBSTITUTE(SUBSTITUTE(SUBSTITUTE(SUBSTITUTE(SUBSTITUTE(SUBSTITUTE(B4571,"S.L.",""),"SL",""),"S.A.",""),"SA","")," ",""),".",""),",",""))&amp;".com"</f>
        <v>hernandezyatencia.com</v>
      </c>
      <c r="J4571" s="5" t="s">
        <v>463</v>
      </c>
      <c r="K4571" s="4" t="s">
        <v>42</v>
      </c>
    </row>
    <row r="4572">
      <c r="A4572" s="4">
        <v>6543.0</v>
      </c>
      <c r="B4572" s="5" t="s">
        <v>23364</v>
      </c>
      <c r="C4572" s="5" t="s">
        <v>23365</v>
      </c>
      <c r="D4572" s="6" t="s">
        <v>23366</v>
      </c>
      <c r="E4572" s="5" t="s">
        <v>23367</v>
      </c>
      <c r="F4572" s="5" t="s">
        <v>23192</v>
      </c>
      <c r="G4572" s="6" t="s">
        <v>23368</v>
      </c>
      <c r="H4572" s="4" t="s">
        <v>23369</v>
      </c>
      <c r="I4572" s="11" t="s">
        <v>23370</v>
      </c>
      <c r="J4572" s="5" t="s">
        <v>93</v>
      </c>
      <c r="K4572" s="5" t="s">
        <v>679</v>
      </c>
    </row>
    <row r="4573">
      <c r="A4573" s="4">
        <v>6542.0</v>
      </c>
      <c r="B4573" s="5" t="s">
        <v>23371</v>
      </c>
      <c r="C4573" s="5" t="s">
        <v>23372</v>
      </c>
      <c r="D4573" s="6" t="s">
        <v>23373</v>
      </c>
      <c r="E4573" s="5" t="s">
        <v>23374</v>
      </c>
      <c r="F4573" s="5" t="s">
        <v>23192</v>
      </c>
      <c r="G4573" s="6" t="s">
        <v>23375</v>
      </c>
      <c r="H4573" s="7" t="s">
        <v>23376</v>
      </c>
      <c r="I4573" s="11" t="s">
        <v>23377</v>
      </c>
      <c r="J4573" s="5" t="s">
        <v>18</v>
      </c>
      <c r="K4573" s="5" t="s">
        <v>2201</v>
      </c>
    </row>
    <row r="4574">
      <c r="A4574" s="4">
        <v>6541.0</v>
      </c>
      <c r="B4574" s="5" t="s">
        <v>23378</v>
      </c>
      <c r="C4574" s="5" t="s">
        <v>23379</v>
      </c>
      <c r="D4574" s="6" t="s">
        <v>23373</v>
      </c>
      <c r="E4574" s="5" t="s">
        <v>23374</v>
      </c>
      <c r="F4574" s="5" t="s">
        <v>23192</v>
      </c>
      <c r="G4574" s="6" t="s">
        <v>23380</v>
      </c>
      <c r="H4574" s="7" t="s">
        <v>23381</v>
      </c>
      <c r="I4574" s="8" t="str">
        <f>LOWER(SUBSTITUTE(SUBSTITUTE(SUBSTITUTE(SUBSTITUTE(SUBSTITUTE(SUBSTITUTE(SUBSTITUTE(B4574,"S.L.",""),"SL",""),"S.A.",""),"SA","")," ",""),".",""),",",""))&amp;".com"</f>
        <v>marquezadodealman.com</v>
      </c>
      <c r="J4574" s="5" t="s">
        <v>42</v>
      </c>
      <c r="K4574" s="5" t="s">
        <v>375</v>
      </c>
    </row>
    <row r="4575">
      <c r="A4575" s="4">
        <v>6540.0</v>
      </c>
      <c r="B4575" s="5" t="s">
        <v>23382</v>
      </c>
      <c r="C4575" s="5" t="s">
        <v>23383</v>
      </c>
      <c r="D4575" s="6" t="s">
        <v>23384</v>
      </c>
      <c r="E4575" s="5" t="s">
        <v>23385</v>
      </c>
      <c r="F4575" s="5" t="s">
        <v>23192</v>
      </c>
      <c r="G4575" s="6" t="s">
        <v>23386</v>
      </c>
      <c r="H4575" s="5" t="s">
        <v>23387</v>
      </c>
      <c r="I4575" s="8" t="s">
        <v>23388</v>
      </c>
      <c r="J4575" s="5" t="s">
        <v>108</v>
      </c>
      <c r="K4575" s="5" t="s">
        <v>921</v>
      </c>
    </row>
    <row r="4576">
      <c r="A4576" s="4">
        <v>6539.0</v>
      </c>
      <c r="B4576" s="5" t="s">
        <v>23389</v>
      </c>
      <c r="C4576" s="5" t="s">
        <v>23390</v>
      </c>
      <c r="D4576" s="6" t="s">
        <v>23391</v>
      </c>
      <c r="E4576" s="5" t="s">
        <v>23392</v>
      </c>
      <c r="F4576" s="5" t="s">
        <v>23192</v>
      </c>
      <c r="G4576" s="6" t="s">
        <v>23393</v>
      </c>
      <c r="H4576" s="5" t="s">
        <v>23394</v>
      </c>
      <c r="I4576" s="8" t="s">
        <v>23395</v>
      </c>
      <c r="J4576" s="5" t="s">
        <v>93</v>
      </c>
      <c r="K4576" s="5" t="s">
        <v>2462</v>
      </c>
    </row>
    <row r="4577">
      <c r="A4577" s="4">
        <v>6538.0</v>
      </c>
      <c r="B4577" s="5" t="s">
        <v>23396</v>
      </c>
      <c r="C4577" s="5" t="s">
        <v>23397</v>
      </c>
      <c r="D4577" s="6" t="s">
        <v>23391</v>
      </c>
      <c r="E4577" s="5" t="s">
        <v>23392</v>
      </c>
      <c r="F4577" s="5" t="s">
        <v>23192</v>
      </c>
      <c r="G4577" s="6" t="s">
        <v>23398</v>
      </c>
      <c r="H4577" s="5" t="s">
        <v>23399</v>
      </c>
      <c r="I4577" s="8" t="s">
        <v>23400</v>
      </c>
      <c r="J4577" s="5" t="s">
        <v>463</v>
      </c>
      <c r="K4577" s="5" t="s">
        <v>184</v>
      </c>
    </row>
    <row r="4578">
      <c r="A4578" s="4">
        <v>6537.0</v>
      </c>
      <c r="B4578" s="5" t="s">
        <v>23401</v>
      </c>
      <c r="C4578" s="5" t="s">
        <v>23402</v>
      </c>
      <c r="D4578" s="6" t="s">
        <v>23391</v>
      </c>
      <c r="E4578" s="5" t="s">
        <v>23392</v>
      </c>
      <c r="F4578" s="5" t="s">
        <v>23192</v>
      </c>
      <c r="G4578" s="6" t="s">
        <v>23403</v>
      </c>
      <c r="H4578" s="5" t="s">
        <v>23404</v>
      </c>
      <c r="I4578" s="11" t="s">
        <v>23405</v>
      </c>
      <c r="J4578" s="5" t="s">
        <v>108</v>
      </c>
      <c r="K4578" s="5" t="s">
        <v>280</v>
      </c>
    </row>
    <row r="4579">
      <c r="A4579" s="4">
        <v>6536.0</v>
      </c>
      <c r="B4579" s="5" t="s">
        <v>23406</v>
      </c>
      <c r="C4579" s="5" t="s">
        <v>23407</v>
      </c>
      <c r="D4579" s="6" t="s">
        <v>23408</v>
      </c>
      <c r="E4579" s="5" t="s">
        <v>23409</v>
      </c>
      <c r="F4579" s="5" t="s">
        <v>23192</v>
      </c>
      <c r="G4579" s="6" t="s">
        <v>23410</v>
      </c>
      <c r="H4579" s="5" t="s">
        <v>23411</v>
      </c>
      <c r="I4579" s="8" t="s">
        <v>23412</v>
      </c>
      <c r="J4579" s="5" t="s">
        <v>42</v>
      </c>
      <c r="K4579" s="5" t="s">
        <v>420</v>
      </c>
    </row>
    <row r="4580">
      <c r="A4580" s="4">
        <v>6534.0</v>
      </c>
      <c r="B4580" s="5" t="s">
        <v>23413</v>
      </c>
      <c r="C4580" s="5" t="s">
        <v>23414</v>
      </c>
      <c r="D4580" s="6" t="s">
        <v>23415</v>
      </c>
      <c r="E4580" s="5" t="s">
        <v>23416</v>
      </c>
      <c r="F4580" s="5" t="s">
        <v>23192</v>
      </c>
      <c r="G4580" s="6" t="s">
        <v>23417</v>
      </c>
      <c r="H4580" s="5" t="s">
        <v>23418</v>
      </c>
      <c r="I4580" s="8" t="s">
        <v>23419</v>
      </c>
      <c r="J4580" s="5" t="s">
        <v>93</v>
      </c>
      <c r="K4580" s="5" t="s">
        <v>280</v>
      </c>
    </row>
    <row r="4581">
      <c r="A4581" s="4">
        <v>6535.0</v>
      </c>
      <c r="B4581" s="5" t="s">
        <v>23420</v>
      </c>
      <c r="C4581" s="5" t="s">
        <v>23421</v>
      </c>
      <c r="D4581" s="6" t="s">
        <v>23415</v>
      </c>
      <c r="E4581" s="5" t="s">
        <v>23416</v>
      </c>
      <c r="F4581" s="5" t="s">
        <v>23192</v>
      </c>
      <c r="G4581" s="6" t="s">
        <v>23417</v>
      </c>
      <c r="H4581" s="5" t="s">
        <v>23418</v>
      </c>
      <c r="I4581" s="8" t="s">
        <v>23419</v>
      </c>
      <c r="J4581" s="5" t="s">
        <v>93</v>
      </c>
      <c r="K4581" s="5" t="s">
        <v>578</v>
      </c>
    </row>
    <row r="4582">
      <c r="A4582" s="4">
        <v>6533.0</v>
      </c>
      <c r="B4582" s="5" t="s">
        <v>23422</v>
      </c>
      <c r="C4582" s="5" t="s">
        <v>23423</v>
      </c>
      <c r="D4582" s="6" t="s">
        <v>23424</v>
      </c>
      <c r="E4582" s="5" t="s">
        <v>23425</v>
      </c>
      <c r="F4582" s="5" t="s">
        <v>23192</v>
      </c>
      <c r="G4582" s="6" t="s">
        <v>23426</v>
      </c>
      <c r="H4582" s="5" t="s">
        <v>23427</v>
      </c>
      <c r="I4582" s="8" t="s">
        <v>23428</v>
      </c>
      <c r="J4582" s="5" t="s">
        <v>42</v>
      </c>
      <c r="K4582" s="5" t="s">
        <v>160</v>
      </c>
    </row>
    <row r="4583">
      <c r="A4583" s="4">
        <v>6532.0</v>
      </c>
      <c r="B4583" s="5" t="s">
        <v>23429</v>
      </c>
      <c r="C4583" s="5" t="s">
        <v>23430</v>
      </c>
      <c r="D4583" s="6" t="s">
        <v>23248</v>
      </c>
      <c r="E4583" s="5" t="s">
        <v>23192</v>
      </c>
      <c r="F4583" s="5" t="s">
        <v>23192</v>
      </c>
      <c r="G4583" s="6" t="s">
        <v>23431</v>
      </c>
      <c r="H4583" s="5" t="s">
        <v>23432</v>
      </c>
      <c r="I4583" s="8" t="s">
        <v>493</v>
      </c>
      <c r="J4583" s="5" t="s">
        <v>51</v>
      </c>
      <c r="K4583" s="5" t="s">
        <v>4685</v>
      </c>
    </row>
    <row r="4584">
      <c r="A4584" s="4">
        <v>6531.0</v>
      </c>
      <c r="B4584" s="5" t="s">
        <v>23433</v>
      </c>
      <c r="C4584" s="5" t="s">
        <v>23434</v>
      </c>
      <c r="D4584" s="6" t="s">
        <v>23217</v>
      </c>
      <c r="E4584" s="5" t="s">
        <v>23192</v>
      </c>
      <c r="F4584" s="5" t="s">
        <v>23192</v>
      </c>
      <c r="G4584" s="6" t="s">
        <v>23435</v>
      </c>
      <c r="H4584" s="5" t="s">
        <v>23436</v>
      </c>
      <c r="I4584" s="8" t="s">
        <v>23437</v>
      </c>
      <c r="J4584" s="5" t="s">
        <v>18</v>
      </c>
      <c r="K4584" s="5" t="s">
        <v>1210</v>
      </c>
    </row>
    <row r="4585">
      <c r="A4585" s="4">
        <v>6530.0</v>
      </c>
      <c r="B4585" s="5" t="s">
        <v>23438</v>
      </c>
      <c r="C4585" s="5" t="s">
        <v>23439</v>
      </c>
      <c r="D4585" s="6" t="s">
        <v>23230</v>
      </c>
      <c r="E4585" s="5" t="s">
        <v>23192</v>
      </c>
      <c r="F4585" s="5" t="s">
        <v>23192</v>
      </c>
      <c r="G4585" s="6" t="s">
        <v>23440</v>
      </c>
      <c r="H4585" s="5" t="s">
        <v>23441</v>
      </c>
      <c r="I4585" s="8" t="s">
        <v>23233</v>
      </c>
      <c r="J4585" s="5" t="s">
        <v>93</v>
      </c>
      <c r="K4585" s="5" t="s">
        <v>9742</v>
      </c>
    </row>
    <row r="4586">
      <c r="A4586" s="4">
        <v>6529.0</v>
      </c>
      <c r="B4586" s="5" t="s">
        <v>23442</v>
      </c>
      <c r="C4586" s="5" t="s">
        <v>23443</v>
      </c>
      <c r="D4586" s="6" t="s">
        <v>23230</v>
      </c>
      <c r="E4586" s="5" t="s">
        <v>23192</v>
      </c>
      <c r="F4586" s="5" t="s">
        <v>23192</v>
      </c>
      <c r="G4586" s="6" t="s">
        <v>23444</v>
      </c>
      <c r="H4586" s="7" t="s">
        <v>23445</v>
      </c>
      <c r="I4586" s="8" t="str">
        <f>LOWER(SUBSTITUTE(SUBSTITUTE(SUBSTITUTE(SUBSTITUTE(SUBSTITUTE(SUBSTITUTE(SUBSTITUTE(B4586,"S.L.",""),"SL",""),"S.A.",""),"SA","")," ",""),".",""),",",""))&amp;".com"</f>
        <v>hotelalbacete.com</v>
      </c>
      <c r="J4586" s="5" t="s">
        <v>108</v>
      </c>
      <c r="K4586" s="5" t="s">
        <v>711</v>
      </c>
    </row>
    <row r="4587">
      <c r="A4587" s="4">
        <v>6528.0</v>
      </c>
      <c r="B4587" s="5" t="s">
        <v>23446</v>
      </c>
      <c r="C4587" s="5" t="s">
        <v>23447</v>
      </c>
      <c r="D4587" s="6" t="s">
        <v>23230</v>
      </c>
      <c r="E4587" s="5" t="s">
        <v>23192</v>
      </c>
      <c r="F4587" s="5" t="s">
        <v>23192</v>
      </c>
      <c r="G4587" s="6" t="s">
        <v>23448</v>
      </c>
      <c r="H4587" s="7" t="s">
        <v>23449</v>
      </c>
      <c r="I4587" s="8" t="s">
        <v>23450</v>
      </c>
      <c r="J4587" s="5" t="s">
        <v>93</v>
      </c>
      <c r="K4587" s="5" t="s">
        <v>1027</v>
      </c>
    </row>
    <row r="4588">
      <c r="A4588" s="4">
        <v>6527.0</v>
      </c>
      <c r="B4588" s="5" t="s">
        <v>11929</v>
      </c>
      <c r="C4588" s="5" t="s">
        <v>23451</v>
      </c>
      <c r="D4588" s="6" t="s">
        <v>23230</v>
      </c>
      <c r="E4588" s="5" t="s">
        <v>23192</v>
      </c>
      <c r="F4588" s="5" t="s">
        <v>23192</v>
      </c>
      <c r="G4588" s="6" t="s">
        <v>23452</v>
      </c>
      <c r="H4588" s="5" t="s">
        <v>23453</v>
      </c>
      <c r="I4588" s="8" t="s">
        <v>23454</v>
      </c>
      <c r="J4588" s="5" t="s">
        <v>42</v>
      </c>
      <c r="K4588" s="5" t="s">
        <v>1415</v>
      </c>
    </row>
    <row r="4589">
      <c r="A4589" s="4">
        <v>6526.0</v>
      </c>
      <c r="B4589" s="5" t="s">
        <v>23455</v>
      </c>
      <c r="C4589" s="5" t="s">
        <v>23456</v>
      </c>
      <c r="D4589" s="6" t="s">
        <v>23223</v>
      </c>
      <c r="E4589" s="5" t="s">
        <v>23224</v>
      </c>
      <c r="F4589" s="5" t="s">
        <v>23192</v>
      </c>
      <c r="G4589" s="6" t="s">
        <v>23457</v>
      </c>
      <c r="H4589" s="7" t="s">
        <v>23458</v>
      </c>
      <c r="I4589" s="11" t="s">
        <v>23459</v>
      </c>
      <c r="J4589" s="5" t="s">
        <v>42</v>
      </c>
      <c r="K4589" s="4" t="s">
        <v>42</v>
      </c>
    </row>
    <row r="4590">
      <c r="A4590" s="4">
        <v>6525.0</v>
      </c>
      <c r="B4590" s="5" t="s">
        <v>23460</v>
      </c>
      <c r="C4590" s="5" t="s">
        <v>23461</v>
      </c>
      <c r="D4590" s="6" t="s">
        <v>23462</v>
      </c>
      <c r="E4590" s="5" t="s">
        <v>23463</v>
      </c>
      <c r="F4590" s="5" t="s">
        <v>22156</v>
      </c>
      <c r="G4590" s="6" t="s">
        <v>23464</v>
      </c>
      <c r="H4590" s="5" t="s">
        <v>23465</v>
      </c>
      <c r="I4590" s="8" t="s">
        <v>23466</v>
      </c>
      <c r="J4590" s="5" t="s">
        <v>42</v>
      </c>
      <c r="K4590" s="5" t="s">
        <v>126</v>
      </c>
    </row>
    <row r="4591">
      <c r="A4591" s="4">
        <v>6524.0</v>
      </c>
      <c r="B4591" s="5" t="s">
        <v>23467</v>
      </c>
      <c r="C4591" s="5" t="s">
        <v>23468</v>
      </c>
      <c r="D4591" s="6" t="s">
        <v>23469</v>
      </c>
      <c r="E4591" s="5" t="s">
        <v>23470</v>
      </c>
      <c r="F4591" s="5" t="s">
        <v>22156</v>
      </c>
      <c r="G4591" s="6" t="s">
        <v>23471</v>
      </c>
      <c r="H4591" s="5" t="s">
        <v>23472</v>
      </c>
      <c r="I4591" s="8" t="s">
        <v>23473</v>
      </c>
      <c r="J4591" s="5" t="s">
        <v>42</v>
      </c>
      <c r="K4591" s="5" t="s">
        <v>85</v>
      </c>
    </row>
    <row r="4592">
      <c r="A4592" s="4">
        <v>6523.0</v>
      </c>
      <c r="B4592" s="5" t="s">
        <v>22512</v>
      </c>
      <c r="C4592" s="5" t="s">
        <v>23474</v>
      </c>
      <c r="D4592" s="6" t="s">
        <v>23462</v>
      </c>
      <c r="E4592" s="5" t="s">
        <v>23463</v>
      </c>
      <c r="F4592" s="5" t="s">
        <v>22156</v>
      </c>
      <c r="G4592" s="6" t="s">
        <v>23475</v>
      </c>
      <c r="H4592" s="5" t="s">
        <v>23476</v>
      </c>
      <c r="I4592" s="9" t="s">
        <v>23477</v>
      </c>
      <c r="J4592" s="5" t="s">
        <v>42</v>
      </c>
      <c r="K4592" s="5" t="s">
        <v>152</v>
      </c>
    </row>
    <row r="4593">
      <c r="A4593" s="4">
        <v>6522.0</v>
      </c>
      <c r="B4593" s="5" t="s">
        <v>23478</v>
      </c>
      <c r="C4593" s="5" t="s">
        <v>23479</v>
      </c>
      <c r="D4593" s="6" t="s">
        <v>23462</v>
      </c>
      <c r="E4593" s="5" t="s">
        <v>23463</v>
      </c>
      <c r="F4593" s="5" t="s">
        <v>22156</v>
      </c>
      <c r="G4593" s="6" t="s">
        <v>23480</v>
      </c>
      <c r="H4593" s="5" t="s">
        <v>23481</v>
      </c>
      <c r="I4593" s="8" t="s">
        <v>23482</v>
      </c>
      <c r="J4593" s="5" t="s">
        <v>93</v>
      </c>
      <c r="K4593" s="5" t="s">
        <v>754</v>
      </c>
    </row>
    <row r="4594">
      <c r="A4594" s="4">
        <v>6521.0</v>
      </c>
      <c r="B4594" s="5" t="s">
        <v>23483</v>
      </c>
      <c r="C4594" s="5" t="s">
        <v>23484</v>
      </c>
      <c r="D4594" s="6" t="s">
        <v>23485</v>
      </c>
      <c r="E4594" s="5" t="s">
        <v>23486</v>
      </c>
      <c r="F4594" s="5" t="s">
        <v>22156</v>
      </c>
      <c r="G4594" s="6" t="s">
        <v>23487</v>
      </c>
      <c r="H4594" s="7" t="s">
        <v>23488</v>
      </c>
      <c r="I4594" s="8" t="s">
        <v>23489</v>
      </c>
      <c r="J4594" s="5" t="s">
        <v>108</v>
      </c>
      <c r="K4594" s="5" t="s">
        <v>782</v>
      </c>
    </row>
    <row r="4595">
      <c r="A4595" s="4">
        <v>6520.0</v>
      </c>
      <c r="B4595" s="5" t="s">
        <v>23490</v>
      </c>
      <c r="C4595" s="5" t="s">
        <v>23491</v>
      </c>
      <c r="D4595" s="6" t="s">
        <v>23211</v>
      </c>
      <c r="E4595" s="5" t="s">
        <v>23212</v>
      </c>
      <c r="F4595" s="5" t="s">
        <v>23192</v>
      </c>
      <c r="G4595" s="6" t="s">
        <v>23492</v>
      </c>
      <c r="H4595" s="5" t="s">
        <v>23493</v>
      </c>
      <c r="I4595" s="8" t="s">
        <v>23494</v>
      </c>
      <c r="J4595" s="5" t="s">
        <v>463</v>
      </c>
      <c r="K4595" s="5" t="s">
        <v>5641</v>
      </c>
    </row>
    <row r="4596">
      <c r="A4596" s="4">
        <v>6519.0</v>
      </c>
      <c r="B4596" s="5" t="s">
        <v>11496</v>
      </c>
      <c r="C4596" s="5" t="s">
        <v>23495</v>
      </c>
      <c r="D4596" s="6" t="s">
        <v>23211</v>
      </c>
      <c r="E4596" s="5" t="s">
        <v>23212</v>
      </c>
      <c r="F4596" s="5" t="s">
        <v>23192</v>
      </c>
      <c r="G4596" s="6" t="s">
        <v>23496</v>
      </c>
      <c r="H4596" s="5" t="s">
        <v>23497</v>
      </c>
      <c r="I4596" s="8" t="s">
        <v>23498</v>
      </c>
      <c r="J4596" s="5" t="s">
        <v>108</v>
      </c>
      <c r="K4596" s="5" t="s">
        <v>201</v>
      </c>
    </row>
    <row r="4597">
      <c r="A4597" s="4">
        <v>6518.0</v>
      </c>
      <c r="B4597" s="5" t="s">
        <v>23499</v>
      </c>
      <c r="C4597" s="5" t="s">
        <v>23500</v>
      </c>
      <c r="D4597" s="6" t="s">
        <v>23211</v>
      </c>
      <c r="E4597" s="5" t="s">
        <v>23212</v>
      </c>
      <c r="F4597" s="5" t="s">
        <v>23192</v>
      </c>
      <c r="G4597" s="6" t="s">
        <v>23501</v>
      </c>
      <c r="H4597" s="5" t="s">
        <v>23502</v>
      </c>
      <c r="I4597" s="8" t="s">
        <v>23503</v>
      </c>
      <c r="J4597" s="5" t="s">
        <v>108</v>
      </c>
      <c r="K4597" s="5" t="s">
        <v>43</v>
      </c>
    </row>
    <row r="4598">
      <c r="A4598" s="4">
        <v>6517.0</v>
      </c>
      <c r="B4598" s="5" t="s">
        <v>23504</v>
      </c>
      <c r="C4598" s="5" t="s">
        <v>23505</v>
      </c>
      <c r="D4598" s="6" t="s">
        <v>23211</v>
      </c>
      <c r="E4598" s="5" t="s">
        <v>23212</v>
      </c>
      <c r="F4598" s="5" t="s">
        <v>23192</v>
      </c>
      <c r="G4598" s="6" t="s">
        <v>23506</v>
      </c>
      <c r="H4598" s="7" t="s">
        <v>23507</v>
      </c>
      <c r="I4598" s="8" t="s">
        <v>23508</v>
      </c>
      <c r="J4598" s="5" t="s">
        <v>42</v>
      </c>
      <c r="K4598" s="5" t="s">
        <v>254</v>
      </c>
    </row>
    <row r="4599">
      <c r="A4599" s="4">
        <v>6516.0</v>
      </c>
      <c r="B4599" s="5" t="s">
        <v>23509</v>
      </c>
      <c r="C4599" s="5" t="s">
        <v>23510</v>
      </c>
      <c r="D4599" s="6" t="s">
        <v>23223</v>
      </c>
      <c r="E4599" s="5" t="s">
        <v>23224</v>
      </c>
      <c r="F4599" s="5" t="s">
        <v>23192</v>
      </c>
      <c r="G4599" s="6" t="s">
        <v>23511</v>
      </c>
      <c r="H4599" s="5" t="s">
        <v>23512</v>
      </c>
      <c r="I4599" s="9" t="s">
        <v>23513</v>
      </c>
      <c r="J4599" s="5" t="s">
        <v>463</v>
      </c>
      <c r="K4599" s="5" t="s">
        <v>212</v>
      </c>
    </row>
    <row r="4600">
      <c r="A4600" s="4">
        <v>6515.0</v>
      </c>
      <c r="B4600" s="5" t="s">
        <v>23514</v>
      </c>
      <c r="C4600" s="5" t="s">
        <v>23515</v>
      </c>
      <c r="D4600" s="6" t="s">
        <v>23516</v>
      </c>
      <c r="E4600" s="5" t="s">
        <v>23517</v>
      </c>
      <c r="F4600" s="5" t="s">
        <v>23192</v>
      </c>
      <c r="G4600" s="6" t="s">
        <v>23518</v>
      </c>
      <c r="H4600" s="5" t="s">
        <v>23519</v>
      </c>
      <c r="I4600" s="8" t="s">
        <v>23520</v>
      </c>
      <c r="J4600" s="5" t="s">
        <v>93</v>
      </c>
      <c r="K4600" s="4" t="s">
        <v>42</v>
      </c>
    </row>
    <row r="4601">
      <c r="A4601" s="4">
        <v>6514.0</v>
      </c>
      <c r="B4601" s="5" t="s">
        <v>23521</v>
      </c>
      <c r="C4601" s="5" t="s">
        <v>23522</v>
      </c>
      <c r="D4601" s="6" t="s">
        <v>23523</v>
      </c>
      <c r="E4601" s="5" t="s">
        <v>23524</v>
      </c>
      <c r="F4601" s="5" t="s">
        <v>23192</v>
      </c>
      <c r="G4601" s="6" t="s">
        <v>23525</v>
      </c>
      <c r="H4601" s="5" t="s">
        <v>23526</v>
      </c>
      <c r="I4601" s="8" t="s">
        <v>23527</v>
      </c>
      <c r="J4601" s="5" t="s">
        <v>42</v>
      </c>
      <c r="K4601" s="5" t="s">
        <v>19</v>
      </c>
    </row>
    <row r="4602">
      <c r="A4602" s="4">
        <v>6513.0</v>
      </c>
      <c r="B4602" s="5" t="s">
        <v>23528</v>
      </c>
      <c r="C4602" s="5" t="s">
        <v>23529</v>
      </c>
      <c r="D4602" s="6" t="s">
        <v>23530</v>
      </c>
      <c r="E4602" s="5" t="s">
        <v>23531</v>
      </c>
      <c r="F4602" s="5" t="s">
        <v>23192</v>
      </c>
      <c r="G4602" s="6" t="s">
        <v>23532</v>
      </c>
      <c r="H4602" s="4" t="s">
        <v>23533</v>
      </c>
      <c r="I4602" s="8" t="s">
        <v>23534</v>
      </c>
      <c r="J4602" s="5" t="s">
        <v>108</v>
      </c>
      <c r="K4602" s="5" t="s">
        <v>679</v>
      </c>
    </row>
    <row r="4603">
      <c r="A4603" s="4">
        <v>6512.0</v>
      </c>
      <c r="B4603" s="5" t="s">
        <v>23535</v>
      </c>
      <c r="C4603" s="5" t="s">
        <v>23536</v>
      </c>
      <c r="D4603" s="6" t="s">
        <v>23211</v>
      </c>
      <c r="E4603" s="5" t="s">
        <v>23212</v>
      </c>
      <c r="F4603" s="5" t="s">
        <v>23192</v>
      </c>
      <c r="G4603" s="6" t="s">
        <v>23537</v>
      </c>
      <c r="H4603" s="7" t="s">
        <v>23538</v>
      </c>
      <c r="I4603" s="8" t="str">
        <f>LOWER(SUBSTITUTE(SUBSTITUTE(SUBSTITUTE(SUBSTITUTE(SUBSTITUTE(SUBSTITUTE(SUBSTITUTE(B4603,"S.L.",""),"SL",""),"S.A.",""),"SA","")," ",""),".",""),",",""))&amp;".com"</f>
        <v>cateringibericocastilla.com</v>
      </c>
      <c r="J4603" s="5" t="s">
        <v>93</v>
      </c>
      <c r="K4603" s="4" t="s">
        <v>42</v>
      </c>
    </row>
    <row r="4604">
      <c r="A4604" s="4">
        <v>6511.0</v>
      </c>
      <c r="B4604" s="5" t="s">
        <v>23539</v>
      </c>
      <c r="C4604" s="5" t="s">
        <v>23540</v>
      </c>
      <c r="D4604" s="6" t="s">
        <v>23541</v>
      </c>
      <c r="E4604" s="5" t="s">
        <v>23542</v>
      </c>
      <c r="F4604" s="5" t="s">
        <v>22149</v>
      </c>
      <c r="G4604" s="6" t="s">
        <v>23543</v>
      </c>
      <c r="H4604" s="5" t="s">
        <v>23544</v>
      </c>
      <c r="I4604" s="8" t="s">
        <v>23545</v>
      </c>
      <c r="J4604" s="5" t="s">
        <v>108</v>
      </c>
      <c r="K4604" s="5" t="s">
        <v>218</v>
      </c>
    </row>
    <row r="4605">
      <c r="A4605" s="4">
        <v>6510.0</v>
      </c>
      <c r="B4605" s="5" t="s">
        <v>23546</v>
      </c>
      <c r="C4605" s="5" t="s">
        <v>23547</v>
      </c>
      <c r="D4605" s="6" t="s">
        <v>23548</v>
      </c>
      <c r="E4605" s="5" t="s">
        <v>23549</v>
      </c>
      <c r="F4605" s="5" t="s">
        <v>22149</v>
      </c>
      <c r="G4605" s="6" t="s">
        <v>23550</v>
      </c>
      <c r="H4605" s="4" t="s">
        <v>23551</v>
      </c>
      <c r="I4605" s="8" t="s">
        <v>23552</v>
      </c>
      <c r="J4605" s="5" t="s">
        <v>42</v>
      </c>
      <c r="K4605" s="5" t="s">
        <v>1186</v>
      </c>
    </row>
    <row r="4606">
      <c r="A4606" s="4">
        <v>6509.0</v>
      </c>
      <c r="B4606" s="5" t="s">
        <v>23553</v>
      </c>
      <c r="C4606" s="5" t="s">
        <v>23554</v>
      </c>
      <c r="D4606" s="6" t="s">
        <v>23555</v>
      </c>
      <c r="E4606" s="5" t="s">
        <v>23549</v>
      </c>
      <c r="F4606" s="5" t="s">
        <v>22149</v>
      </c>
      <c r="G4606" s="6" t="s">
        <v>23556</v>
      </c>
      <c r="H4606" s="7" t="s">
        <v>23557</v>
      </c>
      <c r="I4606" s="8" t="s">
        <v>23558</v>
      </c>
      <c r="J4606" s="5" t="s">
        <v>463</v>
      </c>
      <c r="K4606" s="5" t="s">
        <v>14913</v>
      </c>
    </row>
    <row r="4607">
      <c r="A4607" s="4">
        <v>6508.0</v>
      </c>
      <c r="B4607" s="5" t="s">
        <v>23559</v>
      </c>
      <c r="C4607" s="5" t="s">
        <v>23560</v>
      </c>
      <c r="D4607" s="6" t="s">
        <v>23561</v>
      </c>
      <c r="E4607" s="5" t="s">
        <v>23549</v>
      </c>
      <c r="F4607" s="5" t="s">
        <v>22149</v>
      </c>
      <c r="G4607" s="6" t="s">
        <v>23562</v>
      </c>
      <c r="H4607" s="5" t="s">
        <v>23563</v>
      </c>
      <c r="I4607" s="8" t="s">
        <v>23564</v>
      </c>
      <c r="J4607" s="5" t="s">
        <v>93</v>
      </c>
      <c r="K4607" s="5" t="s">
        <v>375</v>
      </c>
    </row>
    <row r="4608">
      <c r="A4608" s="4">
        <v>6507.0</v>
      </c>
      <c r="B4608" s="5" t="s">
        <v>23565</v>
      </c>
      <c r="C4608" s="5" t="s">
        <v>23566</v>
      </c>
      <c r="D4608" s="6" t="s">
        <v>23555</v>
      </c>
      <c r="E4608" s="5" t="s">
        <v>23549</v>
      </c>
      <c r="F4608" s="5" t="s">
        <v>22149</v>
      </c>
      <c r="G4608" s="6" t="s">
        <v>23567</v>
      </c>
      <c r="H4608" s="5" t="s">
        <v>23568</v>
      </c>
      <c r="I4608" s="8" t="s">
        <v>23569</v>
      </c>
      <c r="J4608" s="5" t="s">
        <v>93</v>
      </c>
      <c r="K4608" s="5" t="s">
        <v>782</v>
      </c>
    </row>
    <row r="4609">
      <c r="A4609" s="4">
        <v>6506.0</v>
      </c>
      <c r="B4609" s="5" t="s">
        <v>23570</v>
      </c>
      <c r="C4609" s="5" t="s">
        <v>23571</v>
      </c>
      <c r="D4609" s="6" t="s">
        <v>23572</v>
      </c>
      <c r="E4609" s="5" t="s">
        <v>23573</v>
      </c>
      <c r="F4609" s="5" t="s">
        <v>22149</v>
      </c>
      <c r="G4609" s="6" t="s">
        <v>23574</v>
      </c>
      <c r="H4609" s="5" t="s">
        <v>23575</v>
      </c>
      <c r="I4609" s="8" t="s">
        <v>23576</v>
      </c>
      <c r="J4609" s="5" t="s">
        <v>108</v>
      </c>
      <c r="K4609" s="5" t="s">
        <v>8175</v>
      </c>
    </row>
    <row r="4610">
      <c r="A4610" s="4">
        <v>6505.0</v>
      </c>
      <c r="B4610" s="5" t="s">
        <v>23577</v>
      </c>
      <c r="C4610" s="5" t="s">
        <v>23578</v>
      </c>
      <c r="D4610" s="6" t="s">
        <v>23579</v>
      </c>
      <c r="E4610" s="5" t="s">
        <v>23573</v>
      </c>
      <c r="F4610" s="5" t="s">
        <v>22149</v>
      </c>
      <c r="G4610" s="6" t="s">
        <v>23580</v>
      </c>
      <c r="H4610" s="7" t="s">
        <v>23581</v>
      </c>
      <c r="I4610" s="8" t="str">
        <f>LOWER(SUBSTITUTE(SUBSTITUTE(SUBSTITUTE(SUBSTITUTE(SUBSTITUTE(SUBSTITUTE(SUBSTITUTE(B4610,"S.L.",""),"SL",""),"S.A.",""),"SA","")," ",""),".",""),",",""))&amp;".com"</f>
        <v>brisnpe.com</v>
      </c>
      <c r="J4610" s="5" t="s">
        <v>232</v>
      </c>
      <c r="K4610" s="4" t="s">
        <v>42</v>
      </c>
    </row>
    <row r="4611">
      <c r="A4611" s="4">
        <v>6504.0</v>
      </c>
      <c r="B4611" s="5" t="s">
        <v>23582</v>
      </c>
      <c r="C4611" s="5" t="s">
        <v>23583</v>
      </c>
      <c r="D4611" s="6" t="s">
        <v>23584</v>
      </c>
      <c r="E4611" s="5" t="s">
        <v>23585</v>
      </c>
      <c r="F4611" s="5" t="s">
        <v>22149</v>
      </c>
      <c r="G4611" s="6" t="s">
        <v>23586</v>
      </c>
      <c r="H4611" s="5" t="s">
        <v>23587</v>
      </c>
      <c r="I4611" s="8" t="s">
        <v>23588</v>
      </c>
      <c r="J4611" s="5" t="s">
        <v>42</v>
      </c>
      <c r="K4611" s="5" t="s">
        <v>115</v>
      </c>
    </row>
    <row r="4612">
      <c r="A4612" s="4">
        <v>6503.0</v>
      </c>
      <c r="B4612" s="5" t="s">
        <v>23589</v>
      </c>
      <c r="C4612" s="5" t="s">
        <v>23590</v>
      </c>
      <c r="D4612" s="6" t="s">
        <v>23584</v>
      </c>
      <c r="E4612" s="5" t="s">
        <v>23585</v>
      </c>
      <c r="F4612" s="5" t="s">
        <v>22149</v>
      </c>
      <c r="G4612" s="6" t="s">
        <v>23591</v>
      </c>
      <c r="H4612" s="5" t="s">
        <v>23592</v>
      </c>
      <c r="I4612" s="8" t="s">
        <v>23593</v>
      </c>
      <c r="J4612" s="5" t="s">
        <v>108</v>
      </c>
      <c r="K4612" s="5" t="s">
        <v>233</v>
      </c>
    </row>
    <row r="4613">
      <c r="A4613" s="4">
        <v>6502.0</v>
      </c>
      <c r="B4613" s="5" t="s">
        <v>23594</v>
      </c>
      <c r="C4613" s="5" t="s">
        <v>23595</v>
      </c>
      <c r="D4613" s="6" t="s">
        <v>23596</v>
      </c>
      <c r="E4613" s="5" t="s">
        <v>23585</v>
      </c>
      <c r="F4613" s="5" t="s">
        <v>22149</v>
      </c>
      <c r="G4613" s="6" t="s">
        <v>23597</v>
      </c>
      <c r="H4613" s="5" t="s">
        <v>23598</v>
      </c>
      <c r="I4613" s="8" t="s">
        <v>23599</v>
      </c>
      <c r="J4613" s="5" t="s">
        <v>93</v>
      </c>
      <c r="K4613" s="5" t="s">
        <v>7529</v>
      </c>
    </row>
    <row r="4614">
      <c r="A4614" s="4">
        <v>6501.0</v>
      </c>
      <c r="B4614" s="5" t="s">
        <v>23600</v>
      </c>
      <c r="C4614" s="5" t="s">
        <v>23601</v>
      </c>
      <c r="D4614" s="6" t="s">
        <v>23602</v>
      </c>
      <c r="E4614" s="5" t="s">
        <v>22148</v>
      </c>
      <c r="F4614" s="5" t="s">
        <v>22149</v>
      </c>
      <c r="G4614" s="6" t="s">
        <v>23603</v>
      </c>
      <c r="H4614" s="5" t="s">
        <v>23604</v>
      </c>
      <c r="I4614" s="8" t="s">
        <v>23605</v>
      </c>
      <c r="J4614" s="5" t="s">
        <v>93</v>
      </c>
      <c r="K4614" s="5" t="s">
        <v>7801</v>
      </c>
    </row>
    <row r="4615">
      <c r="A4615" s="4">
        <v>6500.0</v>
      </c>
      <c r="B4615" s="5" t="s">
        <v>23606</v>
      </c>
      <c r="C4615" s="5" t="s">
        <v>23607</v>
      </c>
      <c r="D4615" s="6" t="s">
        <v>22147</v>
      </c>
      <c r="E4615" s="5" t="s">
        <v>22148</v>
      </c>
      <c r="F4615" s="5" t="s">
        <v>22149</v>
      </c>
      <c r="G4615" s="6" t="s">
        <v>23608</v>
      </c>
      <c r="H4615" s="5" t="s">
        <v>23609</v>
      </c>
      <c r="I4615" s="8" t="s">
        <v>23610</v>
      </c>
      <c r="J4615" s="5" t="s">
        <v>51</v>
      </c>
      <c r="K4615" s="5" t="s">
        <v>126</v>
      </c>
    </row>
    <row r="4616">
      <c r="A4616" s="4">
        <v>6499.0</v>
      </c>
      <c r="B4616" s="5" t="s">
        <v>255</v>
      </c>
      <c r="C4616" s="5" t="s">
        <v>23611</v>
      </c>
      <c r="D4616" s="6" t="s">
        <v>23602</v>
      </c>
      <c r="E4616" s="5" t="s">
        <v>22148</v>
      </c>
      <c r="F4616" s="5" t="s">
        <v>22149</v>
      </c>
      <c r="G4616" s="6" t="s">
        <v>23612</v>
      </c>
      <c r="H4616" s="5" t="s">
        <v>23613</v>
      </c>
      <c r="I4616" s="8" t="s">
        <v>23614</v>
      </c>
      <c r="J4616" s="5" t="s">
        <v>93</v>
      </c>
      <c r="K4616" s="4" t="s">
        <v>42</v>
      </c>
    </row>
    <row r="4617">
      <c r="A4617" s="4">
        <v>6498.0</v>
      </c>
      <c r="B4617" s="5" t="s">
        <v>23615</v>
      </c>
      <c r="C4617" s="5" t="s">
        <v>23616</v>
      </c>
      <c r="D4617" s="6" t="s">
        <v>23602</v>
      </c>
      <c r="E4617" s="5" t="s">
        <v>22148</v>
      </c>
      <c r="F4617" s="5" t="s">
        <v>22149</v>
      </c>
      <c r="G4617" s="6" t="s">
        <v>23617</v>
      </c>
      <c r="H4617" s="5" t="s">
        <v>23618</v>
      </c>
      <c r="I4617" s="8" t="s">
        <v>23619</v>
      </c>
      <c r="J4617" s="5" t="s">
        <v>42</v>
      </c>
      <c r="K4617" s="4" t="s">
        <v>42</v>
      </c>
    </row>
    <row r="4618">
      <c r="A4618" s="4">
        <v>6497.0</v>
      </c>
      <c r="B4618" s="5" t="s">
        <v>7502</v>
      </c>
      <c r="C4618" s="5" t="s">
        <v>23620</v>
      </c>
      <c r="D4618" s="6" t="s">
        <v>22147</v>
      </c>
      <c r="E4618" s="5" t="s">
        <v>22148</v>
      </c>
      <c r="F4618" s="5" t="s">
        <v>22149</v>
      </c>
      <c r="G4618" s="6" t="s">
        <v>23621</v>
      </c>
      <c r="H4618" s="5" t="s">
        <v>23622</v>
      </c>
      <c r="I4618" s="8" t="s">
        <v>23623</v>
      </c>
      <c r="J4618" s="5" t="s">
        <v>108</v>
      </c>
      <c r="K4618" s="5" t="s">
        <v>2119</v>
      </c>
    </row>
    <row r="4619">
      <c r="A4619" s="4">
        <v>6496.0</v>
      </c>
      <c r="B4619" s="5" t="s">
        <v>23624</v>
      </c>
      <c r="C4619" s="5" t="s">
        <v>23625</v>
      </c>
      <c r="D4619" s="6" t="s">
        <v>23602</v>
      </c>
      <c r="E4619" s="5" t="s">
        <v>22148</v>
      </c>
      <c r="F4619" s="5" t="s">
        <v>22149</v>
      </c>
      <c r="G4619" s="6" t="s">
        <v>23626</v>
      </c>
      <c r="H4619" s="5" t="s">
        <v>23627</v>
      </c>
      <c r="I4619" s="8" t="s">
        <v>23628</v>
      </c>
      <c r="J4619" s="5" t="s">
        <v>42</v>
      </c>
      <c r="K4619" s="5" t="s">
        <v>10996</v>
      </c>
    </row>
    <row r="4620">
      <c r="A4620" s="4">
        <v>6495.0</v>
      </c>
      <c r="B4620" s="5" t="s">
        <v>23629</v>
      </c>
      <c r="C4620" s="5" t="s">
        <v>23630</v>
      </c>
      <c r="D4620" s="6" t="s">
        <v>23602</v>
      </c>
      <c r="E4620" s="5" t="s">
        <v>22148</v>
      </c>
      <c r="F4620" s="5" t="s">
        <v>22149</v>
      </c>
      <c r="G4620" s="6" t="s">
        <v>23631</v>
      </c>
      <c r="H4620" s="5" t="s">
        <v>23632</v>
      </c>
      <c r="I4620" s="8" t="s">
        <v>23633</v>
      </c>
      <c r="J4620" s="5" t="s">
        <v>93</v>
      </c>
      <c r="K4620" s="4" t="s">
        <v>42</v>
      </c>
    </row>
    <row r="4621">
      <c r="A4621" s="4">
        <v>6494.0</v>
      </c>
      <c r="B4621" s="5" t="s">
        <v>23634</v>
      </c>
      <c r="C4621" s="5" t="s">
        <v>23635</v>
      </c>
      <c r="D4621" s="6" t="s">
        <v>23602</v>
      </c>
      <c r="E4621" s="5" t="s">
        <v>22148</v>
      </c>
      <c r="F4621" s="5" t="s">
        <v>22149</v>
      </c>
      <c r="G4621" s="6" t="s">
        <v>23636</v>
      </c>
      <c r="H4621" s="5" t="s">
        <v>23637</v>
      </c>
      <c r="I4621" s="8" t="s">
        <v>23638</v>
      </c>
      <c r="J4621" s="5" t="s">
        <v>108</v>
      </c>
      <c r="K4621" s="5" t="s">
        <v>381</v>
      </c>
    </row>
    <row r="4622">
      <c r="A4622" s="4">
        <v>6493.0</v>
      </c>
      <c r="B4622" s="5" t="s">
        <v>23639</v>
      </c>
      <c r="C4622" s="5" t="s">
        <v>23640</v>
      </c>
      <c r="D4622" s="6" t="s">
        <v>23602</v>
      </c>
      <c r="E4622" s="5" t="s">
        <v>22148</v>
      </c>
      <c r="F4622" s="5" t="s">
        <v>22149</v>
      </c>
      <c r="G4622" s="6" t="s">
        <v>23641</v>
      </c>
      <c r="H4622" s="5" t="s">
        <v>23642</v>
      </c>
      <c r="I4622" s="8" t="s">
        <v>23643</v>
      </c>
      <c r="J4622" s="5" t="s">
        <v>108</v>
      </c>
      <c r="K4622" s="4" t="s">
        <v>42</v>
      </c>
    </row>
    <row r="4623">
      <c r="A4623" s="4">
        <v>6492.0</v>
      </c>
      <c r="B4623" s="5" t="s">
        <v>23644</v>
      </c>
      <c r="C4623" s="5" t="s">
        <v>23645</v>
      </c>
      <c r="D4623" s="6" t="s">
        <v>23646</v>
      </c>
      <c r="E4623" s="5" t="s">
        <v>23647</v>
      </c>
      <c r="F4623" s="5" t="s">
        <v>22149</v>
      </c>
      <c r="G4623" s="6" t="s">
        <v>23648</v>
      </c>
      <c r="H4623" s="7" t="s">
        <v>23649</v>
      </c>
      <c r="I4623" s="4" t="str">
        <f>LOWER(SUBSTITUTE(SUBSTITUTE(SUBSTITUTE(SUBSTITUTE(SUBSTITUTE(SUBSTITUTE(SUBSTITUTE(B4623,"S.L.",""),"SL",""),"S.A.",""),"SA","")," ",""),".",""),",",""))&amp;".com"</f>
        <v>elartistadelparaíso.com</v>
      </c>
      <c r="J4623" s="4" t="s">
        <v>23650</v>
      </c>
      <c r="K4623" s="5" t="s">
        <v>74</v>
      </c>
    </row>
    <row r="4624">
      <c r="A4624" s="4">
        <v>6491.0</v>
      </c>
      <c r="B4624" s="5" t="s">
        <v>23651</v>
      </c>
      <c r="C4624" s="5" t="s">
        <v>23652</v>
      </c>
      <c r="D4624" s="6" t="s">
        <v>23646</v>
      </c>
      <c r="E4624" s="5" t="s">
        <v>23647</v>
      </c>
      <c r="F4624" s="5" t="s">
        <v>22149</v>
      </c>
      <c r="G4624" s="6" t="s">
        <v>23653</v>
      </c>
      <c r="H4624" s="5" t="s">
        <v>23654</v>
      </c>
      <c r="I4624" s="8" t="s">
        <v>23655</v>
      </c>
      <c r="J4624" s="5" t="s">
        <v>42</v>
      </c>
      <c r="K4624" s="4" t="s">
        <v>42</v>
      </c>
    </row>
    <row r="4625">
      <c r="A4625" s="4">
        <v>6490.0</v>
      </c>
      <c r="B4625" s="5" t="s">
        <v>23656</v>
      </c>
      <c r="C4625" s="5" t="s">
        <v>23657</v>
      </c>
      <c r="D4625" s="6" t="s">
        <v>23579</v>
      </c>
      <c r="E4625" s="5" t="s">
        <v>23573</v>
      </c>
      <c r="F4625" s="5" t="s">
        <v>22149</v>
      </c>
      <c r="G4625" s="6" t="s">
        <v>23658</v>
      </c>
      <c r="H4625" s="5" t="s">
        <v>23659</v>
      </c>
      <c r="I4625" s="8" t="s">
        <v>23660</v>
      </c>
      <c r="J4625" s="5" t="s">
        <v>42</v>
      </c>
      <c r="K4625" s="4" t="s">
        <v>42</v>
      </c>
    </row>
    <row r="4626">
      <c r="A4626" s="4">
        <v>6489.0</v>
      </c>
      <c r="B4626" s="5" t="s">
        <v>23661</v>
      </c>
      <c r="C4626" s="5" t="s">
        <v>23662</v>
      </c>
      <c r="D4626" s="6" t="s">
        <v>23572</v>
      </c>
      <c r="E4626" s="5" t="s">
        <v>23573</v>
      </c>
      <c r="F4626" s="5" t="s">
        <v>22149</v>
      </c>
      <c r="G4626" s="6" t="s">
        <v>23663</v>
      </c>
      <c r="H4626" s="5" t="s">
        <v>23664</v>
      </c>
      <c r="I4626" s="9" t="s">
        <v>23665</v>
      </c>
      <c r="J4626" s="5" t="s">
        <v>93</v>
      </c>
      <c r="K4626" s="5" t="s">
        <v>109</v>
      </c>
    </row>
    <row r="4627">
      <c r="A4627" s="4">
        <v>6488.0</v>
      </c>
      <c r="B4627" s="5" t="s">
        <v>23666</v>
      </c>
      <c r="C4627" s="5" t="s">
        <v>23667</v>
      </c>
      <c r="D4627" s="6" t="s">
        <v>23572</v>
      </c>
      <c r="E4627" s="5" t="s">
        <v>23573</v>
      </c>
      <c r="F4627" s="5" t="s">
        <v>22149</v>
      </c>
      <c r="G4627" s="6" t="s">
        <v>23668</v>
      </c>
      <c r="H4627" s="4" t="s">
        <v>23669</v>
      </c>
      <c r="I4627" s="8" t="s">
        <v>23670</v>
      </c>
      <c r="J4627" s="5" t="s">
        <v>108</v>
      </c>
      <c r="K4627" s="5" t="s">
        <v>10100</v>
      </c>
    </row>
    <row r="4628">
      <c r="A4628" s="4">
        <v>6487.0</v>
      </c>
      <c r="B4628" s="5" t="s">
        <v>23671</v>
      </c>
      <c r="C4628" s="5" t="s">
        <v>23672</v>
      </c>
      <c r="D4628" s="6" t="s">
        <v>23673</v>
      </c>
      <c r="E4628" s="5" t="s">
        <v>23674</v>
      </c>
      <c r="F4628" s="5" t="s">
        <v>22149</v>
      </c>
      <c r="G4628" s="6" t="s">
        <v>23675</v>
      </c>
      <c r="H4628" s="5" t="s">
        <v>23676</v>
      </c>
      <c r="I4628" s="8" t="s">
        <v>23677</v>
      </c>
      <c r="J4628" s="5" t="s">
        <v>42</v>
      </c>
      <c r="K4628" s="5" t="s">
        <v>23678</v>
      </c>
    </row>
    <row r="4629">
      <c r="A4629" s="4">
        <v>6486.0</v>
      </c>
      <c r="B4629" s="5" t="s">
        <v>23679</v>
      </c>
      <c r="C4629" s="5" t="s">
        <v>23680</v>
      </c>
      <c r="D4629" s="6" t="s">
        <v>23681</v>
      </c>
      <c r="E4629" s="5" t="s">
        <v>23573</v>
      </c>
      <c r="F4629" s="5" t="s">
        <v>22149</v>
      </c>
      <c r="G4629" s="6" t="s">
        <v>23682</v>
      </c>
      <c r="H4629" s="5" t="s">
        <v>23683</v>
      </c>
      <c r="I4629" s="8" t="s">
        <v>23684</v>
      </c>
      <c r="J4629" s="5" t="s">
        <v>108</v>
      </c>
      <c r="K4629" s="5" t="s">
        <v>14922</v>
      </c>
    </row>
    <row r="4630">
      <c r="A4630" s="4">
        <v>6485.0</v>
      </c>
      <c r="B4630" s="5" t="s">
        <v>23685</v>
      </c>
      <c r="C4630" s="5" t="s">
        <v>23686</v>
      </c>
      <c r="D4630" s="6" t="s">
        <v>23681</v>
      </c>
      <c r="E4630" s="5" t="s">
        <v>23573</v>
      </c>
      <c r="F4630" s="5" t="s">
        <v>22149</v>
      </c>
      <c r="G4630" s="6" t="s">
        <v>23687</v>
      </c>
      <c r="H4630" s="5" t="s">
        <v>17802</v>
      </c>
      <c r="I4630" s="8" t="s">
        <v>17803</v>
      </c>
      <c r="J4630" s="5" t="s">
        <v>42</v>
      </c>
      <c r="K4630" s="5" t="s">
        <v>23688</v>
      </c>
    </row>
    <row r="4631">
      <c r="A4631" s="4">
        <v>6484.0</v>
      </c>
      <c r="B4631" s="5" t="s">
        <v>23689</v>
      </c>
      <c r="C4631" s="5" t="s">
        <v>23690</v>
      </c>
      <c r="D4631" s="6" t="s">
        <v>23681</v>
      </c>
      <c r="E4631" s="5" t="s">
        <v>23573</v>
      </c>
      <c r="F4631" s="5" t="s">
        <v>22149</v>
      </c>
      <c r="G4631" s="6" t="s">
        <v>23691</v>
      </c>
      <c r="H4631" s="5" t="s">
        <v>17802</v>
      </c>
      <c r="I4631" s="8" t="s">
        <v>17803</v>
      </c>
      <c r="J4631" s="5" t="s">
        <v>108</v>
      </c>
      <c r="K4631" s="5" t="s">
        <v>23692</v>
      </c>
    </row>
    <row r="4632">
      <c r="A4632" s="4">
        <v>6483.0</v>
      </c>
      <c r="B4632" s="5" t="s">
        <v>23693</v>
      </c>
      <c r="C4632" s="5" t="s">
        <v>23694</v>
      </c>
      <c r="D4632" s="6" t="s">
        <v>23681</v>
      </c>
      <c r="E4632" s="5" t="s">
        <v>23573</v>
      </c>
      <c r="F4632" s="5" t="s">
        <v>22149</v>
      </c>
      <c r="G4632" s="6" t="s">
        <v>23695</v>
      </c>
      <c r="H4632" s="7" t="s">
        <v>23696</v>
      </c>
      <c r="I4632" s="8" t="s">
        <v>8159</v>
      </c>
      <c r="J4632" s="5" t="s">
        <v>108</v>
      </c>
      <c r="K4632" s="5" t="s">
        <v>16099</v>
      </c>
    </row>
    <row r="4633">
      <c r="A4633" s="4">
        <v>6482.0</v>
      </c>
      <c r="B4633" s="5" t="s">
        <v>23697</v>
      </c>
      <c r="C4633" s="5" t="s">
        <v>23698</v>
      </c>
      <c r="D4633" s="6" t="s">
        <v>23572</v>
      </c>
      <c r="E4633" s="5" t="s">
        <v>23573</v>
      </c>
      <c r="F4633" s="5" t="s">
        <v>22149</v>
      </c>
      <c r="G4633" s="6" t="s">
        <v>23699</v>
      </c>
      <c r="H4633" s="5" t="s">
        <v>23700</v>
      </c>
      <c r="I4633" s="9" t="s">
        <v>23701</v>
      </c>
      <c r="J4633" s="5" t="s">
        <v>42</v>
      </c>
      <c r="K4633" s="5" t="s">
        <v>10080</v>
      </c>
    </row>
    <row r="4634">
      <c r="A4634" s="4">
        <v>6481.0</v>
      </c>
      <c r="B4634" s="5" t="s">
        <v>23702</v>
      </c>
      <c r="C4634" s="5" t="s">
        <v>23703</v>
      </c>
      <c r="D4634" s="6" t="s">
        <v>23572</v>
      </c>
      <c r="E4634" s="5" t="s">
        <v>23573</v>
      </c>
      <c r="F4634" s="5" t="s">
        <v>22149</v>
      </c>
      <c r="G4634" s="6" t="s">
        <v>23704</v>
      </c>
      <c r="H4634" s="5" t="s">
        <v>23705</v>
      </c>
      <c r="I4634" s="8" t="s">
        <v>23706</v>
      </c>
      <c r="J4634" s="5" t="s">
        <v>42</v>
      </c>
      <c r="K4634" s="5" t="s">
        <v>23707</v>
      </c>
    </row>
    <row r="4635">
      <c r="A4635" s="4">
        <v>6480.0</v>
      </c>
      <c r="B4635" s="5" t="s">
        <v>23708</v>
      </c>
      <c r="C4635" s="5" t="s">
        <v>23709</v>
      </c>
      <c r="D4635" s="6" t="s">
        <v>23579</v>
      </c>
      <c r="E4635" s="5" t="s">
        <v>23573</v>
      </c>
      <c r="F4635" s="5" t="s">
        <v>22149</v>
      </c>
      <c r="G4635" s="6" t="s">
        <v>23710</v>
      </c>
      <c r="H4635" s="7" t="s">
        <v>23711</v>
      </c>
      <c r="I4635" s="8" t="str">
        <f>LOWER(SUBSTITUTE(SUBSTITUTE(SUBSTITUTE(SUBSTITUTE(SUBSTITUTE(SUBSTITUTE(SUBSTITUTE(B4635,"S.L.",""),"SL",""),"S.A.",""),"SA","")," ",""),".",""),",",""))&amp;".com"</f>
        <v>sunbeachpoint.com</v>
      </c>
      <c r="J4635" s="5" t="s">
        <v>108</v>
      </c>
      <c r="K4635" s="4" t="s">
        <v>42</v>
      </c>
    </row>
    <row r="4636">
      <c r="A4636" s="4">
        <v>6479.0</v>
      </c>
      <c r="B4636" s="5" t="s">
        <v>23712</v>
      </c>
      <c r="C4636" s="5" t="s">
        <v>23713</v>
      </c>
      <c r="D4636" s="6" t="s">
        <v>23681</v>
      </c>
      <c r="E4636" s="5" t="s">
        <v>23573</v>
      </c>
      <c r="F4636" s="5" t="s">
        <v>22149</v>
      </c>
      <c r="G4636" s="6" t="s">
        <v>23714</v>
      </c>
      <c r="H4636" s="5" t="s">
        <v>23715</v>
      </c>
      <c r="I4636" s="8" t="s">
        <v>23716</v>
      </c>
      <c r="J4636" s="5" t="s">
        <v>108</v>
      </c>
      <c r="K4636" s="5" t="s">
        <v>7770</v>
      </c>
    </row>
    <row r="4637">
      <c r="A4637" s="4">
        <v>6478.0</v>
      </c>
      <c r="B4637" s="5" t="s">
        <v>23717</v>
      </c>
      <c r="C4637" s="5" t="s">
        <v>23718</v>
      </c>
      <c r="D4637" s="6" t="s">
        <v>23572</v>
      </c>
      <c r="E4637" s="5" t="s">
        <v>23573</v>
      </c>
      <c r="F4637" s="5" t="s">
        <v>22149</v>
      </c>
      <c r="G4637" s="6" t="s">
        <v>23719</v>
      </c>
      <c r="H4637" s="7" t="s">
        <v>23720</v>
      </c>
      <c r="I4637" s="8" t="str">
        <f>LOWER(SUBSTITUTE(SUBSTITUTE(SUBSTITUTE(SUBSTITUTE(SUBSTITUTE(SUBSTITUTE(SUBSTITUTE(B4637,"S.L.",""),"SL",""),"S.A.",""),"SA","")," ",""),".",""),",",""))&amp;".com"</f>
        <v>apartamentosprimaverapark.com</v>
      </c>
      <c r="J4637" s="5" t="s">
        <v>93</v>
      </c>
      <c r="K4637" s="5" t="s">
        <v>2201</v>
      </c>
    </row>
    <row r="4638">
      <c r="A4638" s="4">
        <v>6477.0</v>
      </c>
      <c r="B4638" s="5" t="s">
        <v>23721</v>
      </c>
      <c r="C4638" s="5" t="s">
        <v>23722</v>
      </c>
      <c r="D4638" s="6" t="s">
        <v>23673</v>
      </c>
      <c r="E4638" s="5" t="s">
        <v>23674</v>
      </c>
      <c r="F4638" s="5" t="s">
        <v>22149</v>
      </c>
      <c r="G4638" s="6" t="s">
        <v>23723</v>
      </c>
      <c r="H4638" s="5" t="s">
        <v>23724</v>
      </c>
      <c r="I4638" s="8" t="s">
        <v>9766</v>
      </c>
      <c r="J4638" s="5" t="s">
        <v>42</v>
      </c>
      <c r="K4638" s="5" t="s">
        <v>2683</v>
      </c>
    </row>
    <row r="4639">
      <c r="A4639" s="4">
        <v>6476.0</v>
      </c>
      <c r="B4639" s="5" t="s">
        <v>23725</v>
      </c>
      <c r="C4639" s="5" t="s">
        <v>23726</v>
      </c>
      <c r="D4639" s="6" t="s">
        <v>23579</v>
      </c>
      <c r="E4639" s="5" t="s">
        <v>23573</v>
      </c>
      <c r="F4639" s="5" t="s">
        <v>22149</v>
      </c>
      <c r="G4639" s="6" t="s">
        <v>23727</v>
      </c>
      <c r="H4639" s="5" t="s">
        <v>23728</v>
      </c>
      <c r="I4639" s="9" t="s">
        <v>23729</v>
      </c>
      <c r="J4639" s="5" t="s">
        <v>42</v>
      </c>
      <c r="K4639" s="5" t="s">
        <v>1685</v>
      </c>
    </row>
    <row r="4640">
      <c r="A4640" s="4">
        <v>6475.0</v>
      </c>
      <c r="B4640" s="5" t="s">
        <v>23730</v>
      </c>
      <c r="C4640" s="5" t="s">
        <v>23731</v>
      </c>
      <c r="D4640" s="6" t="s">
        <v>23572</v>
      </c>
      <c r="E4640" s="5" t="s">
        <v>23573</v>
      </c>
      <c r="F4640" s="5" t="s">
        <v>22149</v>
      </c>
      <c r="G4640" s="6" t="s">
        <v>23732</v>
      </c>
      <c r="H4640" s="5" t="s">
        <v>17802</v>
      </c>
      <c r="I4640" s="8" t="s">
        <v>23733</v>
      </c>
      <c r="J4640" s="5" t="s">
        <v>93</v>
      </c>
      <c r="K4640" s="4" t="s">
        <v>42</v>
      </c>
    </row>
    <row r="4641">
      <c r="A4641" s="4">
        <v>6474.0</v>
      </c>
      <c r="B4641" s="5" t="s">
        <v>23734</v>
      </c>
      <c r="C4641" s="5" t="s">
        <v>23735</v>
      </c>
      <c r="D4641" s="6" t="s">
        <v>23579</v>
      </c>
      <c r="E4641" s="5" t="s">
        <v>23573</v>
      </c>
      <c r="F4641" s="5" t="s">
        <v>22149</v>
      </c>
      <c r="G4641" s="6" t="s">
        <v>23736</v>
      </c>
      <c r="H4641" s="4" t="s">
        <v>23737</v>
      </c>
      <c r="I4641" s="8" t="s">
        <v>23738</v>
      </c>
      <c r="J4641" s="5" t="s">
        <v>93</v>
      </c>
      <c r="K4641" s="4" t="s">
        <v>42</v>
      </c>
    </row>
    <row r="4642">
      <c r="A4642" s="4">
        <v>6473.0</v>
      </c>
      <c r="B4642" s="5" t="s">
        <v>23739</v>
      </c>
      <c r="C4642" s="5" t="s">
        <v>23740</v>
      </c>
      <c r="D4642" s="6" t="s">
        <v>23579</v>
      </c>
      <c r="E4642" s="5" t="s">
        <v>23573</v>
      </c>
      <c r="F4642" s="5" t="s">
        <v>22149</v>
      </c>
      <c r="G4642" s="6" t="s">
        <v>23741</v>
      </c>
      <c r="H4642" s="5" t="s">
        <v>23742</v>
      </c>
      <c r="I4642" s="8" t="s">
        <v>23743</v>
      </c>
      <c r="J4642" s="5" t="s">
        <v>108</v>
      </c>
      <c r="K4642" s="5" t="s">
        <v>13751</v>
      </c>
    </row>
    <row r="4643">
      <c r="A4643" s="4">
        <v>6472.0</v>
      </c>
      <c r="B4643" s="5" t="s">
        <v>23744</v>
      </c>
      <c r="C4643" s="5" t="s">
        <v>23745</v>
      </c>
      <c r="D4643" s="6" t="s">
        <v>23579</v>
      </c>
      <c r="E4643" s="5" t="s">
        <v>23573</v>
      </c>
      <c r="F4643" s="5" t="s">
        <v>22149</v>
      </c>
      <c r="G4643" s="6" t="s">
        <v>23746</v>
      </c>
      <c r="H4643" s="5" t="s">
        <v>23747</v>
      </c>
      <c r="I4643" s="8" t="s">
        <v>23748</v>
      </c>
      <c r="J4643" s="5" t="s">
        <v>108</v>
      </c>
      <c r="K4643" s="5" t="s">
        <v>2201</v>
      </c>
    </row>
    <row r="4644">
      <c r="A4644" s="4">
        <v>6470.0</v>
      </c>
      <c r="B4644" s="5" t="s">
        <v>23749</v>
      </c>
      <c r="C4644" s="5" t="s">
        <v>23750</v>
      </c>
      <c r="D4644" s="6" t="s">
        <v>23579</v>
      </c>
      <c r="E4644" s="5" t="s">
        <v>23573</v>
      </c>
      <c r="F4644" s="5" t="s">
        <v>22149</v>
      </c>
      <c r="G4644" s="6" t="s">
        <v>23751</v>
      </c>
      <c r="H4644" s="5" t="s">
        <v>23728</v>
      </c>
      <c r="I4644" s="9" t="s">
        <v>23752</v>
      </c>
      <c r="J4644" s="5" t="s">
        <v>18</v>
      </c>
      <c r="K4644" s="5" t="s">
        <v>2668</v>
      </c>
    </row>
    <row r="4645">
      <c r="A4645" s="4">
        <v>6471.0</v>
      </c>
      <c r="B4645" s="5" t="s">
        <v>23753</v>
      </c>
      <c r="C4645" s="5" t="s">
        <v>23754</v>
      </c>
      <c r="D4645" s="6" t="s">
        <v>23579</v>
      </c>
      <c r="E4645" s="5" t="s">
        <v>23573</v>
      </c>
      <c r="F4645" s="5" t="s">
        <v>22149</v>
      </c>
      <c r="G4645" s="6" t="s">
        <v>23751</v>
      </c>
      <c r="H4645" s="5" t="s">
        <v>23728</v>
      </c>
      <c r="I4645" s="9" t="s">
        <v>23755</v>
      </c>
      <c r="J4645" s="5" t="s">
        <v>42</v>
      </c>
      <c r="K4645" s="5" t="s">
        <v>5485</v>
      </c>
    </row>
    <row r="4646">
      <c r="A4646" s="4">
        <v>6469.0</v>
      </c>
      <c r="B4646" s="5" t="s">
        <v>23756</v>
      </c>
      <c r="C4646" s="5" t="s">
        <v>23757</v>
      </c>
      <c r="D4646" s="6" t="s">
        <v>23579</v>
      </c>
      <c r="E4646" s="5" t="s">
        <v>23573</v>
      </c>
      <c r="F4646" s="5" t="s">
        <v>22149</v>
      </c>
      <c r="G4646" s="6" t="s">
        <v>23758</v>
      </c>
      <c r="H4646" s="5" t="s">
        <v>23759</v>
      </c>
      <c r="I4646" s="8" t="s">
        <v>23760</v>
      </c>
      <c r="J4646" s="5" t="s">
        <v>108</v>
      </c>
      <c r="K4646" s="5" t="s">
        <v>2132</v>
      </c>
    </row>
    <row r="4647">
      <c r="A4647" s="4">
        <v>6468.0</v>
      </c>
      <c r="B4647" s="5" t="s">
        <v>23761</v>
      </c>
      <c r="C4647" s="5" t="s">
        <v>23762</v>
      </c>
      <c r="D4647" s="6" t="s">
        <v>23572</v>
      </c>
      <c r="E4647" s="5" t="s">
        <v>23573</v>
      </c>
      <c r="F4647" s="5" t="s">
        <v>22149</v>
      </c>
      <c r="G4647" s="6" t="s">
        <v>23758</v>
      </c>
      <c r="H4647" s="5" t="s">
        <v>23763</v>
      </c>
      <c r="I4647" s="8" t="s">
        <v>23760</v>
      </c>
      <c r="J4647" s="5" t="s">
        <v>42</v>
      </c>
      <c r="K4647" s="4" t="s">
        <v>42</v>
      </c>
    </row>
    <row r="4648">
      <c r="A4648" s="4">
        <v>6467.0</v>
      </c>
      <c r="B4648" s="5" t="s">
        <v>23764</v>
      </c>
      <c r="C4648" s="5" t="s">
        <v>23765</v>
      </c>
      <c r="D4648" s="6" t="s">
        <v>23766</v>
      </c>
      <c r="E4648" s="5" t="s">
        <v>23549</v>
      </c>
      <c r="F4648" s="5" t="s">
        <v>22149</v>
      </c>
      <c r="G4648" s="6" t="s">
        <v>23767</v>
      </c>
      <c r="H4648" s="5" t="s">
        <v>23768</v>
      </c>
      <c r="I4648" s="9" t="s">
        <v>23769</v>
      </c>
      <c r="J4648" s="5" t="s">
        <v>93</v>
      </c>
      <c r="K4648" s="5" t="s">
        <v>2201</v>
      </c>
    </row>
    <row r="4649">
      <c r="A4649" s="4">
        <v>6466.0</v>
      </c>
      <c r="B4649" s="5" t="s">
        <v>23770</v>
      </c>
      <c r="C4649" s="5" t="s">
        <v>23771</v>
      </c>
      <c r="D4649" s="6" t="s">
        <v>23772</v>
      </c>
      <c r="E4649" s="5" t="s">
        <v>23773</v>
      </c>
      <c r="F4649" s="5" t="s">
        <v>22149</v>
      </c>
      <c r="G4649" s="6" t="s">
        <v>23774</v>
      </c>
      <c r="H4649" s="5" t="s">
        <v>23775</v>
      </c>
      <c r="I4649" s="8" t="s">
        <v>23776</v>
      </c>
      <c r="J4649" s="5" t="s">
        <v>93</v>
      </c>
      <c r="K4649" s="5" t="s">
        <v>578</v>
      </c>
    </row>
    <row r="4650">
      <c r="A4650" s="4">
        <v>6465.0</v>
      </c>
      <c r="B4650" s="5" t="s">
        <v>23777</v>
      </c>
      <c r="C4650" s="5" t="s">
        <v>23778</v>
      </c>
      <c r="D4650" s="6" t="s">
        <v>23772</v>
      </c>
      <c r="E4650" s="5" t="s">
        <v>23773</v>
      </c>
      <c r="F4650" s="5" t="s">
        <v>22149</v>
      </c>
      <c r="G4650" s="6" t="s">
        <v>23779</v>
      </c>
      <c r="H4650" s="7" t="s">
        <v>23780</v>
      </c>
      <c r="I4650" s="8" t="str">
        <f>LOWER(SUBSTITUTE(SUBSTITUTE(SUBSTITUTE(SUBSTITUTE(SUBSTITUTE(SUBSTITUTE(SUBSTITUTE(B4650,"S.L.",""),"SL",""),"S.A.",""),"SA","")," ",""),".",""),",",""))&amp;".com"</f>
        <v>lospalacios.com</v>
      </c>
      <c r="J4650" s="5" t="s">
        <v>51</v>
      </c>
      <c r="K4650" s="5" t="s">
        <v>578</v>
      </c>
    </row>
    <row r="4651">
      <c r="A4651" s="4">
        <v>6464.0</v>
      </c>
      <c r="B4651" s="5" t="s">
        <v>23781</v>
      </c>
      <c r="C4651" s="5" t="s">
        <v>23782</v>
      </c>
      <c r="D4651" s="6" t="s">
        <v>23783</v>
      </c>
      <c r="E4651" s="5" t="s">
        <v>23784</v>
      </c>
      <c r="F4651" s="5" t="s">
        <v>22149</v>
      </c>
      <c r="G4651" s="6" t="s">
        <v>23785</v>
      </c>
      <c r="H4651" s="5" t="s">
        <v>23786</v>
      </c>
      <c r="I4651" s="8" t="s">
        <v>23787</v>
      </c>
      <c r="J4651" s="5" t="s">
        <v>108</v>
      </c>
      <c r="K4651" s="4" t="s">
        <v>42</v>
      </c>
    </row>
    <row r="4652">
      <c r="A4652" s="4">
        <v>6463.0</v>
      </c>
      <c r="B4652" s="5" t="s">
        <v>23788</v>
      </c>
      <c r="C4652" s="5" t="s">
        <v>23789</v>
      </c>
      <c r="D4652" s="6" t="s">
        <v>23783</v>
      </c>
      <c r="E4652" s="5" t="s">
        <v>23784</v>
      </c>
      <c r="F4652" s="5" t="s">
        <v>22149</v>
      </c>
      <c r="G4652" s="6" t="s">
        <v>23790</v>
      </c>
      <c r="H4652" s="5" t="s">
        <v>23791</v>
      </c>
      <c r="I4652" s="8" t="s">
        <v>23792</v>
      </c>
      <c r="J4652" s="5" t="s">
        <v>108</v>
      </c>
      <c r="K4652" s="5" t="s">
        <v>9767</v>
      </c>
    </row>
    <row r="4653">
      <c r="A4653" s="4">
        <v>6462.0</v>
      </c>
      <c r="B4653" s="5" t="s">
        <v>23793</v>
      </c>
      <c r="C4653" s="5" t="s">
        <v>23794</v>
      </c>
      <c r="D4653" s="6" t="s">
        <v>23795</v>
      </c>
      <c r="E4653" s="5" t="s">
        <v>23784</v>
      </c>
      <c r="F4653" s="5" t="s">
        <v>22149</v>
      </c>
      <c r="G4653" s="6" t="s">
        <v>23796</v>
      </c>
      <c r="H4653" s="5" t="s">
        <v>23797</v>
      </c>
      <c r="I4653" s="8" t="s">
        <v>23798</v>
      </c>
      <c r="J4653" s="5" t="s">
        <v>463</v>
      </c>
      <c r="K4653" s="4" t="s">
        <v>42</v>
      </c>
    </row>
    <row r="4654">
      <c r="A4654" s="4">
        <v>6461.0</v>
      </c>
      <c r="B4654" s="5" t="s">
        <v>23799</v>
      </c>
      <c r="C4654" s="5" t="s">
        <v>23800</v>
      </c>
      <c r="D4654" s="6" t="s">
        <v>23801</v>
      </c>
      <c r="E4654" s="5" t="s">
        <v>23802</v>
      </c>
      <c r="F4654" s="5" t="s">
        <v>22149</v>
      </c>
      <c r="G4654" s="6" t="s">
        <v>23803</v>
      </c>
      <c r="H4654" s="5" t="s">
        <v>23804</v>
      </c>
      <c r="I4654" s="8" t="s">
        <v>23805</v>
      </c>
      <c r="J4654" s="5" t="s">
        <v>108</v>
      </c>
      <c r="K4654" s="4" t="s">
        <v>42</v>
      </c>
    </row>
    <row r="4655">
      <c r="A4655" s="4">
        <v>6460.0</v>
      </c>
      <c r="B4655" s="5" t="s">
        <v>23806</v>
      </c>
      <c r="C4655" s="5" t="s">
        <v>23807</v>
      </c>
      <c r="D4655" s="6" t="s">
        <v>23783</v>
      </c>
      <c r="E4655" s="5" t="s">
        <v>23784</v>
      </c>
      <c r="F4655" s="5" t="s">
        <v>22149</v>
      </c>
      <c r="G4655" s="6" t="s">
        <v>23808</v>
      </c>
      <c r="H4655" s="7" t="s">
        <v>23809</v>
      </c>
      <c r="I4655" s="8" t="s">
        <v>23810</v>
      </c>
      <c r="J4655" s="5" t="s">
        <v>18</v>
      </c>
      <c r="K4655" s="5" t="s">
        <v>2826</v>
      </c>
    </row>
    <row r="4656">
      <c r="A4656" s="4">
        <v>6459.0</v>
      </c>
      <c r="B4656" s="5" t="s">
        <v>23811</v>
      </c>
      <c r="C4656" s="5" t="s">
        <v>23812</v>
      </c>
      <c r="D4656" s="6" t="s">
        <v>23813</v>
      </c>
      <c r="E4656" s="5" t="s">
        <v>23814</v>
      </c>
      <c r="F4656" s="5" t="s">
        <v>22149</v>
      </c>
      <c r="G4656" s="6" t="s">
        <v>23815</v>
      </c>
      <c r="H4656" s="5" t="s">
        <v>23816</v>
      </c>
      <c r="I4656" s="8" t="s">
        <v>23817</v>
      </c>
      <c r="J4656" s="5" t="s">
        <v>18</v>
      </c>
      <c r="K4656" s="5" t="s">
        <v>2145</v>
      </c>
    </row>
    <row r="4657">
      <c r="A4657" s="4">
        <v>6458.0</v>
      </c>
      <c r="B4657" s="5" t="s">
        <v>5973</v>
      </c>
      <c r="C4657" s="5" t="s">
        <v>23818</v>
      </c>
      <c r="D4657" s="6" t="s">
        <v>23819</v>
      </c>
      <c r="E4657" s="5" t="s">
        <v>23820</v>
      </c>
      <c r="F4657" s="5" t="s">
        <v>22149</v>
      </c>
      <c r="G4657" s="6" t="s">
        <v>23821</v>
      </c>
      <c r="H4657" s="5" t="s">
        <v>23822</v>
      </c>
      <c r="I4657" s="8" t="s">
        <v>23823</v>
      </c>
      <c r="J4657" s="5" t="s">
        <v>108</v>
      </c>
      <c r="K4657" s="5" t="s">
        <v>43</v>
      </c>
    </row>
    <row r="4658">
      <c r="A4658" s="4">
        <v>6457.0</v>
      </c>
      <c r="B4658" s="5" t="s">
        <v>23824</v>
      </c>
      <c r="C4658" s="5" t="s">
        <v>23825</v>
      </c>
      <c r="D4658" s="6" t="s">
        <v>23826</v>
      </c>
      <c r="E4658" s="5" t="s">
        <v>23827</v>
      </c>
      <c r="F4658" s="5" t="s">
        <v>22149</v>
      </c>
      <c r="G4658" s="6" t="s">
        <v>23828</v>
      </c>
      <c r="H4658" s="5" t="s">
        <v>23829</v>
      </c>
      <c r="I4658" s="8" t="s">
        <v>23830</v>
      </c>
      <c r="J4658" s="5" t="s">
        <v>93</v>
      </c>
      <c r="K4658" s="4" t="s">
        <v>42</v>
      </c>
    </row>
    <row r="4659">
      <c r="A4659" s="4">
        <v>6456.0</v>
      </c>
      <c r="B4659" s="5" t="s">
        <v>23831</v>
      </c>
      <c r="C4659" s="5" t="s">
        <v>23832</v>
      </c>
      <c r="D4659" s="6" t="s">
        <v>23833</v>
      </c>
      <c r="E4659" s="5" t="s">
        <v>23549</v>
      </c>
      <c r="F4659" s="5" t="s">
        <v>22149</v>
      </c>
      <c r="G4659" s="6" t="s">
        <v>23834</v>
      </c>
      <c r="H4659" s="5" t="s">
        <v>23835</v>
      </c>
      <c r="I4659" s="8" t="s">
        <v>23836</v>
      </c>
      <c r="J4659" s="5" t="s">
        <v>93</v>
      </c>
      <c r="K4659" s="5" t="s">
        <v>201</v>
      </c>
    </row>
    <row r="4660">
      <c r="A4660" s="4">
        <v>6455.0</v>
      </c>
      <c r="B4660" s="5" t="s">
        <v>23837</v>
      </c>
      <c r="C4660" s="5" t="s">
        <v>23838</v>
      </c>
      <c r="D4660" s="6" t="s">
        <v>23839</v>
      </c>
      <c r="E4660" s="5" t="s">
        <v>23840</v>
      </c>
      <c r="F4660" s="5" t="s">
        <v>22149</v>
      </c>
      <c r="G4660" s="6" t="s">
        <v>23841</v>
      </c>
      <c r="H4660" s="5" t="s">
        <v>23842</v>
      </c>
      <c r="I4660" s="8" t="s">
        <v>5451</v>
      </c>
      <c r="J4660" s="5" t="s">
        <v>42</v>
      </c>
      <c r="K4660" s="5" t="s">
        <v>1261</v>
      </c>
    </row>
    <row r="4661">
      <c r="A4661" s="4">
        <v>6454.0</v>
      </c>
      <c r="B4661" s="5" t="s">
        <v>23843</v>
      </c>
      <c r="C4661" s="5" t="s">
        <v>23844</v>
      </c>
      <c r="D4661" s="6" t="s">
        <v>23845</v>
      </c>
      <c r="E4661" s="5" t="s">
        <v>23840</v>
      </c>
      <c r="F4661" s="5" t="s">
        <v>22149</v>
      </c>
      <c r="G4661" s="6" t="s">
        <v>23846</v>
      </c>
      <c r="H4661" s="4" t="s">
        <v>23847</v>
      </c>
      <c r="I4661" s="11" t="s">
        <v>23848</v>
      </c>
      <c r="J4661" s="5" t="s">
        <v>93</v>
      </c>
      <c r="K4661" s="5" t="s">
        <v>5485</v>
      </c>
    </row>
    <row r="4662">
      <c r="A4662" s="4">
        <v>6453.0</v>
      </c>
      <c r="B4662" s="5" t="s">
        <v>23849</v>
      </c>
      <c r="C4662" s="5" t="s">
        <v>23850</v>
      </c>
      <c r="D4662" s="6" t="s">
        <v>23851</v>
      </c>
      <c r="E4662" s="5" t="s">
        <v>23852</v>
      </c>
      <c r="F4662" s="5" t="s">
        <v>22149</v>
      </c>
      <c r="G4662" s="6" t="s">
        <v>23853</v>
      </c>
      <c r="H4662" s="7" t="s">
        <v>23854</v>
      </c>
      <c r="I4662" s="8" t="str">
        <f>LOWER(SUBSTITUTE(SUBSTITUTE(SUBSTITUTE(SUBSTITUTE(SUBSTITUTE(SUBSTITUTE(SUBSTITUTE(B4662,"S.L.",""),"SL",""),"S.A.",""),"SA","")," ",""),".",""),",",""))&amp;".com"</f>
        <v>ntarawellnessresort.com</v>
      </c>
      <c r="J4662" s="5" t="s">
        <v>93</v>
      </c>
      <c r="K4662" s="4" t="s">
        <v>42</v>
      </c>
    </row>
    <row r="4663">
      <c r="A4663" s="4">
        <v>6452.0</v>
      </c>
      <c r="B4663" s="5" t="s">
        <v>23855</v>
      </c>
      <c r="C4663" s="5" t="s">
        <v>23856</v>
      </c>
      <c r="D4663" s="6" t="s">
        <v>23845</v>
      </c>
      <c r="E4663" s="5" t="s">
        <v>23840</v>
      </c>
      <c r="F4663" s="5" t="s">
        <v>22149</v>
      </c>
      <c r="G4663" s="6" t="s">
        <v>23857</v>
      </c>
      <c r="H4663" s="5" t="s">
        <v>23858</v>
      </c>
      <c r="I4663" s="8" t="s">
        <v>23859</v>
      </c>
      <c r="J4663" s="5" t="s">
        <v>108</v>
      </c>
      <c r="K4663" s="5" t="s">
        <v>2119</v>
      </c>
    </row>
    <row r="4664">
      <c r="A4664" s="4">
        <v>6451.0</v>
      </c>
      <c r="B4664" s="5" t="s">
        <v>23860</v>
      </c>
      <c r="C4664" s="5" t="s">
        <v>23861</v>
      </c>
      <c r="D4664" s="6" t="s">
        <v>23845</v>
      </c>
      <c r="E4664" s="5" t="s">
        <v>23840</v>
      </c>
      <c r="F4664" s="5" t="s">
        <v>22149</v>
      </c>
      <c r="G4664" s="6" t="s">
        <v>23862</v>
      </c>
      <c r="H4664" s="5" t="s">
        <v>23863</v>
      </c>
      <c r="I4664" s="8" t="s">
        <v>7852</v>
      </c>
      <c r="J4664" s="5" t="s">
        <v>463</v>
      </c>
      <c r="K4664" s="5" t="s">
        <v>5931</v>
      </c>
    </row>
    <row r="4665">
      <c r="A4665" s="4">
        <v>6450.0</v>
      </c>
      <c r="B4665" s="5" t="s">
        <v>23864</v>
      </c>
      <c r="C4665" s="5" t="s">
        <v>23865</v>
      </c>
      <c r="D4665" s="6" t="s">
        <v>23845</v>
      </c>
      <c r="E4665" s="5" t="s">
        <v>23840</v>
      </c>
      <c r="F4665" s="5" t="s">
        <v>22149</v>
      </c>
      <c r="G4665" s="6" t="s">
        <v>23866</v>
      </c>
      <c r="H4665" s="5" t="s">
        <v>23867</v>
      </c>
      <c r="I4665" s="8" t="s">
        <v>23868</v>
      </c>
      <c r="J4665" s="5" t="s">
        <v>108</v>
      </c>
      <c r="K4665" s="5" t="s">
        <v>5713</v>
      </c>
    </row>
    <row r="4666">
      <c r="A4666" s="4">
        <v>6449.0</v>
      </c>
      <c r="B4666" s="5" t="s">
        <v>23869</v>
      </c>
      <c r="C4666" s="5" t="s">
        <v>23870</v>
      </c>
      <c r="D4666" s="6" t="s">
        <v>23871</v>
      </c>
      <c r="E4666" s="5" t="s">
        <v>23872</v>
      </c>
      <c r="F4666" s="5" t="s">
        <v>22149</v>
      </c>
      <c r="G4666" s="6" t="s">
        <v>23873</v>
      </c>
      <c r="H4666" s="5" t="s">
        <v>23874</v>
      </c>
      <c r="I4666" s="8" t="s">
        <v>23875</v>
      </c>
      <c r="J4666" s="5" t="s">
        <v>93</v>
      </c>
      <c r="K4666" s="4" t="s">
        <v>42</v>
      </c>
    </row>
    <row r="4667">
      <c r="A4667" s="4">
        <v>6448.0</v>
      </c>
      <c r="B4667" s="5" t="s">
        <v>23876</v>
      </c>
      <c r="C4667" s="5" t="s">
        <v>23877</v>
      </c>
      <c r="D4667" s="6" t="s">
        <v>23878</v>
      </c>
      <c r="E4667" s="5" t="s">
        <v>23879</v>
      </c>
      <c r="F4667" s="5" t="s">
        <v>22149</v>
      </c>
      <c r="G4667" s="6" t="s">
        <v>23880</v>
      </c>
      <c r="H4667" s="5" t="s">
        <v>23881</v>
      </c>
      <c r="I4667" s="8" t="s">
        <v>23882</v>
      </c>
      <c r="J4667" s="5" t="s">
        <v>93</v>
      </c>
      <c r="K4667" s="5" t="s">
        <v>294</v>
      </c>
    </row>
    <row r="4668">
      <c r="A4668" s="4">
        <v>6447.0</v>
      </c>
      <c r="B4668" s="5" t="s">
        <v>23883</v>
      </c>
      <c r="C4668" s="5" t="s">
        <v>23884</v>
      </c>
      <c r="D4668" s="6" t="s">
        <v>23878</v>
      </c>
      <c r="E4668" s="5" t="s">
        <v>23879</v>
      </c>
      <c r="F4668" s="5" t="s">
        <v>22149</v>
      </c>
      <c r="G4668" s="6" t="s">
        <v>23885</v>
      </c>
      <c r="H4668" s="7" t="s">
        <v>23886</v>
      </c>
      <c r="I4668" s="8" t="str">
        <f t="shared" ref="I4668:I4669" si="20">LOWER(SUBSTITUTE(SUBSTITUTE(SUBSTITUTE(SUBSTITUTE(SUBSTITUTE(SUBSTITUTE(SUBSTITUTE(B4668,"S.L.",""),"SL",""),"S.A.",""),"SA","")," ",""),".",""),",",""))&amp;".com"</f>
        <v>hotelbanyeres.com</v>
      </c>
      <c r="J4668" s="5" t="s">
        <v>108</v>
      </c>
      <c r="K4668" s="4" t="s">
        <v>42</v>
      </c>
    </row>
    <row r="4669">
      <c r="A4669" s="4">
        <v>6446.0</v>
      </c>
      <c r="B4669" s="5" t="s">
        <v>23887</v>
      </c>
      <c r="C4669" s="5" t="s">
        <v>23888</v>
      </c>
      <c r="D4669" s="6" t="s">
        <v>23889</v>
      </c>
      <c r="E4669" s="5" t="s">
        <v>23890</v>
      </c>
      <c r="F4669" s="5" t="s">
        <v>22149</v>
      </c>
      <c r="G4669" s="6" t="s">
        <v>23891</v>
      </c>
      <c r="H4669" s="7" t="s">
        <v>23892</v>
      </c>
      <c r="I4669" s="8" t="str">
        <f t="shared" si="20"/>
        <v>hotelonil.com</v>
      </c>
      <c r="J4669" s="5" t="s">
        <v>93</v>
      </c>
      <c r="K4669" s="5" t="s">
        <v>170</v>
      </c>
    </row>
    <row r="4670">
      <c r="A4670" s="4">
        <v>6445.0</v>
      </c>
      <c r="B4670" s="5" t="s">
        <v>23893</v>
      </c>
      <c r="C4670" s="5" t="s">
        <v>23894</v>
      </c>
      <c r="D4670" s="6" t="s">
        <v>23895</v>
      </c>
      <c r="E4670" s="5" t="s">
        <v>23896</v>
      </c>
      <c r="F4670" s="5" t="s">
        <v>22149</v>
      </c>
      <c r="G4670" s="6" t="s">
        <v>23897</v>
      </c>
      <c r="H4670" s="5" t="s">
        <v>23898</v>
      </c>
      <c r="I4670" s="8" t="s">
        <v>23899</v>
      </c>
      <c r="J4670" s="5" t="s">
        <v>42</v>
      </c>
      <c r="K4670" s="5" t="s">
        <v>19</v>
      </c>
    </row>
    <row r="4671">
      <c r="A4671" s="4">
        <v>6444.0</v>
      </c>
      <c r="B4671" s="5" t="s">
        <v>23900</v>
      </c>
      <c r="C4671" s="5" t="s">
        <v>23901</v>
      </c>
      <c r="D4671" s="6" t="s">
        <v>23902</v>
      </c>
      <c r="E4671" s="5" t="s">
        <v>23903</v>
      </c>
      <c r="F4671" s="5" t="s">
        <v>22149</v>
      </c>
      <c r="G4671" s="6" t="s">
        <v>23904</v>
      </c>
      <c r="H4671" s="7" t="s">
        <v>23905</v>
      </c>
      <c r="I4671" s="8" t="s">
        <v>23906</v>
      </c>
      <c r="J4671" s="5" t="s">
        <v>42</v>
      </c>
      <c r="K4671" s="5" t="s">
        <v>721</v>
      </c>
    </row>
    <row r="4672">
      <c r="A4672" s="4">
        <v>6443.0</v>
      </c>
      <c r="B4672" s="5" t="s">
        <v>23907</v>
      </c>
      <c r="C4672" s="5" t="s">
        <v>23908</v>
      </c>
      <c r="D4672" s="6" t="s">
        <v>23909</v>
      </c>
      <c r="E4672" s="5" t="s">
        <v>23910</v>
      </c>
      <c r="F4672" s="5" t="s">
        <v>22149</v>
      </c>
      <c r="G4672" s="6" t="s">
        <v>23911</v>
      </c>
      <c r="H4672" s="5" t="s">
        <v>23912</v>
      </c>
      <c r="I4672" s="8" t="s">
        <v>23913</v>
      </c>
      <c r="J4672" s="5" t="s">
        <v>42</v>
      </c>
      <c r="K4672" s="5" t="s">
        <v>1495</v>
      </c>
    </row>
    <row r="4673">
      <c r="A4673" s="4">
        <v>6442.0</v>
      </c>
      <c r="B4673" s="5" t="s">
        <v>23914</v>
      </c>
      <c r="C4673" s="5" t="s">
        <v>23915</v>
      </c>
      <c r="D4673" s="6" t="s">
        <v>23916</v>
      </c>
      <c r="E4673" s="5" t="s">
        <v>23917</v>
      </c>
      <c r="F4673" s="5" t="s">
        <v>22149</v>
      </c>
      <c r="G4673" s="6" t="s">
        <v>23918</v>
      </c>
      <c r="H4673" s="5" t="s">
        <v>23919</v>
      </c>
      <c r="I4673" s="8" t="s">
        <v>17509</v>
      </c>
      <c r="J4673" s="5" t="s">
        <v>463</v>
      </c>
      <c r="K4673" s="4" t="s">
        <v>42</v>
      </c>
    </row>
    <row r="4674">
      <c r="A4674" s="4">
        <v>6441.0</v>
      </c>
      <c r="B4674" s="5" t="s">
        <v>23920</v>
      </c>
      <c r="C4674" s="5" t="s">
        <v>23921</v>
      </c>
      <c r="D4674" s="6" t="s">
        <v>23916</v>
      </c>
      <c r="E4674" s="5" t="s">
        <v>23917</v>
      </c>
      <c r="F4674" s="5" t="s">
        <v>22149</v>
      </c>
      <c r="G4674" s="6" t="s">
        <v>23922</v>
      </c>
      <c r="H4674" s="5" t="s">
        <v>23923</v>
      </c>
      <c r="I4674" s="8" t="s">
        <v>23924</v>
      </c>
      <c r="J4674" s="5" t="s">
        <v>463</v>
      </c>
      <c r="K4674" s="4" t="s">
        <v>42</v>
      </c>
    </row>
    <row r="4675">
      <c r="A4675" s="4">
        <v>6440.0</v>
      </c>
      <c r="B4675" s="5" t="s">
        <v>23925</v>
      </c>
      <c r="C4675" s="5" t="s">
        <v>23926</v>
      </c>
      <c r="D4675" s="6" t="s">
        <v>23927</v>
      </c>
      <c r="E4675" s="5" t="s">
        <v>23928</v>
      </c>
      <c r="F4675" s="5" t="s">
        <v>22149</v>
      </c>
      <c r="G4675" s="6" t="s">
        <v>23929</v>
      </c>
      <c r="H4675" s="7" t="s">
        <v>23930</v>
      </c>
      <c r="I4675" s="8" t="s">
        <v>23931</v>
      </c>
      <c r="J4675" s="5" t="s">
        <v>93</v>
      </c>
      <c r="K4675" s="4" t="s">
        <v>42</v>
      </c>
    </row>
    <row r="4676">
      <c r="A4676" s="4">
        <v>6439.0</v>
      </c>
      <c r="B4676" s="5" t="s">
        <v>23932</v>
      </c>
      <c r="C4676" s="5" t="s">
        <v>23933</v>
      </c>
      <c r="D4676" s="6" t="s">
        <v>23934</v>
      </c>
      <c r="E4676" s="5" t="s">
        <v>23872</v>
      </c>
      <c r="F4676" s="5" t="s">
        <v>22149</v>
      </c>
      <c r="G4676" s="6" t="s">
        <v>23935</v>
      </c>
      <c r="H4676" s="5" t="s">
        <v>23936</v>
      </c>
      <c r="I4676" s="8" t="s">
        <v>23937</v>
      </c>
      <c r="J4676" s="5" t="s">
        <v>463</v>
      </c>
      <c r="K4676" s="4" t="s">
        <v>42</v>
      </c>
    </row>
    <row r="4677">
      <c r="A4677" s="4">
        <v>6438.0</v>
      </c>
      <c r="B4677" s="5" t="s">
        <v>22130</v>
      </c>
      <c r="C4677" s="5" t="s">
        <v>23938</v>
      </c>
      <c r="D4677" s="6" t="s">
        <v>23939</v>
      </c>
      <c r="E4677" s="5" t="s">
        <v>23940</v>
      </c>
      <c r="F4677" s="5" t="s">
        <v>22149</v>
      </c>
      <c r="G4677" s="6" t="s">
        <v>23941</v>
      </c>
      <c r="H4677" s="7" t="s">
        <v>23942</v>
      </c>
      <c r="I4677" s="8" t="s">
        <v>23943</v>
      </c>
      <c r="J4677" s="5" t="s">
        <v>51</v>
      </c>
      <c r="K4677" s="5" t="s">
        <v>280</v>
      </c>
    </row>
    <row r="4678">
      <c r="A4678" s="4">
        <v>6437.0</v>
      </c>
      <c r="B4678" s="5" t="s">
        <v>23944</v>
      </c>
      <c r="C4678" s="5" t="s">
        <v>23945</v>
      </c>
      <c r="D4678" s="6" t="s">
        <v>23946</v>
      </c>
      <c r="E4678" s="5" t="s">
        <v>23947</v>
      </c>
      <c r="F4678" s="5" t="s">
        <v>22149</v>
      </c>
      <c r="G4678" s="6" t="s">
        <v>23948</v>
      </c>
      <c r="H4678" s="7" t="s">
        <v>23949</v>
      </c>
      <c r="I4678" s="11" t="s">
        <v>23950</v>
      </c>
      <c r="J4678" s="5" t="s">
        <v>42</v>
      </c>
      <c r="K4678" s="5" t="s">
        <v>553</v>
      </c>
    </row>
    <row r="4679">
      <c r="A4679" s="4">
        <v>6436.0</v>
      </c>
      <c r="B4679" s="5" t="s">
        <v>23951</v>
      </c>
      <c r="C4679" s="5" t="s">
        <v>23952</v>
      </c>
      <c r="D4679" s="6" t="s">
        <v>23946</v>
      </c>
      <c r="E4679" s="5" t="s">
        <v>23947</v>
      </c>
      <c r="F4679" s="5" t="s">
        <v>22149</v>
      </c>
      <c r="G4679" s="6" t="s">
        <v>23953</v>
      </c>
      <c r="H4679" s="4" t="s">
        <v>23954</v>
      </c>
      <c r="I4679" s="11" t="s">
        <v>23955</v>
      </c>
      <c r="J4679" s="5" t="s">
        <v>93</v>
      </c>
      <c r="K4679" s="5" t="s">
        <v>212</v>
      </c>
    </row>
    <row r="4680">
      <c r="A4680" s="4">
        <v>6435.0</v>
      </c>
      <c r="B4680" s="5" t="s">
        <v>23956</v>
      </c>
      <c r="C4680" s="5" t="s">
        <v>23957</v>
      </c>
      <c r="D4680" s="6" t="s">
        <v>23958</v>
      </c>
      <c r="E4680" s="5" t="s">
        <v>23959</v>
      </c>
      <c r="F4680" s="5" t="s">
        <v>22149</v>
      </c>
      <c r="G4680" s="6" t="s">
        <v>23960</v>
      </c>
      <c r="H4680" s="7" t="s">
        <v>23961</v>
      </c>
      <c r="I4680" s="8" t="s">
        <v>23962</v>
      </c>
      <c r="J4680" s="5" t="s">
        <v>93</v>
      </c>
      <c r="K4680" s="5" t="s">
        <v>1162</v>
      </c>
    </row>
    <row r="4681">
      <c r="A4681" s="4">
        <v>6434.0</v>
      </c>
      <c r="B4681" s="5" t="s">
        <v>23963</v>
      </c>
      <c r="C4681" s="5" t="s">
        <v>23964</v>
      </c>
      <c r="D4681" s="6" t="s">
        <v>23965</v>
      </c>
      <c r="E4681" s="5" t="s">
        <v>23959</v>
      </c>
      <c r="F4681" s="5" t="s">
        <v>22149</v>
      </c>
      <c r="G4681" s="6" t="s">
        <v>23966</v>
      </c>
      <c r="H4681" s="5" t="s">
        <v>23967</v>
      </c>
      <c r="I4681" s="8" t="s">
        <v>23968</v>
      </c>
      <c r="J4681" s="5" t="s">
        <v>108</v>
      </c>
      <c r="K4681" s="5" t="s">
        <v>218</v>
      </c>
    </row>
    <row r="4682">
      <c r="A4682" s="4">
        <v>6433.0</v>
      </c>
      <c r="B4682" s="5" t="s">
        <v>23969</v>
      </c>
      <c r="C4682" s="5" t="s">
        <v>23970</v>
      </c>
      <c r="D4682" s="6" t="s">
        <v>23971</v>
      </c>
      <c r="E4682" s="5" t="s">
        <v>23959</v>
      </c>
      <c r="F4682" s="5" t="s">
        <v>22149</v>
      </c>
      <c r="G4682" s="6" t="s">
        <v>23972</v>
      </c>
      <c r="H4682" s="5" t="s">
        <v>23973</v>
      </c>
      <c r="I4682" s="8" t="s">
        <v>23974</v>
      </c>
      <c r="J4682" s="5" t="s">
        <v>93</v>
      </c>
      <c r="K4682" s="5" t="s">
        <v>1427</v>
      </c>
    </row>
    <row r="4683">
      <c r="A4683" s="4">
        <v>6432.0</v>
      </c>
      <c r="B4683" s="5" t="s">
        <v>23975</v>
      </c>
      <c r="C4683" s="5" t="s">
        <v>23976</v>
      </c>
      <c r="D4683" s="6" t="s">
        <v>23977</v>
      </c>
      <c r="E4683" s="5" t="s">
        <v>23978</v>
      </c>
      <c r="F4683" s="5" t="s">
        <v>22149</v>
      </c>
      <c r="G4683" s="6" t="s">
        <v>23979</v>
      </c>
      <c r="H4683" s="4" t="s">
        <v>23980</v>
      </c>
      <c r="I4683" s="8" t="s">
        <v>23981</v>
      </c>
      <c r="J4683" s="5" t="s">
        <v>42</v>
      </c>
      <c r="K4683" s="5" t="s">
        <v>201</v>
      </c>
    </row>
    <row r="4684">
      <c r="A4684" s="4">
        <v>6431.0</v>
      </c>
      <c r="B4684" s="5" t="s">
        <v>23982</v>
      </c>
      <c r="C4684" s="5" t="s">
        <v>23983</v>
      </c>
      <c r="D4684" s="6" t="s">
        <v>23984</v>
      </c>
      <c r="E4684" s="5" t="s">
        <v>23985</v>
      </c>
      <c r="F4684" s="5" t="s">
        <v>22149</v>
      </c>
      <c r="G4684" s="6" t="s">
        <v>23986</v>
      </c>
      <c r="H4684" s="5" t="s">
        <v>23987</v>
      </c>
      <c r="I4684" s="9" t="s">
        <v>23988</v>
      </c>
      <c r="J4684" s="5" t="s">
        <v>463</v>
      </c>
      <c r="K4684" s="5" t="s">
        <v>14913</v>
      </c>
    </row>
    <row r="4685">
      <c r="A4685" s="4">
        <v>6430.0</v>
      </c>
      <c r="B4685" s="5" t="s">
        <v>23989</v>
      </c>
      <c r="C4685" s="5" t="s">
        <v>23990</v>
      </c>
      <c r="D4685" s="6" t="s">
        <v>23991</v>
      </c>
      <c r="E4685" s="5" t="s">
        <v>23985</v>
      </c>
      <c r="F4685" s="5" t="s">
        <v>22149</v>
      </c>
      <c r="G4685" s="6" t="s">
        <v>23992</v>
      </c>
      <c r="H4685" s="5" t="s">
        <v>23993</v>
      </c>
      <c r="I4685" s="8" t="s">
        <v>23994</v>
      </c>
      <c r="J4685" s="5" t="s">
        <v>51</v>
      </c>
      <c r="K4685" s="5" t="s">
        <v>170</v>
      </c>
    </row>
    <row r="4686">
      <c r="A4686" s="4">
        <v>6429.0</v>
      </c>
      <c r="B4686" s="5" t="s">
        <v>23995</v>
      </c>
      <c r="C4686" s="5" t="s">
        <v>23996</v>
      </c>
      <c r="D4686" s="6" t="s">
        <v>23991</v>
      </c>
      <c r="E4686" s="5" t="s">
        <v>23985</v>
      </c>
      <c r="F4686" s="5" t="s">
        <v>22149</v>
      </c>
      <c r="G4686" s="6" t="s">
        <v>23997</v>
      </c>
      <c r="H4686" s="4" t="s">
        <v>23998</v>
      </c>
      <c r="I4686" s="8" t="s">
        <v>23999</v>
      </c>
      <c r="J4686" s="5" t="s">
        <v>463</v>
      </c>
      <c r="K4686" s="5" t="s">
        <v>280</v>
      </c>
    </row>
    <row r="4687">
      <c r="A4687" s="4">
        <v>6428.0</v>
      </c>
      <c r="B4687" s="5" t="s">
        <v>24000</v>
      </c>
      <c r="C4687" s="5" t="s">
        <v>24001</v>
      </c>
      <c r="D4687" s="6" t="s">
        <v>23991</v>
      </c>
      <c r="E4687" s="5" t="s">
        <v>23985</v>
      </c>
      <c r="F4687" s="5" t="s">
        <v>22149</v>
      </c>
      <c r="G4687" s="6" t="s">
        <v>24002</v>
      </c>
      <c r="H4687" s="4" t="s">
        <v>24003</v>
      </c>
      <c r="I4687" s="8" t="s">
        <v>24004</v>
      </c>
      <c r="J4687" s="5" t="s">
        <v>108</v>
      </c>
      <c r="K4687" s="4" t="s">
        <v>42</v>
      </c>
    </row>
    <row r="4688">
      <c r="A4688" s="4">
        <v>6427.0</v>
      </c>
      <c r="B4688" s="5" t="s">
        <v>24005</v>
      </c>
      <c r="C4688" s="5" t="s">
        <v>24006</v>
      </c>
      <c r="D4688" s="6" t="s">
        <v>23991</v>
      </c>
      <c r="E4688" s="5" t="s">
        <v>23985</v>
      </c>
      <c r="F4688" s="5" t="s">
        <v>22149</v>
      </c>
      <c r="G4688" s="6" t="s">
        <v>24007</v>
      </c>
      <c r="H4688" s="5" t="s">
        <v>24008</v>
      </c>
      <c r="I4688" s="8" t="s">
        <v>24009</v>
      </c>
      <c r="J4688" s="5" t="s">
        <v>108</v>
      </c>
      <c r="K4688" s="5" t="s">
        <v>294</v>
      </c>
    </row>
    <row r="4689">
      <c r="A4689" s="4">
        <v>6426.0</v>
      </c>
      <c r="B4689" s="5" t="s">
        <v>24010</v>
      </c>
      <c r="C4689" s="5" t="s">
        <v>24011</v>
      </c>
      <c r="D4689" s="6" t="s">
        <v>23991</v>
      </c>
      <c r="E4689" s="5" t="s">
        <v>23985</v>
      </c>
      <c r="F4689" s="5" t="s">
        <v>22149</v>
      </c>
      <c r="G4689" s="6" t="s">
        <v>24012</v>
      </c>
      <c r="H4689" s="4" t="s">
        <v>24013</v>
      </c>
      <c r="I4689" s="8" t="s">
        <v>24014</v>
      </c>
      <c r="J4689" s="5" t="s">
        <v>93</v>
      </c>
      <c r="K4689" s="5" t="s">
        <v>523</v>
      </c>
    </row>
    <row r="4690">
      <c r="A4690" s="4">
        <v>6425.0</v>
      </c>
      <c r="B4690" s="5" t="s">
        <v>24015</v>
      </c>
      <c r="C4690" s="5" t="s">
        <v>24016</v>
      </c>
      <c r="D4690" s="6" t="s">
        <v>23991</v>
      </c>
      <c r="E4690" s="5" t="s">
        <v>23985</v>
      </c>
      <c r="F4690" s="5" t="s">
        <v>22149</v>
      </c>
      <c r="G4690" s="6" t="s">
        <v>24017</v>
      </c>
      <c r="H4690" s="7" t="s">
        <v>24018</v>
      </c>
      <c r="I4690" s="8" t="str">
        <f>LOWER(SUBSTITUTE(SUBSTITUTE(SUBSTITUTE(SUBSTITUTE(SUBSTITUTE(SUBSTITUTE(SUBSTITUTE(B4690,"S.L.",""),"SL",""),"S.A.",""),"SA","")," ",""),".",""),",",""))&amp;".com"</f>
        <v>elbaron.com</v>
      </c>
      <c r="J4690" s="5" t="s">
        <v>93</v>
      </c>
      <c r="K4690" s="4" t="s">
        <v>42</v>
      </c>
    </row>
    <row r="4691">
      <c r="A4691" s="4">
        <v>6424.0</v>
      </c>
      <c r="B4691" s="5" t="s">
        <v>24019</v>
      </c>
      <c r="C4691" s="5" t="s">
        <v>24020</v>
      </c>
      <c r="D4691" s="6" t="s">
        <v>23991</v>
      </c>
      <c r="E4691" s="5" t="s">
        <v>23985</v>
      </c>
      <c r="F4691" s="5" t="s">
        <v>22149</v>
      </c>
      <c r="G4691" s="6" t="s">
        <v>24021</v>
      </c>
      <c r="H4691" s="5" t="s">
        <v>24022</v>
      </c>
      <c r="I4691" s="8" t="s">
        <v>24023</v>
      </c>
      <c r="J4691" s="5" t="s">
        <v>42</v>
      </c>
      <c r="K4691" s="5" t="s">
        <v>280</v>
      </c>
    </row>
    <row r="4692">
      <c r="A4692" s="4">
        <v>6423.0</v>
      </c>
      <c r="B4692" s="5" t="s">
        <v>24024</v>
      </c>
      <c r="C4692" s="5" t="s">
        <v>24025</v>
      </c>
      <c r="D4692" s="6" t="s">
        <v>23991</v>
      </c>
      <c r="E4692" s="5" t="s">
        <v>23985</v>
      </c>
      <c r="F4692" s="5" t="s">
        <v>22149</v>
      </c>
      <c r="G4692" s="6" t="s">
        <v>24026</v>
      </c>
      <c r="H4692" s="5" t="s">
        <v>24027</v>
      </c>
      <c r="I4692" s="8" t="s">
        <v>24028</v>
      </c>
      <c r="J4692" s="5" t="s">
        <v>93</v>
      </c>
      <c r="K4692" s="4" t="s">
        <v>42</v>
      </c>
    </row>
    <row r="4693">
      <c r="A4693" s="4">
        <v>6422.0</v>
      </c>
      <c r="B4693" s="5" t="s">
        <v>24029</v>
      </c>
      <c r="C4693" s="5" t="s">
        <v>24030</v>
      </c>
      <c r="D4693" s="6" t="s">
        <v>24031</v>
      </c>
      <c r="E4693" s="5" t="s">
        <v>24032</v>
      </c>
      <c r="F4693" s="5" t="s">
        <v>22149</v>
      </c>
      <c r="G4693" s="6" t="s">
        <v>24033</v>
      </c>
      <c r="H4693" s="5" t="s">
        <v>24034</v>
      </c>
      <c r="I4693" s="8" t="s">
        <v>24035</v>
      </c>
      <c r="J4693" s="5" t="s">
        <v>42</v>
      </c>
      <c r="K4693" s="5" t="s">
        <v>152</v>
      </c>
    </row>
    <row r="4694">
      <c r="A4694" s="4">
        <v>6421.0</v>
      </c>
      <c r="B4694" s="5" t="s">
        <v>24036</v>
      </c>
      <c r="C4694" s="5" t="s">
        <v>24037</v>
      </c>
      <c r="D4694" s="6" t="s">
        <v>24038</v>
      </c>
      <c r="E4694" s="5" t="s">
        <v>24039</v>
      </c>
      <c r="F4694" s="5" t="s">
        <v>22149</v>
      </c>
      <c r="G4694" s="6" t="s">
        <v>24040</v>
      </c>
      <c r="H4694" s="5" t="s">
        <v>24041</v>
      </c>
      <c r="I4694" s="8" t="s">
        <v>24042</v>
      </c>
      <c r="J4694" s="5" t="s">
        <v>108</v>
      </c>
      <c r="K4694" s="5" t="s">
        <v>6271</v>
      </c>
    </row>
    <row r="4695">
      <c r="A4695" s="4">
        <v>6420.0</v>
      </c>
      <c r="B4695" s="5" t="s">
        <v>24043</v>
      </c>
      <c r="C4695" s="5" t="s">
        <v>24044</v>
      </c>
      <c r="D4695" s="6" t="s">
        <v>24045</v>
      </c>
      <c r="E4695" s="5" t="s">
        <v>24046</v>
      </c>
      <c r="F4695" s="5" t="s">
        <v>22149</v>
      </c>
      <c r="G4695" s="6" t="s">
        <v>24047</v>
      </c>
      <c r="H4695" s="5" t="s">
        <v>24048</v>
      </c>
      <c r="I4695" s="8" t="s">
        <v>24049</v>
      </c>
      <c r="J4695" s="5" t="s">
        <v>18</v>
      </c>
      <c r="K4695" s="5" t="s">
        <v>782</v>
      </c>
    </row>
    <row r="4696">
      <c r="A4696" s="4">
        <v>6419.0</v>
      </c>
      <c r="B4696" s="5" t="s">
        <v>24050</v>
      </c>
      <c r="C4696" s="5" t="s">
        <v>24051</v>
      </c>
      <c r="D4696" s="6" t="s">
        <v>23579</v>
      </c>
      <c r="E4696" s="5" t="s">
        <v>23573</v>
      </c>
      <c r="F4696" s="5" t="s">
        <v>22149</v>
      </c>
      <c r="G4696" s="6" t="s">
        <v>24052</v>
      </c>
      <c r="H4696" s="5" t="s">
        <v>24053</v>
      </c>
      <c r="I4696" s="8" t="s">
        <v>24054</v>
      </c>
      <c r="J4696" s="5" t="s">
        <v>42</v>
      </c>
      <c r="K4696" s="5" t="s">
        <v>280</v>
      </c>
    </row>
    <row r="4697">
      <c r="A4697" s="4">
        <v>6418.0</v>
      </c>
      <c r="B4697" s="5" t="s">
        <v>24055</v>
      </c>
      <c r="C4697" s="5" t="s">
        <v>24056</v>
      </c>
      <c r="D4697" s="6" t="s">
        <v>24057</v>
      </c>
      <c r="E4697" s="5" t="s">
        <v>23872</v>
      </c>
      <c r="F4697" s="5" t="s">
        <v>22149</v>
      </c>
      <c r="G4697" s="6" t="s">
        <v>24058</v>
      </c>
      <c r="H4697" s="5" t="s">
        <v>24059</v>
      </c>
      <c r="I4697" s="8" t="s">
        <v>24060</v>
      </c>
      <c r="J4697" s="5" t="s">
        <v>463</v>
      </c>
      <c r="K4697" s="4" t="s">
        <v>42</v>
      </c>
    </row>
    <row r="4698">
      <c r="A4698" s="4">
        <v>6417.0</v>
      </c>
      <c r="B4698" s="5" t="s">
        <v>24061</v>
      </c>
      <c r="C4698" s="5" t="s">
        <v>24062</v>
      </c>
      <c r="D4698" s="6" t="s">
        <v>24063</v>
      </c>
      <c r="E4698" s="5" t="s">
        <v>24064</v>
      </c>
      <c r="F4698" s="5" t="s">
        <v>22149</v>
      </c>
      <c r="G4698" s="6" t="s">
        <v>24065</v>
      </c>
      <c r="H4698" s="5" t="s">
        <v>24066</v>
      </c>
      <c r="I4698" s="8" t="s">
        <v>24067</v>
      </c>
      <c r="J4698" s="5" t="s">
        <v>463</v>
      </c>
      <c r="K4698" s="5" t="s">
        <v>294</v>
      </c>
    </row>
    <row r="4699">
      <c r="A4699" s="4">
        <v>6416.0</v>
      </c>
      <c r="B4699" s="5" t="s">
        <v>24068</v>
      </c>
      <c r="C4699" s="5" t="s">
        <v>24069</v>
      </c>
      <c r="D4699" s="6" t="s">
        <v>23991</v>
      </c>
      <c r="E4699" s="5" t="s">
        <v>23985</v>
      </c>
      <c r="F4699" s="5" t="s">
        <v>22149</v>
      </c>
      <c r="G4699" s="6" t="s">
        <v>24070</v>
      </c>
      <c r="H4699" s="5" t="s">
        <v>24071</v>
      </c>
      <c r="I4699" s="8" t="s">
        <v>24072</v>
      </c>
      <c r="J4699" s="5" t="s">
        <v>42</v>
      </c>
      <c r="K4699" s="4" t="s">
        <v>42</v>
      </c>
    </row>
    <row r="4700">
      <c r="A4700" s="4">
        <v>6415.0</v>
      </c>
      <c r="B4700" s="5" t="s">
        <v>24073</v>
      </c>
      <c r="C4700" s="5" t="s">
        <v>24074</v>
      </c>
      <c r="D4700" s="6" t="s">
        <v>24075</v>
      </c>
      <c r="E4700" s="5" t="s">
        <v>24076</v>
      </c>
      <c r="F4700" s="5" t="s">
        <v>22149</v>
      </c>
      <c r="G4700" s="6" t="s">
        <v>24077</v>
      </c>
      <c r="H4700" s="7" t="s">
        <v>24078</v>
      </c>
      <c r="I4700" s="8" t="str">
        <f>LOWER(SUBSTITUTE(SUBSTITUTE(SUBSTITUTE(SUBSTITUTE(SUBSTITUTE(SUBSTITUTE(SUBSTITUTE(B4700,"S.L.",""),"SL",""),"S.A.",""),"SA","")," ",""),".",""),",",""))&amp;".com"</f>
        <v>hotelruralvalhalla.com</v>
      </c>
      <c r="J4700" s="5" t="s">
        <v>93</v>
      </c>
      <c r="K4700" s="4" t="s">
        <v>42</v>
      </c>
    </row>
    <row r="4701">
      <c r="A4701" s="4">
        <v>6414.0</v>
      </c>
      <c r="B4701" s="5" t="s">
        <v>24079</v>
      </c>
      <c r="C4701" s="5" t="s">
        <v>24080</v>
      </c>
      <c r="D4701" s="6" t="s">
        <v>24081</v>
      </c>
      <c r="E4701" s="5" t="s">
        <v>24082</v>
      </c>
      <c r="F4701" s="5" t="s">
        <v>22149</v>
      </c>
      <c r="G4701" s="6" t="s">
        <v>24083</v>
      </c>
      <c r="H4701" s="5" t="s">
        <v>24084</v>
      </c>
      <c r="I4701" s="8" t="s">
        <v>24085</v>
      </c>
      <c r="J4701" s="5" t="s">
        <v>93</v>
      </c>
      <c r="K4701" s="4" t="s">
        <v>42</v>
      </c>
    </row>
    <row r="4702">
      <c r="A4702" s="4">
        <v>6413.0</v>
      </c>
      <c r="B4702" s="5" t="s">
        <v>24086</v>
      </c>
      <c r="C4702" s="5" t="s">
        <v>24087</v>
      </c>
      <c r="D4702" s="6" t="s">
        <v>24088</v>
      </c>
      <c r="E4702" s="5" t="s">
        <v>24089</v>
      </c>
      <c r="F4702" s="5" t="s">
        <v>22149</v>
      </c>
      <c r="G4702" s="6" t="s">
        <v>24090</v>
      </c>
      <c r="H4702" s="7" t="s">
        <v>24091</v>
      </c>
      <c r="I4702" s="8" t="s">
        <v>24092</v>
      </c>
      <c r="J4702" s="5" t="s">
        <v>93</v>
      </c>
      <c r="K4702" s="5" t="s">
        <v>19</v>
      </c>
    </row>
    <row r="4703">
      <c r="A4703" s="4">
        <v>6412.0</v>
      </c>
      <c r="B4703" s="5" t="s">
        <v>24093</v>
      </c>
      <c r="C4703" s="5" t="s">
        <v>24094</v>
      </c>
      <c r="D4703" s="6" t="s">
        <v>24095</v>
      </c>
      <c r="E4703" s="5" t="s">
        <v>23784</v>
      </c>
      <c r="F4703" s="5" t="s">
        <v>22149</v>
      </c>
      <c r="G4703" s="6" t="s">
        <v>24096</v>
      </c>
      <c r="H4703" s="5" t="s">
        <v>24097</v>
      </c>
      <c r="I4703" s="8" t="s">
        <v>24098</v>
      </c>
      <c r="J4703" s="5" t="s">
        <v>108</v>
      </c>
      <c r="K4703" s="4" t="s">
        <v>42</v>
      </c>
    </row>
    <row r="4704">
      <c r="A4704" s="4">
        <v>6411.0</v>
      </c>
      <c r="B4704" s="5" t="s">
        <v>24099</v>
      </c>
      <c r="C4704" s="5" t="s">
        <v>24100</v>
      </c>
      <c r="D4704" s="6" t="s">
        <v>23813</v>
      </c>
      <c r="E4704" s="5" t="s">
        <v>23814</v>
      </c>
      <c r="F4704" s="5" t="s">
        <v>22149</v>
      </c>
      <c r="G4704" s="6" t="s">
        <v>24101</v>
      </c>
      <c r="H4704" s="5" t="s">
        <v>24102</v>
      </c>
      <c r="I4704" s="9" t="s">
        <v>24103</v>
      </c>
      <c r="J4704" s="5" t="s">
        <v>108</v>
      </c>
      <c r="K4704" s="5" t="s">
        <v>782</v>
      </c>
    </row>
    <row r="4705">
      <c r="A4705" s="4">
        <v>6410.0</v>
      </c>
      <c r="B4705" s="5" t="s">
        <v>24104</v>
      </c>
      <c r="C4705" s="5" t="s">
        <v>24105</v>
      </c>
      <c r="D4705" s="6" t="s">
        <v>24106</v>
      </c>
      <c r="E4705" s="5" t="s">
        <v>24107</v>
      </c>
      <c r="F4705" s="5" t="s">
        <v>22149</v>
      </c>
      <c r="G4705" s="6" t="s">
        <v>24108</v>
      </c>
      <c r="H4705" s="5" t="s">
        <v>24109</v>
      </c>
      <c r="I4705" s="8" t="s">
        <v>24110</v>
      </c>
      <c r="J4705" s="5" t="s">
        <v>93</v>
      </c>
      <c r="K4705" s="5" t="s">
        <v>553</v>
      </c>
    </row>
    <row r="4706">
      <c r="A4706" s="4">
        <v>6409.0</v>
      </c>
      <c r="B4706" s="5" t="s">
        <v>24111</v>
      </c>
      <c r="C4706" s="5" t="s">
        <v>24112</v>
      </c>
      <c r="D4706" s="6" t="s">
        <v>24113</v>
      </c>
      <c r="E4706" s="5" t="s">
        <v>24114</v>
      </c>
      <c r="F4706" s="5" t="s">
        <v>22149</v>
      </c>
      <c r="G4706" s="6" t="s">
        <v>24115</v>
      </c>
      <c r="H4706" s="4" t="s">
        <v>24116</v>
      </c>
      <c r="I4706" s="8" t="s">
        <v>24117</v>
      </c>
      <c r="J4706" s="5" t="s">
        <v>93</v>
      </c>
      <c r="K4706" s="4" t="s">
        <v>42</v>
      </c>
    </row>
    <row r="4707">
      <c r="A4707" s="4">
        <v>6408.0</v>
      </c>
      <c r="B4707" s="5" t="s">
        <v>24118</v>
      </c>
      <c r="C4707" s="5" t="s">
        <v>24119</v>
      </c>
      <c r="D4707" s="6" t="s">
        <v>24120</v>
      </c>
      <c r="E4707" s="5" t="s">
        <v>23840</v>
      </c>
      <c r="F4707" s="5" t="s">
        <v>22149</v>
      </c>
      <c r="G4707" s="6" t="s">
        <v>24121</v>
      </c>
      <c r="H4707" s="4" t="s">
        <v>24122</v>
      </c>
      <c r="I4707" s="8" t="s">
        <v>24123</v>
      </c>
      <c r="J4707" s="5" t="s">
        <v>108</v>
      </c>
      <c r="K4707" s="5" t="s">
        <v>1375</v>
      </c>
    </row>
    <row r="4708">
      <c r="A4708" s="4">
        <v>6407.0</v>
      </c>
      <c r="B4708" s="5" t="s">
        <v>24124</v>
      </c>
      <c r="C4708" s="5" t="s">
        <v>24125</v>
      </c>
      <c r="D4708" s="6" t="s">
        <v>23572</v>
      </c>
      <c r="E4708" s="5" t="s">
        <v>23573</v>
      </c>
      <c r="F4708" s="5" t="s">
        <v>22149</v>
      </c>
      <c r="G4708" s="6" t="s">
        <v>24126</v>
      </c>
      <c r="H4708" s="7" t="s">
        <v>24127</v>
      </c>
      <c r="I4708" s="8" t="str">
        <f>LOWER(SUBSTITUTE(SUBSTITUTE(SUBSTITUTE(SUBSTITUTE(SUBSTITUTE(SUBSTITUTE(SUBSTITUTE(B4708,"S.L.",""),"SL",""),"S.A.",""),"SA","")," ",""),".",""),",",""))&amp;".com"</f>
        <v>newtrebolapartments.com</v>
      </c>
      <c r="J4708" s="5" t="s">
        <v>93</v>
      </c>
      <c r="K4708" s="4" t="s">
        <v>42</v>
      </c>
    </row>
    <row r="4709">
      <c r="A4709" s="4">
        <v>6406.0</v>
      </c>
      <c r="B4709" s="5" t="s">
        <v>24128</v>
      </c>
      <c r="C4709" s="5" t="s">
        <v>24129</v>
      </c>
      <c r="D4709" s="6" t="s">
        <v>23646</v>
      </c>
      <c r="E4709" s="5" t="s">
        <v>23647</v>
      </c>
      <c r="F4709" s="5" t="s">
        <v>22149</v>
      </c>
      <c r="G4709" s="6" t="s">
        <v>24130</v>
      </c>
      <c r="H4709" s="5" t="s">
        <v>24131</v>
      </c>
      <c r="I4709" s="8" t="s">
        <v>24132</v>
      </c>
      <c r="J4709" s="5" t="s">
        <v>108</v>
      </c>
      <c r="K4709" s="4" t="s">
        <v>42</v>
      </c>
    </row>
    <row r="4710">
      <c r="A4710" s="4">
        <v>6405.0</v>
      </c>
      <c r="B4710" s="5" t="s">
        <v>24133</v>
      </c>
      <c r="C4710" s="5" t="s">
        <v>24134</v>
      </c>
      <c r="D4710" s="6" t="s">
        <v>23934</v>
      </c>
      <c r="E4710" s="5" t="s">
        <v>23872</v>
      </c>
      <c r="F4710" s="5" t="s">
        <v>22149</v>
      </c>
      <c r="G4710" s="6" t="s">
        <v>24135</v>
      </c>
      <c r="H4710" s="7" t="s">
        <v>24136</v>
      </c>
      <c r="I4710" s="8" t="s">
        <v>24137</v>
      </c>
      <c r="J4710" s="5" t="s">
        <v>42</v>
      </c>
      <c r="K4710" s="5" t="s">
        <v>3802</v>
      </c>
    </row>
    <row r="4711">
      <c r="A4711" s="4">
        <v>6404.0</v>
      </c>
      <c r="B4711" s="5" t="s">
        <v>24138</v>
      </c>
      <c r="C4711" s="5" t="s">
        <v>24139</v>
      </c>
      <c r="D4711" s="6" t="s">
        <v>23934</v>
      </c>
      <c r="E4711" s="5" t="s">
        <v>23872</v>
      </c>
      <c r="F4711" s="5" t="s">
        <v>22149</v>
      </c>
      <c r="G4711" s="6" t="s">
        <v>24140</v>
      </c>
      <c r="H4711" s="5" t="s">
        <v>24141</v>
      </c>
      <c r="I4711" s="8" t="s">
        <v>10956</v>
      </c>
      <c r="J4711" s="5" t="s">
        <v>42</v>
      </c>
      <c r="K4711" s="5" t="s">
        <v>3802</v>
      </c>
    </row>
    <row r="4712">
      <c r="A4712" s="4">
        <v>11117.0</v>
      </c>
      <c r="B4712" s="5" t="s">
        <v>24142</v>
      </c>
      <c r="C4712" s="5" t="s">
        <v>24143</v>
      </c>
      <c r="D4712" s="6" t="s">
        <v>24144</v>
      </c>
      <c r="E4712" s="5" t="s">
        <v>23872</v>
      </c>
      <c r="F4712" s="5" t="s">
        <v>22149</v>
      </c>
      <c r="G4712" s="12" t="s">
        <v>24145</v>
      </c>
      <c r="H4712" s="5" t="s">
        <v>24146</v>
      </c>
      <c r="I4712" s="11" t="s">
        <v>24147</v>
      </c>
      <c r="J4712" s="5" t="s">
        <v>42</v>
      </c>
      <c r="K4712" s="4" t="s">
        <v>42</v>
      </c>
    </row>
    <row r="4713">
      <c r="A4713" s="4">
        <v>6403.0</v>
      </c>
      <c r="B4713" s="5" t="s">
        <v>24148</v>
      </c>
      <c r="C4713" s="5" t="s">
        <v>24149</v>
      </c>
      <c r="D4713" s="6" t="s">
        <v>24150</v>
      </c>
      <c r="E4713" s="5" t="s">
        <v>24151</v>
      </c>
      <c r="F4713" s="5" t="s">
        <v>22149</v>
      </c>
      <c r="G4713" s="6" t="s">
        <v>24152</v>
      </c>
      <c r="H4713" s="5" t="s">
        <v>24153</v>
      </c>
      <c r="I4713" s="8" t="s">
        <v>24154</v>
      </c>
      <c r="J4713" s="5" t="s">
        <v>42</v>
      </c>
      <c r="K4713" s="5" t="s">
        <v>420</v>
      </c>
    </row>
    <row r="4714">
      <c r="A4714" s="4">
        <v>6402.0</v>
      </c>
      <c r="B4714" s="5" t="s">
        <v>24155</v>
      </c>
      <c r="C4714" s="5" t="s">
        <v>24156</v>
      </c>
      <c r="D4714" s="6" t="s">
        <v>24157</v>
      </c>
      <c r="E4714" s="5" t="s">
        <v>23872</v>
      </c>
      <c r="F4714" s="5" t="s">
        <v>22149</v>
      </c>
      <c r="G4714" s="6" t="s">
        <v>24158</v>
      </c>
      <c r="H4714" s="4" t="s">
        <v>24159</v>
      </c>
      <c r="I4714" s="8" t="s">
        <v>24160</v>
      </c>
      <c r="J4714" s="5" t="s">
        <v>93</v>
      </c>
      <c r="K4714" s="5" t="s">
        <v>35</v>
      </c>
    </row>
    <row r="4715">
      <c r="A4715" s="4">
        <v>6401.0</v>
      </c>
      <c r="B4715" s="5" t="s">
        <v>24161</v>
      </c>
      <c r="C4715" s="5" t="s">
        <v>24162</v>
      </c>
      <c r="D4715" s="6" t="s">
        <v>23991</v>
      </c>
      <c r="E4715" s="5" t="s">
        <v>23985</v>
      </c>
      <c r="F4715" s="5" t="s">
        <v>22149</v>
      </c>
      <c r="G4715" s="6" t="s">
        <v>24163</v>
      </c>
      <c r="H4715" s="4" t="s">
        <v>24164</v>
      </c>
      <c r="I4715" s="11" t="s">
        <v>24165</v>
      </c>
      <c r="J4715" s="5" t="s">
        <v>42</v>
      </c>
      <c r="K4715" s="4" t="s">
        <v>42</v>
      </c>
    </row>
    <row r="4716">
      <c r="A4716" s="4">
        <v>6400.0</v>
      </c>
      <c r="B4716" s="5" t="s">
        <v>24166</v>
      </c>
      <c r="C4716" s="5" t="s">
        <v>24167</v>
      </c>
      <c r="D4716" s="6" t="s">
        <v>24168</v>
      </c>
      <c r="E4716" s="5" t="s">
        <v>23872</v>
      </c>
      <c r="F4716" s="5" t="s">
        <v>22149</v>
      </c>
      <c r="G4716" s="6" t="s">
        <v>24169</v>
      </c>
      <c r="H4716" s="4" t="s">
        <v>24170</v>
      </c>
      <c r="I4716" s="11" t="s">
        <v>24171</v>
      </c>
      <c r="J4716" s="5" t="s">
        <v>108</v>
      </c>
      <c r="K4716" s="4" t="s">
        <v>42</v>
      </c>
    </row>
    <row r="4717">
      <c r="A4717" s="4">
        <v>6399.0</v>
      </c>
      <c r="B4717" s="5" t="s">
        <v>24172</v>
      </c>
      <c r="C4717" s="5" t="s">
        <v>24173</v>
      </c>
      <c r="D4717" s="6" t="s">
        <v>24174</v>
      </c>
      <c r="E4717" s="5" t="s">
        <v>24175</v>
      </c>
      <c r="F4717" s="5" t="s">
        <v>22149</v>
      </c>
      <c r="G4717" s="6" t="s">
        <v>24176</v>
      </c>
      <c r="H4717" s="5" t="s">
        <v>24177</v>
      </c>
      <c r="I4717" s="8" t="s">
        <v>24178</v>
      </c>
      <c r="J4717" s="5" t="s">
        <v>108</v>
      </c>
      <c r="K4717" s="5" t="s">
        <v>17640</v>
      </c>
    </row>
    <row r="4718">
      <c r="A4718" s="4">
        <v>6398.0</v>
      </c>
      <c r="B4718" s="5" t="s">
        <v>24179</v>
      </c>
      <c r="C4718" s="5" t="s">
        <v>24180</v>
      </c>
      <c r="D4718" s="6" t="s">
        <v>23871</v>
      </c>
      <c r="E4718" s="5" t="s">
        <v>23872</v>
      </c>
      <c r="F4718" s="5" t="s">
        <v>22149</v>
      </c>
      <c r="G4718" s="6" t="s">
        <v>24181</v>
      </c>
      <c r="H4718" s="7" t="s">
        <v>24182</v>
      </c>
      <c r="I4718" s="8" t="str">
        <f>LOWER(SUBSTITUTE(SUBSTITUTE(SUBSTITUTE(SUBSTITUTE(SUBSTITUTE(SUBSTITUTE(SUBSTITUTE(B4718,"S.L.",""),"SL",""),"S.A.",""),"SA","")," ",""),".",""),",",""))&amp;".com"</f>
        <v>hestiahoteles.com</v>
      </c>
      <c r="J4718" s="5" t="s">
        <v>108</v>
      </c>
      <c r="K4718" s="4" t="s">
        <v>42</v>
      </c>
    </row>
    <row r="4719">
      <c r="A4719" s="4">
        <v>6397.0</v>
      </c>
      <c r="B4719" s="5" t="s">
        <v>24183</v>
      </c>
      <c r="C4719" s="5" t="s">
        <v>24184</v>
      </c>
      <c r="D4719" s="6" t="s">
        <v>24185</v>
      </c>
      <c r="E4719" s="5" t="s">
        <v>24186</v>
      </c>
      <c r="F4719" s="5" t="s">
        <v>22149</v>
      </c>
      <c r="G4719" s="6" t="s">
        <v>24187</v>
      </c>
      <c r="H4719" s="5" t="s">
        <v>24188</v>
      </c>
      <c r="I4719" s="8" t="s">
        <v>24189</v>
      </c>
      <c r="J4719" s="5" t="s">
        <v>108</v>
      </c>
      <c r="K4719" s="4" t="s">
        <v>42</v>
      </c>
    </row>
    <row r="4720">
      <c r="A4720" s="4">
        <v>6396.0</v>
      </c>
      <c r="B4720" s="5" t="s">
        <v>24190</v>
      </c>
      <c r="C4720" s="5" t="s">
        <v>24191</v>
      </c>
      <c r="D4720" s="6" t="s">
        <v>24185</v>
      </c>
      <c r="E4720" s="5" t="s">
        <v>24186</v>
      </c>
      <c r="F4720" s="5" t="s">
        <v>22149</v>
      </c>
      <c r="G4720" s="6" t="s">
        <v>24192</v>
      </c>
      <c r="H4720" s="5" t="s">
        <v>24193</v>
      </c>
      <c r="I4720" s="8" t="s">
        <v>24194</v>
      </c>
      <c r="J4720" s="5" t="s">
        <v>93</v>
      </c>
      <c r="K4720" s="5" t="s">
        <v>52</v>
      </c>
    </row>
    <row r="4721">
      <c r="A4721" s="4">
        <v>6395.0</v>
      </c>
      <c r="B4721" s="5" t="s">
        <v>24195</v>
      </c>
      <c r="C4721" s="5" t="s">
        <v>24196</v>
      </c>
      <c r="D4721" s="6" t="s">
        <v>23646</v>
      </c>
      <c r="E4721" s="5" t="s">
        <v>23647</v>
      </c>
      <c r="F4721" s="5" t="s">
        <v>22149</v>
      </c>
      <c r="G4721" s="6" t="s">
        <v>24197</v>
      </c>
      <c r="H4721" s="5" t="s">
        <v>24198</v>
      </c>
      <c r="I4721" s="8" t="s">
        <v>24199</v>
      </c>
      <c r="J4721" s="5" t="s">
        <v>108</v>
      </c>
      <c r="K4721" s="4" t="s">
        <v>42</v>
      </c>
    </row>
    <row r="4722">
      <c r="A4722" s="4">
        <v>6394.0</v>
      </c>
      <c r="B4722" s="5" t="s">
        <v>18431</v>
      </c>
      <c r="C4722" s="5" t="s">
        <v>24200</v>
      </c>
      <c r="D4722" s="6" t="s">
        <v>23646</v>
      </c>
      <c r="E4722" s="5" t="s">
        <v>23647</v>
      </c>
      <c r="F4722" s="5" t="s">
        <v>22149</v>
      </c>
      <c r="G4722" s="6" t="s">
        <v>24201</v>
      </c>
      <c r="H4722" s="7" t="s">
        <v>24202</v>
      </c>
      <c r="I4722" s="8" t="s">
        <v>24203</v>
      </c>
      <c r="J4722" s="5" t="s">
        <v>42</v>
      </c>
      <c r="K4722" s="4" t="s">
        <v>42</v>
      </c>
    </row>
    <row r="4723">
      <c r="A4723" s="4">
        <v>6393.0</v>
      </c>
      <c r="B4723" s="5" t="s">
        <v>24204</v>
      </c>
      <c r="C4723" s="5" t="s">
        <v>24205</v>
      </c>
      <c r="D4723" s="6" t="s">
        <v>23646</v>
      </c>
      <c r="E4723" s="5" t="s">
        <v>23647</v>
      </c>
      <c r="F4723" s="5" t="s">
        <v>22149</v>
      </c>
      <c r="G4723" s="6" t="s">
        <v>24206</v>
      </c>
      <c r="H4723" s="7" t="s">
        <v>24207</v>
      </c>
      <c r="I4723" s="8" t="s">
        <v>24208</v>
      </c>
      <c r="J4723" s="5" t="s">
        <v>18</v>
      </c>
      <c r="K4723" s="5" t="s">
        <v>176</v>
      </c>
    </row>
    <row r="4724">
      <c r="A4724" s="4">
        <v>6391.0</v>
      </c>
      <c r="B4724" s="5" t="s">
        <v>24209</v>
      </c>
      <c r="C4724" s="5" t="s">
        <v>24210</v>
      </c>
      <c r="D4724" s="6" t="s">
        <v>23646</v>
      </c>
      <c r="E4724" s="5" t="s">
        <v>23647</v>
      </c>
      <c r="F4724" s="5" t="s">
        <v>22149</v>
      </c>
      <c r="G4724" s="6" t="s">
        <v>24211</v>
      </c>
      <c r="H4724" s="4" t="s">
        <v>24212</v>
      </c>
      <c r="I4724" s="11" t="s">
        <v>24213</v>
      </c>
      <c r="J4724" s="5" t="s">
        <v>108</v>
      </c>
      <c r="K4724" s="5" t="s">
        <v>6053</v>
      </c>
    </row>
    <row r="4725">
      <c r="A4725" s="4">
        <v>6392.0</v>
      </c>
      <c r="B4725" s="5" t="s">
        <v>24214</v>
      </c>
      <c r="C4725" s="5" t="s">
        <v>24215</v>
      </c>
      <c r="D4725" s="6" t="s">
        <v>23646</v>
      </c>
      <c r="E4725" s="5" t="s">
        <v>23647</v>
      </c>
      <c r="F4725" s="5" t="s">
        <v>22149</v>
      </c>
      <c r="G4725" s="6" t="s">
        <v>24211</v>
      </c>
      <c r="H4725" s="4" t="s">
        <v>24212</v>
      </c>
      <c r="I4725" s="11" t="s">
        <v>24213</v>
      </c>
      <c r="J4725" s="5" t="s">
        <v>51</v>
      </c>
      <c r="K4725" s="5" t="s">
        <v>2132</v>
      </c>
    </row>
    <row r="4726">
      <c r="A4726" s="4">
        <v>6390.0</v>
      </c>
      <c r="B4726" s="5" t="s">
        <v>24216</v>
      </c>
      <c r="C4726" s="5" t="s">
        <v>24217</v>
      </c>
      <c r="D4726" s="6" t="s">
        <v>24218</v>
      </c>
      <c r="E4726" s="5" t="s">
        <v>24219</v>
      </c>
      <c r="F4726" s="5" t="s">
        <v>22149</v>
      </c>
      <c r="G4726" s="6" t="s">
        <v>24220</v>
      </c>
      <c r="H4726" s="4" t="s">
        <v>24221</v>
      </c>
      <c r="I4726" s="11" t="s">
        <v>24222</v>
      </c>
      <c r="J4726" s="5" t="s">
        <v>108</v>
      </c>
      <c r="K4726" s="5" t="s">
        <v>679</v>
      </c>
    </row>
    <row r="4727">
      <c r="A4727" s="4">
        <v>6389.0</v>
      </c>
      <c r="B4727" s="5" t="s">
        <v>24223</v>
      </c>
      <c r="C4727" s="5" t="s">
        <v>24224</v>
      </c>
      <c r="D4727" s="6" t="s">
        <v>23673</v>
      </c>
      <c r="E4727" s="5" t="s">
        <v>23674</v>
      </c>
      <c r="F4727" s="5" t="s">
        <v>22149</v>
      </c>
      <c r="G4727" s="6" t="s">
        <v>24225</v>
      </c>
      <c r="H4727" s="7" t="s">
        <v>24226</v>
      </c>
      <c r="I4727" s="11" t="s">
        <v>24227</v>
      </c>
      <c r="J4727" s="5" t="s">
        <v>18</v>
      </c>
      <c r="K4727" s="5" t="s">
        <v>66</v>
      </c>
    </row>
    <row r="4728">
      <c r="A4728" s="4">
        <v>6388.0</v>
      </c>
      <c r="B4728" s="5" t="s">
        <v>24228</v>
      </c>
      <c r="C4728" s="5" t="s">
        <v>24229</v>
      </c>
      <c r="D4728" s="6" t="s">
        <v>24230</v>
      </c>
      <c r="E4728" s="5" t="s">
        <v>24231</v>
      </c>
      <c r="F4728" s="5" t="s">
        <v>22149</v>
      </c>
      <c r="G4728" s="6" t="s">
        <v>24232</v>
      </c>
      <c r="H4728" s="5" t="s">
        <v>24233</v>
      </c>
      <c r="I4728" s="8" t="s">
        <v>24234</v>
      </c>
      <c r="J4728" s="5" t="s">
        <v>108</v>
      </c>
      <c r="K4728" s="5" t="s">
        <v>14828</v>
      </c>
    </row>
    <row r="4729">
      <c r="A4729" s="4">
        <v>6387.0</v>
      </c>
      <c r="B4729" s="5" t="s">
        <v>24235</v>
      </c>
      <c r="C4729" s="5" t="s">
        <v>24236</v>
      </c>
      <c r="D4729" s="6" t="s">
        <v>24230</v>
      </c>
      <c r="E4729" s="5" t="s">
        <v>24231</v>
      </c>
      <c r="F4729" s="5" t="s">
        <v>22149</v>
      </c>
      <c r="G4729" s="6" t="s">
        <v>24237</v>
      </c>
      <c r="H4729" s="7" t="s">
        <v>24238</v>
      </c>
      <c r="I4729" s="11" t="s">
        <v>24239</v>
      </c>
      <c r="J4729" s="5" t="s">
        <v>108</v>
      </c>
      <c r="K4729" s="4" t="s">
        <v>42</v>
      </c>
    </row>
    <row r="4730">
      <c r="A4730" s="4">
        <v>6386.0</v>
      </c>
      <c r="B4730" s="5" t="s">
        <v>24240</v>
      </c>
      <c r="C4730" s="5" t="s">
        <v>24241</v>
      </c>
      <c r="D4730" s="6" t="s">
        <v>24230</v>
      </c>
      <c r="E4730" s="5" t="s">
        <v>24231</v>
      </c>
      <c r="F4730" s="5" t="s">
        <v>22149</v>
      </c>
      <c r="G4730" s="6" t="s">
        <v>24242</v>
      </c>
      <c r="H4730" s="5" t="s">
        <v>24243</v>
      </c>
      <c r="I4730" s="11" t="s">
        <v>24244</v>
      </c>
      <c r="J4730" s="5" t="s">
        <v>18</v>
      </c>
      <c r="K4730" s="5" t="s">
        <v>24245</v>
      </c>
    </row>
    <row r="4731">
      <c r="A4731" s="4">
        <v>6385.0</v>
      </c>
      <c r="B4731" s="5" t="s">
        <v>24246</v>
      </c>
      <c r="C4731" s="5" t="s">
        <v>24247</v>
      </c>
      <c r="D4731" s="6" t="s">
        <v>24248</v>
      </c>
      <c r="E4731" s="5" t="s">
        <v>24249</v>
      </c>
      <c r="F4731" s="5" t="s">
        <v>24249</v>
      </c>
      <c r="G4731" s="6" t="s">
        <v>24250</v>
      </c>
      <c r="H4731" s="5" t="s">
        <v>24251</v>
      </c>
      <c r="I4731" s="11" t="s">
        <v>24252</v>
      </c>
      <c r="J4731" s="5" t="s">
        <v>93</v>
      </c>
      <c r="K4731" s="4" t="s">
        <v>42</v>
      </c>
    </row>
    <row r="4732">
      <c r="A4732" s="4">
        <v>6384.0</v>
      </c>
      <c r="B4732" s="5" t="s">
        <v>24253</v>
      </c>
      <c r="C4732" s="5" t="s">
        <v>24254</v>
      </c>
      <c r="D4732" s="6" t="s">
        <v>23572</v>
      </c>
      <c r="E4732" s="5" t="s">
        <v>23573</v>
      </c>
      <c r="F4732" s="5" t="s">
        <v>22149</v>
      </c>
      <c r="G4732" s="6" t="s">
        <v>24255</v>
      </c>
      <c r="H4732" s="5" t="s">
        <v>24256</v>
      </c>
      <c r="I4732" s="8" t="s">
        <v>24257</v>
      </c>
      <c r="J4732" s="5" t="s">
        <v>42</v>
      </c>
      <c r="K4732" s="5" t="s">
        <v>24245</v>
      </c>
    </row>
    <row r="4733">
      <c r="A4733" s="4">
        <v>6383.0</v>
      </c>
      <c r="B4733" s="5" t="s">
        <v>24258</v>
      </c>
      <c r="C4733" s="5" t="s">
        <v>24259</v>
      </c>
      <c r="D4733" s="6" t="s">
        <v>23572</v>
      </c>
      <c r="E4733" s="5" t="s">
        <v>23573</v>
      </c>
      <c r="F4733" s="5" t="s">
        <v>22149</v>
      </c>
      <c r="G4733" s="6" t="s">
        <v>24260</v>
      </c>
      <c r="H4733" s="7" t="s">
        <v>24261</v>
      </c>
      <c r="I4733" s="8" t="s">
        <v>24262</v>
      </c>
      <c r="J4733" s="5" t="s">
        <v>93</v>
      </c>
      <c r="K4733" s="5" t="s">
        <v>10996</v>
      </c>
    </row>
    <row r="4734">
      <c r="A4734" s="4">
        <v>6382.0</v>
      </c>
      <c r="B4734" s="5" t="s">
        <v>24263</v>
      </c>
      <c r="C4734" s="5" t="s">
        <v>24264</v>
      </c>
      <c r="D4734" s="6" t="s">
        <v>23572</v>
      </c>
      <c r="E4734" s="5" t="s">
        <v>23573</v>
      </c>
      <c r="F4734" s="5" t="s">
        <v>22149</v>
      </c>
      <c r="G4734" s="6" t="s">
        <v>24265</v>
      </c>
      <c r="H4734" s="5" t="s">
        <v>24266</v>
      </c>
      <c r="I4734" s="8" t="s">
        <v>24267</v>
      </c>
      <c r="J4734" s="5" t="s">
        <v>93</v>
      </c>
      <c r="K4734" s="4" t="s">
        <v>42</v>
      </c>
    </row>
    <row r="4735">
      <c r="A4735" s="4">
        <v>6381.0</v>
      </c>
      <c r="B4735" s="5" t="s">
        <v>24268</v>
      </c>
      <c r="C4735" s="5" t="s">
        <v>24269</v>
      </c>
      <c r="D4735" s="6" t="s">
        <v>23579</v>
      </c>
      <c r="E4735" s="5" t="s">
        <v>23573</v>
      </c>
      <c r="F4735" s="5" t="s">
        <v>22149</v>
      </c>
      <c r="G4735" s="6" t="s">
        <v>24270</v>
      </c>
      <c r="H4735" s="7" t="s">
        <v>24271</v>
      </c>
      <c r="I4735" s="8" t="s">
        <v>24272</v>
      </c>
      <c r="J4735" s="5" t="s">
        <v>93</v>
      </c>
      <c r="K4735" s="5" t="s">
        <v>280</v>
      </c>
    </row>
    <row r="4736">
      <c r="A4736" s="4">
        <v>6380.0</v>
      </c>
      <c r="B4736" s="5" t="s">
        <v>24273</v>
      </c>
      <c r="C4736" s="5" t="s">
        <v>24274</v>
      </c>
      <c r="D4736" s="6" t="s">
        <v>23579</v>
      </c>
      <c r="E4736" s="5" t="s">
        <v>23573</v>
      </c>
      <c r="F4736" s="5" t="s">
        <v>22149</v>
      </c>
      <c r="G4736" s="6" t="s">
        <v>24275</v>
      </c>
      <c r="H4736" s="4" t="s">
        <v>24276</v>
      </c>
      <c r="I4736" s="11" t="s">
        <v>24277</v>
      </c>
      <c r="J4736" s="5" t="s">
        <v>93</v>
      </c>
      <c r="K4736" s="4" t="s">
        <v>42</v>
      </c>
    </row>
    <row r="4737">
      <c r="A4737" s="4">
        <v>6378.0</v>
      </c>
      <c r="B4737" s="5" t="s">
        <v>24278</v>
      </c>
      <c r="C4737" s="5" t="s">
        <v>24279</v>
      </c>
      <c r="D4737" s="6" t="s">
        <v>23681</v>
      </c>
      <c r="E4737" s="5" t="s">
        <v>23573</v>
      </c>
      <c r="F4737" s="5" t="s">
        <v>22149</v>
      </c>
      <c r="G4737" s="6" t="s">
        <v>24280</v>
      </c>
      <c r="H4737" s="5" t="s">
        <v>24281</v>
      </c>
      <c r="I4737" s="8" t="s">
        <v>24282</v>
      </c>
      <c r="J4737" s="5" t="s">
        <v>42</v>
      </c>
      <c r="K4737" s="5" t="s">
        <v>2700</v>
      </c>
    </row>
    <row r="4738">
      <c r="A4738" s="4">
        <v>6379.0</v>
      </c>
      <c r="B4738" s="5" t="s">
        <v>24283</v>
      </c>
      <c r="C4738" s="5" t="s">
        <v>24284</v>
      </c>
      <c r="D4738" s="6" t="s">
        <v>23681</v>
      </c>
      <c r="E4738" s="5" t="s">
        <v>23573</v>
      </c>
      <c r="F4738" s="5" t="s">
        <v>22149</v>
      </c>
      <c r="G4738" s="6" t="s">
        <v>24280</v>
      </c>
      <c r="H4738" s="5" t="s">
        <v>24281</v>
      </c>
      <c r="I4738" s="8" t="s">
        <v>24282</v>
      </c>
      <c r="J4738" s="5" t="s">
        <v>108</v>
      </c>
      <c r="K4738" s="5" t="s">
        <v>15088</v>
      </c>
    </row>
    <row r="4739">
      <c r="A4739" s="4">
        <v>6377.0</v>
      </c>
      <c r="B4739" s="5" t="s">
        <v>24285</v>
      </c>
      <c r="C4739" s="5" t="s">
        <v>24286</v>
      </c>
      <c r="D4739" s="6" t="s">
        <v>23579</v>
      </c>
      <c r="E4739" s="5" t="s">
        <v>23573</v>
      </c>
      <c r="F4739" s="5" t="s">
        <v>22149</v>
      </c>
      <c r="G4739" s="6" t="s">
        <v>24287</v>
      </c>
      <c r="H4739" s="5" t="s">
        <v>24288</v>
      </c>
      <c r="I4739" s="8" t="s">
        <v>24289</v>
      </c>
      <c r="J4739" s="5" t="s">
        <v>42</v>
      </c>
      <c r="K4739" s="5" t="s">
        <v>3802</v>
      </c>
    </row>
    <row r="4740">
      <c r="A4740" s="4">
        <v>6376.0</v>
      </c>
      <c r="B4740" s="5" t="s">
        <v>15245</v>
      </c>
      <c r="C4740" s="5" t="s">
        <v>24290</v>
      </c>
      <c r="D4740" s="6" t="s">
        <v>23572</v>
      </c>
      <c r="E4740" s="5" t="s">
        <v>23573</v>
      </c>
      <c r="F4740" s="5" t="s">
        <v>22149</v>
      </c>
      <c r="G4740" s="6" t="s">
        <v>24291</v>
      </c>
      <c r="H4740" s="5" t="s">
        <v>24292</v>
      </c>
      <c r="I4740" s="8" t="s">
        <v>24293</v>
      </c>
      <c r="J4740" s="5" t="s">
        <v>108</v>
      </c>
      <c r="K4740" s="5" t="s">
        <v>5278</v>
      </c>
    </row>
    <row r="4741">
      <c r="A4741" s="4">
        <v>6374.0</v>
      </c>
      <c r="B4741" s="5" t="s">
        <v>24294</v>
      </c>
      <c r="C4741" s="5" t="s">
        <v>24295</v>
      </c>
      <c r="D4741" s="6" t="s">
        <v>23673</v>
      </c>
      <c r="E4741" s="5" t="s">
        <v>23674</v>
      </c>
      <c r="F4741" s="5" t="s">
        <v>22149</v>
      </c>
      <c r="G4741" s="6" t="s">
        <v>24296</v>
      </c>
      <c r="H4741" s="7" t="s">
        <v>24297</v>
      </c>
      <c r="I4741" s="4" t="str">
        <f>LOWER(SUBSTITUTE(SUBSTITUTE(SUBSTITUTE(SUBSTITUTE(SUBSTITUTE(SUBSTITUTE(SUBSTITUTE(B4741,"S.L.",""),"SL",""),"S.A.",""),"SA","")," ",""),".",""),",",""))&amp;".com"</f>
        <v>industriashotelerasdelmediterráneo.com</v>
      </c>
      <c r="J4741" s="5" t="s">
        <v>93</v>
      </c>
      <c r="K4741" s="4" t="s">
        <v>42</v>
      </c>
    </row>
    <row r="4742">
      <c r="A4742" s="4">
        <v>6375.0</v>
      </c>
      <c r="B4742" s="5" t="s">
        <v>24298</v>
      </c>
      <c r="C4742" s="5" t="s">
        <v>24299</v>
      </c>
      <c r="D4742" s="6" t="s">
        <v>23673</v>
      </c>
      <c r="E4742" s="5" t="s">
        <v>23674</v>
      </c>
      <c r="F4742" s="5" t="s">
        <v>22149</v>
      </c>
      <c r="G4742" s="6" t="s">
        <v>24296</v>
      </c>
      <c r="H4742" s="4" t="s">
        <v>24300</v>
      </c>
      <c r="I4742" s="8" t="s">
        <v>24301</v>
      </c>
      <c r="J4742" s="5" t="s">
        <v>108</v>
      </c>
      <c r="K4742" s="4" t="s">
        <v>42</v>
      </c>
    </row>
    <row r="4743">
      <c r="A4743" s="4">
        <v>6373.0</v>
      </c>
      <c r="B4743" s="5" t="s">
        <v>24302</v>
      </c>
      <c r="C4743" s="5" t="s">
        <v>24303</v>
      </c>
      <c r="D4743" s="6" t="s">
        <v>23579</v>
      </c>
      <c r="E4743" s="5" t="s">
        <v>23573</v>
      </c>
      <c r="F4743" s="5" t="s">
        <v>22149</v>
      </c>
      <c r="G4743" s="6" t="s">
        <v>24304</v>
      </c>
      <c r="H4743" s="4" t="s">
        <v>24305</v>
      </c>
      <c r="I4743" s="8" t="s">
        <v>24306</v>
      </c>
      <c r="J4743" s="5" t="s">
        <v>93</v>
      </c>
      <c r="K4743" s="5" t="s">
        <v>10996</v>
      </c>
    </row>
    <row r="4744">
      <c r="A4744" s="4">
        <v>6372.0</v>
      </c>
      <c r="B4744" s="5" t="s">
        <v>24307</v>
      </c>
      <c r="C4744" s="5" t="s">
        <v>24308</v>
      </c>
      <c r="D4744" s="6" t="s">
        <v>23572</v>
      </c>
      <c r="E4744" s="5" t="s">
        <v>23573</v>
      </c>
      <c r="F4744" s="5" t="s">
        <v>22149</v>
      </c>
      <c r="G4744" s="6" t="s">
        <v>24309</v>
      </c>
      <c r="H4744" s="5" t="s">
        <v>24310</v>
      </c>
      <c r="I4744" s="8" t="s">
        <v>24311</v>
      </c>
      <c r="J4744" s="5" t="s">
        <v>93</v>
      </c>
      <c r="K4744" s="5" t="s">
        <v>14822</v>
      </c>
    </row>
    <row r="4745">
      <c r="A4745" s="4">
        <v>6371.0</v>
      </c>
      <c r="B4745" s="5" t="s">
        <v>24312</v>
      </c>
      <c r="C4745" s="5" t="s">
        <v>24313</v>
      </c>
      <c r="D4745" s="6" t="s">
        <v>23579</v>
      </c>
      <c r="E4745" s="5" t="s">
        <v>23573</v>
      </c>
      <c r="F4745" s="5" t="s">
        <v>22149</v>
      </c>
      <c r="G4745" s="6" t="s">
        <v>24314</v>
      </c>
      <c r="H4745" s="4" t="s">
        <v>24315</v>
      </c>
      <c r="I4745" s="8" t="s">
        <v>24316</v>
      </c>
      <c r="J4745" s="5" t="s">
        <v>93</v>
      </c>
      <c r="K4745" s="4" t="s">
        <v>42</v>
      </c>
    </row>
    <row r="4746">
      <c r="A4746" s="4">
        <v>6370.0</v>
      </c>
      <c r="B4746" s="5" t="s">
        <v>24317</v>
      </c>
      <c r="C4746" s="5" t="s">
        <v>24318</v>
      </c>
      <c r="D4746" s="6" t="s">
        <v>23579</v>
      </c>
      <c r="E4746" s="5" t="s">
        <v>23573</v>
      </c>
      <c r="F4746" s="5" t="s">
        <v>22149</v>
      </c>
      <c r="G4746" s="6" t="s">
        <v>24319</v>
      </c>
      <c r="H4746" s="4" t="s">
        <v>24320</v>
      </c>
      <c r="I4746" s="11" t="s">
        <v>24321</v>
      </c>
      <c r="J4746" s="5" t="s">
        <v>93</v>
      </c>
      <c r="K4746" s="5" t="s">
        <v>43</v>
      </c>
    </row>
    <row r="4747">
      <c r="A4747" s="4">
        <v>6369.0</v>
      </c>
      <c r="B4747" s="5" t="s">
        <v>24322</v>
      </c>
      <c r="C4747" s="5" t="s">
        <v>24323</v>
      </c>
      <c r="D4747" s="6" t="s">
        <v>23572</v>
      </c>
      <c r="E4747" s="5" t="s">
        <v>23573</v>
      </c>
      <c r="F4747" s="5" t="s">
        <v>22149</v>
      </c>
      <c r="G4747" s="6" t="s">
        <v>24324</v>
      </c>
      <c r="H4747" s="7" t="s">
        <v>24325</v>
      </c>
      <c r="I4747" s="8" t="s">
        <v>24326</v>
      </c>
      <c r="J4747" s="5" t="s">
        <v>93</v>
      </c>
      <c r="K4747" s="5" t="s">
        <v>1014</v>
      </c>
    </row>
    <row r="4748">
      <c r="A4748" s="4">
        <v>6368.0</v>
      </c>
      <c r="B4748" s="5" t="s">
        <v>24327</v>
      </c>
      <c r="C4748" s="5" t="s">
        <v>24328</v>
      </c>
      <c r="D4748" s="6" t="s">
        <v>23681</v>
      </c>
      <c r="E4748" s="5" t="s">
        <v>23573</v>
      </c>
      <c r="F4748" s="5" t="s">
        <v>22149</v>
      </c>
      <c r="G4748" s="6" t="s">
        <v>24329</v>
      </c>
      <c r="H4748" s="4" t="s">
        <v>23715</v>
      </c>
      <c r="I4748" s="11" t="s">
        <v>24330</v>
      </c>
      <c r="J4748" s="5" t="s">
        <v>463</v>
      </c>
      <c r="K4748" s="4" t="s">
        <v>42</v>
      </c>
    </row>
    <row r="4749">
      <c r="A4749" s="4">
        <v>6367.0</v>
      </c>
      <c r="B4749" s="5" t="s">
        <v>24331</v>
      </c>
      <c r="C4749" s="5" t="s">
        <v>24332</v>
      </c>
      <c r="D4749" s="6" t="s">
        <v>23681</v>
      </c>
      <c r="E4749" s="5" t="s">
        <v>23573</v>
      </c>
      <c r="F4749" s="5" t="s">
        <v>22149</v>
      </c>
      <c r="G4749" s="6" t="s">
        <v>24333</v>
      </c>
      <c r="H4749" s="5" t="s">
        <v>24334</v>
      </c>
      <c r="I4749" s="8" t="s">
        <v>24335</v>
      </c>
      <c r="J4749" s="5" t="s">
        <v>93</v>
      </c>
      <c r="K4749" s="5" t="s">
        <v>14922</v>
      </c>
    </row>
    <row r="4750">
      <c r="A4750" s="4">
        <v>6366.0</v>
      </c>
      <c r="B4750" s="5" t="s">
        <v>24336</v>
      </c>
      <c r="C4750" s="5" t="s">
        <v>24337</v>
      </c>
      <c r="D4750" s="6" t="s">
        <v>23681</v>
      </c>
      <c r="E4750" s="5" t="s">
        <v>23573</v>
      </c>
      <c r="F4750" s="5" t="s">
        <v>22149</v>
      </c>
      <c r="G4750" s="6" t="s">
        <v>24338</v>
      </c>
      <c r="H4750" s="4" t="s">
        <v>24339</v>
      </c>
      <c r="I4750" s="8" t="s">
        <v>24340</v>
      </c>
      <c r="J4750" s="5" t="s">
        <v>93</v>
      </c>
      <c r="K4750" s="5" t="s">
        <v>5591</v>
      </c>
    </row>
    <row r="4751">
      <c r="A4751" s="4">
        <v>6365.0</v>
      </c>
      <c r="B4751" s="5" t="s">
        <v>24341</v>
      </c>
      <c r="C4751" s="5" t="s">
        <v>24342</v>
      </c>
      <c r="D4751" s="6" t="s">
        <v>23572</v>
      </c>
      <c r="E4751" s="5" t="s">
        <v>23573</v>
      </c>
      <c r="F4751" s="5" t="s">
        <v>22149</v>
      </c>
      <c r="G4751" s="6" t="s">
        <v>24343</v>
      </c>
      <c r="H4751" s="5" t="s">
        <v>24344</v>
      </c>
      <c r="I4751" s="8" t="s">
        <v>21219</v>
      </c>
      <c r="J4751" s="5" t="s">
        <v>93</v>
      </c>
      <c r="K4751" s="5" t="s">
        <v>24345</v>
      </c>
    </row>
    <row r="4752">
      <c r="A4752" s="4">
        <v>6364.0</v>
      </c>
      <c r="B4752" s="5" t="s">
        <v>24346</v>
      </c>
      <c r="C4752" s="5" t="s">
        <v>24347</v>
      </c>
      <c r="D4752" s="6" t="s">
        <v>23579</v>
      </c>
      <c r="E4752" s="5" t="s">
        <v>23573</v>
      </c>
      <c r="F4752" s="5" t="s">
        <v>22149</v>
      </c>
      <c r="G4752" s="6" t="s">
        <v>24348</v>
      </c>
      <c r="H4752" s="5" t="s">
        <v>24349</v>
      </c>
      <c r="I4752" s="8" t="s">
        <v>24350</v>
      </c>
      <c r="J4752" s="5" t="s">
        <v>463</v>
      </c>
      <c r="K4752" s="5" t="s">
        <v>4685</v>
      </c>
    </row>
    <row r="4753">
      <c r="A4753" s="4">
        <v>6363.0</v>
      </c>
      <c r="B4753" s="5" t="s">
        <v>24351</v>
      </c>
      <c r="C4753" s="5" t="s">
        <v>24352</v>
      </c>
      <c r="D4753" s="6" t="s">
        <v>23572</v>
      </c>
      <c r="E4753" s="5" t="s">
        <v>23573</v>
      </c>
      <c r="F4753" s="5" t="s">
        <v>22149</v>
      </c>
      <c r="G4753" s="6" t="s">
        <v>24353</v>
      </c>
      <c r="H4753" s="5" t="s">
        <v>24354</v>
      </c>
      <c r="I4753" s="8" t="s">
        <v>10079</v>
      </c>
      <c r="J4753" s="5" t="s">
        <v>93</v>
      </c>
      <c r="K4753" s="5" t="s">
        <v>24355</v>
      </c>
    </row>
    <row r="4754">
      <c r="A4754" s="4">
        <v>6361.0</v>
      </c>
      <c r="B4754" s="5" t="s">
        <v>24356</v>
      </c>
      <c r="C4754" s="5" t="s">
        <v>24357</v>
      </c>
      <c r="D4754" s="6" t="s">
        <v>23579</v>
      </c>
      <c r="E4754" s="5" t="s">
        <v>23573</v>
      </c>
      <c r="F4754" s="5" t="s">
        <v>22149</v>
      </c>
      <c r="G4754" s="6" t="s">
        <v>24358</v>
      </c>
      <c r="H4754" s="5" t="s">
        <v>24359</v>
      </c>
      <c r="I4754" s="8" t="s">
        <v>24360</v>
      </c>
      <c r="J4754" s="5" t="s">
        <v>42</v>
      </c>
      <c r="K4754" s="5" t="s">
        <v>294</v>
      </c>
    </row>
    <row r="4755">
      <c r="A4755" s="4">
        <v>6362.0</v>
      </c>
      <c r="B4755" s="5" t="s">
        <v>24356</v>
      </c>
      <c r="C4755" s="5" t="s">
        <v>24361</v>
      </c>
      <c r="D4755" s="6" t="s">
        <v>23579</v>
      </c>
      <c r="E4755" s="5" t="s">
        <v>23573</v>
      </c>
      <c r="F4755" s="5" t="s">
        <v>22149</v>
      </c>
      <c r="G4755" s="6" t="s">
        <v>24358</v>
      </c>
      <c r="H4755" s="5" t="s">
        <v>24362</v>
      </c>
      <c r="I4755" s="8" t="s">
        <v>24360</v>
      </c>
      <c r="J4755" s="5" t="s">
        <v>108</v>
      </c>
      <c r="K4755" s="5" t="s">
        <v>294</v>
      </c>
    </row>
    <row r="4756">
      <c r="A4756" s="4">
        <v>6360.0</v>
      </c>
      <c r="B4756" s="5" t="s">
        <v>24363</v>
      </c>
      <c r="C4756" s="5" t="s">
        <v>23731</v>
      </c>
      <c r="D4756" s="6" t="s">
        <v>23572</v>
      </c>
      <c r="E4756" s="5" t="s">
        <v>23573</v>
      </c>
      <c r="F4756" s="5" t="s">
        <v>22149</v>
      </c>
      <c r="G4756" s="6" t="s">
        <v>24364</v>
      </c>
      <c r="H4756" s="7" t="s">
        <v>24365</v>
      </c>
      <c r="I4756" s="8" t="str">
        <f>LOWER(SUBSTITUTE(SUBSTITUTE(SUBSTITUTE(SUBSTITUTE(SUBSTITUTE(SUBSTITUTE(SUBSTITUTE(B4756,"S.L.",""),"SL",""),"S.A.",""),"SA","")," ",""),".",""),",",""))&amp;".com"</f>
        <v>solcostablanca.com</v>
      </c>
      <c r="J4756" s="5" t="s">
        <v>42</v>
      </c>
      <c r="K4756" s="5" t="s">
        <v>17930</v>
      </c>
    </row>
    <row r="4757">
      <c r="A4757" s="4">
        <v>6359.0</v>
      </c>
      <c r="B4757" s="5" t="s">
        <v>24366</v>
      </c>
      <c r="C4757" s="5" t="s">
        <v>24367</v>
      </c>
      <c r="D4757" s="6" t="s">
        <v>23572</v>
      </c>
      <c r="E4757" s="5" t="s">
        <v>23573</v>
      </c>
      <c r="F4757" s="5" t="s">
        <v>22149</v>
      </c>
      <c r="G4757" s="6" t="s">
        <v>24368</v>
      </c>
      <c r="H4757" s="5" t="s">
        <v>10105</v>
      </c>
      <c r="I4757" s="8" t="s">
        <v>10079</v>
      </c>
      <c r="J4757" s="5" t="s">
        <v>108</v>
      </c>
      <c r="K4757" s="5" t="s">
        <v>20632</v>
      </c>
    </row>
    <row r="4758">
      <c r="A4758" s="4">
        <v>6358.0</v>
      </c>
      <c r="B4758" s="5" t="s">
        <v>20397</v>
      </c>
      <c r="C4758" s="5" t="s">
        <v>24369</v>
      </c>
      <c r="D4758" s="6" t="s">
        <v>23572</v>
      </c>
      <c r="E4758" s="5" t="s">
        <v>23573</v>
      </c>
      <c r="F4758" s="5" t="s">
        <v>22149</v>
      </c>
      <c r="G4758" s="6" t="s">
        <v>24370</v>
      </c>
      <c r="H4758" s="5" t="s">
        <v>24371</v>
      </c>
      <c r="I4758" s="8" t="s">
        <v>24372</v>
      </c>
      <c r="J4758" s="5" t="s">
        <v>93</v>
      </c>
      <c r="K4758" s="4" t="s">
        <v>42</v>
      </c>
    </row>
    <row r="4759">
      <c r="A4759" s="4">
        <v>6357.0</v>
      </c>
      <c r="B4759" s="5" t="s">
        <v>24373</v>
      </c>
      <c r="C4759" s="5" t="s">
        <v>24374</v>
      </c>
      <c r="D4759" s="6" t="s">
        <v>23572</v>
      </c>
      <c r="E4759" s="5" t="s">
        <v>23573</v>
      </c>
      <c r="F4759" s="5" t="s">
        <v>22149</v>
      </c>
      <c r="G4759" s="6" t="s">
        <v>24375</v>
      </c>
      <c r="H4759" s="5" t="s">
        <v>24376</v>
      </c>
      <c r="I4759" s="8" t="s">
        <v>24377</v>
      </c>
      <c r="J4759" s="5" t="s">
        <v>93</v>
      </c>
      <c r="K4759" s="4" t="s">
        <v>42</v>
      </c>
    </row>
    <row r="4760">
      <c r="A4760" s="4">
        <v>6355.0</v>
      </c>
      <c r="B4760" s="5" t="s">
        <v>24378</v>
      </c>
      <c r="C4760" s="5" t="s">
        <v>24379</v>
      </c>
      <c r="D4760" s="6" t="s">
        <v>23579</v>
      </c>
      <c r="E4760" s="5" t="s">
        <v>23573</v>
      </c>
      <c r="F4760" s="5" t="s">
        <v>22149</v>
      </c>
      <c r="G4760" s="6" t="s">
        <v>24380</v>
      </c>
      <c r="H4760" s="4" t="s">
        <v>24381</v>
      </c>
      <c r="I4760" s="8" t="s">
        <v>24382</v>
      </c>
      <c r="J4760" s="5" t="s">
        <v>463</v>
      </c>
      <c r="K4760" s="5" t="s">
        <v>15155</v>
      </c>
    </row>
    <row r="4761">
      <c r="A4761" s="4">
        <v>6356.0</v>
      </c>
      <c r="B4761" s="5" t="s">
        <v>24383</v>
      </c>
      <c r="C4761" s="5" t="s">
        <v>24384</v>
      </c>
      <c r="D4761" s="6" t="s">
        <v>23579</v>
      </c>
      <c r="E4761" s="5" t="s">
        <v>23573</v>
      </c>
      <c r="F4761" s="5" t="s">
        <v>22149</v>
      </c>
      <c r="G4761" s="6" t="s">
        <v>24380</v>
      </c>
      <c r="H4761" s="4" t="s">
        <v>24381</v>
      </c>
      <c r="I4761" s="8" t="s">
        <v>24382</v>
      </c>
      <c r="J4761" s="5" t="s">
        <v>108</v>
      </c>
      <c r="K4761" s="5" t="s">
        <v>15155</v>
      </c>
    </row>
    <row r="4762">
      <c r="A4762" s="4">
        <v>6354.0</v>
      </c>
      <c r="B4762" s="5" t="s">
        <v>24385</v>
      </c>
      <c r="C4762" s="5" t="s">
        <v>24386</v>
      </c>
      <c r="D4762" s="6" t="s">
        <v>23572</v>
      </c>
      <c r="E4762" s="5" t="s">
        <v>23573</v>
      </c>
      <c r="F4762" s="5" t="s">
        <v>22149</v>
      </c>
      <c r="G4762" s="6" t="s">
        <v>24387</v>
      </c>
      <c r="H4762" s="5" t="s">
        <v>24388</v>
      </c>
      <c r="I4762" s="8" t="s">
        <v>24389</v>
      </c>
      <c r="J4762" s="5" t="s">
        <v>93</v>
      </c>
      <c r="K4762" s="5" t="s">
        <v>16789</v>
      </c>
    </row>
    <row r="4763">
      <c r="A4763" s="4">
        <v>6353.0</v>
      </c>
      <c r="B4763" s="5" t="s">
        <v>24390</v>
      </c>
      <c r="C4763" s="5" t="s">
        <v>24391</v>
      </c>
      <c r="D4763" s="6" t="s">
        <v>23681</v>
      </c>
      <c r="E4763" s="5" t="s">
        <v>23573</v>
      </c>
      <c r="F4763" s="5" t="s">
        <v>22149</v>
      </c>
      <c r="G4763" s="6" t="s">
        <v>24392</v>
      </c>
      <c r="H4763" s="5" t="s">
        <v>24281</v>
      </c>
      <c r="I4763" s="8" t="s">
        <v>24282</v>
      </c>
      <c r="J4763" s="5" t="s">
        <v>42</v>
      </c>
      <c r="K4763" s="5" t="s">
        <v>21772</v>
      </c>
    </row>
    <row r="4764">
      <c r="A4764" s="4">
        <v>6352.0</v>
      </c>
      <c r="B4764" s="5" t="s">
        <v>24393</v>
      </c>
      <c r="C4764" s="5" t="s">
        <v>24394</v>
      </c>
      <c r="D4764" s="6" t="s">
        <v>23579</v>
      </c>
      <c r="E4764" s="5" t="s">
        <v>23573</v>
      </c>
      <c r="F4764" s="5" t="s">
        <v>22149</v>
      </c>
      <c r="G4764" s="6" t="s">
        <v>24395</v>
      </c>
      <c r="H4764" s="4" t="s">
        <v>24396</v>
      </c>
      <c r="I4764" s="8" t="s">
        <v>24397</v>
      </c>
      <c r="J4764" s="5" t="s">
        <v>42</v>
      </c>
      <c r="K4764" s="5" t="s">
        <v>1375</v>
      </c>
    </row>
    <row r="4765">
      <c r="A4765" s="4">
        <v>6351.0</v>
      </c>
      <c r="B4765" s="5" t="s">
        <v>24398</v>
      </c>
      <c r="C4765" s="5" t="s">
        <v>24399</v>
      </c>
      <c r="D4765" s="6" t="s">
        <v>23579</v>
      </c>
      <c r="E4765" s="5" t="s">
        <v>23573</v>
      </c>
      <c r="F4765" s="5" t="s">
        <v>22149</v>
      </c>
      <c r="G4765" s="6" t="s">
        <v>24400</v>
      </c>
      <c r="H4765" s="5" t="s">
        <v>24401</v>
      </c>
      <c r="I4765" s="8" t="s">
        <v>24402</v>
      </c>
      <c r="J4765" s="5" t="s">
        <v>108</v>
      </c>
      <c r="K4765" s="5" t="s">
        <v>5485</v>
      </c>
    </row>
    <row r="4766">
      <c r="A4766" s="4">
        <v>6350.0</v>
      </c>
      <c r="B4766" s="5" t="s">
        <v>24403</v>
      </c>
      <c r="C4766" s="5" t="s">
        <v>24404</v>
      </c>
      <c r="D4766" s="6" t="s">
        <v>23681</v>
      </c>
      <c r="E4766" s="5" t="s">
        <v>23573</v>
      </c>
      <c r="F4766" s="5" t="s">
        <v>22149</v>
      </c>
      <c r="G4766" s="6" t="s">
        <v>24405</v>
      </c>
      <c r="H4766" s="5" t="s">
        <v>24406</v>
      </c>
      <c r="I4766" s="8" t="s">
        <v>9766</v>
      </c>
      <c r="J4766" s="5" t="s">
        <v>463</v>
      </c>
      <c r="K4766" s="5" t="s">
        <v>13751</v>
      </c>
    </row>
    <row r="4767">
      <c r="A4767" s="4">
        <v>6349.0</v>
      </c>
      <c r="B4767" s="5" t="s">
        <v>24407</v>
      </c>
      <c r="C4767" s="5" t="s">
        <v>24408</v>
      </c>
      <c r="D4767" s="6" t="s">
        <v>23673</v>
      </c>
      <c r="E4767" s="5" t="s">
        <v>23573</v>
      </c>
      <c r="F4767" s="5" t="s">
        <v>22149</v>
      </c>
      <c r="G4767" s="6" t="s">
        <v>24409</v>
      </c>
      <c r="H4767" s="5" t="s">
        <v>24410</v>
      </c>
      <c r="I4767" s="11" t="s">
        <v>24411</v>
      </c>
      <c r="J4767" s="5" t="s">
        <v>42</v>
      </c>
      <c r="K4767" s="5" t="s">
        <v>420</v>
      </c>
    </row>
    <row r="4768">
      <c r="A4768" s="4">
        <v>6348.0</v>
      </c>
      <c r="B4768" s="5" t="s">
        <v>24412</v>
      </c>
      <c r="C4768" s="5" t="s">
        <v>24413</v>
      </c>
      <c r="D4768" s="6" t="s">
        <v>23681</v>
      </c>
      <c r="E4768" s="5" t="s">
        <v>23573</v>
      </c>
      <c r="F4768" s="5" t="s">
        <v>22149</v>
      </c>
      <c r="G4768" s="6" t="s">
        <v>24414</v>
      </c>
      <c r="H4768" s="5" t="s">
        <v>24415</v>
      </c>
      <c r="I4768" s="8" t="s">
        <v>24416</v>
      </c>
      <c r="J4768" s="5" t="s">
        <v>42</v>
      </c>
      <c r="K4768" s="5" t="s">
        <v>5480</v>
      </c>
    </row>
    <row r="4769">
      <c r="A4769" s="4">
        <v>6347.0</v>
      </c>
      <c r="B4769" s="5" t="s">
        <v>23753</v>
      </c>
      <c r="C4769" s="5" t="s">
        <v>24417</v>
      </c>
      <c r="D4769" s="6" t="s">
        <v>23579</v>
      </c>
      <c r="E4769" s="5" t="s">
        <v>23573</v>
      </c>
      <c r="F4769" s="5" t="s">
        <v>22149</v>
      </c>
      <c r="G4769" s="6" t="s">
        <v>24418</v>
      </c>
      <c r="H4769" s="7" t="s">
        <v>24419</v>
      </c>
      <c r="I4769" s="8" t="str">
        <f>LOWER(SUBSTITUTE(SUBSTITUTE(SUBSTITUTE(SUBSTITUTE(SUBSTITUTE(SUBSTITUTE(SUBSTITUTE(B4769,"S.L.",""),"SL",""),"S.A.",""),"SA","")," ",""),".",""),",",""))&amp;".com"</f>
        <v>vistaoro.com</v>
      </c>
      <c r="J4769" s="5" t="s">
        <v>42</v>
      </c>
      <c r="K4769" s="5" t="s">
        <v>2132</v>
      </c>
    </row>
    <row r="4770">
      <c r="A4770" s="4">
        <v>6346.0</v>
      </c>
      <c r="B4770" s="5" t="s">
        <v>24420</v>
      </c>
      <c r="C4770" s="5" t="s">
        <v>24421</v>
      </c>
      <c r="D4770" s="6" t="s">
        <v>23572</v>
      </c>
      <c r="E4770" s="5" t="s">
        <v>23573</v>
      </c>
      <c r="F4770" s="5" t="s">
        <v>22149</v>
      </c>
      <c r="G4770" s="6" t="s">
        <v>24422</v>
      </c>
      <c r="H4770" s="5" t="s">
        <v>23791</v>
      </c>
      <c r="I4770" s="8" t="s">
        <v>24423</v>
      </c>
      <c r="J4770" s="5" t="s">
        <v>42</v>
      </c>
      <c r="K4770" s="5" t="s">
        <v>10110</v>
      </c>
    </row>
    <row r="4771">
      <c r="A4771" s="4">
        <v>6345.0</v>
      </c>
      <c r="B4771" s="5" t="s">
        <v>24424</v>
      </c>
      <c r="C4771" s="5" t="s">
        <v>24425</v>
      </c>
      <c r="D4771" s="6" t="s">
        <v>23572</v>
      </c>
      <c r="E4771" s="5" t="s">
        <v>23573</v>
      </c>
      <c r="F4771" s="5" t="s">
        <v>22149</v>
      </c>
      <c r="G4771" s="6" t="s">
        <v>24426</v>
      </c>
      <c r="H4771" s="5" t="s">
        <v>22725</v>
      </c>
      <c r="I4771" s="8" t="s">
        <v>22726</v>
      </c>
      <c r="J4771" s="5" t="s">
        <v>42</v>
      </c>
      <c r="K4771" s="5" t="s">
        <v>16099</v>
      </c>
    </row>
    <row r="4772">
      <c r="A4772" s="4">
        <v>6344.0</v>
      </c>
      <c r="B4772" s="5" t="s">
        <v>24427</v>
      </c>
      <c r="C4772" s="5" t="s">
        <v>24428</v>
      </c>
      <c r="D4772" s="6" t="s">
        <v>23572</v>
      </c>
      <c r="E4772" s="5" t="s">
        <v>23573</v>
      </c>
      <c r="F4772" s="5" t="s">
        <v>22149</v>
      </c>
      <c r="G4772" s="6" t="s">
        <v>24429</v>
      </c>
      <c r="H4772" s="5" t="s">
        <v>23791</v>
      </c>
      <c r="I4772" s="8" t="s">
        <v>24423</v>
      </c>
      <c r="J4772" s="5" t="s">
        <v>42</v>
      </c>
      <c r="K4772" s="5" t="s">
        <v>18358</v>
      </c>
    </row>
    <row r="4773">
      <c r="A4773" s="4">
        <v>6343.0</v>
      </c>
      <c r="B4773" s="5" t="s">
        <v>24430</v>
      </c>
      <c r="C4773" s="5" t="s">
        <v>24431</v>
      </c>
      <c r="D4773" s="6" t="s">
        <v>23579</v>
      </c>
      <c r="E4773" s="5" t="s">
        <v>23573</v>
      </c>
      <c r="F4773" s="5" t="s">
        <v>22149</v>
      </c>
      <c r="G4773" s="6" t="s">
        <v>24432</v>
      </c>
      <c r="H4773" s="7" t="s">
        <v>24433</v>
      </c>
      <c r="I4773" s="8" t="s">
        <v>24434</v>
      </c>
      <c r="J4773" s="5" t="s">
        <v>93</v>
      </c>
      <c r="K4773" s="5" t="s">
        <v>1446</v>
      </c>
    </row>
    <row r="4774">
      <c r="A4774" s="4">
        <v>6342.0</v>
      </c>
      <c r="B4774" s="5" t="s">
        <v>24435</v>
      </c>
      <c r="C4774" s="5" t="s">
        <v>24436</v>
      </c>
      <c r="D4774" s="6" t="s">
        <v>23579</v>
      </c>
      <c r="E4774" s="5" t="s">
        <v>23573</v>
      </c>
      <c r="F4774" s="5" t="s">
        <v>22149</v>
      </c>
      <c r="G4774" s="6" t="s">
        <v>24437</v>
      </c>
      <c r="H4774" s="5" t="s">
        <v>24438</v>
      </c>
      <c r="I4774" s="8" t="s">
        <v>24439</v>
      </c>
      <c r="J4774" s="5" t="s">
        <v>93</v>
      </c>
      <c r="K4774" s="5" t="s">
        <v>17930</v>
      </c>
    </row>
    <row r="4775">
      <c r="A4775" s="4">
        <v>6341.0</v>
      </c>
      <c r="B4775" s="5" t="s">
        <v>24440</v>
      </c>
      <c r="C4775" s="5" t="s">
        <v>24441</v>
      </c>
      <c r="D4775" s="6" t="s">
        <v>23572</v>
      </c>
      <c r="E4775" s="5" t="s">
        <v>23573</v>
      </c>
      <c r="F4775" s="5" t="s">
        <v>22149</v>
      </c>
      <c r="G4775" s="6" t="s">
        <v>24442</v>
      </c>
      <c r="H4775" s="5" t="s">
        <v>24443</v>
      </c>
      <c r="I4775" s="8" t="s">
        <v>23628</v>
      </c>
      <c r="J4775" s="5" t="s">
        <v>42</v>
      </c>
      <c r="K4775" s="5" t="s">
        <v>6271</v>
      </c>
    </row>
    <row r="4776">
      <c r="A4776" s="4">
        <v>6340.0</v>
      </c>
      <c r="B4776" s="5" t="s">
        <v>24444</v>
      </c>
      <c r="C4776" s="5" t="s">
        <v>24445</v>
      </c>
      <c r="D4776" s="6" t="s">
        <v>23681</v>
      </c>
      <c r="E4776" s="5" t="s">
        <v>23573</v>
      </c>
      <c r="F4776" s="5" t="s">
        <v>22149</v>
      </c>
      <c r="G4776" s="6" t="s">
        <v>24446</v>
      </c>
      <c r="H4776" s="5" t="s">
        <v>23791</v>
      </c>
      <c r="I4776" s="8" t="s">
        <v>24423</v>
      </c>
      <c r="J4776" s="5" t="s">
        <v>42</v>
      </c>
      <c r="K4776" s="5" t="s">
        <v>14772</v>
      </c>
    </row>
    <row r="4777">
      <c r="A4777" s="4">
        <v>6339.0</v>
      </c>
      <c r="B4777" s="5" t="s">
        <v>24447</v>
      </c>
      <c r="C4777" s="5" t="s">
        <v>24448</v>
      </c>
      <c r="D4777" s="6" t="s">
        <v>23579</v>
      </c>
      <c r="E4777" s="5" t="s">
        <v>23573</v>
      </c>
      <c r="F4777" s="5" t="s">
        <v>22149</v>
      </c>
      <c r="G4777" s="6" t="s">
        <v>24449</v>
      </c>
      <c r="H4777" s="13" t="s">
        <v>24450</v>
      </c>
      <c r="I4777" s="8" t="s">
        <v>24451</v>
      </c>
      <c r="J4777" s="5" t="s">
        <v>42</v>
      </c>
      <c r="K4777" s="5" t="s">
        <v>7529</v>
      </c>
    </row>
    <row r="4778">
      <c r="A4778" s="4">
        <v>6338.0</v>
      </c>
      <c r="B4778" s="5" t="s">
        <v>24452</v>
      </c>
      <c r="C4778" s="5" t="s">
        <v>24453</v>
      </c>
      <c r="D4778" s="6" t="s">
        <v>23579</v>
      </c>
      <c r="E4778" s="5" t="s">
        <v>23573</v>
      </c>
      <c r="F4778" s="5" t="s">
        <v>22149</v>
      </c>
      <c r="G4778" s="6" t="s">
        <v>24454</v>
      </c>
      <c r="H4778" s="5" t="s">
        <v>24455</v>
      </c>
      <c r="I4778" s="9" t="s">
        <v>24456</v>
      </c>
      <c r="J4778" s="5" t="s">
        <v>42</v>
      </c>
      <c r="K4778" s="5" t="s">
        <v>464</v>
      </c>
    </row>
    <row r="4779">
      <c r="A4779" s="4">
        <v>6337.0</v>
      </c>
      <c r="B4779" s="5" t="s">
        <v>24457</v>
      </c>
      <c r="C4779" s="5" t="s">
        <v>24458</v>
      </c>
      <c r="D4779" s="6" t="s">
        <v>23579</v>
      </c>
      <c r="E4779" s="5" t="s">
        <v>23573</v>
      </c>
      <c r="F4779" s="5" t="s">
        <v>22149</v>
      </c>
      <c r="G4779" s="6" t="s">
        <v>24459</v>
      </c>
      <c r="H4779" s="7" t="s">
        <v>24460</v>
      </c>
      <c r="I4779" s="8" t="str">
        <f>LOWER(SUBSTITUTE(SUBSTITUTE(SUBSTITUTE(SUBSTITUTE(SUBSTITUTE(SUBSTITUTE(SUBSTITUTE(B4779,"S.L.",""),"SL",""),"S.A.",""),"SA","")," ",""),".",""),",",""))&amp;".com"</f>
        <v>lasvegas.com</v>
      </c>
      <c r="J4779" s="5" t="s">
        <v>93</v>
      </c>
      <c r="K4779" s="5" t="s">
        <v>1233</v>
      </c>
    </row>
    <row r="4780">
      <c r="A4780" s="4">
        <v>6336.0</v>
      </c>
      <c r="B4780" s="5" t="s">
        <v>24461</v>
      </c>
      <c r="C4780" s="5" t="s">
        <v>24462</v>
      </c>
      <c r="D4780" s="6" t="s">
        <v>23572</v>
      </c>
      <c r="E4780" s="5" t="s">
        <v>23573</v>
      </c>
      <c r="F4780" s="5" t="s">
        <v>22149</v>
      </c>
      <c r="G4780" s="6" t="s">
        <v>24463</v>
      </c>
      <c r="H4780" s="5" t="s">
        <v>24464</v>
      </c>
      <c r="I4780" s="8" t="s">
        <v>24465</v>
      </c>
      <c r="J4780" s="5" t="s">
        <v>42</v>
      </c>
      <c r="K4780" s="5" t="s">
        <v>21288</v>
      </c>
    </row>
    <row r="4781">
      <c r="A4781" s="4">
        <v>6335.0</v>
      </c>
      <c r="B4781" s="5" t="s">
        <v>24466</v>
      </c>
      <c r="C4781" s="5" t="s">
        <v>24467</v>
      </c>
      <c r="D4781" s="6" t="s">
        <v>23579</v>
      </c>
      <c r="E4781" s="5" t="s">
        <v>23573</v>
      </c>
      <c r="F4781" s="5" t="s">
        <v>22149</v>
      </c>
      <c r="G4781" s="6" t="s">
        <v>24468</v>
      </c>
      <c r="H4781" s="7" t="s">
        <v>24469</v>
      </c>
      <c r="I4781" s="8" t="str">
        <f>LOWER(SUBSTITUTE(SUBSTITUTE(SUBSTITUTE(SUBSTITUTE(SUBSTITUTE(SUBSTITUTE(SUBSTITUTE(B4781,"S.L.",""),"SL",""),"S.A.",""),"SA","")," ",""),".",""),",",""))&amp;".com"</f>
        <v>arenadorada.com</v>
      </c>
      <c r="J4781" s="5" t="s">
        <v>108</v>
      </c>
      <c r="K4781" s="4" t="s">
        <v>42</v>
      </c>
    </row>
    <row r="4782">
      <c r="A4782" s="4">
        <v>6334.0</v>
      </c>
      <c r="B4782" s="5" t="s">
        <v>24470</v>
      </c>
      <c r="C4782" s="5" t="s">
        <v>24471</v>
      </c>
      <c r="D4782" s="6" t="s">
        <v>23572</v>
      </c>
      <c r="E4782" s="5" t="s">
        <v>23573</v>
      </c>
      <c r="F4782" s="5" t="s">
        <v>22149</v>
      </c>
      <c r="G4782" s="6" t="s">
        <v>24472</v>
      </c>
      <c r="H4782" s="7" t="s">
        <v>24473</v>
      </c>
      <c r="I4782" s="8" t="s">
        <v>24474</v>
      </c>
      <c r="J4782" s="5" t="s">
        <v>93</v>
      </c>
      <c r="K4782" s="5" t="s">
        <v>2662</v>
      </c>
    </row>
    <row r="4783">
      <c r="A4783" s="4">
        <v>6333.0</v>
      </c>
      <c r="B4783" s="5" t="s">
        <v>24475</v>
      </c>
      <c r="C4783" s="5" t="s">
        <v>24476</v>
      </c>
      <c r="D4783" s="6" t="s">
        <v>23579</v>
      </c>
      <c r="E4783" s="5" t="s">
        <v>23573</v>
      </c>
      <c r="F4783" s="5" t="s">
        <v>22149</v>
      </c>
      <c r="G4783" s="6" t="s">
        <v>24477</v>
      </c>
      <c r="H4783" s="7" t="s">
        <v>24478</v>
      </c>
      <c r="I4783" s="8" t="s">
        <v>24479</v>
      </c>
      <c r="J4783" s="5" t="s">
        <v>42</v>
      </c>
      <c r="K4783" s="5" t="s">
        <v>7719</v>
      </c>
    </row>
    <row r="4784">
      <c r="A4784" s="4">
        <v>6332.0</v>
      </c>
      <c r="B4784" s="5" t="s">
        <v>24480</v>
      </c>
      <c r="C4784" s="5" t="s">
        <v>24481</v>
      </c>
      <c r="D4784" s="6" t="s">
        <v>23579</v>
      </c>
      <c r="E4784" s="5" t="s">
        <v>23573</v>
      </c>
      <c r="F4784" s="5" t="s">
        <v>22149</v>
      </c>
      <c r="G4784" s="6" t="s">
        <v>24477</v>
      </c>
      <c r="H4784" s="5" t="s">
        <v>24482</v>
      </c>
      <c r="I4784" s="8" t="s">
        <v>24479</v>
      </c>
      <c r="J4784" s="5" t="s">
        <v>42</v>
      </c>
      <c r="K4784" s="5" t="s">
        <v>6053</v>
      </c>
    </row>
    <row r="4785">
      <c r="A4785" s="4">
        <v>6331.0</v>
      </c>
      <c r="B4785" s="5" t="s">
        <v>15826</v>
      </c>
      <c r="C4785" s="5" t="s">
        <v>24483</v>
      </c>
      <c r="D4785" s="6" t="s">
        <v>23572</v>
      </c>
      <c r="E4785" s="5" t="s">
        <v>23573</v>
      </c>
      <c r="F4785" s="5" t="s">
        <v>22149</v>
      </c>
      <c r="G4785" s="6" t="s">
        <v>24484</v>
      </c>
      <c r="H4785" s="5" t="s">
        <v>24485</v>
      </c>
      <c r="I4785" s="8" t="s">
        <v>24486</v>
      </c>
      <c r="J4785" s="5" t="s">
        <v>108</v>
      </c>
      <c r="K4785" s="5" t="s">
        <v>24487</v>
      </c>
    </row>
    <row r="4786">
      <c r="A4786" s="4">
        <v>6330.0</v>
      </c>
      <c r="B4786" s="5" t="s">
        <v>24488</v>
      </c>
      <c r="C4786" s="5" t="s">
        <v>24489</v>
      </c>
      <c r="D4786" s="6" t="s">
        <v>23572</v>
      </c>
      <c r="E4786" s="5" t="s">
        <v>23573</v>
      </c>
      <c r="F4786" s="5" t="s">
        <v>22149</v>
      </c>
      <c r="G4786" s="6" t="s">
        <v>24484</v>
      </c>
      <c r="H4786" s="4" t="s">
        <v>24490</v>
      </c>
      <c r="I4786" s="11" t="s">
        <v>24491</v>
      </c>
      <c r="J4786" s="5" t="s">
        <v>42</v>
      </c>
      <c r="K4786" s="5" t="s">
        <v>5591</v>
      </c>
    </row>
    <row r="4787">
      <c r="A4787" s="4">
        <v>6329.0</v>
      </c>
      <c r="B4787" s="5" t="s">
        <v>24492</v>
      </c>
      <c r="C4787" s="5" t="s">
        <v>24493</v>
      </c>
      <c r="D4787" s="6" t="s">
        <v>23572</v>
      </c>
      <c r="E4787" s="5" t="s">
        <v>23573</v>
      </c>
      <c r="F4787" s="5" t="s">
        <v>22149</v>
      </c>
      <c r="G4787" s="6" t="s">
        <v>24494</v>
      </c>
      <c r="H4787" s="5" t="s">
        <v>24495</v>
      </c>
      <c r="I4787" s="8" t="s">
        <v>24496</v>
      </c>
      <c r="J4787" s="5" t="s">
        <v>18</v>
      </c>
      <c r="K4787" s="5" t="s">
        <v>17566</v>
      </c>
    </row>
    <row r="4788">
      <c r="A4788" s="4">
        <v>6328.0</v>
      </c>
      <c r="B4788" s="5" t="s">
        <v>24497</v>
      </c>
      <c r="C4788" s="5" t="s">
        <v>24498</v>
      </c>
      <c r="D4788" s="6" t="s">
        <v>23579</v>
      </c>
      <c r="E4788" s="5" t="s">
        <v>23573</v>
      </c>
      <c r="F4788" s="5" t="s">
        <v>22149</v>
      </c>
      <c r="G4788" s="6" t="s">
        <v>24499</v>
      </c>
      <c r="H4788" s="5" t="s">
        <v>24500</v>
      </c>
      <c r="I4788" s="8" t="s">
        <v>24501</v>
      </c>
      <c r="J4788" s="5" t="s">
        <v>108</v>
      </c>
      <c r="K4788" s="5" t="s">
        <v>2119</v>
      </c>
    </row>
    <row r="4789">
      <c r="A4789" s="4">
        <v>6327.0</v>
      </c>
      <c r="B4789" s="5" t="s">
        <v>24502</v>
      </c>
      <c r="C4789" s="5" t="s">
        <v>24503</v>
      </c>
      <c r="D4789" s="6" t="s">
        <v>23572</v>
      </c>
      <c r="E4789" s="5" t="s">
        <v>23573</v>
      </c>
      <c r="F4789" s="5" t="s">
        <v>22149</v>
      </c>
      <c r="G4789" s="6" t="s">
        <v>24504</v>
      </c>
      <c r="H4789" s="5" t="s">
        <v>24505</v>
      </c>
      <c r="I4789" s="8" t="s">
        <v>24506</v>
      </c>
      <c r="J4789" s="5" t="s">
        <v>42</v>
      </c>
      <c r="K4789" s="5" t="s">
        <v>17844</v>
      </c>
    </row>
    <row r="4790">
      <c r="A4790" s="4">
        <v>6326.0</v>
      </c>
      <c r="B4790" s="5" t="s">
        <v>24507</v>
      </c>
      <c r="C4790" s="5" t="s">
        <v>24508</v>
      </c>
      <c r="D4790" s="6" t="s">
        <v>23579</v>
      </c>
      <c r="E4790" s="5" t="s">
        <v>23573</v>
      </c>
      <c r="F4790" s="5" t="s">
        <v>22149</v>
      </c>
      <c r="G4790" s="6" t="s">
        <v>24509</v>
      </c>
      <c r="H4790" s="5" t="s">
        <v>24482</v>
      </c>
      <c r="I4790" s="8" t="s">
        <v>24510</v>
      </c>
      <c r="J4790" s="5" t="s">
        <v>93</v>
      </c>
      <c r="K4790" s="5" t="s">
        <v>5510</v>
      </c>
    </row>
    <row r="4791">
      <c r="A4791" s="4">
        <v>6325.0</v>
      </c>
      <c r="B4791" s="5" t="s">
        <v>24511</v>
      </c>
      <c r="C4791" s="5" t="s">
        <v>24512</v>
      </c>
      <c r="D4791" s="6" t="s">
        <v>23572</v>
      </c>
      <c r="E4791" s="5" t="s">
        <v>23573</v>
      </c>
      <c r="F4791" s="5" t="s">
        <v>22149</v>
      </c>
      <c r="G4791" s="6" t="s">
        <v>24513</v>
      </c>
      <c r="H4791" s="5" t="s">
        <v>24514</v>
      </c>
      <c r="I4791" s="8" t="s">
        <v>24301</v>
      </c>
      <c r="J4791" s="5" t="s">
        <v>42</v>
      </c>
      <c r="K4791" s="5" t="s">
        <v>6053</v>
      </c>
    </row>
    <row r="4792">
      <c r="A4792" s="4">
        <v>6324.0</v>
      </c>
      <c r="B4792" s="5" t="s">
        <v>24515</v>
      </c>
      <c r="C4792" s="5" t="s">
        <v>24516</v>
      </c>
      <c r="D4792" s="6" t="s">
        <v>23572</v>
      </c>
      <c r="E4792" s="5" t="s">
        <v>23573</v>
      </c>
      <c r="F4792" s="5" t="s">
        <v>22149</v>
      </c>
      <c r="G4792" s="6" t="s">
        <v>24517</v>
      </c>
      <c r="H4792" s="5" t="s">
        <v>24518</v>
      </c>
      <c r="I4792" s="8" t="s">
        <v>24423</v>
      </c>
      <c r="J4792" s="5" t="s">
        <v>108</v>
      </c>
      <c r="K4792" s="5" t="s">
        <v>7529</v>
      </c>
    </row>
    <row r="4793">
      <c r="A4793" s="4">
        <v>6323.0</v>
      </c>
      <c r="B4793" s="5" t="s">
        <v>24519</v>
      </c>
      <c r="C4793" s="5" t="s">
        <v>24520</v>
      </c>
      <c r="D4793" s="6" t="s">
        <v>23681</v>
      </c>
      <c r="E4793" s="5" t="s">
        <v>23573</v>
      </c>
      <c r="F4793" s="5" t="s">
        <v>22149</v>
      </c>
      <c r="G4793" s="6" t="s">
        <v>24521</v>
      </c>
      <c r="H4793" s="5" t="s">
        <v>24522</v>
      </c>
      <c r="I4793" s="8" t="s">
        <v>24523</v>
      </c>
      <c r="J4793" s="5" t="s">
        <v>42</v>
      </c>
      <c r="K4793" s="5" t="s">
        <v>15297</v>
      </c>
    </row>
    <row r="4794">
      <c r="A4794" s="4">
        <v>6322.0</v>
      </c>
      <c r="B4794" s="5" t="s">
        <v>24524</v>
      </c>
      <c r="C4794" s="5" t="s">
        <v>24525</v>
      </c>
      <c r="D4794" s="6" t="s">
        <v>23681</v>
      </c>
      <c r="E4794" s="5" t="s">
        <v>23573</v>
      </c>
      <c r="F4794" s="5" t="s">
        <v>22149</v>
      </c>
      <c r="G4794" s="6" t="s">
        <v>24526</v>
      </c>
      <c r="H4794" s="7" t="s">
        <v>24527</v>
      </c>
      <c r="I4794" s="8" t="s">
        <v>24479</v>
      </c>
      <c r="J4794" s="5" t="s">
        <v>93</v>
      </c>
      <c r="K4794" s="5" t="s">
        <v>1250</v>
      </c>
    </row>
    <row r="4795">
      <c r="A4795" s="4">
        <v>6321.0</v>
      </c>
      <c r="B4795" s="5" t="s">
        <v>24528</v>
      </c>
      <c r="C4795" s="5" t="s">
        <v>24529</v>
      </c>
      <c r="D4795" s="6" t="s">
        <v>23572</v>
      </c>
      <c r="E4795" s="5" t="s">
        <v>23573</v>
      </c>
      <c r="F4795" s="5" t="s">
        <v>22149</v>
      </c>
      <c r="G4795" s="6" t="s">
        <v>24530</v>
      </c>
      <c r="H4795" s="5" t="s">
        <v>24531</v>
      </c>
      <c r="I4795" s="8" t="s">
        <v>24532</v>
      </c>
      <c r="J4795" s="5" t="s">
        <v>93</v>
      </c>
      <c r="K4795" s="5" t="s">
        <v>15155</v>
      </c>
    </row>
    <row r="4796">
      <c r="A4796" s="4">
        <v>6320.0</v>
      </c>
      <c r="B4796" s="5" t="s">
        <v>24533</v>
      </c>
      <c r="C4796" s="5" t="s">
        <v>24534</v>
      </c>
      <c r="D4796" s="6" t="s">
        <v>23572</v>
      </c>
      <c r="E4796" s="5" t="s">
        <v>23573</v>
      </c>
      <c r="F4796" s="5" t="s">
        <v>22149</v>
      </c>
      <c r="G4796" s="6" t="s">
        <v>24535</v>
      </c>
      <c r="H4796" s="5" t="s">
        <v>23791</v>
      </c>
      <c r="I4796" s="8" t="s">
        <v>24423</v>
      </c>
      <c r="J4796" s="5" t="s">
        <v>42</v>
      </c>
      <c r="K4796" s="5" t="s">
        <v>24536</v>
      </c>
    </row>
    <row r="4797">
      <c r="A4797" s="4">
        <v>6319.0</v>
      </c>
      <c r="B4797" s="5" t="s">
        <v>24537</v>
      </c>
      <c r="C4797" s="5" t="s">
        <v>24538</v>
      </c>
      <c r="D4797" s="6" t="s">
        <v>23681</v>
      </c>
      <c r="E4797" s="5" t="s">
        <v>23573</v>
      </c>
      <c r="F4797" s="5" t="s">
        <v>22149</v>
      </c>
      <c r="G4797" s="6" t="s">
        <v>24539</v>
      </c>
      <c r="H4797" s="4" t="s">
        <v>24540</v>
      </c>
      <c r="I4797" s="11" t="s">
        <v>24541</v>
      </c>
      <c r="J4797" s="5" t="s">
        <v>93</v>
      </c>
      <c r="K4797" s="4" t="s">
        <v>42</v>
      </c>
    </row>
    <row r="4798">
      <c r="A4798" s="4">
        <v>6318.0</v>
      </c>
      <c r="B4798" s="5" t="s">
        <v>24542</v>
      </c>
      <c r="C4798" s="5" t="s">
        <v>23731</v>
      </c>
      <c r="D4798" s="6" t="s">
        <v>23572</v>
      </c>
      <c r="E4798" s="5" t="s">
        <v>23573</v>
      </c>
      <c r="F4798" s="5" t="s">
        <v>22149</v>
      </c>
      <c r="G4798" s="6" t="s">
        <v>24543</v>
      </c>
      <c r="H4798" s="5" t="s">
        <v>24544</v>
      </c>
      <c r="I4798" s="8" t="s">
        <v>24545</v>
      </c>
      <c r="J4798" s="5" t="s">
        <v>93</v>
      </c>
      <c r="K4798" s="5" t="s">
        <v>18425</v>
      </c>
    </row>
    <row r="4799">
      <c r="A4799" s="4">
        <v>6317.0</v>
      </c>
      <c r="B4799" s="5" t="s">
        <v>24546</v>
      </c>
      <c r="C4799" s="5" t="s">
        <v>24547</v>
      </c>
      <c r="D4799" s="6" t="s">
        <v>23572</v>
      </c>
      <c r="E4799" s="5" t="s">
        <v>23573</v>
      </c>
      <c r="F4799" s="5" t="s">
        <v>22149</v>
      </c>
      <c r="G4799" s="6" t="s">
        <v>24548</v>
      </c>
      <c r="H4799" s="5" t="s">
        <v>10105</v>
      </c>
      <c r="I4799" s="8" t="s">
        <v>10079</v>
      </c>
      <c r="J4799" s="5" t="s">
        <v>42</v>
      </c>
      <c r="K4799" s="5" t="s">
        <v>10502</v>
      </c>
    </row>
    <row r="4800">
      <c r="A4800" s="4">
        <v>6316.0</v>
      </c>
      <c r="B4800" s="5" t="s">
        <v>24549</v>
      </c>
      <c r="C4800" s="5" t="s">
        <v>24550</v>
      </c>
      <c r="D4800" s="6" t="s">
        <v>23681</v>
      </c>
      <c r="E4800" s="5" t="s">
        <v>23573</v>
      </c>
      <c r="F4800" s="5" t="s">
        <v>22149</v>
      </c>
      <c r="G4800" s="6" t="s">
        <v>24551</v>
      </c>
      <c r="H4800" s="5" t="s">
        <v>24552</v>
      </c>
      <c r="I4800" s="8" t="s">
        <v>23733</v>
      </c>
      <c r="J4800" s="5" t="s">
        <v>93</v>
      </c>
      <c r="K4800" s="5" t="s">
        <v>5611</v>
      </c>
    </row>
    <row r="4801">
      <c r="A4801" s="4">
        <v>6315.0</v>
      </c>
      <c r="B4801" s="5" t="s">
        <v>24553</v>
      </c>
      <c r="C4801" s="5" t="s">
        <v>24554</v>
      </c>
      <c r="D4801" s="6" t="s">
        <v>23572</v>
      </c>
      <c r="E4801" s="5" t="s">
        <v>23573</v>
      </c>
      <c r="F4801" s="5" t="s">
        <v>22149</v>
      </c>
      <c r="G4801" s="6" t="s">
        <v>24555</v>
      </c>
      <c r="H4801" s="4" t="s">
        <v>24556</v>
      </c>
      <c r="I4801" s="11" t="s">
        <v>24557</v>
      </c>
      <c r="J4801" s="5" t="s">
        <v>108</v>
      </c>
      <c r="K4801" s="5" t="s">
        <v>24558</v>
      </c>
    </row>
    <row r="4802">
      <c r="A4802" s="4">
        <v>6314.0</v>
      </c>
      <c r="B4802" s="5" t="s">
        <v>24559</v>
      </c>
      <c r="C4802" s="5" t="s">
        <v>24560</v>
      </c>
      <c r="D4802" s="6" t="s">
        <v>23572</v>
      </c>
      <c r="E4802" s="5" t="s">
        <v>23573</v>
      </c>
      <c r="F4802" s="5" t="s">
        <v>22149</v>
      </c>
      <c r="G4802" s="6" t="s">
        <v>24561</v>
      </c>
      <c r="H4802" s="7" t="s">
        <v>24562</v>
      </c>
      <c r="I4802" s="8" t="s">
        <v>8159</v>
      </c>
      <c r="J4802" s="5" t="s">
        <v>108</v>
      </c>
      <c r="K4802" s="5" t="s">
        <v>24563</v>
      </c>
    </row>
    <row r="4803">
      <c r="A4803" s="4">
        <v>6313.0</v>
      </c>
      <c r="B4803" s="5" t="s">
        <v>24564</v>
      </c>
      <c r="C4803" s="5" t="s">
        <v>24565</v>
      </c>
      <c r="D4803" s="6" t="s">
        <v>23572</v>
      </c>
      <c r="E4803" s="5" t="s">
        <v>23573</v>
      </c>
      <c r="F4803" s="5" t="s">
        <v>22149</v>
      </c>
      <c r="G4803" s="6" t="s">
        <v>24566</v>
      </c>
      <c r="H4803" s="5" t="s">
        <v>24567</v>
      </c>
      <c r="I4803" s="8" t="s">
        <v>24568</v>
      </c>
      <c r="J4803" s="5" t="s">
        <v>108</v>
      </c>
      <c r="K4803" s="5" t="s">
        <v>13751</v>
      </c>
    </row>
    <row r="4804">
      <c r="A4804" s="4">
        <v>6312.0</v>
      </c>
      <c r="B4804" s="5" t="s">
        <v>24569</v>
      </c>
      <c r="C4804" s="5" t="s">
        <v>24570</v>
      </c>
      <c r="D4804" s="6" t="s">
        <v>23579</v>
      </c>
      <c r="E4804" s="5" t="s">
        <v>23573</v>
      </c>
      <c r="F4804" s="5" t="s">
        <v>22149</v>
      </c>
      <c r="G4804" s="6" t="s">
        <v>24571</v>
      </c>
      <c r="H4804" s="7" t="s">
        <v>24572</v>
      </c>
      <c r="I4804" s="8" t="s">
        <v>24573</v>
      </c>
      <c r="J4804" s="5" t="s">
        <v>42</v>
      </c>
      <c r="K4804" s="5" t="s">
        <v>17930</v>
      </c>
    </row>
    <row r="4805">
      <c r="A4805" s="4">
        <v>6311.0</v>
      </c>
      <c r="B4805" s="5" t="s">
        <v>24574</v>
      </c>
      <c r="C4805" s="5" t="s">
        <v>24575</v>
      </c>
      <c r="D4805" s="6" t="s">
        <v>23572</v>
      </c>
      <c r="E4805" s="5" t="s">
        <v>23573</v>
      </c>
      <c r="F4805" s="5" t="s">
        <v>22149</v>
      </c>
      <c r="G4805" s="6" t="s">
        <v>24576</v>
      </c>
      <c r="H4805" s="4" t="s">
        <v>24577</v>
      </c>
      <c r="I4805" s="8" t="s">
        <v>24578</v>
      </c>
      <c r="J4805" s="5" t="s">
        <v>42</v>
      </c>
      <c r="K4805" s="5" t="s">
        <v>7677</v>
      </c>
    </row>
    <row r="4806">
      <c r="A4806" s="4">
        <v>6310.0</v>
      </c>
      <c r="B4806" s="5" t="s">
        <v>24579</v>
      </c>
      <c r="C4806" s="5" t="s">
        <v>24580</v>
      </c>
      <c r="D4806" s="6" t="s">
        <v>23681</v>
      </c>
      <c r="E4806" s="5" t="s">
        <v>23573</v>
      </c>
      <c r="F4806" s="5" t="s">
        <v>22149</v>
      </c>
      <c r="G4806" s="6" t="s">
        <v>24581</v>
      </c>
      <c r="H4806" s="5" t="s">
        <v>24582</v>
      </c>
      <c r="I4806" s="8" t="s">
        <v>24434</v>
      </c>
      <c r="J4806" s="5" t="s">
        <v>9605</v>
      </c>
      <c r="K4806" s="5" t="s">
        <v>17137</v>
      </c>
    </row>
    <row r="4807">
      <c r="A4807" s="4">
        <v>6309.0</v>
      </c>
      <c r="B4807" s="5" t="s">
        <v>24583</v>
      </c>
      <c r="C4807" s="5" t="s">
        <v>24584</v>
      </c>
      <c r="D4807" s="6" t="s">
        <v>23572</v>
      </c>
      <c r="E4807" s="5" t="s">
        <v>23573</v>
      </c>
      <c r="F4807" s="5" t="s">
        <v>22149</v>
      </c>
      <c r="G4807" s="6" t="s">
        <v>24585</v>
      </c>
      <c r="H4807" s="4" t="s">
        <v>24586</v>
      </c>
      <c r="I4807" s="8" t="s">
        <v>24587</v>
      </c>
      <c r="J4807" s="5" t="s">
        <v>51</v>
      </c>
      <c r="K4807" s="5" t="s">
        <v>420</v>
      </c>
    </row>
    <row r="4808">
      <c r="A4808" s="4">
        <v>6308.0</v>
      </c>
      <c r="B4808" s="5" t="s">
        <v>24588</v>
      </c>
      <c r="C4808" s="5" t="s">
        <v>24589</v>
      </c>
      <c r="D4808" s="6" t="s">
        <v>23579</v>
      </c>
      <c r="E4808" s="5" t="s">
        <v>23573</v>
      </c>
      <c r="F4808" s="5" t="s">
        <v>22149</v>
      </c>
      <c r="G4808" s="6" t="s">
        <v>24590</v>
      </c>
      <c r="H4808" s="4" t="s">
        <v>24315</v>
      </c>
      <c r="I4808" s="8" t="s">
        <v>24316</v>
      </c>
      <c r="J4808" s="5" t="s">
        <v>42</v>
      </c>
      <c r="K4808" s="5" t="s">
        <v>2201</v>
      </c>
    </row>
    <row r="4809">
      <c r="A4809" s="4">
        <v>6307.0</v>
      </c>
      <c r="B4809" s="5" t="s">
        <v>24591</v>
      </c>
      <c r="C4809" s="5" t="s">
        <v>24592</v>
      </c>
      <c r="D4809" s="6" t="s">
        <v>23681</v>
      </c>
      <c r="E4809" s="5" t="s">
        <v>23573</v>
      </c>
      <c r="F4809" s="5" t="s">
        <v>22149</v>
      </c>
      <c r="G4809" s="6" t="s">
        <v>24593</v>
      </c>
      <c r="H4809" s="5" t="s">
        <v>23715</v>
      </c>
      <c r="I4809" s="8" t="s">
        <v>23716</v>
      </c>
      <c r="J4809" s="5" t="s">
        <v>108</v>
      </c>
      <c r="K4809" s="5" t="s">
        <v>17791</v>
      </c>
    </row>
    <row r="4810">
      <c r="A4810" s="4">
        <v>6306.0</v>
      </c>
      <c r="B4810" s="5" t="s">
        <v>24594</v>
      </c>
      <c r="C4810" s="5" t="s">
        <v>24595</v>
      </c>
      <c r="D4810" s="6" t="s">
        <v>23579</v>
      </c>
      <c r="E4810" s="5" t="s">
        <v>23573</v>
      </c>
      <c r="F4810" s="5" t="s">
        <v>22149</v>
      </c>
      <c r="G4810" s="6" t="s">
        <v>24596</v>
      </c>
      <c r="H4810" s="5" t="s">
        <v>24597</v>
      </c>
      <c r="I4810" s="8" t="s">
        <v>24598</v>
      </c>
      <c r="J4810" s="5" t="s">
        <v>42</v>
      </c>
      <c r="K4810" s="5" t="s">
        <v>24599</v>
      </c>
    </row>
    <row r="4811">
      <c r="A4811" s="4">
        <v>6304.0</v>
      </c>
      <c r="B4811" s="5" t="s">
        <v>24600</v>
      </c>
      <c r="C4811" s="5" t="s">
        <v>24601</v>
      </c>
      <c r="D4811" s="6" t="s">
        <v>23681</v>
      </c>
      <c r="E4811" s="5" t="s">
        <v>23573</v>
      </c>
      <c r="F4811" s="5" t="s">
        <v>22149</v>
      </c>
      <c r="G4811" s="6" t="s">
        <v>24602</v>
      </c>
      <c r="H4811" s="7" t="s">
        <v>24603</v>
      </c>
      <c r="I4811" s="8" t="s">
        <v>24604</v>
      </c>
      <c r="J4811" s="5" t="s">
        <v>463</v>
      </c>
      <c r="K4811" s="5" t="s">
        <v>24605</v>
      </c>
    </row>
    <row r="4812">
      <c r="A4812" s="4">
        <v>6305.0</v>
      </c>
      <c r="B4812" s="5" t="s">
        <v>24606</v>
      </c>
      <c r="C4812" s="5" t="s">
        <v>24607</v>
      </c>
      <c r="D4812" s="6" t="s">
        <v>23681</v>
      </c>
      <c r="E4812" s="5" t="s">
        <v>23573</v>
      </c>
      <c r="F4812" s="5" t="s">
        <v>22149</v>
      </c>
      <c r="G4812" s="6" t="s">
        <v>24602</v>
      </c>
      <c r="H4812" s="7" t="s">
        <v>24603</v>
      </c>
      <c r="I4812" s="8" t="s">
        <v>24604</v>
      </c>
      <c r="J4812" s="5" t="s">
        <v>108</v>
      </c>
      <c r="K4812" s="5" t="s">
        <v>254</v>
      </c>
    </row>
    <row r="4813">
      <c r="A4813" s="4">
        <v>6303.0</v>
      </c>
      <c r="B4813" s="5" t="s">
        <v>24608</v>
      </c>
      <c r="C4813" s="5" t="s">
        <v>23731</v>
      </c>
      <c r="D4813" s="6" t="s">
        <v>23572</v>
      </c>
      <c r="E4813" s="5" t="s">
        <v>23573</v>
      </c>
      <c r="F4813" s="5" t="s">
        <v>22149</v>
      </c>
      <c r="G4813" s="6" t="s">
        <v>24609</v>
      </c>
      <c r="H4813" s="5" t="s">
        <v>24610</v>
      </c>
      <c r="I4813" s="9" t="s">
        <v>24611</v>
      </c>
      <c r="J4813" s="5" t="s">
        <v>93</v>
      </c>
      <c r="K4813" s="5" t="s">
        <v>4679</v>
      </c>
    </row>
    <row r="4814">
      <c r="A4814" s="4">
        <v>6302.0</v>
      </c>
      <c r="B4814" s="5" t="s">
        <v>24612</v>
      </c>
      <c r="C4814" s="5" t="s">
        <v>24613</v>
      </c>
      <c r="D4814" s="6" t="s">
        <v>23572</v>
      </c>
      <c r="E4814" s="5" t="s">
        <v>23573</v>
      </c>
      <c r="F4814" s="5" t="s">
        <v>22149</v>
      </c>
      <c r="G4814" s="6" t="s">
        <v>24614</v>
      </c>
      <c r="H4814" s="5" t="s">
        <v>23791</v>
      </c>
      <c r="I4814" s="8" t="s">
        <v>24423</v>
      </c>
      <c r="J4814" s="5" t="s">
        <v>18</v>
      </c>
      <c r="K4814" s="5" t="s">
        <v>24615</v>
      </c>
    </row>
    <row r="4815">
      <c r="A4815" s="4">
        <v>6301.0</v>
      </c>
      <c r="B4815" s="5" t="s">
        <v>24616</v>
      </c>
      <c r="C4815" s="5" t="s">
        <v>24617</v>
      </c>
      <c r="D4815" s="6" t="s">
        <v>23579</v>
      </c>
      <c r="E4815" s="5" t="s">
        <v>23573</v>
      </c>
      <c r="F4815" s="5" t="s">
        <v>22149</v>
      </c>
      <c r="G4815" s="6" t="s">
        <v>24618</v>
      </c>
      <c r="H4815" s="5" t="s">
        <v>24619</v>
      </c>
      <c r="I4815" s="8" t="s">
        <v>24620</v>
      </c>
      <c r="J4815" s="5" t="s">
        <v>42</v>
      </c>
      <c r="K4815" s="5" t="s">
        <v>2456</v>
      </c>
    </row>
    <row r="4816">
      <c r="A4816" s="4">
        <v>6300.0</v>
      </c>
      <c r="B4816" s="5" t="s">
        <v>24621</v>
      </c>
      <c r="C4816" s="5" t="s">
        <v>24622</v>
      </c>
      <c r="D4816" s="6" t="s">
        <v>23572</v>
      </c>
      <c r="E4816" s="5" t="s">
        <v>23573</v>
      </c>
      <c r="F4816" s="5" t="s">
        <v>22149</v>
      </c>
      <c r="G4816" s="6" t="s">
        <v>24623</v>
      </c>
      <c r="H4816" s="5" t="s">
        <v>23791</v>
      </c>
      <c r="I4816" s="8" t="s">
        <v>24423</v>
      </c>
      <c r="J4816" s="5" t="s">
        <v>42</v>
      </c>
      <c r="K4816" s="5" t="s">
        <v>7719</v>
      </c>
    </row>
    <row r="4817">
      <c r="A4817" s="4">
        <v>6299.0</v>
      </c>
      <c r="B4817" s="5" t="s">
        <v>24624</v>
      </c>
      <c r="C4817" s="5" t="s">
        <v>24625</v>
      </c>
      <c r="D4817" s="6" t="s">
        <v>23572</v>
      </c>
      <c r="E4817" s="5" t="s">
        <v>23573</v>
      </c>
      <c r="F4817" s="5" t="s">
        <v>22149</v>
      </c>
      <c r="G4817" s="6" t="s">
        <v>24626</v>
      </c>
      <c r="H4817" s="4" t="s">
        <v>24627</v>
      </c>
      <c r="I4817" s="11" t="s">
        <v>24628</v>
      </c>
      <c r="J4817" s="5" t="s">
        <v>93</v>
      </c>
      <c r="K4817" s="5" t="s">
        <v>9767</v>
      </c>
    </row>
    <row r="4818">
      <c r="A4818" s="4">
        <v>6298.0</v>
      </c>
      <c r="B4818" s="5" t="s">
        <v>24629</v>
      </c>
      <c r="C4818" s="5" t="s">
        <v>23578</v>
      </c>
      <c r="D4818" s="6" t="s">
        <v>23579</v>
      </c>
      <c r="E4818" s="5" t="s">
        <v>23573</v>
      </c>
      <c r="F4818" s="5" t="s">
        <v>22149</v>
      </c>
      <c r="G4818" s="6" t="s">
        <v>24630</v>
      </c>
      <c r="H4818" s="5" t="s">
        <v>23728</v>
      </c>
      <c r="I4818" s="9" t="s">
        <v>24631</v>
      </c>
      <c r="J4818" s="5" t="s">
        <v>42</v>
      </c>
      <c r="K4818" s="5" t="s">
        <v>5320</v>
      </c>
    </row>
    <row r="4819">
      <c r="A4819" s="4">
        <v>6297.0</v>
      </c>
      <c r="B4819" s="5" t="s">
        <v>14817</v>
      </c>
      <c r="C4819" s="5" t="s">
        <v>24632</v>
      </c>
      <c r="D4819" s="6" t="s">
        <v>23681</v>
      </c>
      <c r="E4819" s="5" t="s">
        <v>23573</v>
      </c>
      <c r="F4819" s="5" t="s">
        <v>22149</v>
      </c>
      <c r="G4819" s="6" t="s">
        <v>24633</v>
      </c>
      <c r="H4819" s="4" t="s">
        <v>24634</v>
      </c>
      <c r="I4819" s="11" t="s">
        <v>24635</v>
      </c>
      <c r="J4819" s="5" t="s">
        <v>108</v>
      </c>
      <c r="K4819" s="5" t="s">
        <v>7719</v>
      </c>
    </row>
    <row r="4820">
      <c r="A4820" s="4">
        <v>6296.0</v>
      </c>
      <c r="B4820" s="5" t="s">
        <v>24636</v>
      </c>
      <c r="C4820" s="5" t="s">
        <v>24637</v>
      </c>
      <c r="D4820" s="6" t="s">
        <v>23579</v>
      </c>
      <c r="E4820" s="5" t="s">
        <v>23573</v>
      </c>
      <c r="F4820" s="5" t="s">
        <v>22149</v>
      </c>
      <c r="G4820" s="6" t="s">
        <v>24638</v>
      </c>
      <c r="H4820" s="5" t="s">
        <v>24639</v>
      </c>
      <c r="I4820" s="8" t="s">
        <v>24640</v>
      </c>
      <c r="J4820" s="5" t="s">
        <v>93</v>
      </c>
      <c r="K4820" s="5" t="s">
        <v>85</v>
      </c>
    </row>
    <row r="4821">
      <c r="A4821" s="4">
        <v>6295.0</v>
      </c>
      <c r="B4821" s="5" t="s">
        <v>24641</v>
      </c>
      <c r="C4821" s="5" t="s">
        <v>24642</v>
      </c>
      <c r="D4821" s="6" t="s">
        <v>23579</v>
      </c>
      <c r="E4821" s="5" t="s">
        <v>23573</v>
      </c>
      <c r="F4821" s="5" t="s">
        <v>22149</v>
      </c>
      <c r="G4821" s="6" t="s">
        <v>24643</v>
      </c>
      <c r="H4821" s="7" t="s">
        <v>24644</v>
      </c>
      <c r="I4821" s="8" t="s">
        <v>24645</v>
      </c>
      <c r="J4821" s="5" t="s">
        <v>42</v>
      </c>
      <c r="K4821" s="5" t="s">
        <v>1086</v>
      </c>
    </row>
    <row r="4822">
      <c r="A4822" s="4">
        <v>6294.0</v>
      </c>
      <c r="B4822" s="5" t="s">
        <v>24646</v>
      </c>
      <c r="C4822" s="5" t="s">
        <v>24647</v>
      </c>
      <c r="D4822" s="6" t="s">
        <v>23681</v>
      </c>
      <c r="E4822" s="5" t="s">
        <v>23573</v>
      </c>
      <c r="F4822" s="5" t="s">
        <v>22149</v>
      </c>
      <c r="G4822" s="6" t="s">
        <v>24648</v>
      </c>
      <c r="H4822" s="5" t="s">
        <v>24649</v>
      </c>
      <c r="I4822" s="8" t="s">
        <v>24650</v>
      </c>
      <c r="J4822" s="5" t="s">
        <v>108</v>
      </c>
      <c r="K4822" s="5" t="s">
        <v>16121</v>
      </c>
    </row>
    <row r="4823">
      <c r="A4823" s="4">
        <v>6293.0</v>
      </c>
      <c r="B4823" s="5" t="s">
        <v>24651</v>
      </c>
      <c r="C4823" s="5" t="s">
        <v>24652</v>
      </c>
      <c r="D4823" s="6" t="s">
        <v>23579</v>
      </c>
      <c r="E4823" s="5" t="s">
        <v>23573</v>
      </c>
      <c r="F4823" s="5" t="s">
        <v>22149</v>
      </c>
      <c r="G4823" s="6" t="s">
        <v>24653</v>
      </c>
      <c r="H4823" s="7" t="s">
        <v>24654</v>
      </c>
      <c r="I4823" s="8" t="str">
        <f>LOWER(SUBSTITUTE(SUBSTITUTE(SUBSTITUTE(SUBSTITUTE(SUBSTITUTE(SUBSTITUTE(SUBSTITUTE(B4823,"S.L.",""),"SL",""),"S.A.",""),"SA","")," ",""),".",""),",",""))&amp;".com"</f>
        <v>hotelbeaches.com</v>
      </c>
      <c r="J4823" s="5" t="s">
        <v>108</v>
      </c>
      <c r="K4823" s="4" t="s">
        <v>42</v>
      </c>
    </row>
    <row r="4824">
      <c r="A4824" s="4">
        <v>6292.0</v>
      </c>
      <c r="B4824" s="5" t="s">
        <v>24655</v>
      </c>
      <c r="C4824" s="5" t="s">
        <v>24656</v>
      </c>
      <c r="D4824" s="6" t="s">
        <v>23572</v>
      </c>
      <c r="E4824" s="5" t="s">
        <v>23573</v>
      </c>
      <c r="F4824" s="5" t="s">
        <v>22149</v>
      </c>
      <c r="G4824" s="6" t="s">
        <v>24657</v>
      </c>
      <c r="H4824" s="5" t="s">
        <v>24658</v>
      </c>
      <c r="I4824" s="8" t="s">
        <v>24659</v>
      </c>
      <c r="J4824" s="5" t="s">
        <v>42</v>
      </c>
      <c r="K4824" s="5" t="s">
        <v>10182</v>
      </c>
    </row>
    <row r="4825">
      <c r="A4825" s="4">
        <v>6291.0</v>
      </c>
      <c r="B4825" s="5" t="s">
        <v>24660</v>
      </c>
      <c r="C4825" s="5" t="s">
        <v>24661</v>
      </c>
      <c r="D4825" s="6" t="s">
        <v>23572</v>
      </c>
      <c r="E4825" s="5" t="s">
        <v>23573</v>
      </c>
      <c r="F4825" s="5" t="s">
        <v>22149</v>
      </c>
      <c r="G4825" s="6" t="s">
        <v>24662</v>
      </c>
      <c r="H4825" s="5" t="s">
        <v>24663</v>
      </c>
      <c r="I4825" s="8" t="s">
        <v>24664</v>
      </c>
      <c r="J4825" s="5" t="s">
        <v>42</v>
      </c>
      <c r="K4825" s="5" t="s">
        <v>18223</v>
      </c>
    </row>
    <row r="4826">
      <c r="A4826" s="4">
        <v>6290.0</v>
      </c>
      <c r="B4826" s="5" t="s">
        <v>24665</v>
      </c>
      <c r="C4826" s="5" t="s">
        <v>24666</v>
      </c>
      <c r="D4826" s="6" t="s">
        <v>23579</v>
      </c>
      <c r="E4826" s="5" t="s">
        <v>23573</v>
      </c>
      <c r="F4826" s="5" t="s">
        <v>22149</v>
      </c>
      <c r="G4826" s="6" t="s">
        <v>24667</v>
      </c>
      <c r="H4826" s="4" t="s">
        <v>24300</v>
      </c>
      <c r="I4826" s="8" t="s">
        <v>24301</v>
      </c>
      <c r="J4826" s="5" t="s">
        <v>108</v>
      </c>
      <c r="K4826" s="5" t="s">
        <v>16148</v>
      </c>
    </row>
    <row r="4827">
      <c r="A4827" s="4">
        <v>6289.0</v>
      </c>
      <c r="B4827" s="5" t="s">
        <v>24668</v>
      </c>
      <c r="C4827" s="5" t="s">
        <v>24669</v>
      </c>
      <c r="D4827" s="6" t="s">
        <v>23579</v>
      </c>
      <c r="E4827" s="5" t="s">
        <v>23573</v>
      </c>
      <c r="F4827" s="5" t="s">
        <v>22149</v>
      </c>
      <c r="G4827" s="6" t="s">
        <v>24670</v>
      </c>
      <c r="H4827" s="5" t="s">
        <v>24671</v>
      </c>
      <c r="I4827" s="8" t="s">
        <v>24672</v>
      </c>
      <c r="J4827" s="5" t="s">
        <v>108</v>
      </c>
      <c r="K4827" s="5" t="s">
        <v>19643</v>
      </c>
    </row>
    <row r="4828">
      <c r="A4828" s="4">
        <v>6288.0</v>
      </c>
      <c r="B4828" s="5" t="s">
        <v>24673</v>
      </c>
      <c r="C4828" s="5" t="s">
        <v>24674</v>
      </c>
      <c r="D4828" s="6" t="s">
        <v>23579</v>
      </c>
      <c r="E4828" s="5" t="s">
        <v>23573</v>
      </c>
      <c r="F4828" s="5" t="s">
        <v>22149</v>
      </c>
      <c r="G4828" s="6" t="s">
        <v>24675</v>
      </c>
      <c r="H4828" s="5" t="s">
        <v>24676</v>
      </c>
      <c r="I4828" s="8" t="s">
        <v>24677</v>
      </c>
      <c r="J4828" s="5" t="s">
        <v>108</v>
      </c>
      <c r="K4828" s="4" t="s">
        <v>42</v>
      </c>
    </row>
    <row r="4829">
      <c r="A4829" s="4">
        <v>6287.0</v>
      </c>
      <c r="B4829" s="5" t="s">
        <v>24678</v>
      </c>
      <c r="C4829" s="5" t="s">
        <v>24679</v>
      </c>
      <c r="D4829" s="6" t="s">
        <v>23579</v>
      </c>
      <c r="E4829" s="5" t="s">
        <v>23573</v>
      </c>
      <c r="F4829" s="5" t="s">
        <v>22149</v>
      </c>
      <c r="G4829" s="6" t="s">
        <v>24680</v>
      </c>
      <c r="H4829" s="5" t="s">
        <v>24681</v>
      </c>
      <c r="I4829" s="8" t="s">
        <v>24682</v>
      </c>
      <c r="J4829" s="5" t="s">
        <v>108</v>
      </c>
      <c r="K4829" s="5" t="s">
        <v>254</v>
      </c>
    </row>
    <row r="4830">
      <c r="A4830" s="4">
        <v>6286.0</v>
      </c>
      <c r="B4830" s="5" t="s">
        <v>24683</v>
      </c>
      <c r="C4830" s="5" t="s">
        <v>24684</v>
      </c>
      <c r="D4830" s="6" t="s">
        <v>23572</v>
      </c>
      <c r="E4830" s="5" t="s">
        <v>23573</v>
      </c>
      <c r="F4830" s="5" t="s">
        <v>22149</v>
      </c>
      <c r="G4830" s="6" t="s">
        <v>24685</v>
      </c>
      <c r="H4830" s="5" t="s">
        <v>24686</v>
      </c>
      <c r="I4830" s="8" t="s">
        <v>24687</v>
      </c>
      <c r="J4830" s="5" t="s">
        <v>108</v>
      </c>
      <c r="K4830" s="4" t="s">
        <v>42</v>
      </c>
    </row>
    <row r="4831">
      <c r="A4831" s="4">
        <v>6285.0</v>
      </c>
      <c r="B4831" s="5" t="s">
        <v>24688</v>
      </c>
      <c r="C4831" s="5" t="s">
        <v>24689</v>
      </c>
      <c r="D4831" s="6" t="s">
        <v>23681</v>
      </c>
      <c r="E4831" s="5" t="s">
        <v>23573</v>
      </c>
      <c r="F4831" s="5" t="s">
        <v>22149</v>
      </c>
      <c r="G4831" s="6" t="s">
        <v>24690</v>
      </c>
      <c r="H4831" s="5" t="s">
        <v>24691</v>
      </c>
      <c r="I4831" s="8" t="s">
        <v>24692</v>
      </c>
      <c r="J4831" s="5" t="s">
        <v>93</v>
      </c>
      <c r="K4831" s="5" t="s">
        <v>7529</v>
      </c>
    </row>
    <row r="4832">
      <c r="A4832" s="4">
        <v>6284.0</v>
      </c>
      <c r="B4832" s="5" t="s">
        <v>24693</v>
      </c>
      <c r="C4832" s="5" t="s">
        <v>24694</v>
      </c>
      <c r="D4832" s="6" t="s">
        <v>23572</v>
      </c>
      <c r="E4832" s="5" t="s">
        <v>23573</v>
      </c>
      <c r="F4832" s="5" t="s">
        <v>22149</v>
      </c>
      <c r="G4832" s="6" t="s">
        <v>24695</v>
      </c>
      <c r="H4832" s="5" t="s">
        <v>23791</v>
      </c>
      <c r="I4832" s="8" t="s">
        <v>23792</v>
      </c>
      <c r="J4832" s="5" t="s">
        <v>93</v>
      </c>
      <c r="K4832" s="5" t="s">
        <v>20632</v>
      </c>
    </row>
    <row r="4833">
      <c r="A4833" s="4">
        <v>6283.0</v>
      </c>
      <c r="B4833" s="5" t="s">
        <v>24696</v>
      </c>
      <c r="C4833" s="5" t="s">
        <v>24697</v>
      </c>
      <c r="D4833" s="6" t="s">
        <v>23572</v>
      </c>
      <c r="E4833" s="5" t="s">
        <v>23573</v>
      </c>
      <c r="F4833" s="5" t="s">
        <v>22149</v>
      </c>
      <c r="G4833" s="6" t="s">
        <v>24698</v>
      </c>
      <c r="H4833" s="5" t="s">
        <v>24699</v>
      </c>
      <c r="I4833" s="8" t="s">
        <v>24301</v>
      </c>
      <c r="J4833" s="5" t="s">
        <v>42</v>
      </c>
      <c r="K4833" s="5" t="s">
        <v>3802</v>
      </c>
    </row>
    <row r="4834">
      <c r="A4834" s="4">
        <v>6282.0</v>
      </c>
      <c r="B4834" s="5" t="s">
        <v>24700</v>
      </c>
      <c r="C4834" s="5" t="s">
        <v>24701</v>
      </c>
      <c r="D4834" s="6" t="s">
        <v>23579</v>
      </c>
      <c r="E4834" s="5" t="s">
        <v>23573</v>
      </c>
      <c r="F4834" s="5" t="s">
        <v>22149</v>
      </c>
      <c r="G4834" s="6" t="s">
        <v>24702</v>
      </c>
      <c r="H4834" s="5" t="s">
        <v>24703</v>
      </c>
      <c r="I4834" s="8" t="s">
        <v>24704</v>
      </c>
      <c r="J4834" s="5" t="s">
        <v>93</v>
      </c>
      <c r="K4834" s="5" t="s">
        <v>2456</v>
      </c>
    </row>
    <row r="4835">
      <c r="A4835" s="4">
        <v>6281.0</v>
      </c>
      <c r="B4835" s="5" t="s">
        <v>1814</v>
      </c>
      <c r="C4835" s="5" t="s">
        <v>24705</v>
      </c>
      <c r="D4835" s="6" t="s">
        <v>23579</v>
      </c>
      <c r="E4835" s="5" t="s">
        <v>23573</v>
      </c>
      <c r="F4835" s="5" t="s">
        <v>22149</v>
      </c>
      <c r="G4835" s="6" t="s">
        <v>24706</v>
      </c>
      <c r="H4835" s="4" t="s">
        <v>24707</v>
      </c>
      <c r="I4835" s="8" t="s">
        <v>24708</v>
      </c>
      <c r="J4835" s="5" t="s">
        <v>108</v>
      </c>
      <c r="K4835" s="5" t="s">
        <v>9041</v>
      </c>
    </row>
    <row r="4836">
      <c r="A4836" s="4">
        <v>6280.0</v>
      </c>
      <c r="B4836" s="5" t="s">
        <v>5190</v>
      </c>
      <c r="C4836" s="5" t="s">
        <v>24709</v>
      </c>
      <c r="D4836" s="6" t="s">
        <v>23579</v>
      </c>
      <c r="E4836" s="5" t="s">
        <v>23573</v>
      </c>
      <c r="F4836" s="5" t="s">
        <v>22149</v>
      </c>
      <c r="G4836" s="6" t="s">
        <v>24710</v>
      </c>
      <c r="H4836" s="7" t="s">
        <v>24711</v>
      </c>
      <c r="I4836" s="8" t="s">
        <v>24712</v>
      </c>
      <c r="J4836" s="5" t="s">
        <v>18</v>
      </c>
      <c r="K4836" s="5" t="s">
        <v>1415</v>
      </c>
    </row>
    <row r="4837">
      <c r="A4837" s="4">
        <v>6279.0</v>
      </c>
      <c r="B4837" s="5" t="s">
        <v>24713</v>
      </c>
      <c r="C4837" s="5" t="s">
        <v>24714</v>
      </c>
      <c r="D4837" s="6" t="s">
        <v>23579</v>
      </c>
      <c r="E4837" s="5" t="s">
        <v>23573</v>
      </c>
      <c r="F4837" s="5" t="s">
        <v>22149</v>
      </c>
      <c r="G4837" s="6" t="s">
        <v>24715</v>
      </c>
      <c r="H4837" s="5" t="s">
        <v>24716</v>
      </c>
      <c r="I4837" s="8" t="s">
        <v>24717</v>
      </c>
      <c r="J4837" s="5" t="s">
        <v>42</v>
      </c>
      <c r="K4837" s="5" t="s">
        <v>21209</v>
      </c>
    </row>
    <row r="4838">
      <c r="A4838" s="4">
        <v>6278.0</v>
      </c>
      <c r="B4838" s="5" t="s">
        <v>24718</v>
      </c>
      <c r="C4838" s="5" t="s">
        <v>24719</v>
      </c>
      <c r="D4838" s="6" t="s">
        <v>23572</v>
      </c>
      <c r="E4838" s="5" t="s">
        <v>23573</v>
      </c>
      <c r="F4838" s="5" t="s">
        <v>22149</v>
      </c>
      <c r="G4838" s="6" t="s">
        <v>24720</v>
      </c>
      <c r="H4838" s="5" t="s">
        <v>24721</v>
      </c>
      <c r="I4838" s="8" t="s">
        <v>24722</v>
      </c>
      <c r="J4838" s="5" t="s">
        <v>42</v>
      </c>
      <c r="K4838" s="5" t="s">
        <v>2928</v>
      </c>
    </row>
    <row r="4839">
      <c r="A4839" s="4">
        <v>6277.0</v>
      </c>
      <c r="B4839" s="5" t="s">
        <v>24723</v>
      </c>
      <c r="C4839" s="5" t="s">
        <v>24724</v>
      </c>
      <c r="D4839" s="6" t="s">
        <v>23572</v>
      </c>
      <c r="E4839" s="5" t="s">
        <v>23573</v>
      </c>
      <c r="F4839" s="5" t="s">
        <v>22149</v>
      </c>
      <c r="G4839" s="6" t="s">
        <v>24725</v>
      </c>
      <c r="H4839" s="5" t="s">
        <v>24726</v>
      </c>
      <c r="I4839" s="8" t="s">
        <v>24727</v>
      </c>
      <c r="J4839" s="5" t="s">
        <v>463</v>
      </c>
      <c r="K4839" s="5" t="s">
        <v>20993</v>
      </c>
    </row>
    <row r="4840">
      <c r="A4840" s="4">
        <v>6276.0</v>
      </c>
      <c r="B4840" s="5" t="s">
        <v>24728</v>
      </c>
      <c r="C4840" s="5" t="s">
        <v>24729</v>
      </c>
      <c r="D4840" s="6" t="s">
        <v>23579</v>
      </c>
      <c r="E4840" s="5" t="s">
        <v>23573</v>
      </c>
      <c r="F4840" s="5" t="s">
        <v>22149</v>
      </c>
      <c r="G4840" s="6" t="s">
        <v>24730</v>
      </c>
      <c r="H4840" s="5" t="s">
        <v>24731</v>
      </c>
      <c r="I4840" s="8" t="s">
        <v>24282</v>
      </c>
      <c r="J4840" s="5" t="s">
        <v>108</v>
      </c>
      <c r="K4840" s="5" t="s">
        <v>9767</v>
      </c>
    </row>
    <row r="4841">
      <c r="A4841" s="4">
        <v>6275.0</v>
      </c>
      <c r="B4841" s="5" t="s">
        <v>24732</v>
      </c>
      <c r="C4841" s="5" t="s">
        <v>24733</v>
      </c>
      <c r="D4841" s="6" t="s">
        <v>23681</v>
      </c>
      <c r="E4841" s="5" t="s">
        <v>23573</v>
      </c>
      <c r="F4841" s="5" t="s">
        <v>22149</v>
      </c>
      <c r="G4841" s="6" t="s">
        <v>24734</v>
      </c>
      <c r="H4841" s="4" t="s">
        <v>24735</v>
      </c>
      <c r="I4841" s="8" t="s">
        <v>24736</v>
      </c>
      <c r="J4841" s="5" t="s">
        <v>108</v>
      </c>
      <c r="K4841" s="5" t="s">
        <v>1261</v>
      </c>
    </row>
    <row r="4842">
      <c r="A4842" s="4">
        <v>6274.0</v>
      </c>
      <c r="B4842" s="5" t="s">
        <v>24737</v>
      </c>
      <c r="C4842" s="5" t="s">
        <v>24738</v>
      </c>
      <c r="D4842" s="6" t="s">
        <v>23681</v>
      </c>
      <c r="E4842" s="5" t="s">
        <v>23573</v>
      </c>
      <c r="F4842" s="5" t="s">
        <v>22149</v>
      </c>
      <c r="G4842" s="6" t="s">
        <v>24739</v>
      </c>
      <c r="H4842" s="5" t="s">
        <v>24740</v>
      </c>
      <c r="I4842" s="8" t="s">
        <v>24741</v>
      </c>
      <c r="J4842" s="5" t="s">
        <v>18</v>
      </c>
      <c r="K4842" s="5" t="s">
        <v>7770</v>
      </c>
    </row>
    <row r="4843">
      <c r="A4843" s="4">
        <v>6273.0</v>
      </c>
      <c r="B4843" s="5" t="s">
        <v>24742</v>
      </c>
      <c r="C4843" s="5" t="s">
        <v>24743</v>
      </c>
      <c r="D4843" s="6" t="s">
        <v>23584</v>
      </c>
      <c r="E4843" s="5" t="s">
        <v>23585</v>
      </c>
      <c r="F4843" s="5" t="s">
        <v>22149</v>
      </c>
      <c r="G4843" s="6" t="s">
        <v>24744</v>
      </c>
      <c r="H4843" s="5" t="s">
        <v>24745</v>
      </c>
      <c r="I4843" s="8" t="s">
        <v>24746</v>
      </c>
      <c r="J4843" s="5" t="s">
        <v>463</v>
      </c>
      <c r="K4843" s="5" t="s">
        <v>18425</v>
      </c>
    </row>
    <row r="4844">
      <c r="A4844" s="4">
        <v>6272.0</v>
      </c>
      <c r="B4844" s="5" t="s">
        <v>24747</v>
      </c>
      <c r="C4844" s="5" t="s">
        <v>24748</v>
      </c>
      <c r="D4844" s="6" t="s">
        <v>23584</v>
      </c>
      <c r="E4844" s="5" t="s">
        <v>23585</v>
      </c>
      <c r="F4844" s="5" t="s">
        <v>22149</v>
      </c>
      <c r="G4844" s="6" t="s">
        <v>24749</v>
      </c>
      <c r="H4844" s="4" t="s">
        <v>24750</v>
      </c>
      <c r="I4844" s="11" t="s">
        <v>24751</v>
      </c>
      <c r="J4844" s="5" t="s">
        <v>42</v>
      </c>
      <c r="K4844" s="5" t="s">
        <v>184</v>
      </c>
    </row>
    <row r="4845">
      <c r="A4845" s="4">
        <v>6271.0</v>
      </c>
      <c r="B4845" s="5" t="s">
        <v>20596</v>
      </c>
      <c r="C4845" s="5" t="s">
        <v>24752</v>
      </c>
      <c r="D4845" s="6" t="s">
        <v>23584</v>
      </c>
      <c r="E4845" s="5" t="s">
        <v>23585</v>
      </c>
      <c r="F4845" s="5" t="s">
        <v>22149</v>
      </c>
      <c r="G4845" s="6" t="s">
        <v>24753</v>
      </c>
      <c r="H4845" s="4" t="s">
        <v>24754</v>
      </c>
      <c r="I4845" s="11" t="s">
        <v>24755</v>
      </c>
      <c r="J4845" s="5" t="s">
        <v>18</v>
      </c>
      <c r="K4845" s="5" t="s">
        <v>184</v>
      </c>
    </row>
    <row r="4846">
      <c r="A4846" s="4">
        <v>6270.0</v>
      </c>
      <c r="B4846" s="5" t="s">
        <v>24756</v>
      </c>
      <c r="C4846" s="5" t="s">
        <v>24757</v>
      </c>
      <c r="D4846" s="6" t="s">
        <v>24230</v>
      </c>
      <c r="E4846" s="5" t="s">
        <v>24231</v>
      </c>
      <c r="F4846" s="5" t="s">
        <v>22149</v>
      </c>
      <c r="G4846" s="6" t="s">
        <v>24758</v>
      </c>
      <c r="H4846" s="5" t="s">
        <v>24759</v>
      </c>
      <c r="I4846" s="8" t="s">
        <v>16874</v>
      </c>
      <c r="J4846" s="5" t="s">
        <v>108</v>
      </c>
      <c r="K4846" s="5" t="s">
        <v>21772</v>
      </c>
    </row>
    <row r="4847">
      <c r="A4847" s="4">
        <v>6269.0</v>
      </c>
      <c r="B4847" s="5" t="s">
        <v>24760</v>
      </c>
      <c r="C4847" s="5" t="s">
        <v>24761</v>
      </c>
      <c r="D4847" s="6" t="s">
        <v>24230</v>
      </c>
      <c r="E4847" s="5" t="s">
        <v>24231</v>
      </c>
      <c r="F4847" s="5" t="s">
        <v>22149</v>
      </c>
      <c r="G4847" s="6" t="s">
        <v>24762</v>
      </c>
      <c r="H4847" s="5" t="s">
        <v>24763</v>
      </c>
      <c r="I4847" s="8" t="s">
        <v>24764</v>
      </c>
      <c r="J4847" s="5" t="s">
        <v>108</v>
      </c>
      <c r="K4847" s="5" t="s">
        <v>20714</v>
      </c>
    </row>
    <row r="4848">
      <c r="A4848" s="4">
        <v>6268.0</v>
      </c>
      <c r="B4848" s="5" t="s">
        <v>24765</v>
      </c>
      <c r="C4848" s="5" t="s">
        <v>24766</v>
      </c>
      <c r="D4848" s="6" t="s">
        <v>24230</v>
      </c>
      <c r="E4848" s="5" t="s">
        <v>24231</v>
      </c>
      <c r="F4848" s="5" t="s">
        <v>22149</v>
      </c>
      <c r="G4848" s="6" t="s">
        <v>24767</v>
      </c>
      <c r="H4848" s="4" t="s">
        <v>24768</v>
      </c>
      <c r="I4848" s="8" t="s">
        <v>24769</v>
      </c>
      <c r="J4848" s="5" t="s">
        <v>108</v>
      </c>
      <c r="K4848" s="5" t="s">
        <v>5931</v>
      </c>
    </row>
    <row r="4849">
      <c r="A4849" s="4">
        <v>6267.0</v>
      </c>
      <c r="B4849" s="5" t="s">
        <v>24770</v>
      </c>
      <c r="C4849" s="5" t="s">
        <v>24771</v>
      </c>
      <c r="D4849" s="6" t="s">
        <v>24230</v>
      </c>
      <c r="E4849" s="5" t="s">
        <v>24231</v>
      </c>
      <c r="F4849" s="5" t="s">
        <v>22149</v>
      </c>
      <c r="G4849" s="6" t="s">
        <v>24772</v>
      </c>
      <c r="H4849" s="5" t="s">
        <v>24773</v>
      </c>
      <c r="I4849" s="8" t="s">
        <v>24620</v>
      </c>
      <c r="J4849" s="5" t="s">
        <v>108</v>
      </c>
      <c r="K4849" s="5" t="s">
        <v>679</v>
      </c>
    </row>
    <row r="4850">
      <c r="A4850" s="4">
        <v>6266.0</v>
      </c>
      <c r="B4850" s="5" t="s">
        <v>24774</v>
      </c>
      <c r="C4850" s="5" t="s">
        <v>24775</v>
      </c>
      <c r="D4850" s="6" t="s">
        <v>24230</v>
      </c>
      <c r="E4850" s="5" t="s">
        <v>24231</v>
      </c>
      <c r="F4850" s="5" t="s">
        <v>22149</v>
      </c>
      <c r="G4850" s="6" t="s">
        <v>24776</v>
      </c>
      <c r="H4850" s="5" t="s">
        <v>24777</v>
      </c>
      <c r="I4850" s="8" t="s">
        <v>24778</v>
      </c>
      <c r="J4850" s="5" t="s">
        <v>18</v>
      </c>
      <c r="K4850" s="4" t="s">
        <v>42</v>
      </c>
    </row>
    <row r="4851">
      <c r="A4851" s="4">
        <v>6265.0</v>
      </c>
      <c r="B4851" s="5" t="s">
        <v>24779</v>
      </c>
      <c r="C4851" s="5" t="s">
        <v>24780</v>
      </c>
      <c r="D4851" s="6" t="s">
        <v>24230</v>
      </c>
      <c r="E4851" s="5" t="s">
        <v>24231</v>
      </c>
      <c r="F4851" s="5" t="s">
        <v>22149</v>
      </c>
      <c r="G4851" s="6" t="s">
        <v>24781</v>
      </c>
      <c r="H4851" s="5" t="s">
        <v>24782</v>
      </c>
      <c r="I4851" s="8" t="s">
        <v>24783</v>
      </c>
      <c r="J4851" s="5" t="s">
        <v>93</v>
      </c>
      <c r="K4851" s="5" t="s">
        <v>5641</v>
      </c>
    </row>
    <row r="4852">
      <c r="A4852" s="4">
        <v>6264.0</v>
      </c>
      <c r="B4852" s="5" t="s">
        <v>24784</v>
      </c>
      <c r="C4852" s="5" t="s">
        <v>24229</v>
      </c>
      <c r="D4852" s="6" t="s">
        <v>24230</v>
      </c>
      <c r="E4852" s="5" t="s">
        <v>24231</v>
      </c>
      <c r="F4852" s="5" t="s">
        <v>22149</v>
      </c>
      <c r="G4852" s="6" t="s">
        <v>24785</v>
      </c>
      <c r="H4852" s="7" t="s">
        <v>24786</v>
      </c>
      <c r="I4852" s="8" t="str">
        <f>LOWER(SUBSTITUTE(SUBSTITUTE(SUBSTITUTE(SUBSTITUTE(SUBSTITUTE(SUBSTITUTE(SUBSTITUTE(B4852,"S.L.",""),"SL",""),"S.A.",""),"SA","")," ",""),".",""),",",""))&amp;".com"</f>
        <v>elbacorona.com</v>
      </c>
      <c r="J4852" s="5" t="s">
        <v>93</v>
      </c>
      <c r="K4852" s="4" t="s">
        <v>42</v>
      </c>
    </row>
    <row r="4853">
      <c r="A4853" s="4">
        <v>6263.0</v>
      </c>
      <c r="B4853" s="5" t="s">
        <v>24787</v>
      </c>
      <c r="C4853" s="5" t="s">
        <v>24788</v>
      </c>
      <c r="D4853" s="6" t="s">
        <v>24230</v>
      </c>
      <c r="E4853" s="5" t="s">
        <v>24231</v>
      </c>
      <c r="F4853" s="5" t="s">
        <v>22149</v>
      </c>
      <c r="G4853" s="6" t="s">
        <v>24789</v>
      </c>
      <c r="H4853" s="7" t="s">
        <v>24790</v>
      </c>
      <c r="I4853" s="8" t="s">
        <v>24791</v>
      </c>
      <c r="J4853" s="5" t="s">
        <v>42</v>
      </c>
      <c r="K4853" s="5" t="s">
        <v>35</v>
      </c>
    </row>
    <row r="4854">
      <c r="A4854" s="4">
        <v>6262.0</v>
      </c>
      <c r="B4854" s="5" t="s">
        <v>24787</v>
      </c>
      <c r="C4854" s="5" t="s">
        <v>24792</v>
      </c>
      <c r="D4854" s="6" t="s">
        <v>24230</v>
      </c>
      <c r="E4854" s="5" t="s">
        <v>24231</v>
      </c>
      <c r="F4854" s="5" t="s">
        <v>22149</v>
      </c>
      <c r="G4854" s="6" t="s">
        <v>24789</v>
      </c>
      <c r="H4854" s="7" t="s">
        <v>24790</v>
      </c>
      <c r="I4854" s="8" t="s">
        <v>24791</v>
      </c>
      <c r="J4854" s="5" t="s">
        <v>108</v>
      </c>
      <c r="K4854" s="4" t="s">
        <v>42</v>
      </c>
    </row>
    <row r="4855">
      <c r="A4855" s="4">
        <v>6261.0</v>
      </c>
      <c r="B4855" s="5" t="s">
        <v>24793</v>
      </c>
      <c r="C4855" s="5" t="s">
        <v>24794</v>
      </c>
      <c r="D4855" s="6" t="s">
        <v>24795</v>
      </c>
      <c r="E4855" s="5" t="s">
        <v>24796</v>
      </c>
      <c r="F4855" s="5" t="s">
        <v>22149</v>
      </c>
      <c r="G4855" s="6" t="s">
        <v>24797</v>
      </c>
      <c r="H4855" s="5" t="s">
        <v>24798</v>
      </c>
      <c r="I4855" s="8" t="s">
        <v>24282</v>
      </c>
      <c r="J4855" s="5" t="s">
        <v>108</v>
      </c>
      <c r="K4855" s="5" t="s">
        <v>420</v>
      </c>
    </row>
    <row r="4856">
      <c r="A4856" s="4">
        <v>6260.0</v>
      </c>
      <c r="B4856" s="5" t="s">
        <v>24799</v>
      </c>
      <c r="C4856" s="5" t="s">
        <v>24800</v>
      </c>
      <c r="D4856" s="6" t="s">
        <v>24801</v>
      </c>
      <c r="E4856" s="5" t="s">
        <v>24796</v>
      </c>
      <c r="F4856" s="5" t="s">
        <v>22149</v>
      </c>
      <c r="G4856" s="6" t="s">
        <v>24802</v>
      </c>
      <c r="H4856" s="4" t="s">
        <v>24803</v>
      </c>
      <c r="I4856" s="8" t="s">
        <v>24804</v>
      </c>
      <c r="J4856" s="5" t="s">
        <v>42</v>
      </c>
      <c r="K4856" s="5" t="s">
        <v>308</v>
      </c>
    </row>
    <row r="4857">
      <c r="A4857" s="4">
        <v>6259.0</v>
      </c>
      <c r="B4857" s="5" t="s">
        <v>24805</v>
      </c>
      <c r="C4857" s="5" t="s">
        <v>24806</v>
      </c>
      <c r="D4857" s="6" t="s">
        <v>24807</v>
      </c>
      <c r="E4857" s="5" t="s">
        <v>24808</v>
      </c>
      <c r="F4857" s="5" t="s">
        <v>22149</v>
      </c>
      <c r="G4857" s="6" t="s">
        <v>24809</v>
      </c>
      <c r="H4857" s="7" t="s">
        <v>24810</v>
      </c>
      <c r="I4857" s="8" t="s">
        <v>24811</v>
      </c>
      <c r="J4857" s="5" t="s">
        <v>108</v>
      </c>
      <c r="K4857" s="5" t="s">
        <v>109</v>
      </c>
    </row>
    <row r="4858">
      <c r="A4858" s="4">
        <v>6258.0</v>
      </c>
      <c r="B4858" s="5" t="s">
        <v>24812</v>
      </c>
      <c r="C4858" s="5" t="s">
        <v>24813</v>
      </c>
      <c r="D4858" s="6" t="s">
        <v>23871</v>
      </c>
      <c r="E4858" s="5" t="s">
        <v>23872</v>
      </c>
      <c r="F4858" s="5" t="s">
        <v>22149</v>
      </c>
      <c r="G4858" s="6" t="s">
        <v>24814</v>
      </c>
      <c r="H4858" s="5" t="s">
        <v>24815</v>
      </c>
      <c r="I4858" s="8" t="s">
        <v>24816</v>
      </c>
      <c r="J4858" s="5" t="s">
        <v>108</v>
      </c>
      <c r="K4858" s="5" t="s">
        <v>578</v>
      </c>
    </row>
    <row r="4859">
      <c r="A4859" s="4">
        <v>6257.0</v>
      </c>
      <c r="B4859" s="5" t="s">
        <v>24817</v>
      </c>
      <c r="C4859" s="5" t="s">
        <v>24818</v>
      </c>
      <c r="D4859" s="6" t="s">
        <v>24819</v>
      </c>
      <c r="E4859" s="5" t="s">
        <v>23872</v>
      </c>
      <c r="F4859" s="5" t="s">
        <v>22149</v>
      </c>
      <c r="G4859" s="6" t="s">
        <v>24820</v>
      </c>
      <c r="H4859" s="7" t="s">
        <v>24821</v>
      </c>
      <c r="I4859" s="11" t="s">
        <v>24822</v>
      </c>
      <c r="J4859" s="5" t="s">
        <v>42</v>
      </c>
      <c r="K4859" s="4" t="s">
        <v>42</v>
      </c>
    </row>
    <row r="4860">
      <c r="A4860" s="4">
        <v>6256.0</v>
      </c>
      <c r="B4860" s="5" t="s">
        <v>24823</v>
      </c>
      <c r="C4860" s="5" t="s">
        <v>24824</v>
      </c>
      <c r="D4860" s="6" t="s">
        <v>23958</v>
      </c>
      <c r="E4860" s="5" t="s">
        <v>23959</v>
      </c>
      <c r="F4860" s="5" t="s">
        <v>22149</v>
      </c>
      <c r="G4860" s="6" t="s">
        <v>24825</v>
      </c>
      <c r="H4860" s="5" t="s">
        <v>24826</v>
      </c>
      <c r="I4860" s="8" t="s">
        <v>24827</v>
      </c>
      <c r="J4860" s="5" t="s">
        <v>93</v>
      </c>
      <c r="K4860" s="5" t="s">
        <v>184</v>
      </c>
    </row>
    <row r="4861">
      <c r="A4861" s="4">
        <v>6255.0</v>
      </c>
      <c r="B4861" s="5" t="s">
        <v>24828</v>
      </c>
      <c r="C4861" s="5" t="s">
        <v>24829</v>
      </c>
      <c r="D4861" s="6" t="s">
        <v>23958</v>
      </c>
      <c r="E4861" s="5" t="s">
        <v>23959</v>
      </c>
      <c r="F4861" s="5" t="s">
        <v>22149</v>
      </c>
      <c r="G4861" s="6" t="s">
        <v>24830</v>
      </c>
      <c r="H4861" s="5" t="s">
        <v>24831</v>
      </c>
      <c r="I4861" s="4" t="s">
        <v>24832</v>
      </c>
      <c r="J4861" s="5" t="s">
        <v>108</v>
      </c>
      <c r="K4861" s="5" t="s">
        <v>74</v>
      </c>
    </row>
    <row r="4862">
      <c r="A4862" s="4">
        <v>6254.0</v>
      </c>
      <c r="B4862" s="5" t="s">
        <v>24833</v>
      </c>
      <c r="C4862" s="5" t="s">
        <v>24834</v>
      </c>
      <c r="D4862" s="6" t="s">
        <v>23971</v>
      </c>
      <c r="E4862" s="5" t="s">
        <v>23959</v>
      </c>
      <c r="F4862" s="5" t="s">
        <v>22149</v>
      </c>
      <c r="G4862" s="6" t="s">
        <v>24835</v>
      </c>
      <c r="H4862" s="5" t="s">
        <v>24836</v>
      </c>
      <c r="I4862" s="8" t="s">
        <v>493</v>
      </c>
      <c r="J4862" s="5" t="s">
        <v>42</v>
      </c>
      <c r="K4862" s="5" t="s">
        <v>2201</v>
      </c>
    </row>
    <row r="4863">
      <c r="A4863" s="4">
        <v>6253.0</v>
      </c>
      <c r="B4863" s="5" t="s">
        <v>16491</v>
      </c>
      <c r="C4863" s="5" t="s">
        <v>24837</v>
      </c>
      <c r="D4863" s="6" t="s">
        <v>23958</v>
      </c>
      <c r="E4863" s="5" t="s">
        <v>23959</v>
      </c>
      <c r="F4863" s="5" t="s">
        <v>22149</v>
      </c>
      <c r="G4863" s="6" t="s">
        <v>24838</v>
      </c>
      <c r="H4863" s="5" t="s">
        <v>24839</v>
      </c>
      <c r="I4863" s="8" t="s">
        <v>24840</v>
      </c>
      <c r="J4863" s="5" t="s">
        <v>18</v>
      </c>
      <c r="K4863" s="5" t="s">
        <v>52</v>
      </c>
    </row>
    <row r="4864">
      <c r="A4864" s="4">
        <v>6252.0</v>
      </c>
      <c r="B4864" s="5" t="s">
        <v>24841</v>
      </c>
      <c r="C4864" s="5" t="s">
        <v>24842</v>
      </c>
      <c r="D4864" s="6" t="s">
        <v>23958</v>
      </c>
      <c r="E4864" s="5" t="s">
        <v>23959</v>
      </c>
      <c r="F4864" s="5" t="s">
        <v>22149</v>
      </c>
      <c r="G4864" s="6" t="s">
        <v>24843</v>
      </c>
      <c r="H4864" s="5" t="s">
        <v>24844</v>
      </c>
      <c r="I4864" s="8" t="s">
        <v>24845</v>
      </c>
      <c r="J4864" s="5" t="s">
        <v>108</v>
      </c>
      <c r="K4864" s="5" t="s">
        <v>3104</v>
      </c>
    </row>
    <row r="4865">
      <c r="A4865" s="4">
        <v>6251.0</v>
      </c>
      <c r="B4865" s="5" t="s">
        <v>24846</v>
      </c>
      <c r="C4865" s="5" t="s">
        <v>24847</v>
      </c>
      <c r="D4865" s="6" t="s">
        <v>23958</v>
      </c>
      <c r="E4865" s="5" t="s">
        <v>23959</v>
      </c>
      <c r="F4865" s="5" t="s">
        <v>22149</v>
      </c>
      <c r="G4865" s="6" t="s">
        <v>24848</v>
      </c>
      <c r="H4865" s="5" t="s">
        <v>24844</v>
      </c>
      <c r="I4865" s="8" t="s">
        <v>24845</v>
      </c>
      <c r="J4865" s="5" t="s">
        <v>18</v>
      </c>
      <c r="K4865" s="5" t="s">
        <v>3104</v>
      </c>
    </row>
    <row r="4866">
      <c r="A4866" s="4">
        <v>6250.0</v>
      </c>
      <c r="B4866" s="5" t="s">
        <v>24849</v>
      </c>
      <c r="C4866" s="5" t="s">
        <v>24850</v>
      </c>
      <c r="D4866" s="6" t="s">
        <v>23991</v>
      </c>
      <c r="E4866" s="5" t="s">
        <v>23985</v>
      </c>
      <c r="F4866" s="5" t="s">
        <v>22149</v>
      </c>
      <c r="G4866" s="6" t="s">
        <v>24851</v>
      </c>
      <c r="H4866" s="7" t="s">
        <v>24852</v>
      </c>
      <c r="I4866" s="8" t="s">
        <v>24853</v>
      </c>
      <c r="J4866" s="5" t="s">
        <v>42</v>
      </c>
      <c r="K4866" s="5" t="s">
        <v>906</v>
      </c>
    </row>
    <row r="4867">
      <c r="A4867" s="4">
        <v>6249.0</v>
      </c>
      <c r="B4867" s="5" t="s">
        <v>24854</v>
      </c>
      <c r="C4867" s="5" t="s">
        <v>24855</v>
      </c>
      <c r="D4867" s="6" t="s">
        <v>23991</v>
      </c>
      <c r="E4867" s="5" t="s">
        <v>23985</v>
      </c>
      <c r="F4867" s="5" t="s">
        <v>22149</v>
      </c>
      <c r="G4867" s="6" t="s">
        <v>24856</v>
      </c>
      <c r="H4867" s="7" t="s">
        <v>24857</v>
      </c>
      <c r="I4867" s="8" t="str">
        <f>LOWER(SUBSTITUTE(SUBSTITUTE(SUBSTITUTE(SUBSTITUTE(SUBSTITUTE(SUBSTITUTE(SUBSTITUTE(B4867,"S.L.",""),"SL",""),"S.A.",""),"SA","")," ",""),".",""),",",""))&amp;".com"</f>
        <v>buenavista.com</v>
      </c>
      <c r="J4867" s="5" t="s">
        <v>108</v>
      </c>
      <c r="K4867" s="5" t="s">
        <v>280</v>
      </c>
    </row>
    <row r="4868">
      <c r="A4868" s="4">
        <v>6248.0</v>
      </c>
      <c r="B4868" s="5" t="s">
        <v>24858</v>
      </c>
      <c r="C4868" s="5" t="s">
        <v>24859</v>
      </c>
      <c r="D4868" s="6" t="s">
        <v>23991</v>
      </c>
      <c r="E4868" s="5" t="s">
        <v>23985</v>
      </c>
      <c r="F4868" s="5" t="s">
        <v>22149</v>
      </c>
      <c r="G4868" s="6" t="s">
        <v>24860</v>
      </c>
      <c r="H4868" s="5" t="s">
        <v>24861</v>
      </c>
      <c r="I4868" s="8" t="s">
        <v>24862</v>
      </c>
      <c r="J4868" s="5" t="s">
        <v>42</v>
      </c>
      <c r="K4868" s="5" t="s">
        <v>19</v>
      </c>
    </row>
    <row r="4869">
      <c r="A4869" s="4">
        <v>6247.0</v>
      </c>
      <c r="B4869" s="5" t="s">
        <v>24863</v>
      </c>
      <c r="C4869" s="5" t="s">
        <v>24864</v>
      </c>
      <c r="D4869" s="6" t="s">
        <v>23991</v>
      </c>
      <c r="E4869" s="5" t="s">
        <v>23985</v>
      </c>
      <c r="F4869" s="5" t="s">
        <v>22149</v>
      </c>
      <c r="G4869" s="6" t="s">
        <v>24865</v>
      </c>
      <c r="H4869" s="7" t="s">
        <v>24866</v>
      </c>
      <c r="I4869" s="8" t="str">
        <f>LOWER(SUBSTITUTE(SUBSTITUTE(SUBSTITUTE(SUBSTITUTE(SUBSTITUTE(SUBSTITUTE(SUBSTITUTE(B4869,"S.L.",""),"SL",""),"S.A.",""),"SA","")," ",""),".",""),",",""))&amp;".com"</f>
        <v>hosteleriaabordo.com</v>
      </c>
      <c r="J4869" s="5" t="s">
        <v>42</v>
      </c>
      <c r="K4869" s="4" t="s">
        <v>42</v>
      </c>
    </row>
    <row r="4870">
      <c r="A4870" s="4">
        <v>6246.0</v>
      </c>
      <c r="B4870" s="5" t="s">
        <v>24867</v>
      </c>
      <c r="C4870" s="5" t="s">
        <v>24868</v>
      </c>
      <c r="D4870" s="6" t="s">
        <v>23991</v>
      </c>
      <c r="E4870" s="5" t="s">
        <v>23985</v>
      </c>
      <c r="F4870" s="5" t="s">
        <v>22149</v>
      </c>
      <c r="G4870" s="6" t="s">
        <v>24869</v>
      </c>
      <c r="H4870" s="5" t="s">
        <v>24870</v>
      </c>
      <c r="I4870" s="8" t="s">
        <v>24871</v>
      </c>
      <c r="J4870" s="5" t="s">
        <v>42</v>
      </c>
      <c r="K4870" s="5" t="s">
        <v>294</v>
      </c>
    </row>
    <row r="4871">
      <c r="A4871" s="4">
        <v>6245.0</v>
      </c>
      <c r="B4871" s="5" t="s">
        <v>24872</v>
      </c>
      <c r="C4871" s="5" t="s">
        <v>24859</v>
      </c>
      <c r="D4871" s="6" t="s">
        <v>23991</v>
      </c>
      <c r="E4871" s="5" t="s">
        <v>23985</v>
      </c>
      <c r="F4871" s="5" t="s">
        <v>22149</v>
      </c>
      <c r="G4871" s="6" t="s">
        <v>24873</v>
      </c>
      <c r="H4871" s="7" t="s">
        <v>24874</v>
      </c>
      <c r="I4871" s="8" t="str">
        <f>LOWER(SUBSTITUTE(SUBSTITUTE(SUBSTITUTE(SUBSTITUTE(SUBSTITUTE(SUBSTITUTE(SUBSTITUTE(B4871,"S.L.",""),"SL",""),"S.A.",""),"SA","")," ",""),".",""),",",""))&amp;".com"</f>
        <v>hotelfontanella.com</v>
      </c>
      <c r="J4871" s="5" t="s">
        <v>42</v>
      </c>
      <c r="K4871" s="5" t="s">
        <v>19</v>
      </c>
    </row>
    <row r="4872">
      <c r="A4872" s="4">
        <v>6244.0</v>
      </c>
      <c r="B4872" s="5" t="s">
        <v>24875</v>
      </c>
      <c r="C4872" s="5" t="s">
        <v>24876</v>
      </c>
      <c r="D4872" s="6" t="s">
        <v>23991</v>
      </c>
      <c r="E4872" s="5" t="s">
        <v>23985</v>
      </c>
      <c r="F4872" s="5" t="s">
        <v>22149</v>
      </c>
      <c r="G4872" s="6" t="s">
        <v>24877</v>
      </c>
      <c r="H4872" s="4" t="s">
        <v>24878</v>
      </c>
      <c r="I4872" s="8" t="s">
        <v>24879</v>
      </c>
      <c r="J4872" s="5" t="s">
        <v>108</v>
      </c>
      <c r="K4872" s="5" t="s">
        <v>464</v>
      </c>
    </row>
    <row r="4873">
      <c r="A4873" s="4">
        <v>6243.0</v>
      </c>
      <c r="B4873" s="5" t="s">
        <v>24880</v>
      </c>
      <c r="C4873" s="5" t="s">
        <v>24881</v>
      </c>
      <c r="D4873" s="6" t="s">
        <v>23991</v>
      </c>
      <c r="E4873" s="5" t="s">
        <v>23985</v>
      </c>
      <c r="F4873" s="5" t="s">
        <v>22149</v>
      </c>
      <c r="G4873" s="6" t="s">
        <v>24882</v>
      </c>
      <c r="H4873" s="4" t="s">
        <v>23847</v>
      </c>
      <c r="I4873" s="11" t="s">
        <v>24883</v>
      </c>
      <c r="J4873" s="5" t="s">
        <v>18</v>
      </c>
      <c r="K4873" s="5" t="s">
        <v>20627</v>
      </c>
    </row>
    <row r="4874">
      <c r="A4874" s="4">
        <v>6242.0</v>
      </c>
      <c r="B4874" s="5" t="s">
        <v>10123</v>
      </c>
      <c r="C4874" s="5" t="s">
        <v>24884</v>
      </c>
      <c r="D4874" s="6" t="s">
        <v>23991</v>
      </c>
      <c r="E4874" s="5" t="s">
        <v>23985</v>
      </c>
      <c r="F4874" s="5" t="s">
        <v>22149</v>
      </c>
      <c r="G4874" s="6" t="s">
        <v>24885</v>
      </c>
      <c r="H4874" s="4" t="s">
        <v>24886</v>
      </c>
      <c r="I4874" s="11" t="s">
        <v>24887</v>
      </c>
      <c r="J4874" s="5" t="s">
        <v>108</v>
      </c>
      <c r="K4874" s="4" t="s">
        <v>42</v>
      </c>
    </row>
    <row r="4875">
      <c r="A4875" s="4">
        <v>6241.0</v>
      </c>
      <c r="B4875" s="5" t="s">
        <v>24888</v>
      </c>
      <c r="C4875" s="5" t="s">
        <v>24889</v>
      </c>
      <c r="D4875" s="6" t="s">
        <v>23991</v>
      </c>
      <c r="E4875" s="5" t="s">
        <v>23985</v>
      </c>
      <c r="F4875" s="5" t="s">
        <v>22149</v>
      </c>
      <c r="G4875" s="6" t="s">
        <v>24890</v>
      </c>
      <c r="H4875" s="5" t="s">
        <v>24886</v>
      </c>
      <c r="I4875" s="9" t="s">
        <v>24891</v>
      </c>
      <c r="J4875" s="5" t="s">
        <v>42</v>
      </c>
      <c r="K4875" s="5" t="s">
        <v>381</v>
      </c>
    </row>
    <row r="4876">
      <c r="A4876" s="4">
        <v>6240.0</v>
      </c>
      <c r="B4876" s="5" t="s">
        <v>24892</v>
      </c>
      <c r="C4876" s="5" t="s">
        <v>24893</v>
      </c>
      <c r="D4876" s="6" t="s">
        <v>23991</v>
      </c>
      <c r="E4876" s="5" t="s">
        <v>23985</v>
      </c>
      <c r="F4876" s="5" t="s">
        <v>22149</v>
      </c>
      <c r="G4876" s="6" t="s">
        <v>24894</v>
      </c>
      <c r="H4876" s="5" t="s">
        <v>24895</v>
      </c>
      <c r="I4876" s="8" t="s">
        <v>24896</v>
      </c>
      <c r="J4876" s="5" t="s">
        <v>42</v>
      </c>
      <c r="K4876" s="5" t="s">
        <v>2456</v>
      </c>
    </row>
    <row r="4877">
      <c r="A4877" s="4">
        <v>6239.0</v>
      </c>
      <c r="B4877" s="5" t="s">
        <v>24897</v>
      </c>
      <c r="C4877" s="5" t="s">
        <v>24898</v>
      </c>
      <c r="D4877" s="6" t="s">
        <v>23991</v>
      </c>
      <c r="E4877" s="5" t="s">
        <v>23985</v>
      </c>
      <c r="F4877" s="5" t="s">
        <v>22149</v>
      </c>
      <c r="G4877" s="6" t="s">
        <v>24899</v>
      </c>
      <c r="H4877" s="5" t="s">
        <v>24900</v>
      </c>
      <c r="I4877" s="8" t="s">
        <v>24901</v>
      </c>
      <c r="J4877" s="5" t="s">
        <v>93</v>
      </c>
      <c r="K4877" s="5" t="s">
        <v>35</v>
      </c>
    </row>
    <row r="4878">
      <c r="A4878" s="4">
        <v>6238.0</v>
      </c>
      <c r="B4878" s="5" t="s">
        <v>24902</v>
      </c>
      <c r="C4878" s="5" t="s">
        <v>24903</v>
      </c>
      <c r="D4878" s="6" t="s">
        <v>23939</v>
      </c>
      <c r="E4878" s="5" t="s">
        <v>23940</v>
      </c>
      <c r="F4878" s="5" t="s">
        <v>22149</v>
      </c>
      <c r="G4878" s="6" t="s">
        <v>24904</v>
      </c>
      <c r="H4878" s="5" t="s">
        <v>24905</v>
      </c>
      <c r="I4878" s="8" t="s">
        <v>24906</v>
      </c>
      <c r="J4878" s="5" t="s">
        <v>42</v>
      </c>
      <c r="K4878" s="5" t="s">
        <v>721</v>
      </c>
    </row>
    <row r="4879">
      <c r="A4879" s="4">
        <v>6236.0</v>
      </c>
      <c r="B4879" s="5" t="s">
        <v>24907</v>
      </c>
      <c r="C4879" s="5" t="s">
        <v>24908</v>
      </c>
      <c r="D4879" s="6" t="s">
        <v>23916</v>
      </c>
      <c r="E4879" s="5" t="s">
        <v>23917</v>
      </c>
      <c r="F4879" s="5" t="s">
        <v>22149</v>
      </c>
      <c r="G4879" s="6" t="s">
        <v>24909</v>
      </c>
      <c r="H4879" s="5" t="s">
        <v>24910</v>
      </c>
      <c r="I4879" s="8" t="s">
        <v>24911</v>
      </c>
      <c r="J4879" s="5" t="s">
        <v>108</v>
      </c>
      <c r="K4879" s="4" t="s">
        <v>42</v>
      </c>
    </row>
    <row r="4880">
      <c r="A4880" s="4">
        <v>6237.0</v>
      </c>
      <c r="B4880" s="5" t="s">
        <v>24912</v>
      </c>
      <c r="C4880" s="5" t="s">
        <v>24913</v>
      </c>
      <c r="D4880" s="6" t="s">
        <v>23916</v>
      </c>
      <c r="E4880" s="5" t="s">
        <v>23917</v>
      </c>
      <c r="F4880" s="5" t="s">
        <v>22149</v>
      </c>
      <c r="G4880" s="6" t="s">
        <v>24909</v>
      </c>
      <c r="H4880" s="5" t="s">
        <v>24910</v>
      </c>
      <c r="I4880" s="8" t="s">
        <v>24911</v>
      </c>
      <c r="J4880" s="5" t="s">
        <v>42</v>
      </c>
      <c r="K4880" s="4" t="s">
        <v>42</v>
      </c>
    </row>
    <row r="4881">
      <c r="A4881" s="4">
        <v>6235.0</v>
      </c>
      <c r="B4881" s="5" t="s">
        <v>24914</v>
      </c>
      <c r="C4881" s="5" t="s">
        <v>24915</v>
      </c>
      <c r="D4881" s="6" t="s">
        <v>23916</v>
      </c>
      <c r="E4881" s="5" t="s">
        <v>23917</v>
      </c>
      <c r="F4881" s="5" t="s">
        <v>22149</v>
      </c>
      <c r="G4881" s="6" t="s">
        <v>24916</v>
      </c>
      <c r="H4881" s="7" t="s">
        <v>24917</v>
      </c>
      <c r="I4881" s="8" t="str">
        <f>LOWER(SUBSTITUTE(SUBSTITUTE(SUBSTITUTE(SUBSTITUTE(SUBSTITUTE(SUBSTITUTE(SUBSTITUTE(B4881,"S.L.",""),"SL",""),"S.A.",""),"SA","")," ",""),".",""),",",""))&amp;".com"</f>
        <v>baladrar.com</v>
      </c>
      <c r="J4881" s="5" t="s">
        <v>42</v>
      </c>
      <c r="K4881" s="4" t="s">
        <v>42</v>
      </c>
    </row>
    <row r="4882">
      <c r="A4882" s="4">
        <v>6234.0</v>
      </c>
      <c r="B4882" s="5" t="s">
        <v>24918</v>
      </c>
      <c r="C4882" s="5" t="s">
        <v>24919</v>
      </c>
      <c r="D4882" s="6" t="s">
        <v>24920</v>
      </c>
      <c r="E4882" s="5" t="s">
        <v>24921</v>
      </c>
      <c r="F4882" s="5" t="s">
        <v>22149</v>
      </c>
      <c r="G4882" s="6" t="s">
        <v>24922</v>
      </c>
      <c r="H4882" s="5" t="s">
        <v>24923</v>
      </c>
      <c r="I4882" s="8" t="s">
        <v>24924</v>
      </c>
      <c r="J4882" s="5" t="s">
        <v>108</v>
      </c>
      <c r="K4882" s="5" t="s">
        <v>254</v>
      </c>
    </row>
    <row r="4883">
      <c r="A4883" s="4">
        <v>6233.0</v>
      </c>
      <c r="B4883" s="5" t="s">
        <v>24925</v>
      </c>
      <c r="C4883" s="5" t="s">
        <v>24926</v>
      </c>
      <c r="D4883" s="6" t="s">
        <v>24920</v>
      </c>
      <c r="E4883" s="5" t="s">
        <v>24921</v>
      </c>
      <c r="F4883" s="5" t="s">
        <v>22149</v>
      </c>
      <c r="G4883" s="6" t="s">
        <v>24927</v>
      </c>
      <c r="H4883" s="5" t="s">
        <v>24928</v>
      </c>
      <c r="I4883" s="8" t="s">
        <v>24929</v>
      </c>
      <c r="J4883" s="5" t="s">
        <v>42</v>
      </c>
      <c r="K4883" s="5" t="s">
        <v>85</v>
      </c>
    </row>
    <row r="4884">
      <c r="A4884" s="4">
        <v>6232.0</v>
      </c>
      <c r="B4884" s="5" t="s">
        <v>24930</v>
      </c>
      <c r="C4884" s="5" t="s">
        <v>24931</v>
      </c>
      <c r="D4884" s="6" t="s">
        <v>24932</v>
      </c>
      <c r="E4884" s="5" t="s">
        <v>24921</v>
      </c>
      <c r="F4884" s="5" t="s">
        <v>22149</v>
      </c>
      <c r="G4884" s="6" t="s">
        <v>24933</v>
      </c>
      <c r="H4884" s="7" t="s">
        <v>24934</v>
      </c>
      <c r="I4884" s="8" t="str">
        <f>LOWER(SUBSTITUTE(SUBSTITUTE(SUBSTITUTE(SUBSTITUTE(SUBSTITUTE(SUBSTITUTE(SUBSTITUTE(B4884,"S.L.",""),"SL",""),"S.A.",""),"SA","")," ",""),".",""),",",""))&amp;".com"</f>
        <v>4vientos.com</v>
      </c>
      <c r="J4884" s="5" t="s">
        <v>93</v>
      </c>
      <c r="K4884" s="5" t="s">
        <v>464</v>
      </c>
    </row>
    <row r="4885">
      <c r="A4885" s="4">
        <v>6231.0</v>
      </c>
      <c r="B4885" s="5" t="s">
        <v>24935</v>
      </c>
      <c r="C4885" s="5" t="s">
        <v>24936</v>
      </c>
      <c r="D4885" s="6" t="s">
        <v>23916</v>
      </c>
      <c r="E4885" s="5" t="s">
        <v>23917</v>
      </c>
      <c r="F4885" s="5" t="s">
        <v>22149</v>
      </c>
      <c r="G4885" s="6" t="s">
        <v>24937</v>
      </c>
      <c r="H4885" s="7" t="s">
        <v>24938</v>
      </c>
      <c r="I4885" s="8" t="s">
        <v>24939</v>
      </c>
      <c r="J4885" s="5" t="s">
        <v>93</v>
      </c>
      <c r="K4885" s="5" t="s">
        <v>66</v>
      </c>
    </row>
    <row r="4886">
      <c r="A4886" s="4">
        <v>6230.0</v>
      </c>
      <c r="B4886" s="5" t="s">
        <v>24940</v>
      </c>
      <c r="C4886" s="5" t="s">
        <v>24941</v>
      </c>
      <c r="D4886" s="6" t="s">
        <v>23813</v>
      </c>
      <c r="E4886" s="5" t="s">
        <v>23814</v>
      </c>
      <c r="F4886" s="5" t="s">
        <v>22149</v>
      </c>
      <c r="G4886" s="6" t="s">
        <v>24942</v>
      </c>
      <c r="H4886" s="5" t="s">
        <v>24943</v>
      </c>
      <c r="I4886" s="9" t="s">
        <v>24944</v>
      </c>
      <c r="J4886" s="5" t="s">
        <v>42</v>
      </c>
      <c r="K4886" s="5" t="s">
        <v>1375</v>
      </c>
    </row>
    <row r="4887">
      <c r="A4887" s="4">
        <v>6229.0</v>
      </c>
      <c r="B4887" s="5" t="s">
        <v>15618</v>
      </c>
      <c r="C4887" s="5" t="s">
        <v>24945</v>
      </c>
      <c r="D4887" s="6" t="s">
        <v>23813</v>
      </c>
      <c r="E4887" s="5" t="s">
        <v>23814</v>
      </c>
      <c r="F4887" s="5" t="s">
        <v>22149</v>
      </c>
      <c r="G4887" s="6" t="s">
        <v>24946</v>
      </c>
      <c r="H4887" s="5" t="s">
        <v>24947</v>
      </c>
      <c r="I4887" s="8" t="s">
        <v>24948</v>
      </c>
      <c r="J4887" s="5" t="s">
        <v>42</v>
      </c>
      <c r="K4887" s="5" t="s">
        <v>35</v>
      </c>
    </row>
    <row r="4888">
      <c r="A4888" s="4">
        <v>6228.0</v>
      </c>
      <c r="B4888" s="5" t="s">
        <v>24949</v>
      </c>
      <c r="C4888" s="5" t="s">
        <v>24950</v>
      </c>
      <c r="D4888" s="6" t="s">
        <v>23813</v>
      </c>
      <c r="E4888" s="5" t="s">
        <v>23814</v>
      </c>
      <c r="F4888" s="5" t="s">
        <v>22149</v>
      </c>
      <c r="G4888" s="6" t="s">
        <v>24951</v>
      </c>
      <c r="H4888" s="5" t="s">
        <v>24952</v>
      </c>
      <c r="I4888" s="8" t="s">
        <v>24953</v>
      </c>
      <c r="J4888" s="5" t="s">
        <v>93</v>
      </c>
      <c r="K4888" s="5" t="s">
        <v>754</v>
      </c>
    </row>
    <row r="4889">
      <c r="A4889" s="4">
        <v>6227.0</v>
      </c>
      <c r="B4889" s="5" t="s">
        <v>24954</v>
      </c>
      <c r="C4889" s="5" t="s">
        <v>24955</v>
      </c>
      <c r="D4889" s="6" t="s">
        <v>23813</v>
      </c>
      <c r="E4889" s="5" t="s">
        <v>23814</v>
      </c>
      <c r="F4889" s="5" t="s">
        <v>22149</v>
      </c>
      <c r="G4889" s="6" t="s">
        <v>24956</v>
      </c>
      <c r="H4889" s="5" t="s">
        <v>24957</v>
      </c>
      <c r="I4889" s="9" t="s">
        <v>24958</v>
      </c>
      <c r="J4889" s="5" t="s">
        <v>42</v>
      </c>
      <c r="K4889" s="5" t="s">
        <v>19</v>
      </c>
    </row>
    <row r="4890">
      <c r="A4890" s="4">
        <v>6226.0</v>
      </c>
      <c r="B4890" s="5" t="s">
        <v>24959</v>
      </c>
      <c r="C4890" s="5" t="s">
        <v>24960</v>
      </c>
      <c r="D4890" s="6" t="s">
        <v>23813</v>
      </c>
      <c r="E4890" s="5" t="s">
        <v>23814</v>
      </c>
      <c r="F4890" s="5" t="s">
        <v>22149</v>
      </c>
      <c r="G4890" s="6" t="s">
        <v>24961</v>
      </c>
      <c r="H4890" s="5" t="s">
        <v>24962</v>
      </c>
      <c r="I4890" s="8" t="s">
        <v>24963</v>
      </c>
      <c r="J4890" s="5" t="s">
        <v>108</v>
      </c>
      <c r="K4890" s="5" t="s">
        <v>1685</v>
      </c>
    </row>
    <row r="4891">
      <c r="A4891" s="4">
        <v>6225.0</v>
      </c>
      <c r="B4891" s="5" t="s">
        <v>24964</v>
      </c>
      <c r="C4891" s="5" t="s">
        <v>24965</v>
      </c>
      <c r="D4891" s="6" t="s">
        <v>23813</v>
      </c>
      <c r="E4891" s="5" t="s">
        <v>23814</v>
      </c>
      <c r="F4891" s="5" t="s">
        <v>22149</v>
      </c>
      <c r="G4891" s="6" t="s">
        <v>24966</v>
      </c>
      <c r="H4891" s="5" t="s">
        <v>24967</v>
      </c>
      <c r="I4891" s="8" t="s">
        <v>24968</v>
      </c>
      <c r="J4891" s="5" t="s">
        <v>51</v>
      </c>
      <c r="K4891" s="5" t="s">
        <v>1375</v>
      </c>
    </row>
    <row r="4892">
      <c r="A4892" s="4">
        <v>6224.0</v>
      </c>
      <c r="B4892" s="5" t="s">
        <v>24969</v>
      </c>
      <c r="C4892" s="5" t="s">
        <v>24970</v>
      </c>
      <c r="D4892" s="6" t="s">
        <v>23813</v>
      </c>
      <c r="E4892" s="5" t="s">
        <v>23814</v>
      </c>
      <c r="F4892" s="5" t="s">
        <v>22149</v>
      </c>
      <c r="G4892" s="6" t="s">
        <v>24971</v>
      </c>
      <c r="H4892" s="5" t="s">
        <v>24972</v>
      </c>
      <c r="I4892" s="8" t="s">
        <v>24282</v>
      </c>
      <c r="J4892" s="5" t="s">
        <v>93</v>
      </c>
      <c r="K4892" s="5" t="s">
        <v>24973</v>
      </c>
    </row>
    <row r="4893">
      <c r="A4893" s="4">
        <v>6223.0</v>
      </c>
      <c r="B4893" s="5" t="s">
        <v>24974</v>
      </c>
      <c r="C4893" s="5" t="s">
        <v>24975</v>
      </c>
      <c r="D4893" s="6" t="s">
        <v>23826</v>
      </c>
      <c r="E4893" s="5" t="s">
        <v>23827</v>
      </c>
      <c r="F4893" s="5" t="s">
        <v>22149</v>
      </c>
      <c r="G4893" s="6" t="s">
        <v>24976</v>
      </c>
      <c r="H4893" s="5" t="s">
        <v>24977</v>
      </c>
      <c r="I4893" s="8" t="s">
        <v>24978</v>
      </c>
      <c r="J4893" s="5" t="s">
        <v>51</v>
      </c>
      <c r="K4893" s="5" t="s">
        <v>1086</v>
      </c>
    </row>
    <row r="4894">
      <c r="A4894" s="4">
        <v>6222.0</v>
      </c>
      <c r="B4894" s="5" t="s">
        <v>24979</v>
      </c>
      <c r="C4894" s="5" t="s">
        <v>24980</v>
      </c>
      <c r="D4894" s="6" t="s">
        <v>23833</v>
      </c>
      <c r="E4894" s="5" t="s">
        <v>23549</v>
      </c>
      <c r="F4894" s="5" t="s">
        <v>22149</v>
      </c>
      <c r="G4894" s="6" t="s">
        <v>24981</v>
      </c>
      <c r="H4894" s="5" t="s">
        <v>24982</v>
      </c>
      <c r="I4894" s="8" t="s">
        <v>24983</v>
      </c>
      <c r="J4894" s="5" t="s">
        <v>42</v>
      </c>
      <c r="K4894" s="5" t="s">
        <v>782</v>
      </c>
    </row>
    <row r="4895">
      <c r="A4895" s="4">
        <v>6221.0</v>
      </c>
      <c r="B4895" s="5" t="s">
        <v>24984</v>
      </c>
      <c r="C4895" s="5" t="s">
        <v>24985</v>
      </c>
      <c r="D4895" s="6" t="s">
        <v>23561</v>
      </c>
      <c r="E4895" s="5" t="s">
        <v>23549</v>
      </c>
      <c r="F4895" s="5" t="s">
        <v>22149</v>
      </c>
      <c r="G4895" s="6" t="s">
        <v>24986</v>
      </c>
      <c r="H4895" s="5" t="s">
        <v>10141</v>
      </c>
      <c r="I4895" s="8" t="s">
        <v>16158</v>
      </c>
      <c r="J4895" s="5" t="s">
        <v>93</v>
      </c>
      <c r="K4895" s="4" t="s">
        <v>42</v>
      </c>
    </row>
    <row r="4896">
      <c r="A4896" s="4">
        <v>6220.0</v>
      </c>
      <c r="B4896" s="5" t="s">
        <v>20018</v>
      </c>
      <c r="C4896" s="5" t="s">
        <v>24987</v>
      </c>
      <c r="D4896" s="6" t="s">
        <v>23548</v>
      </c>
      <c r="E4896" s="5" t="s">
        <v>23549</v>
      </c>
      <c r="F4896" s="5" t="s">
        <v>22149</v>
      </c>
      <c r="G4896" s="6" t="s">
        <v>24988</v>
      </c>
      <c r="H4896" s="4" t="s">
        <v>24989</v>
      </c>
      <c r="I4896" s="8" t="s">
        <v>24990</v>
      </c>
      <c r="J4896" s="5" t="s">
        <v>108</v>
      </c>
      <c r="K4896" s="5" t="s">
        <v>1427</v>
      </c>
    </row>
    <row r="4897">
      <c r="A4897" s="4">
        <v>6219.0</v>
      </c>
      <c r="B4897" s="5" t="s">
        <v>24991</v>
      </c>
      <c r="C4897" s="5" t="s">
        <v>24992</v>
      </c>
      <c r="D4897" s="6" t="s">
        <v>24993</v>
      </c>
      <c r="E4897" s="5" t="s">
        <v>23549</v>
      </c>
      <c r="F4897" s="5" t="s">
        <v>22149</v>
      </c>
      <c r="G4897" s="6" t="s">
        <v>24994</v>
      </c>
      <c r="H4897" s="5" t="s">
        <v>24995</v>
      </c>
      <c r="I4897" s="8" t="s">
        <v>24996</v>
      </c>
      <c r="J4897" s="5" t="s">
        <v>108</v>
      </c>
      <c r="K4897" s="5" t="s">
        <v>433</v>
      </c>
    </row>
    <row r="4898">
      <c r="A4898" s="4">
        <v>6218.0</v>
      </c>
      <c r="B4898" s="5" t="s">
        <v>24997</v>
      </c>
      <c r="C4898" s="5" t="s">
        <v>24998</v>
      </c>
      <c r="D4898" s="6" t="s">
        <v>24993</v>
      </c>
      <c r="E4898" s="5" t="s">
        <v>23549</v>
      </c>
      <c r="F4898" s="5" t="s">
        <v>22149</v>
      </c>
      <c r="G4898" s="6" t="s">
        <v>24999</v>
      </c>
      <c r="H4898" s="5" t="s">
        <v>25000</v>
      </c>
      <c r="I4898" s="8" t="s">
        <v>25001</v>
      </c>
      <c r="J4898" s="5" t="s">
        <v>51</v>
      </c>
      <c r="K4898" s="5" t="s">
        <v>201</v>
      </c>
    </row>
    <row r="4899">
      <c r="A4899" s="4">
        <v>6217.0</v>
      </c>
      <c r="B4899" s="5" t="s">
        <v>25002</v>
      </c>
      <c r="C4899" s="5" t="s">
        <v>25003</v>
      </c>
      <c r="D4899" s="6" t="s">
        <v>23833</v>
      </c>
      <c r="E4899" s="5" t="s">
        <v>23549</v>
      </c>
      <c r="F4899" s="5" t="s">
        <v>22149</v>
      </c>
      <c r="G4899" s="6" t="s">
        <v>25004</v>
      </c>
      <c r="H4899" s="7" t="s">
        <v>25005</v>
      </c>
      <c r="I4899" s="8" t="str">
        <f>LOWER(SUBSTITUTE(SUBSTITUTE(SUBSTITUTE(SUBSTITUTE(SUBSTITUTE(SUBSTITUTE(SUBSTITUTE(B4899,"S.L.",""),"SL",""),"S.A.",""),"SA","")," ",""),".",""),",",""))&amp;".com"</f>
        <v>construccionesgutin95.com</v>
      </c>
      <c r="J4899" s="5" t="s">
        <v>42</v>
      </c>
      <c r="K4899" s="4" t="s">
        <v>42</v>
      </c>
    </row>
    <row r="4900">
      <c r="A4900" s="4">
        <v>6216.0</v>
      </c>
      <c r="B4900" s="5" t="s">
        <v>25006</v>
      </c>
      <c r="C4900" s="5" t="s">
        <v>25007</v>
      </c>
      <c r="D4900" s="6" t="s">
        <v>25008</v>
      </c>
      <c r="E4900" s="5" t="s">
        <v>23549</v>
      </c>
      <c r="F4900" s="5" t="s">
        <v>22149</v>
      </c>
      <c r="G4900" s="6" t="s">
        <v>25009</v>
      </c>
      <c r="H4900" s="5" t="s">
        <v>25010</v>
      </c>
      <c r="I4900" s="9" t="s">
        <v>25011</v>
      </c>
      <c r="J4900" s="5" t="s">
        <v>108</v>
      </c>
      <c r="K4900" s="4" t="s">
        <v>42</v>
      </c>
    </row>
    <row r="4901">
      <c r="A4901" s="4">
        <v>6215.0</v>
      </c>
      <c r="B4901" s="5" t="s">
        <v>25012</v>
      </c>
      <c r="C4901" s="5" t="s">
        <v>25013</v>
      </c>
      <c r="D4901" s="6" t="s">
        <v>25008</v>
      </c>
      <c r="E4901" s="5" t="s">
        <v>23549</v>
      </c>
      <c r="F4901" s="5" t="s">
        <v>22149</v>
      </c>
      <c r="G4901" s="6" t="s">
        <v>25014</v>
      </c>
      <c r="H4901" s="7" t="s">
        <v>25015</v>
      </c>
      <c r="I4901" s="4" t="str">
        <f>LOWER(SUBSTITUTE(SUBSTITUTE(SUBSTITUTE(SUBSTITUTE(SUBSTITUTE(SUBSTITUTE(SUBSTITUTE(B4901,"S.L.",""),"SL",""),"S.A.",""),"SA","")," ",""),".",""),",",""))&amp;".com"</f>
        <v>belh´fredfort.com</v>
      </c>
      <c r="J4901" s="5" t="s">
        <v>108</v>
      </c>
      <c r="K4901" s="4" t="s">
        <v>42</v>
      </c>
    </row>
    <row r="4902">
      <c r="A4902" s="4">
        <v>6214.0</v>
      </c>
      <c r="B4902" s="5" t="s">
        <v>25016</v>
      </c>
      <c r="C4902" s="5" t="s">
        <v>25017</v>
      </c>
      <c r="D4902" s="6" t="s">
        <v>25018</v>
      </c>
      <c r="E4902" s="5" t="s">
        <v>25019</v>
      </c>
      <c r="F4902" s="5" t="s">
        <v>22149</v>
      </c>
      <c r="G4902" s="6" t="s">
        <v>25020</v>
      </c>
      <c r="H4902" s="5" t="s">
        <v>25021</v>
      </c>
      <c r="I4902" s="8" t="s">
        <v>25022</v>
      </c>
      <c r="J4902" s="5" t="s">
        <v>42</v>
      </c>
      <c r="K4902" s="5" t="s">
        <v>294</v>
      </c>
    </row>
    <row r="4903">
      <c r="A4903" s="4">
        <v>6213.0</v>
      </c>
      <c r="B4903" s="5" t="s">
        <v>25023</v>
      </c>
      <c r="C4903" s="5" t="s">
        <v>25024</v>
      </c>
      <c r="D4903" s="6" t="s">
        <v>24120</v>
      </c>
      <c r="E4903" s="5" t="s">
        <v>23840</v>
      </c>
      <c r="F4903" s="5" t="s">
        <v>22149</v>
      </c>
      <c r="G4903" s="6" t="s">
        <v>25025</v>
      </c>
      <c r="H4903" s="5" t="s">
        <v>25026</v>
      </c>
      <c r="I4903" s="8" t="s">
        <v>25027</v>
      </c>
      <c r="J4903" s="5" t="s">
        <v>42</v>
      </c>
      <c r="K4903" s="5" t="s">
        <v>2119</v>
      </c>
    </row>
    <row r="4904">
      <c r="A4904" s="4">
        <v>6212.0</v>
      </c>
      <c r="B4904" s="5" t="s">
        <v>25028</v>
      </c>
      <c r="C4904" s="5" t="s">
        <v>25029</v>
      </c>
      <c r="D4904" s="6" t="s">
        <v>24120</v>
      </c>
      <c r="E4904" s="5" t="s">
        <v>23840</v>
      </c>
      <c r="F4904" s="5" t="s">
        <v>22149</v>
      </c>
      <c r="G4904" s="6" t="s">
        <v>25030</v>
      </c>
      <c r="H4904" s="4" t="s">
        <v>25031</v>
      </c>
      <c r="I4904" s="8" t="s">
        <v>25032</v>
      </c>
      <c r="J4904" s="5" t="s">
        <v>463</v>
      </c>
      <c r="K4904" s="5" t="s">
        <v>294</v>
      </c>
    </row>
    <row r="4905">
      <c r="A4905" s="4">
        <v>6211.0</v>
      </c>
      <c r="B4905" s="5" t="s">
        <v>25033</v>
      </c>
      <c r="C4905" s="5" t="s">
        <v>25034</v>
      </c>
      <c r="D4905" s="6" t="s">
        <v>24185</v>
      </c>
      <c r="E4905" s="5" t="s">
        <v>24186</v>
      </c>
      <c r="F4905" s="5" t="s">
        <v>22149</v>
      </c>
      <c r="G4905" s="6" t="s">
        <v>25035</v>
      </c>
      <c r="H4905" s="5" t="s">
        <v>25036</v>
      </c>
      <c r="I4905" s="8" t="s">
        <v>25037</v>
      </c>
      <c r="J4905" s="5" t="s">
        <v>753</v>
      </c>
      <c r="K4905" s="5" t="s">
        <v>1375</v>
      </c>
    </row>
    <row r="4906">
      <c r="A4906" s="4">
        <v>6210.0</v>
      </c>
      <c r="B4906" s="5" t="s">
        <v>25038</v>
      </c>
      <c r="C4906" s="5" t="s">
        <v>25039</v>
      </c>
      <c r="D4906" s="6" t="s">
        <v>24185</v>
      </c>
      <c r="E4906" s="5" t="s">
        <v>24186</v>
      </c>
      <c r="F4906" s="5" t="s">
        <v>22149</v>
      </c>
      <c r="G4906" s="6" t="s">
        <v>25040</v>
      </c>
      <c r="H4906" s="5" t="s">
        <v>25041</v>
      </c>
      <c r="I4906" s="8" t="s">
        <v>25042</v>
      </c>
      <c r="J4906" s="5" t="s">
        <v>42</v>
      </c>
      <c r="K4906" s="5" t="s">
        <v>1495</v>
      </c>
    </row>
    <row r="4907">
      <c r="A4907" s="4">
        <v>6209.0</v>
      </c>
      <c r="B4907" s="5" t="s">
        <v>25043</v>
      </c>
      <c r="C4907" s="5" t="s">
        <v>25044</v>
      </c>
      <c r="D4907" s="6" t="s">
        <v>24185</v>
      </c>
      <c r="E4907" s="5" t="s">
        <v>24186</v>
      </c>
      <c r="F4907" s="5" t="s">
        <v>22149</v>
      </c>
      <c r="G4907" s="6" t="s">
        <v>25045</v>
      </c>
      <c r="H4907" s="5" t="s">
        <v>25046</v>
      </c>
      <c r="I4907" s="9" t="s">
        <v>25047</v>
      </c>
      <c r="J4907" s="5" t="s">
        <v>42</v>
      </c>
      <c r="K4907" s="5" t="s">
        <v>464</v>
      </c>
    </row>
    <row r="4908">
      <c r="A4908" s="4">
        <v>6208.0</v>
      </c>
      <c r="B4908" s="5" t="s">
        <v>25048</v>
      </c>
      <c r="C4908" s="5" t="s">
        <v>25049</v>
      </c>
      <c r="D4908" s="6" t="s">
        <v>25050</v>
      </c>
      <c r="E4908" s="5" t="s">
        <v>23872</v>
      </c>
      <c r="F4908" s="5" t="s">
        <v>22149</v>
      </c>
      <c r="G4908" s="6" t="s">
        <v>25051</v>
      </c>
      <c r="H4908" s="5" t="s">
        <v>25052</v>
      </c>
      <c r="I4908" s="8" t="s">
        <v>25053</v>
      </c>
      <c r="J4908" s="5" t="s">
        <v>51</v>
      </c>
      <c r="K4908" s="5" t="s">
        <v>764</v>
      </c>
    </row>
    <row r="4909">
      <c r="A4909" s="4">
        <v>6207.0</v>
      </c>
      <c r="B4909" s="5" t="s">
        <v>25054</v>
      </c>
      <c r="C4909" s="5" t="s">
        <v>25055</v>
      </c>
      <c r="D4909" s="6" t="s">
        <v>24063</v>
      </c>
      <c r="E4909" s="5" t="s">
        <v>24064</v>
      </c>
      <c r="F4909" s="5" t="s">
        <v>22149</v>
      </c>
      <c r="G4909" s="6" t="s">
        <v>25056</v>
      </c>
      <c r="H4909" s="4" t="s">
        <v>25057</v>
      </c>
      <c r="I4909" s="11" t="s">
        <v>25058</v>
      </c>
      <c r="J4909" s="5" t="s">
        <v>93</v>
      </c>
      <c r="K4909" s="5" t="s">
        <v>280</v>
      </c>
    </row>
    <row r="4910">
      <c r="A4910" s="4">
        <v>6206.0</v>
      </c>
      <c r="B4910" s="5" t="s">
        <v>25059</v>
      </c>
      <c r="C4910" s="5" t="s">
        <v>25060</v>
      </c>
      <c r="D4910" s="6" t="s">
        <v>24063</v>
      </c>
      <c r="E4910" s="5" t="s">
        <v>24064</v>
      </c>
      <c r="F4910" s="5" t="s">
        <v>22149</v>
      </c>
      <c r="G4910" s="6" t="s">
        <v>25061</v>
      </c>
      <c r="H4910" s="5" t="s">
        <v>25062</v>
      </c>
      <c r="I4910" s="8" t="s">
        <v>25063</v>
      </c>
      <c r="J4910" s="5" t="s">
        <v>18</v>
      </c>
      <c r="K4910" s="5" t="s">
        <v>578</v>
      </c>
    </row>
    <row r="4911">
      <c r="A4911" s="4">
        <v>6205.0</v>
      </c>
      <c r="B4911" s="5" t="s">
        <v>25064</v>
      </c>
      <c r="C4911" s="5" t="s">
        <v>25065</v>
      </c>
      <c r="D4911" s="6" t="s">
        <v>24063</v>
      </c>
      <c r="E4911" s="5" t="s">
        <v>24064</v>
      </c>
      <c r="F4911" s="5" t="s">
        <v>22149</v>
      </c>
      <c r="G4911" s="6" t="s">
        <v>25066</v>
      </c>
      <c r="H4911" s="5" t="s">
        <v>25067</v>
      </c>
      <c r="I4911" s="8" t="s">
        <v>25068</v>
      </c>
      <c r="J4911" s="5" t="s">
        <v>42</v>
      </c>
      <c r="K4911" s="5" t="s">
        <v>2683</v>
      </c>
    </row>
    <row r="4912">
      <c r="A4912" s="4">
        <v>6204.0</v>
      </c>
      <c r="B4912" s="5" t="s">
        <v>10548</v>
      </c>
      <c r="C4912" s="5" t="s">
        <v>25069</v>
      </c>
      <c r="D4912" s="6" t="s">
        <v>24063</v>
      </c>
      <c r="E4912" s="5" t="s">
        <v>24064</v>
      </c>
      <c r="F4912" s="5" t="s">
        <v>22149</v>
      </c>
      <c r="G4912" s="6" t="s">
        <v>25070</v>
      </c>
      <c r="H4912" s="7" t="s">
        <v>25071</v>
      </c>
      <c r="I4912" s="8" t="str">
        <f>LOWER(SUBSTITUTE(SUBSTITUTE(SUBSTITUTE(SUBSTITUTE(SUBSTITUTE(SUBSTITUTE(SUBSTITUTE(B4912,"S.L.",""),"SL",""),"S.A.",""),"SA","")," ",""),".",""),",",""))&amp;".com"</f>
        <v>nuria.com</v>
      </c>
      <c r="J4912" s="5" t="s">
        <v>42</v>
      </c>
      <c r="K4912" s="5" t="s">
        <v>184</v>
      </c>
    </row>
    <row r="4913">
      <c r="A4913" s="4">
        <v>6203.0</v>
      </c>
      <c r="B4913" s="5" t="s">
        <v>25072</v>
      </c>
      <c r="C4913" s="5" t="s">
        <v>25073</v>
      </c>
      <c r="D4913" s="6" t="s">
        <v>25074</v>
      </c>
      <c r="E4913" s="5" t="s">
        <v>25075</v>
      </c>
      <c r="F4913" s="5" t="s">
        <v>22149</v>
      </c>
      <c r="G4913" s="6" t="s">
        <v>25076</v>
      </c>
      <c r="H4913" s="5" t="s">
        <v>25077</v>
      </c>
      <c r="I4913" s="9" t="s">
        <v>25078</v>
      </c>
      <c r="J4913" s="5" t="s">
        <v>93</v>
      </c>
      <c r="K4913" s="5" t="s">
        <v>170</v>
      </c>
    </row>
    <row r="4914">
      <c r="A4914" s="4">
        <v>6202.0</v>
      </c>
      <c r="B4914" s="5" t="s">
        <v>25079</v>
      </c>
      <c r="C4914" s="5" t="s">
        <v>25080</v>
      </c>
      <c r="D4914" s="6" t="s">
        <v>23579</v>
      </c>
      <c r="E4914" s="5" t="s">
        <v>23573</v>
      </c>
      <c r="F4914" s="5" t="s">
        <v>22149</v>
      </c>
      <c r="G4914" s="6" t="s">
        <v>25081</v>
      </c>
      <c r="H4914" s="7" t="s">
        <v>25082</v>
      </c>
      <c r="I4914" s="8" t="str">
        <f>LOWER(SUBSTITUTE(SUBSTITUTE(SUBSTITUTE(SUBSTITUTE(SUBSTITUTE(SUBSTITUTE(SUBSTITUTE(B4914,"S.L.",""),"SL",""),"S.A.",""),"SA","")," ",""),".",""),",",""))&amp;".com"</f>
        <v>certurisfamilia.com</v>
      </c>
      <c r="J4914" s="5" t="s">
        <v>42</v>
      </c>
      <c r="K4914" s="4" t="s">
        <v>42</v>
      </c>
    </row>
    <row r="4915">
      <c r="A4915" s="4">
        <v>6201.0</v>
      </c>
      <c r="B4915" s="5" t="s">
        <v>25083</v>
      </c>
      <c r="C4915" s="5" t="s">
        <v>25084</v>
      </c>
      <c r="D4915" s="6" t="s">
        <v>25085</v>
      </c>
      <c r="E4915" s="5" t="s">
        <v>25086</v>
      </c>
      <c r="F4915" s="5" t="s">
        <v>22149</v>
      </c>
      <c r="G4915" s="6" t="s">
        <v>25087</v>
      </c>
      <c r="H4915" s="5" t="s">
        <v>25088</v>
      </c>
      <c r="I4915" s="8" t="s">
        <v>25089</v>
      </c>
      <c r="J4915" s="5" t="s">
        <v>42</v>
      </c>
      <c r="K4915" s="5" t="s">
        <v>1198</v>
      </c>
    </row>
    <row r="4916">
      <c r="A4916" s="4">
        <v>6200.0</v>
      </c>
      <c r="B4916" s="5" t="s">
        <v>25090</v>
      </c>
      <c r="C4916" s="5" t="s">
        <v>25091</v>
      </c>
      <c r="D4916" s="6" t="s">
        <v>25092</v>
      </c>
      <c r="E4916" s="5" t="s">
        <v>25093</v>
      </c>
      <c r="F4916" s="5" t="s">
        <v>22149</v>
      </c>
      <c r="G4916" s="6" t="s">
        <v>25094</v>
      </c>
      <c r="H4916" s="5" t="s">
        <v>25095</v>
      </c>
      <c r="I4916" s="8" t="s">
        <v>25096</v>
      </c>
      <c r="J4916" s="5" t="s">
        <v>42</v>
      </c>
      <c r="K4916" s="5" t="s">
        <v>294</v>
      </c>
    </row>
    <row r="4917">
      <c r="A4917" s="4">
        <v>6199.0</v>
      </c>
      <c r="B4917" s="5" t="s">
        <v>25097</v>
      </c>
      <c r="C4917" s="5" t="s">
        <v>25098</v>
      </c>
      <c r="D4917" s="6" t="s">
        <v>23878</v>
      </c>
      <c r="E4917" s="5" t="s">
        <v>23879</v>
      </c>
      <c r="F4917" s="5" t="s">
        <v>22149</v>
      </c>
      <c r="G4917" s="6" t="s">
        <v>25099</v>
      </c>
      <c r="H4917" s="7" t="s">
        <v>25100</v>
      </c>
      <c r="I4917" s="8" t="s">
        <v>25101</v>
      </c>
      <c r="J4917" s="5" t="s">
        <v>42</v>
      </c>
      <c r="K4917" s="5" t="s">
        <v>260</v>
      </c>
    </row>
    <row r="4918">
      <c r="A4918" s="4">
        <v>6198.0</v>
      </c>
      <c r="B4918" s="5" t="s">
        <v>25102</v>
      </c>
      <c r="C4918" s="5" t="s">
        <v>25103</v>
      </c>
      <c r="D4918" s="6" t="s">
        <v>25104</v>
      </c>
      <c r="E4918" s="5" t="s">
        <v>25105</v>
      </c>
      <c r="F4918" s="5" t="s">
        <v>22149</v>
      </c>
      <c r="G4918" s="6" t="s">
        <v>25106</v>
      </c>
      <c r="H4918" s="5" t="s">
        <v>25107</v>
      </c>
      <c r="I4918" s="8" t="s">
        <v>25108</v>
      </c>
      <c r="J4918" s="5" t="s">
        <v>42</v>
      </c>
      <c r="K4918" s="5" t="s">
        <v>921</v>
      </c>
    </row>
    <row r="4919">
      <c r="A4919" s="4">
        <v>6197.0</v>
      </c>
      <c r="B4919" s="5" t="s">
        <v>25109</v>
      </c>
      <c r="C4919" s="5" t="s">
        <v>25110</v>
      </c>
      <c r="D4919" s="6" t="s">
        <v>25104</v>
      </c>
      <c r="E4919" s="5" t="s">
        <v>25105</v>
      </c>
      <c r="F4919" s="5" t="s">
        <v>22149</v>
      </c>
      <c r="G4919" s="6" t="s">
        <v>25111</v>
      </c>
      <c r="H4919" s="4" t="s">
        <v>25112</v>
      </c>
      <c r="I4919" s="11" t="s">
        <v>25113</v>
      </c>
      <c r="J4919" s="5" t="s">
        <v>42</v>
      </c>
      <c r="K4919" s="5" t="s">
        <v>906</v>
      </c>
    </row>
    <row r="4920">
      <c r="A4920" s="4">
        <v>6196.0</v>
      </c>
      <c r="B4920" s="5" t="s">
        <v>25114</v>
      </c>
      <c r="C4920" s="5" t="s">
        <v>25115</v>
      </c>
      <c r="D4920" s="6" t="s">
        <v>24106</v>
      </c>
      <c r="E4920" s="5" t="s">
        <v>24107</v>
      </c>
      <c r="F4920" s="5" t="s">
        <v>22149</v>
      </c>
      <c r="G4920" s="6" t="s">
        <v>25116</v>
      </c>
      <c r="H4920" s="5" t="s">
        <v>25117</v>
      </c>
      <c r="I4920" s="8" t="s">
        <v>25118</v>
      </c>
      <c r="J4920" s="5" t="s">
        <v>108</v>
      </c>
      <c r="K4920" s="5" t="s">
        <v>294</v>
      </c>
    </row>
    <row r="4921">
      <c r="A4921" s="4">
        <v>6195.0</v>
      </c>
      <c r="B4921" s="5" t="s">
        <v>25119</v>
      </c>
      <c r="C4921" s="5" t="s">
        <v>10737</v>
      </c>
      <c r="D4921" s="6" t="s">
        <v>24106</v>
      </c>
      <c r="E4921" s="5" t="s">
        <v>24107</v>
      </c>
      <c r="F4921" s="5" t="s">
        <v>22149</v>
      </c>
      <c r="G4921" s="6" t="s">
        <v>25120</v>
      </c>
      <c r="H4921" s="5" t="s">
        <v>25121</v>
      </c>
      <c r="I4921" s="8" t="s">
        <v>25122</v>
      </c>
      <c r="J4921" s="5" t="s">
        <v>42</v>
      </c>
      <c r="K4921" s="5" t="s">
        <v>294</v>
      </c>
    </row>
    <row r="4922">
      <c r="A4922" s="4">
        <v>6194.0</v>
      </c>
      <c r="B4922" s="5" t="s">
        <v>25123</v>
      </c>
      <c r="C4922" s="5" t="s">
        <v>25124</v>
      </c>
      <c r="D4922" s="6" t="s">
        <v>23902</v>
      </c>
      <c r="E4922" s="5" t="s">
        <v>23903</v>
      </c>
      <c r="F4922" s="5" t="s">
        <v>22149</v>
      </c>
      <c r="G4922" s="6" t="s">
        <v>25125</v>
      </c>
      <c r="H4922" s="5" t="s">
        <v>25126</v>
      </c>
      <c r="I4922" s="8" t="s">
        <v>25127</v>
      </c>
      <c r="J4922" s="5" t="s">
        <v>93</v>
      </c>
      <c r="K4922" s="5" t="s">
        <v>52</v>
      </c>
    </row>
    <row r="4923">
      <c r="A4923" s="4">
        <v>6193.0</v>
      </c>
      <c r="B4923" s="5" t="s">
        <v>25128</v>
      </c>
      <c r="C4923" s="5" t="s">
        <v>25129</v>
      </c>
      <c r="D4923" s="6" t="s">
        <v>24031</v>
      </c>
      <c r="E4923" s="5" t="s">
        <v>25130</v>
      </c>
      <c r="F4923" s="5" t="s">
        <v>22149</v>
      </c>
      <c r="G4923" s="6" t="s">
        <v>25131</v>
      </c>
      <c r="H4923" s="5" t="s">
        <v>25132</v>
      </c>
      <c r="I4923" s="8" t="s">
        <v>25133</v>
      </c>
      <c r="J4923" s="5" t="s">
        <v>93</v>
      </c>
      <c r="K4923" s="5" t="s">
        <v>280</v>
      </c>
    </row>
    <row r="4924">
      <c r="A4924" s="4">
        <v>6192.0</v>
      </c>
      <c r="B4924" s="5" t="s">
        <v>25134</v>
      </c>
      <c r="C4924" s="5" t="s">
        <v>25135</v>
      </c>
      <c r="D4924" s="6" t="s">
        <v>25136</v>
      </c>
      <c r="E4924" s="5" t="s">
        <v>25137</v>
      </c>
      <c r="F4924" s="5" t="s">
        <v>22149</v>
      </c>
      <c r="G4924" s="6" t="s">
        <v>25138</v>
      </c>
      <c r="H4924" s="5" t="s">
        <v>25139</v>
      </c>
      <c r="I4924" s="8" t="s">
        <v>25140</v>
      </c>
      <c r="J4924" s="5" t="s">
        <v>93</v>
      </c>
      <c r="K4924" s="5" t="s">
        <v>839</v>
      </c>
    </row>
    <row r="4925">
      <c r="A4925" s="4">
        <v>6191.0</v>
      </c>
      <c r="B4925" s="5" t="s">
        <v>25141</v>
      </c>
      <c r="C4925" s="5" t="s">
        <v>25142</v>
      </c>
      <c r="D4925" s="6" t="s">
        <v>23579</v>
      </c>
      <c r="E4925" s="5" t="s">
        <v>23573</v>
      </c>
      <c r="F4925" s="5" t="s">
        <v>22149</v>
      </c>
      <c r="G4925" s="6" t="s">
        <v>25143</v>
      </c>
      <c r="H4925" s="5" t="s">
        <v>25144</v>
      </c>
      <c r="I4925" s="8" t="s">
        <v>25145</v>
      </c>
      <c r="J4925" s="5" t="s">
        <v>93</v>
      </c>
      <c r="K4925" s="5" t="s">
        <v>2996</v>
      </c>
    </row>
    <row r="4926">
      <c r="A4926" s="4">
        <v>6190.0</v>
      </c>
      <c r="B4926" s="5" t="s">
        <v>25146</v>
      </c>
      <c r="C4926" s="5" t="s">
        <v>25147</v>
      </c>
      <c r="D4926" s="6" t="s">
        <v>25148</v>
      </c>
      <c r="E4926" s="5" t="s">
        <v>25149</v>
      </c>
      <c r="F4926" s="5" t="s">
        <v>22149</v>
      </c>
      <c r="G4926" s="6" t="s">
        <v>25150</v>
      </c>
      <c r="H4926" s="7" t="s">
        <v>25151</v>
      </c>
      <c r="I4926" s="8" t="str">
        <f>LOWER(SUBSTITUTE(SUBSTITUTE(SUBSTITUTE(SUBSTITUTE(SUBSTITUTE(SUBSTITUTE(SUBSTITUTE(B4926,"S.L.",""),"SL",""),"S.A.",""),"SA","")," ",""),".",""),",",""))&amp;".com"</f>
        <v>mayormomotel.com</v>
      </c>
      <c r="J4926" s="5" t="s">
        <v>42</v>
      </c>
      <c r="K4926" s="5" t="s">
        <v>553</v>
      </c>
    </row>
    <row r="4927">
      <c r="A4927" s="4">
        <v>6189.0</v>
      </c>
      <c r="B4927" s="5" t="s">
        <v>25152</v>
      </c>
      <c r="C4927" s="5" t="s">
        <v>25153</v>
      </c>
      <c r="D4927" s="6" t="s">
        <v>23839</v>
      </c>
      <c r="E4927" s="5" t="s">
        <v>23840</v>
      </c>
      <c r="F4927" s="5" t="s">
        <v>22149</v>
      </c>
      <c r="G4927" s="6" t="s">
        <v>25154</v>
      </c>
      <c r="H4927" s="4" t="s">
        <v>25155</v>
      </c>
      <c r="I4927" s="11" t="s">
        <v>25156</v>
      </c>
      <c r="J4927" s="5" t="s">
        <v>42</v>
      </c>
      <c r="K4927" s="5" t="s">
        <v>498</v>
      </c>
    </row>
    <row r="4928">
      <c r="A4928" s="4">
        <v>6188.0</v>
      </c>
      <c r="B4928" s="5" t="s">
        <v>25157</v>
      </c>
      <c r="C4928" s="5" t="s">
        <v>25158</v>
      </c>
      <c r="D4928" s="6" t="s">
        <v>23851</v>
      </c>
      <c r="E4928" s="5" t="s">
        <v>23852</v>
      </c>
      <c r="F4928" s="5" t="s">
        <v>22149</v>
      </c>
      <c r="G4928" s="6" t="s">
        <v>25159</v>
      </c>
      <c r="H4928" s="7" t="s">
        <v>25160</v>
      </c>
      <c r="I4928" s="8" t="str">
        <f>LOWER(SUBSTITUTE(SUBSTITUTE(SUBSTITUTE(SUBSTITUTE(SUBSTITUTE(SUBSTITUTE(SUBSTITUTE(B4928,"S.L.",""),"SL",""),"S.A.",""),"SA","")," ",""),".",""),",",""))&amp;".com"</f>
        <v>michel.com</v>
      </c>
      <c r="J4928" s="5" t="s">
        <v>93</v>
      </c>
      <c r="K4928" s="4" t="s">
        <v>42</v>
      </c>
    </row>
    <row r="4929">
      <c r="A4929" s="4">
        <v>6187.0</v>
      </c>
      <c r="B4929" s="5" t="s">
        <v>25161</v>
      </c>
      <c r="C4929" s="5" t="s">
        <v>25162</v>
      </c>
      <c r="D4929" s="6" t="s">
        <v>23851</v>
      </c>
      <c r="E4929" s="5" t="s">
        <v>23852</v>
      </c>
      <c r="F4929" s="5" t="s">
        <v>22149</v>
      </c>
      <c r="G4929" s="6" t="s">
        <v>25163</v>
      </c>
      <c r="H4929" s="7" t="s">
        <v>25164</v>
      </c>
      <c r="I4929" s="8" t="s">
        <v>25165</v>
      </c>
      <c r="J4929" s="5" t="s">
        <v>42</v>
      </c>
      <c r="K4929" s="5" t="s">
        <v>2119</v>
      </c>
    </row>
    <row r="4930">
      <c r="A4930" s="4">
        <v>6185.0</v>
      </c>
      <c r="B4930" s="5" t="s">
        <v>18708</v>
      </c>
      <c r="C4930" s="5" t="s">
        <v>25166</v>
      </c>
      <c r="D4930" s="6" t="s">
        <v>25167</v>
      </c>
      <c r="E4930" s="5" t="s">
        <v>25168</v>
      </c>
      <c r="F4930" s="5" t="s">
        <v>22149</v>
      </c>
      <c r="G4930" s="6" t="s">
        <v>25169</v>
      </c>
      <c r="H4930" s="5" t="s">
        <v>25170</v>
      </c>
      <c r="I4930" s="8" t="s">
        <v>25171</v>
      </c>
      <c r="J4930" s="5" t="s">
        <v>42</v>
      </c>
      <c r="K4930" s="5" t="s">
        <v>201</v>
      </c>
    </row>
    <row r="4931">
      <c r="A4931" s="4">
        <v>6186.0</v>
      </c>
      <c r="B4931" s="5" t="s">
        <v>11074</v>
      </c>
      <c r="C4931" s="5" t="s">
        <v>25172</v>
      </c>
      <c r="D4931" s="6" t="s">
        <v>25167</v>
      </c>
      <c r="E4931" s="5" t="s">
        <v>25168</v>
      </c>
      <c r="F4931" s="5" t="s">
        <v>22149</v>
      </c>
      <c r="G4931" s="6" t="s">
        <v>25169</v>
      </c>
      <c r="H4931" s="5" t="s">
        <v>25170</v>
      </c>
      <c r="I4931" s="8" t="s">
        <v>25171</v>
      </c>
      <c r="J4931" s="5" t="s">
        <v>108</v>
      </c>
      <c r="K4931" s="4" t="s">
        <v>42</v>
      </c>
    </row>
    <row r="4932">
      <c r="A4932" s="4">
        <v>6184.0</v>
      </c>
      <c r="B4932" s="5" t="s">
        <v>25173</v>
      </c>
      <c r="C4932" s="5" t="s">
        <v>25174</v>
      </c>
      <c r="D4932" s="6" t="s">
        <v>25167</v>
      </c>
      <c r="E4932" s="5" t="s">
        <v>25168</v>
      </c>
      <c r="F4932" s="5" t="s">
        <v>22149</v>
      </c>
      <c r="G4932" s="6" t="s">
        <v>25175</v>
      </c>
      <c r="H4932" s="5" t="s">
        <v>25170</v>
      </c>
      <c r="I4932" s="8" t="s">
        <v>25171</v>
      </c>
      <c r="J4932" s="5" t="s">
        <v>42</v>
      </c>
      <c r="K4932" s="5" t="s">
        <v>260</v>
      </c>
    </row>
    <row r="4933">
      <c r="A4933" s="4">
        <v>6183.0</v>
      </c>
      <c r="B4933" s="5" t="s">
        <v>25176</v>
      </c>
      <c r="C4933" s="5" t="s">
        <v>25177</v>
      </c>
      <c r="D4933" s="6" t="s">
        <v>25178</v>
      </c>
      <c r="E4933" s="5" t="s">
        <v>25179</v>
      </c>
      <c r="F4933" s="5" t="s">
        <v>22149</v>
      </c>
      <c r="G4933" s="6" t="s">
        <v>25180</v>
      </c>
      <c r="H4933" s="4" t="s">
        <v>25181</v>
      </c>
      <c r="I4933" s="11" t="s">
        <v>25182</v>
      </c>
      <c r="J4933" s="5" t="s">
        <v>232</v>
      </c>
      <c r="K4933" s="4" t="s">
        <v>42</v>
      </c>
    </row>
    <row r="4934">
      <c r="A4934" s="4">
        <v>6181.0</v>
      </c>
      <c r="B4934" s="5" t="s">
        <v>25183</v>
      </c>
      <c r="C4934" s="5" t="s">
        <v>25184</v>
      </c>
      <c r="D4934" s="6" t="s">
        <v>25178</v>
      </c>
      <c r="E4934" s="5" t="s">
        <v>25179</v>
      </c>
      <c r="F4934" s="5" t="s">
        <v>22149</v>
      </c>
      <c r="G4934" s="6" t="s">
        <v>25185</v>
      </c>
      <c r="H4934" s="5" t="s">
        <v>25186</v>
      </c>
      <c r="I4934" s="8" t="s">
        <v>25187</v>
      </c>
      <c r="J4934" s="5" t="s">
        <v>108</v>
      </c>
      <c r="K4934" s="5" t="s">
        <v>420</v>
      </c>
    </row>
    <row r="4935">
      <c r="A4935" s="4">
        <v>6182.0</v>
      </c>
      <c r="B4935" s="5" t="s">
        <v>25188</v>
      </c>
      <c r="C4935" s="5" t="s">
        <v>25189</v>
      </c>
      <c r="D4935" s="6" t="s">
        <v>25178</v>
      </c>
      <c r="E4935" s="5" t="s">
        <v>25179</v>
      </c>
      <c r="F4935" s="5" t="s">
        <v>22149</v>
      </c>
      <c r="G4935" s="6" t="s">
        <v>25185</v>
      </c>
      <c r="H4935" s="7" t="s">
        <v>25190</v>
      </c>
      <c r="I4935" s="8" t="s">
        <v>25187</v>
      </c>
      <c r="J4935" s="5" t="s">
        <v>42</v>
      </c>
      <c r="K4935" s="5" t="s">
        <v>420</v>
      </c>
    </row>
    <row r="4936">
      <c r="A4936" s="4">
        <v>6180.0</v>
      </c>
      <c r="B4936" s="5" t="s">
        <v>25191</v>
      </c>
      <c r="C4936" s="5" t="s">
        <v>25192</v>
      </c>
      <c r="D4936" s="6" t="s">
        <v>25193</v>
      </c>
      <c r="E4936" s="5" t="s">
        <v>25194</v>
      </c>
      <c r="F4936" s="5" t="s">
        <v>22149</v>
      </c>
      <c r="G4936" s="6" t="s">
        <v>25195</v>
      </c>
      <c r="H4936" s="5" t="s">
        <v>25196</v>
      </c>
      <c r="I4936" s="9" t="s">
        <v>25197</v>
      </c>
      <c r="J4936" s="5" t="s">
        <v>108</v>
      </c>
      <c r="K4936" s="5" t="s">
        <v>212</v>
      </c>
    </row>
    <row r="4937">
      <c r="A4937" s="4">
        <v>6179.0</v>
      </c>
      <c r="B4937" s="5" t="s">
        <v>25198</v>
      </c>
      <c r="C4937" s="5" t="s">
        <v>25199</v>
      </c>
      <c r="D4937" s="6" t="s">
        <v>25193</v>
      </c>
      <c r="E4937" s="5" t="s">
        <v>25194</v>
      </c>
      <c r="F4937" s="5" t="s">
        <v>22149</v>
      </c>
      <c r="G4937" s="6" t="s">
        <v>25200</v>
      </c>
      <c r="H4937" s="4" t="s">
        <v>25201</v>
      </c>
      <c r="I4937" s="11" t="s">
        <v>25202</v>
      </c>
      <c r="J4937" s="5" t="s">
        <v>42</v>
      </c>
      <c r="K4937" s="4" t="s">
        <v>42</v>
      </c>
    </row>
    <row r="4938">
      <c r="A4938" s="4">
        <v>6178.0</v>
      </c>
      <c r="B4938" s="5" t="s">
        <v>25203</v>
      </c>
      <c r="C4938" s="5" t="s">
        <v>25204</v>
      </c>
      <c r="D4938" s="6" t="s">
        <v>25205</v>
      </c>
      <c r="E4938" s="5" t="s">
        <v>23896</v>
      </c>
      <c r="F4938" s="5" t="s">
        <v>22149</v>
      </c>
      <c r="G4938" s="6" t="s">
        <v>25206</v>
      </c>
      <c r="H4938" s="5" t="s">
        <v>25207</v>
      </c>
      <c r="I4938" s="8" t="s">
        <v>25208</v>
      </c>
      <c r="J4938" s="5" t="s">
        <v>93</v>
      </c>
      <c r="K4938" s="5" t="s">
        <v>1210</v>
      </c>
    </row>
    <row r="4939">
      <c r="A4939" s="4">
        <v>6177.0</v>
      </c>
      <c r="B4939" s="5" t="s">
        <v>25209</v>
      </c>
      <c r="C4939" s="5" t="s">
        <v>25210</v>
      </c>
      <c r="D4939" s="6" t="s">
        <v>23783</v>
      </c>
      <c r="E4939" s="5" t="s">
        <v>23784</v>
      </c>
      <c r="F4939" s="5" t="s">
        <v>22149</v>
      </c>
      <c r="G4939" s="6" t="s">
        <v>25211</v>
      </c>
      <c r="H4939" s="5" t="s">
        <v>25212</v>
      </c>
      <c r="I4939" s="8" t="s">
        <v>25213</v>
      </c>
      <c r="J4939" s="5" t="s">
        <v>42</v>
      </c>
      <c r="K4939" s="4" t="s">
        <v>42</v>
      </c>
    </row>
    <row r="4940">
      <c r="A4940" s="4">
        <v>6176.0</v>
      </c>
      <c r="B4940" s="5" t="s">
        <v>25214</v>
      </c>
      <c r="C4940" s="5" t="s">
        <v>25215</v>
      </c>
      <c r="D4940" s="6" t="s">
        <v>25216</v>
      </c>
      <c r="E4940" s="5" t="s">
        <v>23784</v>
      </c>
      <c r="F4940" s="5" t="s">
        <v>22149</v>
      </c>
      <c r="G4940" s="6" t="s">
        <v>25217</v>
      </c>
      <c r="H4940" s="4" t="s">
        <v>25218</v>
      </c>
      <c r="I4940" s="8" t="s">
        <v>25219</v>
      </c>
      <c r="J4940" s="5" t="s">
        <v>108</v>
      </c>
      <c r="K4940" s="5" t="s">
        <v>9528</v>
      </c>
    </row>
    <row r="4941">
      <c r="A4941" s="4">
        <v>6175.0</v>
      </c>
      <c r="B4941" s="5" t="s">
        <v>25220</v>
      </c>
      <c r="C4941" s="5" t="s">
        <v>25221</v>
      </c>
      <c r="D4941" s="6" t="s">
        <v>23783</v>
      </c>
      <c r="E4941" s="5" t="s">
        <v>23784</v>
      </c>
      <c r="F4941" s="5" t="s">
        <v>22149</v>
      </c>
      <c r="G4941" s="6" t="s">
        <v>25222</v>
      </c>
      <c r="H4941" s="4" t="s">
        <v>25223</v>
      </c>
      <c r="I4941" s="8" t="s">
        <v>25224</v>
      </c>
      <c r="J4941" s="5" t="s">
        <v>42</v>
      </c>
      <c r="K4941" s="4" t="s">
        <v>42</v>
      </c>
    </row>
    <row r="4942">
      <c r="A4942" s="4">
        <v>6174.0</v>
      </c>
      <c r="B4942" s="5" t="s">
        <v>25225</v>
      </c>
      <c r="C4942" s="5" t="s">
        <v>25226</v>
      </c>
      <c r="D4942" s="6" t="s">
        <v>23783</v>
      </c>
      <c r="E4942" s="5" t="s">
        <v>23784</v>
      </c>
      <c r="F4942" s="5" t="s">
        <v>22149</v>
      </c>
      <c r="G4942" s="6" t="s">
        <v>25227</v>
      </c>
      <c r="H4942" s="4" t="s">
        <v>25228</v>
      </c>
      <c r="I4942" s="8" t="s">
        <v>25229</v>
      </c>
      <c r="J4942" s="5" t="s">
        <v>93</v>
      </c>
      <c r="K4942" s="4" t="s">
        <v>42</v>
      </c>
    </row>
    <row r="4943">
      <c r="A4943" s="4">
        <v>6173.0</v>
      </c>
      <c r="B4943" s="5" t="s">
        <v>25230</v>
      </c>
      <c r="C4943" s="5" t="s">
        <v>25231</v>
      </c>
      <c r="D4943" s="6" t="s">
        <v>23783</v>
      </c>
      <c r="E4943" s="5" t="s">
        <v>23784</v>
      </c>
      <c r="F4943" s="5" t="s">
        <v>22149</v>
      </c>
      <c r="G4943" s="6" t="s">
        <v>25232</v>
      </c>
      <c r="H4943" s="7" t="s">
        <v>25233</v>
      </c>
      <c r="I4943" s="8" t="str">
        <f>LOWER(SUBSTITUTE(SUBSTITUTE(SUBSTITUTE(SUBSTITUTE(SUBSTITUTE(SUBSTITUTE(SUBSTITUTE(B4943,"S.L.",""),"SL",""),"S.A.",""),"SA","")," ",""),".",""),",",""))&amp;".com"</f>
        <v>golfcampoamor.com</v>
      </c>
      <c r="J4943" s="5" t="s">
        <v>93</v>
      </c>
      <c r="K4943" s="5" t="s">
        <v>1014</v>
      </c>
    </row>
    <row r="4944">
      <c r="A4944" s="4">
        <v>6172.0</v>
      </c>
      <c r="B4944" s="5" t="s">
        <v>25234</v>
      </c>
      <c r="C4944" s="5" t="s">
        <v>25235</v>
      </c>
      <c r="D4944" s="6" t="s">
        <v>23783</v>
      </c>
      <c r="E4944" s="5" t="s">
        <v>23784</v>
      </c>
      <c r="F4944" s="5" t="s">
        <v>22149</v>
      </c>
      <c r="G4944" s="6" t="s">
        <v>25236</v>
      </c>
      <c r="H4944" s="5" t="s">
        <v>25237</v>
      </c>
      <c r="I4944" s="8" t="s">
        <v>25238</v>
      </c>
      <c r="J4944" s="5" t="s">
        <v>42</v>
      </c>
      <c r="K4944" s="5" t="s">
        <v>1086</v>
      </c>
    </row>
    <row r="4945">
      <c r="A4945" s="4">
        <v>6171.0</v>
      </c>
      <c r="B4945" s="5" t="s">
        <v>25239</v>
      </c>
      <c r="C4945" s="5" t="s">
        <v>25240</v>
      </c>
      <c r="D4945" s="6" t="s">
        <v>23783</v>
      </c>
      <c r="E4945" s="5" t="s">
        <v>23784</v>
      </c>
      <c r="F4945" s="5" t="s">
        <v>22149</v>
      </c>
      <c r="G4945" s="6" t="s">
        <v>25241</v>
      </c>
      <c r="H4945" s="5" t="s">
        <v>25242</v>
      </c>
      <c r="I4945" s="8" t="s">
        <v>25243</v>
      </c>
      <c r="J4945" s="5" t="s">
        <v>93</v>
      </c>
      <c r="K4945" s="5" t="s">
        <v>218</v>
      </c>
    </row>
    <row r="4946">
      <c r="A4946" s="4">
        <v>6170.0</v>
      </c>
      <c r="B4946" s="5" t="s">
        <v>25244</v>
      </c>
      <c r="C4946" s="5" t="s">
        <v>25245</v>
      </c>
      <c r="D4946" s="6" t="s">
        <v>23851</v>
      </c>
      <c r="E4946" s="5" t="s">
        <v>23852</v>
      </c>
      <c r="F4946" s="5" t="s">
        <v>22149</v>
      </c>
      <c r="G4946" s="6" t="s">
        <v>25246</v>
      </c>
      <c r="H4946" s="5" t="s">
        <v>25247</v>
      </c>
      <c r="I4946" s="8" t="s">
        <v>25248</v>
      </c>
      <c r="J4946" s="5" t="s">
        <v>42</v>
      </c>
      <c r="K4946" s="5" t="s">
        <v>1446</v>
      </c>
    </row>
    <row r="4947">
      <c r="A4947" s="4">
        <v>6169.0</v>
      </c>
      <c r="B4947" s="5" t="s">
        <v>25249</v>
      </c>
      <c r="C4947" s="5" t="s">
        <v>25250</v>
      </c>
      <c r="D4947" s="6" t="s">
        <v>24057</v>
      </c>
      <c r="E4947" s="5" t="s">
        <v>23872</v>
      </c>
      <c r="F4947" s="5" t="s">
        <v>22149</v>
      </c>
      <c r="G4947" s="6" t="s">
        <v>25251</v>
      </c>
      <c r="H4947" s="7" t="s">
        <v>25252</v>
      </c>
      <c r="I4947" s="8" t="str">
        <f>LOWER(SUBSTITUTE(SUBSTITUTE(SUBSTITUTE(SUBSTITUTE(SUBSTITUTE(SUBSTITUTE(SUBSTITUTE(B4947,"S.L.",""),"SL",""),"S.A.",""),"SA","")," ",""),".",""),",",""))&amp;".com"</f>
        <v>caalberolaalicantecuriocollectionbyhilton.com</v>
      </c>
      <c r="J4947" s="5" t="s">
        <v>42</v>
      </c>
      <c r="K4947" s="4" t="s">
        <v>42</v>
      </c>
    </row>
    <row r="4948">
      <c r="A4948" s="4">
        <v>6168.0</v>
      </c>
      <c r="B4948" s="5" t="s">
        <v>25253</v>
      </c>
      <c r="C4948" s="5" t="s">
        <v>25254</v>
      </c>
      <c r="D4948" s="6" t="s">
        <v>23584</v>
      </c>
      <c r="E4948" s="5" t="s">
        <v>23585</v>
      </c>
      <c r="F4948" s="5" t="s">
        <v>22149</v>
      </c>
      <c r="G4948" s="6" t="s">
        <v>25255</v>
      </c>
      <c r="H4948" s="4" t="s">
        <v>25256</v>
      </c>
      <c r="I4948" s="8" t="s">
        <v>25257</v>
      </c>
      <c r="J4948" s="5" t="s">
        <v>42</v>
      </c>
      <c r="K4948" s="4" t="s">
        <v>42</v>
      </c>
    </row>
    <row r="4949">
      <c r="A4949" s="4">
        <v>6167.0</v>
      </c>
      <c r="B4949" s="5" t="s">
        <v>25258</v>
      </c>
      <c r="C4949" s="5" t="s">
        <v>25259</v>
      </c>
      <c r="D4949" s="6" t="s">
        <v>23871</v>
      </c>
      <c r="E4949" s="5" t="s">
        <v>23872</v>
      </c>
      <c r="F4949" s="5" t="s">
        <v>22149</v>
      </c>
      <c r="G4949" s="6" t="s">
        <v>25260</v>
      </c>
      <c r="H4949" s="7" t="s">
        <v>25261</v>
      </c>
      <c r="I4949" s="8" t="s">
        <v>25262</v>
      </c>
      <c r="J4949" s="5" t="s">
        <v>93</v>
      </c>
      <c r="K4949" s="5" t="s">
        <v>24245</v>
      </c>
    </row>
    <row r="4950">
      <c r="A4950" s="4">
        <v>6166.0</v>
      </c>
      <c r="B4950" s="5" t="s">
        <v>25263</v>
      </c>
      <c r="C4950" s="5" t="s">
        <v>25264</v>
      </c>
      <c r="D4950" s="6" t="s">
        <v>25050</v>
      </c>
      <c r="E4950" s="5" t="s">
        <v>23872</v>
      </c>
      <c r="F4950" s="5" t="s">
        <v>22149</v>
      </c>
      <c r="G4950" s="6" t="s">
        <v>25265</v>
      </c>
      <c r="H4950" s="5" t="s">
        <v>25266</v>
      </c>
      <c r="I4950" s="8" t="s">
        <v>25267</v>
      </c>
      <c r="J4950" s="5" t="s">
        <v>93</v>
      </c>
      <c r="K4950" s="5" t="s">
        <v>13806</v>
      </c>
    </row>
    <row r="4951">
      <c r="A4951" s="4">
        <v>6165.0</v>
      </c>
      <c r="B4951" s="5" t="s">
        <v>25268</v>
      </c>
      <c r="C4951" s="5" t="s">
        <v>25269</v>
      </c>
      <c r="D4951" s="6" t="s">
        <v>24057</v>
      </c>
      <c r="E4951" s="5" t="s">
        <v>23872</v>
      </c>
      <c r="F4951" s="5" t="s">
        <v>22149</v>
      </c>
      <c r="G4951" s="6" t="s">
        <v>25270</v>
      </c>
      <c r="H4951" s="4" t="s">
        <v>25271</v>
      </c>
      <c r="I4951" s="8" t="s">
        <v>25272</v>
      </c>
      <c r="J4951" s="5" t="s">
        <v>108</v>
      </c>
      <c r="K4951" s="5" t="s">
        <v>254</v>
      </c>
    </row>
    <row r="4952">
      <c r="A4952" s="4">
        <v>6164.0</v>
      </c>
      <c r="B4952" s="5" t="s">
        <v>25273</v>
      </c>
      <c r="C4952" s="5" t="s">
        <v>25274</v>
      </c>
      <c r="D4952" s="6" t="s">
        <v>24057</v>
      </c>
      <c r="E4952" s="5" t="s">
        <v>23872</v>
      </c>
      <c r="F4952" s="5" t="s">
        <v>22149</v>
      </c>
      <c r="G4952" s="6" t="s">
        <v>25275</v>
      </c>
      <c r="H4952" s="7" t="s">
        <v>25276</v>
      </c>
      <c r="I4952" s="8" t="str">
        <f>LOWER(SUBSTITUTE(SUBSTITUTE(SUBSTITUTE(SUBSTITUTE(SUBSTITUTE(SUBSTITUTE(SUBSTITUTE(B4952,"S.L.",""),"SL",""),"S.A.",""),"SA","")," ",""),".",""),",",""))&amp;".com"</f>
        <v>iberostarhotelesyresorts.com</v>
      </c>
      <c r="J4952" s="5" t="s">
        <v>93</v>
      </c>
      <c r="K4952" s="4" t="s">
        <v>42</v>
      </c>
    </row>
    <row r="4953">
      <c r="A4953" s="4">
        <v>6163.0</v>
      </c>
      <c r="B4953" s="5" t="s">
        <v>25277</v>
      </c>
      <c r="C4953" s="5" t="s">
        <v>25278</v>
      </c>
      <c r="D4953" s="6" t="s">
        <v>23871</v>
      </c>
      <c r="E4953" s="5" t="s">
        <v>23872</v>
      </c>
      <c r="F4953" s="5" t="s">
        <v>22149</v>
      </c>
      <c r="G4953" s="6" t="s">
        <v>25279</v>
      </c>
      <c r="H4953" s="7" t="s">
        <v>25280</v>
      </c>
      <c r="I4953" s="8" t="s">
        <v>25281</v>
      </c>
      <c r="J4953" s="5" t="s">
        <v>93</v>
      </c>
      <c r="K4953" s="5" t="s">
        <v>921</v>
      </c>
    </row>
    <row r="4954">
      <c r="A4954" s="4">
        <v>6162.0</v>
      </c>
      <c r="B4954" s="5" t="s">
        <v>25282</v>
      </c>
      <c r="C4954" s="5" t="s">
        <v>25283</v>
      </c>
      <c r="D4954" s="6" t="s">
        <v>23871</v>
      </c>
      <c r="E4954" s="5" t="s">
        <v>23872</v>
      </c>
      <c r="F4954" s="5" t="s">
        <v>22149</v>
      </c>
      <c r="G4954" s="6" t="s">
        <v>25284</v>
      </c>
      <c r="H4954" s="7" t="s">
        <v>25285</v>
      </c>
      <c r="I4954" s="8" t="s">
        <v>8159</v>
      </c>
      <c r="J4954" s="5" t="s">
        <v>42</v>
      </c>
      <c r="K4954" s="5" t="s">
        <v>2201</v>
      </c>
    </row>
    <row r="4955">
      <c r="A4955" s="4">
        <v>6161.0</v>
      </c>
      <c r="B4955" s="5" t="s">
        <v>25286</v>
      </c>
      <c r="C4955" s="5" t="s">
        <v>25287</v>
      </c>
      <c r="D4955" s="6" t="s">
        <v>24057</v>
      </c>
      <c r="E4955" s="5" t="s">
        <v>23872</v>
      </c>
      <c r="F4955" s="5" t="s">
        <v>22149</v>
      </c>
      <c r="G4955" s="6" t="s">
        <v>25288</v>
      </c>
      <c r="H4955" s="5" t="s">
        <v>25289</v>
      </c>
      <c r="I4955" s="8" t="s">
        <v>25290</v>
      </c>
      <c r="J4955" s="5" t="s">
        <v>42</v>
      </c>
      <c r="K4955" s="4" t="s">
        <v>42</v>
      </c>
    </row>
    <row r="4956">
      <c r="A4956" s="4">
        <v>6160.0</v>
      </c>
      <c r="B4956" s="5" t="s">
        <v>25291</v>
      </c>
      <c r="C4956" s="5" t="s">
        <v>25292</v>
      </c>
      <c r="D4956" s="6" t="s">
        <v>24057</v>
      </c>
      <c r="E4956" s="5" t="s">
        <v>23872</v>
      </c>
      <c r="F4956" s="5" t="s">
        <v>22149</v>
      </c>
      <c r="G4956" s="6" t="s">
        <v>25293</v>
      </c>
      <c r="H4956" s="5" t="s">
        <v>25294</v>
      </c>
      <c r="I4956" s="8" t="s">
        <v>25295</v>
      </c>
      <c r="J4956" s="5" t="s">
        <v>232</v>
      </c>
      <c r="K4956" s="5" t="s">
        <v>721</v>
      </c>
    </row>
    <row r="4957">
      <c r="A4957" s="4">
        <v>6159.0</v>
      </c>
      <c r="B4957" s="5" t="s">
        <v>25296</v>
      </c>
      <c r="C4957" s="5" t="s">
        <v>25297</v>
      </c>
      <c r="D4957" s="6" t="s">
        <v>23871</v>
      </c>
      <c r="E4957" s="5" t="s">
        <v>23872</v>
      </c>
      <c r="F4957" s="5" t="s">
        <v>22149</v>
      </c>
      <c r="G4957" s="6" t="s">
        <v>25298</v>
      </c>
      <c r="H4957" s="7" t="s">
        <v>25299</v>
      </c>
      <c r="I4957" s="8" t="s">
        <v>25300</v>
      </c>
      <c r="J4957" s="5" t="s">
        <v>42</v>
      </c>
      <c r="K4957" s="5" t="s">
        <v>375</v>
      </c>
    </row>
    <row r="4958">
      <c r="A4958" s="4">
        <v>6158.0</v>
      </c>
      <c r="B4958" s="5" t="s">
        <v>25301</v>
      </c>
      <c r="C4958" s="5" t="s">
        <v>25302</v>
      </c>
      <c r="D4958" s="6" t="s">
        <v>23871</v>
      </c>
      <c r="E4958" s="5" t="s">
        <v>23872</v>
      </c>
      <c r="F4958" s="5" t="s">
        <v>22149</v>
      </c>
      <c r="G4958" s="6" t="s">
        <v>25303</v>
      </c>
      <c r="H4958" s="5" t="s">
        <v>25304</v>
      </c>
      <c r="I4958" s="8" t="s">
        <v>25305</v>
      </c>
      <c r="J4958" s="5" t="s">
        <v>108</v>
      </c>
      <c r="K4958" s="5" t="s">
        <v>25306</v>
      </c>
    </row>
    <row r="4959">
      <c r="A4959" s="4">
        <v>6157.0</v>
      </c>
      <c r="B4959" s="5" t="s">
        <v>25307</v>
      </c>
      <c r="C4959" s="5" t="s">
        <v>25308</v>
      </c>
      <c r="D4959" s="6" t="s">
        <v>24057</v>
      </c>
      <c r="E4959" s="5" t="s">
        <v>23872</v>
      </c>
      <c r="F4959" s="5" t="s">
        <v>22149</v>
      </c>
      <c r="G4959" s="6" t="s">
        <v>25309</v>
      </c>
      <c r="H4959" s="7" t="s">
        <v>25310</v>
      </c>
      <c r="I4959" s="8" t="s">
        <v>25311</v>
      </c>
      <c r="J4959" s="5" t="s">
        <v>42</v>
      </c>
      <c r="K4959" s="4" t="s">
        <v>42</v>
      </c>
    </row>
    <row r="4960">
      <c r="A4960" s="4">
        <v>6156.0</v>
      </c>
      <c r="B4960" s="5" t="s">
        <v>25312</v>
      </c>
      <c r="C4960" s="5" t="s">
        <v>25313</v>
      </c>
      <c r="D4960" s="6" t="s">
        <v>23871</v>
      </c>
      <c r="E4960" s="5" t="s">
        <v>23872</v>
      </c>
      <c r="F4960" s="5" t="s">
        <v>22149</v>
      </c>
      <c r="G4960" s="6" t="s">
        <v>25314</v>
      </c>
      <c r="H4960" s="5" t="s">
        <v>25315</v>
      </c>
      <c r="I4960" s="8" t="s">
        <v>8159</v>
      </c>
      <c r="J4960" s="5" t="s">
        <v>42</v>
      </c>
      <c r="K4960" s="5" t="s">
        <v>20993</v>
      </c>
    </row>
    <row r="4961">
      <c r="A4961" s="4">
        <v>6155.0</v>
      </c>
      <c r="B4961" s="5" t="s">
        <v>25316</v>
      </c>
      <c r="C4961" s="5" t="s">
        <v>25317</v>
      </c>
      <c r="D4961" s="6" t="s">
        <v>24157</v>
      </c>
      <c r="E4961" s="5" t="s">
        <v>23872</v>
      </c>
      <c r="F4961" s="5" t="s">
        <v>22149</v>
      </c>
      <c r="G4961" s="6" t="s">
        <v>25318</v>
      </c>
      <c r="H4961" s="5" t="s">
        <v>25319</v>
      </c>
      <c r="I4961" s="8" t="s">
        <v>25320</v>
      </c>
      <c r="J4961" s="5" t="s">
        <v>42</v>
      </c>
      <c r="K4961" s="5" t="s">
        <v>16099</v>
      </c>
    </row>
    <row r="4962">
      <c r="A4962" s="4">
        <v>6154.0</v>
      </c>
      <c r="B4962" s="5" t="s">
        <v>25321</v>
      </c>
      <c r="C4962" s="5" t="s">
        <v>25322</v>
      </c>
      <c r="D4962" s="6" t="s">
        <v>23871</v>
      </c>
      <c r="E4962" s="5" t="s">
        <v>23872</v>
      </c>
      <c r="F4962" s="5" t="s">
        <v>22149</v>
      </c>
      <c r="G4962" s="6" t="s">
        <v>25323</v>
      </c>
      <c r="H4962" s="5" t="s">
        <v>25324</v>
      </c>
      <c r="I4962" s="9" t="s">
        <v>25325</v>
      </c>
      <c r="J4962" s="5" t="s">
        <v>93</v>
      </c>
      <c r="K4962" s="4" t="s">
        <v>42</v>
      </c>
    </row>
    <row r="4963">
      <c r="A4963" s="4">
        <v>6153.0</v>
      </c>
      <c r="B4963" s="5" t="s">
        <v>25326</v>
      </c>
      <c r="C4963" s="5" t="s">
        <v>25327</v>
      </c>
      <c r="D4963" s="6" t="s">
        <v>25050</v>
      </c>
      <c r="E4963" s="5" t="s">
        <v>23872</v>
      </c>
      <c r="F4963" s="5" t="s">
        <v>22149</v>
      </c>
      <c r="G4963" s="6" t="s">
        <v>25328</v>
      </c>
      <c r="H4963" s="5" t="s">
        <v>25329</v>
      </c>
      <c r="I4963" s="8" t="s">
        <v>25330</v>
      </c>
      <c r="J4963" s="5" t="s">
        <v>367</v>
      </c>
      <c r="K4963" s="5" t="s">
        <v>9753</v>
      </c>
    </row>
    <row r="4964">
      <c r="A4964" s="4">
        <v>6152.0</v>
      </c>
      <c r="B4964" s="5" t="s">
        <v>25331</v>
      </c>
      <c r="C4964" s="5" t="s">
        <v>25332</v>
      </c>
      <c r="D4964" s="6" t="s">
        <v>25050</v>
      </c>
      <c r="E4964" s="5" t="s">
        <v>23872</v>
      </c>
      <c r="F4964" s="5" t="s">
        <v>22149</v>
      </c>
      <c r="G4964" s="6" t="s">
        <v>25333</v>
      </c>
      <c r="H4964" s="7" t="s">
        <v>25334</v>
      </c>
      <c r="I4964" s="8" t="s">
        <v>25335</v>
      </c>
      <c r="J4964" s="5" t="s">
        <v>42</v>
      </c>
      <c r="K4964" s="5" t="s">
        <v>523</v>
      </c>
    </row>
    <row r="4965">
      <c r="A4965" s="4">
        <v>6151.0</v>
      </c>
      <c r="B4965" s="5" t="s">
        <v>25336</v>
      </c>
      <c r="C4965" s="5" t="s">
        <v>25337</v>
      </c>
      <c r="D4965" s="6" t="s">
        <v>25338</v>
      </c>
      <c r="E4965" s="5" t="s">
        <v>23872</v>
      </c>
      <c r="F4965" s="5" t="s">
        <v>22149</v>
      </c>
      <c r="G4965" s="6" t="s">
        <v>25339</v>
      </c>
      <c r="H4965" s="5" t="s">
        <v>25340</v>
      </c>
      <c r="I4965" s="8" t="s">
        <v>25341</v>
      </c>
      <c r="J4965" s="5" t="s">
        <v>108</v>
      </c>
      <c r="K4965" s="5" t="s">
        <v>6053</v>
      </c>
    </row>
    <row r="4966">
      <c r="A4966" s="4">
        <v>6150.0</v>
      </c>
      <c r="B4966" s="5" t="s">
        <v>25342</v>
      </c>
      <c r="C4966" s="5" t="s">
        <v>25343</v>
      </c>
      <c r="D4966" s="6" t="s">
        <v>25344</v>
      </c>
      <c r="E4966" s="5" t="s">
        <v>23872</v>
      </c>
      <c r="F4966" s="5" t="s">
        <v>22149</v>
      </c>
      <c r="G4966" s="6" t="s">
        <v>25345</v>
      </c>
      <c r="H4966" s="4" t="s">
        <v>25346</v>
      </c>
      <c r="I4966" s="8" t="s">
        <v>24014</v>
      </c>
      <c r="J4966" s="5" t="s">
        <v>42</v>
      </c>
      <c r="K4966" s="5" t="s">
        <v>7719</v>
      </c>
    </row>
    <row r="4967">
      <c r="A4967" s="4">
        <v>6149.0</v>
      </c>
      <c r="B4967" s="5" t="s">
        <v>25347</v>
      </c>
      <c r="C4967" s="5" t="s">
        <v>25348</v>
      </c>
      <c r="D4967" s="6" t="s">
        <v>25050</v>
      </c>
      <c r="E4967" s="5" t="s">
        <v>23872</v>
      </c>
      <c r="F4967" s="5" t="s">
        <v>22149</v>
      </c>
      <c r="G4967" s="6" t="s">
        <v>25349</v>
      </c>
      <c r="H4967" s="7" t="s">
        <v>25350</v>
      </c>
      <c r="I4967" s="8" t="s">
        <v>25351</v>
      </c>
      <c r="J4967" s="5" t="s">
        <v>42</v>
      </c>
      <c r="K4967" s="5" t="s">
        <v>1410</v>
      </c>
    </row>
    <row r="4968">
      <c r="A4968" s="4">
        <v>6148.0</v>
      </c>
      <c r="B4968" s="5" t="s">
        <v>25352</v>
      </c>
      <c r="C4968" s="5" t="s">
        <v>25353</v>
      </c>
      <c r="D4968" s="6" t="s">
        <v>23871</v>
      </c>
      <c r="E4968" s="5" t="s">
        <v>23872</v>
      </c>
      <c r="F4968" s="5" t="s">
        <v>22149</v>
      </c>
      <c r="G4968" s="6" t="s">
        <v>25354</v>
      </c>
      <c r="H4968" s="5" t="s">
        <v>25355</v>
      </c>
      <c r="I4968" s="8" t="s">
        <v>25356</v>
      </c>
      <c r="J4968" s="5" t="s">
        <v>93</v>
      </c>
      <c r="K4968" s="5" t="s">
        <v>294</v>
      </c>
    </row>
    <row r="4969">
      <c r="A4969" s="4">
        <v>6147.0</v>
      </c>
      <c r="B4969" s="5" t="s">
        <v>25357</v>
      </c>
      <c r="C4969" s="5" t="s">
        <v>25358</v>
      </c>
      <c r="D4969" s="6" t="s">
        <v>24057</v>
      </c>
      <c r="E4969" s="5" t="s">
        <v>23872</v>
      </c>
      <c r="F4969" s="5" t="s">
        <v>22149</v>
      </c>
      <c r="G4969" s="6" t="s">
        <v>25359</v>
      </c>
      <c r="H4969" s="7" t="s">
        <v>25360</v>
      </c>
      <c r="I4969" s="8" t="str">
        <f>LOWER(SUBSTITUTE(SUBSTITUTE(SUBSTITUTE(SUBSTITUTE(SUBSTITUTE(SUBSTITUTE(SUBSTITUTE(B4969,"S.L.",""),"SL",""),"S.A.",""),"SA","")," ",""),".",""),",",""))&amp;".com"</f>
        <v>nohouse.com</v>
      </c>
      <c r="J4969" s="5" t="s">
        <v>42</v>
      </c>
      <c r="K4969" s="4" t="s">
        <v>42</v>
      </c>
    </row>
    <row r="4970">
      <c r="A4970" s="4">
        <v>6146.0</v>
      </c>
      <c r="B4970" s="5" t="s">
        <v>25361</v>
      </c>
      <c r="C4970" s="5" t="s">
        <v>25362</v>
      </c>
      <c r="D4970" s="6" t="s">
        <v>23871</v>
      </c>
      <c r="E4970" s="5" t="s">
        <v>23872</v>
      </c>
      <c r="F4970" s="5" t="s">
        <v>22149</v>
      </c>
      <c r="G4970" s="6" t="s">
        <v>25363</v>
      </c>
      <c r="H4970" s="5" t="s">
        <v>25364</v>
      </c>
      <c r="I4970" s="9" t="s">
        <v>25365</v>
      </c>
      <c r="J4970" s="5" t="s">
        <v>42</v>
      </c>
      <c r="K4970" s="5" t="s">
        <v>16136</v>
      </c>
    </row>
    <row r="4971">
      <c r="A4971" s="4">
        <v>6145.0</v>
      </c>
      <c r="B4971" s="5" t="s">
        <v>25366</v>
      </c>
      <c r="C4971" s="5" t="s">
        <v>25367</v>
      </c>
      <c r="D4971" s="6" t="s">
        <v>23871</v>
      </c>
      <c r="E4971" s="5" t="s">
        <v>23872</v>
      </c>
      <c r="F4971" s="5" t="s">
        <v>22149</v>
      </c>
      <c r="G4971" s="6" t="s">
        <v>25368</v>
      </c>
      <c r="H4971" s="5" t="s">
        <v>25369</v>
      </c>
      <c r="I4971" s="8" t="s">
        <v>17463</v>
      </c>
      <c r="J4971" s="5" t="s">
        <v>108</v>
      </c>
      <c r="K4971" s="5" t="s">
        <v>1663</v>
      </c>
    </row>
    <row r="4972">
      <c r="A4972" s="4">
        <v>6144.0</v>
      </c>
      <c r="B4972" s="5" t="s">
        <v>25370</v>
      </c>
      <c r="C4972" s="5" t="s">
        <v>25371</v>
      </c>
      <c r="D4972" s="6" t="s">
        <v>23871</v>
      </c>
      <c r="E4972" s="5" t="s">
        <v>23872</v>
      </c>
      <c r="F4972" s="5" t="s">
        <v>22149</v>
      </c>
      <c r="G4972" s="6" t="s">
        <v>25372</v>
      </c>
      <c r="H4972" s="5" t="s">
        <v>25373</v>
      </c>
      <c r="I4972" s="8" t="s">
        <v>25374</v>
      </c>
      <c r="J4972" s="5" t="s">
        <v>367</v>
      </c>
      <c r="K4972" s="5" t="s">
        <v>170</v>
      </c>
    </row>
    <row r="4973">
      <c r="A4973" s="4">
        <v>6143.0</v>
      </c>
      <c r="B4973" s="5" t="s">
        <v>25375</v>
      </c>
      <c r="C4973" s="5" t="s">
        <v>25376</v>
      </c>
      <c r="D4973" s="6" t="s">
        <v>24057</v>
      </c>
      <c r="E4973" s="5" t="s">
        <v>23872</v>
      </c>
      <c r="F4973" s="5" t="s">
        <v>22149</v>
      </c>
      <c r="G4973" s="6" t="s">
        <v>25377</v>
      </c>
      <c r="H4973" s="5" t="s">
        <v>25378</v>
      </c>
      <c r="I4973" s="8" t="s">
        <v>25379</v>
      </c>
      <c r="J4973" s="5" t="s">
        <v>51</v>
      </c>
      <c r="K4973" s="5" t="s">
        <v>201</v>
      </c>
    </row>
    <row r="4974">
      <c r="A4974" s="4">
        <v>6142.0</v>
      </c>
      <c r="B4974" s="5" t="s">
        <v>25380</v>
      </c>
      <c r="C4974" s="5" t="s">
        <v>25381</v>
      </c>
      <c r="D4974" s="6" t="s">
        <v>24157</v>
      </c>
      <c r="E4974" s="5" t="s">
        <v>23872</v>
      </c>
      <c r="F4974" s="5" t="s">
        <v>22149</v>
      </c>
      <c r="G4974" s="6" t="s">
        <v>25382</v>
      </c>
      <c r="H4974" s="5" t="s">
        <v>25383</v>
      </c>
      <c r="I4974" s="9" t="s">
        <v>25384</v>
      </c>
      <c r="J4974" s="5" t="s">
        <v>42</v>
      </c>
      <c r="K4974" s="5" t="s">
        <v>5510</v>
      </c>
    </row>
    <row r="4975">
      <c r="A4975" s="4">
        <v>6141.0</v>
      </c>
      <c r="B4975" s="5" t="s">
        <v>25385</v>
      </c>
      <c r="C4975" s="5" t="s">
        <v>25386</v>
      </c>
      <c r="D4975" s="6" t="s">
        <v>25387</v>
      </c>
      <c r="E4975" s="5" t="s">
        <v>23872</v>
      </c>
      <c r="F4975" s="5" t="s">
        <v>22149</v>
      </c>
      <c r="G4975" s="6" t="s">
        <v>25388</v>
      </c>
      <c r="H4975" s="7" t="s">
        <v>25389</v>
      </c>
      <c r="I4975" s="8" t="s">
        <v>25390</v>
      </c>
      <c r="J4975" s="5" t="s">
        <v>42</v>
      </c>
      <c r="K4975" s="4" t="s">
        <v>42</v>
      </c>
    </row>
    <row r="4976">
      <c r="A4976" s="4">
        <v>6140.0</v>
      </c>
      <c r="B4976" s="5" t="s">
        <v>25391</v>
      </c>
      <c r="C4976" s="5" t="s">
        <v>25392</v>
      </c>
      <c r="D4976" s="6" t="s">
        <v>23934</v>
      </c>
      <c r="E4976" s="5" t="s">
        <v>23872</v>
      </c>
      <c r="F4976" s="5" t="s">
        <v>22149</v>
      </c>
      <c r="G4976" s="6" t="s">
        <v>25393</v>
      </c>
      <c r="H4976" s="7" t="s">
        <v>25394</v>
      </c>
      <c r="I4976" s="8" t="str">
        <f>LOWER(SUBSTITUTE(SUBSTITUTE(SUBSTITUTE(SUBSTITUTE(SUBSTITUTE(SUBSTITUTE(SUBSTITUTE(B4976,"S.L.",""),"SL",""),"S.A.",""),"SA","")," ",""),".",""),",",""))&amp;".com"</f>
        <v>campanile.com</v>
      </c>
      <c r="J4976" s="5" t="s">
        <v>42</v>
      </c>
      <c r="K4976" s="5" t="s">
        <v>2513</v>
      </c>
    </row>
    <row r="4977">
      <c r="A4977" s="4">
        <v>6139.0</v>
      </c>
      <c r="B4977" s="5" t="s">
        <v>25395</v>
      </c>
      <c r="C4977" s="5" t="s">
        <v>25396</v>
      </c>
      <c r="D4977" s="6" t="s">
        <v>23934</v>
      </c>
      <c r="E4977" s="5" t="s">
        <v>23872</v>
      </c>
      <c r="F4977" s="5" t="s">
        <v>22149</v>
      </c>
      <c r="G4977" s="6" t="s">
        <v>25397</v>
      </c>
      <c r="H4977" s="5" t="s">
        <v>25398</v>
      </c>
      <c r="I4977" s="8" t="s">
        <v>25399</v>
      </c>
      <c r="J4977" s="5" t="s">
        <v>42</v>
      </c>
      <c r="K4977" s="5" t="s">
        <v>134</v>
      </c>
    </row>
    <row r="4978">
      <c r="A4978" s="4">
        <v>6137.0</v>
      </c>
      <c r="B4978" s="5" t="s">
        <v>25400</v>
      </c>
      <c r="C4978" s="5" t="s">
        <v>25401</v>
      </c>
      <c r="D4978" s="6" t="s">
        <v>23934</v>
      </c>
      <c r="E4978" s="5" t="s">
        <v>23872</v>
      </c>
      <c r="F4978" s="5" t="s">
        <v>22149</v>
      </c>
      <c r="G4978" s="6" t="s">
        <v>25402</v>
      </c>
      <c r="H4978" s="5" t="s">
        <v>25403</v>
      </c>
      <c r="I4978" s="8" t="s">
        <v>41</v>
      </c>
      <c r="J4978" s="5" t="s">
        <v>42</v>
      </c>
      <c r="K4978" s="5" t="s">
        <v>1421</v>
      </c>
    </row>
    <row r="4979">
      <c r="A4979" s="4">
        <v>6138.0</v>
      </c>
      <c r="B4979" s="5" t="s">
        <v>25400</v>
      </c>
      <c r="C4979" s="5" t="s">
        <v>25404</v>
      </c>
      <c r="D4979" s="6" t="s">
        <v>23934</v>
      </c>
      <c r="E4979" s="5" t="s">
        <v>23872</v>
      </c>
      <c r="F4979" s="5" t="s">
        <v>22149</v>
      </c>
      <c r="G4979" s="6" t="s">
        <v>25402</v>
      </c>
      <c r="H4979" s="5" t="s">
        <v>25403</v>
      </c>
      <c r="I4979" s="8" t="s">
        <v>2923</v>
      </c>
      <c r="J4979" s="5" t="s">
        <v>93</v>
      </c>
      <c r="K4979" s="5" t="s">
        <v>1421</v>
      </c>
    </row>
    <row r="4980">
      <c r="A4980" s="4">
        <v>6136.0</v>
      </c>
      <c r="B4980" s="5" t="s">
        <v>25405</v>
      </c>
      <c r="C4980" s="5" t="s">
        <v>25406</v>
      </c>
      <c r="D4980" s="6" t="s">
        <v>23934</v>
      </c>
      <c r="E4980" s="5" t="s">
        <v>23872</v>
      </c>
      <c r="F4980" s="5" t="s">
        <v>22149</v>
      </c>
      <c r="G4980" s="6" t="s">
        <v>25407</v>
      </c>
      <c r="H4980" s="5" t="s">
        <v>25398</v>
      </c>
      <c r="I4980" s="8" t="s">
        <v>25399</v>
      </c>
      <c r="J4980" s="5" t="s">
        <v>93</v>
      </c>
      <c r="K4980" s="5" t="s">
        <v>134</v>
      </c>
    </row>
    <row r="4981">
      <c r="A4981" s="4">
        <v>6135.0</v>
      </c>
      <c r="B4981" s="5" t="s">
        <v>25408</v>
      </c>
      <c r="C4981" s="5" t="s">
        <v>25409</v>
      </c>
      <c r="D4981" s="6" t="s">
        <v>24819</v>
      </c>
      <c r="E4981" s="5" t="s">
        <v>23872</v>
      </c>
      <c r="F4981" s="5" t="s">
        <v>22149</v>
      </c>
      <c r="G4981" s="6" t="s">
        <v>25410</v>
      </c>
      <c r="H4981" s="4" t="s">
        <v>25411</v>
      </c>
      <c r="I4981" s="8" t="s">
        <v>25412</v>
      </c>
      <c r="J4981" s="5" t="s">
        <v>93</v>
      </c>
      <c r="K4981" s="5" t="s">
        <v>4672</v>
      </c>
    </row>
    <row r="4982">
      <c r="A4982" s="4">
        <v>6134.0</v>
      </c>
      <c r="B4982" s="5" t="s">
        <v>25413</v>
      </c>
      <c r="C4982" s="5" t="s">
        <v>25414</v>
      </c>
      <c r="D4982" s="6" t="s">
        <v>22147</v>
      </c>
      <c r="E4982" s="5" t="s">
        <v>22148</v>
      </c>
      <c r="F4982" s="5" t="s">
        <v>22149</v>
      </c>
      <c r="G4982" s="6" t="s">
        <v>25415</v>
      </c>
      <c r="H4982" s="7" t="s">
        <v>25416</v>
      </c>
      <c r="I4982" s="8" t="s">
        <v>25417</v>
      </c>
      <c r="J4982" s="5" t="s">
        <v>463</v>
      </c>
      <c r="K4982" s="4" t="s">
        <v>42</v>
      </c>
    </row>
    <row r="4983">
      <c r="A4983" s="4">
        <v>6133.0</v>
      </c>
      <c r="B4983" s="5" t="s">
        <v>25418</v>
      </c>
      <c r="C4983" s="5" t="s">
        <v>25419</v>
      </c>
      <c r="D4983" s="6" t="s">
        <v>23579</v>
      </c>
      <c r="E4983" s="5" t="s">
        <v>23573</v>
      </c>
      <c r="F4983" s="5" t="s">
        <v>22149</v>
      </c>
      <c r="G4983" s="6" t="s">
        <v>25420</v>
      </c>
      <c r="H4983" s="5" t="s">
        <v>25421</v>
      </c>
      <c r="I4983" s="8" t="s">
        <v>25145</v>
      </c>
      <c r="J4983" s="5" t="s">
        <v>18</v>
      </c>
      <c r="K4983" s="4" t="s">
        <v>42</v>
      </c>
    </row>
    <row r="4984">
      <c r="A4984" s="4">
        <v>11123.0</v>
      </c>
      <c r="B4984" s="5" t="s">
        <v>25422</v>
      </c>
      <c r="C4984" s="5" t="s">
        <v>25423</v>
      </c>
      <c r="D4984" s="6" t="s">
        <v>23681</v>
      </c>
      <c r="E4984" s="5" t="s">
        <v>23573</v>
      </c>
      <c r="F4984" s="5" t="s">
        <v>22149</v>
      </c>
      <c r="G4984" s="12" t="s">
        <v>25424</v>
      </c>
      <c r="H4984" s="5" t="s">
        <v>25425</v>
      </c>
      <c r="I4984" s="8" t="s">
        <v>25426</v>
      </c>
      <c r="J4984" s="5" t="s">
        <v>42</v>
      </c>
      <c r="K4984" s="5" t="s">
        <v>1415</v>
      </c>
    </row>
    <row r="4985">
      <c r="A4985" s="4">
        <v>11122.0</v>
      </c>
      <c r="B4985" s="5" t="s">
        <v>25427</v>
      </c>
      <c r="C4985" s="5" t="s">
        <v>25428</v>
      </c>
      <c r="D4985" s="6" t="s">
        <v>23878</v>
      </c>
      <c r="E4985" s="5" t="s">
        <v>23879</v>
      </c>
      <c r="F4985" s="5" t="s">
        <v>22149</v>
      </c>
      <c r="G4985" s="12" t="s">
        <v>25429</v>
      </c>
      <c r="H4985" s="5" t="s">
        <v>25430</v>
      </c>
      <c r="I4985" s="8" t="s">
        <v>25431</v>
      </c>
      <c r="J4985" s="5" t="s">
        <v>51</v>
      </c>
      <c r="K4985" s="5" t="s">
        <v>553</v>
      </c>
    </row>
    <row r="4986">
      <c r="A4986" s="4">
        <v>11146.0</v>
      </c>
      <c r="B4986" s="5" t="s">
        <v>25432</v>
      </c>
      <c r="C4986" s="5" t="s">
        <v>10737</v>
      </c>
      <c r="D4986" s="6" t="s">
        <v>24106</v>
      </c>
      <c r="E4986" s="5" t="s">
        <v>24107</v>
      </c>
      <c r="F4986" s="5" t="s">
        <v>22149</v>
      </c>
      <c r="G4986" s="12" t="s">
        <v>25433</v>
      </c>
      <c r="H4986" s="4" t="s">
        <v>25121</v>
      </c>
      <c r="I4986" s="11" t="s">
        <v>25122</v>
      </c>
      <c r="J4986" s="5" t="s">
        <v>93</v>
      </c>
      <c r="K4986" s="5" t="s">
        <v>201</v>
      </c>
    </row>
    <row r="4987">
      <c r="A4987" s="4">
        <v>6131.0</v>
      </c>
      <c r="B4987" s="5" t="s">
        <v>25434</v>
      </c>
      <c r="C4987" s="5" t="s">
        <v>25435</v>
      </c>
      <c r="D4987" s="6" t="s">
        <v>25436</v>
      </c>
      <c r="E4987" s="5" t="s">
        <v>25437</v>
      </c>
      <c r="F4987" s="5" t="s">
        <v>25438</v>
      </c>
      <c r="G4987" s="6" t="s">
        <v>25439</v>
      </c>
      <c r="H4987" s="5" t="s">
        <v>25440</v>
      </c>
      <c r="I4987" s="8" t="s">
        <v>25441</v>
      </c>
      <c r="J4987" s="5" t="s">
        <v>367</v>
      </c>
      <c r="K4987" s="5" t="s">
        <v>1495</v>
      </c>
    </row>
    <row r="4988">
      <c r="A4988" s="4">
        <v>6132.0</v>
      </c>
      <c r="B4988" s="5" t="s">
        <v>25442</v>
      </c>
      <c r="C4988" s="5" t="s">
        <v>25443</v>
      </c>
      <c r="D4988" s="6" t="s">
        <v>25436</v>
      </c>
      <c r="E4988" s="5" t="s">
        <v>25437</v>
      </c>
      <c r="F4988" s="5" t="s">
        <v>25438</v>
      </c>
      <c r="G4988" s="6" t="s">
        <v>25439</v>
      </c>
      <c r="H4988" s="5" t="s">
        <v>25440</v>
      </c>
      <c r="I4988" s="8" t="s">
        <v>25441</v>
      </c>
      <c r="J4988" s="5" t="s">
        <v>51</v>
      </c>
      <c r="K4988" s="5" t="s">
        <v>260</v>
      </c>
    </row>
    <row r="4989">
      <c r="A4989" s="4">
        <v>6130.0</v>
      </c>
      <c r="B4989" s="5" t="s">
        <v>25444</v>
      </c>
      <c r="C4989" s="5" t="s">
        <v>25445</v>
      </c>
      <c r="D4989" s="6" t="s">
        <v>25436</v>
      </c>
      <c r="E4989" s="5" t="s">
        <v>25437</v>
      </c>
      <c r="F4989" s="5" t="s">
        <v>25438</v>
      </c>
      <c r="G4989" s="6" t="s">
        <v>25439</v>
      </c>
      <c r="H4989" s="5" t="s">
        <v>25440</v>
      </c>
      <c r="I4989" s="8" t="s">
        <v>25446</v>
      </c>
      <c r="J4989" s="5" t="s">
        <v>42</v>
      </c>
      <c r="K4989" s="4" t="s">
        <v>42</v>
      </c>
    </row>
    <row r="4990">
      <c r="A4990" s="4">
        <v>6129.0</v>
      </c>
      <c r="B4990" s="5" t="s">
        <v>25447</v>
      </c>
      <c r="C4990" s="5" t="s">
        <v>25448</v>
      </c>
      <c r="D4990" s="6" t="s">
        <v>25449</v>
      </c>
      <c r="E4990" s="5" t="s">
        <v>25450</v>
      </c>
      <c r="F4990" s="5" t="s">
        <v>25438</v>
      </c>
      <c r="G4990" s="6" t="s">
        <v>25451</v>
      </c>
      <c r="H4990" s="5" t="s">
        <v>25452</v>
      </c>
      <c r="I4990" s="8" t="s">
        <v>25453</v>
      </c>
      <c r="J4990" s="5" t="s">
        <v>18</v>
      </c>
      <c r="K4990" s="5" t="s">
        <v>233</v>
      </c>
    </row>
    <row r="4991">
      <c r="A4991" s="4">
        <v>6128.0</v>
      </c>
      <c r="B4991" s="5" t="s">
        <v>25454</v>
      </c>
      <c r="C4991" s="5" t="s">
        <v>25455</v>
      </c>
      <c r="D4991" s="6" t="s">
        <v>25456</v>
      </c>
      <c r="E4991" s="5" t="s">
        <v>25457</v>
      </c>
      <c r="F4991" s="5" t="s">
        <v>25438</v>
      </c>
      <c r="G4991" s="6" t="s">
        <v>25458</v>
      </c>
      <c r="H4991" s="7" t="s">
        <v>25459</v>
      </c>
      <c r="I4991" s="8" t="str">
        <f t="shared" ref="I4991:I4992" si="21">LOWER(SUBSTITUTE(SUBSTITUTE(SUBSTITUTE(SUBSTITUTE(SUBSTITUTE(SUBSTITUTE(SUBSTITUTE(B4991,"S.L.",""),"SL",""),"S.A.",""),"SA","")," ",""),".",""),",",""))&amp;".com"</f>
        <v>expressbyholidayinnonda.com</v>
      </c>
      <c r="J4991" s="5" t="s">
        <v>93</v>
      </c>
      <c r="K4991" s="5" t="s">
        <v>4985</v>
      </c>
    </row>
    <row r="4992">
      <c r="A4992" s="4">
        <v>6127.0</v>
      </c>
      <c r="B4992" s="5" t="s">
        <v>25460</v>
      </c>
      <c r="C4992" s="5" t="s">
        <v>25461</v>
      </c>
      <c r="D4992" s="6" t="s">
        <v>25462</v>
      </c>
      <c r="E4992" s="5" t="s">
        <v>25463</v>
      </c>
      <c r="F4992" s="5" t="s">
        <v>25438</v>
      </c>
      <c r="G4992" s="6" t="s">
        <v>25464</v>
      </c>
      <c r="H4992" s="7" t="s">
        <v>25465</v>
      </c>
      <c r="I4992" s="4" t="str">
        <f t="shared" si="21"/>
        <v>montañetadevalld´alba.com</v>
      </c>
      <c r="J4992" s="5" t="s">
        <v>463</v>
      </c>
      <c r="K4992" s="5" t="s">
        <v>66</v>
      </c>
    </row>
    <row r="4993">
      <c r="A4993" s="4">
        <v>6126.0</v>
      </c>
      <c r="B4993" s="5" t="s">
        <v>25466</v>
      </c>
      <c r="C4993" s="5" t="s">
        <v>25467</v>
      </c>
      <c r="D4993" s="6" t="s">
        <v>25468</v>
      </c>
      <c r="E4993" s="5" t="s">
        <v>25469</v>
      </c>
      <c r="F4993" s="5" t="s">
        <v>25438</v>
      </c>
      <c r="G4993" s="6" t="s">
        <v>25470</v>
      </c>
      <c r="H4993" s="5" t="s">
        <v>25471</v>
      </c>
      <c r="I4993" s="8" t="s">
        <v>25472</v>
      </c>
      <c r="J4993" s="5" t="s">
        <v>42</v>
      </c>
      <c r="K4993" s="5" t="s">
        <v>66</v>
      </c>
    </row>
    <row r="4994">
      <c r="A4994" s="4">
        <v>6125.0</v>
      </c>
      <c r="B4994" s="5" t="s">
        <v>25473</v>
      </c>
      <c r="C4994" s="5" t="s">
        <v>25474</v>
      </c>
      <c r="D4994" s="6" t="s">
        <v>25475</v>
      </c>
      <c r="E4994" s="5" t="s">
        <v>25476</v>
      </c>
      <c r="F4994" s="5" t="s">
        <v>25438</v>
      </c>
      <c r="G4994" s="6" t="s">
        <v>25477</v>
      </c>
      <c r="H4994" s="4" t="s">
        <v>25478</v>
      </c>
      <c r="I4994" s="8" t="s">
        <v>25479</v>
      </c>
      <c r="J4994" s="5" t="s">
        <v>93</v>
      </c>
      <c r="K4994" s="5" t="s">
        <v>10171</v>
      </c>
    </row>
    <row r="4995">
      <c r="A4995" s="4">
        <v>6124.0</v>
      </c>
      <c r="B4995" s="5" t="s">
        <v>25480</v>
      </c>
      <c r="C4995" s="5" t="s">
        <v>25481</v>
      </c>
      <c r="D4995" s="6" t="s">
        <v>25482</v>
      </c>
      <c r="E4995" s="5" t="s">
        <v>25483</v>
      </c>
      <c r="F4995" s="5" t="s">
        <v>25438</v>
      </c>
      <c r="G4995" s="6" t="s">
        <v>25484</v>
      </c>
      <c r="H4995" s="5" t="s">
        <v>25485</v>
      </c>
      <c r="I4995" s="8" t="s">
        <v>5451</v>
      </c>
      <c r="J4995" s="5" t="s">
        <v>108</v>
      </c>
      <c r="K4995" s="5" t="s">
        <v>1663</v>
      </c>
    </row>
    <row r="4996">
      <c r="A4996" s="4">
        <v>6123.0</v>
      </c>
      <c r="B4996" s="5" t="s">
        <v>25486</v>
      </c>
      <c r="C4996" s="5" t="s">
        <v>25487</v>
      </c>
      <c r="D4996" s="6" t="s">
        <v>25488</v>
      </c>
      <c r="E4996" s="5" t="s">
        <v>25489</v>
      </c>
      <c r="F4996" s="5" t="s">
        <v>25438</v>
      </c>
      <c r="G4996" s="6" t="s">
        <v>25490</v>
      </c>
      <c r="H4996" s="5" t="s">
        <v>25491</v>
      </c>
      <c r="I4996" s="8" t="s">
        <v>25492</v>
      </c>
      <c r="J4996" s="5" t="s">
        <v>463</v>
      </c>
      <c r="K4996" s="5" t="s">
        <v>464</v>
      </c>
    </row>
    <row r="4997">
      <c r="A4997" s="4">
        <v>6122.0</v>
      </c>
      <c r="B4997" s="5" t="s">
        <v>25493</v>
      </c>
      <c r="C4997" s="5" t="s">
        <v>25494</v>
      </c>
      <c r="D4997" s="6" t="s">
        <v>25488</v>
      </c>
      <c r="E4997" s="5" t="s">
        <v>25489</v>
      </c>
      <c r="F4997" s="5" t="s">
        <v>25438</v>
      </c>
      <c r="G4997" s="6" t="s">
        <v>25495</v>
      </c>
      <c r="H4997" s="5" t="s">
        <v>25496</v>
      </c>
      <c r="I4997" s="8" t="s">
        <v>25497</v>
      </c>
      <c r="J4997" s="5" t="s">
        <v>18</v>
      </c>
      <c r="K4997" s="5" t="s">
        <v>1144</v>
      </c>
    </row>
    <row r="4998">
      <c r="A4998" s="4">
        <v>6121.0</v>
      </c>
      <c r="B4998" s="5" t="s">
        <v>25498</v>
      </c>
      <c r="C4998" s="5" t="s">
        <v>25499</v>
      </c>
      <c r="D4998" s="6" t="s">
        <v>25500</v>
      </c>
      <c r="E4998" s="5" t="s">
        <v>25501</v>
      </c>
      <c r="F4998" s="5" t="s">
        <v>25438</v>
      </c>
      <c r="G4998" s="6" t="s">
        <v>25502</v>
      </c>
      <c r="H4998" s="4" t="s">
        <v>25503</v>
      </c>
      <c r="I4998" s="11" t="s">
        <v>25504</v>
      </c>
      <c r="J4998" s="5" t="s">
        <v>42</v>
      </c>
      <c r="K4998" s="4" t="s">
        <v>42</v>
      </c>
    </row>
    <row r="4999">
      <c r="A4999" s="4">
        <v>6120.0</v>
      </c>
      <c r="B4999" s="5" t="s">
        <v>25505</v>
      </c>
      <c r="C4999" s="5" t="s">
        <v>25506</v>
      </c>
      <c r="D4999" s="6" t="s">
        <v>25456</v>
      </c>
      <c r="E4999" s="5" t="s">
        <v>25457</v>
      </c>
      <c r="F4999" s="5" t="s">
        <v>25438</v>
      </c>
      <c r="G4999" s="6" t="s">
        <v>25507</v>
      </c>
      <c r="H4999" s="5" t="s">
        <v>25508</v>
      </c>
      <c r="I4999" s="8" t="s">
        <v>25509</v>
      </c>
      <c r="J4999" s="5" t="s">
        <v>51</v>
      </c>
      <c r="K4999" s="5" t="s">
        <v>950</v>
      </c>
    </row>
    <row r="5000">
      <c r="A5000" s="4">
        <v>6119.0</v>
      </c>
      <c r="B5000" s="5" t="s">
        <v>25510</v>
      </c>
      <c r="C5000" s="5" t="s">
        <v>25511</v>
      </c>
      <c r="D5000" s="6" t="s">
        <v>25512</v>
      </c>
      <c r="E5000" s="5" t="s">
        <v>25513</v>
      </c>
      <c r="F5000" s="5" t="s">
        <v>25438</v>
      </c>
      <c r="G5000" s="6" t="s">
        <v>25514</v>
      </c>
      <c r="H5000" s="5" t="s">
        <v>25515</v>
      </c>
      <c r="I5000" s="8" t="s">
        <v>25516</v>
      </c>
      <c r="J5000" s="5" t="s">
        <v>42</v>
      </c>
      <c r="K5000" s="5" t="s">
        <v>308</v>
      </c>
    </row>
    <row r="5001">
      <c r="A5001" s="4">
        <v>6118.0</v>
      </c>
      <c r="B5001" s="5" t="s">
        <v>25517</v>
      </c>
      <c r="C5001" s="5" t="s">
        <v>25518</v>
      </c>
      <c r="D5001" s="6" t="s">
        <v>25519</v>
      </c>
      <c r="E5001" s="5" t="s">
        <v>25520</v>
      </c>
      <c r="F5001" s="5" t="s">
        <v>25438</v>
      </c>
      <c r="G5001" s="6" t="s">
        <v>25521</v>
      </c>
      <c r="H5001" s="5" t="s">
        <v>25522</v>
      </c>
      <c r="I5001" s="11" t="s">
        <v>25523</v>
      </c>
      <c r="J5001" s="5" t="s">
        <v>42</v>
      </c>
      <c r="K5001" s="4" t="s">
        <v>42</v>
      </c>
    </row>
    <row r="5002">
      <c r="A5002" s="4">
        <v>6117.0</v>
      </c>
      <c r="B5002" s="5" t="s">
        <v>25524</v>
      </c>
      <c r="C5002" s="5" t="s">
        <v>25525</v>
      </c>
      <c r="D5002" s="6" t="s">
        <v>25526</v>
      </c>
      <c r="E5002" s="5" t="s">
        <v>25527</v>
      </c>
      <c r="F5002" s="5" t="s">
        <v>25438</v>
      </c>
      <c r="G5002" s="6" t="s">
        <v>25528</v>
      </c>
      <c r="H5002" s="5" t="s">
        <v>25529</v>
      </c>
      <c r="I5002" s="8" t="s">
        <v>25530</v>
      </c>
      <c r="J5002" s="5" t="s">
        <v>18</v>
      </c>
      <c r="K5002" s="5" t="s">
        <v>553</v>
      </c>
    </row>
    <row r="5003">
      <c r="A5003" s="4">
        <v>6116.0</v>
      </c>
      <c r="B5003" s="5" t="s">
        <v>25531</v>
      </c>
      <c r="C5003" s="5" t="s">
        <v>25532</v>
      </c>
      <c r="D5003" s="6" t="s">
        <v>25456</v>
      </c>
      <c r="E5003" s="5" t="s">
        <v>25457</v>
      </c>
      <c r="F5003" s="5" t="s">
        <v>25438</v>
      </c>
      <c r="G5003" s="6" t="s">
        <v>25533</v>
      </c>
      <c r="H5003" s="5" t="s">
        <v>25534</v>
      </c>
      <c r="I5003" s="8" t="s">
        <v>25535</v>
      </c>
      <c r="J5003" s="5" t="s">
        <v>51</v>
      </c>
      <c r="K5003" s="5" t="s">
        <v>782</v>
      </c>
    </row>
    <row r="5004">
      <c r="A5004" s="4">
        <v>6115.0</v>
      </c>
      <c r="B5004" s="5" t="s">
        <v>25536</v>
      </c>
      <c r="C5004" s="5" t="s">
        <v>25537</v>
      </c>
      <c r="D5004" s="6" t="s">
        <v>25538</v>
      </c>
      <c r="E5004" s="5" t="s">
        <v>25539</v>
      </c>
      <c r="F5004" s="5" t="s">
        <v>25438</v>
      </c>
      <c r="G5004" s="6" t="s">
        <v>25540</v>
      </c>
      <c r="H5004" s="5" t="s">
        <v>25541</v>
      </c>
      <c r="I5004" s="8" t="s">
        <v>25542</v>
      </c>
      <c r="J5004" s="5" t="s">
        <v>42</v>
      </c>
      <c r="K5004" s="5" t="s">
        <v>35</v>
      </c>
    </row>
    <row r="5005">
      <c r="A5005" s="4">
        <v>6114.0</v>
      </c>
      <c r="B5005" s="5" t="s">
        <v>25543</v>
      </c>
      <c r="C5005" s="5" t="s">
        <v>25544</v>
      </c>
      <c r="D5005" s="6" t="s">
        <v>25545</v>
      </c>
      <c r="E5005" s="5" t="s">
        <v>25546</v>
      </c>
      <c r="F5005" s="5" t="s">
        <v>25438</v>
      </c>
      <c r="G5005" s="6" t="s">
        <v>25547</v>
      </c>
      <c r="H5005" s="7" t="s">
        <v>25548</v>
      </c>
      <c r="I5005" s="8" t="s">
        <v>25549</v>
      </c>
      <c r="J5005" s="5" t="s">
        <v>108</v>
      </c>
      <c r="K5005" s="5" t="s">
        <v>1210</v>
      </c>
    </row>
    <row r="5006">
      <c r="A5006" s="4">
        <v>6113.0</v>
      </c>
      <c r="B5006" s="5" t="s">
        <v>25550</v>
      </c>
      <c r="C5006" s="5" t="s">
        <v>25551</v>
      </c>
      <c r="D5006" s="6" t="s">
        <v>25552</v>
      </c>
      <c r="E5006" s="5" t="s">
        <v>25553</v>
      </c>
      <c r="F5006" s="5" t="s">
        <v>25438</v>
      </c>
      <c r="G5006" s="6" t="s">
        <v>25554</v>
      </c>
      <c r="H5006" s="5" t="s">
        <v>25555</v>
      </c>
      <c r="I5006" s="8" t="s">
        <v>25556</v>
      </c>
      <c r="J5006" s="5" t="s">
        <v>108</v>
      </c>
      <c r="K5006" s="5" t="s">
        <v>152</v>
      </c>
    </row>
    <row r="5007">
      <c r="A5007" s="4">
        <v>6112.0</v>
      </c>
      <c r="B5007" s="5" t="s">
        <v>25173</v>
      </c>
      <c r="C5007" s="5" t="s">
        <v>25557</v>
      </c>
      <c r="D5007" s="6" t="s">
        <v>25558</v>
      </c>
      <c r="E5007" s="5" t="s">
        <v>25559</v>
      </c>
      <c r="F5007" s="5" t="s">
        <v>25438</v>
      </c>
      <c r="G5007" s="6" t="s">
        <v>25560</v>
      </c>
      <c r="H5007" s="5" t="s">
        <v>25561</v>
      </c>
      <c r="I5007" s="8" t="s">
        <v>25562</v>
      </c>
      <c r="J5007" s="5" t="s">
        <v>42</v>
      </c>
      <c r="K5007" s="4" t="s">
        <v>42</v>
      </c>
    </row>
    <row r="5008">
      <c r="A5008" s="4">
        <v>6111.0</v>
      </c>
      <c r="B5008" s="5" t="s">
        <v>25563</v>
      </c>
      <c r="C5008" s="5" t="s">
        <v>25564</v>
      </c>
      <c r="D5008" s="6" t="s">
        <v>25565</v>
      </c>
      <c r="E5008" s="5" t="s">
        <v>25566</v>
      </c>
      <c r="F5008" s="5" t="s">
        <v>25438</v>
      </c>
      <c r="G5008" s="6" t="s">
        <v>25567</v>
      </c>
      <c r="H5008" s="7" t="s">
        <v>25568</v>
      </c>
      <c r="I5008" s="8" t="str">
        <f>LOWER(SUBSTITUTE(SUBSTITUTE(SUBSTITUTE(SUBSTITUTE(SUBSTITUTE(SUBSTITUTE(SUBSTITUTE(B5008,"S.L.",""),"SL",""),"S.A.",""),"SA","")," ",""),".",""),",",""))&amp;".com"</f>
        <v>losdomingos.com</v>
      </c>
      <c r="J5008" s="5" t="s">
        <v>463</v>
      </c>
      <c r="K5008" s="5" t="s">
        <v>553</v>
      </c>
    </row>
    <row r="5009">
      <c r="A5009" s="4">
        <v>6110.0</v>
      </c>
      <c r="B5009" s="5" t="s">
        <v>25569</v>
      </c>
      <c r="C5009" s="5" t="s">
        <v>25570</v>
      </c>
      <c r="D5009" s="6" t="s">
        <v>25538</v>
      </c>
      <c r="E5009" s="5" t="s">
        <v>25539</v>
      </c>
      <c r="F5009" s="5" t="s">
        <v>25438</v>
      </c>
      <c r="G5009" s="6" t="s">
        <v>25571</v>
      </c>
      <c r="H5009" s="5" t="s">
        <v>25572</v>
      </c>
      <c r="I5009" s="8" t="s">
        <v>25573</v>
      </c>
      <c r="J5009" s="5" t="s">
        <v>42</v>
      </c>
      <c r="K5009" s="5" t="s">
        <v>126</v>
      </c>
    </row>
    <row r="5010">
      <c r="A5010" s="4">
        <v>6109.0</v>
      </c>
      <c r="B5010" s="5" t="s">
        <v>25574</v>
      </c>
      <c r="C5010" s="5" t="s">
        <v>25575</v>
      </c>
      <c r="D5010" s="6" t="s">
        <v>25552</v>
      </c>
      <c r="E5010" s="5" t="s">
        <v>25553</v>
      </c>
      <c r="F5010" s="5" t="s">
        <v>25438</v>
      </c>
      <c r="G5010" s="6" t="s">
        <v>25576</v>
      </c>
      <c r="H5010" s="5" t="s">
        <v>25577</v>
      </c>
      <c r="I5010" s="9" t="s">
        <v>25578</v>
      </c>
      <c r="J5010" s="5" t="s">
        <v>93</v>
      </c>
      <c r="K5010" s="5" t="s">
        <v>160</v>
      </c>
    </row>
    <row r="5011">
      <c r="A5011" s="4">
        <v>6108.0</v>
      </c>
      <c r="B5011" s="5" t="s">
        <v>25579</v>
      </c>
      <c r="C5011" s="5" t="s">
        <v>25580</v>
      </c>
      <c r="D5011" s="6" t="s">
        <v>25565</v>
      </c>
      <c r="E5011" s="5" t="s">
        <v>25566</v>
      </c>
      <c r="F5011" s="5" t="s">
        <v>25438</v>
      </c>
      <c r="G5011" s="6" t="s">
        <v>25581</v>
      </c>
      <c r="H5011" s="4" t="s">
        <v>25478</v>
      </c>
      <c r="I5011" s="8" t="s">
        <v>25479</v>
      </c>
      <c r="J5011" s="5" t="s">
        <v>93</v>
      </c>
      <c r="K5011" s="5" t="s">
        <v>498</v>
      </c>
    </row>
    <row r="5012">
      <c r="A5012" s="4">
        <v>6107.0</v>
      </c>
      <c r="B5012" s="5" t="s">
        <v>25582</v>
      </c>
      <c r="C5012" s="5" t="s">
        <v>25583</v>
      </c>
      <c r="D5012" s="6" t="s">
        <v>25584</v>
      </c>
      <c r="E5012" s="5" t="s">
        <v>25585</v>
      </c>
      <c r="F5012" s="5" t="s">
        <v>25438</v>
      </c>
      <c r="G5012" s="6" t="s">
        <v>25586</v>
      </c>
      <c r="H5012" s="5" t="s">
        <v>25587</v>
      </c>
      <c r="I5012" s="8" t="s">
        <v>25588</v>
      </c>
      <c r="J5012" s="5" t="s">
        <v>93</v>
      </c>
      <c r="K5012" s="4" t="s">
        <v>42</v>
      </c>
    </row>
    <row r="5013">
      <c r="A5013" s="4">
        <v>6106.0</v>
      </c>
      <c r="B5013" s="5" t="s">
        <v>25589</v>
      </c>
      <c r="C5013" s="5" t="s">
        <v>25590</v>
      </c>
      <c r="D5013" s="6" t="s">
        <v>25436</v>
      </c>
      <c r="E5013" s="5" t="s">
        <v>25437</v>
      </c>
      <c r="F5013" s="5" t="s">
        <v>25438</v>
      </c>
      <c r="G5013" s="6" t="s">
        <v>25591</v>
      </c>
      <c r="H5013" s="5" t="s">
        <v>25592</v>
      </c>
      <c r="I5013" s="8" t="s">
        <v>25593</v>
      </c>
      <c r="J5013" s="5" t="s">
        <v>42</v>
      </c>
      <c r="K5013" s="5" t="s">
        <v>2462</v>
      </c>
    </row>
    <row r="5014">
      <c r="A5014" s="4">
        <v>6105.0</v>
      </c>
      <c r="B5014" s="5" t="s">
        <v>25594</v>
      </c>
      <c r="C5014" s="5" t="s">
        <v>25595</v>
      </c>
      <c r="D5014" s="6" t="s">
        <v>25436</v>
      </c>
      <c r="E5014" s="5" t="s">
        <v>25437</v>
      </c>
      <c r="F5014" s="5" t="s">
        <v>25438</v>
      </c>
      <c r="G5014" s="6" t="s">
        <v>25596</v>
      </c>
      <c r="H5014" s="4" t="s">
        <v>25597</v>
      </c>
      <c r="I5014" s="8" t="s">
        <v>25598</v>
      </c>
      <c r="J5014" s="5" t="s">
        <v>93</v>
      </c>
      <c r="K5014" s="5" t="s">
        <v>1495</v>
      </c>
    </row>
    <row r="5015">
      <c r="A5015" s="4">
        <v>6103.0</v>
      </c>
      <c r="B5015" s="5" t="s">
        <v>25599</v>
      </c>
      <c r="C5015" s="5" t="s">
        <v>25600</v>
      </c>
      <c r="D5015" s="6" t="s">
        <v>25436</v>
      </c>
      <c r="E5015" s="5" t="s">
        <v>25437</v>
      </c>
      <c r="F5015" s="5" t="s">
        <v>25438</v>
      </c>
      <c r="G5015" s="6" t="s">
        <v>25601</v>
      </c>
      <c r="H5015" s="5" t="s">
        <v>25602</v>
      </c>
      <c r="I5015" s="8" t="s">
        <v>25603</v>
      </c>
      <c r="J5015" s="5" t="s">
        <v>108</v>
      </c>
      <c r="K5015" s="5" t="s">
        <v>134</v>
      </c>
    </row>
    <row r="5016">
      <c r="A5016" s="4">
        <v>6104.0</v>
      </c>
      <c r="B5016" s="5" t="s">
        <v>25604</v>
      </c>
      <c r="C5016" s="5" t="s">
        <v>25600</v>
      </c>
      <c r="D5016" s="6" t="s">
        <v>25436</v>
      </c>
      <c r="E5016" s="5" t="s">
        <v>25437</v>
      </c>
      <c r="F5016" s="5" t="s">
        <v>25438</v>
      </c>
      <c r="G5016" s="6" t="s">
        <v>25601</v>
      </c>
      <c r="H5016" s="5" t="s">
        <v>25602</v>
      </c>
      <c r="I5016" s="8" t="s">
        <v>25603</v>
      </c>
      <c r="J5016" s="5" t="s">
        <v>42</v>
      </c>
      <c r="K5016" s="4" t="s">
        <v>42</v>
      </c>
    </row>
    <row r="5017">
      <c r="A5017" s="4">
        <v>6102.0</v>
      </c>
      <c r="B5017" s="5" t="s">
        <v>25605</v>
      </c>
      <c r="C5017" s="5" t="s">
        <v>25606</v>
      </c>
      <c r="D5017" s="6" t="s">
        <v>25436</v>
      </c>
      <c r="E5017" s="5" t="s">
        <v>25437</v>
      </c>
      <c r="F5017" s="5" t="s">
        <v>25438</v>
      </c>
      <c r="G5017" s="6" t="s">
        <v>25607</v>
      </c>
      <c r="H5017" s="5" t="s">
        <v>25608</v>
      </c>
      <c r="I5017" s="8" t="s">
        <v>25609</v>
      </c>
      <c r="J5017" s="5" t="s">
        <v>42</v>
      </c>
      <c r="K5017" s="4" t="s">
        <v>42</v>
      </c>
    </row>
    <row r="5018">
      <c r="A5018" s="4">
        <v>6101.0</v>
      </c>
      <c r="B5018" s="5" t="s">
        <v>25610</v>
      </c>
      <c r="C5018" s="5" t="s">
        <v>25611</v>
      </c>
      <c r="D5018" s="6" t="s">
        <v>25436</v>
      </c>
      <c r="E5018" s="5" t="s">
        <v>25437</v>
      </c>
      <c r="F5018" s="5" t="s">
        <v>25438</v>
      </c>
      <c r="G5018" s="6" t="s">
        <v>25612</v>
      </c>
      <c r="H5018" s="5" t="s">
        <v>25613</v>
      </c>
      <c r="I5018" s="8" t="s">
        <v>25614</v>
      </c>
      <c r="J5018" s="5" t="s">
        <v>51</v>
      </c>
      <c r="K5018" s="5" t="s">
        <v>8160</v>
      </c>
    </row>
    <row r="5019">
      <c r="A5019" s="4">
        <v>6100.0</v>
      </c>
      <c r="B5019" s="5" t="s">
        <v>25615</v>
      </c>
      <c r="C5019" s="5" t="s">
        <v>25616</v>
      </c>
      <c r="D5019" s="6" t="s">
        <v>25436</v>
      </c>
      <c r="E5019" s="5" t="s">
        <v>25437</v>
      </c>
      <c r="F5019" s="5" t="s">
        <v>25438</v>
      </c>
      <c r="G5019" s="6" t="s">
        <v>25617</v>
      </c>
      <c r="H5019" s="7" t="s">
        <v>25618</v>
      </c>
      <c r="I5019" s="8" t="s">
        <v>25619</v>
      </c>
      <c r="J5019" s="5" t="s">
        <v>18</v>
      </c>
      <c r="K5019" s="4" t="s">
        <v>42</v>
      </c>
    </row>
    <row r="5020">
      <c r="A5020" s="4">
        <v>6099.0</v>
      </c>
      <c r="B5020" s="5" t="s">
        <v>25620</v>
      </c>
      <c r="C5020" s="5" t="s">
        <v>25621</v>
      </c>
      <c r="D5020" s="6" t="s">
        <v>25436</v>
      </c>
      <c r="E5020" s="5" t="s">
        <v>25437</v>
      </c>
      <c r="F5020" s="5" t="s">
        <v>25438</v>
      </c>
      <c r="G5020" s="6" t="s">
        <v>25622</v>
      </c>
      <c r="H5020" s="5" t="s">
        <v>25623</v>
      </c>
      <c r="I5020" s="9" t="s">
        <v>25624</v>
      </c>
      <c r="J5020" s="5" t="s">
        <v>108</v>
      </c>
      <c r="K5020" s="5" t="s">
        <v>184</v>
      </c>
    </row>
    <row r="5021">
      <c r="A5021" s="4">
        <v>6098.0</v>
      </c>
      <c r="B5021" s="5" t="s">
        <v>25625</v>
      </c>
      <c r="C5021" s="5" t="s">
        <v>25626</v>
      </c>
      <c r="D5021" s="6" t="s">
        <v>25436</v>
      </c>
      <c r="E5021" s="5" t="s">
        <v>25437</v>
      </c>
      <c r="F5021" s="5" t="s">
        <v>25438</v>
      </c>
      <c r="G5021" s="6" t="s">
        <v>25627</v>
      </c>
      <c r="H5021" s="5" t="s">
        <v>25628</v>
      </c>
      <c r="I5021" s="8" t="s">
        <v>25629</v>
      </c>
      <c r="J5021" s="5" t="s">
        <v>463</v>
      </c>
      <c r="K5021" s="5" t="s">
        <v>2119</v>
      </c>
    </row>
    <row r="5022">
      <c r="A5022" s="4">
        <v>6097.0</v>
      </c>
      <c r="B5022" s="5" t="s">
        <v>25630</v>
      </c>
      <c r="C5022" s="5" t="s">
        <v>25621</v>
      </c>
      <c r="D5022" s="6" t="s">
        <v>25436</v>
      </c>
      <c r="E5022" s="5" t="s">
        <v>25437</v>
      </c>
      <c r="F5022" s="5" t="s">
        <v>25438</v>
      </c>
      <c r="G5022" s="6" t="s">
        <v>25631</v>
      </c>
      <c r="H5022" s="4" t="s">
        <v>25632</v>
      </c>
      <c r="I5022" s="8" t="s">
        <v>25633</v>
      </c>
      <c r="J5022" s="5" t="s">
        <v>42</v>
      </c>
      <c r="K5022" s="5" t="s">
        <v>375</v>
      </c>
    </row>
    <row r="5023">
      <c r="A5023" s="4">
        <v>6096.0</v>
      </c>
      <c r="B5023" s="5" t="s">
        <v>25625</v>
      </c>
      <c r="C5023" s="5" t="s">
        <v>25634</v>
      </c>
      <c r="D5023" s="6" t="s">
        <v>25436</v>
      </c>
      <c r="E5023" s="5" t="s">
        <v>25437</v>
      </c>
      <c r="F5023" s="5" t="s">
        <v>25438</v>
      </c>
      <c r="G5023" s="6" t="s">
        <v>25635</v>
      </c>
      <c r="H5023" s="5" t="s">
        <v>25636</v>
      </c>
      <c r="I5023" s="8" t="s">
        <v>25629</v>
      </c>
      <c r="J5023" s="5" t="s">
        <v>42</v>
      </c>
      <c r="K5023" s="5" t="s">
        <v>1649</v>
      </c>
    </row>
    <row r="5024">
      <c r="A5024" s="4">
        <v>6095.0</v>
      </c>
      <c r="B5024" s="5" t="s">
        <v>25637</v>
      </c>
      <c r="C5024" s="5" t="s">
        <v>25638</v>
      </c>
      <c r="D5024" s="6" t="s">
        <v>25436</v>
      </c>
      <c r="E5024" s="5" t="s">
        <v>25437</v>
      </c>
      <c r="F5024" s="5" t="s">
        <v>25438</v>
      </c>
      <c r="G5024" s="6" t="s">
        <v>25639</v>
      </c>
      <c r="H5024" s="5" t="s">
        <v>25602</v>
      </c>
      <c r="I5024" s="8" t="s">
        <v>25603</v>
      </c>
      <c r="J5024" s="5" t="s">
        <v>42</v>
      </c>
      <c r="K5024" s="4" t="s">
        <v>42</v>
      </c>
    </row>
    <row r="5025">
      <c r="A5025" s="4">
        <v>6094.0</v>
      </c>
      <c r="B5025" s="5" t="s">
        <v>25640</v>
      </c>
      <c r="C5025" s="5" t="s">
        <v>25641</v>
      </c>
      <c r="D5025" s="6" t="s">
        <v>25436</v>
      </c>
      <c r="E5025" s="5" t="s">
        <v>25437</v>
      </c>
      <c r="F5025" s="5" t="s">
        <v>25438</v>
      </c>
      <c r="G5025" s="6" t="s">
        <v>25642</v>
      </c>
      <c r="H5025" s="5" t="s">
        <v>25643</v>
      </c>
      <c r="I5025" s="8" t="s">
        <v>25644</v>
      </c>
      <c r="J5025" s="5" t="s">
        <v>93</v>
      </c>
      <c r="K5025" s="5" t="s">
        <v>19557</v>
      </c>
    </row>
    <row r="5026">
      <c r="A5026" s="4">
        <v>6092.0</v>
      </c>
      <c r="B5026" s="5" t="s">
        <v>25645</v>
      </c>
      <c r="C5026" s="5" t="s">
        <v>25646</v>
      </c>
      <c r="D5026" s="6" t="s">
        <v>25436</v>
      </c>
      <c r="E5026" s="5" t="s">
        <v>25437</v>
      </c>
      <c r="F5026" s="5" t="s">
        <v>25438</v>
      </c>
      <c r="G5026" s="6" t="s">
        <v>25647</v>
      </c>
      <c r="H5026" s="5" t="s">
        <v>25648</v>
      </c>
      <c r="I5026" s="8" t="s">
        <v>25649</v>
      </c>
      <c r="J5026" s="5" t="s">
        <v>108</v>
      </c>
      <c r="K5026" s="5" t="s">
        <v>517</v>
      </c>
    </row>
    <row r="5027">
      <c r="A5027" s="4">
        <v>6093.0</v>
      </c>
      <c r="B5027" s="5" t="s">
        <v>25650</v>
      </c>
      <c r="C5027" s="5" t="s">
        <v>25651</v>
      </c>
      <c r="D5027" s="6" t="s">
        <v>25436</v>
      </c>
      <c r="E5027" s="5" t="s">
        <v>25437</v>
      </c>
      <c r="F5027" s="5" t="s">
        <v>25438</v>
      </c>
      <c r="G5027" s="6" t="s">
        <v>25647</v>
      </c>
      <c r="H5027" s="7" t="s">
        <v>25652</v>
      </c>
      <c r="I5027" s="4" t="str">
        <f>LOWER(SUBSTITUTE(SUBSTITUTE(SUBSTITUTE(SUBSTITUTE(SUBSTITUTE(SUBSTITUTE(SUBSTITUTE(B5027,"S.L.",""),"SL",""),"S.A.",""),"SA","")," ",""),".",""),",",""))&amp;".com"</f>
        <v>sunday´sbeach.com</v>
      </c>
      <c r="J5027" s="5" t="s">
        <v>93</v>
      </c>
      <c r="K5027" s="5" t="s">
        <v>375</v>
      </c>
    </row>
    <row r="5028">
      <c r="A5028" s="4">
        <v>6090.0</v>
      </c>
      <c r="B5028" s="5" t="s">
        <v>25653</v>
      </c>
      <c r="C5028" s="5" t="s">
        <v>25654</v>
      </c>
      <c r="D5028" s="6" t="s">
        <v>25436</v>
      </c>
      <c r="E5028" s="5" t="s">
        <v>25437</v>
      </c>
      <c r="F5028" s="5" t="s">
        <v>25438</v>
      </c>
      <c r="G5028" s="6" t="s">
        <v>25655</v>
      </c>
      <c r="H5028" s="5" t="s">
        <v>25656</v>
      </c>
      <c r="I5028" s="8" t="s">
        <v>25657</v>
      </c>
      <c r="J5028" s="5" t="s">
        <v>18</v>
      </c>
      <c r="K5028" s="4" t="s">
        <v>42</v>
      </c>
    </row>
    <row r="5029">
      <c r="A5029" s="4">
        <v>6091.0</v>
      </c>
      <c r="B5029" s="5" t="s">
        <v>25658</v>
      </c>
      <c r="C5029" s="5" t="s">
        <v>25654</v>
      </c>
      <c r="D5029" s="6" t="s">
        <v>25436</v>
      </c>
      <c r="E5029" s="5" t="s">
        <v>25437</v>
      </c>
      <c r="F5029" s="5" t="s">
        <v>25438</v>
      </c>
      <c r="G5029" s="6" t="s">
        <v>25655</v>
      </c>
      <c r="H5029" s="5" t="s">
        <v>25656</v>
      </c>
      <c r="I5029" s="8" t="s">
        <v>25657</v>
      </c>
      <c r="J5029" s="5" t="s">
        <v>18</v>
      </c>
      <c r="K5029" s="5" t="s">
        <v>975</v>
      </c>
    </row>
    <row r="5030">
      <c r="A5030" s="4">
        <v>6089.0</v>
      </c>
      <c r="B5030" s="5" t="s">
        <v>25659</v>
      </c>
      <c r="C5030" s="5" t="s">
        <v>25660</v>
      </c>
      <c r="D5030" s="6" t="s">
        <v>25436</v>
      </c>
      <c r="E5030" s="5" t="s">
        <v>25437</v>
      </c>
      <c r="F5030" s="5" t="s">
        <v>25438</v>
      </c>
      <c r="G5030" s="6" t="s">
        <v>25661</v>
      </c>
      <c r="H5030" s="5" t="s">
        <v>25662</v>
      </c>
      <c r="I5030" s="8" t="s">
        <v>25663</v>
      </c>
      <c r="J5030" s="5" t="s">
        <v>18</v>
      </c>
      <c r="K5030" s="5" t="s">
        <v>184</v>
      </c>
    </row>
    <row r="5031">
      <c r="A5031" s="4">
        <v>6088.0</v>
      </c>
      <c r="B5031" s="5" t="s">
        <v>25664</v>
      </c>
      <c r="C5031" s="5" t="s">
        <v>25665</v>
      </c>
      <c r="D5031" s="6" t="s">
        <v>25436</v>
      </c>
      <c r="E5031" s="5" t="s">
        <v>25437</v>
      </c>
      <c r="F5031" s="5" t="s">
        <v>25438</v>
      </c>
      <c r="G5031" s="6" t="s">
        <v>25666</v>
      </c>
      <c r="H5031" s="5" t="s">
        <v>25667</v>
      </c>
      <c r="I5031" s="8" t="s">
        <v>23792</v>
      </c>
      <c r="J5031" s="5" t="s">
        <v>9605</v>
      </c>
      <c r="K5031" s="5" t="s">
        <v>10220</v>
      </c>
    </row>
    <row r="5032">
      <c r="A5032" s="4">
        <v>6087.0</v>
      </c>
      <c r="B5032" s="5" t="s">
        <v>25668</v>
      </c>
      <c r="C5032" s="5" t="s">
        <v>25621</v>
      </c>
      <c r="D5032" s="6" t="s">
        <v>25436</v>
      </c>
      <c r="E5032" s="5" t="s">
        <v>25437</v>
      </c>
      <c r="F5032" s="5" t="s">
        <v>25438</v>
      </c>
      <c r="G5032" s="6" t="s">
        <v>25666</v>
      </c>
      <c r="H5032" s="5" t="s">
        <v>23791</v>
      </c>
      <c r="I5032" s="8" t="s">
        <v>24423</v>
      </c>
      <c r="J5032" s="5" t="s">
        <v>93</v>
      </c>
      <c r="K5032" s="5" t="s">
        <v>25669</v>
      </c>
    </row>
    <row r="5033">
      <c r="A5033" s="4">
        <v>6086.0</v>
      </c>
      <c r="B5033" s="5" t="s">
        <v>25670</v>
      </c>
      <c r="C5033" s="5" t="s">
        <v>25671</v>
      </c>
      <c r="D5033" s="6" t="s">
        <v>25436</v>
      </c>
      <c r="E5033" s="5" t="s">
        <v>25437</v>
      </c>
      <c r="F5033" s="5" t="s">
        <v>25438</v>
      </c>
      <c r="G5033" s="6" t="s">
        <v>25672</v>
      </c>
      <c r="H5033" s="5" t="s">
        <v>25602</v>
      </c>
      <c r="I5033" s="8" t="s">
        <v>25603</v>
      </c>
      <c r="J5033" s="5" t="s">
        <v>108</v>
      </c>
      <c r="K5033" s="4" t="s">
        <v>42</v>
      </c>
    </row>
    <row r="5034">
      <c r="A5034" s="4">
        <v>6085.0</v>
      </c>
      <c r="B5034" s="5" t="s">
        <v>25673</v>
      </c>
      <c r="C5034" s="5" t="s">
        <v>25674</v>
      </c>
      <c r="D5034" s="6" t="s">
        <v>25436</v>
      </c>
      <c r="E5034" s="5" t="s">
        <v>25437</v>
      </c>
      <c r="F5034" s="5" t="s">
        <v>25438</v>
      </c>
      <c r="G5034" s="6" t="s">
        <v>25675</v>
      </c>
      <c r="H5034" s="5" t="s">
        <v>25676</v>
      </c>
      <c r="I5034" s="11" t="s">
        <v>25677</v>
      </c>
      <c r="J5034" s="5" t="s">
        <v>42</v>
      </c>
      <c r="K5034" s="5" t="s">
        <v>754</v>
      </c>
    </row>
    <row r="5035">
      <c r="A5035" s="4">
        <v>6084.0</v>
      </c>
      <c r="B5035" s="5" t="s">
        <v>1534</v>
      </c>
      <c r="C5035" s="5" t="s">
        <v>25678</v>
      </c>
      <c r="D5035" s="6" t="s">
        <v>25436</v>
      </c>
      <c r="E5035" s="5" t="s">
        <v>25437</v>
      </c>
      <c r="F5035" s="5" t="s">
        <v>25438</v>
      </c>
      <c r="G5035" s="6" t="s">
        <v>25679</v>
      </c>
      <c r="H5035" s="7" t="s">
        <v>25680</v>
      </c>
      <c r="I5035" s="11" t="s">
        <v>25681</v>
      </c>
      <c r="J5035" s="5" t="s">
        <v>42</v>
      </c>
      <c r="K5035" s="4" t="s">
        <v>42</v>
      </c>
    </row>
    <row r="5036">
      <c r="A5036" s="4">
        <v>6083.0</v>
      </c>
      <c r="B5036" s="5" t="s">
        <v>25682</v>
      </c>
      <c r="C5036" s="5" t="s">
        <v>25683</v>
      </c>
      <c r="D5036" s="6" t="s">
        <v>25436</v>
      </c>
      <c r="E5036" s="5" t="s">
        <v>25437</v>
      </c>
      <c r="F5036" s="5" t="s">
        <v>25438</v>
      </c>
      <c r="G5036" s="6" t="s">
        <v>25684</v>
      </c>
      <c r="H5036" s="5" t="s">
        <v>25685</v>
      </c>
      <c r="I5036" s="8" t="s">
        <v>25686</v>
      </c>
      <c r="J5036" s="5" t="s">
        <v>42</v>
      </c>
      <c r="K5036" s="5" t="s">
        <v>19</v>
      </c>
    </row>
    <row r="5037">
      <c r="A5037" s="4">
        <v>6082.0</v>
      </c>
      <c r="B5037" s="5" t="s">
        <v>25687</v>
      </c>
      <c r="C5037" s="5" t="s">
        <v>25688</v>
      </c>
      <c r="D5037" s="6" t="s">
        <v>25436</v>
      </c>
      <c r="E5037" s="5" t="s">
        <v>25437</v>
      </c>
      <c r="F5037" s="5" t="s">
        <v>25438</v>
      </c>
      <c r="G5037" s="6" t="s">
        <v>25689</v>
      </c>
      <c r="H5037" s="5" t="s">
        <v>25690</v>
      </c>
      <c r="I5037" s="8" t="s">
        <v>25691</v>
      </c>
      <c r="J5037" s="5" t="s">
        <v>93</v>
      </c>
      <c r="K5037" s="5" t="s">
        <v>4685</v>
      </c>
    </row>
    <row r="5038">
      <c r="A5038" s="4">
        <v>6081.0</v>
      </c>
      <c r="B5038" s="5" t="s">
        <v>25692</v>
      </c>
      <c r="C5038" s="5" t="s">
        <v>25693</v>
      </c>
      <c r="D5038" s="6" t="s">
        <v>25436</v>
      </c>
      <c r="E5038" s="5" t="s">
        <v>25437</v>
      </c>
      <c r="F5038" s="5" t="s">
        <v>25438</v>
      </c>
      <c r="G5038" s="6" t="s">
        <v>25694</v>
      </c>
      <c r="H5038" s="5" t="s">
        <v>25695</v>
      </c>
      <c r="I5038" s="8" t="s">
        <v>25696</v>
      </c>
      <c r="J5038" s="5" t="s">
        <v>93</v>
      </c>
      <c r="K5038" s="5" t="s">
        <v>420</v>
      </c>
    </row>
    <row r="5039">
      <c r="A5039" s="4">
        <v>6080.0</v>
      </c>
      <c r="B5039" s="5" t="s">
        <v>25697</v>
      </c>
      <c r="C5039" s="5" t="s">
        <v>25621</v>
      </c>
      <c r="D5039" s="6" t="s">
        <v>25436</v>
      </c>
      <c r="E5039" s="5" t="s">
        <v>25437</v>
      </c>
      <c r="F5039" s="5" t="s">
        <v>25438</v>
      </c>
      <c r="G5039" s="6" t="s">
        <v>25698</v>
      </c>
      <c r="H5039" s="4" t="s">
        <v>25699</v>
      </c>
      <c r="I5039" s="11" t="s">
        <v>25700</v>
      </c>
      <c r="J5039" s="5" t="s">
        <v>93</v>
      </c>
      <c r="K5039" s="5" t="s">
        <v>218</v>
      </c>
    </row>
    <row r="5040">
      <c r="A5040" s="4">
        <v>6079.0</v>
      </c>
      <c r="B5040" s="5" t="s">
        <v>25701</v>
      </c>
      <c r="C5040" s="5" t="s">
        <v>25702</v>
      </c>
      <c r="D5040" s="6" t="s">
        <v>25436</v>
      </c>
      <c r="E5040" s="5" t="s">
        <v>25437</v>
      </c>
      <c r="F5040" s="5" t="s">
        <v>25438</v>
      </c>
      <c r="G5040" s="6" t="s">
        <v>25703</v>
      </c>
      <c r="H5040" s="5" t="s">
        <v>25704</v>
      </c>
      <c r="I5040" s="8" t="s">
        <v>25705</v>
      </c>
      <c r="J5040" s="5" t="s">
        <v>42</v>
      </c>
      <c r="K5040" s="5" t="s">
        <v>950</v>
      </c>
    </row>
    <row r="5041">
      <c r="A5041" s="4">
        <v>6077.0</v>
      </c>
      <c r="B5041" s="5" t="s">
        <v>25706</v>
      </c>
      <c r="C5041" s="5" t="s">
        <v>25707</v>
      </c>
      <c r="D5041" s="6" t="s">
        <v>25436</v>
      </c>
      <c r="E5041" s="5" t="s">
        <v>25437</v>
      </c>
      <c r="F5041" s="5" t="s">
        <v>25438</v>
      </c>
      <c r="G5041" s="6" t="s">
        <v>25708</v>
      </c>
      <c r="H5041" s="5" t="s">
        <v>25709</v>
      </c>
      <c r="I5041" s="8" t="s">
        <v>25710</v>
      </c>
      <c r="J5041" s="5" t="s">
        <v>93</v>
      </c>
      <c r="K5041" s="4" t="s">
        <v>42</v>
      </c>
    </row>
    <row r="5042">
      <c r="A5042" s="4">
        <v>6078.0</v>
      </c>
      <c r="B5042" s="5" t="s">
        <v>25711</v>
      </c>
      <c r="C5042" s="5" t="s">
        <v>25712</v>
      </c>
      <c r="D5042" s="6" t="s">
        <v>25436</v>
      </c>
      <c r="E5042" s="5" t="s">
        <v>25437</v>
      </c>
      <c r="F5042" s="5" t="s">
        <v>25438</v>
      </c>
      <c r="G5042" s="6" t="s">
        <v>25708</v>
      </c>
      <c r="H5042" s="5" t="s">
        <v>25709</v>
      </c>
      <c r="I5042" s="8" t="s">
        <v>25710</v>
      </c>
      <c r="J5042" s="5" t="s">
        <v>93</v>
      </c>
      <c r="K5042" s="4" t="s">
        <v>42</v>
      </c>
    </row>
    <row r="5043">
      <c r="A5043" s="4">
        <v>6076.0</v>
      </c>
      <c r="B5043" s="5" t="s">
        <v>25713</v>
      </c>
      <c r="C5043" s="5" t="s">
        <v>25714</v>
      </c>
      <c r="D5043" s="6" t="s">
        <v>25715</v>
      </c>
      <c r="E5043" s="5" t="s">
        <v>25716</v>
      </c>
      <c r="F5043" s="5" t="s">
        <v>25438</v>
      </c>
      <c r="G5043" s="6" t="s">
        <v>25717</v>
      </c>
      <c r="H5043" s="5" t="s">
        <v>25718</v>
      </c>
      <c r="I5043" s="8" t="s">
        <v>25719</v>
      </c>
      <c r="J5043" s="5" t="s">
        <v>93</v>
      </c>
      <c r="K5043" s="5" t="s">
        <v>160</v>
      </c>
    </row>
    <row r="5044">
      <c r="A5044" s="4">
        <v>6075.0</v>
      </c>
      <c r="B5044" s="5" t="s">
        <v>25720</v>
      </c>
      <c r="C5044" s="5" t="s">
        <v>25721</v>
      </c>
      <c r="D5044" s="6" t="s">
        <v>25715</v>
      </c>
      <c r="E5044" s="5" t="s">
        <v>25716</v>
      </c>
      <c r="F5044" s="5" t="s">
        <v>25438</v>
      </c>
      <c r="G5044" s="6" t="s">
        <v>25722</v>
      </c>
      <c r="H5044" s="7" t="s">
        <v>25723</v>
      </c>
      <c r="I5044" s="8" t="str">
        <f>LOWER(SUBSTITUTE(SUBSTITUTE(SUBSTITUTE(SUBSTITUTE(SUBSTITUTE(SUBSTITUTE(SUBSTITUTE(B5044,"S.L.",""),"SL",""),"S.A.",""),"SA","")," ",""),".",""),",",""))&amp;".com"</f>
        <v>benitarracou.com</v>
      </c>
      <c r="J5044" s="5" t="s">
        <v>93</v>
      </c>
      <c r="K5044" s="4" t="s">
        <v>42</v>
      </c>
    </row>
    <row r="5045">
      <c r="A5045" s="4">
        <v>6074.0</v>
      </c>
      <c r="B5045" s="5" t="s">
        <v>25724</v>
      </c>
      <c r="C5045" s="5" t="s">
        <v>25725</v>
      </c>
      <c r="D5045" s="6" t="s">
        <v>25715</v>
      </c>
      <c r="E5045" s="5" t="s">
        <v>25716</v>
      </c>
      <c r="F5045" s="5" t="s">
        <v>25438</v>
      </c>
      <c r="G5045" s="6" t="s">
        <v>25726</v>
      </c>
      <c r="H5045" s="5" t="s">
        <v>25727</v>
      </c>
      <c r="I5045" s="8" t="s">
        <v>493</v>
      </c>
      <c r="J5045" s="5" t="s">
        <v>42</v>
      </c>
      <c r="K5045" s="5" t="s">
        <v>2668</v>
      </c>
    </row>
    <row r="5046">
      <c r="A5046" s="4">
        <v>6073.0</v>
      </c>
      <c r="B5046" s="5" t="s">
        <v>25728</v>
      </c>
      <c r="C5046" s="5" t="s">
        <v>25729</v>
      </c>
      <c r="D5046" s="6" t="s">
        <v>25436</v>
      </c>
      <c r="E5046" s="5" t="s">
        <v>25437</v>
      </c>
      <c r="F5046" s="5" t="s">
        <v>25438</v>
      </c>
      <c r="G5046" s="6" t="s">
        <v>25730</v>
      </c>
      <c r="H5046" s="7" t="s">
        <v>25731</v>
      </c>
      <c r="I5046" s="11" t="s">
        <v>25732</v>
      </c>
      <c r="J5046" s="5" t="s">
        <v>42</v>
      </c>
      <c r="K5046" s="4" t="s">
        <v>42</v>
      </c>
    </row>
    <row r="5047">
      <c r="A5047" s="4">
        <v>6072.0</v>
      </c>
      <c r="B5047" s="5" t="s">
        <v>25733</v>
      </c>
      <c r="C5047" s="5" t="s">
        <v>25734</v>
      </c>
      <c r="D5047" s="6" t="s">
        <v>25436</v>
      </c>
      <c r="E5047" s="5" t="s">
        <v>25437</v>
      </c>
      <c r="F5047" s="5" t="s">
        <v>25438</v>
      </c>
      <c r="G5047" s="6" t="s">
        <v>25735</v>
      </c>
      <c r="H5047" s="5" t="s">
        <v>25736</v>
      </c>
      <c r="I5047" s="8" t="s">
        <v>25737</v>
      </c>
      <c r="J5047" s="5" t="s">
        <v>42</v>
      </c>
      <c r="K5047" s="5" t="s">
        <v>25738</v>
      </c>
    </row>
    <row r="5048">
      <c r="A5048" s="4">
        <v>6071.0</v>
      </c>
      <c r="B5048" s="5" t="s">
        <v>25739</v>
      </c>
      <c r="C5048" s="5" t="s">
        <v>25740</v>
      </c>
      <c r="D5048" s="6" t="s">
        <v>25436</v>
      </c>
      <c r="E5048" s="5" t="s">
        <v>25437</v>
      </c>
      <c r="F5048" s="5" t="s">
        <v>25438</v>
      </c>
      <c r="G5048" s="6" t="s">
        <v>25741</v>
      </c>
      <c r="H5048" s="7" t="s">
        <v>25742</v>
      </c>
      <c r="I5048" s="8" t="s">
        <v>25614</v>
      </c>
      <c r="J5048" s="5" t="s">
        <v>42</v>
      </c>
      <c r="K5048" s="5" t="s">
        <v>184</v>
      </c>
    </row>
    <row r="5049">
      <c r="A5049" s="4">
        <v>6070.0</v>
      </c>
      <c r="B5049" s="5" t="s">
        <v>25743</v>
      </c>
      <c r="C5049" s="5" t="s">
        <v>25744</v>
      </c>
      <c r="D5049" s="6" t="s">
        <v>25715</v>
      </c>
      <c r="E5049" s="5" t="s">
        <v>25716</v>
      </c>
      <c r="F5049" s="5" t="s">
        <v>25438</v>
      </c>
      <c r="G5049" s="6" t="s">
        <v>25745</v>
      </c>
      <c r="H5049" s="7" t="s">
        <v>25746</v>
      </c>
      <c r="I5049" s="11" t="s">
        <v>25747</v>
      </c>
      <c r="J5049" s="5" t="s">
        <v>108</v>
      </c>
      <c r="K5049" s="4" t="s">
        <v>42</v>
      </c>
    </row>
    <row r="5050">
      <c r="A5050" s="4">
        <v>6069.0</v>
      </c>
      <c r="B5050" s="5" t="s">
        <v>25748</v>
      </c>
      <c r="C5050" s="5" t="s">
        <v>25749</v>
      </c>
      <c r="D5050" s="6" t="s">
        <v>25715</v>
      </c>
      <c r="E5050" s="5" t="s">
        <v>25716</v>
      </c>
      <c r="F5050" s="5" t="s">
        <v>25438</v>
      </c>
      <c r="G5050" s="6" t="s">
        <v>25750</v>
      </c>
      <c r="H5050" s="7" t="s">
        <v>25751</v>
      </c>
      <c r="I5050" s="8" t="s">
        <v>25752</v>
      </c>
      <c r="J5050" s="5" t="s">
        <v>42</v>
      </c>
      <c r="K5050" s="5" t="s">
        <v>35</v>
      </c>
    </row>
    <row r="5051">
      <c r="A5051" s="4">
        <v>6068.0</v>
      </c>
      <c r="B5051" s="5" t="s">
        <v>25753</v>
      </c>
      <c r="C5051" s="5" t="s">
        <v>25754</v>
      </c>
      <c r="D5051" s="6" t="s">
        <v>25715</v>
      </c>
      <c r="E5051" s="5" t="s">
        <v>25716</v>
      </c>
      <c r="F5051" s="5" t="s">
        <v>25438</v>
      </c>
      <c r="G5051" s="6" t="s">
        <v>25755</v>
      </c>
      <c r="H5051" s="5" t="s">
        <v>25756</v>
      </c>
      <c r="I5051" s="8" t="s">
        <v>25757</v>
      </c>
      <c r="J5051" s="5" t="s">
        <v>42</v>
      </c>
      <c r="K5051" s="5" t="s">
        <v>184</v>
      </c>
    </row>
    <row r="5052">
      <c r="A5052" s="4">
        <v>6067.0</v>
      </c>
      <c r="B5052" s="5" t="s">
        <v>25758</v>
      </c>
      <c r="C5052" s="5" t="s">
        <v>25759</v>
      </c>
      <c r="D5052" s="6" t="s">
        <v>25760</v>
      </c>
      <c r="E5052" s="5" t="s">
        <v>25761</v>
      </c>
      <c r="F5052" s="5" t="s">
        <v>25438</v>
      </c>
      <c r="G5052" s="6" t="s">
        <v>25762</v>
      </c>
      <c r="H5052" s="5" t="s">
        <v>25763</v>
      </c>
      <c r="I5052" s="8" t="s">
        <v>25764</v>
      </c>
      <c r="J5052" s="5" t="s">
        <v>93</v>
      </c>
      <c r="K5052" s="5" t="s">
        <v>260</v>
      </c>
    </row>
    <row r="5053">
      <c r="A5053" s="4">
        <v>6066.0</v>
      </c>
      <c r="B5053" s="5" t="s">
        <v>25765</v>
      </c>
      <c r="C5053" s="5" t="s">
        <v>25766</v>
      </c>
      <c r="D5053" s="6" t="s">
        <v>25767</v>
      </c>
      <c r="E5053" s="5" t="s">
        <v>25768</v>
      </c>
      <c r="F5053" s="5" t="s">
        <v>25438</v>
      </c>
      <c r="G5053" s="6" t="s">
        <v>25769</v>
      </c>
      <c r="H5053" s="7" t="s">
        <v>25770</v>
      </c>
      <c r="I5053" s="8" t="s">
        <v>25771</v>
      </c>
      <c r="J5053" s="5" t="s">
        <v>42</v>
      </c>
      <c r="K5053" s="5" t="s">
        <v>152</v>
      </c>
    </row>
    <row r="5054">
      <c r="A5054" s="4">
        <v>6065.0</v>
      </c>
      <c r="B5054" s="5" t="s">
        <v>25772</v>
      </c>
      <c r="C5054" s="5" t="s">
        <v>25773</v>
      </c>
      <c r="D5054" s="6" t="s">
        <v>25767</v>
      </c>
      <c r="E5054" s="5" t="s">
        <v>25768</v>
      </c>
      <c r="F5054" s="5" t="s">
        <v>25438</v>
      </c>
      <c r="G5054" s="6" t="s">
        <v>25774</v>
      </c>
      <c r="H5054" s="5" t="s">
        <v>25775</v>
      </c>
      <c r="I5054" s="8" t="s">
        <v>25776</v>
      </c>
      <c r="J5054" s="5" t="s">
        <v>232</v>
      </c>
      <c r="K5054" s="5" t="s">
        <v>2462</v>
      </c>
    </row>
    <row r="5055">
      <c r="A5055" s="4">
        <v>6064.0</v>
      </c>
      <c r="B5055" s="5" t="s">
        <v>25777</v>
      </c>
      <c r="C5055" s="5" t="s">
        <v>25778</v>
      </c>
      <c r="D5055" s="6" t="s">
        <v>25767</v>
      </c>
      <c r="E5055" s="5" t="s">
        <v>25768</v>
      </c>
      <c r="F5055" s="5" t="s">
        <v>25438</v>
      </c>
      <c r="G5055" s="6" t="s">
        <v>25779</v>
      </c>
      <c r="H5055" s="5" t="s">
        <v>25780</v>
      </c>
      <c r="I5055" s="8" t="s">
        <v>25781</v>
      </c>
      <c r="J5055" s="5" t="s">
        <v>93</v>
      </c>
      <c r="K5055" s="5" t="s">
        <v>2145</v>
      </c>
    </row>
    <row r="5056">
      <c r="A5056" s="4">
        <v>6063.0</v>
      </c>
      <c r="B5056" s="5" t="s">
        <v>25782</v>
      </c>
      <c r="C5056" s="5" t="s">
        <v>25783</v>
      </c>
      <c r="D5056" s="6" t="s">
        <v>25767</v>
      </c>
      <c r="E5056" s="5" t="s">
        <v>25768</v>
      </c>
      <c r="F5056" s="5" t="s">
        <v>25438</v>
      </c>
      <c r="G5056" s="6" t="s">
        <v>25784</v>
      </c>
      <c r="H5056" s="5" t="s">
        <v>25785</v>
      </c>
      <c r="I5056" s="8" t="s">
        <v>25786</v>
      </c>
      <c r="J5056" s="5" t="s">
        <v>93</v>
      </c>
      <c r="K5056" s="5" t="s">
        <v>115</v>
      </c>
    </row>
    <row r="5057">
      <c r="A5057" s="4">
        <v>6062.0</v>
      </c>
      <c r="B5057" s="5" t="s">
        <v>25787</v>
      </c>
      <c r="C5057" s="5" t="s">
        <v>25788</v>
      </c>
      <c r="D5057" s="6" t="s">
        <v>25767</v>
      </c>
      <c r="E5057" s="5" t="s">
        <v>25768</v>
      </c>
      <c r="F5057" s="5" t="s">
        <v>25438</v>
      </c>
      <c r="G5057" s="6" t="s">
        <v>25789</v>
      </c>
      <c r="H5057" s="7" t="s">
        <v>25790</v>
      </c>
      <c r="I5057" s="8" t="str">
        <f>LOWER(SUBSTITUTE(SUBSTITUTE(SUBSTITUTE(SUBSTITUTE(SUBSTITUTE(SUBSTITUTE(SUBSTITUTE(B5057,"S.L.",""),"SL",""),"S.A.",""),"SA","")," ",""),".",""),",",""))&amp;".com"</f>
        <v>hotelfuenteensegures.com</v>
      </c>
      <c r="J5057" s="5" t="s">
        <v>93</v>
      </c>
      <c r="K5057" s="5" t="s">
        <v>4672</v>
      </c>
    </row>
    <row r="5058">
      <c r="A5058" s="4">
        <v>6061.0</v>
      </c>
      <c r="B5058" s="5" t="s">
        <v>25791</v>
      </c>
      <c r="C5058" s="5" t="s">
        <v>25792</v>
      </c>
      <c r="D5058" s="6" t="s">
        <v>25793</v>
      </c>
      <c r="E5058" s="5" t="s">
        <v>25794</v>
      </c>
      <c r="F5058" s="5" t="s">
        <v>25438</v>
      </c>
      <c r="G5058" s="6" t="s">
        <v>25795</v>
      </c>
      <c r="H5058" s="5" t="s">
        <v>25796</v>
      </c>
      <c r="I5058" s="8" t="s">
        <v>25797</v>
      </c>
      <c r="J5058" s="5" t="s">
        <v>93</v>
      </c>
      <c r="K5058" s="5" t="s">
        <v>308</v>
      </c>
    </row>
    <row r="5059">
      <c r="A5059" s="4">
        <v>6060.0</v>
      </c>
      <c r="B5059" s="5" t="s">
        <v>14742</v>
      </c>
      <c r="C5059" s="5" t="s">
        <v>25798</v>
      </c>
      <c r="D5059" s="6" t="s">
        <v>25793</v>
      </c>
      <c r="E5059" s="5" t="s">
        <v>25794</v>
      </c>
      <c r="F5059" s="5" t="s">
        <v>25438</v>
      </c>
      <c r="G5059" s="6" t="s">
        <v>25799</v>
      </c>
      <c r="H5059" s="5" t="s">
        <v>25800</v>
      </c>
      <c r="I5059" s="8" t="s">
        <v>25801</v>
      </c>
      <c r="J5059" s="5" t="s">
        <v>93</v>
      </c>
      <c r="K5059" s="5" t="s">
        <v>1144</v>
      </c>
    </row>
    <row r="5060">
      <c r="A5060" s="4">
        <v>6059.0</v>
      </c>
      <c r="B5060" s="5" t="s">
        <v>25802</v>
      </c>
      <c r="C5060" s="5" t="s">
        <v>25803</v>
      </c>
      <c r="D5060" s="6" t="s">
        <v>25804</v>
      </c>
      <c r="E5060" s="5" t="s">
        <v>25805</v>
      </c>
      <c r="F5060" s="5" t="s">
        <v>25438</v>
      </c>
      <c r="G5060" s="6" t="s">
        <v>25806</v>
      </c>
      <c r="H5060" s="7" t="s">
        <v>25807</v>
      </c>
      <c r="I5060" s="8" t="str">
        <f t="shared" ref="I5060:I5062" si="22">LOWER(SUBSTITUTE(SUBSTITUTE(SUBSTITUTE(SUBSTITUTE(SUBSTITUTE(SUBSTITUTE(SUBSTITUTE(B5060,"S.L.",""),"SL",""),"S.A.",""),"SA","")," ",""),".",""),",",""))&amp;".com"</f>
        <v>hotelrestaurantemonte.com</v>
      </c>
      <c r="J5060" s="5" t="s">
        <v>42</v>
      </c>
      <c r="K5060" s="5" t="s">
        <v>260</v>
      </c>
    </row>
    <row r="5061">
      <c r="A5061" s="4">
        <v>6058.0</v>
      </c>
      <c r="B5061" s="5" t="s">
        <v>25808</v>
      </c>
      <c r="C5061" s="5" t="s">
        <v>25809</v>
      </c>
      <c r="D5061" s="6" t="s">
        <v>25804</v>
      </c>
      <c r="E5061" s="5" t="s">
        <v>25805</v>
      </c>
      <c r="F5061" s="5" t="s">
        <v>25438</v>
      </c>
      <c r="G5061" s="6" t="s">
        <v>25810</v>
      </c>
      <c r="H5061" s="7" t="s">
        <v>25811</v>
      </c>
      <c r="I5061" s="8" t="str">
        <f t="shared" si="22"/>
        <v>elcubano.com</v>
      </c>
      <c r="J5061" s="5" t="s">
        <v>42</v>
      </c>
      <c r="K5061" s="5" t="s">
        <v>679</v>
      </c>
    </row>
    <row r="5062">
      <c r="A5062" s="4">
        <v>6057.0</v>
      </c>
      <c r="B5062" s="5" t="s">
        <v>25812</v>
      </c>
      <c r="C5062" s="5" t="s">
        <v>25813</v>
      </c>
      <c r="D5062" s="6" t="s">
        <v>25814</v>
      </c>
      <c r="E5062" s="5" t="s">
        <v>25815</v>
      </c>
      <c r="F5062" s="5" t="s">
        <v>25438</v>
      </c>
      <c r="G5062" s="6" t="s">
        <v>25816</v>
      </c>
      <c r="H5062" s="7" t="s">
        <v>25817</v>
      </c>
      <c r="I5062" s="4" t="str">
        <f t="shared" si="22"/>
        <v>fantasiahoteles&amp;resorts.com</v>
      </c>
      <c r="J5062" s="5" t="s">
        <v>232</v>
      </c>
      <c r="K5062" s="4" t="s">
        <v>42</v>
      </c>
    </row>
    <row r="5063">
      <c r="A5063" s="4">
        <v>6056.0</v>
      </c>
      <c r="B5063" s="5" t="s">
        <v>25818</v>
      </c>
      <c r="C5063" s="5" t="s">
        <v>25819</v>
      </c>
      <c r="D5063" s="6" t="s">
        <v>25814</v>
      </c>
      <c r="E5063" s="5" t="s">
        <v>25815</v>
      </c>
      <c r="F5063" s="5" t="s">
        <v>25438</v>
      </c>
      <c r="G5063" s="6" t="s">
        <v>25820</v>
      </c>
      <c r="H5063" s="5" t="s">
        <v>25821</v>
      </c>
      <c r="I5063" s="9" t="s">
        <v>25822</v>
      </c>
      <c r="J5063" s="5" t="s">
        <v>93</v>
      </c>
      <c r="K5063" s="5" t="s">
        <v>420</v>
      </c>
    </row>
    <row r="5064">
      <c r="A5064" s="4">
        <v>6055.0</v>
      </c>
      <c r="B5064" s="5" t="s">
        <v>25823</v>
      </c>
      <c r="C5064" s="5" t="s">
        <v>25824</v>
      </c>
      <c r="D5064" s="6" t="s">
        <v>25814</v>
      </c>
      <c r="E5064" s="5" t="s">
        <v>25815</v>
      </c>
      <c r="F5064" s="5" t="s">
        <v>25438</v>
      </c>
      <c r="G5064" s="6" t="s">
        <v>25825</v>
      </c>
      <c r="H5064" s="5" t="s">
        <v>25826</v>
      </c>
      <c r="I5064" s="8" t="s">
        <v>14795</v>
      </c>
      <c r="J5064" s="5" t="s">
        <v>93</v>
      </c>
      <c r="K5064" s="5" t="s">
        <v>3802</v>
      </c>
    </row>
    <row r="5065">
      <c r="A5065" s="4">
        <v>6054.0</v>
      </c>
      <c r="B5065" s="5" t="s">
        <v>25827</v>
      </c>
      <c r="C5065" s="5" t="s">
        <v>25828</v>
      </c>
      <c r="D5065" s="6" t="s">
        <v>25814</v>
      </c>
      <c r="E5065" s="5" t="s">
        <v>25815</v>
      </c>
      <c r="F5065" s="5" t="s">
        <v>25438</v>
      </c>
      <c r="G5065" s="6" t="s">
        <v>25829</v>
      </c>
      <c r="H5065" s="7" t="s">
        <v>25830</v>
      </c>
      <c r="I5065" s="8" t="s">
        <v>25831</v>
      </c>
      <c r="J5065" s="5" t="s">
        <v>42</v>
      </c>
      <c r="K5065" s="5" t="s">
        <v>10992</v>
      </c>
    </row>
    <row r="5066">
      <c r="A5066" s="4">
        <v>6053.0</v>
      </c>
      <c r="B5066" s="5" t="s">
        <v>25832</v>
      </c>
      <c r="C5066" s="5" t="s">
        <v>25833</v>
      </c>
      <c r="D5066" s="6" t="s">
        <v>25814</v>
      </c>
      <c r="E5066" s="5" t="s">
        <v>25815</v>
      </c>
      <c r="F5066" s="5" t="s">
        <v>25438</v>
      </c>
      <c r="G5066" s="6" t="s">
        <v>25834</v>
      </c>
      <c r="H5066" s="7" t="s">
        <v>25835</v>
      </c>
      <c r="I5066" s="8" t="str">
        <f>LOWER(SUBSTITUTE(SUBSTITUTE(SUBSTITUTE(SUBSTITUTE(SUBSTITUTE(SUBSTITUTE(SUBSTITUTE(B5066,"S.L.",""),"SL",""),"S.A.",""),"SA","")," ",""),".",""),",",""))&amp;".com"</f>
        <v>nchoiii.com</v>
      </c>
      <c r="J5066" s="5" t="s">
        <v>42</v>
      </c>
      <c r="K5066" s="5" t="s">
        <v>2456</v>
      </c>
    </row>
    <row r="5067">
      <c r="A5067" s="4">
        <v>6052.0</v>
      </c>
      <c r="B5067" s="5" t="s">
        <v>25836</v>
      </c>
      <c r="C5067" s="5" t="s">
        <v>25837</v>
      </c>
      <c r="D5067" s="6" t="s">
        <v>25814</v>
      </c>
      <c r="E5067" s="5" t="s">
        <v>25815</v>
      </c>
      <c r="F5067" s="5" t="s">
        <v>25438</v>
      </c>
      <c r="G5067" s="6" t="s">
        <v>25838</v>
      </c>
      <c r="H5067" s="5" t="s">
        <v>25839</v>
      </c>
      <c r="I5067" s="8" t="s">
        <v>25840</v>
      </c>
      <c r="J5067" s="5" t="s">
        <v>93</v>
      </c>
      <c r="K5067" s="5" t="s">
        <v>17640</v>
      </c>
    </row>
    <row r="5068">
      <c r="A5068" s="4">
        <v>6051.0</v>
      </c>
      <c r="B5068" s="5" t="s">
        <v>25841</v>
      </c>
      <c r="C5068" s="5" t="s">
        <v>25842</v>
      </c>
      <c r="D5068" s="6" t="s">
        <v>25814</v>
      </c>
      <c r="E5068" s="5" t="s">
        <v>25843</v>
      </c>
      <c r="F5068" s="5" t="s">
        <v>25438</v>
      </c>
      <c r="G5068" s="6" t="s">
        <v>25844</v>
      </c>
      <c r="H5068" s="7" t="s">
        <v>25845</v>
      </c>
      <c r="I5068" s="8" t="str">
        <f t="shared" ref="I5068:I5069" si="23">LOWER(SUBSTITUTE(SUBSTITUTE(SUBSTITUTE(SUBSTITUTE(SUBSTITUTE(SUBSTITUTE(SUBSTITUTE(B5068,"S.L.",""),"SL",""),"S.A.",""),"SA","")," ",""),".",""),",",""))&amp;".com"</f>
        <v>hotelrestauranteserradeirta.com</v>
      </c>
      <c r="J5068" s="5" t="s">
        <v>42</v>
      </c>
      <c r="K5068" s="5" t="s">
        <v>233</v>
      </c>
    </row>
    <row r="5069">
      <c r="A5069" s="4">
        <v>6050.0</v>
      </c>
      <c r="B5069" s="5" t="s">
        <v>25841</v>
      </c>
      <c r="C5069" s="5" t="s">
        <v>25846</v>
      </c>
      <c r="D5069" s="6" t="s">
        <v>25814</v>
      </c>
      <c r="E5069" s="5" t="s">
        <v>25815</v>
      </c>
      <c r="F5069" s="5" t="s">
        <v>25438</v>
      </c>
      <c r="G5069" s="6" t="s">
        <v>25844</v>
      </c>
      <c r="H5069" s="7" t="s">
        <v>25845</v>
      </c>
      <c r="I5069" s="8" t="str">
        <f t="shared" si="23"/>
        <v>hotelrestauranteserradeirta.com</v>
      </c>
      <c r="J5069" s="5" t="s">
        <v>108</v>
      </c>
      <c r="K5069" s="5" t="s">
        <v>233</v>
      </c>
    </row>
    <row r="5070">
      <c r="A5070" s="4">
        <v>6048.0</v>
      </c>
      <c r="B5070" s="5" t="s">
        <v>25847</v>
      </c>
      <c r="C5070" s="5" t="s">
        <v>25848</v>
      </c>
      <c r="D5070" s="6" t="s">
        <v>25760</v>
      </c>
      <c r="E5070" s="5" t="s">
        <v>25761</v>
      </c>
      <c r="F5070" s="5" t="s">
        <v>25438</v>
      </c>
      <c r="G5070" s="6" t="s">
        <v>25849</v>
      </c>
      <c r="H5070" s="5" t="s">
        <v>25850</v>
      </c>
      <c r="I5070" s="11" t="s">
        <v>25851</v>
      </c>
      <c r="J5070" s="5" t="s">
        <v>108</v>
      </c>
      <c r="K5070" s="5" t="s">
        <v>2462</v>
      </c>
    </row>
    <row r="5071">
      <c r="A5071" s="4">
        <v>6049.0</v>
      </c>
      <c r="B5071" s="5" t="s">
        <v>25852</v>
      </c>
      <c r="C5071" s="5" t="s">
        <v>25853</v>
      </c>
      <c r="D5071" s="6" t="s">
        <v>25760</v>
      </c>
      <c r="E5071" s="5" t="s">
        <v>25761</v>
      </c>
      <c r="F5071" s="5" t="s">
        <v>25438</v>
      </c>
      <c r="G5071" s="6" t="s">
        <v>25849</v>
      </c>
      <c r="H5071" s="5" t="s">
        <v>25850</v>
      </c>
      <c r="I5071" s="9" t="s">
        <v>25854</v>
      </c>
      <c r="J5071" s="5" t="s">
        <v>42</v>
      </c>
      <c r="K5071" s="4" t="s">
        <v>42</v>
      </c>
    </row>
    <row r="5072">
      <c r="A5072" s="4">
        <v>6047.0</v>
      </c>
      <c r="B5072" s="5" t="s">
        <v>25855</v>
      </c>
      <c r="C5072" s="5" t="s">
        <v>25856</v>
      </c>
      <c r="D5072" s="6" t="s">
        <v>25760</v>
      </c>
      <c r="E5072" s="5" t="s">
        <v>25761</v>
      </c>
      <c r="F5072" s="5" t="s">
        <v>25438</v>
      </c>
      <c r="G5072" s="6" t="s">
        <v>25857</v>
      </c>
      <c r="H5072" s="5" t="s">
        <v>25858</v>
      </c>
      <c r="I5072" s="9" t="s">
        <v>25859</v>
      </c>
      <c r="J5072" s="5" t="s">
        <v>51</v>
      </c>
      <c r="K5072" s="5" t="s">
        <v>201</v>
      </c>
    </row>
    <row r="5073">
      <c r="A5073" s="4">
        <v>6045.0</v>
      </c>
      <c r="B5073" s="5" t="s">
        <v>25860</v>
      </c>
      <c r="C5073" s="5" t="s">
        <v>25861</v>
      </c>
      <c r="D5073" s="6" t="s">
        <v>25760</v>
      </c>
      <c r="E5073" s="5" t="s">
        <v>25862</v>
      </c>
      <c r="F5073" s="5" t="s">
        <v>25438</v>
      </c>
      <c r="G5073" s="6" t="s">
        <v>25863</v>
      </c>
      <c r="H5073" s="5" t="s">
        <v>25864</v>
      </c>
      <c r="I5073" s="8" t="s">
        <v>25865</v>
      </c>
      <c r="J5073" s="5" t="s">
        <v>232</v>
      </c>
      <c r="K5073" s="5" t="s">
        <v>25866</v>
      </c>
    </row>
    <row r="5074">
      <c r="A5074" s="4">
        <v>6046.0</v>
      </c>
      <c r="B5074" s="5" t="s">
        <v>25867</v>
      </c>
      <c r="C5074" s="5" t="s">
        <v>25861</v>
      </c>
      <c r="D5074" s="6" t="s">
        <v>25760</v>
      </c>
      <c r="E5074" s="5" t="s">
        <v>25761</v>
      </c>
      <c r="F5074" s="5" t="s">
        <v>25438</v>
      </c>
      <c r="G5074" s="6" t="s">
        <v>25863</v>
      </c>
      <c r="H5074" s="5" t="s">
        <v>25864</v>
      </c>
      <c r="I5074" s="8" t="s">
        <v>25865</v>
      </c>
      <c r="J5074" s="5" t="s">
        <v>93</v>
      </c>
      <c r="K5074" s="5" t="s">
        <v>16603</v>
      </c>
    </row>
    <row r="5075">
      <c r="A5075" s="4">
        <v>6044.0</v>
      </c>
      <c r="B5075" s="5" t="s">
        <v>25868</v>
      </c>
      <c r="C5075" s="5" t="s">
        <v>25869</v>
      </c>
      <c r="D5075" s="6" t="s">
        <v>9808</v>
      </c>
      <c r="E5075" s="5" t="s">
        <v>25761</v>
      </c>
      <c r="F5075" s="5" t="s">
        <v>25438</v>
      </c>
      <c r="G5075" s="6" t="s">
        <v>25870</v>
      </c>
      <c r="H5075" s="5" t="s">
        <v>25871</v>
      </c>
      <c r="I5075" s="8" t="s">
        <v>25872</v>
      </c>
      <c r="J5075" s="5" t="s">
        <v>463</v>
      </c>
      <c r="K5075" s="5" t="s">
        <v>711</v>
      </c>
    </row>
    <row r="5076">
      <c r="A5076" s="4">
        <v>6043.0</v>
      </c>
      <c r="B5076" s="5" t="s">
        <v>25873</v>
      </c>
      <c r="C5076" s="5" t="s">
        <v>25874</v>
      </c>
      <c r="D5076" s="6" t="s">
        <v>25760</v>
      </c>
      <c r="E5076" s="5" t="s">
        <v>25761</v>
      </c>
      <c r="F5076" s="5" t="s">
        <v>25438</v>
      </c>
      <c r="G5076" s="6" t="s">
        <v>25875</v>
      </c>
      <c r="H5076" s="5" t="s">
        <v>25876</v>
      </c>
      <c r="I5076" s="8" t="s">
        <v>25877</v>
      </c>
      <c r="J5076" s="5" t="s">
        <v>108</v>
      </c>
      <c r="K5076" s="4" t="s">
        <v>42</v>
      </c>
    </row>
    <row r="5077">
      <c r="A5077" s="4">
        <v>6042.0</v>
      </c>
      <c r="B5077" s="5" t="s">
        <v>25878</v>
      </c>
      <c r="C5077" s="5" t="s">
        <v>25879</v>
      </c>
      <c r="D5077" s="6" t="s">
        <v>25880</v>
      </c>
      <c r="E5077" s="5" t="s">
        <v>25881</v>
      </c>
      <c r="F5077" s="5" t="s">
        <v>25438</v>
      </c>
      <c r="G5077" s="6" t="s">
        <v>25882</v>
      </c>
      <c r="H5077" s="7" t="s">
        <v>25883</v>
      </c>
      <c r="I5077" s="8" t="str">
        <f>LOWER(SUBSTITUTE(SUBSTITUTE(SUBSTITUTE(SUBSTITUTE(SUBSTITUTE(SUBSTITUTE(SUBSTITUTE(B5077,"S.L.",""),"SL",""),"S.A.",""),"SA","")," ",""),".",""),",",""))&amp;".com"</f>
        <v>residencialriviera.com</v>
      </c>
      <c r="J5077" s="5" t="s">
        <v>108</v>
      </c>
      <c r="K5077" s="5" t="s">
        <v>1568</v>
      </c>
    </row>
    <row r="5078">
      <c r="A5078" s="4">
        <v>6041.0</v>
      </c>
      <c r="B5078" s="5" t="s">
        <v>25884</v>
      </c>
      <c r="C5078" s="5" t="s">
        <v>25885</v>
      </c>
      <c r="D5078" s="6" t="s">
        <v>25880</v>
      </c>
      <c r="E5078" s="5" t="s">
        <v>25881</v>
      </c>
      <c r="F5078" s="5" t="s">
        <v>25438</v>
      </c>
      <c r="G5078" s="6" t="s">
        <v>25886</v>
      </c>
      <c r="H5078" s="4" t="s">
        <v>25887</v>
      </c>
      <c r="I5078" s="8" t="s">
        <v>25888</v>
      </c>
      <c r="J5078" s="5" t="s">
        <v>93</v>
      </c>
      <c r="K5078" s="5" t="s">
        <v>17737</v>
      </c>
    </row>
    <row r="5079">
      <c r="A5079" s="4">
        <v>6040.0</v>
      </c>
      <c r="B5079" s="5" t="s">
        <v>25889</v>
      </c>
      <c r="C5079" s="5" t="s">
        <v>25890</v>
      </c>
      <c r="D5079" s="6" t="s">
        <v>25880</v>
      </c>
      <c r="E5079" s="5" t="s">
        <v>25881</v>
      </c>
      <c r="F5079" s="5" t="s">
        <v>25438</v>
      </c>
      <c r="G5079" s="6" t="s">
        <v>25891</v>
      </c>
      <c r="H5079" s="5" t="s">
        <v>25892</v>
      </c>
      <c r="I5079" s="8" t="s">
        <v>25893</v>
      </c>
      <c r="J5079" s="5" t="s">
        <v>93</v>
      </c>
      <c r="K5079" s="5" t="s">
        <v>1239</v>
      </c>
    </row>
    <row r="5080">
      <c r="A5080" s="4">
        <v>6039.0</v>
      </c>
      <c r="B5080" s="5" t="s">
        <v>25894</v>
      </c>
      <c r="C5080" s="5" t="s">
        <v>25895</v>
      </c>
      <c r="D5080" s="6" t="s">
        <v>25880</v>
      </c>
      <c r="E5080" s="5" t="s">
        <v>25881</v>
      </c>
      <c r="F5080" s="5" t="s">
        <v>25438</v>
      </c>
      <c r="G5080" s="6" t="s">
        <v>25896</v>
      </c>
      <c r="H5080" s="5" t="s">
        <v>25897</v>
      </c>
      <c r="I5080" s="8" t="s">
        <v>25898</v>
      </c>
      <c r="J5080" s="5" t="s">
        <v>42</v>
      </c>
      <c r="K5080" s="5" t="s">
        <v>1574</v>
      </c>
    </row>
    <row r="5081">
      <c r="A5081" s="4">
        <v>6038.0</v>
      </c>
      <c r="B5081" s="5" t="s">
        <v>25899</v>
      </c>
      <c r="C5081" s="5" t="s">
        <v>25900</v>
      </c>
      <c r="D5081" s="6" t="s">
        <v>25880</v>
      </c>
      <c r="E5081" s="5" t="s">
        <v>25881</v>
      </c>
      <c r="F5081" s="5" t="s">
        <v>25438</v>
      </c>
      <c r="G5081" s="6" t="s">
        <v>25901</v>
      </c>
      <c r="H5081" s="4" t="s">
        <v>25887</v>
      </c>
      <c r="I5081" s="11" t="s">
        <v>25902</v>
      </c>
      <c r="J5081" s="5" t="s">
        <v>42</v>
      </c>
      <c r="K5081" s="4" t="s">
        <v>42</v>
      </c>
    </row>
    <row r="5082">
      <c r="A5082" s="4">
        <v>6037.0</v>
      </c>
      <c r="B5082" s="5" t="s">
        <v>25903</v>
      </c>
      <c r="C5082" s="5" t="s">
        <v>25904</v>
      </c>
      <c r="D5082" s="6" t="s">
        <v>25905</v>
      </c>
      <c r="E5082" s="5" t="s">
        <v>25483</v>
      </c>
      <c r="F5082" s="5" t="s">
        <v>25438</v>
      </c>
      <c r="G5082" s="6" t="s">
        <v>25906</v>
      </c>
      <c r="H5082" s="7" t="s">
        <v>25907</v>
      </c>
      <c r="I5082" s="11" t="s">
        <v>25908</v>
      </c>
      <c r="J5082" s="5" t="s">
        <v>51</v>
      </c>
      <c r="K5082" s="5" t="s">
        <v>12282</v>
      </c>
    </row>
    <row r="5083">
      <c r="A5083" s="4">
        <v>6036.0</v>
      </c>
      <c r="B5083" s="5" t="s">
        <v>25909</v>
      </c>
      <c r="C5083" s="5" t="s">
        <v>25910</v>
      </c>
      <c r="D5083" s="6" t="s">
        <v>25911</v>
      </c>
      <c r="E5083" s="5" t="s">
        <v>25483</v>
      </c>
      <c r="F5083" s="5" t="s">
        <v>25438</v>
      </c>
      <c r="G5083" s="6" t="s">
        <v>25912</v>
      </c>
      <c r="H5083" s="5" t="s">
        <v>25913</v>
      </c>
      <c r="I5083" s="8" t="s">
        <v>25914</v>
      </c>
      <c r="J5083" s="5" t="s">
        <v>51</v>
      </c>
      <c r="K5083" s="5" t="s">
        <v>1885</v>
      </c>
    </row>
    <row r="5084">
      <c r="A5084" s="4">
        <v>6035.0</v>
      </c>
      <c r="B5084" s="5" t="s">
        <v>25915</v>
      </c>
      <c r="C5084" s="5" t="s">
        <v>25916</v>
      </c>
      <c r="D5084" s="6" t="s">
        <v>25911</v>
      </c>
      <c r="E5084" s="5" t="s">
        <v>25483</v>
      </c>
      <c r="F5084" s="5" t="s">
        <v>25438</v>
      </c>
      <c r="G5084" s="6" t="s">
        <v>25917</v>
      </c>
      <c r="H5084" s="5" t="s">
        <v>25918</v>
      </c>
      <c r="I5084" s="8" t="s">
        <v>25919</v>
      </c>
      <c r="J5084" s="5" t="s">
        <v>463</v>
      </c>
      <c r="K5084" s="5" t="s">
        <v>201</v>
      </c>
    </row>
    <row r="5085">
      <c r="A5085" s="4">
        <v>6034.0</v>
      </c>
      <c r="B5085" s="5" t="s">
        <v>25920</v>
      </c>
      <c r="C5085" s="5" t="s">
        <v>25921</v>
      </c>
      <c r="D5085" s="6" t="s">
        <v>25922</v>
      </c>
      <c r="E5085" s="5" t="s">
        <v>25923</v>
      </c>
      <c r="F5085" s="5" t="s">
        <v>25438</v>
      </c>
      <c r="G5085" s="6" t="s">
        <v>25924</v>
      </c>
      <c r="H5085" s="5" t="s">
        <v>25925</v>
      </c>
      <c r="I5085" s="8" t="s">
        <v>25926</v>
      </c>
      <c r="J5085" s="5" t="s">
        <v>42</v>
      </c>
      <c r="K5085" s="5" t="s">
        <v>308</v>
      </c>
    </row>
    <row r="5086">
      <c r="A5086" s="4">
        <v>6033.0</v>
      </c>
      <c r="B5086" s="5" t="s">
        <v>25927</v>
      </c>
      <c r="C5086" s="5" t="s">
        <v>25928</v>
      </c>
      <c r="D5086" s="6" t="s">
        <v>25922</v>
      </c>
      <c r="E5086" s="5" t="s">
        <v>25923</v>
      </c>
      <c r="F5086" s="5" t="s">
        <v>25438</v>
      </c>
      <c r="G5086" s="6" t="s">
        <v>25929</v>
      </c>
      <c r="H5086" s="5" t="s">
        <v>25930</v>
      </c>
      <c r="I5086" s="8" t="s">
        <v>25931</v>
      </c>
      <c r="J5086" s="5" t="s">
        <v>42</v>
      </c>
      <c r="K5086" s="5" t="s">
        <v>553</v>
      </c>
    </row>
    <row r="5087">
      <c r="A5087" s="4">
        <v>6032.0</v>
      </c>
      <c r="B5087" s="5" t="s">
        <v>25932</v>
      </c>
      <c r="C5087" s="5" t="s">
        <v>25933</v>
      </c>
      <c r="D5087" s="6" t="s">
        <v>25462</v>
      </c>
      <c r="E5087" s="5" t="s">
        <v>25463</v>
      </c>
      <c r="F5087" s="5" t="s">
        <v>25438</v>
      </c>
      <c r="G5087" s="6" t="s">
        <v>25934</v>
      </c>
      <c r="H5087" s="5" t="s">
        <v>25935</v>
      </c>
      <c r="I5087" s="9" t="s">
        <v>25936</v>
      </c>
      <c r="J5087" s="5" t="s">
        <v>93</v>
      </c>
      <c r="K5087" s="5" t="s">
        <v>233</v>
      </c>
    </row>
    <row r="5088">
      <c r="A5088" s="4">
        <v>6031.0</v>
      </c>
      <c r="B5088" s="5" t="s">
        <v>25937</v>
      </c>
      <c r="C5088" s="5" t="s">
        <v>25938</v>
      </c>
      <c r="D5088" s="6" t="s">
        <v>25475</v>
      </c>
      <c r="E5088" s="5" t="s">
        <v>25476</v>
      </c>
      <c r="F5088" s="5" t="s">
        <v>25438</v>
      </c>
      <c r="G5088" s="6" t="s">
        <v>25939</v>
      </c>
      <c r="H5088" s="4" t="s">
        <v>25478</v>
      </c>
      <c r="I5088" s="8" t="s">
        <v>25479</v>
      </c>
      <c r="J5088" s="5" t="s">
        <v>18</v>
      </c>
      <c r="K5088" s="5" t="s">
        <v>10171</v>
      </c>
    </row>
    <row r="5089">
      <c r="A5089" s="4">
        <v>6030.0</v>
      </c>
      <c r="B5089" s="5" t="s">
        <v>25940</v>
      </c>
      <c r="C5089" s="5" t="s">
        <v>25941</v>
      </c>
      <c r="D5089" s="6" t="s">
        <v>25475</v>
      </c>
      <c r="E5089" s="5" t="s">
        <v>25476</v>
      </c>
      <c r="F5089" s="5" t="s">
        <v>25438</v>
      </c>
      <c r="G5089" s="6" t="s">
        <v>25942</v>
      </c>
      <c r="H5089" s="4" t="s">
        <v>25943</v>
      </c>
      <c r="I5089" s="11" t="s">
        <v>25944</v>
      </c>
      <c r="J5089" s="5" t="s">
        <v>42</v>
      </c>
      <c r="K5089" s="4" t="s">
        <v>42</v>
      </c>
    </row>
    <row r="5090">
      <c r="A5090" s="4">
        <v>6029.0</v>
      </c>
      <c r="B5090" s="5" t="s">
        <v>25945</v>
      </c>
      <c r="C5090" s="5" t="s">
        <v>25946</v>
      </c>
      <c r="D5090" s="6" t="s">
        <v>25475</v>
      </c>
      <c r="E5090" s="5" t="s">
        <v>25476</v>
      </c>
      <c r="F5090" s="5" t="s">
        <v>25438</v>
      </c>
      <c r="G5090" s="6" t="s">
        <v>25947</v>
      </c>
      <c r="H5090" s="4" t="s">
        <v>25478</v>
      </c>
      <c r="I5090" s="8" t="s">
        <v>25479</v>
      </c>
      <c r="J5090" s="5" t="s">
        <v>108</v>
      </c>
      <c r="K5090" s="5" t="s">
        <v>11073</v>
      </c>
    </row>
    <row r="5091">
      <c r="A5091" s="4">
        <v>6028.0</v>
      </c>
      <c r="B5091" s="5" t="s">
        <v>25473</v>
      </c>
      <c r="C5091" s="5" t="s">
        <v>25948</v>
      </c>
      <c r="D5091" s="6" t="s">
        <v>25475</v>
      </c>
      <c r="E5091" s="5" t="s">
        <v>25476</v>
      </c>
      <c r="F5091" s="5" t="s">
        <v>25438</v>
      </c>
      <c r="G5091" s="6" t="s">
        <v>25949</v>
      </c>
      <c r="H5091" s="4" t="s">
        <v>25478</v>
      </c>
      <c r="I5091" s="8" t="s">
        <v>25479</v>
      </c>
      <c r="J5091" s="5" t="s">
        <v>108</v>
      </c>
      <c r="K5091" s="5" t="s">
        <v>16046</v>
      </c>
    </row>
    <row r="5092">
      <c r="A5092" s="4">
        <v>6027.0</v>
      </c>
      <c r="B5092" s="5" t="s">
        <v>25950</v>
      </c>
      <c r="C5092" s="5" t="s">
        <v>25951</v>
      </c>
      <c r="D5092" s="6" t="s">
        <v>25475</v>
      </c>
      <c r="E5092" s="5" t="s">
        <v>25476</v>
      </c>
      <c r="F5092" s="5" t="s">
        <v>25438</v>
      </c>
      <c r="G5092" s="6" t="s">
        <v>25952</v>
      </c>
      <c r="H5092" s="7" t="s">
        <v>25953</v>
      </c>
      <c r="I5092" s="8" t="s">
        <v>25954</v>
      </c>
      <c r="J5092" s="5" t="s">
        <v>108</v>
      </c>
      <c r="K5092" s="5" t="s">
        <v>1203</v>
      </c>
    </row>
    <row r="5093">
      <c r="A5093" s="4">
        <v>6026.0</v>
      </c>
      <c r="B5093" s="5" t="s">
        <v>25955</v>
      </c>
      <c r="C5093" s="5" t="s">
        <v>25956</v>
      </c>
      <c r="D5093" s="6" t="s">
        <v>25475</v>
      </c>
      <c r="E5093" s="5" t="s">
        <v>25476</v>
      </c>
      <c r="F5093" s="5" t="s">
        <v>25438</v>
      </c>
      <c r="G5093" s="6" t="s">
        <v>25957</v>
      </c>
      <c r="H5093" s="5" t="s">
        <v>23791</v>
      </c>
      <c r="I5093" s="8" t="s">
        <v>23792</v>
      </c>
      <c r="J5093" s="5" t="s">
        <v>108</v>
      </c>
      <c r="K5093" s="5" t="s">
        <v>1203</v>
      </c>
    </row>
    <row r="5094">
      <c r="A5094" s="4">
        <v>6025.0</v>
      </c>
      <c r="B5094" s="5" t="s">
        <v>25958</v>
      </c>
      <c r="C5094" s="5" t="s">
        <v>25959</v>
      </c>
      <c r="D5094" s="6" t="s">
        <v>25475</v>
      </c>
      <c r="E5094" s="5" t="s">
        <v>25476</v>
      </c>
      <c r="F5094" s="5" t="s">
        <v>25438</v>
      </c>
      <c r="G5094" s="6" t="s">
        <v>25960</v>
      </c>
      <c r="H5094" s="7" t="s">
        <v>25961</v>
      </c>
      <c r="I5094" s="11" t="s">
        <v>25962</v>
      </c>
      <c r="J5094" s="5" t="s">
        <v>93</v>
      </c>
      <c r="K5094" s="5" t="s">
        <v>1086</v>
      </c>
    </row>
    <row r="5095">
      <c r="A5095" s="4">
        <v>6024.0</v>
      </c>
      <c r="B5095" s="5" t="s">
        <v>25963</v>
      </c>
      <c r="C5095" s="5" t="s">
        <v>25964</v>
      </c>
      <c r="D5095" s="6" t="s">
        <v>25475</v>
      </c>
      <c r="E5095" s="5" t="s">
        <v>25476</v>
      </c>
      <c r="F5095" s="5" t="s">
        <v>25438</v>
      </c>
      <c r="G5095" s="6" t="s">
        <v>25965</v>
      </c>
      <c r="H5095" s="7" t="s">
        <v>25966</v>
      </c>
      <c r="I5095" s="11" t="s">
        <v>25967</v>
      </c>
      <c r="J5095" s="5" t="s">
        <v>93</v>
      </c>
      <c r="K5095" s="5" t="s">
        <v>721</v>
      </c>
    </row>
    <row r="5096">
      <c r="A5096" s="4">
        <v>6023.0</v>
      </c>
      <c r="B5096" s="5" t="s">
        <v>15594</v>
      </c>
      <c r="C5096" s="5" t="s">
        <v>25968</v>
      </c>
      <c r="D5096" s="6" t="s">
        <v>25475</v>
      </c>
      <c r="E5096" s="5" t="s">
        <v>25476</v>
      </c>
      <c r="F5096" s="5" t="s">
        <v>25438</v>
      </c>
      <c r="G5096" s="6" t="s">
        <v>25969</v>
      </c>
      <c r="H5096" s="5" t="s">
        <v>25970</v>
      </c>
      <c r="I5096" s="8" t="s">
        <v>25971</v>
      </c>
      <c r="J5096" s="5" t="s">
        <v>42</v>
      </c>
      <c r="K5096" s="5" t="s">
        <v>578</v>
      </c>
    </row>
    <row r="5097">
      <c r="A5097" s="4">
        <v>6022.0</v>
      </c>
      <c r="B5097" s="5" t="s">
        <v>25972</v>
      </c>
      <c r="C5097" s="5" t="s">
        <v>25973</v>
      </c>
      <c r="D5097" s="6" t="s">
        <v>25475</v>
      </c>
      <c r="E5097" s="5" t="s">
        <v>25476</v>
      </c>
      <c r="F5097" s="5" t="s">
        <v>25438</v>
      </c>
      <c r="G5097" s="6" t="s">
        <v>25974</v>
      </c>
      <c r="H5097" s="4" t="s">
        <v>25975</v>
      </c>
      <c r="I5097" s="8" t="s">
        <v>25976</v>
      </c>
      <c r="J5097" s="5" t="s">
        <v>232</v>
      </c>
      <c r="K5097" s="5" t="s">
        <v>2462</v>
      </c>
    </row>
    <row r="5098">
      <c r="A5098" s="4">
        <v>6021.0</v>
      </c>
      <c r="B5098" s="5" t="s">
        <v>25977</v>
      </c>
      <c r="C5098" s="5" t="s">
        <v>25978</v>
      </c>
      <c r="D5098" s="6" t="s">
        <v>25475</v>
      </c>
      <c r="E5098" s="5" t="s">
        <v>25476</v>
      </c>
      <c r="F5098" s="5" t="s">
        <v>25438</v>
      </c>
      <c r="G5098" s="6" t="s">
        <v>25979</v>
      </c>
      <c r="H5098" s="5" t="s">
        <v>25980</v>
      </c>
      <c r="I5098" s="9" t="s">
        <v>25981</v>
      </c>
      <c r="J5098" s="5" t="s">
        <v>42</v>
      </c>
      <c r="K5098" s="5" t="s">
        <v>1574</v>
      </c>
    </row>
    <row r="5099">
      <c r="A5099" s="4">
        <v>6020.0</v>
      </c>
      <c r="B5099" s="5" t="s">
        <v>25982</v>
      </c>
      <c r="C5099" s="5" t="s">
        <v>25983</v>
      </c>
      <c r="D5099" s="6" t="s">
        <v>25880</v>
      </c>
      <c r="E5099" s="5" t="s">
        <v>25881</v>
      </c>
      <c r="F5099" s="5" t="s">
        <v>25438</v>
      </c>
      <c r="G5099" s="6" t="s">
        <v>25984</v>
      </c>
      <c r="H5099" s="5" t="s">
        <v>25985</v>
      </c>
      <c r="I5099" s="8" t="s">
        <v>25986</v>
      </c>
      <c r="J5099" s="5" t="s">
        <v>42</v>
      </c>
      <c r="K5099" s="5" t="s">
        <v>160</v>
      </c>
    </row>
    <row r="5100">
      <c r="A5100" s="4">
        <v>6019.0</v>
      </c>
      <c r="B5100" s="5" t="s">
        <v>25987</v>
      </c>
      <c r="C5100" s="5" t="s">
        <v>25988</v>
      </c>
      <c r="D5100" s="6" t="s">
        <v>25880</v>
      </c>
      <c r="E5100" s="5" t="s">
        <v>25881</v>
      </c>
      <c r="F5100" s="5" t="s">
        <v>25438</v>
      </c>
      <c r="G5100" s="6" t="s">
        <v>25989</v>
      </c>
      <c r="H5100" s="5" t="s">
        <v>25990</v>
      </c>
      <c r="I5100" s="8" t="s">
        <v>25991</v>
      </c>
      <c r="J5100" s="5" t="s">
        <v>108</v>
      </c>
      <c r="K5100" s="4" t="s">
        <v>42</v>
      </c>
    </row>
    <row r="5101">
      <c r="A5101" s="4">
        <v>6018.0</v>
      </c>
      <c r="B5101" s="5" t="s">
        <v>25992</v>
      </c>
      <c r="C5101" s="5" t="s">
        <v>25993</v>
      </c>
      <c r="D5101" s="6" t="s">
        <v>25880</v>
      </c>
      <c r="E5101" s="5" t="s">
        <v>25881</v>
      </c>
      <c r="F5101" s="5" t="s">
        <v>25438</v>
      </c>
      <c r="G5101" s="6" t="s">
        <v>25994</v>
      </c>
      <c r="H5101" s="5" t="s">
        <v>25995</v>
      </c>
      <c r="I5101" s="8" t="s">
        <v>25996</v>
      </c>
      <c r="J5101" s="5" t="s">
        <v>93</v>
      </c>
      <c r="K5101" s="5" t="s">
        <v>1375</v>
      </c>
    </row>
    <row r="5102">
      <c r="A5102" s="4">
        <v>6017.0</v>
      </c>
      <c r="B5102" s="5" t="s">
        <v>25997</v>
      </c>
      <c r="C5102" s="5" t="s">
        <v>25998</v>
      </c>
      <c r="D5102" s="6" t="s">
        <v>25880</v>
      </c>
      <c r="E5102" s="5" t="s">
        <v>25881</v>
      </c>
      <c r="F5102" s="5" t="s">
        <v>25438</v>
      </c>
      <c r="G5102" s="6" t="s">
        <v>25999</v>
      </c>
      <c r="H5102" s="7" t="s">
        <v>26000</v>
      </c>
      <c r="I5102" s="8" t="s">
        <v>26001</v>
      </c>
      <c r="J5102" s="5" t="s">
        <v>42</v>
      </c>
      <c r="K5102" s="5" t="s">
        <v>1857</v>
      </c>
    </row>
    <row r="5103">
      <c r="A5103" s="4">
        <v>6016.0</v>
      </c>
      <c r="B5103" s="5" t="s">
        <v>26002</v>
      </c>
      <c r="C5103" s="5" t="s">
        <v>26003</v>
      </c>
      <c r="D5103" s="6" t="s">
        <v>25880</v>
      </c>
      <c r="E5103" s="5" t="s">
        <v>25881</v>
      </c>
      <c r="F5103" s="5" t="s">
        <v>25438</v>
      </c>
      <c r="G5103" s="6" t="s">
        <v>26004</v>
      </c>
      <c r="H5103" s="4" t="s">
        <v>26005</v>
      </c>
      <c r="I5103" s="8" t="s">
        <v>26006</v>
      </c>
      <c r="J5103" s="5" t="s">
        <v>42</v>
      </c>
      <c r="K5103" s="5" t="s">
        <v>2201</v>
      </c>
    </row>
    <row r="5104">
      <c r="A5104" s="4">
        <v>6015.0</v>
      </c>
      <c r="B5104" s="5" t="s">
        <v>26007</v>
      </c>
      <c r="C5104" s="5" t="s">
        <v>26008</v>
      </c>
      <c r="D5104" s="6" t="s">
        <v>25880</v>
      </c>
      <c r="E5104" s="5" t="s">
        <v>25881</v>
      </c>
      <c r="F5104" s="5" t="s">
        <v>25438</v>
      </c>
      <c r="G5104" s="6" t="s">
        <v>26009</v>
      </c>
      <c r="H5104" s="5" t="s">
        <v>26010</v>
      </c>
      <c r="I5104" s="8" t="s">
        <v>26011</v>
      </c>
      <c r="J5104" s="5" t="s">
        <v>42</v>
      </c>
      <c r="K5104" s="5" t="s">
        <v>1985</v>
      </c>
    </row>
    <row r="5105">
      <c r="A5105" s="4">
        <v>6014.0</v>
      </c>
      <c r="B5105" s="5" t="s">
        <v>10308</v>
      </c>
      <c r="C5105" s="5" t="s">
        <v>26012</v>
      </c>
      <c r="D5105" s="6" t="s">
        <v>25880</v>
      </c>
      <c r="E5105" s="5" t="s">
        <v>25881</v>
      </c>
      <c r="F5105" s="5" t="s">
        <v>25438</v>
      </c>
      <c r="G5105" s="6" t="s">
        <v>26013</v>
      </c>
      <c r="H5105" s="5" t="s">
        <v>26014</v>
      </c>
      <c r="I5105" s="8" t="s">
        <v>26015</v>
      </c>
      <c r="J5105" s="5" t="s">
        <v>42</v>
      </c>
      <c r="K5105" s="5" t="s">
        <v>1162</v>
      </c>
    </row>
    <row r="5106">
      <c r="A5106" s="4">
        <v>6013.0</v>
      </c>
      <c r="B5106" s="5" t="s">
        <v>26016</v>
      </c>
      <c r="C5106" s="5" t="s">
        <v>26017</v>
      </c>
      <c r="D5106" s="6" t="s">
        <v>25880</v>
      </c>
      <c r="E5106" s="5" t="s">
        <v>25881</v>
      </c>
      <c r="F5106" s="5" t="s">
        <v>25438</v>
      </c>
      <c r="G5106" s="6" t="s">
        <v>26018</v>
      </c>
      <c r="H5106" s="5" t="s">
        <v>26019</v>
      </c>
      <c r="I5106" s="8" t="s">
        <v>26020</v>
      </c>
      <c r="J5106" s="5" t="s">
        <v>108</v>
      </c>
      <c r="K5106" s="5" t="s">
        <v>4685</v>
      </c>
    </row>
    <row r="5107">
      <c r="A5107" s="4">
        <v>6012.0</v>
      </c>
      <c r="B5107" s="5" t="s">
        <v>26021</v>
      </c>
      <c r="C5107" s="5" t="s">
        <v>26022</v>
      </c>
      <c r="D5107" s="6" t="s">
        <v>25880</v>
      </c>
      <c r="E5107" s="5" t="s">
        <v>25881</v>
      </c>
      <c r="F5107" s="5" t="s">
        <v>25438</v>
      </c>
      <c r="G5107" s="6" t="s">
        <v>26023</v>
      </c>
      <c r="H5107" s="4" t="s">
        <v>26024</v>
      </c>
      <c r="I5107" s="8" t="s">
        <v>26025</v>
      </c>
      <c r="J5107" s="5" t="s">
        <v>232</v>
      </c>
      <c r="K5107" s="5" t="s">
        <v>1086</v>
      </c>
    </row>
    <row r="5108">
      <c r="A5108" s="4">
        <v>6011.0</v>
      </c>
      <c r="B5108" s="5" t="s">
        <v>26026</v>
      </c>
      <c r="C5108" s="5" t="s">
        <v>26027</v>
      </c>
      <c r="D5108" s="6" t="s">
        <v>25880</v>
      </c>
      <c r="E5108" s="5" t="s">
        <v>25881</v>
      </c>
      <c r="F5108" s="5" t="s">
        <v>25438</v>
      </c>
      <c r="G5108" s="6" t="s">
        <v>26028</v>
      </c>
      <c r="H5108" s="5" t="s">
        <v>26029</v>
      </c>
      <c r="I5108" s="9" t="s">
        <v>26030</v>
      </c>
      <c r="J5108" s="5" t="s">
        <v>42</v>
      </c>
      <c r="K5108" s="5" t="s">
        <v>4685</v>
      </c>
    </row>
    <row r="5109">
      <c r="A5109" s="4">
        <v>6010.0</v>
      </c>
      <c r="B5109" s="5" t="s">
        <v>15245</v>
      </c>
      <c r="C5109" s="5" t="s">
        <v>26031</v>
      </c>
      <c r="D5109" s="6" t="s">
        <v>25880</v>
      </c>
      <c r="E5109" s="5" t="s">
        <v>25881</v>
      </c>
      <c r="F5109" s="5" t="s">
        <v>25438</v>
      </c>
      <c r="G5109" s="6" t="s">
        <v>26032</v>
      </c>
      <c r="H5109" s="5" t="s">
        <v>26033</v>
      </c>
      <c r="I5109" s="8" t="s">
        <v>26034</v>
      </c>
      <c r="J5109" s="5" t="s">
        <v>108</v>
      </c>
      <c r="K5109" s="5" t="s">
        <v>35</v>
      </c>
    </row>
    <row r="5110">
      <c r="A5110" s="4">
        <v>6009.0</v>
      </c>
      <c r="B5110" s="5" t="s">
        <v>26035</v>
      </c>
      <c r="C5110" s="5" t="s">
        <v>26036</v>
      </c>
      <c r="D5110" s="6" t="s">
        <v>25475</v>
      </c>
      <c r="E5110" s="5" t="s">
        <v>25476</v>
      </c>
      <c r="F5110" s="5" t="s">
        <v>25438</v>
      </c>
      <c r="G5110" s="6" t="s">
        <v>26037</v>
      </c>
      <c r="H5110" s="7" t="s">
        <v>26038</v>
      </c>
      <c r="I5110" s="8" t="s">
        <v>26039</v>
      </c>
      <c r="J5110" s="5" t="s">
        <v>93</v>
      </c>
      <c r="K5110" s="5" t="s">
        <v>1446</v>
      </c>
    </row>
    <row r="5111">
      <c r="A5111" s="4">
        <v>6008.0</v>
      </c>
      <c r="B5111" s="5" t="s">
        <v>26040</v>
      </c>
      <c r="C5111" s="5" t="s">
        <v>26041</v>
      </c>
      <c r="D5111" s="6" t="s">
        <v>25804</v>
      </c>
      <c r="E5111" s="5" t="s">
        <v>25805</v>
      </c>
      <c r="F5111" s="5" t="s">
        <v>25438</v>
      </c>
      <c r="G5111" s="6" t="s">
        <v>26042</v>
      </c>
      <c r="H5111" s="7" t="s">
        <v>26043</v>
      </c>
      <c r="I5111" s="4" t="str">
        <f>LOWER(SUBSTITUTE(SUBSTITUTE(SUBSTITUTE(SUBSTITUTE(SUBSTITUTE(SUBSTITUTE(SUBSTITUTE(B5111,"S.L.",""),"SL",""),"S.A.",""),"SA","")," ",""),".",""),",",""))&amp;".com"</f>
        <v>larelánmatheu.com</v>
      </c>
      <c r="J5111" s="5" t="s">
        <v>93</v>
      </c>
      <c r="K5111" s="4" t="s">
        <v>42</v>
      </c>
    </row>
    <row r="5112">
      <c r="A5112" s="4">
        <v>6007.0</v>
      </c>
      <c r="B5112" s="5" t="s">
        <v>26044</v>
      </c>
      <c r="C5112" s="5" t="s">
        <v>26045</v>
      </c>
      <c r="D5112" s="6" t="s">
        <v>25552</v>
      </c>
      <c r="E5112" s="5" t="s">
        <v>25553</v>
      </c>
      <c r="F5112" s="5" t="s">
        <v>25438</v>
      </c>
      <c r="G5112" s="6" t="s">
        <v>26046</v>
      </c>
      <c r="H5112" s="5" t="s">
        <v>26047</v>
      </c>
      <c r="I5112" s="8" t="s">
        <v>26048</v>
      </c>
      <c r="J5112" s="5" t="s">
        <v>42</v>
      </c>
      <c r="K5112" s="5" t="s">
        <v>1663</v>
      </c>
    </row>
    <row r="5113">
      <c r="A5113" s="4">
        <v>6006.0</v>
      </c>
      <c r="B5113" s="5" t="s">
        <v>26049</v>
      </c>
      <c r="C5113" s="5" t="s">
        <v>26050</v>
      </c>
      <c r="D5113" s="6" t="s">
        <v>26051</v>
      </c>
      <c r="E5113" s="5" t="s">
        <v>25483</v>
      </c>
      <c r="F5113" s="5" t="s">
        <v>25438</v>
      </c>
      <c r="G5113" s="6" t="s">
        <v>26052</v>
      </c>
      <c r="H5113" s="5" t="s">
        <v>26053</v>
      </c>
      <c r="I5113" s="8" t="s">
        <v>26054</v>
      </c>
      <c r="J5113" s="5" t="s">
        <v>42</v>
      </c>
      <c r="K5113" s="5" t="s">
        <v>3415</v>
      </c>
    </row>
    <row r="5114">
      <c r="A5114" s="4">
        <v>6005.0</v>
      </c>
      <c r="B5114" s="5" t="s">
        <v>26055</v>
      </c>
      <c r="C5114" s="5" t="s">
        <v>26056</v>
      </c>
      <c r="D5114" s="6" t="s">
        <v>26051</v>
      </c>
      <c r="E5114" s="5" t="s">
        <v>25483</v>
      </c>
      <c r="F5114" s="5" t="s">
        <v>25438</v>
      </c>
      <c r="G5114" s="6" t="s">
        <v>26057</v>
      </c>
      <c r="H5114" s="5" t="s">
        <v>26058</v>
      </c>
      <c r="I5114" s="9" t="s">
        <v>26059</v>
      </c>
      <c r="J5114" s="5" t="s">
        <v>108</v>
      </c>
      <c r="K5114" s="5" t="s">
        <v>35</v>
      </c>
    </row>
    <row r="5115">
      <c r="A5115" s="4">
        <v>6004.0</v>
      </c>
      <c r="B5115" s="5" t="s">
        <v>26060</v>
      </c>
      <c r="C5115" s="5" t="s">
        <v>26061</v>
      </c>
      <c r="D5115" s="6" t="s">
        <v>26051</v>
      </c>
      <c r="E5115" s="5" t="s">
        <v>25483</v>
      </c>
      <c r="F5115" s="5" t="s">
        <v>25438</v>
      </c>
      <c r="G5115" s="6" t="s">
        <v>26062</v>
      </c>
      <c r="H5115" s="5" t="s">
        <v>26063</v>
      </c>
      <c r="I5115" s="8" t="s">
        <v>26064</v>
      </c>
      <c r="J5115" s="5" t="s">
        <v>93</v>
      </c>
      <c r="K5115" s="5" t="s">
        <v>721</v>
      </c>
    </row>
    <row r="5116">
      <c r="A5116" s="4">
        <v>6003.0</v>
      </c>
      <c r="B5116" s="5" t="s">
        <v>26065</v>
      </c>
      <c r="C5116" s="5" t="s">
        <v>26066</v>
      </c>
      <c r="D5116" s="6" t="s">
        <v>26051</v>
      </c>
      <c r="E5116" s="5" t="s">
        <v>25483</v>
      </c>
      <c r="F5116" s="5" t="s">
        <v>25438</v>
      </c>
      <c r="G5116" s="6" t="s">
        <v>26067</v>
      </c>
      <c r="H5116" s="5" t="s">
        <v>26068</v>
      </c>
      <c r="I5116" s="11" t="s">
        <v>26069</v>
      </c>
      <c r="J5116" s="5" t="s">
        <v>108</v>
      </c>
      <c r="K5116" s="5" t="s">
        <v>260</v>
      </c>
    </row>
    <row r="5117">
      <c r="A5117" s="4">
        <v>6002.0</v>
      </c>
      <c r="B5117" s="5" t="s">
        <v>26070</v>
      </c>
      <c r="C5117" s="5" t="s">
        <v>26071</v>
      </c>
      <c r="D5117" s="6" t="s">
        <v>26051</v>
      </c>
      <c r="E5117" s="5" t="s">
        <v>25483</v>
      </c>
      <c r="F5117" s="5" t="s">
        <v>25438</v>
      </c>
      <c r="G5117" s="6" t="s">
        <v>26072</v>
      </c>
      <c r="H5117" s="5" t="s">
        <v>26073</v>
      </c>
      <c r="I5117" s="8" t="s">
        <v>26074</v>
      </c>
      <c r="J5117" s="5" t="s">
        <v>108</v>
      </c>
      <c r="K5117" s="5" t="s">
        <v>420</v>
      </c>
    </row>
    <row r="5118">
      <c r="A5118" s="4">
        <v>6001.0</v>
      </c>
      <c r="B5118" s="5" t="s">
        <v>26075</v>
      </c>
      <c r="C5118" s="5" t="s">
        <v>26076</v>
      </c>
      <c r="D5118" s="6" t="s">
        <v>26051</v>
      </c>
      <c r="E5118" s="5" t="s">
        <v>25483</v>
      </c>
      <c r="F5118" s="5" t="s">
        <v>25438</v>
      </c>
      <c r="G5118" s="6" t="s">
        <v>26077</v>
      </c>
      <c r="H5118" s="5" t="s">
        <v>26078</v>
      </c>
      <c r="I5118" s="8" t="s">
        <v>41</v>
      </c>
      <c r="J5118" s="5" t="s">
        <v>93</v>
      </c>
      <c r="K5118" s="5" t="s">
        <v>2201</v>
      </c>
    </row>
    <row r="5119">
      <c r="A5119" s="4">
        <v>6000.0</v>
      </c>
      <c r="B5119" s="5" t="s">
        <v>26079</v>
      </c>
      <c r="C5119" s="5" t="s">
        <v>26080</v>
      </c>
      <c r="D5119" s="6" t="s">
        <v>26051</v>
      </c>
      <c r="E5119" s="5" t="s">
        <v>25483</v>
      </c>
      <c r="F5119" s="5" t="s">
        <v>25438</v>
      </c>
      <c r="G5119" s="6" t="s">
        <v>26081</v>
      </c>
      <c r="H5119" s="5" t="s">
        <v>26082</v>
      </c>
      <c r="I5119" s="8" t="s">
        <v>26083</v>
      </c>
      <c r="J5119" s="5" t="s">
        <v>42</v>
      </c>
      <c r="K5119" s="5" t="s">
        <v>20993</v>
      </c>
    </row>
    <row r="5120">
      <c r="A5120" s="4">
        <v>5999.0</v>
      </c>
      <c r="B5120" s="5" t="s">
        <v>26084</v>
      </c>
      <c r="C5120" s="5" t="s">
        <v>26085</v>
      </c>
      <c r="D5120" s="6" t="s">
        <v>25905</v>
      </c>
      <c r="E5120" s="5" t="s">
        <v>25483</v>
      </c>
      <c r="F5120" s="5" t="s">
        <v>25438</v>
      </c>
      <c r="G5120" s="6" t="s">
        <v>26086</v>
      </c>
      <c r="H5120" s="5" t="s">
        <v>26087</v>
      </c>
      <c r="I5120" s="8" t="s">
        <v>26088</v>
      </c>
      <c r="J5120" s="5" t="s">
        <v>42</v>
      </c>
      <c r="K5120" s="5" t="s">
        <v>721</v>
      </c>
    </row>
    <row r="5121">
      <c r="A5121" s="4">
        <v>5998.0</v>
      </c>
      <c r="B5121" s="5" t="s">
        <v>26089</v>
      </c>
      <c r="C5121" s="5" t="s">
        <v>26090</v>
      </c>
      <c r="D5121" s="6" t="s">
        <v>25905</v>
      </c>
      <c r="E5121" s="5" t="s">
        <v>25483</v>
      </c>
      <c r="F5121" s="5" t="s">
        <v>25438</v>
      </c>
      <c r="G5121" s="6" t="s">
        <v>26091</v>
      </c>
      <c r="H5121" s="5" t="s">
        <v>26092</v>
      </c>
      <c r="I5121" s="8" t="s">
        <v>26093</v>
      </c>
      <c r="J5121" s="5" t="s">
        <v>42</v>
      </c>
      <c r="K5121" s="5" t="s">
        <v>16046</v>
      </c>
    </row>
    <row r="5122">
      <c r="A5122" s="4">
        <v>5997.0</v>
      </c>
      <c r="B5122" s="5" t="s">
        <v>26094</v>
      </c>
      <c r="C5122" s="5" t="s">
        <v>26095</v>
      </c>
      <c r="D5122" s="6" t="s">
        <v>25905</v>
      </c>
      <c r="E5122" s="5" t="s">
        <v>25483</v>
      </c>
      <c r="F5122" s="5" t="s">
        <v>25438</v>
      </c>
      <c r="G5122" s="6" t="s">
        <v>26096</v>
      </c>
      <c r="H5122" s="5" t="s">
        <v>26097</v>
      </c>
      <c r="I5122" s="8" t="s">
        <v>26098</v>
      </c>
      <c r="J5122" s="5" t="s">
        <v>93</v>
      </c>
      <c r="K5122" s="5" t="s">
        <v>5408</v>
      </c>
    </row>
    <row r="5123">
      <c r="A5123" s="4">
        <v>5996.0</v>
      </c>
      <c r="B5123" s="5" t="s">
        <v>26099</v>
      </c>
      <c r="C5123" s="5" t="s">
        <v>26100</v>
      </c>
      <c r="D5123" s="6" t="s">
        <v>25905</v>
      </c>
      <c r="E5123" s="5" t="s">
        <v>25483</v>
      </c>
      <c r="F5123" s="5" t="s">
        <v>25438</v>
      </c>
      <c r="G5123" s="6" t="s">
        <v>26101</v>
      </c>
      <c r="H5123" s="5" t="s">
        <v>26102</v>
      </c>
      <c r="I5123" s="8" t="s">
        <v>2923</v>
      </c>
      <c r="J5123" s="5" t="s">
        <v>42</v>
      </c>
      <c r="K5123" s="5" t="s">
        <v>2132</v>
      </c>
    </row>
    <row r="5124">
      <c r="A5124" s="4">
        <v>5995.0</v>
      </c>
      <c r="B5124" s="5" t="s">
        <v>26103</v>
      </c>
      <c r="C5124" s="5" t="s">
        <v>26104</v>
      </c>
      <c r="D5124" s="6" t="s">
        <v>25905</v>
      </c>
      <c r="E5124" s="5" t="s">
        <v>25483</v>
      </c>
      <c r="F5124" s="5" t="s">
        <v>25438</v>
      </c>
      <c r="G5124" s="6" t="s">
        <v>26105</v>
      </c>
      <c r="H5124" s="5" t="s">
        <v>26106</v>
      </c>
      <c r="I5124" s="8" t="s">
        <v>26107</v>
      </c>
      <c r="J5124" s="5" t="s">
        <v>51</v>
      </c>
      <c r="K5124" s="5" t="s">
        <v>711</v>
      </c>
    </row>
    <row r="5125">
      <c r="A5125" s="4">
        <v>5994.0</v>
      </c>
      <c r="B5125" s="5" t="s">
        <v>26108</v>
      </c>
      <c r="C5125" s="5" t="s">
        <v>26109</v>
      </c>
      <c r="D5125" s="6" t="s">
        <v>26110</v>
      </c>
      <c r="E5125" s="5" t="s">
        <v>25483</v>
      </c>
      <c r="F5125" s="5" t="s">
        <v>25438</v>
      </c>
      <c r="G5125" s="6" t="s">
        <v>26111</v>
      </c>
      <c r="H5125" s="5" t="s">
        <v>26112</v>
      </c>
      <c r="I5125" s="8" t="s">
        <v>26113</v>
      </c>
      <c r="J5125" s="5" t="s">
        <v>93</v>
      </c>
      <c r="K5125" s="5" t="s">
        <v>711</v>
      </c>
    </row>
    <row r="5126">
      <c r="A5126" s="4">
        <v>5993.0</v>
      </c>
      <c r="B5126" s="5" t="s">
        <v>26114</v>
      </c>
      <c r="C5126" s="5" t="s">
        <v>26115</v>
      </c>
      <c r="D5126" s="6" t="s">
        <v>25911</v>
      </c>
      <c r="E5126" s="5" t="s">
        <v>25483</v>
      </c>
      <c r="F5126" s="5" t="s">
        <v>25438</v>
      </c>
      <c r="G5126" s="6" t="s">
        <v>26116</v>
      </c>
      <c r="H5126" s="7" t="s">
        <v>26117</v>
      </c>
      <c r="I5126" s="11" t="s">
        <v>26118</v>
      </c>
      <c r="J5126" s="5" t="s">
        <v>108</v>
      </c>
      <c r="K5126" s="5" t="s">
        <v>1669</v>
      </c>
    </row>
    <row r="5127">
      <c r="A5127" s="4">
        <v>5992.0</v>
      </c>
      <c r="B5127" s="5" t="s">
        <v>26119</v>
      </c>
      <c r="C5127" s="5" t="s">
        <v>26120</v>
      </c>
      <c r="D5127" s="6" t="s">
        <v>26121</v>
      </c>
      <c r="E5127" s="5" t="s">
        <v>25483</v>
      </c>
      <c r="F5127" s="5" t="s">
        <v>25438</v>
      </c>
      <c r="G5127" s="6" t="s">
        <v>26122</v>
      </c>
      <c r="H5127" s="7" t="s">
        <v>26123</v>
      </c>
      <c r="I5127" s="8" t="s">
        <v>26124</v>
      </c>
      <c r="J5127" s="5" t="s">
        <v>108</v>
      </c>
      <c r="K5127" s="4" t="s">
        <v>42</v>
      </c>
    </row>
    <row r="5128">
      <c r="A5128" s="4">
        <v>5991.0</v>
      </c>
      <c r="B5128" s="5" t="s">
        <v>26125</v>
      </c>
      <c r="C5128" s="5" t="s">
        <v>26126</v>
      </c>
      <c r="D5128" s="6" t="s">
        <v>26127</v>
      </c>
      <c r="E5128" s="5" t="s">
        <v>26128</v>
      </c>
      <c r="F5128" s="5" t="s">
        <v>8926</v>
      </c>
      <c r="G5128" s="6" t="s">
        <v>26129</v>
      </c>
      <c r="H5128" s="5" t="s">
        <v>26130</v>
      </c>
      <c r="I5128" s="8" t="s">
        <v>26131</v>
      </c>
      <c r="J5128" s="5" t="s">
        <v>18</v>
      </c>
      <c r="K5128" s="5" t="s">
        <v>1144</v>
      </c>
    </row>
    <row r="5129">
      <c r="A5129" s="4">
        <v>5990.0</v>
      </c>
      <c r="B5129" s="5" t="s">
        <v>26132</v>
      </c>
      <c r="C5129" s="5" t="s">
        <v>26133</v>
      </c>
      <c r="D5129" s="6" t="s">
        <v>26134</v>
      </c>
      <c r="E5129" s="5" t="s">
        <v>26135</v>
      </c>
      <c r="F5129" s="5" t="s">
        <v>25438</v>
      </c>
      <c r="G5129" s="6" t="s">
        <v>26136</v>
      </c>
      <c r="H5129" s="5" t="s">
        <v>26137</v>
      </c>
      <c r="I5129" s="8" t="s">
        <v>26138</v>
      </c>
      <c r="J5129" s="5" t="s">
        <v>42</v>
      </c>
      <c r="K5129" s="5" t="s">
        <v>19</v>
      </c>
    </row>
    <row r="5130">
      <c r="A5130" s="4">
        <v>5989.0</v>
      </c>
      <c r="B5130" s="5" t="s">
        <v>26139</v>
      </c>
      <c r="C5130" s="5" t="s">
        <v>26140</v>
      </c>
      <c r="D5130" s="6" t="s">
        <v>26134</v>
      </c>
      <c r="E5130" s="5" t="s">
        <v>26135</v>
      </c>
      <c r="F5130" s="5" t="s">
        <v>25438</v>
      </c>
      <c r="G5130" s="6" t="s">
        <v>26141</v>
      </c>
      <c r="H5130" s="5" t="s">
        <v>26142</v>
      </c>
      <c r="I5130" s="8" t="s">
        <v>26143</v>
      </c>
      <c r="J5130" s="5" t="s">
        <v>93</v>
      </c>
      <c r="K5130" s="4" t="s">
        <v>42</v>
      </c>
    </row>
    <row r="5131">
      <c r="A5131" s="4">
        <v>5988.0</v>
      </c>
      <c r="B5131" s="5" t="s">
        <v>26144</v>
      </c>
      <c r="C5131" s="5" t="s">
        <v>26145</v>
      </c>
      <c r="D5131" s="6" t="s">
        <v>26134</v>
      </c>
      <c r="E5131" s="5" t="s">
        <v>26135</v>
      </c>
      <c r="F5131" s="5" t="s">
        <v>25438</v>
      </c>
      <c r="G5131" s="6" t="s">
        <v>26146</v>
      </c>
      <c r="H5131" s="5" t="s">
        <v>26147</v>
      </c>
      <c r="I5131" s="8" t="s">
        <v>26148</v>
      </c>
      <c r="J5131" s="5" t="s">
        <v>93</v>
      </c>
      <c r="K5131" s="5" t="s">
        <v>160</v>
      </c>
    </row>
    <row r="5132">
      <c r="A5132" s="4">
        <v>5987.0</v>
      </c>
      <c r="B5132" s="5" t="s">
        <v>26149</v>
      </c>
      <c r="C5132" s="5" t="s">
        <v>26150</v>
      </c>
      <c r="D5132" s="6" t="s">
        <v>25814</v>
      </c>
      <c r="E5132" s="5" t="s">
        <v>25815</v>
      </c>
      <c r="F5132" s="5" t="s">
        <v>25438</v>
      </c>
      <c r="G5132" s="6" t="s">
        <v>26151</v>
      </c>
      <c r="H5132" s="5" t="s">
        <v>23791</v>
      </c>
      <c r="I5132" s="8" t="s">
        <v>24423</v>
      </c>
      <c r="J5132" s="5" t="s">
        <v>93</v>
      </c>
      <c r="K5132" s="5" t="s">
        <v>11049</v>
      </c>
    </row>
    <row r="5133">
      <c r="A5133" s="4">
        <v>5986.0</v>
      </c>
      <c r="B5133" s="5" t="s">
        <v>8397</v>
      </c>
      <c r="C5133" s="5" t="s">
        <v>26152</v>
      </c>
      <c r="D5133" s="6" t="s">
        <v>26153</v>
      </c>
      <c r="E5133" s="5" t="s">
        <v>26154</v>
      </c>
      <c r="F5133" s="5" t="s">
        <v>25438</v>
      </c>
      <c r="G5133" s="6" t="s">
        <v>26155</v>
      </c>
      <c r="H5133" s="5" t="s">
        <v>26156</v>
      </c>
      <c r="I5133" s="8" t="s">
        <v>26157</v>
      </c>
      <c r="J5133" s="5" t="s">
        <v>42</v>
      </c>
      <c r="K5133" s="5" t="s">
        <v>294</v>
      </c>
    </row>
    <row r="5134">
      <c r="A5134" s="4">
        <v>5985.0</v>
      </c>
      <c r="B5134" s="5" t="s">
        <v>26158</v>
      </c>
      <c r="C5134" s="5" t="s">
        <v>26159</v>
      </c>
      <c r="D5134" s="6" t="s">
        <v>26160</v>
      </c>
      <c r="E5134" s="5" t="s">
        <v>26161</v>
      </c>
      <c r="F5134" s="5" t="s">
        <v>25438</v>
      </c>
      <c r="G5134" s="6" t="s">
        <v>26162</v>
      </c>
      <c r="H5134" s="5" t="s">
        <v>26163</v>
      </c>
      <c r="I5134" s="8" t="s">
        <v>26164</v>
      </c>
      <c r="J5134" s="5" t="s">
        <v>108</v>
      </c>
      <c r="K5134" s="5" t="s">
        <v>1663</v>
      </c>
    </row>
    <row r="5135">
      <c r="A5135" s="4">
        <v>5984.0</v>
      </c>
      <c r="B5135" s="5" t="s">
        <v>26165</v>
      </c>
      <c r="C5135" s="5" t="s">
        <v>26166</v>
      </c>
      <c r="D5135" s="6" t="s">
        <v>26160</v>
      </c>
      <c r="E5135" s="5" t="s">
        <v>26161</v>
      </c>
      <c r="F5135" s="5" t="s">
        <v>25438</v>
      </c>
      <c r="G5135" s="6" t="s">
        <v>26167</v>
      </c>
      <c r="H5135" s="5" t="s">
        <v>26168</v>
      </c>
      <c r="I5135" s="8" t="s">
        <v>26169</v>
      </c>
      <c r="J5135" s="5" t="s">
        <v>93</v>
      </c>
      <c r="K5135" s="5" t="s">
        <v>921</v>
      </c>
    </row>
    <row r="5136">
      <c r="A5136" s="4">
        <v>5983.0</v>
      </c>
      <c r="B5136" s="5" t="s">
        <v>26170</v>
      </c>
      <c r="C5136" s="5" t="s">
        <v>26171</v>
      </c>
      <c r="D5136" s="6" t="s">
        <v>26160</v>
      </c>
      <c r="E5136" s="5" t="s">
        <v>26161</v>
      </c>
      <c r="F5136" s="5" t="s">
        <v>25438</v>
      </c>
      <c r="G5136" s="6" t="s">
        <v>26172</v>
      </c>
      <c r="H5136" s="4" t="s">
        <v>26173</v>
      </c>
      <c r="I5136" s="11" t="s">
        <v>26174</v>
      </c>
      <c r="J5136" s="5" t="s">
        <v>463</v>
      </c>
      <c r="K5136" s="5" t="s">
        <v>1216</v>
      </c>
    </row>
    <row r="5137">
      <c r="A5137" s="4">
        <v>5982.0</v>
      </c>
      <c r="B5137" s="5" t="s">
        <v>26175</v>
      </c>
      <c r="C5137" s="5" t="s">
        <v>26176</v>
      </c>
      <c r="D5137" s="6" t="s">
        <v>26160</v>
      </c>
      <c r="E5137" s="5" t="s">
        <v>26161</v>
      </c>
      <c r="F5137" s="5" t="s">
        <v>25438</v>
      </c>
      <c r="G5137" s="6" t="s">
        <v>26177</v>
      </c>
      <c r="H5137" s="7" t="s">
        <v>26178</v>
      </c>
      <c r="I5137" s="8" t="str">
        <f>LOWER(SUBSTITUTE(SUBSTITUTE(SUBSTITUTE(SUBSTITUTE(SUBSTITUTE(SUBSTITUTE(SUBSTITUTE(B5137,"S.L.",""),"SL",""),"S.A.",""),"SA","")," ",""),".",""),",",""))&amp;".com"</f>
        <v>lavalenciana.com</v>
      </c>
      <c r="J5137" s="5" t="s">
        <v>42</v>
      </c>
      <c r="K5137" s="5" t="s">
        <v>420</v>
      </c>
    </row>
    <row r="5138">
      <c r="A5138" s="4">
        <v>5981.0</v>
      </c>
      <c r="B5138" s="5" t="s">
        <v>26179</v>
      </c>
      <c r="C5138" s="5" t="s">
        <v>26180</v>
      </c>
      <c r="D5138" s="6" t="s">
        <v>26181</v>
      </c>
      <c r="E5138" s="5" t="s">
        <v>26182</v>
      </c>
      <c r="F5138" s="5" t="s">
        <v>25438</v>
      </c>
      <c r="G5138" s="6" t="s">
        <v>26183</v>
      </c>
      <c r="H5138" s="4" t="s">
        <v>26184</v>
      </c>
      <c r="I5138" s="8" t="s">
        <v>26185</v>
      </c>
      <c r="J5138" s="5" t="s">
        <v>93</v>
      </c>
      <c r="K5138" s="5" t="s">
        <v>126</v>
      </c>
    </row>
    <row r="5139">
      <c r="A5139" s="4">
        <v>5980.0</v>
      </c>
      <c r="B5139" s="5" t="s">
        <v>11742</v>
      </c>
      <c r="C5139" s="5" t="s">
        <v>26186</v>
      </c>
      <c r="D5139" s="6" t="s">
        <v>26187</v>
      </c>
      <c r="E5139" s="5" t="s">
        <v>26188</v>
      </c>
      <c r="F5139" s="5" t="s">
        <v>25438</v>
      </c>
      <c r="G5139" s="6" t="s">
        <v>26189</v>
      </c>
      <c r="H5139" s="5" t="s">
        <v>26190</v>
      </c>
      <c r="I5139" s="9" t="s">
        <v>26191</v>
      </c>
      <c r="J5139" s="5" t="s">
        <v>93</v>
      </c>
      <c r="K5139" s="5" t="s">
        <v>294</v>
      </c>
    </row>
    <row r="5140">
      <c r="A5140" s="4">
        <v>5979.0</v>
      </c>
      <c r="B5140" s="5" t="s">
        <v>26192</v>
      </c>
      <c r="C5140" s="5" t="s">
        <v>26193</v>
      </c>
      <c r="D5140" s="6" t="s">
        <v>26194</v>
      </c>
      <c r="E5140" s="5" t="s">
        <v>26195</v>
      </c>
      <c r="F5140" s="5" t="s">
        <v>25438</v>
      </c>
      <c r="G5140" s="6" t="s">
        <v>26196</v>
      </c>
      <c r="H5140" s="5" t="s">
        <v>26197</v>
      </c>
      <c r="I5140" s="8" t="s">
        <v>26198</v>
      </c>
      <c r="J5140" s="5" t="s">
        <v>108</v>
      </c>
      <c r="K5140" s="5" t="s">
        <v>152</v>
      </c>
    </row>
    <row r="5141">
      <c r="A5141" s="4">
        <v>5978.0</v>
      </c>
      <c r="B5141" s="5" t="s">
        <v>26199</v>
      </c>
      <c r="C5141" s="5" t="s">
        <v>26200</v>
      </c>
      <c r="D5141" s="6" t="s">
        <v>25814</v>
      </c>
      <c r="E5141" s="5" t="s">
        <v>25815</v>
      </c>
      <c r="F5141" s="5" t="s">
        <v>25438</v>
      </c>
      <c r="G5141" s="6" t="s">
        <v>26201</v>
      </c>
      <c r="H5141" s="5" t="s">
        <v>26202</v>
      </c>
      <c r="I5141" s="8" t="s">
        <v>26203</v>
      </c>
      <c r="J5141" s="5" t="s">
        <v>463</v>
      </c>
      <c r="K5141" s="5" t="s">
        <v>19</v>
      </c>
    </row>
    <row r="5142">
      <c r="A5142" s="4">
        <v>5977.0</v>
      </c>
      <c r="B5142" s="5" t="s">
        <v>26204</v>
      </c>
      <c r="C5142" s="5" t="s">
        <v>26205</v>
      </c>
      <c r="D5142" s="6" t="s">
        <v>26206</v>
      </c>
      <c r="E5142" s="5" t="s">
        <v>26207</v>
      </c>
      <c r="F5142" s="5" t="s">
        <v>25438</v>
      </c>
      <c r="G5142" s="6" t="s">
        <v>26208</v>
      </c>
      <c r="H5142" s="4" t="s">
        <v>26209</v>
      </c>
      <c r="I5142" s="8" t="s">
        <v>26210</v>
      </c>
      <c r="J5142" s="5" t="s">
        <v>42</v>
      </c>
      <c r="K5142" s="5" t="s">
        <v>679</v>
      </c>
    </row>
    <row r="5143">
      <c r="A5143" s="4">
        <v>5976.0</v>
      </c>
      <c r="B5143" s="5" t="s">
        <v>26211</v>
      </c>
      <c r="C5143" s="5" t="s">
        <v>26212</v>
      </c>
      <c r="D5143" s="6" t="s">
        <v>25880</v>
      </c>
      <c r="E5143" s="5" t="s">
        <v>25881</v>
      </c>
      <c r="F5143" s="5" t="s">
        <v>25438</v>
      </c>
      <c r="G5143" s="6" t="s">
        <v>26213</v>
      </c>
      <c r="H5143" s="5" t="s">
        <v>26214</v>
      </c>
      <c r="I5143" s="8" t="s">
        <v>26215</v>
      </c>
      <c r="J5143" s="5" t="s">
        <v>108</v>
      </c>
      <c r="K5143" s="5" t="s">
        <v>679</v>
      </c>
    </row>
    <row r="5144">
      <c r="A5144" s="4">
        <v>5975.0</v>
      </c>
      <c r="B5144" s="5" t="s">
        <v>26216</v>
      </c>
      <c r="C5144" s="5" t="s">
        <v>26217</v>
      </c>
      <c r="D5144" s="6" t="s">
        <v>25436</v>
      </c>
      <c r="E5144" s="5" t="s">
        <v>25437</v>
      </c>
      <c r="F5144" s="5" t="s">
        <v>25438</v>
      </c>
      <c r="G5144" s="6" t="s">
        <v>26218</v>
      </c>
      <c r="H5144" s="5" t="s">
        <v>26219</v>
      </c>
      <c r="I5144" s="8" t="s">
        <v>26220</v>
      </c>
      <c r="J5144" s="5" t="s">
        <v>93</v>
      </c>
      <c r="K5144" s="5" t="s">
        <v>26221</v>
      </c>
    </row>
    <row r="5145">
      <c r="A5145" s="4">
        <v>5974.0</v>
      </c>
      <c r="B5145" s="5" t="s">
        <v>26222</v>
      </c>
      <c r="C5145" s="5" t="s">
        <v>26223</v>
      </c>
      <c r="D5145" s="6" t="s">
        <v>25436</v>
      </c>
      <c r="E5145" s="5" t="s">
        <v>25437</v>
      </c>
      <c r="F5145" s="5" t="s">
        <v>25438</v>
      </c>
      <c r="G5145" s="6" t="s">
        <v>26218</v>
      </c>
      <c r="H5145" s="5" t="s">
        <v>26224</v>
      </c>
      <c r="I5145" s="8" t="s">
        <v>26220</v>
      </c>
      <c r="J5145" s="5" t="s">
        <v>42</v>
      </c>
      <c r="K5145" s="4" t="s">
        <v>42</v>
      </c>
    </row>
    <row r="5146">
      <c r="A5146" s="4">
        <v>11514.0</v>
      </c>
      <c r="B5146" s="5" t="s">
        <v>26225</v>
      </c>
      <c r="C5146" s="5" t="s">
        <v>26226</v>
      </c>
      <c r="D5146" s="6" t="s">
        <v>26227</v>
      </c>
      <c r="E5146" s="5" t="s">
        <v>26228</v>
      </c>
      <c r="F5146" s="5" t="s">
        <v>25438</v>
      </c>
      <c r="G5146" s="12" t="s">
        <v>26229</v>
      </c>
      <c r="H5146" s="5" t="s">
        <v>26230</v>
      </c>
      <c r="I5146" s="8" t="s">
        <v>26231</v>
      </c>
      <c r="J5146" s="5" t="s">
        <v>93</v>
      </c>
      <c r="K5146" s="5" t="s">
        <v>66</v>
      </c>
    </row>
    <row r="5147">
      <c r="A5147" s="4">
        <v>11520.0</v>
      </c>
      <c r="B5147" s="5" t="s">
        <v>26232</v>
      </c>
      <c r="C5147" s="5" t="s">
        <v>26233</v>
      </c>
      <c r="D5147" s="6" t="s">
        <v>25500</v>
      </c>
      <c r="E5147" s="5" t="s">
        <v>25501</v>
      </c>
      <c r="F5147" s="5" t="s">
        <v>25438</v>
      </c>
      <c r="G5147" s="12" t="s">
        <v>26234</v>
      </c>
      <c r="H5147" s="7" t="s">
        <v>26235</v>
      </c>
      <c r="I5147" s="8" t="str">
        <f>LOWER(SUBSTITUTE(SUBSTITUTE(SUBSTITUTE(SUBSTITUTE(SUBSTITUTE(SUBSTITUTE(SUBSTITUTE(B5147,"S.L.",""),"SL",""),"S.A.",""),"SA","")," ",""),".",""),",",""))&amp;".com"</f>
        <v>elltodelanovia.com</v>
      </c>
      <c r="J5147" s="5" t="s">
        <v>42</v>
      </c>
      <c r="K5147" s="5" t="s">
        <v>308</v>
      </c>
    </row>
    <row r="5148">
      <c r="A5148" s="4">
        <v>11516.0</v>
      </c>
      <c r="B5148" s="5" t="s">
        <v>26236</v>
      </c>
      <c r="C5148" s="5" t="s">
        <v>26237</v>
      </c>
      <c r="D5148" s="6" t="s">
        <v>25767</v>
      </c>
      <c r="E5148" s="5" t="s">
        <v>25768</v>
      </c>
      <c r="F5148" s="5" t="s">
        <v>25438</v>
      </c>
      <c r="G5148" s="12" t="s">
        <v>26238</v>
      </c>
      <c r="H5148" s="5" t="s">
        <v>26239</v>
      </c>
      <c r="I5148" s="8" t="s">
        <v>26240</v>
      </c>
      <c r="J5148" s="5" t="s">
        <v>93</v>
      </c>
      <c r="K5148" s="5" t="s">
        <v>160</v>
      </c>
    </row>
    <row r="5149">
      <c r="A5149" s="4">
        <v>5973.0</v>
      </c>
      <c r="B5149" s="5" t="s">
        <v>26241</v>
      </c>
      <c r="C5149" s="5" t="s">
        <v>26242</v>
      </c>
      <c r="D5149" s="6" t="s">
        <v>26243</v>
      </c>
      <c r="E5149" s="5" t="s">
        <v>26244</v>
      </c>
      <c r="F5149" s="5" t="s">
        <v>9123</v>
      </c>
      <c r="G5149" s="6" t="s">
        <v>26245</v>
      </c>
      <c r="H5149" s="5" t="s">
        <v>26246</v>
      </c>
      <c r="I5149" s="9" t="s">
        <v>26247</v>
      </c>
      <c r="J5149" s="5" t="s">
        <v>42</v>
      </c>
      <c r="K5149" s="4" t="s">
        <v>42</v>
      </c>
    </row>
    <row r="5150">
      <c r="A5150" s="4">
        <v>5972.0</v>
      </c>
      <c r="B5150" s="5" t="s">
        <v>26248</v>
      </c>
      <c r="C5150" s="5" t="s">
        <v>26249</v>
      </c>
      <c r="D5150" s="6" t="s">
        <v>26250</v>
      </c>
      <c r="E5150" s="5" t="s">
        <v>26251</v>
      </c>
      <c r="F5150" s="5" t="s">
        <v>9123</v>
      </c>
      <c r="G5150" s="6" t="s">
        <v>26252</v>
      </c>
      <c r="H5150" s="5" t="s">
        <v>18806</v>
      </c>
      <c r="I5150" s="8" t="s">
        <v>26253</v>
      </c>
      <c r="J5150" s="5" t="s">
        <v>108</v>
      </c>
      <c r="K5150" s="5" t="s">
        <v>14822</v>
      </c>
    </row>
    <row r="5151">
      <c r="A5151" s="4">
        <v>5971.0</v>
      </c>
      <c r="B5151" s="5" t="s">
        <v>26254</v>
      </c>
      <c r="C5151" s="5" t="s">
        <v>26255</v>
      </c>
      <c r="D5151" s="6" t="s">
        <v>26256</v>
      </c>
      <c r="E5151" s="5" t="s">
        <v>26251</v>
      </c>
      <c r="F5151" s="5" t="s">
        <v>9123</v>
      </c>
      <c r="G5151" s="6" t="s">
        <v>26257</v>
      </c>
      <c r="H5151" s="7" t="s">
        <v>26258</v>
      </c>
      <c r="I5151" s="8" t="s">
        <v>26259</v>
      </c>
      <c r="J5151" s="5" t="s">
        <v>93</v>
      </c>
      <c r="K5151" s="5" t="s">
        <v>5510</v>
      </c>
    </row>
    <row r="5152">
      <c r="A5152" s="4">
        <v>5970.0</v>
      </c>
      <c r="B5152" s="5" t="s">
        <v>26260</v>
      </c>
      <c r="C5152" s="5" t="s">
        <v>26261</v>
      </c>
      <c r="D5152" s="6" t="s">
        <v>26262</v>
      </c>
      <c r="E5152" s="5" t="s">
        <v>26263</v>
      </c>
      <c r="F5152" s="5" t="s">
        <v>9123</v>
      </c>
      <c r="G5152" s="6" t="s">
        <v>26264</v>
      </c>
      <c r="H5152" s="5" t="s">
        <v>26265</v>
      </c>
      <c r="I5152" s="8" t="s">
        <v>26266</v>
      </c>
      <c r="J5152" s="5" t="s">
        <v>463</v>
      </c>
      <c r="K5152" s="5" t="s">
        <v>212</v>
      </c>
    </row>
    <row r="5153">
      <c r="A5153" s="4">
        <v>5969.0</v>
      </c>
      <c r="B5153" s="5" t="s">
        <v>26267</v>
      </c>
      <c r="C5153" s="5" t="s">
        <v>26268</v>
      </c>
      <c r="D5153" s="6" t="s">
        <v>26269</v>
      </c>
      <c r="E5153" s="5" t="s">
        <v>26251</v>
      </c>
      <c r="F5153" s="5" t="s">
        <v>9123</v>
      </c>
      <c r="G5153" s="6" t="s">
        <v>26270</v>
      </c>
      <c r="H5153" s="5" t="s">
        <v>26271</v>
      </c>
      <c r="I5153" s="8" t="s">
        <v>21575</v>
      </c>
      <c r="J5153" s="5" t="s">
        <v>93</v>
      </c>
      <c r="K5153" s="5" t="s">
        <v>420</v>
      </c>
    </row>
    <row r="5154">
      <c r="A5154" s="4">
        <v>5968.0</v>
      </c>
      <c r="B5154" s="5" t="s">
        <v>26272</v>
      </c>
      <c r="C5154" s="5" t="s">
        <v>26273</v>
      </c>
      <c r="D5154" s="6" t="s">
        <v>26269</v>
      </c>
      <c r="E5154" s="5" t="s">
        <v>26251</v>
      </c>
      <c r="F5154" s="5" t="s">
        <v>9123</v>
      </c>
      <c r="G5154" s="6" t="s">
        <v>26274</v>
      </c>
      <c r="H5154" s="7" t="s">
        <v>26275</v>
      </c>
      <c r="I5154" s="8" t="str">
        <f>LOWER(SUBSTITUTE(SUBSTITUTE(SUBSTITUTE(SUBSTITUTE(SUBSTITUTE(SUBSTITUTE(SUBSTITUTE(B5154,"S.L.",""),"SL",""),"S.A.",""),"SA","")," ",""),".",""),",",""))&amp;".com"</f>
        <v>partevensvalencia.com</v>
      </c>
      <c r="J5154" s="5" t="s">
        <v>93</v>
      </c>
      <c r="K5154" s="4" t="s">
        <v>42</v>
      </c>
    </row>
    <row r="5155">
      <c r="A5155" s="4">
        <v>5967.0</v>
      </c>
      <c r="B5155" s="5" t="s">
        <v>26276</v>
      </c>
      <c r="C5155" s="5" t="s">
        <v>26277</v>
      </c>
      <c r="D5155" s="6" t="s">
        <v>26278</v>
      </c>
      <c r="E5155" s="5" t="s">
        <v>26251</v>
      </c>
      <c r="F5155" s="5" t="s">
        <v>9123</v>
      </c>
      <c r="G5155" s="6" t="s">
        <v>26279</v>
      </c>
      <c r="H5155" s="5" t="s">
        <v>3121</v>
      </c>
      <c r="I5155" s="8" t="s">
        <v>26280</v>
      </c>
      <c r="J5155" s="5" t="s">
        <v>93</v>
      </c>
      <c r="K5155" s="5" t="s">
        <v>12730</v>
      </c>
    </row>
    <row r="5156">
      <c r="A5156" s="4">
        <v>5966.0</v>
      </c>
      <c r="B5156" s="5" t="s">
        <v>26281</v>
      </c>
      <c r="C5156" s="5" t="s">
        <v>26282</v>
      </c>
      <c r="D5156" s="6" t="s">
        <v>26283</v>
      </c>
      <c r="E5156" s="5" t="s">
        <v>26251</v>
      </c>
      <c r="F5156" s="5" t="s">
        <v>9123</v>
      </c>
      <c r="G5156" s="6" t="s">
        <v>26284</v>
      </c>
      <c r="H5156" s="4" t="s">
        <v>26285</v>
      </c>
      <c r="I5156" s="8" t="s">
        <v>26286</v>
      </c>
      <c r="J5156" s="5" t="s">
        <v>108</v>
      </c>
      <c r="K5156" s="4" t="s">
        <v>42</v>
      </c>
    </row>
    <row r="5157">
      <c r="A5157" s="4">
        <v>5965.0</v>
      </c>
      <c r="B5157" s="5" t="s">
        <v>26287</v>
      </c>
      <c r="C5157" s="5" t="s">
        <v>26288</v>
      </c>
      <c r="D5157" s="6" t="s">
        <v>26283</v>
      </c>
      <c r="E5157" s="5" t="s">
        <v>26251</v>
      </c>
      <c r="F5157" s="5" t="s">
        <v>9123</v>
      </c>
      <c r="G5157" s="6" t="s">
        <v>26289</v>
      </c>
      <c r="H5157" s="13" t="s">
        <v>26290</v>
      </c>
      <c r="I5157" s="8" t="s">
        <v>26291</v>
      </c>
      <c r="J5157" s="5" t="s">
        <v>232</v>
      </c>
      <c r="K5157" s="5" t="s">
        <v>201</v>
      </c>
    </row>
    <row r="5158">
      <c r="A5158" s="4">
        <v>5964.0</v>
      </c>
      <c r="B5158" s="5" t="s">
        <v>26292</v>
      </c>
      <c r="C5158" s="5" t="s">
        <v>26293</v>
      </c>
      <c r="D5158" s="6" t="s">
        <v>26283</v>
      </c>
      <c r="E5158" s="5" t="s">
        <v>26251</v>
      </c>
      <c r="F5158" s="5" t="s">
        <v>9123</v>
      </c>
      <c r="G5158" s="6" t="s">
        <v>26294</v>
      </c>
      <c r="H5158" s="7" t="s">
        <v>26295</v>
      </c>
      <c r="I5158" s="8" t="s">
        <v>26296</v>
      </c>
      <c r="J5158" s="5" t="s">
        <v>93</v>
      </c>
      <c r="K5158" s="5" t="s">
        <v>152</v>
      </c>
    </row>
    <row r="5159">
      <c r="A5159" s="4">
        <v>5963.0</v>
      </c>
      <c r="B5159" s="5" t="s">
        <v>26297</v>
      </c>
      <c r="C5159" s="5" t="s">
        <v>26298</v>
      </c>
      <c r="D5159" s="6" t="s">
        <v>26262</v>
      </c>
      <c r="E5159" s="5" t="s">
        <v>26263</v>
      </c>
      <c r="F5159" s="5" t="s">
        <v>9123</v>
      </c>
      <c r="G5159" s="6" t="s">
        <v>26299</v>
      </c>
      <c r="H5159" s="5" t="s">
        <v>26300</v>
      </c>
      <c r="I5159" s="9" t="s">
        <v>26301</v>
      </c>
      <c r="J5159" s="5" t="s">
        <v>42</v>
      </c>
      <c r="K5159" s="4" t="s">
        <v>42</v>
      </c>
    </row>
    <row r="5160">
      <c r="A5160" s="4">
        <v>5962.0</v>
      </c>
      <c r="B5160" s="5" t="s">
        <v>26302</v>
      </c>
      <c r="C5160" s="5" t="s">
        <v>26303</v>
      </c>
      <c r="D5160" s="6" t="s">
        <v>26304</v>
      </c>
      <c r="E5160" s="5" t="s">
        <v>26305</v>
      </c>
      <c r="F5160" s="5" t="s">
        <v>9123</v>
      </c>
      <c r="G5160" s="6" t="s">
        <v>26306</v>
      </c>
      <c r="H5160" s="7" t="s">
        <v>26307</v>
      </c>
      <c r="I5160" s="8" t="str">
        <f>LOWER(SUBSTITUTE(SUBSTITUTE(SUBSTITUTE(SUBSTITUTE(SUBSTITUTE(SUBSTITUTE(SUBSTITUTE(B5160,"S.L.",""),"SL",""),"S.A.",""),"SA","")," ",""),".",""),",",""))&amp;".com"</f>
        <v>lossilos.com</v>
      </c>
      <c r="J5160" s="5" t="s">
        <v>93</v>
      </c>
      <c r="K5160" s="5" t="s">
        <v>184</v>
      </c>
    </row>
    <row r="5161">
      <c r="A5161" s="4">
        <v>5961.0</v>
      </c>
      <c r="B5161" s="5" t="s">
        <v>26308</v>
      </c>
      <c r="C5161" s="5" t="s">
        <v>26309</v>
      </c>
      <c r="D5161" s="6" t="s">
        <v>26310</v>
      </c>
      <c r="E5161" s="5" t="s">
        <v>26251</v>
      </c>
      <c r="F5161" s="5" t="s">
        <v>9123</v>
      </c>
      <c r="G5161" s="6" t="s">
        <v>26311</v>
      </c>
      <c r="H5161" s="7" t="s">
        <v>26312</v>
      </c>
      <c r="I5161" s="8" t="s">
        <v>21513</v>
      </c>
      <c r="J5161" s="5" t="s">
        <v>108</v>
      </c>
      <c r="K5161" s="5" t="s">
        <v>721</v>
      </c>
    </row>
    <row r="5162">
      <c r="A5162" s="4">
        <v>5960.0</v>
      </c>
      <c r="B5162" s="5" t="s">
        <v>26313</v>
      </c>
      <c r="C5162" s="5" t="s">
        <v>26314</v>
      </c>
      <c r="D5162" s="6" t="s">
        <v>26315</v>
      </c>
      <c r="E5162" s="5" t="s">
        <v>26251</v>
      </c>
      <c r="F5162" s="5" t="s">
        <v>9123</v>
      </c>
      <c r="G5162" s="6" t="s">
        <v>26316</v>
      </c>
      <c r="H5162" s="5" t="s">
        <v>26317</v>
      </c>
      <c r="I5162" s="9" t="s">
        <v>26318</v>
      </c>
      <c r="J5162" s="5" t="s">
        <v>108</v>
      </c>
      <c r="K5162" s="4" t="s">
        <v>42</v>
      </c>
    </row>
    <row r="5163">
      <c r="A5163" s="4">
        <v>5959.0</v>
      </c>
      <c r="B5163" s="5" t="s">
        <v>26319</v>
      </c>
      <c r="C5163" s="5" t="s">
        <v>26320</v>
      </c>
      <c r="D5163" s="6" t="s">
        <v>26321</v>
      </c>
      <c r="E5163" s="5" t="s">
        <v>26251</v>
      </c>
      <c r="F5163" s="5" t="s">
        <v>9123</v>
      </c>
      <c r="G5163" s="6" t="s">
        <v>26322</v>
      </c>
      <c r="H5163" s="5" t="s">
        <v>18277</v>
      </c>
      <c r="I5163" s="8" t="s">
        <v>26323</v>
      </c>
      <c r="J5163" s="5" t="s">
        <v>108</v>
      </c>
      <c r="K5163" s="5" t="s">
        <v>294</v>
      </c>
    </row>
    <row r="5164">
      <c r="A5164" s="4">
        <v>5958.0</v>
      </c>
      <c r="B5164" s="5" t="s">
        <v>26324</v>
      </c>
      <c r="C5164" s="5" t="s">
        <v>26325</v>
      </c>
      <c r="D5164" s="6" t="s">
        <v>26326</v>
      </c>
      <c r="E5164" s="5" t="s">
        <v>26327</v>
      </c>
      <c r="F5164" s="5" t="s">
        <v>9123</v>
      </c>
      <c r="G5164" s="6" t="s">
        <v>26328</v>
      </c>
      <c r="H5164" s="5" t="s">
        <v>26329</v>
      </c>
      <c r="I5164" s="8" t="s">
        <v>26330</v>
      </c>
      <c r="J5164" s="5" t="s">
        <v>93</v>
      </c>
      <c r="K5164" s="5" t="s">
        <v>5485</v>
      </c>
    </row>
    <row r="5165">
      <c r="A5165" s="4">
        <v>5957.0</v>
      </c>
      <c r="B5165" s="5" t="s">
        <v>16491</v>
      </c>
      <c r="C5165" s="5" t="s">
        <v>26331</v>
      </c>
      <c r="D5165" s="6" t="s">
        <v>26321</v>
      </c>
      <c r="E5165" s="5" t="s">
        <v>26251</v>
      </c>
      <c r="F5165" s="5" t="s">
        <v>9123</v>
      </c>
      <c r="G5165" s="6" t="s">
        <v>26332</v>
      </c>
      <c r="H5165" s="5" t="s">
        <v>26333</v>
      </c>
      <c r="I5165" s="8" t="s">
        <v>26334</v>
      </c>
      <c r="J5165" s="5" t="s">
        <v>108</v>
      </c>
      <c r="K5165" s="5" t="s">
        <v>160</v>
      </c>
    </row>
    <row r="5166">
      <c r="A5166" s="4">
        <v>5956.0</v>
      </c>
      <c r="B5166" s="5" t="s">
        <v>26335</v>
      </c>
      <c r="C5166" s="5" t="s">
        <v>26336</v>
      </c>
      <c r="D5166" s="6" t="s">
        <v>26337</v>
      </c>
      <c r="E5166" s="5" t="s">
        <v>26251</v>
      </c>
      <c r="F5166" s="5" t="s">
        <v>9123</v>
      </c>
      <c r="G5166" s="6" t="s">
        <v>26338</v>
      </c>
      <c r="H5166" s="5" t="s">
        <v>26339</v>
      </c>
      <c r="I5166" s="8" t="s">
        <v>26340</v>
      </c>
      <c r="J5166" s="5" t="s">
        <v>93</v>
      </c>
      <c r="K5166" s="5" t="s">
        <v>1649</v>
      </c>
    </row>
    <row r="5167">
      <c r="A5167" s="4">
        <v>5955.0</v>
      </c>
      <c r="B5167" s="5" t="s">
        <v>26341</v>
      </c>
      <c r="C5167" s="5" t="s">
        <v>26342</v>
      </c>
      <c r="D5167" s="6" t="s">
        <v>26343</v>
      </c>
      <c r="E5167" s="5" t="s">
        <v>26251</v>
      </c>
      <c r="F5167" s="5" t="s">
        <v>9123</v>
      </c>
      <c r="G5167" s="6" t="s">
        <v>26344</v>
      </c>
      <c r="H5167" s="7" t="s">
        <v>26345</v>
      </c>
      <c r="I5167" s="8" t="s">
        <v>26346</v>
      </c>
      <c r="J5167" s="5" t="s">
        <v>42</v>
      </c>
      <c r="K5167" s="5" t="s">
        <v>1261</v>
      </c>
    </row>
    <row r="5168">
      <c r="A5168" s="4">
        <v>5954.0</v>
      </c>
      <c r="B5168" s="5" t="s">
        <v>26347</v>
      </c>
      <c r="C5168" s="5" t="s">
        <v>26348</v>
      </c>
      <c r="D5168" s="6" t="s">
        <v>26349</v>
      </c>
      <c r="E5168" s="5" t="s">
        <v>26251</v>
      </c>
      <c r="F5168" s="5" t="s">
        <v>9123</v>
      </c>
      <c r="G5168" s="6" t="s">
        <v>26350</v>
      </c>
      <c r="H5168" s="7" t="s">
        <v>26351</v>
      </c>
      <c r="I5168" s="8" t="s">
        <v>26352</v>
      </c>
      <c r="J5168" s="5" t="s">
        <v>42</v>
      </c>
      <c r="K5168" s="4" t="s">
        <v>42</v>
      </c>
    </row>
    <row r="5169">
      <c r="A5169" s="4">
        <v>5953.0</v>
      </c>
      <c r="B5169" s="5" t="s">
        <v>26353</v>
      </c>
      <c r="C5169" s="5" t="s">
        <v>26354</v>
      </c>
      <c r="D5169" s="6" t="s">
        <v>26250</v>
      </c>
      <c r="E5169" s="5" t="s">
        <v>26251</v>
      </c>
      <c r="F5169" s="5" t="s">
        <v>9123</v>
      </c>
      <c r="G5169" s="6" t="s">
        <v>26355</v>
      </c>
      <c r="H5169" s="7" t="s">
        <v>26356</v>
      </c>
      <c r="I5169" s="8" t="s">
        <v>26357</v>
      </c>
      <c r="J5169" s="5" t="s">
        <v>93</v>
      </c>
      <c r="K5169" s="5" t="s">
        <v>19</v>
      </c>
    </row>
    <row r="5170">
      <c r="A5170" s="4">
        <v>5952.0</v>
      </c>
      <c r="B5170" s="5" t="s">
        <v>26358</v>
      </c>
      <c r="C5170" s="5" t="s">
        <v>26359</v>
      </c>
      <c r="D5170" s="6" t="s">
        <v>26360</v>
      </c>
      <c r="E5170" s="5" t="s">
        <v>26251</v>
      </c>
      <c r="F5170" s="5" t="s">
        <v>9123</v>
      </c>
      <c r="G5170" s="6" t="s">
        <v>26361</v>
      </c>
      <c r="H5170" s="5" t="s">
        <v>26362</v>
      </c>
      <c r="I5170" s="8" t="s">
        <v>26363</v>
      </c>
      <c r="J5170" s="5" t="s">
        <v>42</v>
      </c>
      <c r="K5170" s="5" t="s">
        <v>35</v>
      </c>
    </row>
    <row r="5171">
      <c r="A5171" s="4">
        <v>5951.0</v>
      </c>
      <c r="B5171" s="5" t="s">
        <v>26364</v>
      </c>
      <c r="C5171" s="5" t="s">
        <v>26365</v>
      </c>
      <c r="D5171" s="6" t="s">
        <v>26360</v>
      </c>
      <c r="E5171" s="5" t="s">
        <v>26251</v>
      </c>
      <c r="F5171" s="5" t="s">
        <v>9123</v>
      </c>
      <c r="G5171" s="6" t="s">
        <v>26366</v>
      </c>
      <c r="H5171" s="7" t="s">
        <v>26367</v>
      </c>
      <c r="I5171" s="8" t="s">
        <v>26368</v>
      </c>
      <c r="J5171" s="5" t="s">
        <v>108</v>
      </c>
      <c r="K5171" s="5" t="s">
        <v>1250</v>
      </c>
    </row>
    <row r="5172">
      <c r="A5172" s="4">
        <v>5950.0</v>
      </c>
      <c r="B5172" s="5" t="s">
        <v>26369</v>
      </c>
      <c r="C5172" s="5" t="s">
        <v>26370</v>
      </c>
      <c r="D5172" s="6" t="s">
        <v>26337</v>
      </c>
      <c r="E5172" s="5" t="s">
        <v>26251</v>
      </c>
      <c r="F5172" s="5" t="s">
        <v>9123</v>
      </c>
      <c r="G5172" s="6" t="s">
        <v>26371</v>
      </c>
      <c r="H5172" s="7" t="s">
        <v>26372</v>
      </c>
      <c r="I5172" s="8" t="s">
        <v>26373</v>
      </c>
      <c r="J5172" s="5" t="s">
        <v>42</v>
      </c>
      <c r="K5172" s="5" t="s">
        <v>6271</v>
      </c>
    </row>
    <row r="5173">
      <c r="A5173" s="4">
        <v>5949.0</v>
      </c>
      <c r="B5173" s="5" t="s">
        <v>26374</v>
      </c>
      <c r="C5173" s="5" t="s">
        <v>26375</v>
      </c>
      <c r="D5173" s="6" t="s">
        <v>26278</v>
      </c>
      <c r="E5173" s="5" t="s">
        <v>26251</v>
      </c>
      <c r="F5173" s="5" t="s">
        <v>9123</v>
      </c>
      <c r="G5173" s="6" t="s">
        <v>26376</v>
      </c>
      <c r="H5173" s="7" t="s">
        <v>26377</v>
      </c>
      <c r="I5173" s="8" t="str">
        <f>LOWER(SUBSTITUTE(SUBSTITUTE(SUBSTITUTE(SUBSTITUTE(SUBSTITUTE(SUBSTITUTE(SUBSTITUTE(B5173,"S.L.",""),"SL",""),"S.A.",""),"SA","")," ",""),".",""),",",""))&amp;".com"</f>
        <v>casualhoteleslasartes.com</v>
      </c>
      <c r="J5173" s="5" t="s">
        <v>108</v>
      </c>
      <c r="K5173" s="5" t="s">
        <v>5641</v>
      </c>
    </row>
    <row r="5174">
      <c r="A5174" s="4">
        <v>5948.0</v>
      </c>
      <c r="B5174" s="5" t="s">
        <v>26378</v>
      </c>
      <c r="C5174" s="5" t="s">
        <v>26379</v>
      </c>
      <c r="D5174" s="6" t="s">
        <v>26321</v>
      </c>
      <c r="E5174" s="5" t="s">
        <v>26251</v>
      </c>
      <c r="F5174" s="5" t="s">
        <v>9123</v>
      </c>
      <c r="G5174" s="6" t="s">
        <v>26380</v>
      </c>
      <c r="H5174" s="5" t="s">
        <v>26381</v>
      </c>
      <c r="I5174" s="8" t="s">
        <v>26382</v>
      </c>
      <c r="J5174" s="5" t="s">
        <v>108</v>
      </c>
      <c r="K5174" s="5" t="s">
        <v>375</v>
      </c>
    </row>
    <row r="5175">
      <c r="A5175" s="4">
        <v>5947.0</v>
      </c>
      <c r="B5175" s="5" t="s">
        <v>26383</v>
      </c>
      <c r="C5175" s="5" t="s">
        <v>26384</v>
      </c>
      <c r="D5175" s="6" t="s">
        <v>26321</v>
      </c>
      <c r="E5175" s="5" t="s">
        <v>26251</v>
      </c>
      <c r="F5175" s="5" t="s">
        <v>9123</v>
      </c>
      <c r="G5175" s="6" t="s">
        <v>26385</v>
      </c>
      <c r="H5175" s="4" t="s">
        <v>26386</v>
      </c>
      <c r="I5175" s="8" t="s">
        <v>26387</v>
      </c>
      <c r="J5175" s="5" t="s">
        <v>108</v>
      </c>
      <c r="K5175" s="5" t="s">
        <v>35</v>
      </c>
    </row>
    <row r="5176">
      <c r="A5176" s="4">
        <v>5946.0</v>
      </c>
      <c r="B5176" s="5" t="s">
        <v>17201</v>
      </c>
      <c r="C5176" s="5" t="s">
        <v>26388</v>
      </c>
      <c r="D5176" s="6" t="s">
        <v>26269</v>
      </c>
      <c r="E5176" s="5" t="s">
        <v>26251</v>
      </c>
      <c r="F5176" s="5" t="s">
        <v>9123</v>
      </c>
      <c r="G5176" s="6" t="s">
        <v>26389</v>
      </c>
      <c r="H5176" s="5" t="s">
        <v>26390</v>
      </c>
      <c r="I5176" s="8" t="s">
        <v>26391</v>
      </c>
      <c r="J5176" s="5" t="s">
        <v>108</v>
      </c>
      <c r="K5176" s="5" t="s">
        <v>2462</v>
      </c>
    </row>
    <row r="5177">
      <c r="A5177" s="4">
        <v>5945.0</v>
      </c>
      <c r="B5177" s="5" t="s">
        <v>26392</v>
      </c>
      <c r="C5177" s="5" t="s">
        <v>26393</v>
      </c>
      <c r="D5177" s="6" t="s">
        <v>26394</v>
      </c>
      <c r="E5177" s="5" t="s">
        <v>26395</v>
      </c>
      <c r="F5177" s="5" t="s">
        <v>9123</v>
      </c>
      <c r="G5177" s="6" t="s">
        <v>26396</v>
      </c>
      <c r="H5177" s="5" t="s">
        <v>26397</v>
      </c>
      <c r="I5177" s="8" t="s">
        <v>26398</v>
      </c>
      <c r="J5177" s="5" t="s">
        <v>42</v>
      </c>
      <c r="K5177" s="4" t="s">
        <v>42</v>
      </c>
    </row>
    <row r="5178">
      <c r="A5178" s="4">
        <v>5944.0</v>
      </c>
      <c r="B5178" s="5" t="s">
        <v>26399</v>
      </c>
      <c r="C5178" s="5" t="s">
        <v>26400</v>
      </c>
      <c r="D5178" s="6" t="s">
        <v>26401</v>
      </c>
      <c r="E5178" s="5" t="s">
        <v>26251</v>
      </c>
      <c r="F5178" s="5" t="s">
        <v>9123</v>
      </c>
      <c r="G5178" s="6" t="s">
        <v>26402</v>
      </c>
      <c r="H5178" s="7" t="s">
        <v>26403</v>
      </c>
      <c r="I5178" s="8" t="s">
        <v>26404</v>
      </c>
      <c r="J5178" s="5" t="s">
        <v>93</v>
      </c>
      <c r="K5178" s="4" t="s">
        <v>42</v>
      </c>
    </row>
    <row r="5179">
      <c r="A5179" s="4">
        <v>5943.0</v>
      </c>
      <c r="B5179" s="5" t="s">
        <v>26405</v>
      </c>
      <c r="C5179" s="5" t="s">
        <v>26406</v>
      </c>
      <c r="D5179" s="6" t="s">
        <v>26407</v>
      </c>
      <c r="E5179" s="5" t="s">
        <v>26251</v>
      </c>
      <c r="F5179" s="5" t="s">
        <v>9123</v>
      </c>
      <c r="G5179" s="6" t="s">
        <v>26408</v>
      </c>
      <c r="H5179" s="5" t="s">
        <v>2922</v>
      </c>
      <c r="I5179" s="8" t="s">
        <v>26409</v>
      </c>
      <c r="J5179" s="5" t="s">
        <v>108</v>
      </c>
      <c r="K5179" s="4" t="s">
        <v>42</v>
      </c>
    </row>
    <row r="5180">
      <c r="A5180" s="4">
        <v>5942.0</v>
      </c>
      <c r="B5180" s="5" t="s">
        <v>26410</v>
      </c>
      <c r="C5180" s="5" t="s">
        <v>26411</v>
      </c>
      <c r="D5180" s="6" t="s">
        <v>26269</v>
      </c>
      <c r="E5180" s="5" t="s">
        <v>26251</v>
      </c>
      <c r="F5180" s="5" t="s">
        <v>9123</v>
      </c>
      <c r="G5180" s="6" t="s">
        <v>26412</v>
      </c>
      <c r="H5180" s="5" t="s">
        <v>26413</v>
      </c>
      <c r="I5180" s="8" t="s">
        <v>26414</v>
      </c>
      <c r="J5180" s="5" t="s">
        <v>42</v>
      </c>
      <c r="K5180" s="5" t="s">
        <v>2145</v>
      </c>
    </row>
    <row r="5181">
      <c r="A5181" s="4">
        <v>5941.0</v>
      </c>
      <c r="B5181" s="5" t="s">
        <v>26415</v>
      </c>
      <c r="C5181" s="5" t="s">
        <v>26416</v>
      </c>
      <c r="D5181" s="6" t="s">
        <v>26401</v>
      </c>
      <c r="E5181" s="5" t="s">
        <v>26251</v>
      </c>
      <c r="F5181" s="5" t="s">
        <v>9123</v>
      </c>
      <c r="G5181" s="6" t="s">
        <v>26417</v>
      </c>
      <c r="H5181" s="5" t="s">
        <v>26418</v>
      </c>
      <c r="I5181" s="8" t="s">
        <v>26419</v>
      </c>
      <c r="J5181" s="5" t="s">
        <v>42</v>
      </c>
      <c r="K5181" s="5" t="s">
        <v>1198</v>
      </c>
    </row>
    <row r="5182">
      <c r="A5182" s="4">
        <v>5940.0</v>
      </c>
      <c r="B5182" s="5" t="s">
        <v>26420</v>
      </c>
      <c r="C5182" s="5" t="s">
        <v>26421</v>
      </c>
      <c r="D5182" s="6" t="s">
        <v>26269</v>
      </c>
      <c r="E5182" s="5" t="s">
        <v>26251</v>
      </c>
      <c r="F5182" s="5" t="s">
        <v>9123</v>
      </c>
      <c r="G5182" s="6" t="s">
        <v>26422</v>
      </c>
      <c r="H5182" s="5" t="s">
        <v>26423</v>
      </c>
      <c r="I5182" s="8" t="s">
        <v>26424</v>
      </c>
      <c r="J5182" s="5" t="s">
        <v>42</v>
      </c>
      <c r="K5182" s="5" t="s">
        <v>308</v>
      </c>
    </row>
    <row r="5183">
      <c r="A5183" s="4">
        <v>5939.0</v>
      </c>
      <c r="B5183" s="5" t="s">
        <v>26425</v>
      </c>
      <c r="C5183" s="5" t="s">
        <v>26426</v>
      </c>
      <c r="D5183" s="6" t="s">
        <v>26269</v>
      </c>
      <c r="E5183" s="5" t="s">
        <v>26251</v>
      </c>
      <c r="F5183" s="5" t="s">
        <v>9123</v>
      </c>
      <c r="G5183" s="6" t="s">
        <v>26427</v>
      </c>
      <c r="H5183" s="5" t="s">
        <v>26428</v>
      </c>
      <c r="I5183" s="8" t="s">
        <v>26429</v>
      </c>
      <c r="J5183" s="5" t="s">
        <v>93</v>
      </c>
      <c r="K5183" s="5" t="s">
        <v>1421</v>
      </c>
    </row>
    <row r="5184">
      <c r="A5184" s="4">
        <v>5938.0</v>
      </c>
      <c r="B5184" s="5" t="s">
        <v>24954</v>
      </c>
      <c r="C5184" s="5" t="s">
        <v>26430</v>
      </c>
      <c r="D5184" s="6" t="s">
        <v>26269</v>
      </c>
      <c r="E5184" s="5" t="s">
        <v>26251</v>
      </c>
      <c r="F5184" s="5" t="s">
        <v>9123</v>
      </c>
      <c r="G5184" s="6" t="s">
        <v>26431</v>
      </c>
      <c r="H5184" s="5" t="s">
        <v>26432</v>
      </c>
      <c r="I5184" s="8" t="s">
        <v>26433</v>
      </c>
      <c r="J5184" s="5" t="s">
        <v>463</v>
      </c>
      <c r="K5184" s="5" t="s">
        <v>906</v>
      </c>
    </row>
    <row r="5185">
      <c r="A5185" s="4">
        <v>5937.0</v>
      </c>
      <c r="B5185" s="5" t="s">
        <v>26434</v>
      </c>
      <c r="C5185" s="5" t="s">
        <v>26435</v>
      </c>
      <c r="D5185" s="6" t="s">
        <v>26269</v>
      </c>
      <c r="E5185" s="5" t="s">
        <v>26251</v>
      </c>
      <c r="F5185" s="5" t="s">
        <v>9123</v>
      </c>
      <c r="G5185" s="6" t="s">
        <v>26436</v>
      </c>
      <c r="H5185" s="7" t="s">
        <v>26437</v>
      </c>
      <c r="I5185" s="8" t="s">
        <v>26438</v>
      </c>
      <c r="J5185" s="5" t="s">
        <v>93</v>
      </c>
      <c r="K5185" s="5" t="s">
        <v>950</v>
      </c>
    </row>
    <row r="5186">
      <c r="A5186" s="4">
        <v>5936.0</v>
      </c>
      <c r="B5186" s="5" t="s">
        <v>26439</v>
      </c>
      <c r="C5186" s="5" t="s">
        <v>26440</v>
      </c>
      <c r="D5186" s="6" t="s">
        <v>26269</v>
      </c>
      <c r="E5186" s="5" t="s">
        <v>26251</v>
      </c>
      <c r="F5186" s="5" t="s">
        <v>9123</v>
      </c>
      <c r="G5186" s="6" t="s">
        <v>26441</v>
      </c>
      <c r="H5186" s="5" t="s">
        <v>26442</v>
      </c>
      <c r="I5186" s="8" t="s">
        <v>26443</v>
      </c>
      <c r="J5186" s="5" t="s">
        <v>18</v>
      </c>
      <c r="K5186" s="5" t="s">
        <v>1261</v>
      </c>
    </row>
    <row r="5187">
      <c r="A5187" s="4">
        <v>5935.0</v>
      </c>
      <c r="B5187" s="5" t="s">
        <v>26444</v>
      </c>
      <c r="C5187" s="5" t="s">
        <v>26445</v>
      </c>
      <c r="D5187" s="6" t="s">
        <v>26269</v>
      </c>
      <c r="E5187" s="5" t="s">
        <v>26251</v>
      </c>
      <c r="F5187" s="5" t="s">
        <v>9123</v>
      </c>
      <c r="G5187" s="6" t="s">
        <v>26446</v>
      </c>
      <c r="H5187" s="5" t="s">
        <v>26447</v>
      </c>
      <c r="I5187" s="8" t="s">
        <v>26448</v>
      </c>
      <c r="J5187" s="5" t="s">
        <v>93</v>
      </c>
      <c r="K5187" s="5" t="s">
        <v>578</v>
      </c>
    </row>
    <row r="5188">
      <c r="A5188" s="4">
        <v>5934.0</v>
      </c>
      <c r="B5188" s="5" t="s">
        <v>26449</v>
      </c>
      <c r="C5188" s="5" t="s">
        <v>26450</v>
      </c>
      <c r="D5188" s="6" t="s">
        <v>26269</v>
      </c>
      <c r="E5188" s="5" t="s">
        <v>26251</v>
      </c>
      <c r="F5188" s="5" t="s">
        <v>9123</v>
      </c>
      <c r="G5188" s="6" t="s">
        <v>26451</v>
      </c>
      <c r="H5188" s="5" t="s">
        <v>26452</v>
      </c>
      <c r="I5188" s="8" t="s">
        <v>16958</v>
      </c>
      <c r="J5188" s="5" t="s">
        <v>108</v>
      </c>
      <c r="K5188" s="5" t="s">
        <v>2513</v>
      </c>
    </row>
    <row r="5189">
      <c r="A5189" s="4">
        <v>5933.0</v>
      </c>
      <c r="B5189" s="5" t="s">
        <v>26453</v>
      </c>
      <c r="C5189" s="5" t="s">
        <v>26454</v>
      </c>
      <c r="D5189" s="6" t="s">
        <v>26250</v>
      </c>
      <c r="E5189" s="5" t="s">
        <v>26251</v>
      </c>
      <c r="F5189" s="5" t="s">
        <v>9123</v>
      </c>
      <c r="G5189" s="6" t="s">
        <v>26455</v>
      </c>
      <c r="H5189" s="5" t="s">
        <v>26456</v>
      </c>
      <c r="I5189" s="8" t="s">
        <v>26457</v>
      </c>
      <c r="J5189" s="5" t="s">
        <v>108</v>
      </c>
      <c r="K5189" s="5" t="s">
        <v>1027</v>
      </c>
    </row>
    <row r="5190">
      <c r="A5190" s="4">
        <v>5932.0</v>
      </c>
      <c r="B5190" s="5" t="s">
        <v>26458</v>
      </c>
      <c r="C5190" s="5" t="s">
        <v>26459</v>
      </c>
      <c r="D5190" s="6" t="s">
        <v>26460</v>
      </c>
      <c r="E5190" s="5" t="s">
        <v>26251</v>
      </c>
      <c r="F5190" s="5" t="s">
        <v>9123</v>
      </c>
      <c r="G5190" s="6" t="s">
        <v>26461</v>
      </c>
      <c r="H5190" s="5" t="s">
        <v>26462</v>
      </c>
      <c r="I5190" s="8" t="s">
        <v>26463</v>
      </c>
      <c r="J5190" s="5" t="s">
        <v>93</v>
      </c>
      <c r="K5190" s="5" t="s">
        <v>109</v>
      </c>
    </row>
    <row r="5191">
      <c r="A5191" s="4">
        <v>5931.0</v>
      </c>
      <c r="B5191" s="5" t="s">
        <v>26464</v>
      </c>
      <c r="C5191" s="5" t="s">
        <v>26465</v>
      </c>
      <c r="D5191" s="6" t="s">
        <v>26460</v>
      </c>
      <c r="E5191" s="5" t="s">
        <v>26251</v>
      </c>
      <c r="F5191" s="5" t="s">
        <v>9123</v>
      </c>
      <c r="G5191" s="6" t="s">
        <v>26466</v>
      </c>
      <c r="H5191" s="5" t="s">
        <v>26467</v>
      </c>
      <c r="I5191" s="8" t="s">
        <v>26468</v>
      </c>
      <c r="J5191" s="5" t="s">
        <v>42</v>
      </c>
      <c r="K5191" s="5" t="s">
        <v>85</v>
      </c>
    </row>
    <row r="5192">
      <c r="A5192" s="4">
        <v>5930.0</v>
      </c>
      <c r="B5192" s="5" t="s">
        <v>26469</v>
      </c>
      <c r="C5192" s="5" t="s">
        <v>26470</v>
      </c>
      <c r="D5192" s="6" t="s">
        <v>26269</v>
      </c>
      <c r="E5192" s="5" t="s">
        <v>26251</v>
      </c>
      <c r="F5192" s="5" t="s">
        <v>9123</v>
      </c>
      <c r="G5192" s="6" t="s">
        <v>26471</v>
      </c>
      <c r="H5192" s="5" t="s">
        <v>26472</v>
      </c>
      <c r="I5192" s="8" t="s">
        <v>6307</v>
      </c>
      <c r="J5192" s="5" t="s">
        <v>108</v>
      </c>
      <c r="K5192" s="5" t="s">
        <v>1210</v>
      </c>
    </row>
    <row r="5193">
      <c r="A5193" s="4">
        <v>5928.0</v>
      </c>
      <c r="B5193" s="5" t="s">
        <v>26473</v>
      </c>
      <c r="C5193" s="5" t="s">
        <v>26474</v>
      </c>
      <c r="D5193" s="6" t="s">
        <v>26310</v>
      </c>
      <c r="E5193" s="5" t="s">
        <v>26251</v>
      </c>
      <c r="F5193" s="5" t="s">
        <v>9123</v>
      </c>
      <c r="G5193" s="6" t="s">
        <v>26475</v>
      </c>
      <c r="H5193" s="5" t="s">
        <v>26476</v>
      </c>
      <c r="I5193" s="8" t="s">
        <v>26477</v>
      </c>
      <c r="J5193" s="5" t="s">
        <v>42</v>
      </c>
      <c r="K5193" s="4" t="s">
        <v>42</v>
      </c>
    </row>
    <row r="5194">
      <c r="A5194" s="4">
        <v>5929.0</v>
      </c>
      <c r="B5194" s="5" t="s">
        <v>26478</v>
      </c>
      <c r="C5194" s="5" t="s">
        <v>26479</v>
      </c>
      <c r="D5194" s="6" t="s">
        <v>26480</v>
      </c>
      <c r="E5194" s="5" t="s">
        <v>26251</v>
      </c>
      <c r="F5194" s="5" t="s">
        <v>9123</v>
      </c>
      <c r="G5194" s="6" t="s">
        <v>26475</v>
      </c>
      <c r="H5194" s="5" t="s">
        <v>26481</v>
      </c>
      <c r="I5194" s="8" t="s">
        <v>26482</v>
      </c>
      <c r="J5194" s="5" t="s">
        <v>42</v>
      </c>
      <c r="K5194" s="4" t="s">
        <v>42</v>
      </c>
    </row>
    <row r="5195">
      <c r="A5195" s="4">
        <v>5927.0</v>
      </c>
      <c r="B5195" s="5" t="s">
        <v>26483</v>
      </c>
      <c r="C5195" s="5" t="s">
        <v>26484</v>
      </c>
      <c r="D5195" s="6" t="s">
        <v>26349</v>
      </c>
      <c r="E5195" s="5" t="s">
        <v>26251</v>
      </c>
      <c r="F5195" s="5" t="s">
        <v>9123</v>
      </c>
      <c r="G5195" s="6" t="s">
        <v>26485</v>
      </c>
      <c r="H5195" s="5" t="s">
        <v>26486</v>
      </c>
      <c r="I5195" s="8" t="s">
        <v>26487</v>
      </c>
      <c r="J5195" s="5" t="s">
        <v>42</v>
      </c>
      <c r="K5195" s="5" t="s">
        <v>16674</v>
      </c>
    </row>
    <row r="5196">
      <c r="A5196" s="4">
        <v>5926.0</v>
      </c>
      <c r="B5196" s="5" t="s">
        <v>26488</v>
      </c>
      <c r="C5196" s="5" t="s">
        <v>26489</v>
      </c>
      <c r="D5196" s="6" t="s">
        <v>26490</v>
      </c>
      <c r="E5196" s="5" t="s">
        <v>26251</v>
      </c>
      <c r="F5196" s="5" t="s">
        <v>9123</v>
      </c>
      <c r="G5196" s="6" t="s">
        <v>26491</v>
      </c>
      <c r="H5196" s="5" t="s">
        <v>26492</v>
      </c>
      <c r="I5196" s="8" t="s">
        <v>26493</v>
      </c>
      <c r="J5196" s="5" t="s">
        <v>42</v>
      </c>
      <c r="K5196" s="5" t="s">
        <v>6308</v>
      </c>
    </row>
    <row r="5197">
      <c r="A5197" s="4">
        <v>5925.0</v>
      </c>
      <c r="B5197" s="5" t="s">
        <v>26494</v>
      </c>
      <c r="C5197" s="5" t="s">
        <v>26495</v>
      </c>
      <c r="D5197" s="6" t="s">
        <v>26496</v>
      </c>
      <c r="E5197" s="5" t="s">
        <v>26251</v>
      </c>
      <c r="F5197" s="5" t="s">
        <v>9123</v>
      </c>
      <c r="G5197" s="6" t="s">
        <v>26497</v>
      </c>
      <c r="H5197" s="7" t="s">
        <v>26498</v>
      </c>
      <c r="I5197" s="8" t="s">
        <v>26499</v>
      </c>
      <c r="J5197" s="5" t="s">
        <v>463</v>
      </c>
      <c r="K5197" s="5" t="s">
        <v>18641</v>
      </c>
    </row>
    <row r="5198">
      <c r="A5198" s="4">
        <v>5924.0</v>
      </c>
      <c r="B5198" s="5" t="s">
        <v>26500</v>
      </c>
      <c r="C5198" s="5" t="s">
        <v>26501</v>
      </c>
      <c r="D5198" s="6" t="s">
        <v>26496</v>
      </c>
      <c r="E5198" s="5" t="s">
        <v>26251</v>
      </c>
      <c r="F5198" s="5" t="s">
        <v>9123</v>
      </c>
      <c r="G5198" s="6" t="s">
        <v>26502</v>
      </c>
      <c r="H5198" s="7" t="s">
        <v>26503</v>
      </c>
      <c r="I5198" s="11" t="s">
        <v>26504</v>
      </c>
      <c r="J5198" s="5" t="s">
        <v>93</v>
      </c>
      <c r="K5198" s="5" t="s">
        <v>26505</v>
      </c>
    </row>
    <row r="5199">
      <c r="A5199" s="4">
        <v>5923.0</v>
      </c>
      <c r="B5199" s="5" t="s">
        <v>26506</v>
      </c>
      <c r="C5199" s="5" t="s">
        <v>26507</v>
      </c>
      <c r="D5199" s="6" t="s">
        <v>26508</v>
      </c>
      <c r="E5199" s="5" t="s">
        <v>26251</v>
      </c>
      <c r="F5199" s="5" t="s">
        <v>9123</v>
      </c>
      <c r="G5199" s="6" t="s">
        <v>26509</v>
      </c>
      <c r="H5199" s="7" t="s">
        <v>26510</v>
      </c>
      <c r="I5199" s="8" t="str">
        <f>LOWER(SUBSTITUTE(SUBSTITUTE(SUBSTITUTE(SUBSTITUTE(SUBSTITUTE(SUBSTITUTE(SUBSTITUTE(B5199,"S.L.",""),"SL",""),"S.A.",""),"SA","")," ",""),".",""),",",""))&amp;".com"</f>
        <v>hotelpugas.com</v>
      </c>
      <c r="J5199" s="5" t="s">
        <v>42</v>
      </c>
      <c r="K5199" s="5" t="s">
        <v>375</v>
      </c>
    </row>
    <row r="5200">
      <c r="A5200" s="4">
        <v>5922.0</v>
      </c>
      <c r="B5200" s="5" t="s">
        <v>26511</v>
      </c>
      <c r="C5200" s="5" t="s">
        <v>26512</v>
      </c>
      <c r="D5200" s="6" t="s">
        <v>26315</v>
      </c>
      <c r="E5200" s="5" t="s">
        <v>26251</v>
      </c>
      <c r="F5200" s="5" t="s">
        <v>9123</v>
      </c>
      <c r="G5200" s="6" t="s">
        <v>26513</v>
      </c>
      <c r="H5200" s="5" t="s">
        <v>26514</v>
      </c>
      <c r="I5200" s="8" t="s">
        <v>26515</v>
      </c>
      <c r="J5200" s="5" t="s">
        <v>93</v>
      </c>
      <c r="K5200" s="5" t="s">
        <v>10502</v>
      </c>
    </row>
    <row r="5201">
      <c r="A5201" s="4">
        <v>5921.0</v>
      </c>
      <c r="B5201" s="5" t="s">
        <v>26516</v>
      </c>
      <c r="C5201" s="5" t="s">
        <v>26517</v>
      </c>
      <c r="D5201" s="6" t="s">
        <v>26315</v>
      </c>
      <c r="E5201" s="5" t="s">
        <v>26251</v>
      </c>
      <c r="F5201" s="5" t="s">
        <v>9123</v>
      </c>
      <c r="G5201" s="6" t="s">
        <v>26518</v>
      </c>
      <c r="H5201" s="5" t="s">
        <v>26519</v>
      </c>
      <c r="I5201" s="8" t="s">
        <v>41</v>
      </c>
      <c r="J5201" s="5" t="s">
        <v>42</v>
      </c>
      <c r="K5201" s="5" t="s">
        <v>3001</v>
      </c>
    </row>
    <row r="5202">
      <c r="A5202" s="4">
        <v>5920.0</v>
      </c>
      <c r="B5202" s="5" t="s">
        <v>26520</v>
      </c>
      <c r="C5202" s="5" t="s">
        <v>26521</v>
      </c>
      <c r="D5202" s="6" t="s">
        <v>26315</v>
      </c>
      <c r="E5202" s="5" t="s">
        <v>26251</v>
      </c>
      <c r="F5202" s="5" t="s">
        <v>9123</v>
      </c>
      <c r="G5202" s="6" t="s">
        <v>26522</v>
      </c>
      <c r="H5202" s="5" t="s">
        <v>26523</v>
      </c>
      <c r="I5202" s="8" t="s">
        <v>41</v>
      </c>
      <c r="J5202" s="5" t="s">
        <v>463</v>
      </c>
      <c r="K5202" s="5" t="s">
        <v>15027</v>
      </c>
    </row>
    <row r="5203">
      <c r="A5203" s="4">
        <v>5919.0</v>
      </c>
      <c r="B5203" s="5" t="s">
        <v>26524</v>
      </c>
      <c r="C5203" s="5" t="s">
        <v>26525</v>
      </c>
      <c r="D5203" s="6" t="s">
        <v>26496</v>
      </c>
      <c r="E5203" s="5" t="s">
        <v>26251</v>
      </c>
      <c r="F5203" s="5" t="s">
        <v>9123</v>
      </c>
      <c r="G5203" s="6" t="s">
        <v>26526</v>
      </c>
      <c r="H5203" s="5" t="s">
        <v>26527</v>
      </c>
      <c r="I5203" s="8" t="s">
        <v>26528</v>
      </c>
      <c r="J5203" s="5" t="s">
        <v>42</v>
      </c>
      <c r="K5203" s="5" t="s">
        <v>17038</v>
      </c>
    </row>
    <row r="5204">
      <c r="A5204" s="4">
        <v>5918.0</v>
      </c>
      <c r="B5204" s="5" t="s">
        <v>26529</v>
      </c>
      <c r="C5204" s="5" t="s">
        <v>26530</v>
      </c>
      <c r="D5204" s="6" t="s">
        <v>26496</v>
      </c>
      <c r="E5204" s="5" t="s">
        <v>26251</v>
      </c>
      <c r="F5204" s="5" t="s">
        <v>9123</v>
      </c>
      <c r="G5204" s="6" t="s">
        <v>26531</v>
      </c>
      <c r="H5204" s="5" t="s">
        <v>26532</v>
      </c>
      <c r="I5204" s="8" t="s">
        <v>8159</v>
      </c>
      <c r="J5204" s="5" t="s">
        <v>93</v>
      </c>
      <c r="K5204" s="5" t="s">
        <v>17137</v>
      </c>
    </row>
    <row r="5205">
      <c r="A5205" s="4">
        <v>5917.0</v>
      </c>
      <c r="B5205" s="5" t="s">
        <v>26533</v>
      </c>
      <c r="C5205" s="5" t="s">
        <v>26534</v>
      </c>
      <c r="D5205" s="6" t="s">
        <v>26256</v>
      </c>
      <c r="E5205" s="5" t="s">
        <v>26251</v>
      </c>
      <c r="F5205" s="5" t="s">
        <v>9123</v>
      </c>
      <c r="G5205" s="6" t="s">
        <v>26535</v>
      </c>
      <c r="H5205" s="5" t="s">
        <v>26536</v>
      </c>
      <c r="I5205" s="8" t="s">
        <v>26537</v>
      </c>
      <c r="J5205" s="5" t="s">
        <v>42</v>
      </c>
      <c r="K5205" s="5" t="s">
        <v>212</v>
      </c>
    </row>
    <row r="5206">
      <c r="A5206" s="4">
        <v>5916.0</v>
      </c>
      <c r="B5206" s="5" t="s">
        <v>26538</v>
      </c>
      <c r="C5206" s="5" t="s">
        <v>26539</v>
      </c>
      <c r="D5206" s="6" t="s">
        <v>26315</v>
      </c>
      <c r="E5206" s="5" t="s">
        <v>26251</v>
      </c>
      <c r="F5206" s="5" t="s">
        <v>9123</v>
      </c>
      <c r="G5206" s="6" t="s">
        <v>26540</v>
      </c>
      <c r="H5206" s="5" t="s">
        <v>26541</v>
      </c>
      <c r="I5206" s="9" t="s">
        <v>26542</v>
      </c>
      <c r="J5206" s="5" t="s">
        <v>108</v>
      </c>
      <c r="K5206" s="5" t="s">
        <v>2668</v>
      </c>
    </row>
    <row r="5207">
      <c r="A5207" s="4">
        <v>5915.0</v>
      </c>
      <c r="B5207" s="5" t="s">
        <v>26543</v>
      </c>
      <c r="C5207" s="5" t="s">
        <v>26544</v>
      </c>
      <c r="D5207" s="6" t="s">
        <v>26315</v>
      </c>
      <c r="E5207" s="5" t="s">
        <v>26251</v>
      </c>
      <c r="F5207" s="5" t="s">
        <v>9123</v>
      </c>
      <c r="G5207" s="6" t="s">
        <v>26545</v>
      </c>
      <c r="H5207" s="5" t="s">
        <v>26546</v>
      </c>
      <c r="I5207" s="8" t="s">
        <v>26547</v>
      </c>
      <c r="J5207" s="5" t="s">
        <v>232</v>
      </c>
      <c r="K5207" s="5" t="s">
        <v>5480</v>
      </c>
    </row>
    <row r="5208">
      <c r="A5208" s="4">
        <v>5914.0</v>
      </c>
      <c r="B5208" s="5" t="s">
        <v>26548</v>
      </c>
      <c r="C5208" s="5" t="s">
        <v>26549</v>
      </c>
      <c r="D5208" s="6" t="s">
        <v>26310</v>
      </c>
      <c r="E5208" s="5" t="s">
        <v>26251</v>
      </c>
      <c r="F5208" s="5" t="s">
        <v>9123</v>
      </c>
      <c r="G5208" s="6" t="s">
        <v>26550</v>
      </c>
      <c r="H5208" s="5" t="s">
        <v>26551</v>
      </c>
      <c r="I5208" s="8" t="s">
        <v>26552</v>
      </c>
      <c r="J5208" s="5" t="s">
        <v>108</v>
      </c>
      <c r="K5208" s="4" t="s">
        <v>42</v>
      </c>
    </row>
    <row r="5209">
      <c r="A5209" s="4">
        <v>5913.0</v>
      </c>
      <c r="B5209" s="5" t="s">
        <v>26553</v>
      </c>
      <c r="C5209" s="5" t="s">
        <v>26554</v>
      </c>
      <c r="D5209" s="6" t="s">
        <v>26496</v>
      </c>
      <c r="E5209" s="5" t="s">
        <v>26251</v>
      </c>
      <c r="F5209" s="5" t="s">
        <v>9123</v>
      </c>
      <c r="G5209" s="6" t="s">
        <v>26555</v>
      </c>
      <c r="H5209" s="5" t="s">
        <v>26556</v>
      </c>
      <c r="I5209" s="8" t="s">
        <v>26557</v>
      </c>
      <c r="J5209" s="5" t="s">
        <v>108</v>
      </c>
      <c r="K5209" s="5" t="s">
        <v>26558</v>
      </c>
    </row>
    <row r="5210">
      <c r="A5210" s="4">
        <v>5912.0</v>
      </c>
      <c r="B5210" s="5" t="s">
        <v>26559</v>
      </c>
      <c r="C5210" s="5" t="s">
        <v>26560</v>
      </c>
      <c r="D5210" s="6" t="s">
        <v>26496</v>
      </c>
      <c r="E5210" s="5" t="s">
        <v>26251</v>
      </c>
      <c r="F5210" s="5" t="s">
        <v>9123</v>
      </c>
      <c r="G5210" s="6" t="s">
        <v>26561</v>
      </c>
      <c r="H5210" s="5" t="s">
        <v>26562</v>
      </c>
      <c r="I5210" s="9" t="s">
        <v>26563</v>
      </c>
      <c r="J5210" s="5" t="s">
        <v>108</v>
      </c>
      <c r="K5210" s="5" t="s">
        <v>17520</v>
      </c>
    </row>
    <row r="5211">
      <c r="A5211" s="4">
        <v>5911.0</v>
      </c>
      <c r="B5211" s="5" t="s">
        <v>26564</v>
      </c>
      <c r="C5211" s="5" t="s">
        <v>26565</v>
      </c>
      <c r="D5211" s="6" t="s">
        <v>26496</v>
      </c>
      <c r="E5211" s="5" t="s">
        <v>26251</v>
      </c>
      <c r="F5211" s="5" t="s">
        <v>9123</v>
      </c>
      <c r="G5211" s="6" t="s">
        <v>26566</v>
      </c>
      <c r="H5211" s="7" t="s">
        <v>26567</v>
      </c>
      <c r="I5211" s="8" t="s">
        <v>26568</v>
      </c>
      <c r="J5211" s="5" t="s">
        <v>108</v>
      </c>
      <c r="K5211" s="5" t="s">
        <v>2214</v>
      </c>
    </row>
    <row r="5212">
      <c r="A5212" s="4">
        <v>5909.0</v>
      </c>
      <c r="B5212" s="5" t="s">
        <v>26569</v>
      </c>
      <c r="C5212" s="5" t="s">
        <v>26570</v>
      </c>
      <c r="D5212" s="6" t="s">
        <v>26496</v>
      </c>
      <c r="E5212" s="5" t="s">
        <v>26251</v>
      </c>
      <c r="F5212" s="5" t="s">
        <v>9123</v>
      </c>
      <c r="G5212" s="6" t="s">
        <v>26571</v>
      </c>
      <c r="H5212" s="5" t="s">
        <v>26572</v>
      </c>
      <c r="I5212" s="8" t="s">
        <v>26573</v>
      </c>
      <c r="J5212" s="5" t="s">
        <v>108</v>
      </c>
      <c r="K5212" s="4" t="s">
        <v>42</v>
      </c>
    </row>
    <row r="5213">
      <c r="A5213" s="4">
        <v>5910.0</v>
      </c>
      <c r="B5213" s="5" t="s">
        <v>26574</v>
      </c>
      <c r="C5213" s="5" t="s">
        <v>26575</v>
      </c>
      <c r="D5213" s="6" t="s">
        <v>26496</v>
      </c>
      <c r="E5213" s="5" t="s">
        <v>26251</v>
      </c>
      <c r="F5213" s="5" t="s">
        <v>9123</v>
      </c>
      <c r="G5213" s="6" t="s">
        <v>26571</v>
      </c>
      <c r="H5213" s="5" t="s">
        <v>26576</v>
      </c>
      <c r="I5213" s="8" t="s">
        <v>41</v>
      </c>
      <c r="J5213" s="5" t="s">
        <v>108</v>
      </c>
      <c r="K5213" s="5" t="s">
        <v>4679</v>
      </c>
    </row>
    <row r="5214">
      <c r="A5214" s="4">
        <v>5908.0</v>
      </c>
      <c r="B5214" s="5" t="s">
        <v>26577</v>
      </c>
      <c r="C5214" s="5" t="s">
        <v>26578</v>
      </c>
      <c r="D5214" s="6" t="s">
        <v>26496</v>
      </c>
      <c r="E5214" s="5" t="s">
        <v>26251</v>
      </c>
      <c r="F5214" s="5" t="s">
        <v>9123</v>
      </c>
      <c r="G5214" s="6" t="s">
        <v>26579</v>
      </c>
      <c r="H5214" s="5" t="s">
        <v>26580</v>
      </c>
      <c r="I5214" s="8" t="s">
        <v>16008</v>
      </c>
      <c r="J5214" s="5" t="s">
        <v>108</v>
      </c>
      <c r="K5214" s="5" t="s">
        <v>2214</v>
      </c>
    </row>
    <row r="5215">
      <c r="A5215" s="4">
        <v>5907.0</v>
      </c>
      <c r="B5215" s="5" t="s">
        <v>26581</v>
      </c>
      <c r="C5215" s="5" t="s">
        <v>26582</v>
      </c>
      <c r="D5215" s="6" t="s">
        <v>26269</v>
      </c>
      <c r="E5215" s="5" t="s">
        <v>26251</v>
      </c>
      <c r="F5215" s="5" t="s">
        <v>9123</v>
      </c>
      <c r="G5215" s="6" t="s">
        <v>26583</v>
      </c>
      <c r="H5215" s="7" t="s">
        <v>26584</v>
      </c>
      <c r="I5215" s="8" t="s">
        <v>26585</v>
      </c>
      <c r="J5215" s="5" t="s">
        <v>108</v>
      </c>
      <c r="K5215" s="4" t="s">
        <v>42</v>
      </c>
    </row>
    <row r="5216">
      <c r="A5216" s="4">
        <v>5906.0</v>
      </c>
      <c r="B5216" s="5" t="s">
        <v>26586</v>
      </c>
      <c r="C5216" s="5" t="s">
        <v>26587</v>
      </c>
      <c r="D5216" s="6" t="s">
        <v>26250</v>
      </c>
      <c r="E5216" s="5" t="s">
        <v>26251</v>
      </c>
      <c r="F5216" s="5" t="s">
        <v>9123</v>
      </c>
      <c r="G5216" s="6" t="s">
        <v>26588</v>
      </c>
      <c r="H5216" s="5" t="s">
        <v>26589</v>
      </c>
      <c r="I5216" s="9" t="s">
        <v>26590</v>
      </c>
      <c r="J5216" s="5" t="s">
        <v>42</v>
      </c>
      <c r="K5216" s="4" t="s">
        <v>42</v>
      </c>
    </row>
    <row r="5217">
      <c r="A5217" s="4">
        <v>5905.0</v>
      </c>
      <c r="B5217" s="5" t="s">
        <v>26591</v>
      </c>
      <c r="C5217" s="5" t="s">
        <v>26592</v>
      </c>
      <c r="D5217" s="6" t="s">
        <v>26321</v>
      </c>
      <c r="E5217" s="5" t="s">
        <v>26251</v>
      </c>
      <c r="F5217" s="5" t="s">
        <v>9123</v>
      </c>
      <c r="G5217" s="6" t="s">
        <v>26593</v>
      </c>
      <c r="H5217" s="4" t="s">
        <v>26594</v>
      </c>
      <c r="I5217" s="11" t="s">
        <v>26595</v>
      </c>
      <c r="J5217" s="5" t="s">
        <v>51</v>
      </c>
      <c r="K5217" s="5" t="s">
        <v>553</v>
      </c>
    </row>
    <row r="5218">
      <c r="A5218" s="4">
        <v>5904.0</v>
      </c>
      <c r="B5218" s="5" t="s">
        <v>26596</v>
      </c>
      <c r="C5218" s="5" t="s">
        <v>26597</v>
      </c>
      <c r="D5218" s="6" t="s">
        <v>26310</v>
      </c>
      <c r="E5218" s="5" t="s">
        <v>26251</v>
      </c>
      <c r="F5218" s="5" t="s">
        <v>9123</v>
      </c>
      <c r="G5218" s="6" t="s">
        <v>26598</v>
      </c>
      <c r="H5218" s="5" t="s">
        <v>26599</v>
      </c>
      <c r="I5218" s="8" t="s">
        <v>26600</v>
      </c>
      <c r="J5218" s="5" t="s">
        <v>42</v>
      </c>
      <c r="K5218" s="4" t="s">
        <v>42</v>
      </c>
    </row>
    <row r="5219">
      <c r="A5219" s="4">
        <v>5903.0</v>
      </c>
      <c r="B5219" s="5" t="s">
        <v>26601</v>
      </c>
      <c r="C5219" s="5" t="s">
        <v>26602</v>
      </c>
      <c r="D5219" s="6" t="s">
        <v>26283</v>
      </c>
      <c r="E5219" s="5" t="s">
        <v>26251</v>
      </c>
      <c r="F5219" s="5" t="s">
        <v>9123</v>
      </c>
      <c r="G5219" s="6" t="s">
        <v>26603</v>
      </c>
      <c r="H5219" s="5" t="s">
        <v>26604</v>
      </c>
      <c r="I5219" s="8" t="s">
        <v>26605</v>
      </c>
      <c r="J5219" s="5" t="s">
        <v>108</v>
      </c>
      <c r="K5219" s="5" t="s">
        <v>260</v>
      </c>
    </row>
    <row r="5220">
      <c r="A5220" s="4">
        <v>5902.0</v>
      </c>
      <c r="B5220" s="5" t="s">
        <v>26606</v>
      </c>
      <c r="C5220" s="5" t="s">
        <v>26607</v>
      </c>
      <c r="D5220" s="6" t="s">
        <v>26608</v>
      </c>
      <c r="E5220" s="5" t="s">
        <v>26251</v>
      </c>
      <c r="F5220" s="5" t="s">
        <v>9123</v>
      </c>
      <c r="G5220" s="6" t="s">
        <v>26609</v>
      </c>
      <c r="H5220" s="7" t="s">
        <v>26610</v>
      </c>
      <c r="I5220" s="11" t="s">
        <v>26611</v>
      </c>
      <c r="J5220" s="5" t="s">
        <v>93</v>
      </c>
      <c r="K5220" s="5" t="s">
        <v>115</v>
      </c>
    </row>
    <row r="5221">
      <c r="A5221" s="4">
        <v>5901.0</v>
      </c>
      <c r="B5221" s="5" t="s">
        <v>26612</v>
      </c>
      <c r="C5221" s="5" t="s">
        <v>26613</v>
      </c>
      <c r="D5221" s="6" t="s">
        <v>26349</v>
      </c>
      <c r="E5221" s="5" t="s">
        <v>26251</v>
      </c>
      <c r="F5221" s="5" t="s">
        <v>9123</v>
      </c>
      <c r="G5221" s="6" t="s">
        <v>26614</v>
      </c>
      <c r="H5221" s="5" t="s">
        <v>26615</v>
      </c>
      <c r="I5221" s="8" t="s">
        <v>26616</v>
      </c>
      <c r="J5221" s="5" t="s">
        <v>42</v>
      </c>
      <c r="K5221" s="4" t="s">
        <v>42</v>
      </c>
    </row>
    <row r="5222">
      <c r="A5222" s="4">
        <v>5900.0</v>
      </c>
      <c r="B5222" s="5" t="s">
        <v>26617</v>
      </c>
      <c r="C5222" s="5" t="s">
        <v>26618</v>
      </c>
      <c r="D5222" s="6" t="s">
        <v>26619</v>
      </c>
      <c r="E5222" s="5" t="s">
        <v>26620</v>
      </c>
      <c r="F5222" s="5" t="s">
        <v>9123</v>
      </c>
      <c r="G5222" s="6" t="s">
        <v>26621</v>
      </c>
      <c r="H5222" s="5" t="s">
        <v>26622</v>
      </c>
      <c r="I5222" s="8" t="s">
        <v>26623</v>
      </c>
      <c r="J5222" s="5" t="s">
        <v>108</v>
      </c>
      <c r="K5222" s="4" t="s">
        <v>42</v>
      </c>
    </row>
    <row r="5223">
      <c r="A5223" s="4">
        <v>5899.0</v>
      </c>
      <c r="B5223" s="5" t="s">
        <v>26624</v>
      </c>
      <c r="C5223" s="5" t="s">
        <v>26625</v>
      </c>
      <c r="D5223" s="6" t="s">
        <v>26262</v>
      </c>
      <c r="E5223" s="5" t="s">
        <v>26263</v>
      </c>
      <c r="F5223" s="5" t="s">
        <v>9123</v>
      </c>
      <c r="G5223" s="6" t="s">
        <v>26626</v>
      </c>
      <c r="H5223" s="5" t="s">
        <v>26627</v>
      </c>
      <c r="I5223" s="11" t="s">
        <v>26628</v>
      </c>
      <c r="J5223" s="5" t="s">
        <v>108</v>
      </c>
      <c r="K5223" s="5" t="s">
        <v>1014</v>
      </c>
    </row>
    <row r="5224">
      <c r="A5224" s="4">
        <v>5898.0</v>
      </c>
      <c r="B5224" s="5" t="s">
        <v>26629</v>
      </c>
      <c r="C5224" s="5" t="s">
        <v>26630</v>
      </c>
      <c r="D5224" s="6" t="s">
        <v>26269</v>
      </c>
      <c r="E5224" s="5" t="s">
        <v>26251</v>
      </c>
      <c r="F5224" s="5" t="s">
        <v>9123</v>
      </c>
      <c r="G5224" s="6" t="s">
        <v>26631</v>
      </c>
      <c r="H5224" s="5" t="s">
        <v>26632</v>
      </c>
      <c r="I5224" s="8" t="s">
        <v>26633</v>
      </c>
      <c r="J5224" s="5" t="s">
        <v>108</v>
      </c>
      <c r="K5224" s="5" t="s">
        <v>2996</v>
      </c>
    </row>
    <row r="5225">
      <c r="A5225" s="4">
        <v>5897.0</v>
      </c>
      <c r="B5225" s="5" t="s">
        <v>26634</v>
      </c>
      <c r="C5225" s="5" t="s">
        <v>26635</v>
      </c>
      <c r="D5225" s="6" t="s">
        <v>26636</v>
      </c>
      <c r="E5225" s="5" t="s">
        <v>26637</v>
      </c>
      <c r="F5225" s="5" t="s">
        <v>8926</v>
      </c>
      <c r="G5225" s="6" t="s">
        <v>26638</v>
      </c>
      <c r="H5225" s="7" t="s">
        <v>26639</v>
      </c>
      <c r="I5225" s="4" t="str">
        <f>LOWER(SUBSTITUTE(SUBSTITUTE(SUBSTITUTE(SUBSTITUTE(SUBSTITUTE(SUBSTITUTE(SUBSTITUTE(B5225,"S.L.",""),"SL",""),"S.A.",""),"SA","")," ",""),".",""),",",""))&amp;".com"</f>
        <v>hospederíaelzorzal.com</v>
      </c>
      <c r="J5225" s="5" t="s">
        <v>108</v>
      </c>
      <c r="K5225" s="5" t="s">
        <v>233</v>
      </c>
    </row>
    <row r="5226">
      <c r="A5226" s="4">
        <v>5896.0</v>
      </c>
      <c r="B5226" s="5" t="s">
        <v>26640</v>
      </c>
      <c r="C5226" s="5" t="s">
        <v>26641</v>
      </c>
      <c r="D5226" s="6" t="s">
        <v>26321</v>
      </c>
      <c r="E5226" s="5" t="s">
        <v>26251</v>
      </c>
      <c r="F5226" s="5" t="s">
        <v>9123</v>
      </c>
      <c r="G5226" s="6" t="s">
        <v>26642</v>
      </c>
      <c r="H5226" s="7" t="s">
        <v>26643</v>
      </c>
      <c r="I5226" s="8" t="s">
        <v>26644</v>
      </c>
      <c r="J5226" s="5" t="s">
        <v>232</v>
      </c>
      <c r="K5226" s="5" t="s">
        <v>1427</v>
      </c>
    </row>
    <row r="5227">
      <c r="A5227" s="4">
        <v>5895.0</v>
      </c>
      <c r="B5227" s="5" t="s">
        <v>26645</v>
      </c>
      <c r="C5227" s="5" t="s">
        <v>26646</v>
      </c>
      <c r="D5227" s="6" t="s">
        <v>26496</v>
      </c>
      <c r="E5227" s="5" t="s">
        <v>26251</v>
      </c>
      <c r="F5227" s="5" t="s">
        <v>9123</v>
      </c>
      <c r="G5227" s="6" t="s">
        <v>26647</v>
      </c>
      <c r="H5227" s="5" t="s">
        <v>26648</v>
      </c>
      <c r="I5227" s="8" t="s">
        <v>26649</v>
      </c>
      <c r="J5227" s="5" t="s">
        <v>93</v>
      </c>
      <c r="K5227" s="5" t="s">
        <v>19544</v>
      </c>
    </row>
    <row r="5228">
      <c r="A5228" s="4">
        <v>5894.0</v>
      </c>
      <c r="B5228" s="5" t="s">
        <v>26650</v>
      </c>
      <c r="C5228" s="5" t="s">
        <v>26651</v>
      </c>
      <c r="D5228" s="6" t="s">
        <v>26496</v>
      </c>
      <c r="E5228" s="5" t="s">
        <v>26251</v>
      </c>
      <c r="F5228" s="5" t="s">
        <v>9123</v>
      </c>
      <c r="G5228" s="6" t="s">
        <v>26652</v>
      </c>
      <c r="H5228" s="5" t="s">
        <v>26653</v>
      </c>
      <c r="I5228" s="9" t="s">
        <v>26654</v>
      </c>
      <c r="J5228" s="5" t="s">
        <v>108</v>
      </c>
      <c r="K5228" s="5" t="s">
        <v>17640</v>
      </c>
    </row>
    <row r="5229">
      <c r="A5229" s="4">
        <v>5893.0</v>
      </c>
      <c r="B5229" s="5" t="s">
        <v>26655</v>
      </c>
      <c r="C5229" s="5" t="s">
        <v>26656</v>
      </c>
      <c r="D5229" s="6" t="s">
        <v>26326</v>
      </c>
      <c r="E5229" s="5" t="s">
        <v>26657</v>
      </c>
      <c r="F5229" s="5" t="s">
        <v>9123</v>
      </c>
      <c r="G5229" s="6" t="s">
        <v>26658</v>
      </c>
      <c r="H5229" s="5" t="s">
        <v>26659</v>
      </c>
      <c r="I5229" s="8" t="s">
        <v>26660</v>
      </c>
      <c r="J5229" s="5" t="s">
        <v>93</v>
      </c>
      <c r="K5229" s="5" t="s">
        <v>2757</v>
      </c>
    </row>
    <row r="5230">
      <c r="A5230" s="4">
        <v>5892.0</v>
      </c>
      <c r="B5230" s="5" t="s">
        <v>26661</v>
      </c>
      <c r="C5230" s="5" t="s">
        <v>26662</v>
      </c>
      <c r="D5230" s="6" t="s">
        <v>26326</v>
      </c>
      <c r="E5230" s="5" t="s">
        <v>26657</v>
      </c>
      <c r="F5230" s="5" t="s">
        <v>9123</v>
      </c>
      <c r="G5230" s="6" t="s">
        <v>26663</v>
      </c>
      <c r="H5230" s="5" t="s">
        <v>26664</v>
      </c>
      <c r="I5230" s="9" t="s">
        <v>26665</v>
      </c>
      <c r="J5230" s="5" t="s">
        <v>93</v>
      </c>
      <c r="K5230" s="4" t="s">
        <v>42</v>
      </c>
    </row>
    <row r="5231">
      <c r="A5231" s="4">
        <v>5891.0</v>
      </c>
      <c r="B5231" s="5" t="s">
        <v>26666</v>
      </c>
      <c r="C5231" s="5" t="s">
        <v>26667</v>
      </c>
      <c r="D5231" s="6" t="s">
        <v>26480</v>
      </c>
      <c r="E5231" s="5" t="s">
        <v>26251</v>
      </c>
      <c r="F5231" s="5" t="s">
        <v>9123</v>
      </c>
      <c r="G5231" s="6" t="s">
        <v>26668</v>
      </c>
      <c r="H5231" s="5" t="s">
        <v>26669</v>
      </c>
      <c r="I5231" s="8" t="s">
        <v>26670</v>
      </c>
      <c r="J5231" s="5" t="s">
        <v>93</v>
      </c>
      <c r="K5231" s="5" t="s">
        <v>2201</v>
      </c>
    </row>
    <row r="5232">
      <c r="A5232" s="4">
        <v>5890.0</v>
      </c>
      <c r="B5232" s="5" t="s">
        <v>26671</v>
      </c>
      <c r="C5232" s="5" t="s">
        <v>26672</v>
      </c>
      <c r="D5232" s="6" t="s">
        <v>26407</v>
      </c>
      <c r="E5232" s="5" t="s">
        <v>26251</v>
      </c>
      <c r="F5232" s="5" t="s">
        <v>9123</v>
      </c>
      <c r="G5232" s="6" t="s">
        <v>26673</v>
      </c>
      <c r="H5232" s="5" t="s">
        <v>26674</v>
      </c>
      <c r="I5232" s="9" t="s">
        <v>26675</v>
      </c>
      <c r="J5232" s="5" t="s">
        <v>93</v>
      </c>
      <c r="K5232" s="5" t="s">
        <v>5931</v>
      </c>
    </row>
    <row r="5233">
      <c r="A5233" s="4">
        <v>5889.0</v>
      </c>
      <c r="B5233" s="5" t="s">
        <v>26676</v>
      </c>
      <c r="C5233" s="5" t="s">
        <v>26677</v>
      </c>
      <c r="D5233" s="6" t="s">
        <v>26315</v>
      </c>
      <c r="E5233" s="5" t="s">
        <v>26251</v>
      </c>
      <c r="F5233" s="5" t="s">
        <v>9123</v>
      </c>
      <c r="G5233" s="6" t="s">
        <v>26678</v>
      </c>
      <c r="H5233" s="7" t="s">
        <v>26679</v>
      </c>
      <c r="I5233" s="8" t="str">
        <f>LOWER(SUBSTITUTE(SUBSTITUTE(SUBSTITUTE(SUBSTITUTE(SUBSTITUTE(SUBSTITUTE(SUBSTITUTE(B5233,"S.L.",""),"SL",""),"S.A.",""),"SA","")," ",""),".",""),",",""))&amp;".com"</f>
        <v>holidayinnexpressvalencia-ciudadlasciencia.com</v>
      </c>
      <c r="J5233" s="5" t="s">
        <v>93</v>
      </c>
      <c r="K5233" s="5" t="s">
        <v>1421</v>
      </c>
    </row>
    <row r="5234">
      <c r="A5234" s="4">
        <v>5888.0</v>
      </c>
      <c r="B5234" s="5" t="s">
        <v>26680</v>
      </c>
      <c r="C5234" s="5" t="s">
        <v>26681</v>
      </c>
      <c r="D5234" s="6" t="s">
        <v>26304</v>
      </c>
      <c r="E5234" s="5" t="s">
        <v>26305</v>
      </c>
      <c r="F5234" s="5" t="s">
        <v>9123</v>
      </c>
      <c r="G5234" s="6" t="s">
        <v>26682</v>
      </c>
      <c r="H5234" s="5" t="s">
        <v>26683</v>
      </c>
      <c r="I5234" s="8" t="s">
        <v>26684</v>
      </c>
      <c r="J5234" s="5" t="s">
        <v>93</v>
      </c>
      <c r="K5234" s="5" t="s">
        <v>184</v>
      </c>
    </row>
    <row r="5235">
      <c r="A5235" s="4">
        <v>5887.0</v>
      </c>
      <c r="B5235" s="5" t="s">
        <v>26685</v>
      </c>
      <c r="C5235" s="5" t="s">
        <v>26686</v>
      </c>
      <c r="D5235" s="6" t="s">
        <v>26460</v>
      </c>
      <c r="E5235" s="5" t="s">
        <v>26251</v>
      </c>
      <c r="F5235" s="5" t="s">
        <v>9123</v>
      </c>
      <c r="G5235" s="6" t="s">
        <v>26687</v>
      </c>
      <c r="H5235" s="7" t="s">
        <v>26688</v>
      </c>
      <c r="I5235" s="8" t="str">
        <f>LOWER(SUBSTITUTE(SUBSTITUTE(SUBSTITUTE(SUBSTITUTE(SUBSTITUTE(SUBSTITUTE(SUBSTITUTE(B5235,"S.L.",""),"SL",""),"S.A.",""),"SA","")," ",""),".",""),",",""))&amp;".com"</f>
        <v>hoteleseimportacionesagroforestales.com</v>
      </c>
      <c r="J5235" s="5" t="s">
        <v>93</v>
      </c>
      <c r="K5235" s="4" t="s">
        <v>42</v>
      </c>
    </row>
    <row r="5236">
      <c r="A5236" s="4">
        <v>5886.0</v>
      </c>
      <c r="B5236" s="5" t="s">
        <v>26689</v>
      </c>
      <c r="C5236" s="5" t="s">
        <v>26690</v>
      </c>
      <c r="D5236" s="6" t="s">
        <v>26310</v>
      </c>
      <c r="E5236" s="5" t="s">
        <v>26251</v>
      </c>
      <c r="F5236" s="5" t="s">
        <v>9123</v>
      </c>
      <c r="G5236" s="6" t="s">
        <v>26691</v>
      </c>
      <c r="H5236" s="5" t="s">
        <v>26692</v>
      </c>
      <c r="I5236" s="8" t="s">
        <v>26693</v>
      </c>
      <c r="J5236" s="5" t="s">
        <v>108</v>
      </c>
      <c r="K5236" s="5" t="s">
        <v>170</v>
      </c>
    </row>
    <row r="5237">
      <c r="A5237" s="4">
        <v>5885.0</v>
      </c>
      <c r="B5237" s="5" t="s">
        <v>26694</v>
      </c>
      <c r="C5237" s="5" t="s">
        <v>26695</v>
      </c>
      <c r="D5237" s="6" t="s">
        <v>26460</v>
      </c>
      <c r="E5237" s="5" t="s">
        <v>26251</v>
      </c>
      <c r="F5237" s="5" t="s">
        <v>9123</v>
      </c>
      <c r="G5237" s="6" t="s">
        <v>26696</v>
      </c>
      <c r="H5237" s="7" t="s">
        <v>26697</v>
      </c>
      <c r="I5237" s="8" t="s">
        <v>26698</v>
      </c>
      <c r="J5237" s="5" t="s">
        <v>108</v>
      </c>
      <c r="K5237" s="4" t="s">
        <v>42</v>
      </c>
    </row>
    <row r="5238">
      <c r="A5238" s="4">
        <v>5884.0</v>
      </c>
      <c r="B5238" s="5" t="s">
        <v>26699</v>
      </c>
      <c r="C5238" s="5" t="s">
        <v>26700</v>
      </c>
      <c r="D5238" s="6" t="s">
        <v>26407</v>
      </c>
      <c r="E5238" s="5" t="s">
        <v>26251</v>
      </c>
      <c r="F5238" s="5" t="s">
        <v>9123</v>
      </c>
      <c r="G5238" s="6" t="s">
        <v>26701</v>
      </c>
      <c r="H5238" s="5" t="s">
        <v>26702</v>
      </c>
      <c r="I5238" s="8" t="s">
        <v>26703</v>
      </c>
      <c r="J5238" s="5" t="s">
        <v>93</v>
      </c>
      <c r="K5238" s="5" t="s">
        <v>375</v>
      </c>
    </row>
    <row r="5239">
      <c r="A5239" s="4">
        <v>5883.0</v>
      </c>
      <c r="B5239" s="5" t="s">
        <v>26704</v>
      </c>
      <c r="C5239" s="5" t="s">
        <v>26705</v>
      </c>
      <c r="D5239" s="6" t="s">
        <v>26283</v>
      </c>
      <c r="E5239" s="5" t="s">
        <v>26251</v>
      </c>
      <c r="F5239" s="5" t="s">
        <v>9123</v>
      </c>
      <c r="G5239" s="6" t="s">
        <v>26706</v>
      </c>
      <c r="H5239" s="5" t="s">
        <v>26707</v>
      </c>
      <c r="I5239" s="8" t="s">
        <v>26708</v>
      </c>
      <c r="J5239" s="5" t="s">
        <v>93</v>
      </c>
      <c r="K5239" s="5" t="s">
        <v>308</v>
      </c>
    </row>
    <row r="5240">
      <c r="A5240" s="4">
        <v>5882.0</v>
      </c>
      <c r="B5240" s="5" t="s">
        <v>26709</v>
      </c>
      <c r="C5240" s="5" t="s">
        <v>26710</v>
      </c>
      <c r="D5240" s="6" t="s">
        <v>26321</v>
      </c>
      <c r="E5240" s="5" t="s">
        <v>26251</v>
      </c>
      <c r="F5240" s="5" t="s">
        <v>9123</v>
      </c>
      <c r="G5240" s="6" t="s">
        <v>26711</v>
      </c>
      <c r="H5240" s="5" t="s">
        <v>26712</v>
      </c>
      <c r="I5240" s="8" t="s">
        <v>12930</v>
      </c>
      <c r="J5240" s="5" t="s">
        <v>18</v>
      </c>
      <c r="K5240" s="5" t="s">
        <v>14772</v>
      </c>
    </row>
    <row r="5241">
      <c r="A5241" s="4">
        <v>5881.0</v>
      </c>
      <c r="B5241" s="5" t="s">
        <v>26713</v>
      </c>
      <c r="C5241" s="5" t="s">
        <v>26714</v>
      </c>
      <c r="D5241" s="6" t="s">
        <v>26496</v>
      </c>
      <c r="E5241" s="5" t="s">
        <v>26251</v>
      </c>
      <c r="F5241" s="5" t="s">
        <v>9123</v>
      </c>
      <c r="G5241" s="6" t="s">
        <v>26715</v>
      </c>
      <c r="H5241" s="5" t="s">
        <v>26716</v>
      </c>
      <c r="I5241" s="8" t="s">
        <v>26717</v>
      </c>
      <c r="J5241" s="5" t="s">
        <v>93</v>
      </c>
      <c r="K5241" s="4" t="s">
        <v>42</v>
      </c>
    </row>
    <row r="5242">
      <c r="A5242" s="4">
        <v>5880.0</v>
      </c>
      <c r="B5242" s="5" t="s">
        <v>26718</v>
      </c>
      <c r="C5242" s="5" t="s">
        <v>26719</v>
      </c>
      <c r="D5242" s="6" t="s">
        <v>26262</v>
      </c>
      <c r="E5242" s="5" t="s">
        <v>26263</v>
      </c>
      <c r="F5242" s="5" t="s">
        <v>9123</v>
      </c>
      <c r="G5242" s="6" t="s">
        <v>26720</v>
      </c>
      <c r="H5242" s="5" t="s">
        <v>26721</v>
      </c>
      <c r="I5242" s="9" t="s">
        <v>26722</v>
      </c>
      <c r="J5242" s="5" t="s">
        <v>232</v>
      </c>
      <c r="K5242" s="5" t="s">
        <v>1669</v>
      </c>
    </row>
    <row r="5243">
      <c r="A5243" s="4">
        <v>5879.0</v>
      </c>
      <c r="B5243" s="5" t="s">
        <v>26723</v>
      </c>
      <c r="C5243" s="5" t="s">
        <v>26724</v>
      </c>
      <c r="D5243" s="6" t="s">
        <v>26460</v>
      </c>
      <c r="E5243" s="5" t="s">
        <v>26251</v>
      </c>
      <c r="F5243" s="5" t="s">
        <v>9123</v>
      </c>
      <c r="G5243" s="6" t="s">
        <v>26725</v>
      </c>
      <c r="H5243" s="5" t="s">
        <v>26726</v>
      </c>
      <c r="I5243" s="8" t="s">
        <v>26727</v>
      </c>
      <c r="J5243" s="5" t="s">
        <v>93</v>
      </c>
      <c r="K5243" s="5" t="s">
        <v>578</v>
      </c>
    </row>
    <row r="5244">
      <c r="A5244" s="4">
        <v>5878.0</v>
      </c>
      <c r="B5244" s="5" t="s">
        <v>26728</v>
      </c>
      <c r="C5244" s="5" t="s">
        <v>26729</v>
      </c>
      <c r="D5244" s="6" t="s">
        <v>26407</v>
      </c>
      <c r="E5244" s="5" t="s">
        <v>26251</v>
      </c>
      <c r="F5244" s="5" t="s">
        <v>9123</v>
      </c>
      <c r="G5244" s="6" t="s">
        <v>26730</v>
      </c>
      <c r="H5244" s="5" t="s">
        <v>26731</v>
      </c>
      <c r="I5244" s="9" t="s">
        <v>26732</v>
      </c>
      <c r="J5244" s="5" t="s">
        <v>93</v>
      </c>
      <c r="K5244" s="5" t="s">
        <v>5817</v>
      </c>
    </row>
    <row r="5245">
      <c r="A5245" s="4">
        <v>5877.0</v>
      </c>
      <c r="B5245" s="5" t="s">
        <v>26733</v>
      </c>
      <c r="C5245" s="5" t="s">
        <v>26734</v>
      </c>
      <c r="D5245" s="6" t="s">
        <v>26315</v>
      </c>
      <c r="E5245" s="5" t="s">
        <v>26251</v>
      </c>
      <c r="F5245" s="5" t="s">
        <v>9123</v>
      </c>
      <c r="G5245" s="6" t="s">
        <v>26735</v>
      </c>
      <c r="H5245" s="5" t="s">
        <v>26736</v>
      </c>
      <c r="I5245" s="8" t="s">
        <v>10956</v>
      </c>
      <c r="J5245" s="5" t="s">
        <v>93</v>
      </c>
      <c r="K5245" s="5" t="s">
        <v>6271</v>
      </c>
    </row>
    <row r="5246">
      <c r="A5246" s="4">
        <v>5876.0</v>
      </c>
      <c r="B5246" s="5" t="s">
        <v>26737</v>
      </c>
      <c r="C5246" s="5" t="s">
        <v>26738</v>
      </c>
      <c r="D5246" s="6" t="s">
        <v>26269</v>
      </c>
      <c r="E5246" s="5" t="s">
        <v>26251</v>
      </c>
      <c r="F5246" s="5" t="s">
        <v>9123</v>
      </c>
      <c r="G5246" s="6" t="s">
        <v>26739</v>
      </c>
      <c r="H5246" s="5" t="s">
        <v>26740</v>
      </c>
      <c r="I5246" s="8" t="s">
        <v>26741</v>
      </c>
      <c r="J5246" s="5" t="s">
        <v>93</v>
      </c>
      <c r="K5246" s="5" t="s">
        <v>921</v>
      </c>
    </row>
    <row r="5247">
      <c r="A5247" s="4">
        <v>5875.0</v>
      </c>
      <c r="B5247" s="5" t="s">
        <v>26742</v>
      </c>
      <c r="C5247" s="5" t="s">
        <v>26743</v>
      </c>
      <c r="D5247" s="6" t="s">
        <v>26283</v>
      </c>
      <c r="E5247" s="5" t="s">
        <v>26251</v>
      </c>
      <c r="F5247" s="5" t="s">
        <v>9123</v>
      </c>
      <c r="G5247" s="6" t="s">
        <v>26744</v>
      </c>
      <c r="H5247" s="5" t="s">
        <v>26745</v>
      </c>
      <c r="I5247" s="8" t="s">
        <v>26746</v>
      </c>
      <c r="J5247" s="5" t="s">
        <v>42</v>
      </c>
      <c r="K5247" s="5" t="s">
        <v>52</v>
      </c>
    </row>
    <row r="5248">
      <c r="A5248" s="4">
        <v>5874.0</v>
      </c>
      <c r="B5248" s="5" t="s">
        <v>26747</v>
      </c>
      <c r="C5248" s="5" t="s">
        <v>26748</v>
      </c>
      <c r="D5248" s="6" t="s">
        <v>26480</v>
      </c>
      <c r="E5248" s="5" t="s">
        <v>26251</v>
      </c>
      <c r="F5248" s="5" t="s">
        <v>9123</v>
      </c>
      <c r="G5248" s="6" t="s">
        <v>26749</v>
      </c>
      <c r="H5248" s="7" t="s">
        <v>26750</v>
      </c>
      <c r="I5248" s="8" t="s">
        <v>26751</v>
      </c>
      <c r="J5248" s="5" t="s">
        <v>42</v>
      </c>
      <c r="K5248" s="5" t="s">
        <v>433</v>
      </c>
    </row>
    <row r="5249">
      <c r="A5249" s="4">
        <v>5872.0</v>
      </c>
      <c r="B5249" s="5" t="s">
        <v>26752</v>
      </c>
      <c r="C5249" s="5" t="s">
        <v>26753</v>
      </c>
      <c r="D5249" s="6" t="s">
        <v>26262</v>
      </c>
      <c r="E5249" s="5" t="s">
        <v>26263</v>
      </c>
      <c r="F5249" s="5" t="s">
        <v>9123</v>
      </c>
      <c r="G5249" s="6" t="s">
        <v>26754</v>
      </c>
      <c r="H5249" s="7" t="s">
        <v>26755</v>
      </c>
      <c r="I5249" s="8" t="s">
        <v>26756</v>
      </c>
      <c r="J5249" s="5" t="s">
        <v>108</v>
      </c>
      <c r="K5249" s="5" t="s">
        <v>1421</v>
      </c>
    </row>
    <row r="5250">
      <c r="A5250" s="4">
        <v>5873.0</v>
      </c>
      <c r="B5250" s="5" t="s">
        <v>26757</v>
      </c>
      <c r="C5250" s="5" t="s">
        <v>26753</v>
      </c>
      <c r="D5250" s="6" t="s">
        <v>26262</v>
      </c>
      <c r="E5250" s="5" t="s">
        <v>26263</v>
      </c>
      <c r="F5250" s="5" t="s">
        <v>9123</v>
      </c>
      <c r="G5250" s="6" t="s">
        <v>26754</v>
      </c>
      <c r="H5250" s="7" t="s">
        <v>26758</v>
      </c>
      <c r="I5250" s="11" t="s">
        <v>26759</v>
      </c>
      <c r="J5250" s="5" t="s">
        <v>93</v>
      </c>
      <c r="K5250" s="5" t="s">
        <v>6308</v>
      </c>
    </row>
    <row r="5251">
      <c r="A5251" s="4">
        <v>5871.0</v>
      </c>
      <c r="B5251" s="5" t="s">
        <v>26760</v>
      </c>
      <c r="C5251" s="5" t="s">
        <v>26761</v>
      </c>
      <c r="D5251" s="6" t="s">
        <v>26762</v>
      </c>
      <c r="E5251" s="5" t="s">
        <v>26763</v>
      </c>
      <c r="F5251" s="5" t="s">
        <v>9123</v>
      </c>
      <c r="G5251" s="6" t="s">
        <v>26764</v>
      </c>
      <c r="H5251" s="5" t="s">
        <v>26765</v>
      </c>
      <c r="I5251" s="8" t="s">
        <v>26766</v>
      </c>
      <c r="J5251" s="5" t="s">
        <v>93</v>
      </c>
      <c r="K5251" s="5" t="s">
        <v>5480</v>
      </c>
    </row>
    <row r="5252">
      <c r="A5252" s="4">
        <v>5870.0</v>
      </c>
      <c r="B5252" s="5" t="s">
        <v>26767</v>
      </c>
      <c r="C5252" s="5" t="s">
        <v>26768</v>
      </c>
      <c r="D5252" s="6" t="s">
        <v>26349</v>
      </c>
      <c r="E5252" s="5" t="s">
        <v>26251</v>
      </c>
      <c r="F5252" s="5" t="s">
        <v>9123</v>
      </c>
      <c r="G5252" s="6" t="s">
        <v>26769</v>
      </c>
      <c r="H5252" s="5" t="s">
        <v>26770</v>
      </c>
      <c r="I5252" s="9" t="s">
        <v>26771</v>
      </c>
      <c r="J5252" s="5" t="s">
        <v>108</v>
      </c>
      <c r="K5252" s="5" t="s">
        <v>21539</v>
      </c>
    </row>
    <row r="5253">
      <c r="A5253" s="4">
        <v>5869.0</v>
      </c>
      <c r="B5253" s="5" t="s">
        <v>26772</v>
      </c>
      <c r="C5253" s="5" t="s">
        <v>26773</v>
      </c>
      <c r="D5253" s="6" t="s">
        <v>26774</v>
      </c>
      <c r="E5253" s="5" t="s">
        <v>26775</v>
      </c>
      <c r="F5253" s="5" t="s">
        <v>9123</v>
      </c>
      <c r="G5253" s="6" t="s">
        <v>26776</v>
      </c>
      <c r="H5253" s="5" t="s">
        <v>26777</v>
      </c>
      <c r="I5253" s="8" t="s">
        <v>26778</v>
      </c>
      <c r="J5253" s="5" t="s">
        <v>93</v>
      </c>
      <c r="K5253" s="5" t="s">
        <v>13817</v>
      </c>
    </row>
    <row r="5254">
      <c r="A5254" s="4">
        <v>5868.0</v>
      </c>
      <c r="B5254" s="5" t="s">
        <v>26779</v>
      </c>
      <c r="C5254" s="5" t="s">
        <v>26780</v>
      </c>
      <c r="D5254" s="6" t="s">
        <v>26496</v>
      </c>
      <c r="E5254" s="5" t="s">
        <v>26251</v>
      </c>
      <c r="F5254" s="5" t="s">
        <v>9123</v>
      </c>
      <c r="G5254" s="6" t="s">
        <v>26781</v>
      </c>
      <c r="H5254" s="7" t="s">
        <v>26782</v>
      </c>
      <c r="I5254" s="8" t="str">
        <f>LOWER(SUBSTITUTE(SUBSTITUTE(SUBSTITUTE(SUBSTITUTE(SUBSTITUTE(SUBSTITUTE(SUBSTITUTE(B5254,"S.L.",""),"SL",""),"S.A.",""),"SA","")," ",""),".",""),",",""))&amp;".com"</f>
        <v>holidayinnvalencia.com</v>
      </c>
      <c r="J5254" s="5" t="s">
        <v>93</v>
      </c>
      <c r="K5254" s="5" t="s">
        <v>17772</v>
      </c>
    </row>
    <row r="5255">
      <c r="A5255" s="4">
        <v>5867.0</v>
      </c>
      <c r="B5255" s="5" t="s">
        <v>26783</v>
      </c>
      <c r="C5255" s="5" t="s">
        <v>26784</v>
      </c>
      <c r="D5255" s="6" t="s">
        <v>26360</v>
      </c>
      <c r="E5255" s="5" t="s">
        <v>26251</v>
      </c>
      <c r="F5255" s="5" t="s">
        <v>9123</v>
      </c>
      <c r="G5255" s="6" t="s">
        <v>26785</v>
      </c>
      <c r="H5255" s="5" t="s">
        <v>26786</v>
      </c>
      <c r="I5255" s="8" t="s">
        <v>8159</v>
      </c>
      <c r="J5255" s="5" t="s">
        <v>93</v>
      </c>
      <c r="K5255" s="5" t="s">
        <v>15147</v>
      </c>
    </row>
    <row r="5256">
      <c r="A5256" s="4">
        <v>5866.0</v>
      </c>
      <c r="B5256" s="5" t="s">
        <v>26787</v>
      </c>
      <c r="C5256" s="5" t="s">
        <v>26788</v>
      </c>
      <c r="D5256" s="6" t="s">
        <v>23991</v>
      </c>
      <c r="E5256" s="5" t="s">
        <v>23985</v>
      </c>
      <c r="F5256" s="5" t="s">
        <v>22149</v>
      </c>
      <c r="G5256" s="6" t="s">
        <v>26789</v>
      </c>
      <c r="H5256" s="7" t="s">
        <v>26790</v>
      </c>
      <c r="I5256" s="8" t="str">
        <f>LOWER(SUBSTITUTE(SUBSTITUTE(SUBSTITUTE(SUBSTITUTE(SUBSTITUTE(SUBSTITUTE(SUBSTITUTE(B5256,"S.L.",""),"SL",""),"S.A.",""),"SA","")," ",""),".",""),",",""))&amp;".com"</f>
        <v>buenavista-boutiquehoteldenia.com</v>
      </c>
      <c r="J5256" s="5" t="s">
        <v>93</v>
      </c>
      <c r="K5256" s="5" t="s">
        <v>170</v>
      </c>
    </row>
    <row r="5257">
      <c r="A5257" s="4">
        <v>12266.0</v>
      </c>
      <c r="B5257" s="5" t="s">
        <v>26791</v>
      </c>
      <c r="C5257" s="5" t="s">
        <v>26792</v>
      </c>
      <c r="D5257" s="6" t="s">
        <v>26793</v>
      </c>
      <c r="E5257" s="5" t="s">
        <v>26794</v>
      </c>
      <c r="F5257" s="5" t="s">
        <v>26794</v>
      </c>
      <c r="G5257" s="12" t="s">
        <v>26795</v>
      </c>
      <c r="H5257" s="5" t="s">
        <v>26796</v>
      </c>
      <c r="I5257" s="11" t="s">
        <v>26797</v>
      </c>
      <c r="J5257" s="5" t="s">
        <v>42</v>
      </c>
      <c r="K5257" s="4" t="s">
        <v>42</v>
      </c>
    </row>
    <row r="5258">
      <c r="A5258" s="4">
        <v>5865.0</v>
      </c>
      <c r="B5258" s="5" t="s">
        <v>26798</v>
      </c>
      <c r="C5258" s="5" t="s">
        <v>26799</v>
      </c>
      <c r="D5258" s="6" t="s">
        <v>26800</v>
      </c>
      <c r="E5258" s="5" t="s">
        <v>26801</v>
      </c>
      <c r="F5258" s="5" t="s">
        <v>9123</v>
      </c>
      <c r="G5258" s="6" t="s">
        <v>26802</v>
      </c>
      <c r="H5258" s="5" t="s">
        <v>26803</v>
      </c>
      <c r="I5258" s="8" t="s">
        <v>26804</v>
      </c>
      <c r="J5258" s="5" t="s">
        <v>93</v>
      </c>
      <c r="K5258" s="5" t="s">
        <v>553</v>
      </c>
    </row>
    <row r="5259">
      <c r="A5259" s="4">
        <v>5864.0</v>
      </c>
      <c r="B5259" s="5" t="s">
        <v>26805</v>
      </c>
      <c r="C5259" s="5" t="s">
        <v>26806</v>
      </c>
      <c r="D5259" s="6" t="s">
        <v>26807</v>
      </c>
      <c r="E5259" s="5" t="s">
        <v>26808</v>
      </c>
      <c r="F5259" s="5" t="s">
        <v>9123</v>
      </c>
      <c r="G5259" s="6" t="s">
        <v>26809</v>
      </c>
      <c r="H5259" s="7" t="s">
        <v>26810</v>
      </c>
      <c r="I5259" s="8" t="str">
        <f t="shared" ref="I5259:I5260" si="24">LOWER(SUBSTITUTE(SUBSTITUTE(SUBSTITUTE(SUBSTITUTE(SUBSTITUTE(SUBSTITUTE(SUBSTITUTE(B5259,"S.L.",""),"SL",""),"S.A.",""),"SA","")," ",""),".",""),",",""))&amp;".com"</f>
        <v>hotelbobal.com</v>
      </c>
      <c r="J5259" s="5" t="s">
        <v>42</v>
      </c>
      <c r="K5259" s="4" t="s">
        <v>42</v>
      </c>
    </row>
    <row r="5260">
      <c r="A5260" s="4">
        <v>5863.0</v>
      </c>
      <c r="B5260" s="5" t="s">
        <v>26811</v>
      </c>
      <c r="C5260" s="5" t="s">
        <v>26812</v>
      </c>
      <c r="D5260" s="6" t="s">
        <v>26813</v>
      </c>
      <c r="E5260" s="5" t="s">
        <v>26814</v>
      </c>
      <c r="F5260" s="5" t="s">
        <v>9123</v>
      </c>
      <c r="G5260" s="6" t="s">
        <v>26815</v>
      </c>
      <c r="H5260" s="7" t="s">
        <v>26816</v>
      </c>
      <c r="I5260" s="8" t="str">
        <f t="shared" si="24"/>
        <v>lavall.com</v>
      </c>
      <c r="J5260" s="5" t="s">
        <v>93</v>
      </c>
      <c r="K5260" s="5" t="s">
        <v>280</v>
      </c>
    </row>
    <row r="5261">
      <c r="A5261" s="4">
        <v>5862.0</v>
      </c>
      <c r="B5261" s="5" t="s">
        <v>26817</v>
      </c>
      <c r="C5261" s="5" t="s">
        <v>26818</v>
      </c>
      <c r="D5261" s="6" t="s">
        <v>26819</v>
      </c>
      <c r="E5261" s="5" t="s">
        <v>26820</v>
      </c>
      <c r="F5261" s="5" t="s">
        <v>9123</v>
      </c>
      <c r="G5261" s="6" t="s">
        <v>26821</v>
      </c>
      <c r="H5261" s="7" t="s">
        <v>26822</v>
      </c>
      <c r="I5261" s="8" t="s">
        <v>26823</v>
      </c>
      <c r="J5261" s="5" t="s">
        <v>42</v>
      </c>
      <c r="K5261" s="5" t="s">
        <v>233</v>
      </c>
    </row>
    <row r="5262">
      <c r="A5262" s="4">
        <v>5861.0</v>
      </c>
      <c r="B5262" s="5" t="s">
        <v>26824</v>
      </c>
      <c r="C5262" s="5" t="s">
        <v>26825</v>
      </c>
      <c r="D5262" s="6" t="s">
        <v>26826</v>
      </c>
      <c r="E5262" s="5" t="s">
        <v>26827</v>
      </c>
      <c r="F5262" s="5" t="s">
        <v>9123</v>
      </c>
      <c r="G5262" s="6" t="s">
        <v>26828</v>
      </c>
      <c r="H5262" s="7" t="s">
        <v>26829</v>
      </c>
      <c r="I5262" s="8" t="s">
        <v>26830</v>
      </c>
      <c r="J5262" s="5" t="s">
        <v>108</v>
      </c>
      <c r="K5262" s="5" t="s">
        <v>66</v>
      </c>
    </row>
    <row r="5263">
      <c r="A5263" s="4">
        <v>5860.0</v>
      </c>
      <c r="B5263" s="5" t="s">
        <v>26831</v>
      </c>
      <c r="C5263" s="5" t="s">
        <v>26832</v>
      </c>
      <c r="D5263" s="6" t="s">
        <v>26833</v>
      </c>
      <c r="E5263" s="5" t="s">
        <v>26834</v>
      </c>
      <c r="F5263" s="5" t="s">
        <v>9123</v>
      </c>
      <c r="G5263" s="6" t="s">
        <v>26835</v>
      </c>
      <c r="H5263" s="5" t="s">
        <v>26836</v>
      </c>
      <c r="I5263" s="8" t="s">
        <v>26837</v>
      </c>
      <c r="J5263" s="5" t="s">
        <v>108</v>
      </c>
      <c r="K5263" s="5" t="s">
        <v>2700</v>
      </c>
    </row>
    <row r="5264">
      <c r="A5264" s="4">
        <v>5859.0</v>
      </c>
      <c r="B5264" s="5" t="s">
        <v>26838</v>
      </c>
      <c r="C5264" s="5" t="s">
        <v>26839</v>
      </c>
      <c r="D5264" s="6" t="s">
        <v>26840</v>
      </c>
      <c r="E5264" s="5" t="s">
        <v>26841</v>
      </c>
      <c r="F5264" s="5" t="s">
        <v>9123</v>
      </c>
      <c r="G5264" s="6" t="s">
        <v>26842</v>
      </c>
      <c r="H5264" s="5" t="s">
        <v>26843</v>
      </c>
      <c r="I5264" s="8" t="s">
        <v>26844</v>
      </c>
      <c r="J5264" s="5" t="s">
        <v>93</v>
      </c>
      <c r="K5264" s="4" t="s">
        <v>42</v>
      </c>
    </row>
    <row r="5265">
      <c r="A5265" s="4">
        <v>5858.0</v>
      </c>
      <c r="B5265" s="5" t="s">
        <v>26845</v>
      </c>
      <c r="C5265" s="5" t="s">
        <v>26846</v>
      </c>
      <c r="D5265" s="6" t="s">
        <v>26840</v>
      </c>
      <c r="E5265" s="5" t="s">
        <v>26841</v>
      </c>
      <c r="F5265" s="5" t="s">
        <v>9123</v>
      </c>
      <c r="G5265" s="6" t="s">
        <v>26847</v>
      </c>
      <c r="H5265" s="5" t="s">
        <v>26848</v>
      </c>
      <c r="I5265" s="8" t="s">
        <v>26844</v>
      </c>
      <c r="J5265" s="5" t="s">
        <v>108</v>
      </c>
      <c r="K5265" s="5" t="s">
        <v>15624</v>
      </c>
    </row>
    <row r="5266">
      <c r="A5266" s="4">
        <v>5857.0</v>
      </c>
      <c r="B5266" s="5" t="s">
        <v>26849</v>
      </c>
      <c r="C5266" s="5" t="s">
        <v>26850</v>
      </c>
      <c r="D5266" s="6" t="s">
        <v>26840</v>
      </c>
      <c r="E5266" s="5" t="s">
        <v>26841</v>
      </c>
      <c r="F5266" s="5" t="s">
        <v>9123</v>
      </c>
      <c r="G5266" s="6" t="s">
        <v>26851</v>
      </c>
      <c r="H5266" s="5" t="s">
        <v>26852</v>
      </c>
      <c r="I5266" s="8" t="s">
        <v>26853</v>
      </c>
      <c r="J5266" s="5" t="s">
        <v>108</v>
      </c>
      <c r="K5266" s="5" t="s">
        <v>294</v>
      </c>
    </row>
    <row r="5267">
      <c r="A5267" s="4">
        <v>5856.0</v>
      </c>
      <c r="B5267" s="5" t="s">
        <v>26854</v>
      </c>
      <c r="C5267" s="5" t="s">
        <v>26855</v>
      </c>
      <c r="D5267" s="6" t="s">
        <v>26856</v>
      </c>
      <c r="E5267" s="5" t="s">
        <v>26834</v>
      </c>
      <c r="F5267" s="5" t="s">
        <v>9123</v>
      </c>
      <c r="G5267" s="6" t="s">
        <v>26857</v>
      </c>
      <c r="H5267" s="5" t="s">
        <v>26858</v>
      </c>
      <c r="I5267" s="8" t="s">
        <v>26859</v>
      </c>
      <c r="J5267" s="5" t="s">
        <v>51</v>
      </c>
      <c r="K5267" s="5" t="s">
        <v>2513</v>
      </c>
    </row>
    <row r="5268">
      <c r="A5268" s="4">
        <v>5855.0</v>
      </c>
      <c r="B5268" s="5" t="s">
        <v>26860</v>
      </c>
      <c r="C5268" s="5" t="s">
        <v>26861</v>
      </c>
      <c r="D5268" s="6" t="s">
        <v>26856</v>
      </c>
      <c r="E5268" s="5" t="s">
        <v>26834</v>
      </c>
      <c r="F5268" s="5" t="s">
        <v>9123</v>
      </c>
      <c r="G5268" s="6" t="s">
        <v>26862</v>
      </c>
      <c r="H5268" s="5" t="s">
        <v>26863</v>
      </c>
      <c r="I5268" s="8" t="s">
        <v>26864</v>
      </c>
      <c r="J5268" s="5" t="s">
        <v>42</v>
      </c>
      <c r="K5268" s="5" t="s">
        <v>1014</v>
      </c>
    </row>
    <row r="5269">
      <c r="A5269" s="4">
        <v>5854.0</v>
      </c>
      <c r="B5269" s="5" t="s">
        <v>26865</v>
      </c>
      <c r="C5269" s="5" t="s">
        <v>26866</v>
      </c>
      <c r="D5269" s="6" t="s">
        <v>26856</v>
      </c>
      <c r="E5269" s="5" t="s">
        <v>26834</v>
      </c>
      <c r="F5269" s="5" t="s">
        <v>9123</v>
      </c>
      <c r="G5269" s="6" t="s">
        <v>26867</v>
      </c>
      <c r="H5269" s="5" t="s">
        <v>26868</v>
      </c>
      <c r="I5269" s="8" t="s">
        <v>26869</v>
      </c>
      <c r="J5269" s="5" t="s">
        <v>93</v>
      </c>
      <c r="K5269" s="5" t="s">
        <v>5591</v>
      </c>
    </row>
    <row r="5270">
      <c r="A5270" s="4">
        <v>5853.0</v>
      </c>
      <c r="B5270" s="5" t="s">
        <v>26870</v>
      </c>
      <c r="C5270" s="5" t="s">
        <v>26871</v>
      </c>
      <c r="D5270" s="6" t="s">
        <v>26856</v>
      </c>
      <c r="E5270" s="5" t="s">
        <v>26834</v>
      </c>
      <c r="F5270" s="5" t="s">
        <v>9123</v>
      </c>
      <c r="G5270" s="6" t="s">
        <v>26872</v>
      </c>
      <c r="H5270" s="5" t="s">
        <v>26873</v>
      </c>
      <c r="I5270" s="8" t="s">
        <v>26874</v>
      </c>
      <c r="J5270" s="5" t="s">
        <v>93</v>
      </c>
      <c r="K5270" s="5" t="s">
        <v>17640</v>
      </c>
    </row>
    <row r="5271">
      <c r="A5271" s="4">
        <v>5852.0</v>
      </c>
      <c r="B5271" s="5" t="s">
        <v>26875</v>
      </c>
      <c r="C5271" s="5" t="s">
        <v>26876</v>
      </c>
      <c r="D5271" s="6" t="s">
        <v>26856</v>
      </c>
      <c r="E5271" s="5" t="s">
        <v>26834</v>
      </c>
      <c r="F5271" s="5" t="s">
        <v>9123</v>
      </c>
      <c r="G5271" s="6" t="s">
        <v>26877</v>
      </c>
      <c r="H5271" s="5" t="s">
        <v>26878</v>
      </c>
      <c r="I5271" s="8" t="s">
        <v>26879</v>
      </c>
      <c r="J5271" s="5" t="s">
        <v>232</v>
      </c>
      <c r="K5271" s="5" t="s">
        <v>5713</v>
      </c>
    </row>
    <row r="5272">
      <c r="A5272" s="4">
        <v>5851.0</v>
      </c>
      <c r="B5272" s="5" t="s">
        <v>26880</v>
      </c>
      <c r="C5272" s="5" t="s">
        <v>26881</v>
      </c>
      <c r="D5272" s="6" t="s">
        <v>26856</v>
      </c>
      <c r="E5272" s="5" t="s">
        <v>26834</v>
      </c>
      <c r="F5272" s="5" t="s">
        <v>9123</v>
      </c>
      <c r="G5272" s="6" t="s">
        <v>26882</v>
      </c>
      <c r="H5272" s="5" t="s">
        <v>26883</v>
      </c>
      <c r="I5272" s="8" t="s">
        <v>26884</v>
      </c>
      <c r="J5272" s="5" t="s">
        <v>367</v>
      </c>
      <c r="K5272" s="5" t="s">
        <v>109</v>
      </c>
    </row>
    <row r="5273">
      <c r="A5273" s="4">
        <v>5850.0</v>
      </c>
      <c r="B5273" s="5" t="s">
        <v>26885</v>
      </c>
      <c r="C5273" s="5" t="s">
        <v>26886</v>
      </c>
      <c r="D5273" s="6" t="s">
        <v>26856</v>
      </c>
      <c r="E5273" s="5" t="s">
        <v>26834</v>
      </c>
      <c r="F5273" s="5" t="s">
        <v>9123</v>
      </c>
      <c r="G5273" s="6" t="s">
        <v>26887</v>
      </c>
      <c r="H5273" s="5" t="s">
        <v>26888</v>
      </c>
      <c r="I5273" s="8" t="s">
        <v>24479</v>
      </c>
      <c r="J5273" s="5" t="s">
        <v>42</v>
      </c>
      <c r="K5273" s="5" t="s">
        <v>2119</v>
      </c>
    </row>
    <row r="5274">
      <c r="A5274" s="4">
        <v>5849.0</v>
      </c>
      <c r="B5274" s="5" t="s">
        <v>20975</v>
      </c>
      <c r="C5274" s="5" t="s">
        <v>26889</v>
      </c>
      <c r="D5274" s="6" t="s">
        <v>26856</v>
      </c>
      <c r="E5274" s="5" t="s">
        <v>26834</v>
      </c>
      <c r="F5274" s="5" t="s">
        <v>9123</v>
      </c>
      <c r="G5274" s="6" t="s">
        <v>26890</v>
      </c>
      <c r="H5274" s="4" t="s">
        <v>26891</v>
      </c>
      <c r="I5274" s="8" t="s">
        <v>26892</v>
      </c>
      <c r="J5274" s="5" t="s">
        <v>108</v>
      </c>
      <c r="K5274" s="4" t="s">
        <v>42</v>
      </c>
    </row>
    <row r="5275">
      <c r="A5275" s="4">
        <v>5848.0</v>
      </c>
      <c r="B5275" s="5" t="s">
        <v>26893</v>
      </c>
      <c r="C5275" s="5" t="s">
        <v>26894</v>
      </c>
      <c r="D5275" s="6" t="s">
        <v>26856</v>
      </c>
      <c r="E5275" s="5" t="s">
        <v>26834</v>
      </c>
      <c r="F5275" s="5" t="s">
        <v>9123</v>
      </c>
      <c r="G5275" s="6" t="s">
        <v>26895</v>
      </c>
      <c r="H5275" s="5" t="s">
        <v>26896</v>
      </c>
      <c r="I5275" s="8" t="s">
        <v>26897</v>
      </c>
      <c r="J5275" s="5" t="s">
        <v>42</v>
      </c>
      <c r="K5275" s="5" t="s">
        <v>16111</v>
      </c>
    </row>
    <row r="5276">
      <c r="A5276" s="4">
        <v>5847.0</v>
      </c>
      <c r="B5276" s="5" t="s">
        <v>26898</v>
      </c>
      <c r="C5276" s="5" t="s">
        <v>26899</v>
      </c>
      <c r="D5276" s="6" t="s">
        <v>26856</v>
      </c>
      <c r="E5276" s="5" t="s">
        <v>26834</v>
      </c>
      <c r="F5276" s="5" t="s">
        <v>9123</v>
      </c>
      <c r="G5276" s="6" t="s">
        <v>26900</v>
      </c>
      <c r="H5276" s="5" t="s">
        <v>26901</v>
      </c>
      <c r="I5276" s="8" t="s">
        <v>26902</v>
      </c>
      <c r="J5276" s="5" t="s">
        <v>42</v>
      </c>
      <c r="K5276" s="5" t="s">
        <v>1014</v>
      </c>
    </row>
    <row r="5277">
      <c r="A5277" s="4">
        <v>5846.0</v>
      </c>
      <c r="B5277" s="5" t="s">
        <v>26903</v>
      </c>
      <c r="C5277" s="5" t="s">
        <v>26904</v>
      </c>
      <c r="D5277" s="6" t="s">
        <v>26856</v>
      </c>
      <c r="E5277" s="5" t="s">
        <v>26834</v>
      </c>
      <c r="F5277" s="5" t="s">
        <v>9123</v>
      </c>
      <c r="G5277" s="6" t="s">
        <v>26905</v>
      </c>
      <c r="H5277" s="4" t="s">
        <v>26906</v>
      </c>
      <c r="I5277" s="11" t="s">
        <v>26907</v>
      </c>
      <c r="J5277" s="5" t="s">
        <v>108</v>
      </c>
      <c r="K5277" s="5" t="s">
        <v>1014</v>
      </c>
    </row>
    <row r="5278">
      <c r="A5278" s="4">
        <v>5845.0</v>
      </c>
      <c r="B5278" s="5" t="s">
        <v>26908</v>
      </c>
      <c r="C5278" s="5" t="s">
        <v>26909</v>
      </c>
      <c r="D5278" s="6" t="s">
        <v>26833</v>
      </c>
      <c r="E5278" s="5" t="s">
        <v>26834</v>
      </c>
      <c r="F5278" s="5" t="s">
        <v>9123</v>
      </c>
      <c r="G5278" s="6" t="s">
        <v>26910</v>
      </c>
      <c r="H5278" s="7" t="s">
        <v>26911</v>
      </c>
      <c r="I5278" s="8" t="str">
        <f>LOWER(SUBSTITUTE(SUBSTITUTE(SUBSTITUTE(SUBSTITUTE(SUBSTITUTE(SUBSTITUTE(SUBSTITUTE(B5278,"S.L.",""),"SL",""),"S.A.",""),"SA","")," ",""),".",""),",",""))&amp;".com"</f>
        <v>mengual.com</v>
      </c>
      <c r="J5278" s="5" t="s">
        <v>93</v>
      </c>
      <c r="K5278" s="5" t="s">
        <v>201</v>
      </c>
    </row>
    <row r="5279">
      <c r="A5279" s="4">
        <v>5844.0</v>
      </c>
      <c r="B5279" s="5" t="s">
        <v>26912</v>
      </c>
      <c r="C5279" s="5" t="s">
        <v>26913</v>
      </c>
      <c r="D5279" s="6" t="s">
        <v>26856</v>
      </c>
      <c r="E5279" s="5" t="s">
        <v>26834</v>
      </c>
      <c r="F5279" s="5" t="s">
        <v>9123</v>
      </c>
      <c r="G5279" s="6" t="s">
        <v>26914</v>
      </c>
      <c r="H5279" s="5" t="s">
        <v>26915</v>
      </c>
      <c r="I5279" s="8" t="s">
        <v>26916</v>
      </c>
      <c r="J5279" s="5" t="s">
        <v>108</v>
      </c>
      <c r="K5279" s="5" t="s">
        <v>9927</v>
      </c>
    </row>
    <row r="5280">
      <c r="A5280" s="4">
        <v>5843.0</v>
      </c>
      <c r="B5280" s="5" t="s">
        <v>26917</v>
      </c>
      <c r="C5280" s="5" t="s">
        <v>26909</v>
      </c>
      <c r="D5280" s="6" t="s">
        <v>26833</v>
      </c>
      <c r="E5280" s="5" t="s">
        <v>26834</v>
      </c>
      <c r="F5280" s="5" t="s">
        <v>9123</v>
      </c>
      <c r="G5280" s="6" t="s">
        <v>26918</v>
      </c>
      <c r="H5280" s="5" t="s">
        <v>26919</v>
      </c>
      <c r="I5280" s="8" t="s">
        <v>26920</v>
      </c>
      <c r="J5280" s="5" t="s">
        <v>42</v>
      </c>
      <c r="K5280" s="5" t="s">
        <v>2928</v>
      </c>
    </row>
    <row r="5281">
      <c r="A5281" s="4">
        <v>5842.0</v>
      </c>
      <c r="B5281" s="5" t="s">
        <v>26921</v>
      </c>
      <c r="C5281" s="5" t="s">
        <v>26922</v>
      </c>
      <c r="D5281" s="6" t="s">
        <v>26856</v>
      </c>
      <c r="E5281" s="5" t="s">
        <v>26834</v>
      </c>
      <c r="F5281" s="5" t="s">
        <v>9123</v>
      </c>
      <c r="G5281" s="6" t="s">
        <v>26923</v>
      </c>
      <c r="H5281" s="5" t="s">
        <v>26924</v>
      </c>
      <c r="I5281" s="8" t="s">
        <v>26925</v>
      </c>
      <c r="J5281" s="5" t="s">
        <v>42</v>
      </c>
      <c r="K5281" s="5" t="s">
        <v>1857</v>
      </c>
    </row>
    <row r="5282">
      <c r="A5282" s="4">
        <v>5841.0</v>
      </c>
      <c r="B5282" s="5" t="s">
        <v>26926</v>
      </c>
      <c r="C5282" s="5" t="s">
        <v>26927</v>
      </c>
      <c r="D5282" s="6" t="s">
        <v>26856</v>
      </c>
      <c r="E5282" s="5" t="s">
        <v>26834</v>
      </c>
      <c r="F5282" s="5" t="s">
        <v>9123</v>
      </c>
      <c r="G5282" s="6" t="s">
        <v>26928</v>
      </c>
      <c r="H5282" s="4" t="s">
        <v>26929</v>
      </c>
      <c r="I5282" s="11" t="s">
        <v>26930</v>
      </c>
      <c r="J5282" s="5" t="s">
        <v>42</v>
      </c>
      <c r="K5282" s="5" t="s">
        <v>1250</v>
      </c>
    </row>
    <row r="5283">
      <c r="A5283" s="4">
        <v>5840.0</v>
      </c>
      <c r="B5283" s="5" t="s">
        <v>26931</v>
      </c>
      <c r="C5283" s="5" t="s">
        <v>26932</v>
      </c>
      <c r="D5283" s="6" t="s">
        <v>26856</v>
      </c>
      <c r="E5283" s="5" t="s">
        <v>26834</v>
      </c>
      <c r="F5283" s="5" t="s">
        <v>9123</v>
      </c>
      <c r="G5283" s="6" t="s">
        <v>26933</v>
      </c>
      <c r="H5283" s="5" t="s">
        <v>26934</v>
      </c>
      <c r="I5283" s="8" t="s">
        <v>26935</v>
      </c>
      <c r="J5283" s="5" t="s">
        <v>108</v>
      </c>
      <c r="K5283" s="5" t="s">
        <v>2700</v>
      </c>
    </row>
    <row r="5284">
      <c r="A5284" s="4">
        <v>5839.0</v>
      </c>
      <c r="B5284" s="5" t="s">
        <v>26936</v>
      </c>
      <c r="C5284" s="5" t="s">
        <v>26937</v>
      </c>
      <c r="D5284" s="6" t="s">
        <v>26856</v>
      </c>
      <c r="E5284" s="5" t="s">
        <v>26834</v>
      </c>
      <c r="F5284" s="5" t="s">
        <v>9123</v>
      </c>
      <c r="G5284" s="6" t="s">
        <v>26938</v>
      </c>
      <c r="H5284" s="5" t="s">
        <v>26888</v>
      </c>
      <c r="I5284" s="8" t="s">
        <v>24479</v>
      </c>
      <c r="J5284" s="5" t="s">
        <v>93</v>
      </c>
      <c r="K5284" s="5" t="s">
        <v>20993</v>
      </c>
    </row>
    <row r="5285">
      <c r="A5285" s="4">
        <v>5838.0</v>
      </c>
      <c r="B5285" s="5" t="s">
        <v>26939</v>
      </c>
      <c r="C5285" s="5" t="s">
        <v>26940</v>
      </c>
      <c r="D5285" s="6" t="s">
        <v>26856</v>
      </c>
      <c r="E5285" s="5" t="s">
        <v>26834</v>
      </c>
      <c r="F5285" s="5" t="s">
        <v>9123</v>
      </c>
      <c r="G5285" s="6" t="s">
        <v>26941</v>
      </c>
      <c r="H5285" s="5" t="s">
        <v>26942</v>
      </c>
      <c r="I5285" s="8" t="s">
        <v>26943</v>
      </c>
      <c r="J5285" s="5" t="s">
        <v>463</v>
      </c>
      <c r="K5285" s="4" t="s">
        <v>42</v>
      </c>
    </row>
    <row r="5286">
      <c r="A5286" s="4">
        <v>5837.0</v>
      </c>
      <c r="B5286" s="5" t="s">
        <v>26944</v>
      </c>
      <c r="C5286" s="5" t="s">
        <v>26945</v>
      </c>
      <c r="D5286" s="6" t="s">
        <v>26856</v>
      </c>
      <c r="E5286" s="5" t="s">
        <v>26834</v>
      </c>
      <c r="F5286" s="5" t="s">
        <v>9123</v>
      </c>
      <c r="G5286" s="6" t="s">
        <v>26946</v>
      </c>
      <c r="H5286" s="5" t="s">
        <v>26947</v>
      </c>
      <c r="I5286" s="8" t="s">
        <v>26948</v>
      </c>
      <c r="J5286" s="5" t="s">
        <v>232</v>
      </c>
      <c r="K5286" s="4" t="s">
        <v>42</v>
      </c>
    </row>
    <row r="5287">
      <c r="A5287" s="4">
        <v>5836.0</v>
      </c>
      <c r="B5287" s="5" t="s">
        <v>26949</v>
      </c>
      <c r="C5287" s="5" t="s">
        <v>26950</v>
      </c>
      <c r="D5287" s="6" t="s">
        <v>26856</v>
      </c>
      <c r="E5287" s="5" t="s">
        <v>26834</v>
      </c>
      <c r="F5287" s="5" t="s">
        <v>9123</v>
      </c>
      <c r="G5287" s="6" t="s">
        <v>26946</v>
      </c>
      <c r="H5287" s="5" t="s">
        <v>26947</v>
      </c>
      <c r="I5287" s="8" t="s">
        <v>26948</v>
      </c>
      <c r="J5287" s="5" t="s">
        <v>42</v>
      </c>
      <c r="K5287" s="5" t="s">
        <v>17137</v>
      </c>
    </row>
    <row r="5288">
      <c r="A5288" s="4">
        <v>5835.0</v>
      </c>
      <c r="B5288" s="5" t="s">
        <v>26951</v>
      </c>
      <c r="C5288" s="5" t="s">
        <v>26952</v>
      </c>
      <c r="D5288" s="6" t="s">
        <v>26856</v>
      </c>
      <c r="E5288" s="5" t="s">
        <v>26834</v>
      </c>
      <c r="F5288" s="5" t="s">
        <v>9123</v>
      </c>
      <c r="G5288" s="6" t="s">
        <v>26953</v>
      </c>
      <c r="H5288" s="5" t="s">
        <v>26954</v>
      </c>
      <c r="I5288" s="8" t="s">
        <v>26955</v>
      </c>
      <c r="J5288" s="5" t="s">
        <v>108</v>
      </c>
      <c r="K5288" s="5" t="s">
        <v>26956</v>
      </c>
    </row>
    <row r="5289">
      <c r="A5289" s="4">
        <v>5834.0</v>
      </c>
      <c r="B5289" s="5" t="s">
        <v>26957</v>
      </c>
      <c r="C5289" s="5" t="s">
        <v>26958</v>
      </c>
      <c r="D5289" s="6" t="s">
        <v>26856</v>
      </c>
      <c r="E5289" s="5" t="s">
        <v>26834</v>
      </c>
      <c r="F5289" s="5" t="s">
        <v>9123</v>
      </c>
      <c r="G5289" s="6" t="s">
        <v>26959</v>
      </c>
      <c r="H5289" s="4" t="s">
        <v>26960</v>
      </c>
      <c r="I5289" s="11" t="s">
        <v>26961</v>
      </c>
      <c r="J5289" s="5" t="s">
        <v>108</v>
      </c>
      <c r="K5289" s="4" t="s">
        <v>42</v>
      </c>
    </row>
    <row r="5290">
      <c r="A5290" s="4">
        <v>5833.0</v>
      </c>
      <c r="B5290" s="5" t="s">
        <v>26962</v>
      </c>
      <c r="C5290" s="5" t="s">
        <v>26963</v>
      </c>
      <c r="D5290" s="6" t="s">
        <v>26856</v>
      </c>
      <c r="E5290" s="5" t="s">
        <v>26834</v>
      </c>
      <c r="F5290" s="5" t="s">
        <v>9123</v>
      </c>
      <c r="G5290" s="6" t="s">
        <v>26964</v>
      </c>
      <c r="H5290" s="5" t="s">
        <v>26965</v>
      </c>
      <c r="I5290" s="8" t="s">
        <v>26966</v>
      </c>
      <c r="J5290" s="5" t="s">
        <v>93</v>
      </c>
      <c r="K5290" s="5" t="s">
        <v>1014</v>
      </c>
    </row>
    <row r="5291">
      <c r="A5291" s="4">
        <v>5832.0</v>
      </c>
      <c r="B5291" s="5" t="s">
        <v>26967</v>
      </c>
      <c r="C5291" s="5" t="s">
        <v>26968</v>
      </c>
      <c r="D5291" s="6" t="s">
        <v>26840</v>
      </c>
      <c r="E5291" s="5" t="s">
        <v>26841</v>
      </c>
      <c r="F5291" s="5" t="s">
        <v>9123</v>
      </c>
      <c r="G5291" s="6" t="s">
        <v>26969</v>
      </c>
      <c r="H5291" s="5" t="s">
        <v>26970</v>
      </c>
      <c r="I5291" s="8" t="s">
        <v>26971</v>
      </c>
      <c r="J5291" s="5" t="s">
        <v>108</v>
      </c>
      <c r="K5291" s="5" t="s">
        <v>170</v>
      </c>
    </row>
    <row r="5292">
      <c r="A5292" s="4">
        <v>5831.0</v>
      </c>
      <c r="B5292" s="5" t="s">
        <v>26972</v>
      </c>
      <c r="C5292" s="5" t="s">
        <v>26973</v>
      </c>
      <c r="D5292" s="6" t="s">
        <v>26826</v>
      </c>
      <c r="E5292" s="5" t="s">
        <v>26827</v>
      </c>
      <c r="F5292" s="5" t="s">
        <v>9123</v>
      </c>
      <c r="G5292" s="6" t="s">
        <v>26974</v>
      </c>
      <c r="H5292" s="4" t="s">
        <v>26975</v>
      </c>
      <c r="I5292" s="11" t="s">
        <v>26976</v>
      </c>
      <c r="J5292" s="5" t="s">
        <v>93</v>
      </c>
      <c r="K5292" s="5" t="s">
        <v>170</v>
      </c>
    </row>
    <row r="5293">
      <c r="A5293" s="4">
        <v>5830.0</v>
      </c>
      <c r="B5293" s="5" t="s">
        <v>26977</v>
      </c>
      <c r="C5293" s="5" t="s">
        <v>26978</v>
      </c>
      <c r="D5293" s="6" t="s">
        <v>26800</v>
      </c>
      <c r="E5293" s="5" t="s">
        <v>26801</v>
      </c>
      <c r="F5293" s="5" t="s">
        <v>9123</v>
      </c>
      <c r="G5293" s="6" t="s">
        <v>26979</v>
      </c>
      <c r="H5293" s="5" t="s">
        <v>26980</v>
      </c>
      <c r="I5293" s="8" t="s">
        <v>26981</v>
      </c>
      <c r="J5293" s="5" t="s">
        <v>93</v>
      </c>
      <c r="K5293" s="5" t="s">
        <v>233</v>
      </c>
    </row>
    <row r="5294">
      <c r="A5294" s="4">
        <v>5829.0</v>
      </c>
      <c r="B5294" s="5" t="s">
        <v>26982</v>
      </c>
      <c r="C5294" s="5" t="s">
        <v>26983</v>
      </c>
      <c r="D5294" s="6" t="s">
        <v>26984</v>
      </c>
      <c r="E5294" s="5" t="s">
        <v>2833</v>
      </c>
      <c r="F5294" s="5" t="s">
        <v>9123</v>
      </c>
      <c r="G5294" s="6" t="s">
        <v>26985</v>
      </c>
      <c r="H5294" s="4" t="s">
        <v>26986</v>
      </c>
      <c r="I5294" s="11" t="s">
        <v>26987</v>
      </c>
      <c r="J5294" s="5" t="s">
        <v>108</v>
      </c>
      <c r="K5294" s="5" t="s">
        <v>7529</v>
      </c>
    </row>
    <row r="5295">
      <c r="A5295" s="4">
        <v>5828.0</v>
      </c>
      <c r="B5295" s="5" t="s">
        <v>26988</v>
      </c>
      <c r="C5295" s="5" t="s">
        <v>26989</v>
      </c>
      <c r="D5295" s="6" t="s">
        <v>26990</v>
      </c>
      <c r="E5295" s="5" t="s">
        <v>26991</v>
      </c>
      <c r="F5295" s="5" t="s">
        <v>9123</v>
      </c>
      <c r="G5295" s="6" t="s">
        <v>26992</v>
      </c>
      <c r="H5295" s="5" t="s">
        <v>26993</v>
      </c>
      <c r="I5295" s="8" t="s">
        <v>26994</v>
      </c>
      <c r="J5295" s="5" t="s">
        <v>108</v>
      </c>
      <c r="K5295" s="5" t="s">
        <v>2462</v>
      </c>
    </row>
    <row r="5296">
      <c r="A5296" s="4">
        <v>5827.0</v>
      </c>
      <c r="B5296" s="5" t="s">
        <v>26995</v>
      </c>
      <c r="C5296" s="5" t="s">
        <v>26996</v>
      </c>
      <c r="D5296" s="6" t="s">
        <v>26997</v>
      </c>
      <c r="E5296" s="5" t="s">
        <v>26998</v>
      </c>
      <c r="F5296" s="5" t="s">
        <v>9123</v>
      </c>
      <c r="G5296" s="6" t="s">
        <v>26999</v>
      </c>
      <c r="H5296" s="4" t="s">
        <v>27000</v>
      </c>
      <c r="I5296" s="11" t="s">
        <v>27001</v>
      </c>
      <c r="J5296" s="5" t="s">
        <v>93</v>
      </c>
      <c r="K5296" s="5" t="s">
        <v>308</v>
      </c>
    </row>
    <row r="5297">
      <c r="A5297" s="4">
        <v>5826.0</v>
      </c>
      <c r="B5297" s="5" t="s">
        <v>27002</v>
      </c>
      <c r="C5297" s="5" t="s">
        <v>27003</v>
      </c>
      <c r="D5297" s="6" t="s">
        <v>27004</v>
      </c>
      <c r="E5297" s="5" t="s">
        <v>27005</v>
      </c>
      <c r="F5297" s="5" t="s">
        <v>9123</v>
      </c>
      <c r="G5297" s="6" t="s">
        <v>27006</v>
      </c>
      <c r="H5297" s="5" t="s">
        <v>27007</v>
      </c>
      <c r="I5297" s="9" t="s">
        <v>27008</v>
      </c>
      <c r="J5297" s="5" t="s">
        <v>42</v>
      </c>
      <c r="K5297" s="5" t="s">
        <v>679</v>
      </c>
    </row>
    <row r="5298">
      <c r="A5298" s="4">
        <v>5825.0</v>
      </c>
      <c r="B5298" s="5" t="s">
        <v>27009</v>
      </c>
      <c r="C5298" s="5" t="s">
        <v>27010</v>
      </c>
      <c r="D5298" s="6" t="s">
        <v>27011</v>
      </c>
      <c r="E5298" s="5" t="s">
        <v>27012</v>
      </c>
      <c r="F5298" s="5" t="s">
        <v>9123</v>
      </c>
      <c r="G5298" s="6" t="s">
        <v>27013</v>
      </c>
      <c r="H5298" s="5" t="s">
        <v>27014</v>
      </c>
      <c r="I5298" s="8" t="s">
        <v>26515</v>
      </c>
      <c r="J5298" s="5" t="s">
        <v>108</v>
      </c>
      <c r="K5298" s="5" t="s">
        <v>9748</v>
      </c>
    </row>
    <row r="5299">
      <c r="A5299" s="4">
        <v>5824.0</v>
      </c>
      <c r="B5299" s="5" t="s">
        <v>27009</v>
      </c>
      <c r="C5299" s="5" t="s">
        <v>27010</v>
      </c>
      <c r="D5299" s="6" t="s">
        <v>27011</v>
      </c>
      <c r="E5299" s="5" t="s">
        <v>27012</v>
      </c>
      <c r="F5299" s="5" t="s">
        <v>9123</v>
      </c>
      <c r="G5299" s="6" t="s">
        <v>27013</v>
      </c>
      <c r="H5299" s="13" t="s">
        <v>27015</v>
      </c>
      <c r="I5299" s="11" t="s">
        <v>27016</v>
      </c>
      <c r="J5299" s="5" t="s">
        <v>108</v>
      </c>
      <c r="K5299" s="5" t="s">
        <v>9748</v>
      </c>
    </row>
    <row r="5300">
      <c r="A5300" s="4">
        <v>5823.0</v>
      </c>
      <c r="B5300" s="5" t="s">
        <v>27017</v>
      </c>
      <c r="C5300" s="5" t="s">
        <v>27018</v>
      </c>
      <c r="D5300" s="6" t="s">
        <v>27019</v>
      </c>
      <c r="E5300" s="5" t="s">
        <v>27020</v>
      </c>
      <c r="F5300" s="5" t="s">
        <v>9123</v>
      </c>
      <c r="G5300" s="6" t="s">
        <v>27021</v>
      </c>
      <c r="H5300" s="5" t="s">
        <v>27022</v>
      </c>
      <c r="I5300" s="8" t="s">
        <v>22069</v>
      </c>
      <c r="J5300" s="5" t="s">
        <v>108</v>
      </c>
      <c r="K5300" s="5" t="s">
        <v>368</v>
      </c>
    </row>
    <row r="5301">
      <c r="A5301" s="4">
        <v>5822.0</v>
      </c>
      <c r="B5301" s="5" t="s">
        <v>27023</v>
      </c>
      <c r="C5301" s="5" t="s">
        <v>27018</v>
      </c>
      <c r="D5301" s="6" t="s">
        <v>27019</v>
      </c>
      <c r="E5301" s="5" t="s">
        <v>27020</v>
      </c>
      <c r="F5301" s="5" t="s">
        <v>9123</v>
      </c>
      <c r="G5301" s="6" t="s">
        <v>27024</v>
      </c>
      <c r="H5301" s="5" t="s">
        <v>27025</v>
      </c>
      <c r="I5301" s="8" t="s">
        <v>27026</v>
      </c>
      <c r="J5301" s="5" t="s">
        <v>93</v>
      </c>
      <c r="K5301" s="5" t="s">
        <v>5320</v>
      </c>
    </row>
    <row r="5302">
      <c r="A5302" s="4">
        <v>5821.0</v>
      </c>
      <c r="B5302" s="5" t="s">
        <v>27027</v>
      </c>
      <c r="C5302" s="5" t="s">
        <v>27028</v>
      </c>
      <c r="D5302" s="6" t="s">
        <v>27019</v>
      </c>
      <c r="E5302" s="5" t="s">
        <v>27020</v>
      </c>
      <c r="F5302" s="5" t="s">
        <v>9123</v>
      </c>
      <c r="G5302" s="6" t="s">
        <v>27029</v>
      </c>
      <c r="H5302" s="7" t="s">
        <v>27030</v>
      </c>
      <c r="I5302" s="8" t="str">
        <f>LOWER(SUBSTITUTE(SUBSTITUTE(SUBSTITUTE(SUBSTITUTE(SUBSTITUTE(SUBSTITUTE(SUBSTITUTE(B5302,"S.L.",""),"SL",""),"S.A.",""),"SA","")," ",""),".",""),",",""))&amp;".com"</f>
        <v>austria76.com</v>
      </c>
      <c r="J5302" s="5" t="s">
        <v>108</v>
      </c>
      <c r="K5302" s="5" t="s">
        <v>160</v>
      </c>
    </row>
    <row r="5303">
      <c r="A5303" s="4">
        <v>5820.0</v>
      </c>
      <c r="B5303" s="5" t="s">
        <v>27031</v>
      </c>
      <c r="C5303" s="5" t="s">
        <v>27032</v>
      </c>
      <c r="D5303" s="6" t="s">
        <v>27019</v>
      </c>
      <c r="E5303" s="5" t="s">
        <v>27020</v>
      </c>
      <c r="F5303" s="5" t="s">
        <v>9123</v>
      </c>
      <c r="G5303" s="6" t="s">
        <v>27033</v>
      </c>
      <c r="H5303" s="5" t="s">
        <v>27034</v>
      </c>
      <c r="I5303" s="9" t="s">
        <v>27035</v>
      </c>
      <c r="J5303" s="5" t="s">
        <v>108</v>
      </c>
      <c r="K5303" s="5" t="s">
        <v>308</v>
      </c>
    </row>
    <row r="5304">
      <c r="A5304" s="4">
        <v>5819.0</v>
      </c>
      <c r="B5304" s="5" t="s">
        <v>27036</v>
      </c>
      <c r="C5304" s="5" t="s">
        <v>27037</v>
      </c>
      <c r="D5304" s="6" t="s">
        <v>27038</v>
      </c>
      <c r="E5304" s="5" t="s">
        <v>27020</v>
      </c>
      <c r="F5304" s="5" t="s">
        <v>9123</v>
      </c>
      <c r="G5304" s="6" t="s">
        <v>27039</v>
      </c>
      <c r="H5304" s="7" t="s">
        <v>27040</v>
      </c>
      <c r="I5304" s="8" t="str">
        <f>LOWER(SUBSTITUTE(SUBSTITUTE(SUBSTITUTE(SUBSTITUTE(SUBSTITUTE(SUBSTITUTE(SUBSTITUTE(B5304,"S.L.",""),"SL",""),"S.A.",""),"SA","")," ",""),".",""),",",""))&amp;".com"</f>
        <v>hotelazahargunt.com</v>
      </c>
      <c r="J5304" s="5" t="s">
        <v>108</v>
      </c>
      <c r="K5304" s="4" t="s">
        <v>42</v>
      </c>
    </row>
    <row r="5305">
      <c r="A5305" s="4">
        <v>5818.0</v>
      </c>
      <c r="B5305" s="5" t="s">
        <v>27041</v>
      </c>
      <c r="C5305" s="5" t="s">
        <v>27042</v>
      </c>
      <c r="D5305" s="6" t="s">
        <v>27038</v>
      </c>
      <c r="E5305" s="5" t="s">
        <v>27020</v>
      </c>
      <c r="F5305" s="5" t="s">
        <v>9123</v>
      </c>
      <c r="G5305" s="6" t="s">
        <v>27043</v>
      </c>
      <c r="H5305" s="5" t="s">
        <v>27044</v>
      </c>
      <c r="I5305" s="8" t="s">
        <v>27045</v>
      </c>
      <c r="J5305" s="5" t="s">
        <v>51</v>
      </c>
      <c r="K5305" s="5" t="s">
        <v>2145</v>
      </c>
    </row>
    <row r="5306">
      <c r="A5306" s="4">
        <v>5817.0</v>
      </c>
      <c r="B5306" s="5" t="s">
        <v>27046</v>
      </c>
      <c r="C5306" s="5" t="s">
        <v>27047</v>
      </c>
      <c r="D5306" s="6" t="s">
        <v>27038</v>
      </c>
      <c r="E5306" s="5" t="s">
        <v>27020</v>
      </c>
      <c r="F5306" s="5" t="s">
        <v>9123</v>
      </c>
      <c r="G5306" s="6" t="s">
        <v>27048</v>
      </c>
      <c r="H5306" s="4" t="s">
        <v>27049</v>
      </c>
      <c r="I5306" s="8" t="s">
        <v>27050</v>
      </c>
      <c r="J5306" s="5" t="s">
        <v>42</v>
      </c>
      <c r="K5306" s="5" t="s">
        <v>1410</v>
      </c>
    </row>
    <row r="5307">
      <c r="A5307" s="4">
        <v>5816.0</v>
      </c>
      <c r="B5307" s="5" t="s">
        <v>27051</v>
      </c>
      <c r="C5307" s="5" t="s">
        <v>27052</v>
      </c>
      <c r="D5307" s="6" t="s">
        <v>27019</v>
      </c>
      <c r="E5307" s="5" t="s">
        <v>27020</v>
      </c>
      <c r="F5307" s="5" t="s">
        <v>9123</v>
      </c>
      <c r="G5307" s="6" t="s">
        <v>27053</v>
      </c>
      <c r="H5307" s="5" t="s">
        <v>27054</v>
      </c>
      <c r="I5307" s="8" t="s">
        <v>26515</v>
      </c>
      <c r="J5307" s="5" t="s">
        <v>18</v>
      </c>
      <c r="K5307" s="5" t="s">
        <v>1162</v>
      </c>
    </row>
    <row r="5308">
      <c r="A5308" s="4">
        <v>5815.0</v>
      </c>
      <c r="B5308" s="5" t="s">
        <v>27055</v>
      </c>
      <c r="C5308" s="5" t="s">
        <v>27056</v>
      </c>
      <c r="D5308" s="6" t="s">
        <v>27011</v>
      </c>
      <c r="E5308" s="5" t="s">
        <v>27012</v>
      </c>
      <c r="F5308" s="5" t="s">
        <v>9123</v>
      </c>
      <c r="G5308" s="6" t="s">
        <v>27057</v>
      </c>
      <c r="H5308" s="5" t="s">
        <v>27058</v>
      </c>
      <c r="I5308" s="8" t="s">
        <v>27059</v>
      </c>
      <c r="J5308" s="5" t="s">
        <v>93</v>
      </c>
      <c r="K5308" s="4" t="s">
        <v>42</v>
      </c>
    </row>
    <row r="5309">
      <c r="A5309" s="4">
        <v>5814.0</v>
      </c>
      <c r="B5309" s="5" t="s">
        <v>27060</v>
      </c>
      <c r="C5309" s="5" t="s">
        <v>27061</v>
      </c>
      <c r="D5309" s="6" t="s">
        <v>27011</v>
      </c>
      <c r="E5309" s="5" t="s">
        <v>27012</v>
      </c>
      <c r="F5309" s="5" t="s">
        <v>9123</v>
      </c>
      <c r="G5309" s="6" t="s">
        <v>27062</v>
      </c>
      <c r="H5309" s="5" t="s">
        <v>27063</v>
      </c>
      <c r="I5309" s="8" t="s">
        <v>27064</v>
      </c>
      <c r="J5309" s="5" t="s">
        <v>108</v>
      </c>
      <c r="K5309" s="5" t="s">
        <v>254</v>
      </c>
    </row>
    <row r="5310">
      <c r="A5310" s="4">
        <v>5813.0</v>
      </c>
      <c r="B5310" s="5" t="s">
        <v>27065</v>
      </c>
      <c r="C5310" s="5" t="s">
        <v>27066</v>
      </c>
      <c r="D5310" s="6" t="s">
        <v>27011</v>
      </c>
      <c r="E5310" s="5" t="s">
        <v>27012</v>
      </c>
      <c r="F5310" s="5" t="s">
        <v>9123</v>
      </c>
      <c r="G5310" s="6" t="s">
        <v>27067</v>
      </c>
      <c r="H5310" s="5" t="s">
        <v>27068</v>
      </c>
      <c r="I5310" s="8" t="s">
        <v>27069</v>
      </c>
      <c r="J5310" s="5" t="s">
        <v>93</v>
      </c>
      <c r="K5310" s="5" t="s">
        <v>74</v>
      </c>
    </row>
    <row r="5311">
      <c r="A5311" s="4">
        <v>5812.0</v>
      </c>
      <c r="B5311" s="5" t="s">
        <v>27070</v>
      </c>
      <c r="C5311" s="5" t="s">
        <v>27071</v>
      </c>
      <c r="D5311" s="6" t="s">
        <v>27072</v>
      </c>
      <c r="E5311" s="5" t="s">
        <v>27073</v>
      </c>
      <c r="F5311" s="5" t="s">
        <v>9123</v>
      </c>
      <c r="G5311" s="6" t="s">
        <v>27074</v>
      </c>
      <c r="H5311" s="4" t="s">
        <v>27075</v>
      </c>
      <c r="I5311" s="11" t="s">
        <v>27076</v>
      </c>
      <c r="J5311" s="5" t="s">
        <v>93</v>
      </c>
      <c r="K5311" s="5" t="s">
        <v>66</v>
      </c>
    </row>
    <row r="5312">
      <c r="A5312" s="4">
        <v>5811.0</v>
      </c>
      <c r="B5312" s="5" t="s">
        <v>27077</v>
      </c>
      <c r="C5312" s="5" t="s">
        <v>27078</v>
      </c>
      <c r="D5312" s="6" t="s">
        <v>27079</v>
      </c>
      <c r="E5312" s="5" t="s">
        <v>27080</v>
      </c>
      <c r="F5312" s="5" t="s">
        <v>9123</v>
      </c>
      <c r="G5312" s="6" t="s">
        <v>27081</v>
      </c>
      <c r="H5312" s="7" t="s">
        <v>27082</v>
      </c>
      <c r="I5312" s="8" t="str">
        <f>LOWER(SUBSTITUTE(SUBSTITUTE(SUBSTITUTE(SUBSTITUTE(SUBSTITUTE(SUBSTITUTE(SUBSTITUTE(B5312,"S.L.",""),"SL",""),"S.A.",""),"SA","")," ",""),".",""),",",""))&amp;".com"</f>
        <v>hotelgalvana.com</v>
      </c>
      <c r="J5312" s="5" t="s">
        <v>108</v>
      </c>
      <c r="K5312" s="5" t="s">
        <v>201</v>
      </c>
    </row>
    <row r="5313">
      <c r="A5313" s="4">
        <v>5810.0</v>
      </c>
      <c r="B5313" s="5" t="s">
        <v>27083</v>
      </c>
      <c r="C5313" s="5" t="s">
        <v>27084</v>
      </c>
      <c r="D5313" s="6" t="s">
        <v>27079</v>
      </c>
      <c r="E5313" s="5" t="s">
        <v>27080</v>
      </c>
      <c r="F5313" s="5" t="s">
        <v>9123</v>
      </c>
      <c r="G5313" s="6" t="s">
        <v>27085</v>
      </c>
      <c r="H5313" s="5" t="s">
        <v>27086</v>
      </c>
      <c r="I5313" s="9" t="s">
        <v>27087</v>
      </c>
      <c r="J5313" s="5" t="s">
        <v>463</v>
      </c>
      <c r="K5313" s="5" t="s">
        <v>66</v>
      </c>
    </row>
    <row r="5314">
      <c r="A5314" s="4">
        <v>5809.0</v>
      </c>
      <c r="B5314" s="5" t="s">
        <v>27088</v>
      </c>
      <c r="C5314" s="5" t="s">
        <v>27089</v>
      </c>
      <c r="D5314" s="6" t="s">
        <v>27090</v>
      </c>
      <c r="E5314" s="5" t="s">
        <v>27091</v>
      </c>
      <c r="F5314" s="5" t="s">
        <v>9123</v>
      </c>
      <c r="G5314" s="6" t="s">
        <v>27092</v>
      </c>
      <c r="H5314" s="5" t="s">
        <v>27093</v>
      </c>
      <c r="I5314" s="8" t="s">
        <v>27094</v>
      </c>
      <c r="J5314" s="5" t="s">
        <v>108</v>
      </c>
      <c r="K5314" s="5" t="s">
        <v>27</v>
      </c>
    </row>
    <row r="5315">
      <c r="A5315" s="4">
        <v>5808.0</v>
      </c>
      <c r="B5315" s="5" t="s">
        <v>27095</v>
      </c>
      <c r="C5315" s="5" t="s">
        <v>27096</v>
      </c>
      <c r="D5315" s="6" t="s">
        <v>27097</v>
      </c>
      <c r="E5315" s="5" t="s">
        <v>27098</v>
      </c>
      <c r="F5315" s="5" t="s">
        <v>9123</v>
      </c>
      <c r="G5315" s="6" t="s">
        <v>27099</v>
      </c>
      <c r="H5315" s="5" t="s">
        <v>27100</v>
      </c>
      <c r="I5315" s="8" t="s">
        <v>27101</v>
      </c>
      <c r="J5315" s="5" t="s">
        <v>232</v>
      </c>
      <c r="K5315" s="5" t="s">
        <v>160</v>
      </c>
    </row>
    <row r="5316">
      <c r="A5316" s="4">
        <v>5807.0</v>
      </c>
      <c r="B5316" s="5" t="s">
        <v>27102</v>
      </c>
      <c r="C5316" s="5" t="s">
        <v>27103</v>
      </c>
      <c r="D5316" s="6" t="s">
        <v>27104</v>
      </c>
      <c r="E5316" s="5" t="s">
        <v>27105</v>
      </c>
      <c r="F5316" s="5" t="s">
        <v>9123</v>
      </c>
      <c r="G5316" s="6" t="s">
        <v>27106</v>
      </c>
      <c r="H5316" s="5" t="s">
        <v>27107</v>
      </c>
      <c r="I5316" s="9" t="s">
        <v>27108</v>
      </c>
      <c r="J5316" s="5" t="s">
        <v>42</v>
      </c>
      <c r="K5316" s="5" t="s">
        <v>74</v>
      </c>
    </row>
    <row r="5317">
      <c r="A5317" s="4">
        <v>5806.0</v>
      </c>
      <c r="B5317" s="5" t="s">
        <v>27109</v>
      </c>
      <c r="C5317" s="5" t="s">
        <v>27110</v>
      </c>
      <c r="D5317" s="6" t="s">
        <v>27104</v>
      </c>
      <c r="E5317" s="5" t="s">
        <v>27105</v>
      </c>
      <c r="F5317" s="5" t="s">
        <v>9123</v>
      </c>
      <c r="G5317" s="6" t="s">
        <v>27111</v>
      </c>
      <c r="H5317" s="5" t="s">
        <v>27112</v>
      </c>
      <c r="I5317" s="8" t="s">
        <v>27113</v>
      </c>
      <c r="J5317" s="5" t="s">
        <v>232</v>
      </c>
      <c r="K5317" s="5" t="s">
        <v>839</v>
      </c>
    </row>
    <row r="5318">
      <c r="A5318" s="4">
        <v>5805.0</v>
      </c>
      <c r="B5318" s="5" t="s">
        <v>27114</v>
      </c>
      <c r="C5318" s="5" t="s">
        <v>27115</v>
      </c>
      <c r="D5318" s="6" t="s">
        <v>27116</v>
      </c>
      <c r="E5318" s="5" t="s">
        <v>27117</v>
      </c>
      <c r="F5318" s="5" t="s">
        <v>9123</v>
      </c>
      <c r="G5318" s="6" t="s">
        <v>27118</v>
      </c>
      <c r="H5318" s="5" t="s">
        <v>27119</v>
      </c>
      <c r="I5318" s="8" t="s">
        <v>27120</v>
      </c>
      <c r="J5318" s="5" t="s">
        <v>108</v>
      </c>
      <c r="K5318" s="5" t="s">
        <v>74</v>
      </c>
    </row>
    <row r="5319">
      <c r="A5319" s="4">
        <v>5804.0</v>
      </c>
      <c r="B5319" s="5" t="s">
        <v>27121</v>
      </c>
      <c r="C5319" s="5" t="s">
        <v>27122</v>
      </c>
      <c r="D5319" s="6" t="s">
        <v>27116</v>
      </c>
      <c r="E5319" s="5" t="s">
        <v>27117</v>
      </c>
      <c r="F5319" s="5" t="s">
        <v>9123</v>
      </c>
      <c r="G5319" s="6" t="s">
        <v>27123</v>
      </c>
      <c r="H5319" s="5" t="s">
        <v>27124</v>
      </c>
      <c r="I5319" s="8" t="s">
        <v>27125</v>
      </c>
      <c r="J5319" s="5" t="s">
        <v>93</v>
      </c>
      <c r="K5319" s="5" t="s">
        <v>152</v>
      </c>
    </row>
    <row r="5320">
      <c r="A5320" s="4">
        <v>5803.0</v>
      </c>
      <c r="B5320" s="5" t="s">
        <v>27126</v>
      </c>
      <c r="C5320" s="5" t="s">
        <v>27127</v>
      </c>
      <c r="D5320" s="6" t="s">
        <v>27116</v>
      </c>
      <c r="E5320" s="5" t="s">
        <v>27117</v>
      </c>
      <c r="F5320" s="5" t="s">
        <v>9123</v>
      </c>
      <c r="G5320" s="6" t="s">
        <v>27128</v>
      </c>
      <c r="H5320" s="5" t="s">
        <v>27129</v>
      </c>
      <c r="I5320" s="8" t="s">
        <v>27130</v>
      </c>
      <c r="J5320" s="5" t="s">
        <v>108</v>
      </c>
      <c r="K5320" s="5" t="s">
        <v>212</v>
      </c>
    </row>
    <row r="5321">
      <c r="A5321" s="4">
        <v>5802.0</v>
      </c>
      <c r="B5321" s="5" t="s">
        <v>27131</v>
      </c>
      <c r="C5321" s="5" t="s">
        <v>27132</v>
      </c>
      <c r="D5321" s="6" t="s">
        <v>27133</v>
      </c>
      <c r="E5321" s="5" t="s">
        <v>27134</v>
      </c>
      <c r="F5321" s="5" t="s">
        <v>9123</v>
      </c>
      <c r="G5321" s="6" t="s">
        <v>27135</v>
      </c>
      <c r="H5321" s="5" t="s">
        <v>27136</v>
      </c>
      <c r="I5321" s="8" t="s">
        <v>27137</v>
      </c>
      <c r="J5321" s="5" t="s">
        <v>108</v>
      </c>
      <c r="K5321" s="4" t="s">
        <v>42</v>
      </c>
    </row>
    <row r="5322">
      <c r="A5322" s="4">
        <v>5801.0</v>
      </c>
      <c r="B5322" s="5" t="s">
        <v>27138</v>
      </c>
      <c r="C5322" s="5" t="s">
        <v>27139</v>
      </c>
      <c r="D5322" s="6" t="s">
        <v>27140</v>
      </c>
      <c r="E5322" s="5" t="s">
        <v>27141</v>
      </c>
      <c r="F5322" s="5" t="s">
        <v>9123</v>
      </c>
      <c r="G5322" s="6" t="s">
        <v>27142</v>
      </c>
      <c r="H5322" s="5" t="s">
        <v>27143</v>
      </c>
      <c r="I5322" s="8" t="s">
        <v>27144</v>
      </c>
      <c r="J5322" s="5" t="s">
        <v>108</v>
      </c>
      <c r="K5322" s="5" t="s">
        <v>280</v>
      </c>
    </row>
    <row r="5323">
      <c r="A5323" s="4">
        <v>5800.0</v>
      </c>
      <c r="B5323" s="5" t="s">
        <v>27145</v>
      </c>
      <c r="C5323" s="5" t="s">
        <v>27146</v>
      </c>
      <c r="D5323" s="6" t="s">
        <v>26813</v>
      </c>
      <c r="E5323" s="5" t="s">
        <v>26814</v>
      </c>
      <c r="F5323" s="5" t="s">
        <v>9123</v>
      </c>
      <c r="G5323" s="6" t="s">
        <v>27147</v>
      </c>
      <c r="H5323" s="5" t="s">
        <v>27148</v>
      </c>
      <c r="I5323" s="8" t="s">
        <v>27149</v>
      </c>
      <c r="J5323" s="5" t="s">
        <v>93</v>
      </c>
      <c r="K5323" s="4" t="s">
        <v>42</v>
      </c>
    </row>
    <row r="5324">
      <c r="A5324" s="4">
        <v>5799.0</v>
      </c>
      <c r="B5324" s="5" t="s">
        <v>27150</v>
      </c>
      <c r="C5324" s="5" t="s">
        <v>27151</v>
      </c>
      <c r="D5324" s="6" t="s">
        <v>27152</v>
      </c>
      <c r="E5324" s="5" t="s">
        <v>27153</v>
      </c>
      <c r="F5324" s="5" t="s">
        <v>9123</v>
      </c>
      <c r="G5324" s="6" t="s">
        <v>27154</v>
      </c>
      <c r="H5324" s="5" t="s">
        <v>27155</v>
      </c>
      <c r="I5324" s="8" t="s">
        <v>27156</v>
      </c>
      <c r="J5324" s="5" t="s">
        <v>463</v>
      </c>
      <c r="K5324" s="5" t="s">
        <v>152</v>
      </c>
    </row>
    <row r="5325">
      <c r="A5325" s="4">
        <v>5798.0</v>
      </c>
      <c r="B5325" s="5" t="s">
        <v>27157</v>
      </c>
      <c r="C5325" s="5" t="s">
        <v>27158</v>
      </c>
      <c r="D5325" s="6" t="s">
        <v>27152</v>
      </c>
      <c r="E5325" s="5" t="s">
        <v>27153</v>
      </c>
      <c r="F5325" s="5" t="s">
        <v>9123</v>
      </c>
      <c r="G5325" s="6" t="s">
        <v>27159</v>
      </c>
      <c r="H5325" s="5" t="s">
        <v>27160</v>
      </c>
      <c r="I5325" s="8" t="s">
        <v>27161</v>
      </c>
      <c r="J5325" s="5" t="s">
        <v>108</v>
      </c>
      <c r="K5325" s="5" t="s">
        <v>74</v>
      </c>
    </row>
    <row r="5326">
      <c r="A5326" s="4">
        <v>5797.0</v>
      </c>
      <c r="B5326" s="5" t="s">
        <v>27162</v>
      </c>
      <c r="C5326" s="5" t="s">
        <v>27163</v>
      </c>
      <c r="D5326" s="6" t="s">
        <v>26807</v>
      </c>
      <c r="E5326" s="5" t="s">
        <v>26808</v>
      </c>
      <c r="F5326" s="5" t="s">
        <v>9123</v>
      </c>
      <c r="G5326" s="6" t="s">
        <v>27164</v>
      </c>
      <c r="H5326" s="5" t="s">
        <v>27165</v>
      </c>
      <c r="I5326" s="8" t="s">
        <v>27166</v>
      </c>
      <c r="J5326" s="5" t="s">
        <v>18</v>
      </c>
      <c r="K5326" s="5" t="s">
        <v>308</v>
      </c>
    </row>
    <row r="5327">
      <c r="A5327" s="4">
        <v>5796.0</v>
      </c>
      <c r="B5327" s="5" t="s">
        <v>27167</v>
      </c>
      <c r="C5327" s="5" t="s">
        <v>27168</v>
      </c>
      <c r="D5327" s="6" t="s">
        <v>26813</v>
      </c>
      <c r="E5327" s="5" t="s">
        <v>26814</v>
      </c>
      <c r="F5327" s="5" t="s">
        <v>9123</v>
      </c>
      <c r="G5327" s="6" t="s">
        <v>27169</v>
      </c>
      <c r="H5327" s="5" t="s">
        <v>27148</v>
      </c>
      <c r="I5327" s="8" t="s">
        <v>27149</v>
      </c>
      <c r="J5327" s="5" t="s">
        <v>232</v>
      </c>
      <c r="K5327" s="5" t="s">
        <v>35</v>
      </c>
    </row>
    <row r="5328">
      <c r="A5328" s="4">
        <v>5795.0</v>
      </c>
      <c r="B5328" s="5" t="s">
        <v>27170</v>
      </c>
      <c r="C5328" s="5" t="s">
        <v>27171</v>
      </c>
      <c r="D5328" s="6" t="s">
        <v>27172</v>
      </c>
      <c r="E5328" s="5" t="s">
        <v>27173</v>
      </c>
      <c r="F5328" s="5" t="s">
        <v>22156</v>
      </c>
      <c r="G5328" s="6" t="s">
        <v>27174</v>
      </c>
      <c r="H5328" s="5" t="s">
        <v>27175</v>
      </c>
      <c r="I5328" s="8" t="s">
        <v>27176</v>
      </c>
      <c r="J5328" s="5" t="s">
        <v>108</v>
      </c>
      <c r="K5328" s="5" t="s">
        <v>721</v>
      </c>
    </row>
    <row r="5329">
      <c r="A5329" s="4">
        <v>5794.0</v>
      </c>
      <c r="B5329" s="5" t="s">
        <v>27177</v>
      </c>
      <c r="C5329" s="5" t="s">
        <v>27178</v>
      </c>
      <c r="D5329" s="6" t="s">
        <v>26807</v>
      </c>
      <c r="E5329" s="5" t="s">
        <v>26808</v>
      </c>
      <c r="F5329" s="5" t="s">
        <v>9123</v>
      </c>
      <c r="G5329" s="6" t="s">
        <v>27179</v>
      </c>
      <c r="H5329" s="5" t="s">
        <v>27180</v>
      </c>
      <c r="I5329" s="8" t="s">
        <v>27181</v>
      </c>
      <c r="J5329" s="5" t="s">
        <v>93</v>
      </c>
      <c r="K5329" s="5" t="s">
        <v>294</v>
      </c>
    </row>
    <row r="5330">
      <c r="A5330" s="4">
        <v>5793.0</v>
      </c>
      <c r="B5330" s="5" t="s">
        <v>27182</v>
      </c>
      <c r="C5330" s="5" t="s">
        <v>27183</v>
      </c>
      <c r="D5330" s="6" t="s">
        <v>26807</v>
      </c>
      <c r="E5330" s="5" t="s">
        <v>26808</v>
      </c>
      <c r="F5330" s="5" t="s">
        <v>9123</v>
      </c>
      <c r="G5330" s="6" t="s">
        <v>27184</v>
      </c>
      <c r="H5330" s="7" t="s">
        <v>27185</v>
      </c>
      <c r="I5330" s="11" t="s">
        <v>27186</v>
      </c>
      <c r="J5330" s="5" t="s">
        <v>108</v>
      </c>
      <c r="K5330" s="5" t="s">
        <v>420</v>
      </c>
    </row>
    <row r="5331">
      <c r="A5331" s="4">
        <v>5792.0</v>
      </c>
      <c r="B5331" s="5" t="s">
        <v>13300</v>
      </c>
      <c r="C5331" s="5" t="s">
        <v>27187</v>
      </c>
      <c r="D5331" s="6" t="s">
        <v>26807</v>
      </c>
      <c r="E5331" s="5" t="s">
        <v>26808</v>
      </c>
      <c r="F5331" s="5" t="s">
        <v>9123</v>
      </c>
      <c r="G5331" s="6" t="s">
        <v>27188</v>
      </c>
      <c r="H5331" s="5" t="s">
        <v>27189</v>
      </c>
      <c r="I5331" s="8" t="s">
        <v>27190</v>
      </c>
      <c r="J5331" s="5" t="s">
        <v>108</v>
      </c>
      <c r="K5331" s="5" t="s">
        <v>35</v>
      </c>
    </row>
    <row r="5332">
      <c r="A5332" s="4">
        <v>5791.0</v>
      </c>
      <c r="B5332" s="5" t="s">
        <v>27191</v>
      </c>
      <c r="C5332" s="5" t="s">
        <v>27192</v>
      </c>
      <c r="D5332" s="6" t="s">
        <v>26807</v>
      </c>
      <c r="E5332" s="5" t="s">
        <v>26808</v>
      </c>
      <c r="F5332" s="5" t="s">
        <v>9123</v>
      </c>
      <c r="G5332" s="6" t="s">
        <v>27193</v>
      </c>
      <c r="H5332" s="5" t="s">
        <v>27194</v>
      </c>
      <c r="I5332" s="8" t="s">
        <v>27195</v>
      </c>
      <c r="J5332" s="5" t="s">
        <v>93</v>
      </c>
      <c r="K5332" s="5" t="s">
        <v>115</v>
      </c>
    </row>
    <row r="5333">
      <c r="A5333" s="4">
        <v>5790.0</v>
      </c>
      <c r="B5333" s="5" t="s">
        <v>27196</v>
      </c>
      <c r="C5333" s="5" t="s">
        <v>27197</v>
      </c>
      <c r="D5333" s="6" t="s">
        <v>27198</v>
      </c>
      <c r="E5333" s="5" t="s">
        <v>27199</v>
      </c>
      <c r="F5333" s="5" t="s">
        <v>9123</v>
      </c>
      <c r="G5333" s="6" t="s">
        <v>27200</v>
      </c>
      <c r="H5333" s="4" t="s">
        <v>27201</v>
      </c>
      <c r="I5333" s="11" t="s">
        <v>27202</v>
      </c>
      <c r="J5333" s="5" t="s">
        <v>232</v>
      </c>
      <c r="K5333" s="5" t="s">
        <v>1495</v>
      </c>
    </row>
    <row r="5334">
      <c r="A5334" s="4">
        <v>5789.0</v>
      </c>
      <c r="B5334" s="5" t="s">
        <v>10106</v>
      </c>
      <c r="C5334" s="5" t="s">
        <v>27203</v>
      </c>
      <c r="D5334" s="6" t="s">
        <v>27198</v>
      </c>
      <c r="E5334" s="5" t="s">
        <v>27204</v>
      </c>
      <c r="F5334" s="5" t="s">
        <v>9123</v>
      </c>
      <c r="G5334" s="6" t="s">
        <v>27205</v>
      </c>
      <c r="H5334" s="5" t="s">
        <v>27206</v>
      </c>
      <c r="I5334" s="8" t="s">
        <v>27207</v>
      </c>
      <c r="J5334" s="5" t="s">
        <v>108</v>
      </c>
      <c r="K5334" s="5" t="s">
        <v>74</v>
      </c>
    </row>
    <row r="5335">
      <c r="A5335" s="4">
        <v>5788.0</v>
      </c>
      <c r="B5335" s="5" t="s">
        <v>27208</v>
      </c>
      <c r="C5335" s="5" t="s">
        <v>27209</v>
      </c>
      <c r="D5335" s="6" t="s">
        <v>27198</v>
      </c>
      <c r="E5335" s="5" t="s">
        <v>27199</v>
      </c>
      <c r="F5335" s="5" t="s">
        <v>9123</v>
      </c>
      <c r="G5335" s="6" t="s">
        <v>27210</v>
      </c>
      <c r="H5335" s="7" t="s">
        <v>27211</v>
      </c>
      <c r="I5335" s="4" t="str">
        <f>LOWER(SUBSTITUTE(SUBSTITUTE(SUBSTITUTE(SUBSTITUTE(SUBSTITUTE(SUBSTITUTE(SUBSTITUTE(B5335,"S.L.",""),"SL",""),"S.A.",""),"SA","")," ",""),".",""),",",""))&amp;".com"</f>
        <v>huertohotel&amp;events.com</v>
      </c>
      <c r="J5335" s="5" t="s">
        <v>93</v>
      </c>
      <c r="K5335" s="5" t="s">
        <v>152</v>
      </c>
    </row>
    <row r="5336">
      <c r="A5336" s="4">
        <v>5787.0</v>
      </c>
      <c r="B5336" s="5" t="s">
        <v>27212</v>
      </c>
      <c r="C5336" s="5" t="s">
        <v>27213</v>
      </c>
      <c r="D5336" s="6" t="s">
        <v>27198</v>
      </c>
      <c r="E5336" s="5" t="s">
        <v>27199</v>
      </c>
      <c r="F5336" s="5" t="s">
        <v>9123</v>
      </c>
      <c r="G5336" s="6" t="s">
        <v>27214</v>
      </c>
      <c r="H5336" s="5" t="s">
        <v>27215</v>
      </c>
      <c r="I5336" s="8" t="s">
        <v>27216</v>
      </c>
      <c r="J5336" s="5" t="s">
        <v>108</v>
      </c>
      <c r="K5336" s="5" t="s">
        <v>170</v>
      </c>
    </row>
    <row r="5337">
      <c r="A5337" s="4">
        <v>5786.0</v>
      </c>
      <c r="B5337" s="5" t="s">
        <v>27217</v>
      </c>
      <c r="C5337" s="5" t="s">
        <v>27218</v>
      </c>
      <c r="D5337" s="6" t="s">
        <v>27219</v>
      </c>
      <c r="E5337" s="5" t="s">
        <v>27220</v>
      </c>
      <c r="F5337" s="5" t="s">
        <v>9123</v>
      </c>
      <c r="G5337" s="6" t="s">
        <v>27221</v>
      </c>
      <c r="H5337" s="4" t="s">
        <v>27222</v>
      </c>
      <c r="I5337" s="8" t="s">
        <v>27223</v>
      </c>
      <c r="J5337" s="5" t="s">
        <v>93</v>
      </c>
      <c r="K5337" s="5" t="s">
        <v>66</v>
      </c>
    </row>
    <row r="5338">
      <c r="A5338" s="4">
        <v>5785.0</v>
      </c>
      <c r="B5338" s="5" t="s">
        <v>27224</v>
      </c>
      <c r="C5338" s="5" t="s">
        <v>27225</v>
      </c>
      <c r="D5338" s="6" t="s">
        <v>26283</v>
      </c>
      <c r="E5338" s="5" t="s">
        <v>26251</v>
      </c>
      <c r="F5338" s="5" t="s">
        <v>9123</v>
      </c>
      <c r="G5338" s="6" t="s">
        <v>27226</v>
      </c>
      <c r="H5338" s="5" t="s">
        <v>27227</v>
      </c>
      <c r="I5338" s="8" t="s">
        <v>27228</v>
      </c>
      <c r="J5338" s="5" t="s">
        <v>93</v>
      </c>
      <c r="K5338" s="4" t="s">
        <v>42</v>
      </c>
    </row>
    <row r="5339">
      <c r="A5339" s="4">
        <v>5784.0</v>
      </c>
      <c r="B5339" s="5" t="s">
        <v>27229</v>
      </c>
      <c r="C5339" s="5" t="s">
        <v>27230</v>
      </c>
      <c r="D5339" s="6" t="s">
        <v>27231</v>
      </c>
      <c r="E5339" s="5" t="s">
        <v>27232</v>
      </c>
      <c r="F5339" s="5" t="s">
        <v>9123</v>
      </c>
      <c r="G5339" s="6" t="s">
        <v>27233</v>
      </c>
      <c r="H5339" s="5" t="s">
        <v>27234</v>
      </c>
      <c r="I5339" s="9" t="s">
        <v>27235</v>
      </c>
      <c r="J5339" s="5" t="s">
        <v>42</v>
      </c>
      <c r="K5339" s="5" t="s">
        <v>921</v>
      </c>
    </row>
    <row r="5340">
      <c r="A5340" s="4">
        <v>5783.0</v>
      </c>
      <c r="B5340" s="5" t="s">
        <v>27236</v>
      </c>
      <c r="C5340" s="5" t="s">
        <v>27237</v>
      </c>
      <c r="D5340" s="6" t="s">
        <v>27238</v>
      </c>
      <c r="E5340" s="5" t="s">
        <v>27239</v>
      </c>
      <c r="F5340" s="5" t="s">
        <v>9123</v>
      </c>
      <c r="G5340" s="6" t="s">
        <v>27240</v>
      </c>
      <c r="H5340" s="5" t="s">
        <v>27241</v>
      </c>
      <c r="I5340" s="9" t="s">
        <v>27242</v>
      </c>
      <c r="J5340" s="5" t="s">
        <v>463</v>
      </c>
      <c r="K5340" s="5" t="s">
        <v>1495</v>
      </c>
    </row>
    <row r="5341">
      <c r="A5341" s="4">
        <v>5782.0</v>
      </c>
      <c r="B5341" s="5" t="s">
        <v>27243</v>
      </c>
      <c r="C5341" s="5" t="s">
        <v>27244</v>
      </c>
      <c r="D5341" s="6" t="s">
        <v>27198</v>
      </c>
      <c r="E5341" s="5" t="s">
        <v>27199</v>
      </c>
      <c r="F5341" s="5" t="s">
        <v>9123</v>
      </c>
      <c r="G5341" s="6" t="s">
        <v>27245</v>
      </c>
      <c r="H5341" s="7" t="s">
        <v>27246</v>
      </c>
      <c r="I5341" s="4" t="str">
        <f>LOWER(SUBSTITUTE(SUBSTITUTE(SUBSTITUTE(SUBSTITUTE(SUBSTITUTE(SUBSTITUTE(SUBSTITUTE(B5341,"S.L.",""),"SL",""),"S.A.",""),"SA","")," ",""),".",""),",",""))&amp;".com"</f>
        <v>hoteldelárbol.com</v>
      </c>
      <c r="J5341" s="5" t="s">
        <v>93</v>
      </c>
      <c r="K5341" s="5" t="s">
        <v>233</v>
      </c>
    </row>
    <row r="5342">
      <c r="A5342" s="4">
        <v>5781.0</v>
      </c>
      <c r="B5342" s="5" t="s">
        <v>27247</v>
      </c>
      <c r="C5342" s="5" t="s">
        <v>27248</v>
      </c>
      <c r="D5342" s="6" t="s">
        <v>27249</v>
      </c>
      <c r="E5342" s="5" t="s">
        <v>27250</v>
      </c>
      <c r="F5342" s="5" t="s">
        <v>9123</v>
      </c>
      <c r="G5342" s="6" t="s">
        <v>27251</v>
      </c>
      <c r="H5342" s="5" t="s">
        <v>27252</v>
      </c>
      <c r="I5342" s="9" t="s">
        <v>27253</v>
      </c>
      <c r="J5342" s="5" t="s">
        <v>93</v>
      </c>
      <c r="K5342" s="5" t="s">
        <v>1427</v>
      </c>
    </row>
    <row r="5343">
      <c r="A5343" s="4">
        <v>5780.0</v>
      </c>
      <c r="B5343" s="5" t="s">
        <v>27254</v>
      </c>
      <c r="C5343" s="5" t="s">
        <v>27255</v>
      </c>
      <c r="D5343" s="6" t="s">
        <v>27256</v>
      </c>
      <c r="E5343" s="5" t="s">
        <v>27257</v>
      </c>
      <c r="F5343" s="5" t="s">
        <v>9123</v>
      </c>
      <c r="G5343" s="6" t="s">
        <v>27258</v>
      </c>
      <c r="H5343" s="5" t="s">
        <v>27259</v>
      </c>
      <c r="I5343" s="8" t="s">
        <v>27260</v>
      </c>
      <c r="J5343" s="5" t="s">
        <v>93</v>
      </c>
      <c r="K5343" s="5" t="s">
        <v>553</v>
      </c>
    </row>
    <row r="5344">
      <c r="A5344" s="4">
        <v>5779.0</v>
      </c>
      <c r="B5344" s="5" t="s">
        <v>27261</v>
      </c>
      <c r="C5344" s="5" t="s">
        <v>27262</v>
      </c>
      <c r="D5344" s="6" t="s">
        <v>27263</v>
      </c>
      <c r="E5344" s="5" t="s">
        <v>27264</v>
      </c>
      <c r="F5344" s="5" t="s">
        <v>9123</v>
      </c>
      <c r="G5344" s="6" t="s">
        <v>27265</v>
      </c>
      <c r="H5344" s="7" t="s">
        <v>27266</v>
      </c>
      <c r="I5344" s="8" t="s">
        <v>27267</v>
      </c>
      <c r="J5344" s="5" t="s">
        <v>108</v>
      </c>
      <c r="K5344" s="5" t="s">
        <v>464</v>
      </c>
    </row>
    <row r="5345">
      <c r="A5345" s="4">
        <v>5778.0</v>
      </c>
      <c r="B5345" s="5" t="s">
        <v>27268</v>
      </c>
      <c r="C5345" s="5" t="s">
        <v>27269</v>
      </c>
      <c r="D5345" s="6" t="s">
        <v>26833</v>
      </c>
      <c r="E5345" s="5" t="s">
        <v>26834</v>
      </c>
      <c r="F5345" s="5" t="s">
        <v>9123</v>
      </c>
      <c r="G5345" s="6" t="s">
        <v>27270</v>
      </c>
      <c r="H5345" s="5" t="s">
        <v>27271</v>
      </c>
      <c r="I5345" s="8" t="s">
        <v>27272</v>
      </c>
      <c r="J5345" s="5" t="s">
        <v>93</v>
      </c>
      <c r="K5345" s="5" t="s">
        <v>233</v>
      </c>
    </row>
    <row r="5346">
      <c r="A5346" s="4">
        <v>5777.0</v>
      </c>
      <c r="B5346" s="5" t="s">
        <v>27273</v>
      </c>
      <c r="C5346" s="5" t="s">
        <v>27274</v>
      </c>
      <c r="D5346" s="6" t="s">
        <v>27275</v>
      </c>
      <c r="E5346" s="5" t="s">
        <v>27276</v>
      </c>
      <c r="F5346" s="5" t="s">
        <v>9123</v>
      </c>
      <c r="G5346" s="6" t="s">
        <v>27277</v>
      </c>
      <c r="H5346" s="5" t="s">
        <v>27278</v>
      </c>
      <c r="I5346" s="8" t="s">
        <v>27279</v>
      </c>
      <c r="J5346" s="5" t="s">
        <v>108</v>
      </c>
      <c r="K5346" s="5" t="s">
        <v>1985</v>
      </c>
    </row>
    <row r="5347">
      <c r="A5347" s="4">
        <v>5776.0</v>
      </c>
      <c r="B5347" s="5" t="s">
        <v>27280</v>
      </c>
      <c r="C5347" s="5" t="s">
        <v>27281</v>
      </c>
      <c r="D5347" s="6" t="s">
        <v>27097</v>
      </c>
      <c r="E5347" s="5" t="s">
        <v>27098</v>
      </c>
      <c r="F5347" s="5" t="s">
        <v>9123</v>
      </c>
      <c r="G5347" s="6" t="s">
        <v>27282</v>
      </c>
      <c r="H5347" s="5" t="s">
        <v>27283</v>
      </c>
      <c r="I5347" s="8" t="s">
        <v>27284</v>
      </c>
      <c r="J5347" s="5" t="s">
        <v>108</v>
      </c>
      <c r="K5347" s="5" t="s">
        <v>66</v>
      </c>
    </row>
    <row r="5348">
      <c r="A5348" s="4">
        <v>5775.0</v>
      </c>
      <c r="B5348" s="5" t="s">
        <v>27285</v>
      </c>
      <c r="C5348" s="5" t="s">
        <v>27286</v>
      </c>
      <c r="D5348" s="6" t="s">
        <v>27287</v>
      </c>
      <c r="E5348" s="5" t="s">
        <v>27288</v>
      </c>
      <c r="F5348" s="5" t="s">
        <v>9123</v>
      </c>
      <c r="G5348" s="6" t="s">
        <v>27289</v>
      </c>
      <c r="H5348" s="7" t="s">
        <v>27290</v>
      </c>
      <c r="I5348" s="11" t="s">
        <v>27291</v>
      </c>
      <c r="J5348" s="5" t="s">
        <v>51</v>
      </c>
      <c r="K5348" s="5" t="s">
        <v>280</v>
      </c>
    </row>
    <row r="5349">
      <c r="A5349" s="4">
        <v>5774.0</v>
      </c>
      <c r="B5349" s="5" t="s">
        <v>27292</v>
      </c>
      <c r="C5349" s="5" t="s">
        <v>27293</v>
      </c>
      <c r="D5349" s="6" t="s">
        <v>27294</v>
      </c>
      <c r="E5349" s="5" t="s">
        <v>27295</v>
      </c>
      <c r="F5349" s="5" t="s">
        <v>8926</v>
      </c>
      <c r="G5349" s="6" t="s">
        <v>27296</v>
      </c>
      <c r="H5349" s="7" t="s">
        <v>27297</v>
      </c>
      <c r="I5349" s="8" t="s">
        <v>27298</v>
      </c>
      <c r="J5349" s="5" t="s">
        <v>108</v>
      </c>
      <c r="K5349" s="5" t="s">
        <v>294</v>
      </c>
    </row>
    <row r="5350">
      <c r="A5350" s="4">
        <v>5773.0</v>
      </c>
      <c r="B5350" s="5" t="s">
        <v>27299</v>
      </c>
      <c r="C5350" s="5" t="s">
        <v>27300</v>
      </c>
      <c r="D5350" s="6" t="s">
        <v>26407</v>
      </c>
      <c r="E5350" s="5" t="s">
        <v>26251</v>
      </c>
      <c r="F5350" s="5" t="s">
        <v>9123</v>
      </c>
      <c r="G5350" s="6" t="s">
        <v>27301</v>
      </c>
      <c r="H5350" s="7" t="s">
        <v>27302</v>
      </c>
      <c r="I5350" s="8" t="s">
        <v>27303</v>
      </c>
      <c r="J5350" s="5" t="s">
        <v>463</v>
      </c>
      <c r="K5350" s="5" t="s">
        <v>170</v>
      </c>
    </row>
    <row r="5351">
      <c r="A5351" s="4">
        <v>5772.0</v>
      </c>
      <c r="B5351" s="5" t="s">
        <v>27304</v>
      </c>
      <c r="C5351" s="5" t="s">
        <v>27305</v>
      </c>
      <c r="D5351" s="6" t="s">
        <v>26283</v>
      </c>
      <c r="E5351" s="5" t="s">
        <v>26251</v>
      </c>
      <c r="F5351" s="5" t="s">
        <v>9123</v>
      </c>
      <c r="G5351" s="6" t="s">
        <v>27306</v>
      </c>
      <c r="H5351" s="5" t="s">
        <v>27307</v>
      </c>
      <c r="I5351" s="8" t="s">
        <v>6307</v>
      </c>
      <c r="J5351" s="5" t="s">
        <v>42</v>
      </c>
      <c r="K5351" s="5" t="s">
        <v>176</v>
      </c>
    </row>
    <row r="5352">
      <c r="A5352" s="4">
        <v>5771.0</v>
      </c>
      <c r="B5352" s="5" t="s">
        <v>27308</v>
      </c>
      <c r="C5352" s="5" t="s">
        <v>27309</v>
      </c>
      <c r="D5352" s="6" t="s">
        <v>26283</v>
      </c>
      <c r="E5352" s="5" t="s">
        <v>26251</v>
      </c>
      <c r="F5352" s="5" t="s">
        <v>9123</v>
      </c>
      <c r="G5352" s="6" t="s">
        <v>27310</v>
      </c>
      <c r="H5352" s="4" t="s">
        <v>27311</v>
      </c>
      <c r="I5352" s="11" t="s">
        <v>27312</v>
      </c>
      <c r="J5352" s="5" t="s">
        <v>108</v>
      </c>
      <c r="K5352" s="5" t="s">
        <v>782</v>
      </c>
    </row>
    <row r="5353">
      <c r="A5353" s="4">
        <v>5770.0</v>
      </c>
      <c r="B5353" s="5" t="s">
        <v>27313</v>
      </c>
      <c r="C5353" s="5" t="s">
        <v>27314</v>
      </c>
      <c r="D5353" s="6" t="s">
        <v>26349</v>
      </c>
      <c r="E5353" s="5" t="s">
        <v>26251</v>
      </c>
      <c r="F5353" s="5" t="s">
        <v>9123</v>
      </c>
      <c r="G5353" s="6" t="s">
        <v>27315</v>
      </c>
      <c r="H5353" s="7" t="s">
        <v>27316</v>
      </c>
      <c r="I5353" s="8" t="str">
        <f t="shared" ref="I5353:I5354" si="25">LOWER(SUBSTITUTE(SUBSTITUTE(SUBSTITUTE(SUBSTITUTE(SUBSTITUTE(SUBSTITUTE(SUBSTITUTE(B5353,"S.L.",""),"SL",""),"S.A.",""),"SA","")," ",""),".",""),",",""))&amp;".com"</f>
        <v>vavelaregroup.com</v>
      </c>
      <c r="J5353" s="5" t="s">
        <v>93</v>
      </c>
      <c r="K5353" s="4" t="s">
        <v>42</v>
      </c>
    </row>
    <row r="5354">
      <c r="A5354" s="4">
        <v>12362.0</v>
      </c>
      <c r="B5354" s="5" t="s">
        <v>27317</v>
      </c>
      <c r="C5354" s="5" t="s">
        <v>27318</v>
      </c>
      <c r="D5354" s="6" t="s">
        <v>27319</v>
      </c>
      <c r="E5354" s="5" t="s">
        <v>26834</v>
      </c>
      <c r="F5354" s="5" t="s">
        <v>9123</v>
      </c>
      <c r="G5354" s="12" t="s">
        <v>27320</v>
      </c>
      <c r="H5354" s="7" t="s">
        <v>27321</v>
      </c>
      <c r="I5354" s="8" t="str">
        <f t="shared" si="25"/>
        <v>hotellosnaranjos.com</v>
      </c>
      <c r="J5354" s="5" t="s">
        <v>108</v>
      </c>
      <c r="K5354" s="5" t="s">
        <v>464</v>
      </c>
    </row>
    <row r="5355">
      <c r="A5355" s="4">
        <v>5769.0</v>
      </c>
      <c r="B5355" s="5" t="s">
        <v>27322</v>
      </c>
      <c r="C5355" s="5" t="s">
        <v>27323</v>
      </c>
      <c r="D5355" s="6" t="s">
        <v>26496</v>
      </c>
      <c r="E5355" s="5" t="s">
        <v>26251</v>
      </c>
      <c r="F5355" s="5" t="s">
        <v>9123</v>
      </c>
      <c r="G5355" s="6" t="s">
        <v>27324</v>
      </c>
      <c r="H5355" s="5" t="s">
        <v>27325</v>
      </c>
      <c r="I5355" s="9" t="s">
        <v>27326</v>
      </c>
      <c r="J5355" s="5" t="s">
        <v>42</v>
      </c>
      <c r="K5355" s="4" t="s">
        <v>42</v>
      </c>
    </row>
    <row r="5356">
      <c r="A5356" s="4">
        <v>5768.0</v>
      </c>
      <c r="B5356" s="5" t="s">
        <v>27327</v>
      </c>
      <c r="C5356" s="5" t="s">
        <v>27328</v>
      </c>
      <c r="D5356" s="6" t="s">
        <v>27329</v>
      </c>
      <c r="E5356" s="5" t="s">
        <v>27330</v>
      </c>
      <c r="F5356" s="5" t="s">
        <v>9123</v>
      </c>
      <c r="G5356" s="6" t="s">
        <v>27331</v>
      </c>
      <c r="H5356" s="5" t="s">
        <v>27332</v>
      </c>
      <c r="I5356" s="8" t="s">
        <v>27333</v>
      </c>
      <c r="J5356" s="5" t="s">
        <v>93</v>
      </c>
      <c r="K5356" s="5" t="s">
        <v>1203</v>
      </c>
    </row>
    <row r="5357">
      <c r="A5357" s="4">
        <v>5767.0</v>
      </c>
      <c r="B5357" s="5" t="s">
        <v>27334</v>
      </c>
      <c r="C5357" s="5" t="s">
        <v>27335</v>
      </c>
      <c r="D5357" s="6" t="s">
        <v>27336</v>
      </c>
      <c r="E5357" s="5" t="s">
        <v>27337</v>
      </c>
      <c r="F5357" s="5" t="s">
        <v>9123</v>
      </c>
      <c r="G5357" s="6" t="s">
        <v>27338</v>
      </c>
      <c r="H5357" s="5" t="s">
        <v>27339</v>
      </c>
      <c r="I5357" s="8" t="s">
        <v>27340</v>
      </c>
      <c r="J5357" s="5" t="s">
        <v>93</v>
      </c>
      <c r="K5357" s="5" t="s">
        <v>17772</v>
      </c>
    </row>
    <row r="5358">
      <c r="A5358" s="4">
        <v>5766.0</v>
      </c>
      <c r="B5358" s="5" t="s">
        <v>27341</v>
      </c>
      <c r="C5358" s="5" t="s">
        <v>27342</v>
      </c>
      <c r="D5358" s="6" t="s">
        <v>26480</v>
      </c>
      <c r="E5358" s="5" t="s">
        <v>26251</v>
      </c>
      <c r="F5358" s="5" t="s">
        <v>9123</v>
      </c>
      <c r="G5358" s="6" t="s">
        <v>27343</v>
      </c>
      <c r="H5358" s="5" t="s">
        <v>27344</v>
      </c>
      <c r="I5358" s="8" t="s">
        <v>27345</v>
      </c>
      <c r="J5358" s="5" t="s">
        <v>108</v>
      </c>
      <c r="K5358" s="5" t="s">
        <v>15004</v>
      </c>
    </row>
    <row r="5359">
      <c r="A5359" s="4">
        <v>5765.0</v>
      </c>
      <c r="B5359" s="5" t="s">
        <v>27346</v>
      </c>
      <c r="C5359" s="5" t="s">
        <v>27347</v>
      </c>
      <c r="D5359" s="6" t="s">
        <v>26480</v>
      </c>
      <c r="E5359" s="5" t="s">
        <v>26251</v>
      </c>
      <c r="F5359" s="5" t="s">
        <v>9123</v>
      </c>
      <c r="G5359" s="6" t="s">
        <v>27348</v>
      </c>
      <c r="H5359" s="5" t="s">
        <v>27349</v>
      </c>
      <c r="I5359" s="8" t="s">
        <v>27350</v>
      </c>
      <c r="J5359" s="5" t="s">
        <v>93</v>
      </c>
      <c r="K5359" s="5" t="s">
        <v>13806</v>
      </c>
    </row>
    <row r="5360">
      <c r="A5360" s="4">
        <v>5764.0</v>
      </c>
      <c r="B5360" s="5" t="s">
        <v>27351</v>
      </c>
      <c r="C5360" s="5" t="s">
        <v>27352</v>
      </c>
      <c r="D5360" s="6" t="s">
        <v>26774</v>
      </c>
      <c r="E5360" s="5" t="s">
        <v>26775</v>
      </c>
      <c r="F5360" s="5" t="s">
        <v>9123</v>
      </c>
      <c r="G5360" s="6" t="s">
        <v>27353</v>
      </c>
      <c r="H5360" s="5" t="s">
        <v>27354</v>
      </c>
      <c r="I5360" s="8" t="s">
        <v>27355</v>
      </c>
      <c r="J5360" s="5" t="s">
        <v>42</v>
      </c>
      <c r="K5360" s="5" t="s">
        <v>308</v>
      </c>
    </row>
    <row r="5361">
      <c r="A5361" s="4">
        <v>5763.0</v>
      </c>
      <c r="B5361" s="5" t="s">
        <v>27356</v>
      </c>
      <c r="C5361" s="5" t="s">
        <v>27357</v>
      </c>
      <c r="D5361" s="6" t="s">
        <v>27358</v>
      </c>
      <c r="E5361" s="5" t="s">
        <v>26251</v>
      </c>
      <c r="F5361" s="5" t="s">
        <v>9123</v>
      </c>
      <c r="G5361" s="6" t="s">
        <v>27359</v>
      </c>
      <c r="H5361" s="5" t="s">
        <v>27360</v>
      </c>
      <c r="I5361" s="8" t="s">
        <v>27361</v>
      </c>
      <c r="J5361" s="5" t="s">
        <v>108</v>
      </c>
      <c r="K5361" s="5" t="s">
        <v>201</v>
      </c>
    </row>
    <row r="5362">
      <c r="A5362" s="4">
        <v>5762.0</v>
      </c>
      <c r="B5362" s="5" t="s">
        <v>27362</v>
      </c>
      <c r="C5362" s="5" t="s">
        <v>27363</v>
      </c>
      <c r="D5362" s="6" t="s">
        <v>27358</v>
      </c>
      <c r="E5362" s="5" t="s">
        <v>26251</v>
      </c>
      <c r="F5362" s="5" t="s">
        <v>9123</v>
      </c>
      <c r="G5362" s="6" t="s">
        <v>27364</v>
      </c>
      <c r="H5362" s="4" t="s">
        <v>27365</v>
      </c>
      <c r="I5362" s="11" t="s">
        <v>27366</v>
      </c>
      <c r="J5362" s="5" t="s">
        <v>93</v>
      </c>
      <c r="K5362" s="4" t="s">
        <v>42</v>
      </c>
    </row>
    <row r="5363">
      <c r="A5363" s="4">
        <v>5761.0</v>
      </c>
      <c r="B5363" s="5" t="s">
        <v>27367</v>
      </c>
      <c r="C5363" s="5" t="s">
        <v>27368</v>
      </c>
      <c r="D5363" s="6" t="s">
        <v>27097</v>
      </c>
      <c r="E5363" s="5" t="s">
        <v>27098</v>
      </c>
      <c r="F5363" s="5" t="s">
        <v>9123</v>
      </c>
      <c r="G5363" s="6" t="s">
        <v>27369</v>
      </c>
      <c r="H5363" s="5" t="s">
        <v>27370</v>
      </c>
      <c r="I5363" s="8" t="s">
        <v>27371</v>
      </c>
      <c r="J5363" s="5" t="s">
        <v>108</v>
      </c>
      <c r="K5363" s="5" t="s">
        <v>1398</v>
      </c>
    </row>
    <row r="5364">
      <c r="A5364" s="4">
        <v>5760.0</v>
      </c>
      <c r="B5364" s="5" t="s">
        <v>27372</v>
      </c>
      <c r="C5364" s="5" t="s">
        <v>27373</v>
      </c>
      <c r="D5364" s="6" t="s">
        <v>27374</v>
      </c>
      <c r="E5364" s="5" t="s">
        <v>27375</v>
      </c>
      <c r="F5364" s="5" t="s">
        <v>9123</v>
      </c>
      <c r="G5364" s="6" t="s">
        <v>27376</v>
      </c>
      <c r="H5364" s="5" t="s">
        <v>27377</v>
      </c>
      <c r="I5364" s="8" t="s">
        <v>27378</v>
      </c>
      <c r="J5364" s="5" t="s">
        <v>93</v>
      </c>
      <c r="K5364" s="5" t="s">
        <v>160</v>
      </c>
    </row>
    <row r="5365">
      <c r="A5365" s="4">
        <v>5759.0</v>
      </c>
      <c r="B5365" s="5" t="s">
        <v>27379</v>
      </c>
      <c r="C5365" s="5" t="s">
        <v>27380</v>
      </c>
      <c r="D5365" s="6" t="s">
        <v>27374</v>
      </c>
      <c r="E5365" s="5" t="s">
        <v>27375</v>
      </c>
      <c r="F5365" s="5" t="s">
        <v>9123</v>
      </c>
      <c r="G5365" s="6" t="s">
        <v>27381</v>
      </c>
      <c r="H5365" s="4" t="s">
        <v>27382</v>
      </c>
      <c r="I5365" s="8" t="s">
        <v>27383</v>
      </c>
      <c r="J5365" s="5" t="s">
        <v>93</v>
      </c>
      <c r="K5365" s="5" t="s">
        <v>4672</v>
      </c>
    </row>
    <row r="5366">
      <c r="A5366" s="4">
        <v>5758.0</v>
      </c>
      <c r="B5366" s="5" t="s">
        <v>27384</v>
      </c>
      <c r="C5366" s="5" t="s">
        <v>27385</v>
      </c>
      <c r="D5366" s="6" t="s">
        <v>27386</v>
      </c>
      <c r="E5366" s="5" t="s">
        <v>26620</v>
      </c>
      <c r="F5366" s="5" t="s">
        <v>9123</v>
      </c>
      <c r="G5366" s="6" t="s">
        <v>27387</v>
      </c>
      <c r="H5366" s="5" t="s">
        <v>27388</v>
      </c>
      <c r="I5366" s="8" t="s">
        <v>27389</v>
      </c>
      <c r="J5366" s="5" t="s">
        <v>93</v>
      </c>
      <c r="K5366" s="5" t="s">
        <v>85</v>
      </c>
    </row>
    <row r="5367">
      <c r="A5367" s="4">
        <v>5757.0</v>
      </c>
      <c r="B5367" s="5" t="s">
        <v>27390</v>
      </c>
      <c r="C5367" s="5" t="s">
        <v>27391</v>
      </c>
      <c r="D5367" s="6" t="s">
        <v>26619</v>
      </c>
      <c r="E5367" s="5" t="s">
        <v>26620</v>
      </c>
      <c r="F5367" s="5" t="s">
        <v>9123</v>
      </c>
      <c r="G5367" s="6" t="s">
        <v>27392</v>
      </c>
      <c r="H5367" s="7" t="s">
        <v>27393</v>
      </c>
      <c r="I5367" s="8" t="str">
        <f>LOWER(SUBSTITUTE(SUBSTITUTE(SUBSTITUTE(SUBSTITUTE(SUBSTITUTE(SUBSTITUTE(SUBSTITUTE(B5367,"S.L.",""),"SL",""),"S.A.",""),"SA","")," ",""),".",""),",",""))&amp;".com"</f>
        <v>cullerasumma.com</v>
      </c>
      <c r="J5367" s="5" t="s">
        <v>42</v>
      </c>
      <c r="K5367" s="5" t="s">
        <v>1421</v>
      </c>
    </row>
    <row r="5368">
      <c r="A5368" s="4">
        <v>5756.0</v>
      </c>
      <c r="B5368" s="5" t="s">
        <v>27394</v>
      </c>
      <c r="C5368" s="5" t="s">
        <v>27395</v>
      </c>
      <c r="D5368" s="6" t="s">
        <v>26619</v>
      </c>
      <c r="E5368" s="5" t="s">
        <v>26620</v>
      </c>
      <c r="F5368" s="5" t="s">
        <v>9123</v>
      </c>
      <c r="G5368" s="6" t="s">
        <v>27396</v>
      </c>
      <c r="H5368" s="5" t="s">
        <v>27397</v>
      </c>
      <c r="I5368" s="8" t="s">
        <v>27398</v>
      </c>
      <c r="J5368" s="5" t="s">
        <v>108</v>
      </c>
      <c r="K5368" s="5" t="s">
        <v>27</v>
      </c>
    </row>
    <row r="5369">
      <c r="A5369" s="4">
        <v>5755.0</v>
      </c>
      <c r="B5369" s="5" t="s">
        <v>27399</v>
      </c>
      <c r="C5369" s="5" t="s">
        <v>27400</v>
      </c>
      <c r="D5369" s="6" t="s">
        <v>27386</v>
      </c>
      <c r="E5369" s="5" t="s">
        <v>26620</v>
      </c>
      <c r="F5369" s="5" t="s">
        <v>9123</v>
      </c>
      <c r="G5369" s="6" t="s">
        <v>27401</v>
      </c>
      <c r="H5369" s="7" t="s">
        <v>27402</v>
      </c>
      <c r="I5369" s="8" t="str">
        <f>LOWER(SUBSTITUTE(SUBSTITUTE(SUBSTITUTE(SUBSTITUTE(SUBSTITUTE(SUBSTITUTE(SUBSTITUTE(B5369,"S.L.",""),"SL",""),"S.A.",""),"SA","")," ",""),".",""),",",""))&amp;".com"</f>
        <v>hoteldesi.com</v>
      </c>
      <c r="J5369" s="5" t="s">
        <v>108</v>
      </c>
      <c r="K5369" s="5" t="s">
        <v>212</v>
      </c>
    </row>
    <row r="5370">
      <c r="A5370" s="4">
        <v>5754.0</v>
      </c>
      <c r="B5370" s="5" t="s">
        <v>27403</v>
      </c>
      <c r="C5370" s="5" t="s">
        <v>27404</v>
      </c>
      <c r="D5370" s="6" t="s">
        <v>27386</v>
      </c>
      <c r="E5370" s="5" t="s">
        <v>26620</v>
      </c>
      <c r="F5370" s="5" t="s">
        <v>9123</v>
      </c>
      <c r="G5370" s="6" t="s">
        <v>27405</v>
      </c>
      <c r="H5370" s="5" t="s">
        <v>27406</v>
      </c>
      <c r="I5370" s="8" t="s">
        <v>27407</v>
      </c>
      <c r="J5370" s="5" t="s">
        <v>232</v>
      </c>
      <c r="K5370" s="5" t="s">
        <v>10996</v>
      </c>
    </row>
    <row r="5371">
      <c r="A5371" s="4">
        <v>5752.0</v>
      </c>
      <c r="B5371" s="5" t="s">
        <v>27408</v>
      </c>
      <c r="C5371" s="5" t="s">
        <v>27400</v>
      </c>
      <c r="D5371" s="6" t="s">
        <v>27386</v>
      </c>
      <c r="E5371" s="5" t="s">
        <v>26620</v>
      </c>
      <c r="F5371" s="5" t="s">
        <v>9123</v>
      </c>
      <c r="G5371" s="6" t="s">
        <v>27409</v>
      </c>
      <c r="H5371" s="7" t="s">
        <v>27410</v>
      </c>
      <c r="I5371" s="8" t="s">
        <v>27411</v>
      </c>
      <c r="J5371" s="5" t="s">
        <v>42</v>
      </c>
      <c r="K5371" s="5" t="s">
        <v>85</v>
      </c>
    </row>
    <row r="5372">
      <c r="A5372" s="4">
        <v>5753.0</v>
      </c>
      <c r="B5372" s="5" t="s">
        <v>27412</v>
      </c>
      <c r="C5372" s="5" t="s">
        <v>27413</v>
      </c>
      <c r="D5372" s="6" t="s">
        <v>27386</v>
      </c>
      <c r="E5372" s="5" t="s">
        <v>26620</v>
      </c>
      <c r="F5372" s="5" t="s">
        <v>9123</v>
      </c>
      <c r="G5372" s="6" t="s">
        <v>27409</v>
      </c>
      <c r="H5372" s="7" t="s">
        <v>27414</v>
      </c>
      <c r="I5372" s="8" t="s">
        <v>27411</v>
      </c>
      <c r="J5372" s="5" t="s">
        <v>42</v>
      </c>
      <c r="K5372" s="5" t="s">
        <v>464</v>
      </c>
    </row>
    <row r="5373">
      <c r="A5373" s="4">
        <v>5751.0</v>
      </c>
      <c r="B5373" s="5" t="s">
        <v>27415</v>
      </c>
      <c r="C5373" s="5" t="s">
        <v>27416</v>
      </c>
      <c r="D5373" s="6" t="s">
        <v>27386</v>
      </c>
      <c r="E5373" s="5" t="s">
        <v>26620</v>
      </c>
      <c r="F5373" s="5" t="s">
        <v>9123</v>
      </c>
      <c r="G5373" s="6" t="s">
        <v>27417</v>
      </c>
      <c r="H5373" s="7" t="s">
        <v>27418</v>
      </c>
      <c r="I5373" s="8" t="s">
        <v>27419</v>
      </c>
      <c r="J5373" s="5" t="s">
        <v>42</v>
      </c>
      <c r="K5373" s="5" t="s">
        <v>14078</v>
      </c>
    </row>
    <row r="5374">
      <c r="A5374" s="4">
        <v>5750.0</v>
      </c>
      <c r="B5374" s="5" t="s">
        <v>27420</v>
      </c>
      <c r="C5374" s="5" t="s">
        <v>27421</v>
      </c>
      <c r="D5374" s="6" t="s">
        <v>27386</v>
      </c>
      <c r="E5374" s="5" t="s">
        <v>26620</v>
      </c>
      <c r="F5374" s="5" t="s">
        <v>9123</v>
      </c>
      <c r="G5374" s="6" t="s">
        <v>27422</v>
      </c>
      <c r="H5374" s="4" t="s">
        <v>27423</v>
      </c>
      <c r="I5374" s="8" t="s">
        <v>27424</v>
      </c>
      <c r="J5374" s="5" t="s">
        <v>42</v>
      </c>
      <c r="K5374" s="5" t="s">
        <v>553</v>
      </c>
    </row>
    <row r="5375">
      <c r="A5375" s="4">
        <v>5749.0</v>
      </c>
      <c r="B5375" s="5" t="s">
        <v>27425</v>
      </c>
      <c r="C5375" s="5" t="s">
        <v>27426</v>
      </c>
      <c r="D5375" s="6" t="s">
        <v>27386</v>
      </c>
      <c r="E5375" s="5" t="s">
        <v>26620</v>
      </c>
      <c r="F5375" s="5" t="s">
        <v>9123</v>
      </c>
      <c r="G5375" s="6" t="s">
        <v>27427</v>
      </c>
      <c r="H5375" s="5" t="s">
        <v>27428</v>
      </c>
      <c r="I5375" s="8" t="s">
        <v>27429</v>
      </c>
      <c r="J5375" s="5" t="s">
        <v>108</v>
      </c>
      <c r="K5375" s="4" t="s">
        <v>42</v>
      </c>
    </row>
    <row r="5376">
      <c r="A5376" s="4">
        <v>5748.0</v>
      </c>
      <c r="B5376" s="5" t="s">
        <v>27430</v>
      </c>
      <c r="C5376" s="5" t="s">
        <v>27431</v>
      </c>
      <c r="D5376" s="6" t="s">
        <v>27386</v>
      </c>
      <c r="E5376" s="5" t="s">
        <v>26620</v>
      </c>
      <c r="F5376" s="5" t="s">
        <v>9123</v>
      </c>
      <c r="G5376" s="6" t="s">
        <v>27432</v>
      </c>
      <c r="H5376" s="7" t="s">
        <v>27433</v>
      </c>
      <c r="I5376" s="8" t="str">
        <f t="shared" ref="I5376:I5377" si="26">LOWER(SUBSTITUTE(SUBSTITUTE(SUBSTITUTE(SUBSTITUTE(SUBSTITUTE(SUBSTITUTE(SUBSTITUTE(B5376,"S.L.",""),"SL",""),"S.A.",""),"SA","")," ",""),".",""),",",""))&amp;".com"</f>
        <v>lareina.com</v>
      </c>
      <c r="J5376" s="5" t="s">
        <v>93</v>
      </c>
      <c r="K5376" s="5" t="s">
        <v>679</v>
      </c>
    </row>
    <row r="5377">
      <c r="A5377" s="4">
        <v>5747.0</v>
      </c>
      <c r="B5377" s="5" t="s">
        <v>27434</v>
      </c>
      <c r="C5377" s="5" t="s">
        <v>27435</v>
      </c>
      <c r="D5377" s="6" t="s">
        <v>27386</v>
      </c>
      <c r="E5377" s="5" t="s">
        <v>26620</v>
      </c>
      <c r="F5377" s="5" t="s">
        <v>9123</v>
      </c>
      <c r="G5377" s="6" t="s">
        <v>27436</v>
      </c>
      <c r="H5377" s="7" t="s">
        <v>27437</v>
      </c>
      <c r="I5377" s="8" t="str">
        <f t="shared" si="26"/>
        <v>libertador.com</v>
      </c>
      <c r="J5377" s="5" t="s">
        <v>42</v>
      </c>
      <c r="K5377" s="5" t="s">
        <v>74</v>
      </c>
    </row>
    <row r="5378">
      <c r="A5378" s="4">
        <v>5746.0</v>
      </c>
      <c r="B5378" s="5" t="s">
        <v>27438</v>
      </c>
      <c r="C5378" s="5" t="s">
        <v>27439</v>
      </c>
      <c r="D5378" s="6" t="s">
        <v>27386</v>
      </c>
      <c r="E5378" s="5" t="s">
        <v>26620</v>
      </c>
      <c r="F5378" s="5" t="s">
        <v>9123</v>
      </c>
      <c r="G5378" s="6" t="s">
        <v>27440</v>
      </c>
      <c r="H5378" s="5" t="s">
        <v>27441</v>
      </c>
      <c r="I5378" s="8" t="s">
        <v>27442</v>
      </c>
      <c r="J5378" s="5" t="s">
        <v>42</v>
      </c>
      <c r="K5378" s="5" t="s">
        <v>19544</v>
      </c>
    </row>
    <row r="5379">
      <c r="A5379" s="4">
        <v>5745.0</v>
      </c>
      <c r="B5379" s="5" t="s">
        <v>27443</v>
      </c>
      <c r="C5379" s="5" t="s">
        <v>27444</v>
      </c>
      <c r="D5379" s="6" t="s">
        <v>27445</v>
      </c>
      <c r="E5379" s="5" t="s">
        <v>27446</v>
      </c>
      <c r="F5379" s="5" t="s">
        <v>9123</v>
      </c>
      <c r="G5379" s="6" t="s">
        <v>27447</v>
      </c>
      <c r="H5379" s="5" t="s">
        <v>27448</v>
      </c>
      <c r="I5379" s="9" t="s">
        <v>27449</v>
      </c>
      <c r="J5379" s="5" t="s">
        <v>42</v>
      </c>
      <c r="K5379" s="5" t="s">
        <v>160</v>
      </c>
    </row>
    <row r="5380">
      <c r="A5380" s="4">
        <v>5744.0</v>
      </c>
      <c r="B5380" s="5" t="s">
        <v>27450</v>
      </c>
      <c r="C5380" s="5" t="s">
        <v>27451</v>
      </c>
      <c r="D5380" s="6" t="s">
        <v>27452</v>
      </c>
      <c r="E5380" s="5" t="s">
        <v>27453</v>
      </c>
      <c r="F5380" s="5" t="s">
        <v>9123</v>
      </c>
      <c r="G5380" s="6" t="s">
        <v>27454</v>
      </c>
      <c r="H5380" s="4" t="s">
        <v>27455</v>
      </c>
      <c r="I5380" s="8" t="s">
        <v>26291</v>
      </c>
      <c r="J5380" s="5" t="s">
        <v>93</v>
      </c>
      <c r="K5380" s="5" t="s">
        <v>254</v>
      </c>
    </row>
    <row r="5381">
      <c r="A5381" s="4">
        <v>5743.0</v>
      </c>
      <c r="B5381" s="5" t="s">
        <v>27456</v>
      </c>
      <c r="C5381" s="5" t="s">
        <v>27457</v>
      </c>
      <c r="D5381" s="6" t="s">
        <v>27452</v>
      </c>
      <c r="E5381" s="5" t="s">
        <v>27453</v>
      </c>
      <c r="F5381" s="5" t="s">
        <v>9123</v>
      </c>
      <c r="G5381" s="6" t="s">
        <v>27458</v>
      </c>
      <c r="H5381" s="7" t="s">
        <v>27459</v>
      </c>
      <c r="I5381" s="8" t="str">
        <f>LOWER(SUBSTITUTE(SUBSTITUTE(SUBSTITUTE(SUBSTITUTE(SUBSTITUTE(SUBSTITUTE(SUBSTITUTE(B5381,"S.L.",""),"SL",""),"S.A.",""),"SA","")," ",""),".",""),",",""))&amp;".com"</f>
        <v>valenciagolfhotel.com</v>
      </c>
      <c r="J5381" s="5" t="s">
        <v>42</v>
      </c>
      <c r="K5381" s="5" t="s">
        <v>1685</v>
      </c>
    </row>
    <row r="5382">
      <c r="A5382" s="4">
        <v>5742.0</v>
      </c>
      <c r="B5382" s="5" t="s">
        <v>27460</v>
      </c>
      <c r="C5382" s="5" t="s">
        <v>27461</v>
      </c>
      <c r="D5382" s="6" t="s">
        <v>26321</v>
      </c>
      <c r="E5382" s="5" t="s">
        <v>26251</v>
      </c>
      <c r="F5382" s="5" t="s">
        <v>9123</v>
      </c>
      <c r="G5382" s="6" t="s">
        <v>27462</v>
      </c>
      <c r="H5382" s="5" t="s">
        <v>27463</v>
      </c>
      <c r="I5382" s="8" t="s">
        <v>27464</v>
      </c>
      <c r="J5382" s="5" t="s">
        <v>93</v>
      </c>
      <c r="K5382" s="5" t="s">
        <v>66</v>
      </c>
    </row>
    <row r="5383">
      <c r="A5383" s="4">
        <v>5741.0</v>
      </c>
      <c r="B5383" s="5" t="s">
        <v>27465</v>
      </c>
      <c r="C5383" s="5" t="s">
        <v>27466</v>
      </c>
      <c r="D5383" s="6" t="s">
        <v>27467</v>
      </c>
      <c r="E5383" s="5" t="s">
        <v>27468</v>
      </c>
      <c r="F5383" s="5" t="s">
        <v>9123</v>
      </c>
      <c r="G5383" s="6" t="s">
        <v>27469</v>
      </c>
      <c r="H5383" s="5" t="s">
        <v>27470</v>
      </c>
      <c r="I5383" s="8" t="s">
        <v>27471</v>
      </c>
      <c r="J5383" s="5" t="s">
        <v>108</v>
      </c>
      <c r="K5383" s="5" t="s">
        <v>66</v>
      </c>
    </row>
    <row r="5384">
      <c r="A5384" s="4">
        <v>5740.0</v>
      </c>
      <c r="B5384" s="5" t="s">
        <v>27472</v>
      </c>
      <c r="C5384" s="5" t="s">
        <v>27473</v>
      </c>
      <c r="D5384" s="6" t="s">
        <v>27474</v>
      </c>
      <c r="E5384" s="5" t="s">
        <v>27475</v>
      </c>
      <c r="F5384" s="5" t="s">
        <v>9123</v>
      </c>
      <c r="G5384" s="6" t="s">
        <v>27476</v>
      </c>
      <c r="H5384" s="5" t="s">
        <v>27477</v>
      </c>
      <c r="I5384" s="9" t="s">
        <v>27478</v>
      </c>
      <c r="J5384" s="5" t="s">
        <v>108</v>
      </c>
      <c r="K5384" s="5" t="s">
        <v>294</v>
      </c>
    </row>
    <row r="5385">
      <c r="A5385" s="4">
        <v>5739.0</v>
      </c>
      <c r="B5385" s="5" t="s">
        <v>27479</v>
      </c>
      <c r="C5385" s="5" t="s">
        <v>27480</v>
      </c>
      <c r="D5385" s="6" t="s">
        <v>27358</v>
      </c>
      <c r="E5385" s="5" t="s">
        <v>26251</v>
      </c>
      <c r="F5385" s="5" t="s">
        <v>9123</v>
      </c>
      <c r="G5385" s="6" t="s">
        <v>27481</v>
      </c>
      <c r="H5385" s="5" t="s">
        <v>27482</v>
      </c>
      <c r="I5385" s="8" t="s">
        <v>493</v>
      </c>
      <c r="J5385" s="5" t="s">
        <v>42</v>
      </c>
      <c r="K5385" s="5" t="s">
        <v>308</v>
      </c>
    </row>
    <row r="5386">
      <c r="A5386" s="4">
        <v>5738.0</v>
      </c>
      <c r="B5386" s="5" t="s">
        <v>27483</v>
      </c>
      <c r="C5386" s="5" t="s">
        <v>27484</v>
      </c>
      <c r="D5386" s="6" t="s">
        <v>27485</v>
      </c>
      <c r="E5386" s="5" t="s">
        <v>27486</v>
      </c>
      <c r="F5386" s="5" t="s">
        <v>9123</v>
      </c>
      <c r="G5386" s="6" t="s">
        <v>27487</v>
      </c>
      <c r="H5386" s="5" t="s">
        <v>27488</v>
      </c>
      <c r="I5386" s="8" t="s">
        <v>27489</v>
      </c>
      <c r="J5386" s="5" t="s">
        <v>93</v>
      </c>
      <c r="K5386" s="5" t="s">
        <v>1574</v>
      </c>
    </row>
    <row r="5387">
      <c r="A5387" s="4">
        <v>5737.0</v>
      </c>
      <c r="B5387" s="5" t="s">
        <v>27490</v>
      </c>
      <c r="C5387" s="5" t="s">
        <v>27491</v>
      </c>
      <c r="D5387" s="6" t="s">
        <v>26762</v>
      </c>
      <c r="E5387" s="5" t="s">
        <v>26763</v>
      </c>
      <c r="F5387" s="5" t="s">
        <v>9123</v>
      </c>
      <c r="G5387" s="6" t="s">
        <v>27492</v>
      </c>
      <c r="H5387" s="5" t="s">
        <v>27493</v>
      </c>
      <c r="I5387" s="8" t="s">
        <v>26660</v>
      </c>
      <c r="J5387" s="5" t="s">
        <v>18</v>
      </c>
      <c r="K5387" s="5" t="s">
        <v>16099</v>
      </c>
    </row>
    <row r="5388">
      <c r="A5388" s="4">
        <v>5736.0</v>
      </c>
      <c r="B5388" s="5" t="s">
        <v>27494</v>
      </c>
      <c r="C5388" s="5" t="s">
        <v>27495</v>
      </c>
      <c r="D5388" s="6" t="s">
        <v>26762</v>
      </c>
      <c r="E5388" s="5" t="s">
        <v>26763</v>
      </c>
      <c r="F5388" s="5" t="s">
        <v>9123</v>
      </c>
      <c r="G5388" s="6" t="s">
        <v>27496</v>
      </c>
      <c r="H5388" s="7" t="s">
        <v>27497</v>
      </c>
      <c r="I5388" s="8" t="s">
        <v>27498</v>
      </c>
      <c r="J5388" s="5" t="s">
        <v>42</v>
      </c>
      <c r="K5388" s="4" t="s">
        <v>42</v>
      </c>
    </row>
    <row r="5389">
      <c r="A5389" s="4">
        <v>5735.0</v>
      </c>
      <c r="B5389" s="5" t="s">
        <v>27499</v>
      </c>
      <c r="C5389" s="5" t="s">
        <v>27500</v>
      </c>
      <c r="D5389" s="6" t="s">
        <v>27501</v>
      </c>
      <c r="E5389" s="5" t="s">
        <v>27502</v>
      </c>
      <c r="F5389" s="5" t="s">
        <v>9123</v>
      </c>
      <c r="G5389" s="6" t="s">
        <v>27503</v>
      </c>
      <c r="H5389" s="5" t="s">
        <v>27504</v>
      </c>
      <c r="I5389" s="9" t="s">
        <v>27505</v>
      </c>
      <c r="J5389" s="5" t="s">
        <v>42</v>
      </c>
      <c r="K5389" s="5" t="s">
        <v>1427</v>
      </c>
    </row>
    <row r="5390">
      <c r="A5390" s="4">
        <v>5734.0</v>
      </c>
      <c r="B5390" s="5" t="s">
        <v>27506</v>
      </c>
      <c r="C5390" s="5" t="s">
        <v>27507</v>
      </c>
      <c r="D5390" s="6" t="s">
        <v>27501</v>
      </c>
      <c r="E5390" s="5" t="s">
        <v>27502</v>
      </c>
      <c r="F5390" s="5" t="s">
        <v>9123</v>
      </c>
      <c r="G5390" s="6" t="s">
        <v>27508</v>
      </c>
      <c r="H5390" s="7" t="s">
        <v>27509</v>
      </c>
      <c r="I5390" s="8" t="s">
        <v>8159</v>
      </c>
      <c r="J5390" s="5" t="s">
        <v>93</v>
      </c>
      <c r="K5390" s="5" t="s">
        <v>6271</v>
      </c>
    </row>
    <row r="5391">
      <c r="A5391" s="4">
        <v>5733.0</v>
      </c>
      <c r="B5391" s="5" t="s">
        <v>25395</v>
      </c>
      <c r="C5391" s="5" t="s">
        <v>27510</v>
      </c>
      <c r="D5391" s="6" t="s">
        <v>27501</v>
      </c>
      <c r="E5391" s="5" t="s">
        <v>27502</v>
      </c>
      <c r="F5391" s="5" t="s">
        <v>9123</v>
      </c>
      <c r="G5391" s="6" t="s">
        <v>27511</v>
      </c>
      <c r="H5391" s="7" t="s">
        <v>27512</v>
      </c>
      <c r="I5391" s="8" t="s">
        <v>27513</v>
      </c>
      <c r="J5391" s="5" t="s">
        <v>42</v>
      </c>
      <c r="K5391" s="5" t="s">
        <v>134</v>
      </c>
    </row>
    <row r="5392">
      <c r="A5392" s="4">
        <v>5732.0</v>
      </c>
      <c r="B5392" s="5" t="s">
        <v>27514</v>
      </c>
      <c r="C5392" s="5" t="s">
        <v>27515</v>
      </c>
      <c r="D5392" s="6" t="s">
        <v>27501</v>
      </c>
      <c r="E5392" s="5" t="s">
        <v>27502</v>
      </c>
      <c r="F5392" s="5" t="s">
        <v>9123</v>
      </c>
      <c r="G5392" s="6" t="s">
        <v>27516</v>
      </c>
      <c r="H5392" s="7" t="s">
        <v>27517</v>
      </c>
      <c r="I5392" s="8" t="s">
        <v>25399</v>
      </c>
      <c r="J5392" s="5" t="s">
        <v>42</v>
      </c>
      <c r="K5392" s="5" t="s">
        <v>2700</v>
      </c>
    </row>
    <row r="5393">
      <c r="A5393" s="4">
        <v>5731.0</v>
      </c>
      <c r="B5393" s="5" t="s">
        <v>27518</v>
      </c>
      <c r="C5393" s="5" t="s">
        <v>27519</v>
      </c>
      <c r="D5393" s="6" t="s">
        <v>27501</v>
      </c>
      <c r="E5393" s="5" t="s">
        <v>27502</v>
      </c>
      <c r="F5393" s="5" t="s">
        <v>9123</v>
      </c>
      <c r="G5393" s="6" t="s">
        <v>27520</v>
      </c>
      <c r="H5393" s="5" t="s">
        <v>27521</v>
      </c>
      <c r="I5393" s="8" t="s">
        <v>27522</v>
      </c>
      <c r="J5393" s="5" t="s">
        <v>93</v>
      </c>
      <c r="K5393" s="5" t="s">
        <v>14078</v>
      </c>
    </row>
    <row r="5394">
      <c r="A5394" s="4">
        <v>5730.0</v>
      </c>
      <c r="B5394" s="5" t="s">
        <v>27523</v>
      </c>
      <c r="C5394" s="5" t="s">
        <v>27524</v>
      </c>
      <c r="D5394" s="6" t="s">
        <v>27525</v>
      </c>
      <c r="E5394" s="5" t="s">
        <v>27526</v>
      </c>
      <c r="F5394" s="5" t="s">
        <v>9123</v>
      </c>
      <c r="G5394" s="6" t="s">
        <v>27527</v>
      </c>
      <c r="H5394" s="7" t="s">
        <v>27528</v>
      </c>
      <c r="I5394" s="8" t="s">
        <v>27529</v>
      </c>
      <c r="J5394" s="5" t="s">
        <v>42</v>
      </c>
      <c r="K5394" s="5" t="s">
        <v>1086</v>
      </c>
    </row>
    <row r="5395">
      <c r="A5395" s="4">
        <v>5729.0</v>
      </c>
      <c r="B5395" s="5" t="s">
        <v>27530</v>
      </c>
      <c r="C5395" s="5" t="s">
        <v>27531</v>
      </c>
      <c r="D5395" s="6" t="s">
        <v>27525</v>
      </c>
      <c r="E5395" s="5" t="s">
        <v>27526</v>
      </c>
      <c r="F5395" s="5" t="s">
        <v>9123</v>
      </c>
      <c r="G5395" s="6" t="s">
        <v>27532</v>
      </c>
      <c r="H5395" s="4" t="s">
        <v>27533</v>
      </c>
      <c r="I5395" s="11" t="s">
        <v>27534</v>
      </c>
      <c r="J5395" s="5" t="s">
        <v>42</v>
      </c>
      <c r="K5395" s="5" t="s">
        <v>721</v>
      </c>
    </row>
    <row r="5396">
      <c r="A5396" s="4">
        <v>5728.0</v>
      </c>
      <c r="B5396" s="5" t="s">
        <v>27535</v>
      </c>
      <c r="C5396" s="5" t="s">
        <v>27536</v>
      </c>
      <c r="D5396" s="6" t="s">
        <v>27537</v>
      </c>
      <c r="E5396" s="5" t="s">
        <v>27538</v>
      </c>
      <c r="F5396" s="5" t="s">
        <v>9123</v>
      </c>
      <c r="G5396" s="6" t="s">
        <v>27539</v>
      </c>
      <c r="H5396" s="5" t="s">
        <v>27540</v>
      </c>
      <c r="I5396" s="8" t="s">
        <v>27541</v>
      </c>
      <c r="J5396" s="5" t="s">
        <v>42</v>
      </c>
      <c r="K5396" s="5" t="s">
        <v>1216</v>
      </c>
    </row>
    <row r="5397">
      <c r="A5397" s="4">
        <v>5726.0</v>
      </c>
      <c r="B5397" s="5" t="s">
        <v>27542</v>
      </c>
      <c r="C5397" s="5" t="s">
        <v>27543</v>
      </c>
      <c r="D5397" s="6" t="s">
        <v>27537</v>
      </c>
      <c r="E5397" s="5" t="s">
        <v>27538</v>
      </c>
      <c r="F5397" s="5" t="s">
        <v>9123</v>
      </c>
      <c r="G5397" s="6" t="s">
        <v>27544</v>
      </c>
      <c r="H5397" s="5" t="s">
        <v>27545</v>
      </c>
      <c r="I5397" s="8" t="s">
        <v>27546</v>
      </c>
      <c r="J5397" s="5" t="s">
        <v>42</v>
      </c>
      <c r="K5397" s="4" t="s">
        <v>42</v>
      </c>
    </row>
    <row r="5398">
      <c r="A5398" s="4">
        <v>5727.0</v>
      </c>
      <c r="B5398" s="5" t="s">
        <v>27547</v>
      </c>
      <c r="C5398" s="5" t="s">
        <v>27548</v>
      </c>
      <c r="D5398" s="6" t="s">
        <v>27537</v>
      </c>
      <c r="E5398" s="5" t="s">
        <v>27538</v>
      </c>
      <c r="F5398" s="5" t="s">
        <v>9123</v>
      </c>
      <c r="G5398" s="6" t="s">
        <v>27544</v>
      </c>
      <c r="H5398" s="5" t="s">
        <v>27545</v>
      </c>
      <c r="I5398" s="8" t="s">
        <v>27546</v>
      </c>
      <c r="J5398" s="5" t="s">
        <v>463</v>
      </c>
      <c r="K5398" s="5" t="s">
        <v>109</v>
      </c>
    </row>
    <row r="5399">
      <c r="A5399" s="4">
        <v>5725.0</v>
      </c>
      <c r="B5399" s="5" t="s">
        <v>27549</v>
      </c>
      <c r="C5399" s="5" t="s">
        <v>27550</v>
      </c>
      <c r="D5399" s="6" t="s">
        <v>27537</v>
      </c>
      <c r="E5399" s="5" t="s">
        <v>27538</v>
      </c>
      <c r="F5399" s="5" t="s">
        <v>9123</v>
      </c>
      <c r="G5399" s="6" t="s">
        <v>27551</v>
      </c>
      <c r="H5399" s="5" t="s">
        <v>27552</v>
      </c>
      <c r="I5399" s="8" t="s">
        <v>27553</v>
      </c>
      <c r="J5399" s="5" t="s">
        <v>108</v>
      </c>
      <c r="K5399" s="5" t="s">
        <v>52</v>
      </c>
    </row>
    <row r="5400">
      <c r="A5400" s="4">
        <v>5724.0</v>
      </c>
      <c r="B5400" s="5" t="s">
        <v>27554</v>
      </c>
      <c r="C5400" s="5" t="s">
        <v>27555</v>
      </c>
      <c r="D5400" s="6" t="s">
        <v>27556</v>
      </c>
      <c r="E5400" s="5" t="s">
        <v>27557</v>
      </c>
      <c r="F5400" s="5" t="s">
        <v>9123</v>
      </c>
      <c r="G5400" s="6" t="s">
        <v>27558</v>
      </c>
      <c r="H5400" s="4" t="s">
        <v>27559</v>
      </c>
      <c r="I5400" s="8" t="s">
        <v>27560</v>
      </c>
      <c r="J5400" s="5" t="s">
        <v>18</v>
      </c>
      <c r="K5400" s="4" t="s">
        <v>42</v>
      </c>
    </row>
    <row r="5401">
      <c r="A5401" s="4">
        <v>5723.0</v>
      </c>
      <c r="B5401" s="5" t="s">
        <v>27561</v>
      </c>
      <c r="C5401" s="5" t="s">
        <v>27562</v>
      </c>
      <c r="D5401" s="6" t="s">
        <v>27563</v>
      </c>
      <c r="E5401" s="5" t="s">
        <v>27564</v>
      </c>
      <c r="F5401" s="5" t="s">
        <v>9123</v>
      </c>
      <c r="G5401" s="6" t="s">
        <v>27565</v>
      </c>
      <c r="H5401" s="4" t="s">
        <v>27566</v>
      </c>
      <c r="I5401" s="8" t="s">
        <v>27567</v>
      </c>
      <c r="J5401" s="5" t="s">
        <v>93</v>
      </c>
      <c r="K5401" s="5" t="s">
        <v>553</v>
      </c>
    </row>
    <row r="5402">
      <c r="A5402" s="4">
        <v>5721.0</v>
      </c>
      <c r="B5402" s="5" t="s">
        <v>27568</v>
      </c>
      <c r="C5402" s="5" t="s">
        <v>27569</v>
      </c>
      <c r="D5402" s="6" t="s">
        <v>27570</v>
      </c>
      <c r="E5402" s="5" t="s">
        <v>27571</v>
      </c>
      <c r="F5402" s="5" t="s">
        <v>9123</v>
      </c>
      <c r="G5402" s="6" t="s">
        <v>27572</v>
      </c>
      <c r="H5402" s="7" t="s">
        <v>27573</v>
      </c>
      <c r="I5402" s="8" t="s">
        <v>26352</v>
      </c>
      <c r="J5402" s="5" t="s">
        <v>93</v>
      </c>
      <c r="K5402" s="5" t="s">
        <v>921</v>
      </c>
    </row>
    <row r="5403">
      <c r="A5403" s="4">
        <v>5722.0</v>
      </c>
      <c r="B5403" s="5" t="s">
        <v>27574</v>
      </c>
      <c r="C5403" s="5" t="s">
        <v>27569</v>
      </c>
      <c r="D5403" s="6" t="s">
        <v>27570</v>
      </c>
      <c r="E5403" s="5" t="s">
        <v>27571</v>
      </c>
      <c r="F5403" s="5" t="s">
        <v>9123</v>
      </c>
      <c r="G5403" s="6" t="s">
        <v>27572</v>
      </c>
      <c r="H5403" s="7" t="s">
        <v>27575</v>
      </c>
      <c r="I5403" s="8" t="s">
        <v>27576</v>
      </c>
      <c r="J5403" s="5" t="s">
        <v>463</v>
      </c>
      <c r="K5403" s="5" t="s">
        <v>921</v>
      </c>
    </row>
    <row r="5404">
      <c r="A5404" s="4">
        <v>5720.0</v>
      </c>
      <c r="B5404" s="5" t="s">
        <v>27577</v>
      </c>
      <c r="C5404" s="5" t="s">
        <v>27578</v>
      </c>
      <c r="D5404" s="6" t="s">
        <v>26321</v>
      </c>
      <c r="E5404" s="5" t="s">
        <v>26251</v>
      </c>
      <c r="F5404" s="5" t="s">
        <v>9123</v>
      </c>
      <c r="G5404" s="6" t="s">
        <v>27579</v>
      </c>
      <c r="H5404" s="4" t="s">
        <v>27580</v>
      </c>
      <c r="I5404" s="8" t="s">
        <v>27581</v>
      </c>
      <c r="J5404" s="5" t="s">
        <v>93</v>
      </c>
      <c r="K5404" s="4" t="s">
        <v>42</v>
      </c>
    </row>
    <row r="5405">
      <c r="A5405" s="4">
        <v>5719.0</v>
      </c>
      <c r="B5405" s="5" t="s">
        <v>27582</v>
      </c>
      <c r="C5405" s="5" t="s">
        <v>27583</v>
      </c>
      <c r="D5405" s="6" t="s">
        <v>27537</v>
      </c>
      <c r="E5405" s="5" t="s">
        <v>27538</v>
      </c>
      <c r="F5405" s="5" t="s">
        <v>9123</v>
      </c>
      <c r="G5405" s="6" t="s">
        <v>27584</v>
      </c>
      <c r="H5405" s="5" t="s">
        <v>27585</v>
      </c>
      <c r="I5405" s="9" t="s">
        <v>27586</v>
      </c>
      <c r="J5405" s="5" t="s">
        <v>93</v>
      </c>
      <c r="K5405" s="4" t="s">
        <v>42</v>
      </c>
    </row>
    <row r="5406">
      <c r="A5406" s="4">
        <v>5718.0</v>
      </c>
      <c r="B5406" s="5" t="s">
        <v>27587</v>
      </c>
      <c r="C5406" s="5" t="s">
        <v>27588</v>
      </c>
      <c r="D5406" s="6" t="s">
        <v>26262</v>
      </c>
      <c r="E5406" s="5" t="s">
        <v>26263</v>
      </c>
      <c r="F5406" s="5" t="s">
        <v>9123</v>
      </c>
      <c r="G5406" s="6" t="s">
        <v>27589</v>
      </c>
      <c r="H5406" s="7" t="s">
        <v>27590</v>
      </c>
      <c r="I5406" s="8" t="str">
        <f>LOWER(SUBSTITUTE(SUBSTITUTE(SUBSTITUTE(SUBSTITUTE(SUBSTITUTE(SUBSTITUTE(SUBSTITUTE(B5406,"S.L.",""),"SL",""),"S.A.",""),"SA","")," ",""),".",""),",",""))&amp;".com"</f>
        <v>edelweissiberica.com</v>
      </c>
      <c r="J5406" s="5" t="s">
        <v>93</v>
      </c>
      <c r="K5406" s="4" t="s">
        <v>42</v>
      </c>
    </row>
    <row r="5407">
      <c r="A5407" s="4">
        <v>5717.0</v>
      </c>
      <c r="B5407" s="5" t="s">
        <v>27591</v>
      </c>
      <c r="C5407" s="5" t="s">
        <v>27592</v>
      </c>
      <c r="D5407" s="6" t="s">
        <v>26262</v>
      </c>
      <c r="E5407" s="5" t="s">
        <v>26263</v>
      </c>
      <c r="F5407" s="5" t="s">
        <v>9123</v>
      </c>
      <c r="G5407" s="6" t="s">
        <v>27593</v>
      </c>
      <c r="H5407" s="5" t="s">
        <v>27594</v>
      </c>
      <c r="I5407" s="8" t="s">
        <v>2995</v>
      </c>
      <c r="J5407" s="5" t="s">
        <v>93</v>
      </c>
      <c r="K5407" s="5" t="s">
        <v>381</v>
      </c>
    </row>
    <row r="5408">
      <c r="A5408" s="4">
        <v>5716.0</v>
      </c>
      <c r="B5408" s="5" t="s">
        <v>27595</v>
      </c>
      <c r="C5408" s="5" t="s">
        <v>27596</v>
      </c>
      <c r="D5408" s="6" t="s">
        <v>26407</v>
      </c>
      <c r="E5408" s="5" t="s">
        <v>26251</v>
      </c>
      <c r="F5408" s="5" t="s">
        <v>9123</v>
      </c>
      <c r="G5408" s="6" t="s">
        <v>27597</v>
      </c>
      <c r="H5408" s="7" t="s">
        <v>27598</v>
      </c>
      <c r="I5408" s="8" t="str">
        <f>LOWER(SUBSTITUTE(SUBSTITUTE(SUBSTITUTE(SUBSTITUTE(SUBSTITUTE(SUBSTITUTE(SUBSTITUTE(B5408,"S.L.",""),"SL",""),"S.A.",""),"SA","")," ",""),".",""),",",""))&amp;".com"</f>
        <v>oneshotvalencia.com</v>
      </c>
      <c r="J5408" s="5" t="s">
        <v>93</v>
      </c>
      <c r="K5408" s="4" t="s">
        <v>42</v>
      </c>
    </row>
    <row r="5409">
      <c r="A5409" s="4">
        <v>5715.0</v>
      </c>
      <c r="B5409" s="5" t="s">
        <v>27599</v>
      </c>
      <c r="C5409" s="5" t="s">
        <v>27600</v>
      </c>
      <c r="D5409" s="6" t="s">
        <v>26262</v>
      </c>
      <c r="E5409" s="5" t="s">
        <v>26263</v>
      </c>
      <c r="F5409" s="5" t="s">
        <v>9123</v>
      </c>
      <c r="G5409" s="6" t="s">
        <v>27601</v>
      </c>
      <c r="H5409" s="5" t="s">
        <v>27602</v>
      </c>
      <c r="I5409" s="8" t="s">
        <v>27603</v>
      </c>
      <c r="J5409" s="5" t="s">
        <v>463</v>
      </c>
      <c r="K5409" s="5" t="s">
        <v>2683</v>
      </c>
    </row>
    <row r="5410">
      <c r="A5410" s="4">
        <v>5714.0</v>
      </c>
      <c r="B5410" s="5" t="s">
        <v>27604</v>
      </c>
      <c r="C5410" s="5" t="s">
        <v>27605</v>
      </c>
      <c r="D5410" s="6" t="s">
        <v>27606</v>
      </c>
      <c r="E5410" s="5" t="s">
        <v>26263</v>
      </c>
      <c r="F5410" s="5" t="s">
        <v>9123</v>
      </c>
      <c r="G5410" s="6" t="s">
        <v>27607</v>
      </c>
      <c r="H5410" s="7" t="s">
        <v>27608</v>
      </c>
      <c r="I5410" s="8" t="s">
        <v>27609</v>
      </c>
      <c r="J5410" s="5" t="s">
        <v>9605</v>
      </c>
      <c r="K5410" s="5" t="s">
        <v>35</v>
      </c>
    </row>
    <row r="5411">
      <c r="A5411" s="4">
        <v>5713.0</v>
      </c>
      <c r="B5411" s="5" t="s">
        <v>27610</v>
      </c>
      <c r="C5411" s="5" t="s">
        <v>27611</v>
      </c>
      <c r="D5411" s="6" t="s">
        <v>27612</v>
      </c>
      <c r="E5411" s="5" t="s">
        <v>27613</v>
      </c>
      <c r="F5411" s="5" t="s">
        <v>9123</v>
      </c>
      <c r="G5411" s="6" t="s">
        <v>27614</v>
      </c>
      <c r="H5411" s="5" t="s">
        <v>27615</v>
      </c>
      <c r="I5411" s="8" t="s">
        <v>27616</v>
      </c>
      <c r="J5411" s="5" t="s">
        <v>108</v>
      </c>
      <c r="K5411" s="5" t="s">
        <v>280</v>
      </c>
    </row>
    <row r="5412">
      <c r="A5412" s="4">
        <v>5712.0</v>
      </c>
      <c r="B5412" s="5" t="s">
        <v>27617</v>
      </c>
      <c r="C5412" s="5" t="s">
        <v>27618</v>
      </c>
      <c r="D5412" s="6" t="s">
        <v>27619</v>
      </c>
      <c r="E5412" s="5" t="s">
        <v>27620</v>
      </c>
      <c r="F5412" s="5" t="s">
        <v>9123</v>
      </c>
      <c r="G5412" s="6" t="s">
        <v>27621</v>
      </c>
      <c r="H5412" s="5" t="s">
        <v>27622</v>
      </c>
      <c r="I5412" s="8" t="s">
        <v>27623</v>
      </c>
      <c r="J5412" s="5" t="s">
        <v>108</v>
      </c>
      <c r="K5412" s="5" t="s">
        <v>35</v>
      </c>
    </row>
    <row r="5413">
      <c r="A5413" s="4">
        <v>5711.0</v>
      </c>
      <c r="B5413" s="5" t="s">
        <v>27624</v>
      </c>
      <c r="C5413" s="5" t="s">
        <v>27625</v>
      </c>
      <c r="D5413" s="6" t="s">
        <v>26262</v>
      </c>
      <c r="E5413" s="5" t="s">
        <v>26263</v>
      </c>
      <c r="F5413" s="5" t="s">
        <v>9123</v>
      </c>
      <c r="G5413" s="6" t="s">
        <v>27626</v>
      </c>
      <c r="H5413" s="5" t="s">
        <v>27627</v>
      </c>
      <c r="I5413" s="8" t="s">
        <v>27628</v>
      </c>
      <c r="J5413" s="5" t="s">
        <v>42</v>
      </c>
      <c r="K5413" s="4" t="s">
        <v>42</v>
      </c>
    </row>
    <row r="5414">
      <c r="A5414" s="4">
        <v>5710.0</v>
      </c>
      <c r="B5414" s="5" t="s">
        <v>27629</v>
      </c>
      <c r="C5414" s="5" t="s">
        <v>27630</v>
      </c>
      <c r="D5414" s="6" t="s">
        <v>27631</v>
      </c>
      <c r="E5414" s="5" t="s">
        <v>27632</v>
      </c>
      <c r="F5414" s="5" t="s">
        <v>9123</v>
      </c>
      <c r="G5414" s="6" t="s">
        <v>27633</v>
      </c>
      <c r="H5414" s="7" t="s">
        <v>27634</v>
      </c>
      <c r="I5414" s="8" t="str">
        <f>LOWER(SUBSTITUTE(SUBSTITUTE(SUBSTITUTE(SUBSTITUTE(SUBSTITUTE(SUBSTITUTE(SUBSTITUTE(B5414,"S.L.",""),"SL",""),"S.A.",""),"SA","")," ",""),".",""),",",""))&amp;".com"</f>
        <v>villabensun.com</v>
      </c>
      <c r="J5414" s="5" t="s">
        <v>93</v>
      </c>
      <c r="K5414" s="5" t="s">
        <v>152</v>
      </c>
    </row>
    <row r="5415">
      <c r="A5415" s="4">
        <v>12360.0</v>
      </c>
      <c r="B5415" s="5" t="s">
        <v>27635</v>
      </c>
      <c r="C5415" s="5" t="s">
        <v>27636</v>
      </c>
      <c r="D5415" s="6" t="s">
        <v>27336</v>
      </c>
      <c r="E5415" s="5" t="s">
        <v>27337</v>
      </c>
      <c r="F5415" s="5" t="s">
        <v>9123</v>
      </c>
      <c r="G5415" s="17" t="s">
        <v>27637</v>
      </c>
      <c r="H5415" s="5" t="s">
        <v>27638</v>
      </c>
      <c r="I5415" s="11" t="s">
        <v>27639</v>
      </c>
      <c r="J5415" s="5" t="s">
        <v>42</v>
      </c>
      <c r="K5415" s="4" t="s">
        <v>42</v>
      </c>
    </row>
    <row r="5416">
      <c r="A5416" s="4">
        <v>5709.0</v>
      </c>
      <c r="B5416" s="5" t="s">
        <v>27640</v>
      </c>
      <c r="C5416" s="5" t="s">
        <v>27641</v>
      </c>
      <c r="D5416" s="6" t="s">
        <v>26496</v>
      </c>
      <c r="E5416" s="5" t="s">
        <v>26251</v>
      </c>
      <c r="F5416" s="5" t="s">
        <v>9123</v>
      </c>
      <c r="G5416" s="6" t="s">
        <v>27642</v>
      </c>
      <c r="H5416" s="5" t="s">
        <v>27643</v>
      </c>
      <c r="I5416" s="8" t="s">
        <v>27644</v>
      </c>
      <c r="J5416" s="5" t="s">
        <v>42</v>
      </c>
      <c r="K5416" s="4" t="s">
        <v>42</v>
      </c>
    </row>
    <row r="5417">
      <c r="A5417" s="4">
        <v>5708.0</v>
      </c>
      <c r="B5417" s="5" t="s">
        <v>27645</v>
      </c>
      <c r="C5417" s="5" t="s">
        <v>27646</v>
      </c>
      <c r="D5417" s="6" t="s">
        <v>26278</v>
      </c>
      <c r="E5417" s="5" t="s">
        <v>26251</v>
      </c>
      <c r="F5417" s="5" t="s">
        <v>9123</v>
      </c>
      <c r="G5417" s="6" t="s">
        <v>27647</v>
      </c>
      <c r="H5417" s="5" t="s">
        <v>27648</v>
      </c>
      <c r="I5417" s="8" t="s">
        <v>27649</v>
      </c>
      <c r="J5417" s="5" t="s">
        <v>463</v>
      </c>
      <c r="K5417" s="4" t="s">
        <v>42</v>
      </c>
    </row>
    <row r="5418">
      <c r="A5418" s="4">
        <v>5707.0</v>
      </c>
      <c r="B5418" s="5" t="s">
        <v>27650</v>
      </c>
      <c r="C5418" s="5" t="s">
        <v>27651</v>
      </c>
      <c r="D5418" s="6" t="s">
        <v>25880</v>
      </c>
      <c r="E5418" s="5" t="s">
        <v>25881</v>
      </c>
      <c r="F5418" s="5" t="s">
        <v>25438</v>
      </c>
      <c r="G5418" s="6" t="s">
        <v>27652</v>
      </c>
      <c r="H5418" s="5" t="s">
        <v>27653</v>
      </c>
      <c r="I5418" s="8" t="s">
        <v>27654</v>
      </c>
      <c r="J5418" s="5" t="s">
        <v>42</v>
      </c>
      <c r="K5418" s="4" t="s">
        <v>42</v>
      </c>
    </row>
    <row r="5419">
      <c r="A5419" s="4">
        <v>5706.0</v>
      </c>
      <c r="B5419" s="5" t="s">
        <v>27655</v>
      </c>
      <c r="C5419" s="5" t="s">
        <v>27656</v>
      </c>
      <c r="D5419" s="6" t="s">
        <v>27657</v>
      </c>
      <c r="E5419" s="5" t="s">
        <v>26251</v>
      </c>
      <c r="F5419" s="5" t="s">
        <v>9123</v>
      </c>
      <c r="G5419" s="6" t="s">
        <v>27658</v>
      </c>
      <c r="H5419" s="7" t="s">
        <v>27659</v>
      </c>
      <c r="I5419" s="8" t="str">
        <f>LOWER(SUBSTITUTE(SUBSTITUTE(SUBSTITUTE(SUBSTITUTE(SUBSTITUTE(SUBSTITUTE(SUBSTITUTE(B5419,"S.L.",""),"SL",""),"S.A.",""),"SA","")," ",""),".",""),",",""))&amp;".com"</f>
        <v>casualsocarratvalencia.com</v>
      </c>
      <c r="J5419" s="5" t="s">
        <v>42</v>
      </c>
      <c r="K5419" s="4" t="s">
        <v>42</v>
      </c>
    </row>
    <row r="5420">
      <c r="A5420" s="4">
        <v>5705.0</v>
      </c>
      <c r="B5420" s="5" t="s">
        <v>27660</v>
      </c>
      <c r="C5420" s="5" t="s">
        <v>27661</v>
      </c>
      <c r="D5420" s="6" t="s">
        <v>26269</v>
      </c>
      <c r="E5420" s="5" t="s">
        <v>26251</v>
      </c>
      <c r="F5420" s="5" t="s">
        <v>9123</v>
      </c>
      <c r="G5420" s="6" t="s">
        <v>27662</v>
      </c>
      <c r="H5420" s="5" t="s">
        <v>27663</v>
      </c>
      <c r="I5420" s="8" t="s">
        <v>27664</v>
      </c>
      <c r="J5420" s="5" t="s">
        <v>108</v>
      </c>
      <c r="K5420" s="4" t="s">
        <v>42</v>
      </c>
    </row>
    <row r="5421">
      <c r="A5421" s="4">
        <v>5704.0</v>
      </c>
      <c r="B5421" s="5" t="s">
        <v>27665</v>
      </c>
      <c r="C5421" s="5" t="s">
        <v>27666</v>
      </c>
      <c r="D5421" s="6" t="s">
        <v>26321</v>
      </c>
      <c r="E5421" s="5" t="s">
        <v>26251</v>
      </c>
      <c r="F5421" s="5" t="s">
        <v>9123</v>
      </c>
      <c r="G5421" s="6" t="s">
        <v>27667</v>
      </c>
      <c r="H5421" s="5" t="s">
        <v>27668</v>
      </c>
      <c r="I5421" s="8" t="s">
        <v>27669</v>
      </c>
      <c r="J5421" s="5" t="s">
        <v>93</v>
      </c>
      <c r="K5421" s="4" t="s">
        <v>42</v>
      </c>
    </row>
    <row r="5422">
      <c r="A5422" s="4">
        <v>5703.0</v>
      </c>
      <c r="B5422" s="5" t="s">
        <v>27670</v>
      </c>
      <c r="C5422" s="5" t="s">
        <v>27671</v>
      </c>
      <c r="D5422" s="6" t="s">
        <v>26283</v>
      </c>
      <c r="E5422" s="5" t="s">
        <v>26251</v>
      </c>
      <c r="F5422" s="5" t="s">
        <v>9123</v>
      </c>
      <c r="G5422" s="6" t="s">
        <v>27672</v>
      </c>
      <c r="H5422" s="5" t="s">
        <v>27673</v>
      </c>
      <c r="I5422" s="8" t="s">
        <v>27674</v>
      </c>
      <c r="J5422" s="5" t="s">
        <v>42</v>
      </c>
      <c r="K5422" s="5" t="s">
        <v>35</v>
      </c>
    </row>
    <row r="5423">
      <c r="A5423" s="4">
        <v>5702.0</v>
      </c>
      <c r="B5423" s="5" t="s">
        <v>27675</v>
      </c>
      <c r="C5423" s="5" t="s">
        <v>27676</v>
      </c>
      <c r="D5423" s="6" t="s">
        <v>26283</v>
      </c>
      <c r="E5423" s="5" t="s">
        <v>26251</v>
      </c>
      <c r="F5423" s="5" t="s">
        <v>9123</v>
      </c>
      <c r="G5423" s="6" t="s">
        <v>27677</v>
      </c>
      <c r="H5423" s="5" t="s">
        <v>27678</v>
      </c>
      <c r="I5423" s="8" t="s">
        <v>27679</v>
      </c>
      <c r="J5423" s="5" t="s">
        <v>42</v>
      </c>
      <c r="K5423" s="5" t="s">
        <v>115</v>
      </c>
    </row>
    <row r="5424">
      <c r="A5424" s="4">
        <v>5701.0</v>
      </c>
      <c r="B5424" s="5" t="s">
        <v>27680</v>
      </c>
      <c r="C5424" s="5" t="s">
        <v>27681</v>
      </c>
      <c r="D5424" s="6" t="s">
        <v>26856</v>
      </c>
      <c r="E5424" s="5" t="s">
        <v>26834</v>
      </c>
      <c r="F5424" s="5" t="s">
        <v>9123</v>
      </c>
      <c r="G5424" s="6" t="s">
        <v>27682</v>
      </c>
      <c r="H5424" s="5" t="s">
        <v>27683</v>
      </c>
      <c r="I5424" s="8" t="s">
        <v>27684</v>
      </c>
      <c r="J5424" s="5" t="s">
        <v>42</v>
      </c>
      <c r="K5424" s="5" t="s">
        <v>66</v>
      </c>
    </row>
    <row r="5425">
      <c r="A5425" s="4">
        <v>5700.0</v>
      </c>
      <c r="B5425" s="5" t="s">
        <v>27685</v>
      </c>
      <c r="C5425" s="5" t="s">
        <v>27686</v>
      </c>
      <c r="D5425" s="6" t="s">
        <v>26460</v>
      </c>
      <c r="E5425" s="5" t="s">
        <v>26251</v>
      </c>
      <c r="F5425" s="5" t="s">
        <v>9123</v>
      </c>
      <c r="G5425" s="6" t="s">
        <v>27687</v>
      </c>
      <c r="H5425" s="5" t="s">
        <v>27688</v>
      </c>
      <c r="I5425" s="8" t="s">
        <v>27689</v>
      </c>
      <c r="J5425" s="5" t="s">
        <v>42</v>
      </c>
      <c r="K5425" s="4" t="s">
        <v>42</v>
      </c>
    </row>
    <row r="5426">
      <c r="A5426" s="4">
        <v>5699.0</v>
      </c>
      <c r="B5426" s="5" t="s">
        <v>27690</v>
      </c>
      <c r="C5426" s="5" t="s">
        <v>27691</v>
      </c>
      <c r="D5426" s="6" t="s">
        <v>26496</v>
      </c>
      <c r="E5426" s="5" t="s">
        <v>26251</v>
      </c>
      <c r="F5426" s="5" t="s">
        <v>9123</v>
      </c>
      <c r="G5426" s="6" t="s">
        <v>27692</v>
      </c>
      <c r="H5426" s="5" t="s">
        <v>27693</v>
      </c>
      <c r="I5426" s="8" t="s">
        <v>27694</v>
      </c>
      <c r="J5426" s="5" t="s">
        <v>108</v>
      </c>
      <c r="K5426" s="4" t="s">
        <v>42</v>
      </c>
    </row>
    <row r="5427">
      <c r="A5427" s="4">
        <v>5698.0</v>
      </c>
      <c r="B5427" s="5" t="s">
        <v>27695</v>
      </c>
      <c r="C5427" s="5" t="s">
        <v>27696</v>
      </c>
      <c r="D5427" s="6" t="s">
        <v>26460</v>
      </c>
      <c r="E5427" s="5" t="s">
        <v>26251</v>
      </c>
      <c r="F5427" s="5" t="s">
        <v>9123</v>
      </c>
      <c r="G5427" s="6" t="s">
        <v>27697</v>
      </c>
      <c r="H5427" s="7" t="s">
        <v>27698</v>
      </c>
      <c r="I5427" s="8" t="s">
        <v>27699</v>
      </c>
      <c r="J5427" s="5" t="s">
        <v>232</v>
      </c>
      <c r="K5427" s="5" t="s">
        <v>553</v>
      </c>
    </row>
    <row r="5428">
      <c r="A5428" s="4">
        <v>5697.0</v>
      </c>
      <c r="B5428" s="5" t="s">
        <v>27700</v>
      </c>
      <c r="C5428" s="5" t="s">
        <v>27701</v>
      </c>
      <c r="D5428" s="6" t="s">
        <v>27556</v>
      </c>
      <c r="E5428" s="5" t="s">
        <v>27557</v>
      </c>
      <c r="F5428" s="5" t="s">
        <v>9123</v>
      </c>
      <c r="G5428" s="6" t="s">
        <v>27702</v>
      </c>
      <c r="H5428" s="5" t="s">
        <v>27703</v>
      </c>
      <c r="I5428" s="8" t="s">
        <v>27704</v>
      </c>
      <c r="J5428" s="5" t="s">
        <v>108</v>
      </c>
      <c r="K5428" s="5" t="s">
        <v>19</v>
      </c>
    </row>
    <row r="5429">
      <c r="A5429" s="4">
        <v>5696.0</v>
      </c>
      <c r="B5429" s="5" t="s">
        <v>27705</v>
      </c>
      <c r="C5429" s="5" t="s">
        <v>27706</v>
      </c>
      <c r="D5429" s="6" t="s">
        <v>26619</v>
      </c>
      <c r="E5429" s="5" t="s">
        <v>27446</v>
      </c>
      <c r="F5429" s="5" t="s">
        <v>9123</v>
      </c>
      <c r="G5429" s="6" t="s">
        <v>27707</v>
      </c>
      <c r="H5429" s="7" t="s">
        <v>27708</v>
      </c>
      <c r="I5429" s="8" t="s">
        <v>27709</v>
      </c>
      <c r="J5429" s="5" t="s">
        <v>93</v>
      </c>
      <c r="K5429" s="4" t="s">
        <v>42</v>
      </c>
    </row>
    <row r="5430">
      <c r="A5430" s="4">
        <v>5695.0</v>
      </c>
      <c r="B5430" s="5" t="s">
        <v>27710</v>
      </c>
      <c r="C5430" s="5" t="s">
        <v>27711</v>
      </c>
      <c r="D5430" s="6" t="s">
        <v>26856</v>
      </c>
      <c r="E5430" s="5" t="s">
        <v>26834</v>
      </c>
      <c r="F5430" s="5" t="s">
        <v>9123</v>
      </c>
      <c r="G5430" s="6" t="s">
        <v>27712</v>
      </c>
      <c r="H5430" s="4" t="s">
        <v>27713</v>
      </c>
      <c r="I5430" s="11" t="s">
        <v>27714</v>
      </c>
      <c r="J5430" s="5" t="s">
        <v>93</v>
      </c>
      <c r="K5430" s="5" t="s">
        <v>170</v>
      </c>
    </row>
    <row r="5431">
      <c r="A5431" s="4">
        <v>5694.0</v>
      </c>
      <c r="B5431" s="5" t="s">
        <v>27715</v>
      </c>
      <c r="C5431" s="5" t="s">
        <v>27716</v>
      </c>
      <c r="D5431" s="6" t="s">
        <v>27717</v>
      </c>
      <c r="E5431" s="5" t="s">
        <v>27718</v>
      </c>
      <c r="F5431" s="5" t="s">
        <v>9123</v>
      </c>
      <c r="G5431" s="6" t="s">
        <v>27719</v>
      </c>
      <c r="H5431" s="5" t="s">
        <v>27720</v>
      </c>
      <c r="I5431" s="11" t="s">
        <v>27721</v>
      </c>
      <c r="J5431" s="5" t="s">
        <v>93</v>
      </c>
      <c r="K5431" s="4" t="s">
        <v>42</v>
      </c>
    </row>
    <row r="5432">
      <c r="A5432" s="4">
        <v>5693.0</v>
      </c>
      <c r="B5432" s="5" t="s">
        <v>27722</v>
      </c>
      <c r="C5432" s="5" t="s">
        <v>27723</v>
      </c>
      <c r="D5432" s="6" t="s">
        <v>26278</v>
      </c>
      <c r="E5432" s="5" t="s">
        <v>26251</v>
      </c>
      <c r="F5432" s="5" t="s">
        <v>9123</v>
      </c>
      <c r="G5432" s="6" t="s">
        <v>27724</v>
      </c>
      <c r="H5432" s="7" t="s">
        <v>27725</v>
      </c>
      <c r="I5432" s="8" t="str">
        <f>LOWER(SUBSTITUTE(SUBSTITUTE(SUBSTITUTE(SUBSTITUTE(SUBSTITUTE(SUBSTITUTE(SUBSTITUTE(B5432,"S.L.",""),"SL",""),"S.A.",""),"SA","")," ",""),".",""),",",""))&amp;".com"</f>
        <v>labenjaminaderestauracion.com</v>
      </c>
      <c r="J5432" s="5" t="s">
        <v>108</v>
      </c>
      <c r="K5432" s="4" t="s">
        <v>42</v>
      </c>
    </row>
    <row r="5433">
      <c r="A5433" s="4">
        <v>5692.0</v>
      </c>
      <c r="B5433" s="5" t="s">
        <v>27726</v>
      </c>
      <c r="C5433" s="5" t="s">
        <v>27727</v>
      </c>
      <c r="D5433" s="6" t="s">
        <v>27038</v>
      </c>
      <c r="E5433" s="5" t="s">
        <v>27020</v>
      </c>
      <c r="F5433" s="5" t="s">
        <v>9123</v>
      </c>
      <c r="G5433" s="6" t="s">
        <v>27728</v>
      </c>
      <c r="H5433" s="7" t="s">
        <v>27729</v>
      </c>
      <c r="I5433" s="8" t="s">
        <v>27730</v>
      </c>
      <c r="J5433" s="5" t="s">
        <v>108</v>
      </c>
      <c r="K5433" s="5" t="s">
        <v>921</v>
      </c>
    </row>
    <row r="5434">
      <c r="A5434" s="4">
        <v>5691.0</v>
      </c>
      <c r="B5434" s="5" t="s">
        <v>27731</v>
      </c>
      <c r="C5434" s="5" t="s">
        <v>27732</v>
      </c>
      <c r="D5434" s="6" t="s">
        <v>27733</v>
      </c>
      <c r="E5434" s="5" t="s">
        <v>27734</v>
      </c>
      <c r="F5434" s="5" t="s">
        <v>9123</v>
      </c>
      <c r="G5434" s="6" t="s">
        <v>27735</v>
      </c>
      <c r="H5434" s="7" t="s">
        <v>27736</v>
      </c>
      <c r="I5434" s="11" t="s">
        <v>27737</v>
      </c>
      <c r="J5434" s="5" t="s">
        <v>9605</v>
      </c>
      <c r="K5434" s="5" t="s">
        <v>921</v>
      </c>
    </row>
    <row r="5435">
      <c r="A5435" s="4">
        <v>11143.0</v>
      </c>
      <c r="B5435" s="5" t="s">
        <v>27738</v>
      </c>
      <c r="C5435" s="5" t="s">
        <v>27739</v>
      </c>
      <c r="D5435" s="6" t="s">
        <v>27740</v>
      </c>
      <c r="E5435" s="5" t="s">
        <v>23840</v>
      </c>
      <c r="F5435" s="5" t="s">
        <v>22149</v>
      </c>
      <c r="G5435" s="12" t="s">
        <v>27741</v>
      </c>
      <c r="H5435" s="4" t="s">
        <v>27742</v>
      </c>
      <c r="I5435" s="8" t="s">
        <v>27743</v>
      </c>
      <c r="J5435" s="5" t="s">
        <v>108</v>
      </c>
      <c r="K5435" s="4" t="s">
        <v>42</v>
      </c>
    </row>
    <row r="5436">
      <c r="A5436" s="4">
        <v>11149.0</v>
      </c>
      <c r="B5436" s="5" t="s">
        <v>27744</v>
      </c>
      <c r="C5436" s="5" t="s">
        <v>27745</v>
      </c>
      <c r="D5436" s="6" t="s">
        <v>23958</v>
      </c>
      <c r="E5436" s="5" t="s">
        <v>23959</v>
      </c>
      <c r="F5436" s="5" t="s">
        <v>22149</v>
      </c>
      <c r="G5436" s="12" t="s">
        <v>27746</v>
      </c>
      <c r="H5436" s="4" t="s">
        <v>27747</v>
      </c>
      <c r="I5436" s="8" t="s">
        <v>27748</v>
      </c>
      <c r="J5436" s="5" t="s">
        <v>93</v>
      </c>
      <c r="K5436" s="5" t="s">
        <v>66</v>
      </c>
    </row>
    <row r="5437">
      <c r="A5437" s="4">
        <v>12310.0</v>
      </c>
      <c r="B5437" s="5" t="s">
        <v>27749</v>
      </c>
      <c r="C5437" s="5" t="s">
        <v>27750</v>
      </c>
      <c r="D5437" s="6" t="s">
        <v>9633</v>
      </c>
      <c r="E5437" s="5" t="s">
        <v>9634</v>
      </c>
      <c r="F5437" s="5" t="s">
        <v>9418</v>
      </c>
      <c r="G5437" s="12" t="s">
        <v>27751</v>
      </c>
      <c r="H5437" s="5" t="s">
        <v>24406</v>
      </c>
      <c r="I5437" s="8" t="s">
        <v>9766</v>
      </c>
      <c r="J5437" s="5" t="s">
        <v>108</v>
      </c>
      <c r="K5437" s="5" t="s">
        <v>16271</v>
      </c>
    </row>
    <row r="5438">
      <c r="A5438" s="4">
        <v>11112.0</v>
      </c>
      <c r="B5438" s="5" t="s">
        <v>27752</v>
      </c>
      <c r="C5438" s="5" t="s">
        <v>27753</v>
      </c>
      <c r="D5438" s="6" t="s">
        <v>25085</v>
      </c>
      <c r="E5438" s="5" t="s">
        <v>23896</v>
      </c>
      <c r="F5438" s="5" t="s">
        <v>22149</v>
      </c>
      <c r="G5438" s="12" t="s">
        <v>27754</v>
      </c>
      <c r="H5438" s="5" t="s">
        <v>27755</v>
      </c>
      <c r="I5438" s="8" t="s">
        <v>27756</v>
      </c>
      <c r="J5438" s="5" t="s">
        <v>93</v>
      </c>
      <c r="K5438" s="4" t="s">
        <v>42</v>
      </c>
    </row>
    <row r="5439">
      <c r="A5439" s="4">
        <v>5690.0</v>
      </c>
      <c r="B5439" s="5" t="s">
        <v>27757</v>
      </c>
      <c r="C5439" s="5" t="s">
        <v>27758</v>
      </c>
      <c r="D5439" s="6" t="s">
        <v>27759</v>
      </c>
      <c r="E5439" s="5" t="s">
        <v>27760</v>
      </c>
      <c r="F5439" s="5" t="s">
        <v>16307</v>
      </c>
      <c r="G5439" s="6" t="s">
        <v>27761</v>
      </c>
      <c r="H5439" s="5" t="s">
        <v>18174</v>
      </c>
      <c r="I5439" s="8" t="s">
        <v>17519</v>
      </c>
      <c r="J5439" s="5" t="s">
        <v>42</v>
      </c>
      <c r="K5439" s="5" t="s">
        <v>184</v>
      </c>
    </row>
    <row r="5440">
      <c r="A5440" s="4">
        <v>5689.0</v>
      </c>
      <c r="B5440" s="5" t="s">
        <v>27762</v>
      </c>
      <c r="C5440" s="5" t="s">
        <v>27763</v>
      </c>
      <c r="D5440" s="6" t="s">
        <v>27764</v>
      </c>
      <c r="E5440" s="5" t="s">
        <v>27765</v>
      </c>
      <c r="F5440" s="5" t="s">
        <v>16307</v>
      </c>
      <c r="G5440" s="6" t="s">
        <v>27766</v>
      </c>
      <c r="H5440" s="4" t="s">
        <v>27767</v>
      </c>
      <c r="I5440" s="11" t="s">
        <v>27768</v>
      </c>
      <c r="J5440" s="5" t="s">
        <v>42</v>
      </c>
      <c r="K5440" s="5" t="s">
        <v>85</v>
      </c>
    </row>
    <row r="5441">
      <c r="A5441" s="4">
        <v>5688.0</v>
      </c>
      <c r="B5441" s="5" t="s">
        <v>27769</v>
      </c>
      <c r="C5441" s="5" t="s">
        <v>27770</v>
      </c>
      <c r="D5441" s="6" t="s">
        <v>27771</v>
      </c>
      <c r="E5441" s="5" t="s">
        <v>16307</v>
      </c>
      <c r="F5441" s="5" t="s">
        <v>16307</v>
      </c>
      <c r="G5441" s="6" t="s">
        <v>27772</v>
      </c>
      <c r="H5441" s="5" t="s">
        <v>27773</v>
      </c>
      <c r="I5441" s="8" t="s">
        <v>27774</v>
      </c>
      <c r="J5441" s="5" t="s">
        <v>108</v>
      </c>
      <c r="K5441" s="5" t="s">
        <v>294</v>
      </c>
    </row>
    <row r="5442">
      <c r="A5442" s="4">
        <v>5687.0</v>
      </c>
      <c r="B5442" s="5" t="s">
        <v>27775</v>
      </c>
      <c r="C5442" s="5" t="s">
        <v>27776</v>
      </c>
      <c r="D5442" s="6" t="s">
        <v>16305</v>
      </c>
      <c r="E5442" s="5" t="s">
        <v>16306</v>
      </c>
      <c r="F5442" s="5" t="s">
        <v>16307</v>
      </c>
      <c r="G5442" s="6" t="s">
        <v>27777</v>
      </c>
      <c r="H5442" s="5" t="s">
        <v>18806</v>
      </c>
      <c r="I5442" s="8" t="s">
        <v>26253</v>
      </c>
      <c r="J5442" s="5" t="s">
        <v>42</v>
      </c>
      <c r="K5442" s="5" t="s">
        <v>21772</v>
      </c>
    </row>
    <row r="5443">
      <c r="A5443" s="4">
        <v>5686.0</v>
      </c>
      <c r="B5443" s="5" t="s">
        <v>27778</v>
      </c>
      <c r="C5443" s="5" t="s">
        <v>27779</v>
      </c>
      <c r="D5443" s="6" t="s">
        <v>27780</v>
      </c>
      <c r="E5443" s="5" t="s">
        <v>27781</v>
      </c>
      <c r="F5443" s="5" t="s">
        <v>16307</v>
      </c>
      <c r="G5443" s="6" t="s">
        <v>27782</v>
      </c>
      <c r="H5443" s="5" t="s">
        <v>27783</v>
      </c>
      <c r="I5443" s="8" t="s">
        <v>27784</v>
      </c>
      <c r="J5443" s="5" t="s">
        <v>108</v>
      </c>
      <c r="K5443" s="5" t="s">
        <v>10650</v>
      </c>
    </row>
    <row r="5444">
      <c r="A5444" s="4">
        <v>5685.0</v>
      </c>
      <c r="B5444" s="5" t="s">
        <v>27785</v>
      </c>
      <c r="C5444" s="5" t="s">
        <v>27786</v>
      </c>
      <c r="D5444" s="6" t="s">
        <v>27759</v>
      </c>
      <c r="E5444" s="5" t="s">
        <v>27760</v>
      </c>
      <c r="F5444" s="5" t="s">
        <v>16307</v>
      </c>
      <c r="G5444" s="6" t="s">
        <v>27787</v>
      </c>
      <c r="H5444" s="5" t="s">
        <v>27788</v>
      </c>
      <c r="I5444" s="8" t="s">
        <v>16008</v>
      </c>
      <c r="J5444" s="5" t="s">
        <v>42</v>
      </c>
      <c r="K5444" s="5" t="s">
        <v>27789</v>
      </c>
    </row>
    <row r="5445">
      <c r="A5445" s="4">
        <v>5684.0</v>
      </c>
      <c r="B5445" s="5" t="s">
        <v>27790</v>
      </c>
      <c r="C5445" s="5" t="s">
        <v>27791</v>
      </c>
      <c r="D5445" s="6" t="s">
        <v>27792</v>
      </c>
      <c r="E5445" s="5" t="s">
        <v>27793</v>
      </c>
      <c r="F5445" s="5" t="s">
        <v>16307</v>
      </c>
      <c r="G5445" s="6" t="s">
        <v>27794</v>
      </c>
      <c r="H5445" s="5" t="s">
        <v>27795</v>
      </c>
      <c r="I5445" s="8" t="s">
        <v>8159</v>
      </c>
      <c r="J5445" s="5" t="s">
        <v>108</v>
      </c>
      <c r="K5445" s="5" t="s">
        <v>24605</v>
      </c>
    </row>
    <row r="5446">
      <c r="A5446" s="4">
        <v>5683.0</v>
      </c>
      <c r="B5446" s="5" t="s">
        <v>27796</v>
      </c>
      <c r="C5446" s="5" t="s">
        <v>27797</v>
      </c>
      <c r="D5446" s="6" t="s">
        <v>27798</v>
      </c>
      <c r="E5446" s="5" t="s">
        <v>27799</v>
      </c>
      <c r="F5446" s="5" t="s">
        <v>16307</v>
      </c>
      <c r="G5446" s="6" t="s">
        <v>27800</v>
      </c>
      <c r="H5446" s="4" t="s">
        <v>27801</v>
      </c>
      <c r="I5446" s="11" t="s">
        <v>27802</v>
      </c>
      <c r="J5446" s="5" t="s">
        <v>108</v>
      </c>
      <c r="K5446" s="5" t="s">
        <v>35</v>
      </c>
    </row>
    <row r="5447">
      <c r="A5447" s="4">
        <v>5682.0</v>
      </c>
      <c r="B5447" s="5" t="s">
        <v>27803</v>
      </c>
      <c r="C5447" s="5" t="s">
        <v>27804</v>
      </c>
      <c r="D5447" s="6" t="s">
        <v>27805</v>
      </c>
      <c r="E5447" s="5" t="s">
        <v>27806</v>
      </c>
      <c r="F5447" s="5" t="s">
        <v>16307</v>
      </c>
      <c r="G5447" s="6" t="s">
        <v>27807</v>
      </c>
      <c r="H5447" s="5" t="s">
        <v>27808</v>
      </c>
      <c r="I5447" s="8" t="s">
        <v>27809</v>
      </c>
      <c r="J5447" s="5" t="s">
        <v>42</v>
      </c>
      <c r="K5447" s="5" t="s">
        <v>27</v>
      </c>
    </row>
    <row r="5448">
      <c r="A5448" s="4">
        <v>5681.0</v>
      </c>
      <c r="B5448" s="5" t="s">
        <v>27810</v>
      </c>
      <c r="C5448" s="5" t="s">
        <v>27811</v>
      </c>
      <c r="D5448" s="6" t="s">
        <v>27812</v>
      </c>
      <c r="E5448" s="5" t="s">
        <v>16307</v>
      </c>
      <c r="F5448" s="5" t="s">
        <v>16307</v>
      </c>
      <c r="G5448" s="6" t="s">
        <v>27813</v>
      </c>
      <c r="H5448" s="5" t="s">
        <v>27814</v>
      </c>
      <c r="I5448" s="9" t="s">
        <v>27815</v>
      </c>
      <c r="J5448" s="5" t="s">
        <v>93</v>
      </c>
      <c r="K5448" s="5" t="s">
        <v>1086</v>
      </c>
    </row>
    <row r="5449">
      <c r="A5449" s="4">
        <v>5680.0</v>
      </c>
      <c r="B5449" s="5" t="s">
        <v>27816</v>
      </c>
      <c r="C5449" s="5" t="s">
        <v>27817</v>
      </c>
      <c r="D5449" s="6" t="s">
        <v>27818</v>
      </c>
      <c r="E5449" s="5" t="s">
        <v>27819</v>
      </c>
      <c r="F5449" s="5" t="s">
        <v>16307</v>
      </c>
      <c r="G5449" s="6" t="s">
        <v>27820</v>
      </c>
      <c r="H5449" s="5" t="s">
        <v>27821</v>
      </c>
      <c r="I5449" s="8" t="s">
        <v>27822</v>
      </c>
      <c r="J5449" s="5" t="s">
        <v>93</v>
      </c>
      <c r="K5449" s="5" t="s">
        <v>35</v>
      </c>
    </row>
    <row r="5450">
      <c r="A5450" s="4">
        <v>5679.0</v>
      </c>
      <c r="B5450" s="5" t="s">
        <v>27823</v>
      </c>
      <c r="C5450" s="5" t="s">
        <v>27824</v>
      </c>
      <c r="D5450" s="6" t="s">
        <v>27818</v>
      </c>
      <c r="E5450" s="5" t="s">
        <v>27819</v>
      </c>
      <c r="F5450" s="5" t="s">
        <v>16307</v>
      </c>
      <c r="G5450" s="6" t="s">
        <v>27825</v>
      </c>
      <c r="H5450" s="7" t="s">
        <v>27826</v>
      </c>
      <c r="I5450" s="4" t="str">
        <f>LOWER(SUBSTITUTE(SUBSTITUTE(SUBSTITUTE(SUBSTITUTE(SUBSTITUTE(SUBSTITUTE(SUBSTITUTE(B5450,"S.L.",""),"SL",""),"S.A.",""),"SA","")," ",""),".",""),",",""))&amp;".com"</f>
        <v>hotellarábida.com</v>
      </c>
      <c r="J5450" s="5" t="s">
        <v>108</v>
      </c>
      <c r="K5450" s="5" t="s">
        <v>1375</v>
      </c>
    </row>
    <row r="5451">
      <c r="A5451" s="4">
        <v>5678.0</v>
      </c>
      <c r="B5451" s="5" t="s">
        <v>27827</v>
      </c>
      <c r="C5451" s="5" t="s">
        <v>27828</v>
      </c>
      <c r="D5451" s="6" t="s">
        <v>27818</v>
      </c>
      <c r="E5451" s="5" t="s">
        <v>27819</v>
      </c>
      <c r="F5451" s="5" t="s">
        <v>16307</v>
      </c>
      <c r="G5451" s="6" t="s">
        <v>27829</v>
      </c>
      <c r="H5451" s="5" t="s">
        <v>27830</v>
      </c>
      <c r="I5451" s="8" t="s">
        <v>27831</v>
      </c>
      <c r="J5451" s="5" t="s">
        <v>108</v>
      </c>
      <c r="K5451" s="5" t="s">
        <v>921</v>
      </c>
    </row>
    <row r="5452">
      <c r="A5452" s="4">
        <v>5677.0</v>
      </c>
      <c r="B5452" s="5" t="s">
        <v>27832</v>
      </c>
      <c r="C5452" s="5" t="s">
        <v>27833</v>
      </c>
      <c r="D5452" s="6" t="s">
        <v>16305</v>
      </c>
      <c r="E5452" s="5" t="s">
        <v>16306</v>
      </c>
      <c r="F5452" s="5" t="s">
        <v>16307</v>
      </c>
      <c r="G5452" s="6" t="s">
        <v>27834</v>
      </c>
      <c r="H5452" s="5" t="s">
        <v>27835</v>
      </c>
      <c r="I5452" s="8" t="s">
        <v>27836</v>
      </c>
      <c r="J5452" s="5" t="s">
        <v>108</v>
      </c>
      <c r="K5452" s="5" t="s">
        <v>4985</v>
      </c>
    </row>
    <row r="5453">
      <c r="A5453" s="4">
        <v>5676.0</v>
      </c>
      <c r="B5453" s="5" t="s">
        <v>27837</v>
      </c>
      <c r="C5453" s="5" t="s">
        <v>27838</v>
      </c>
      <c r="D5453" s="6" t="s">
        <v>27839</v>
      </c>
      <c r="E5453" s="5" t="s">
        <v>27765</v>
      </c>
      <c r="F5453" s="5" t="s">
        <v>16307</v>
      </c>
      <c r="G5453" s="6" t="s">
        <v>27840</v>
      </c>
      <c r="H5453" s="5" t="s">
        <v>27841</v>
      </c>
      <c r="I5453" s="9" t="s">
        <v>27842</v>
      </c>
      <c r="J5453" s="5" t="s">
        <v>18</v>
      </c>
      <c r="K5453" s="5" t="s">
        <v>921</v>
      </c>
    </row>
    <row r="5454">
      <c r="A5454" s="4">
        <v>5675.0</v>
      </c>
      <c r="B5454" s="5" t="s">
        <v>27843</v>
      </c>
      <c r="C5454" s="5" t="s">
        <v>27844</v>
      </c>
      <c r="D5454" s="6" t="s">
        <v>16305</v>
      </c>
      <c r="E5454" s="5" t="s">
        <v>16306</v>
      </c>
      <c r="F5454" s="5" t="s">
        <v>16307</v>
      </c>
      <c r="G5454" s="6" t="s">
        <v>27845</v>
      </c>
      <c r="H5454" s="5" t="s">
        <v>27846</v>
      </c>
      <c r="I5454" s="8" t="s">
        <v>27847</v>
      </c>
      <c r="J5454" s="5" t="s">
        <v>42</v>
      </c>
      <c r="K5454" s="5" t="s">
        <v>35</v>
      </c>
    </row>
    <row r="5455">
      <c r="A5455" s="4">
        <v>5674.0</v>
      </c>
      <c r="B5455" s="5" t="s">
        <v>27848</v>
      </c>
      <c r="C5455" s="5" t="s">
        <v>27849</v>
      </c>
      <c r="D5455" s="6" t="s">
        <v>27850</v>
      </c>
      <c r="E5455" s="5" t="s">
        <v>27851</v>
      </c>
      <c r="F5455" s="5" t="s">
        <v>16307</v>
      </c>
      <c r="G5455" s="6" t="s">
        <v>27852</v>
      </c>
      <c r="H5455" s="5" t="s">
        <v>27853</v>
      </c>
      <c r="I5455" s="9" t="s">
        <v>27854</v>
      </c>
      <c r="J5455" s="5" t="s">
        <v>93</v>
      </c>
      <c r="K5455" s="5" t="s">
        <v>420</v>
      </c>
    </row>
    <row r="5456">
      <c r="A5456" s="4">
        <v>5673.0</v>
      </c>
      <c r="B5456" s="5" t="s">
        <v>27855</v>
      </c>
      <c r="C5456" s="5" t="s">
        <v>27856</v>
      </c>
      <c r="D5456" s="6" t="s">
        <v>27857</v>
      </c>
      <c r="E5456" s="5" t="s">
        <v>27858</v>
      </c>
      <c r="F5456" s="5" t="s">
        <v>16307</v>
      </c>
      <c r="G5456" s="6" t="s">
        <v>27859</v>
      </c>
      <c r="H5456" s="5" t="s">
        <v>27860</v>
      </c>
      <c r="I5456" s="8" t="s">
        <v>27861</v>
      </c>
      <c r="J5456" s="5" t="s">
        <v>93</v>
      </c>
      <c r="K5456" s="5" t="s">
        <v>27862</v>
      </c>
    </row>
    <row r="5457">
      <c r="A5457" s="4">
        <v>5672.0</v>
      </c>
      <c r="B5457" s="5" t="s">
        <v>27863</v>
      </c>
      <c r="C5457" s="5" t="s">
        <v>27864</v>
      </c>
      <c r="D5457" s="6" t="s">
        <v>27759</v>
      </c>
      <c r="E5457" s="5" t="s">
        <v>27760</v>
      </c>
      <c r="F5457" s="5" t="s">
        <v>16307</v>
      </c>
      <c r="G5457" s="6" t="s">
        <v>27865</v>
      </c>
      <c r="H5457" s="5" t="s">
        <v>9865</v>
      </c>
      <c r="I5457" s="8" t="s">
        <v>27866</v>
      </c>
      <c r="J5457" s="5" t="s">
        <v>108</v>
      </c>
      <c r="K5457" s="4" t="s">
        <v>42</v>
      </c>
    </row>
    <row r="5458">
      <c r="A5458" s="4">
        <v>5671.0</v>
      </c>
      <c r="B5458" s="5" t="s">
        <v>27867</v>
      </c>
      <c r="C5458" s="5" t="s">
        <v>27868</v>
      </c>
      <c r="D5458" s="6" t="s">
        <v>27780</v>
      </c>
      <c r="E5458" s="5" t="s">
        <v>27781</v>
      </c>
      <c r="F5458" s="5" t="s">
        <v>16307</v>
      </c>
      <c r="G5458" s="6" t="s">
        <v>27869</v>
      </c>
      <c r="H5458" s="5" t="s">
        <v>27870</v>
      </c>
      <c r="I5458" s="8" t="s">
        <v>27871</v>
      </c>
      <c r="J5458" s="5" t="s">
        <v>108</v>
      </c>
      <c r="K5458" s="5" t="s">
        <v>1649</v>
      </c>
    </row>
    <row r="5459">
      <c r="A5459" s="4">
        <v>5670.0</v>
      </c>
      <c r="B5459" s="5" t="s">
        <v>27872</v>
      </c>
      <c r="C5459" s="5" t="s">
        <v>27873</v>
      </c>
      <c r="D5459" s="6" t="s">
        <v>27792</v>
      </c>
      <c r="E5459" s="5" t="s">
        <v>27793</v>
      </c>
      <c r="F5459" s="5" t="s">
        <v>16307</v>
      </c>
      <c r="G5459" s="6" t="s">
        <v>27874</v>
      </c>
      <c r="H5459" s="5" t="s">
        <v>27875</v>
      </c>
      <c r="I5459" s="8" t="s">
        <v>27876</v>
      </c>
      <c r="J5459" s="5" t="s">
        <v>93</v>
      </c>
      <c r="K5459" s="5" t="s">
        <v>10650</v>
      </c>
    </row>
    <row r="5460">
      <c r="A5460" s="4">
        <v>5669.0</v>
      </c>
      <c r="B5460" s="5" t="s">
        <v>27877</v>
      </c>
      <c r="C5460" s="5" t="s">
        <v>27878</v>
      </c>
      <c r="D5460" s="6" t="s">
        <v>27792</v>
      </c>
      <c r="E5460" s="5" t="s">
        <v>27793</v>
      </c>
      <c r="F5460" s="5" t="s">
        <v>16307</v>
      </c>
      <c r="G5460" s="6" t="s">
        <v>27879</v>
      </c>
      <c r="H5460" s="5" t="s">
        <v>18806</v>
      </c>
      <c r="I5460" s="8" t="s">
        <v>26253</v>
      </c>
      <c r="J5460" s="5" t="s">
        <v>93</v>
      </c>
      <c r="K5460" s="5" t="s">
        <v>16280</v>
      </c>
    </row>
    <row r="5461">
      <c r="A5461" s="4">
        <v>5668.0</v>
      </c>
      <c r="B5461" s="5" t="s">
        <v>27880</v>
      </c>
      <c r="C5461" s="5" t="s">
        <v>27881</v>
      </c>
      <c r="D5461" s="6" t="s">
        <v>27792</v>
      </c>
      <c r="E5461" s="5" t="s">
        <v>27793</v>
      </c>
      <c r="F5461" s="5" t="s">
        <v>16307</v>
      </c>
      <c r="G5461" s="6" t="s">
        <v>27882</v>
      </c>
      <c r="H5461" s="5" t="s">
        <v>27883</v>
      </c>
      <c r="I5461" s="8" t="s">
        <v>27884</v>
      </c>
      <c r="J5461" s="5" t="s">
        <v>18</v>
      </c>
      <c r="K5461" s="5" t="s">
        <v>1162</v>
      </c>
    </row>
    <row r="5462">
      <c r="A5462" s="4">
        <v>5667.0</v>
      </c>
      <c r="B5462" s="5" t="s">
        <v>27885</v>
      </c>
      <c r="C5462" s="5" t="s">
        <v>27886</v>
      </c>
      <c r="D5462" s="6" t="s">
        <v>27792</v>
      </c>
      <c r="E5462" s="5" t="s">
        <v>27793</v>
      </c>
      <c r="F5462" s="5" t="s">
        <v>16307</v>
      </c>
      <c r="G5462" s="6" t="s">
        <v>27887</v>
      </c>
      <c r="H5462" s="5" t="s">
        <v>27888</v>
      </c>
      <c r="I5462" s="8" t="s">
        <v>6307</v>
      </c>
      <c r="J5462" s="5" t="s">
        <v>93</v>
      </c>
      <c r="K5462" s="5" t="s">
        <v>1162</v>
      </c>
    </row>
    <row r="5463">
      <c r="A5463" s="4">
        <v>5666.0</v>
      </c>
      <c r="B5463" s="5" t="s">
        <v>27889</v>
      </c>
      <c r="C5463" s="5" t="s">
        <v>27890</v>
      </c>
      <c r="D5463" s="6" t="s">
        <v>27780</v>
      </c>
      <c r="E5463" s="5" t="s">
        <v>27781</v>
      </c>
      <c r="F5463" s="5" t="s">
        <v>16307</v>
      </c>
      <c r="G5463" s="6" t="s">
        <v>27891</v>
      </c>
      <c r="H5463" s="5" t="s">
        <v>27892</v>
      </c>
      <c r="I5463" s="8" t="s">
        <v>27893</v>
      </c>
      <c r="J5463" s="5" t="s">
        <v>93</v>
      </c>
      <c r="K5463" s="5" t="s">
        <v>43</v>
      </c>
    </row>
    <row r="5464">
      <c r="A5464" s="4">
        <v>5665.0</v>
      </c>
      <c r="B5464" s="5" t="s">
        <v>27894</v>
      </c>
      <c r="C5464" s="5" t="s">
        <v>27895</v>
      </c>
      <c r="D5464" s="6" t="s">
        <v>27792</v>
      </c>
      <c r="E5464" s="5" t="s">
        <v>27793</v>
      </c>
      <c r="F5464" s="5" t="s">
        <v>16307</v>
      </c>
      <c r="G5464" s="6" t="s">
        <v>27896</v>
      </c>
      <c r="H5464" s="5" t="s">
        <v>27897</v>
      </c>
      <c r="I5464" s="8" t="s">
        <v>27898</v>
      </c>
      <c r="J5464" s="5" t="s">
        <v>108</v>
      </c>
      <c r="K5464" s="5" t="s">
        <v>21167</v>
      </c>
    </row>
    <row r="5465">
      <c r="A5465" s="4">
        <v>5664.0</v>
      </c>
      <c r="B5465" s="5" t="s">
        <v>27899</v>
      </c>
      <c r="C5465" s="5" t="s">
        <v>27900</v>
      </c>
      <c r="D5465" s="6" t="s">
        <v>27901</v>
      </c>
      <c r="E5465" s="5" t="s">
        <v>27793</v>
      </c>
      <c r="F5465" s="5" t="s">
        <v>16307</v>
      </c>
      <c r="G5465" s="6" t="s">
        <v>27902</v>
      </c>
      <c r="H5465" s="7" t="s">
        <v>27903</v>
      </c>
      <c r="I5465" s="11" t="s">
        <v>27904</v>
      </c>
      <c r="J5465" s="5" t="s">
        <v>108</v>
      </c>
      <c r="K5465" s="5" t="s">
        <v>782</v>
      </c>
    </row>
    <row r="5466">
      <c r="A5466" s="4">
        <v>5663.0</v>
      </c>
      <c r="B5466" s="5" t="s">
        <v>27905</v>
      </c>
      <c r="C5466" s="5" t="s">
        <v>27906</v>
      </c>
      <c r="D5466" s="6" t="s">
        <v>27901</v>
      </c>
      <c r="E5466" s="5" t="s">
        <v>27793</v>
      </c>
      <c r="F5466" s="5" t="s">
        <v>16307</v>
      </c>
      <c r="G5466" s="6" t="s">
        <v>27907</v>
      </c>
      <c r="H5466" s="7" t="s">
        <v>27908</v>
      </c>
      <c r="I5466" s="8" t="s">
        <v>27909</v>
      </c>
      <c r="J5466" s="5" t="s">
        <v>93</v>
      </c>
      <c r="K5466" s="5" t="s">
        <v>109</v>
      </c>
    </row>
    <row r="5467">
      <c r="A5467" s="4">
        <v>5662.0</v>
      </c>
      <c r="B5467" s="5" t="s">
        <v>27910</v>
      </c>
      <c r="C5467" s="5" t="s">
        <v>27911</v>
      </c>
      <c r="D5467" s="6" t="s">
        <v>27912</v>
      </c>
      <c r="E5467" s="5" t="s">
        <v>27781</v>
      </c>
      <c r="F5467" s="5" t="s">
        <v>16307</v>
      </c>
      <c r="G5467" s="6" t="s">
        <v>27913</v>
      </c>
      <c r="H5467" s="5" t="s">
        <v>27914</v>
      </c>
      <c r="I5467" s="8" t="s">
        <v>27915</v>
      </c>
      <c r="J5467" s="5" t="s">
        <v>108</v>
      </c>
      <c r="K5467" s="5" t="s">
        <v>921</v>
      </c>
    </row>
    <row r="5468">
      <c r="A5468" s="4">
        <v>5661.0</v>
      </c>
      <c r="B5468" s="5" t="s">
        <v>27916</v>
      </c>
      <c r="C5468" s="5" t="s">
        <v>27917</v>
      </c>
      <c r="D5468" s="6" t="s">
        <v>27764</v>
      </c>
      <c r="E5468" s="5" t="s">
        <v>27765</v>
      </c>
      <c r="F5468" s="5" t="s">
        <v>16307</v>
      </c>
      <c r="G5468" s="6" t="s">
        <v>27918</v>
      </c>
      <c r="H5468" s="7" t="s">
        <v>27919</v>
      </c>
      <c r="I5468" s="8" t="s">
        <v>27920</v>
      </c>
      <c r="J5468" s="5" t="s">
        <v>42</v>
      </c>
      <c r="K5468" s="4" t="s">
        <v>42</v>
      </c>
    </row>
    <row r="5469">
      <c r="A5469" s="4">
        <v>5660.0</v>
      </c>
      <c r="B5469" s="5" t="s">
        <v>27921</v>
      </c>
      <c r="C5469" s="5" t="s">
        <v>27922</v>
      </c>
      <c r="D5469" s="6" t="s">
        <v>27764</v>
      </c>
      <c r="E5469" s="5" t="s">
        <v>27765</v>
      </c>
      <c r="F5469" s="5" t="s">
        <v>16307</v>
      </c>
      <c r="G5469" s="6" t="s">
        <v>27923</v>
      </c>
      <c r="H5469" s="5" t="s">
        <v>27924</v>
      </c>
      <c r="I5469" s="8" t="s">
        <v>27925</v>
      </c>
      <c r="J5469" s="5" t="s">
        <v>42</v>
      </c>
      <c r="K5469" s="5" t="s">
        <v>260</v>
      </c>
    </row>
    <row r="5470">
      <c r="A5470" s="4">
        <v>5659.0</v>
      </c>
      <c r="B5470" s="5" t="s">
        <v>27926</v>
      </c>
      <c r="C5470" s="5" t="s">
        <v>27927</v>
      </c>
      <c r="D5470" s="6" t="s">
        <v>27764</v>
      </c>
      <c r="E5470" s="5" t="s">
        <v>27765</v>
      </c>
      <c r="F5470" s="5" t="s">
        <v>16307</v>
      </c>
      <c r="G5470" s="6" t="s">
        <v>27928</v>
      </c>
      <c r="H5470" s="5" t="s">
        <v>27929</v>
      </c>
      <c r="I5470" s="8" t="s">
        <v>27930</v>
      </c>
      <c r="J5470" s="5" t="s">
        <v>108</v>
      </c>
      <c r="K5470" s="5" t="s">
        <v>27931</v>
      </c>
    </row>
    <row r="5471">
      <c r="A5471" s="4">
        <v>5658.0</v>
      </c>
      <c r="B5471" s="5" t="s">
        <v>27932</v>
      </c>
      <c r="C5471" s="5" t="s">
        <v>27933</v>
      </c>
      <c r="D5471" s="6" t="s">
        <v>27839</v>
      </c>
      <c r="E5471" s="5" t="s">
        <v>27765</v>
      </c>
      <c r="F5471" s="5" t="s">
        <v>16307</v>
      </c>
      <c r="G5471" s="6" t="s">
        <v>27934</v>
      </c>
      <c r="H5471" s="4" t="s">
        <v>27935</v>
      </c>
      <c r="I5471" s="8" t="s">
        <v>27936</v>
      </c>
      <c r="J5471" s="5" t="s">
        <v>108</v>
      </c>
      <c r="K5471" s="5" t="s">
        <v>754</v>
      </c>
    </row>
    <row r="5472">
      <c r="A5472" s="4">
        <v>5657.0</v>
      </c>
      <c r="B5472" s="5" t="s">
        <v>27937</v>
      </c>
      <c r="C5472" s="5" t="s">
        <v>27938</v>
      </c>
      <c r="D5472" s="6" t="s">
        <v>27839</v>
      </c>
      <c r="E5472" s="5" t="s">
        <v>27765</v>
      </c>
      <c r="F5472" s="5" t="s">
        <v>16307</v>
      </c>
      <c r="G5472" s="6" t="s">
        <v>27939</v>
      </c>
      <c r="H5472" s="7" t="s">
        <v>27940</v>
      </c>
      <c r="I5472" s="8" t="str">
        <f>LOWER(SUBSTITUTE(SUBSTITUTE(SUBSTITUTE(SUBSTITUTE(SUBSTITUTE(SUBSTITUTE(SUBSTITUTE(B5472,"S.L.",""),"SL",""),"S.A.",""),"SA","")," ",""),".",""),",",""))&amp;".com"</f>
        <v>hostalpuentedelrey.com</v>
      </c>
      <c r="J5472" s="5" t="s">
        <v>108</v>
      </c>
      <c r="K5472" s="5" t="s">
        <v>294</v>
      </c>
    </row>
    <row r="5473">
      <c r="A5473" s="4">
        <v>5656.0</v>
      </c>
      <c r="B5473" s="5" t="s">
        <v>27941</v>
      </c>
      <c r="C5473" s="5" t="s">
        <v>27942</v>
      </c>
      <c r="D5473" s="6" t="s">
        <v>27839</v>
      </c>
      <c r="E5473" s="5" t="s">
        <v>27765</v>
      </c>
      <c r="F5473" s="5" t="s">
        <v>16307</v>
      </c>
      <c r="G5473" s="6" t="s">
        <v>27943</v>
      </c>
      <c r="H5473" s="5" t="s">
        <v>27944</v>
      </c>
      <c r="I5473" s="8" t="s">
        <v>27945</v>
      </c>
      <c r="J5473" s="5" t="s">
        <v>108</v>
      </c>
      <c r="K5473" s="5" t="s">
        <v>294</v>
      </c>
    </row>
    <row r="5474">
      <c r="A5474" s="4">
        <v>5655.0</v>
      </c>
      <c r="B5474" s="5" t="s">
        <v>27946</v>
      </c>
      <c r="C5474" s="5" t="s">
        <v>27947</v>
      </c>
      <c r="D5474" s="6" t="s">
        <v>27839</v>
      </c>
      <c r="E5474" s="5" t="s">
        <v>27765</v>
      </c>
      <c r="F5474" s="5" t="s">
        <v>16307</v>
      </c>
      <c r="G5474" s="6" t="s">
        <v>27948</v>
      </c>
      <c r="H5474" s="5" t="s">
        <v>27949</v>
      </c>
      <c r="I5474" s="8" t="s">
        <v>27950</v>
      </c>
      <c r="J5474" s="5" t="s">
        <v>108</v>
      </c>
      <c r="K5474" s="5" t="s">
        <v>1685</v>
      </c>
    </row>
    <row r="5475">
      <c r="A5475" s="4">
        <v>5654.0</v>
      </c>
      <c r="B5475" s="5" t="s">
        <v>27951</v>
      </c>
      <c r="C5475" s="5" t="s">
        <v>27952</v>
      </c>
      <c r="D5475" s="6" t="s">
        <v>27764</v>
      </c>
      <c r="E5475" s="5" t="s">
        <v>27765</v>
      </c>
      <c r="F5475" s="5" t="s">
        <v>16307</v>
      </c>
      <c r="G5475" s="6" t="s">
        <v>27953</v>
      </c>
      <c r="H5475" s="5" t="s">
        <v>27954</v>
      </c>
      <c r="I5475" s="8" t="s">
        <v>27955</v>
      </c>
      <c r="J5475" s="5" t="s">
        <v>93</v>
      </c>
      <c r="K5475" s="5" t="s">
        <v>27956</v>
      </c>
    </row>
    <row r="5476">
      <c r="A5476" s="4">
        <v>5653.0</v>
      </c>
      <c r="B5476" s="5" t="s">
        <v>27957</v>
      </c>
      <c r="C5476" s="5" t="s">
        <v>27958</v>
      </c>
      <c r="D5476" s="6" t="s">
        <v>27959</v>
      </c>
      <c r="E5476" s="5" t="s">
        <v>27960</v>
      </c>
      <c r="F5476" s="5" t="s">
        <v>16307</v>
      </c>
      <c r="G5476" s="6" t="s">
        <v>27961</v>
      </c>
      <c r="H5476" s="5" t="s">
        <v>27962</v>
      </c>
      <c r="I5476" s="8" t="s">
        <v>27963</v>
      </c>
      <c r="J5476" s="5" t="s">
        <v>232</v>
      </c>
      <c r="K5476" s="5" t="s">
        <v>74</v>
      </c>
    </row>
    <row r="5477">
      <c r="A5477" s="4">
        <v>5652.0</v>
      </c>
      <c r="B5477" s="5" t="s">
        <v>27964</v>
      </c>
      <c r="C5477" s="5" t="s">
        <v>27965</v>
      </c>
      <c r="D5477" s="6" t="s">
        <v>27959</v>
      </c>
      <c r="E5477" s="5" t="s">
        <v>27960</v>
      </c>
      <c r="F5477" s="5" t="s">
        <v>16307</v>
      </c>
      <c r="G5477" s="6" t="s">
        <v>27966</v>
      </c>
      <c r="H5477" s="5" t="s">
        <v>27962</v>
      </c>
      <c r="I5477" s="8" t="s">
        <v>27963</v>
      </c>
      <c r="J5477" s="5" t="s">
        <v>93</v>
      </c>
      <c r="K5477" s="5" t="s">
        <v>19</v>
      </c>
    </row>
    <row r="5478">
      <c r="A5478" s="4">
        <v>5651.0</v>
      </c>
      <c r="B5478" s="5" t="s">
        <v>27967</v>
      </c>
      <c r="C5478" s="5" t="s">
        <v>27968</v>
      </c>
      <c r="D5478" s="6" t="s">
        <v>16305</v>
      </c>
      <c r="E5478" s="5" t="s">
        <v>16306</v>
      </c>
      <c r="F5478" s="5" t="s">
        <v>16307</v>
      </c>
      <c r="G5478" s="6" t="s">
        <v>27969</v>
      </c>
      <c r="H5478" s="5" t="s">
        <v>27970</v>
      </c>
      <c r="I5478" s="8" t="s">
        <v>27971</v>
      </c>
      <c r="J5478" s="5" t="s">
        <v>108</v>
      </c>
      <c r="K5478" s="5" t="s">
        <v>18358</v>
      </c>
    </row>
    <row r="5479">
      <c r="A5479" s="4">
        <v>5650.0</v>
      </c>
      <c r="B5479" s="5" t="s">
        <v>27972</v>
      </c>
      <c r="C5479" s="5" t="s">
        <v>27973</v>
      </c>
      <c r="D5479" s="6" t="s">
        <v>27912</v>
      </c>
      <c r="E5479" s="5" t="s">
        <v>27781</v>
      </c>
      <c r="F5479" s="5" t="s">
        <v>16307</v>
      </c>
      <c r="G5479" s="6" t="s">
        <v>27974</v>
      </c>
      <c r="H5479" s="5" t="s">
        <v>27975</v>
      </c>
      <c r="I5479" s="8" t="s">
        <v>27976</v>
      </c>
      <c r="J5479" s="5" t="s">
        <v>42</v>
      </c>
      <c r="K5479" s="5" t="s">
        <v>35</v>
      </c>
    </row>
    <row r="5480">
      <c r="A5480" s="4">
        <v>5649.0</v>
      </c>
      <c r="B5480" s="5" t="s">
        <v>27977</v>
      </c>
      <c r="C5480" s="5" t="s">
        <v>27978</v>
      </c>
      <c r="D5480" s="6" t="s">
        <v>27979</v>
      </c>
      <c r="E5480" s="5" t="s">
        <v>16306</v>
      </c>
      <c r="F5480" s="5" t="s">
        <v>16307</v>
      </c>
      <c r="G5480" s="6" t="s">
        <v>27980</v>
      </c>
      <c r="H5480" s="5" t="s">
        <v>27981</v>
      </c>
      <c r="I5480" s="8" t="s">
        <v>27982</v>
      </c>
      <c r="J5480" s="5" t="s">
        <v>42</v>
      </c>
      <c r="K5480" s="5" t="s">
        <v>679</v>
      </c>
    </row>
    <row r="5481">
      <c r="A5481" s="4">
        <v>5648.0</v>
      </c>
      <c r="B5481" s="5" t="s">
        <v>27983</v>
      </c>
      <c r="C5481" s="5" t="s">
        <v>10294</v>
      </c>
      <c r="D5481" s="6" t="s">
        <v>27912</v>
      </c>
      <c r="E5481" s="5" t="s">
        <v>27781</v>
      </c>
      <c r="F5481" s="5" t="s">
        <v>16307</v>
      </c>
      <c r="G5481" s="6" t="s">
        <v>27984</v>
      </c>
      <c r="H5481" s="5" t="s">
        <v>27985</v>
      </c>
      <c r="I5481" s="8" t="s">
        <v>27986</v>
      </c>
      <c r="J5481" s="5" t="s">
        <v>42</v>
      </c>
      <c r="K5481" s="5" t="s">
        <v>294</v>
      </c>
    </row>
    <row r="5482">
      <c r="A5482" s="4">
        <v>5647.0</v>
      </c>
      <c r="B5482" s="5" t="s">
        <v>27987</v>
      </c>
      <c r="C5482" s="5" t="s">
        <v>27988</v>
      </c>
      <c r="D5482" s="6" t="s">
        <v>27912</v>
      </c>
      <c r="E5482" s="5" t="s">
        <v>27781</v>
      </c>
      <c r="F5482" s="5" t="s">
        <v>16307</v>
      </c>
      <c r="G5482" s="6" t="s">
        <v>27989</v>
      </c>
      <c r="H5482" s="4" t="s">
        <v>27990</v>
      </c>
      <c r="I5482" s="11" t="s">
        <v>27991</v>
      </c>
      <c r="J5482" s="5" t="s">
        <v>93</v>
      </c>
      <c r="K5482" s="5" t="s">
        <v>19</v>
      </c>
    </row>
    <row r="5483">
      <c r="A5483" s="4">
        <v>5646.0</v>
      </c>
      <c r="B5483" s="5" t="s">
        <v>27992</v>
      </c>
      <c r="C5483" s="5" t="s">
        <v>27993</v>
      </c>
      <c r="D5483" s="6" t="s">
        <v>27912</v>
      </c>
      <c r="E5483" s="5" t="s">
        <v>27781</v>
      </c>
      <c r="F5483" s="5" t="s">
        <v>16307</v>
      </c>
      <c r="G5483" s="6" t="s">
        <v>27994</v>
      </c>
      <c r="H5483" s="5" t="s">
        <v>27995</v>
      </c>
      <c r="I5483" s="8" t="s">
        <v>27996</v>
      </c>
      <c r="J5483" s="5" t="s">
        <v>42</v>
      </c>
      <c r="K5483" s="5" t="s">
        <v>254</v>
      </c>
    </row>
    <row r="5484">
      <c r="A5484" s="4">
        <v>5645.0</v>
      </c>
      <c r="B5484" s="5" t="s">
        <v>27997</v>
      </c>
      <c r="C5484" s="5" t="s">
        <v>27998</v>
      </c>
      <c r="D5484" s="6" t="s">
        <v>27999</v>
      </c>
      <c r="E5484" s="5" t="s">
        <v>28000</v>
      </c>
      <c r="F5484" s="5" t="s">
        <v>16307</v>
      </c>
      <c r="G5484" s="6" t="s">
        <v>28001</v>
      </c>
      <c r="H5484" s="5" t="s">
        <v>28002</v>
      </c>
      <c r="I5484" s="8" t="s">
        <v>28003</v>
      </c>
      <c r="J5484" s="5" t="s">
        <v>42</v>
      </c>
      <c r="K5484" s="4" t="s">
        <v>42</v>
      </c>
    </row>
    <row r="5485">
      <c r="A5485" s="4">
        <v>5644.0</v>
      </c>
      <c r="B5485" s="5" t="s">
        <v>28004</v>
      </c>
      <c r="C5485" s="5" t="s">
        <v>28005</v>
      </c>
      <c r="D5485" s="6" t="s">
        <v>28006</v>
      </c>
      <c r="E5485" s="5" t="s">
        <v>28000</v>
      </c>
      <c r="F5485" s="5" t="s">
        <v>16307</v>
      </c>
      <c r="G5485" s="6" t="s">
        <v>28007</v>
      </c>
      <c r="H5485" s="5" t="s">
        <v>28008</v>
      </c>
      <c r="I5485" s="8" t="s">
        <v>28009</v>
      </c>
      <c r="J5485" s="5" t="s">
        <v>42</v>
      </c>
      <c r="K5485" s="5" t="s">
        <v>4672</v>
      </c>
    </row>
    <row r="5486">
      <c r="A5486" s="4">
        <v>5643.0</v>
      </c>
      <c r="B5486" s="5" t="s">
        <v>28010</v>
      </c>
      <c r="C5486" s="5" t="s">
        <v>28011</v>
      </c>
      <c r="D5486" s="6" t="s">
        <v>27999</v>
      </c>
      <c r="E5486" s="5" t="s">
        <v>28000</v>
      </c>
      <c r="F5486" s="5" t="s">
        <v>16307</v>
      </c>
      <c r="G5486" s="6" t="s">
        <v>28012</v>
      </c>
      <c r="H5486" s="7" t="s">
        <v>28013</v>
      </c>
      <c r="I5486" s="11" t="s">
        <v>28014</v>
      </c>
      <c r="J5486" s="5" t="s">
        <v>93</v>
      </c>
      <c r="K5486" s="4" t="s">
        <v>42</v>
      </c>
    </row>
    <row r="5487">
      <c r="A5487" s="4">
        <v>5642.0</v>
      </c>
      <c r="B5487" s="5" t="s">
        <v>28015</v>
      </c>
      <c r="C5487" s="5" t="s">
        <v>28016</v>
      </c>
      <c r="D5487" s="6" t="s">
        <v>27999</v>
      </c>
      <c r="E5487" s="5" t="s">
        <v>28000</v>
      </c>
      <c r="F5487" s="5" t="s">
        <v>16307</v>
      </c>
      <c r="G5487" s="6" t="s">
        <v>28017</v>
      </c>
      <c r="H5487" s="5" t="s">
        <v>28018</v>
      </c>
      <c r="I5487" s="8" t="s">
        <v>28019</v>
      </c>
      <c r="J5487" s="5" t="s">
        <v>93</v>
      </c>
      <c r="K5487" s="5" t="s">
        <v>184</v>
      </c>
    </row>
    <row r="5488">
      <c r="A5488" s="4">
        <v>5641.0</v>
      </c>
      <c r="B5488" s="5" t="s">
        <v>28020</v>
      </c>
      <c r="C5488" s="5" t="s">
        <v>28021</v>
      </c>
      <c r="D5488" s="6" t="s">
        <v>27999</v>
      </c>
      <c r="E5488" s="5" t="s">
        <v>28000</v>
      </c>
      <c r="F5488" s="5" t="s">
        <v>16307</v>
      </c>
      <c r="G5488" s="6" t="s">
        <v>28022</v>
      </c>
      <c r="H5488" s="4" t="s">
        <v>28023</v>
      </c>
      <c r="I5488" s="8" t="s">
        <v>28024</v>
      </c>
      <c r="J5488" s="5" t="s">
        <v>42</v>
      </c>
      <c r="K5488" s="5" t="s">
        <v>294</v>
      </c>
    </row>
    <row r="5489">
      <c r="A5489" s="4">
        <v>5640.0</v>
      </c>
      <c r="B5489" s="5" t="s">
        <v>28025</v>
      </c>
      <c r="C5489" s="5" t="s">
        <v>28026</v>
      </c>
      <c r="D5489" s="6" t="s">
        <v>27818</v>
      </c>
      <c r="E5489" s="5" t="s">
        <v>27819</v>
      </c>
      <c r="F5489" s="5" t="s">
        <v>16307</v>
      </c>
      <c r="G5489" s="6" t="s">
        <v>28027</v>
      </c>
      <c r="H5489" s="4" t="s">
        <v>28028</v>
      </c>
      <c r="I5489" s="8" t="s">
        <v>28029</v>
      </c>
      <c r="J5489" s="5" t="s">
        <v>108</v>
      </c>
      <c r="K5489" s="5" t="s">
        <v>35</v>
      </c>
    </row>
    <row r="5490">
      <c r="A5490" s="4">
        <v>5639.0</v>
      </c>
      <c r="B5490" s="5" t="s">
        <v>28030</v>
      </c>
      <c r="C5490" s="5" t="s">
        <v>28031</v>
      </c>
      <c r="D5490" s="6" t="s">
        <v>27759</v>
      </c>
      <c r="E5490" s="5" t="s">
        <v>27760</v>
      </c>
      <c r="F5490" s="5" t="s">
        <v>16307</v>
      </c>
      <c r="G5490" s="6" t="s">
        <v>28032</v>
      </c>
      <c r="H5490" s="13" t="s">
        <v>28033</v>
      </c>
      <c r="I5490" s="8" t="s">
        <v>28034</v>
      </c>
      <c r="J5490" s="5" t="s">
        <v>42</v>
      </c>
      <c r="K5490" s="5" t="s">
        <v>14961</v>
      </c>
    </row>
    <row r="5491">
      <c r="A5491" s="4">
        <v>5638.0</v>
      </c>
      <c r="B5491" s="5" t="s">
        <v>28035</v>
      </c>
      <c r="C5491" s="5" t="s">
        <v>5744</v>
      </c>
      <c r="D5491" s="6" t="s">
        <v>27759</v>
      </c>
      <c r="E5491" s="5" t="s">
        <v>27760</v>
      </c>
      <c r="F5491" s="5" t="s">
        <v>16307</v>
      </c>
      <c r="G5491" s="6" t="s">
        <v>28036</v>
      </c>
      <c r="H5491" s="5" t="s">
        <v>28037</v>
      </c>
      <c r="I5491" s="8" t="s">
        <v>28038</v>
      </c>
      <c r="J5491" s="5" t="s">
        <v>42</v>
      </c>
      <c r="K5491" s="5" t="s">
        <v>280</v>
      </c>
    </row>
    <row r="5492">
      <c r="A5492" s="4">
        <v>5637.0</v>
      </c>
      <c r="B5492" s="5" t="s">
        <v>28039</v>
      </c>
      <c r="C5492" s="5" t="s">
        <v>28040</v>
      </c>
      <c r="D5492" s="6" t="s">
        <v>27901</v>
      </c>
      <c r="E5492" s="5" t="s">
        <v>27793</v>
      </c>
      <c r="F5492" s="5" t="s">
        <v>16307</v>
      </c>
      <c r="G5492" s="6" t="s">
        <v>28041</v>
      </c>
      <c r="H5492" s="5" t="s">
        <v>28042</v>
      </c>
      <c r="I5492" s="8" t="s">
        <v>28043</v>
      </c>
      <c r="J5492" s="5" t="s">
        <v>108</v>
      </c>
      <c r="K5492" s="5" t="s">
        <v>711</v>
      </c>
    </row>
    <row r="5493">
      <c r="A5493" s="4">
        <v>5636.0</v>
      </c>
      <c r="B5493" s="5" t="s">
        <v>28044</v>
      </c>
      <c r="C5493" s="5" t="s">
        <v>28045</v>
      </c>
      <c r="D5493" s="6" t="s">
        <v>27901</v>
      </c>
      <c r="E5493" s="5" t="s">
        <v>27793</v>
      </c>
      <c r="F5493" s="5" t="s">
        <v>16307</v>
      </c>
      <c r="G5493" s="6" t="s">
        <v>28046</v>
      </c>
      <c r="H5493" s="5" t="s">
        <v>28047</v>
      </c>
      <c r="I5493" s="8" t="s">
        <v>493</v>
      </c>
      <c r="J5493" s="5" t="s">
        <v>42</v>
      </c>
      <c r="K5493" s="5" t="s">
        <v>1375</v>
      </c>
    </row>
    <row r="5494">
      <c r="A5494" s="4">
        <v>5635.0</v>
      </c>
      <c r="B5494" s="5" t="s">
        <v>28044</v>
      </c>
      <c r="C5494" s="5" t="s">
        <v>28048</v>
      </c>
      <c r="D5494" s="6" t="s">
        <v>27901</v>
      </c>
      <c r="E5494" s="5" t="s">
        <v>27793</v>
      </c>
      <c r="F5494" s="5" t="s">
        <v>16307</v>
      </c>
      <c r="G5494" s="6" t="s">
        <v>28046</v>
      </c>
      <c r="H5494" s="5" t="s">
        <v>28047</v>
      </c>
      <c r="I5494" s="8" t="s">
        <v>493</v>
      </c>
      <c r="J5494" s="5" t="s">
        <v>42</v>
      </c>
      <c r="K5494" s="5" t="s">
        <v>1446</v>
      </c>
    </row>
    <row r="5495">
      <c r="A5495" s="4">
        <v>5634.0</v>
      </c>
      <c r="B5495" s="5" t="s">
        <v>28049</v>
      </c>
      <c r="C5495" s="5" t="s">
        <v>28050</v>
      </c>
      <c r="D5495" s="6" t="s">
        <v>27901</v>
      </c>
      <c r="E5495" s="5" t="s">
        <v>27793</v>
      </c>
      <c r="F5495" s="5" t="s">
        <v>16307</v>
      </c>
      <c r="G5495" s="6" t="s">
        <v>28051</v>
      </c>
      <c r="H5495" s="7" t="s">
        <v>28052</v>
      </c>
      <c r="I5495" s="8" t="str">
        <f t="shared" ref="I5495:I5496" si="27">LOWER(SUBSTITUTE(SUBSTITUTE(SUBSTITUTE(SUBSTITUTE(SUBSTITUTE(SUBSTITUTE(SUBSTITUTE(B5495,"S.L.",""),"SL",""),"S.A.",""),"SA","")," ",""),".",""),",",""))&amp;".com"</f>
        <v>marquesdeayamonte.com</v>
      </c>
      <c r="J5495" s="5" t="s">
        <v>42</v>
      </c>
      <c r="K5495" s="5" t="s">
        <v>35</v>
      </c>
    </row>
    <row r="5496">
      <c r="A5496" s="4">
        <v>5633.0</v>
      </c>
      <c r="B5496" s="5" t="s">
        <v>28053</v>
      </c>
      <c r="C5496" s="5" t="s">
        <v>28054</v>
      </c>
      <c r="D5496" s="6" t="s">
        <v>28055</v>
      </c>
      <c r="E5496" s="5" t="s">
        <v>28056</v>
      </c>
      <c r="F5496" s="5" t="s">
        <v>16307</v>
      </c>
      <c r="G5496" s="6" t="s">
        <v>28057</v>
      </c>
      <c r="H5496" s="7" t="s">
        <v>28058</v>
      </c>
      <c r="I5496" s="8" t="str">
        <f t="shared" si="27"/>
        <v>coutur.com</v>
      </c>
      <c r="J5496" s="5" t="s">
        <v>93</v>
      </c>
      <c r="K5496" s="4" t="s">
        <v>42</v>
      </c>
    </row>
    <row r="5497">
      <c r="A5497" s="4">
        <v>5632.0</v>
      </c>
      <c r="B5497" s="5" t="s">
        <v>28059</v>
      </c>
      <c r="C5497" s="5" t="s">
        <v>28060</v>
      </c>
      <c r="D5497" s="6" t="s">
        <v>27857</v>
      </c>
      <c r="E5497" s="5" t="s">
        <v>27858</v>
      </c>
      <c r="F5497" s="5" t="s">
        <v>16307</v>
      </c>
      <c r="G5497" s="6" t="s">
        <v>28061</v>
      </c>
      <c r="H5497" s="4" t="s">
        <v>28062</v>
      </c>
      <c r="I5497" s="8" t="s">
        <v>28063</v>
      </c>
      <c r="J5497" s="5" t="s">
        <v>108</v>
      </c>
      <c r="K5497" s="5" t="s">
        <v>420</v>
      </c>
    </row>
    <row r="5498">
      <c r="A5498" s="4">
        <v>5631.0</v>
      </c>
      <c r="B5498" s="5" t="s">
        <v>28064</v>
      </c>
      <c r="C5498" s="5" t="s">
        <v>28065</v>
      </c>
      <c r="D5498" s="6" t="s">
        <v>27857</v>
      </c>
      <c r="E5498" s="5" t="s">
        <v>27858</v>
      </c>
      <c r="F5498" s="5" t="s">
        <v>16307</v>
      </c>
      <c r="G5498" s="6" t="s">
        <v>28066</v>
      </c>
      <c r="H5498" s="5" t="s">
        <v>28067</v>
      </c>
      <c r="I5498" s="8" t="s">
        <v>28068</v>
      </c>
      <c r="J5498" s="5" t="s">
        <v>108</v>
      </c>
      <c r="K5498" s="4" t="s">
        <v>42</v>
      </c>
    </row>
    <row r="5499">
      <c r="A5499" s="4">
        <v>5630.0</v>
      </c>
      <c r="B5499" s="5" t="s">
        <v>28069</v>
      </c>
      <c r="C5499" s="5" t="s">
        <v>28070</v>
      </c>
      <c r="D5499" s="6" t="s">
        <v>27857</v>
      </c>
      <c r="E5499" s="5" t="s">
        <v>27858</v>
      </c>
      <c r="F5499" s="5" t="s">
        <v>16307</v>
      </c>
      <c r="G5499" s="6" t="s">
        <v>28071</v>
      </c>
      <c r="H5499" s="7" t="s">
        <v>28072</v>
      </c>
      <c r="I5499" s="8" t="s">
        <v>28073</v>
      </c>
      <c r="J5499" s="5" t="s">
        <v>42</v>
      </c>
      <c r="K5499" s="5" t="s">
        <v>109</v>
      </c>
    </row>
    <row r="5500">
      <c r="A5500" s="4">
        <v>5629.0</v>
      </c>
      <c r="B5500" s="5" t="s">
        <v>28074</v>
      </c>
      <c r="C5500" s="5" t="s">
        <v>28075</v>
      </c>
      <c r="D5500" s="6" t="s">
        <v>27857</v>
      </c>
      <c r="E5500" s="5" t="s">
        <v>27858</v>
      </c>
      <c r="F5500" s="5" t="s">
        <v>16307</v>
      </c>
      <c r="G5500" s="6" t="s">
        <v>28076</v>
      </c>
      <c r="H5500" s="5" t="s">
        <v>28067</v>
      </c>
      <c r="I5500" s="8" t="s">
        <v>28068</v>
      </c>
      <c r="J5500" s="5" t="s">
        <v>93</v>
      </c>
      <c r="K5500" s="5" t="s">
        <v>3802</v>
      </c>
    </row>
    <row r="5501">
      <c r="A5501" s="4">
        <v>5628.0</v>
      </c>
      <c r="B5501" s="5" t="s">
        <v>28077</v>
      </c>
      <c r="C5501" s="5" t="s">
        <v>28078</v>
      </c>
      <c r="D5501" s="6" t="s">
        <v>28079</v>
      </c>
      <c r="E5501" s="5" t="s">
        <v>16307</v>
      </c>
      <c r="F5501" s="5" t="s">
        <v>16307</v>
      </c>
      <c r="G5501" s="6" t="s">
        <v>28080</v>
      </c>
      <c r="H5501" s="5" t="s">
        <v>18806</v>
      </c>
      <c r="I5501" s="8" t="s">
        <v>28081</v>
      </c>
      <c r="J5501" s="5" t="s">
        <v>42</v>
      </c>
      <c r="K5501" s="5" t="s">
        <v>5591</v>
      </c>
    </row>
    <row r="5502">
      <c r="A5502" s="4">
        <v>5627.0</v>
      </c>
      <c r="B5502" s="5" t="s">
        <v>28082</v>
      </c>
      <c r="C5502" s="5" t="s">
        <v>28083</v>
      </c>
      <c r="D5502" s="6" t="s">
        <v>28084</v>
      </c>
      <c r="E5502" s="5" t="s">
        <v>16307</v>
      </c>
      <c r="F5502" s="5" t="s">
        <v>16307</v>
      </c>
      <c r="G5502" s="6" t="s">
        <v>28085</v>
      </c>
      <c r="H5502" s="7" t="s">
        <v>28086</v>
      </c>
      <c r="I5502" s="8" t="s">
        <v>28087</v>
      </c>
      <c r="J5502" s="5" t="s">
        <v>93</v>
      </c>
      <c r="K5502" s="5" t="s">
        <v>15297</v>
      </c>
    </row>
    <row r="5503">
      <c r="A5503" s="4">
        <v>5626.0</v>
      </c>
      <c r="B5503" s="5" t="s">
        <v>28088</v>
      </c>
      <c r="C5503" s="5" t="s">
        <v>28089</v>
      </c>
      <c r="D5503" s="6" t="s">
        <v>28084</v>
      </c>
      <c r="E5503" s="5" t="s">
        <v>16307</v>
      </c>
      <c r="F5503" s="5" t="s">
        <v>16307</v>
      </c>
      <c r="G5503" s="6" t="s">
        <v>28090</v>
      </c>
      <c r="H5503" s="5" t="s">
        <v>28091</v>
      </c>
      <c r="I5503" s="8" t="s">
        <v>28092</v>
      </c>
      <c r="J5503" s="5" t="s">
        <v>108</v>
      </c>
      <c r="K5503" s="5" t="s">
        <v>1446</v>
      </c>
    </row>
    <row r="5504">
      <c r="A5504" s="4">
        <v>5625.0</v>
      </c>
      <c r="B5504" s="5" t="s">
        <v>28093</v>
      </c>
      <c r="C5504" s="5" t="s">
        <v>28094</v>
      </c>
      <c r="D5504" s="6" t="s">
        <v>28084</v>
      </c>
      <c r="E5504" s="5" t="s">
        <v>16307</v>
      </c>
      <c r="F5504" s="5" t="s">
        <v>16307</v>
      </c>
      <c r="G5504" s="6" t="s">
        <v>28095</v>
      </c>
      <c r="H5504" s="5" t="s">
        <v>28096</v>
      </c>
      <c r="I5504" s="8" t="s">
        <v>41</v>
      </c>
      <c r="J5504" s="5" t="s">
        <v>42</v>
      </c>
      <c r="K5504" s="5" t="s">
        <v>5480</v>
      </c>
    </row>
    <row r="5505">
      <c r="A5505" s="4">
        <v>5624.0</v>
      </c>
      <c r="B5505" s="5" t="s">
        <v>28097</v>
      </c>
      <c r="C5505" s="5" t="s">
        <v>28098</v>
      </c>
      <c r="D5505" s="6" t="s">
        <v>28099</v>
      </c>
      <c r="E5505" s="5" t="s">
        <v>27760</v>
      </c>
      <c r="F5505" s="5" t="s">
        <v>16307</v>
      </c>
      <c r="G5505" s="6" t="s">
        <v>28100</v>
      </c>
      <c r="H5505" s="5" t="s">
        <v>28101</v>
      </c>
      <c r="I5505" s="8" t="s">
        <v>28102</v>
      </c>
      <c r="J5505" s="5" t="s">
        <v>18</v>
      </c>
      <c r="K5505" s="5" t="s">
        <v>19544</v>
      </c>
    </row>
    <row r="5506">
      <c r="A5506" s="4">
        <v>5623.0</v>
      </c>
      <c r="B5506" s="5" t="s">
        <v>28103</v>
      </c>
      <c r="C5506" s="5" t="s">
        <v>28104</v>
      </c>
      <c r="D5506" s="6" t="s">
        <v>28105</v>
      </c>
      <c r="E5506" s="5" t="s">
        <v>28106</v>
      </c>
      <c r="F5506" s="5" t="s">
        <v>16307</v>
      </c>
      <c r="G5506" s="6" t="s">
        <v>28107</v>
      </c>
      <c r="H5506" s="7" t="s">
        <v>28108</v>
      </c>
      <c r="I5506" s="8" t="str">
        <f>LOWER(SUBSTITUTE(SUBSTITUTE(SUBSTITUTE(SUBSTITUTE(SUBSTITUTE(SUBSTITUTE(SUBSTITUTE(B5506,"S.L.",""),"SL",""),"S.A.",""),"SA","")," ",""),".",""),",",""))&amp;".com"</f>
        <v>huertantazita.com</v>
      </c>
      <c r="J5506" s="5" t="s">
        <v>51</v>
      </c>
      <c r="K5506" s="5" t="s">
        <v>553</v>
      </c>
    </row>
    <row r="5507">
      <c r="A5507" s="4">
        <v>5622.0</v>
      </c>
      <c r="B5507" s="5" t="s">
        <v>28109</v>
      </c>
      <c r="C5507" s="5" t="s">
        <v>28110</v>
      </c>
      <c r="D5507" s="6" t="s">
        <v>28111</v>
      </c>
      <c r="E5507" s="5" t="s">
        <v>28112</v>
      </c>
      <c r="F5507" s="5" t="s">
        <v>16307</v>
      </c>
      <c r="G5507" s="6" t="s">
        <v>28113</v>
      </c>
      <c r="H5507" s="4" t="s">
        <v>28114</v>
      </c>
      <c r="I5507" s="11" t="s">
        <v>28115</v>
      </c>
      <c r="J5507" s="5" t="s">
        <v>18</v>
      </c>
      <c r="K5507" s="5" t="s">
        <v>212</v>
      </c>
    </row>
    <row r="5508">
      <c r="A5508" s="4">
        <v>5621.0</v>
      </c>
      <c r="B5508" s="5" t="s">
        <v>28116</v>
      </c>
      <c r="C5508" s="5" t="s">
        <v>28117</v>
      </c>
      <c r="D5508" s="6" t="s">
        <v>28118</v>
      </c>
      <c r="E5508" s="5" t="s">
        <v>28119</v>
      </c>
      <c r="F5508" s="5" t="s">
        <v>16307</v>
      </c>
      <c r="G5508" s="6" t="s">
        <v>28120</v>
      </c>
      <c r="H5508" s="5" t="s">
        <v>28121</v>
      </c>
      <c r="I5508" s="9" t="s">
        <v>28122</v>
      </c>
      <c r="J5508" s="5" t="s">
        <v>51</v>
      </c>
      <c r="K5508" s="5" t="s">
        <v>260</v>
      </c>
    </row>
    <row r="5509">
      <c r="A5509" s="4">
        <v>5620.0</v>
      </c>
      <c r="B5509" s="5" t="s">
        <v>28123</v>
      </c>
      <c r="C5509" s="5" t="s">
        <v>28124</v>
      </c>
      <c r="D5509" s="6" t="s">
        <v>28125</v>
      </c>
      <c r="E5509" s="5" t="s">
        <v>28126</v>
      </c>
      <c r="F5509" s="5" t="s">
        <v>16307</v>
      </c>
      <c r="G5509" s="6" t="s">
        <v>28127</v>
      </c>
      <c r="H5509" s="5" t="s">
        <v>28128</v>
      </c>
      <c r="I5509" s="8" t="s">
        <v>28129</v>
      </c>
      <c r="J5509" s="5" t="s">
        <v>42</v>
      </c>
      <c r="K5509" s="5" t="s">
        <v>152</v>
      </c>
    </row>
    <row r="5510">
      <c r="A5510" s="4">
        <v>5619.0</v>
      </c>
      <c r="B5510" s="5" t="s">
        <v>28130</v>
      </c>
      <c r="C5510" s="5" t="s">
        <v>28131</v>
      </c>
      <c r="D5510" s="6" t="s">
        <v>28125</v>
      </c>
      <c r="E5510" s="5" t="s">
        <v>28126</v>
      </c>
      <c r="F5510" s="5" t="s">
        <v>16307</v>
      </c>
      <c r="G5510" s="6" t="s">
        <v>28132</v>
      </c>
      <c r="H5510" s="7" t="s">
        <v>28133</v>
      </c>
      <c r="I5510" s="11" t="s">
        <v>28134</v>
      </c>
      <c r="J5510" s="5" t="s">
        <v>42</v>
      </c>
      <c r="K5510" s="4" t="s">
        <v>42</v>
      </c>
    </row>
    <row r="5511">
      <c r="A5511" s="4">
        <v>5618.0</v>
      </c>
      <c r="B5511" s="5" t="s">
        <v>28135</v>
      </c>
      <c r="C5511" s="5" t="s">
        <v>28136</v>
      </c>
      <c r="D5511" s="6" t="s">
        <v>28137</v>
      </c>
      <c r="E5511" s="5" t="s">
        <v>28126</v>
      </c>
      <c r="F5511" s="5" t="s">
        <v>16307</v>
      </c>
      <c r="G5511" s="6" t="s">
        <v>28138</v>
      </c>
      <c r="H5511" s="5" t="s">
        <v>28139</v>
      </c>
      <c r="I5511" s="8" t="s">
        <v>28140</v>
      </c>
      <c r="J5511" s="5" t="s">
        <v>51</v>
      </c>
      <c r="K5511" s="5" t="s">
        <v>721</v>
      </c>
    </row>
    <row r="5512">
      <c r="A5512" s="4">
        <v>5617.0</v>
      </c>
      <c r="B5512" s="5" t="s">
        <v>28141</v>
      </c>
      <c r="C5512" s="5" t="s">
        <v>28142</v>
      </c>
      <c r="D5512" s="6" t="s">
        <v>28125</v>
      </c>
      <c r="E5512" s="5" t="s">
        <v>28126</v>
      </c>
      <c r="F5512" s="5" t="s">
        <v>16307</v>
      </c>
      <c r="G5512" s="6" t="s">
        <v>28143</v>
      </c>
      <c r="H5512" s="5" t="s">
        <v>28144</v>
      </c>
      <c r="I5512" s="8" t="s">
        <v>28145</v>
      </c>
      <c r="J5512" s="5" t="s">
        <v>51</v>
      </c>
      <c r="K5512" s="5" t="s">
        <v>426</v>
      </c>
    </row>
    <row r="5513">
      <c r="A5513" s="4">
        <v>5616.0</v>
      </c>
      <c r="B5513" s="5" t="s">
        <v>28146</v>
      </c>
      <c r="C5513" s="5" t="s">
        <v>28147</v>
      </c>
      <c r="D5513" s="6" t="s">
        <v>28125</v>
      </c>
      <c r="E5513" s="5" t="s">
        <v>28126</v>
      </c>
      <c r="F5513" s="5" t="s">
        <v>16307</v>
      </c>
      <c r="G5513" s="6" t="s">
        <v>28148</v>
      </c>
      <c r="H5513" s="4" t="s">
        <v>28149</v>
      </c>
      <c r="I5513" s="8" t="s">
        <v>28150</v>
      </c>
      <c r="J5513" s="5" t="s">
        <v>108</v>
      </c>
      <c r="K5513" s="5" t="s">
        <v>43</v>
      </c>
    </row>
    <row r="5514">
      <c r="A5514" s="4">
        <v>5615.0</v>
      </c>
      <c r="B5514" s="5" t="s">
        <v>28151</v>
      </c>
      <c r="C5514" s="5" t="s">
        <v>28152</v>
      </c>
      <c r="D5514" s="6" t="s">
        <v>28125</v>
      </c>
      <c r="E5514" s="5" t="s">
        <v>28126</v>
      </c>
      <c r="F5514" s="5" t="s">
        <v>16307</v>
      </c>
      <c r="G5514" s="6" t="s">
        <v>28153</v>
      </c>
      <c r="H5514" s="5" t="s">
        <v>28154</v>
      </c>
      <c r="I5514" s="8" t="s">
        <v>28155</v>
      </c>
      <c r="J5514" s="5" t="s">
        <v>42</v>
      </c>
      <c r="K5514" s="5" t="s">
        <v>1410</v>
      </c>
    </row>
    <row r="5515">
      <c r="A5515" s="4">
        <v>5614.0</v>
      </c>
      <c r="B5515" s="5" t="s">
        <v>28156</v>
      </c>
      <c r="C5515" s="5" t="s">
        <v>28157</v>
      </c>
      <c r="D5515" s="6" t="s">
        <v>28158</v>
      </c>
      <c r="E5515" s="5" t="s">
        <v>28159</v>
      </c>
      <c r="F5515" s="5" t="s">
        <v>16307</v>
      </c>
      <c r="G5515" s="6" t="s">
        <v>28160</v>
      </c>
      <c r="H5515" s="7" t="s">
        <v>28161</v>
      </c>
      <c r="I5515" s="8" t="s">
        <v>28162</v>
      </c>
      <c r="J5515" s="5" t="s">
        <v>18</v>
      </c>
      <c r="K5515" s="5" t="s">
        <v>553</v>
      </c>
    </row>
    <row r="5516">
      <c r="A5516" s="4">
        <v>5613.0</v>
      </c>
      <c r="B5516" s="5" t="s">
        <v>28163</v>
      </c>
      <c r="C5516" s="5" t="s">
        <v>28164</v>
      </c>
      <c r="D5516" s="6" t="s">
        <v>28137</v>
      </c>
      <c r="E5516" s="5" t="s">
        <v>28165</v>
      </c>
      <c r="F5516" s="5" t="s">
        <v>16307</v>
      </c>
      <c r="G5516" s="6" t="s">
        <v>28166</v>
      </c>
      <c r="H5516" s="7" t="s">
        <v>28167</v>
      </c>
      <c r="I5516" s="11" t="s">
        <v>28168</v>
      </c>
      <c r="J5516" s="5" t="s">
        <v>18</v>
      </c>
      <c r="K5516" s="5" t="s">
        <v>1495</v>
      </c>
    </row>
    <row r="5517">
      <c r="A5517" s="4">
        <v>5612.0</v>
      </c>
      <c r="B5517" s="5" t="s">
        <v>28169</v>
      </c>
      <c r="C5517" s="5" t="s">
        <v>28170</v>
      </c>
      <c r="D5517" s="6" t="s">
        <v>28171</v>
      </c>
      <c r="E5517" s="5" t="s">
        <v>28172</v>
      </c>
      <c r="F5517" s="5" t="s">
        <v>16307</v>
      </c>
      <c r="G5517" s="6" t="s">
        <v>28173</v>
      </c>
      <c r="H5517" s="4" t="s">
        <v>28174</v>
      </c>
      <c r="I5517" s="11" t="s">
        <v>28175</v>
      </c>
      <c r="J5517" s="5" t="s">
        <v>42</v>
      </c>
      <c r="K5517" s="4" t="s">
        <v>42</v>
      </c>
    </row>
    <row r="5518">
      <c r="A5518" s="4">
        <v>5611.0</v>
      </c>
      <c r="B5518" s="5" t="s">
        <v>28176</v>
      </c>
      <c r="C5518" s="5" t="s">
        <v>28177</v>
      </c>
      <c r="D5518" s="6" t="s">
        <v>28171</v>
      </c>
      <c r="E5518" s="5" t="s">
        <v>28172</v>
      </c>
      <c r="F5518" s="5" t="s">
        <v>16307</v>
      </c>
      <c r="G5518" s="6" t="s">
        <v>28178</v>
      </c>
      <c r="H5518" s="5" t="s">
        <v>28174</v>
      </c>
      <c r="I5518" s="8" t="s">
        <v>28179</v>
      </c>
      <c r="J5518" s="5" t="s">
        <v>18</v>
      </c>
      <c r="K5518" s="5" t="s">
        <v>1985</v>
      </c>
    </row>
    <row r="5519">
      <c r="A5519" s="4">
        <v>5610.0</v>
      </c>
      <c r="B5519" s="5" t="s">
        <v>28180</v>
      </c>
      <c r="C5519" s="5" t="s">
        <v>28181</v>
      </c>
      <c r="D5519" s="6" t="s">
        <v>27764</v>
      </c>
      <c r="E5519" s="5" t="s">
        <v>27765</v>
      </c>
      <c r="F5519" s="5" t="s">
        <v>16307</v>
      </c>
      <c r="G5519" s="6" t="s">
        <v>28182</v>
      </c>
      <c r="H5519" s="4" t="s">
        <v>28183</v>
      </c>
      <c r="I5519" s="8" t="s">
        <v>28184</v>
      </c>
      <c r="J5519" s="5" t="s">
        <v>42</v>
      </c>
      <c r="K5519" s="5" t="s">
        <v>15088</v>
      </c>
    </row>
    <row r="5520">
      <c r="A5520" s="4">
        <v>5609.0</v>
      </c>
      <c r="B5520" s="5" t="s">
        <v>28185</v>
      </c>
      <c r="C5520" s="5" t="s">
        <v>28186</v>
      </c>
      <c r="D5520" s="6" t="s">
        <v>27759</v>
      </c>
      <c r="E5520" s="5" t="s">
        <v>27760</v>
      </c>
      <c r="F5520" s="5" t="s">
        <v>16307</v>
      </c>
      <c r="G5520" s="6" t="s">
        <v>28187</v>
      </c>
      <c r="H5520" s="4" t="s">
        <v>28188</v>
      </c>
      <c r="I5520" s="11" t="s">
        <v>28189</v>
      </c>
      <c r="J5520" s="5" t="s">
        <v>42</v>
      </c>
      <c r="K5520" s="4" t="s">
        <v>42</v>
      </c>
    </row>
    <row r="5521">
      <c r="A5521" s="4">
        <v>5608.0</v>
      </c>
      <c r="B5521" s="5" t="s">
        <v>28190</v>
      </c>
      <c r="C5521" s="5" t="s">
        <v>28031</v>
      </c>
      <c r="D5521" s="6" t="s">
        <v>27759</v>
      </c>
      <c r="E5521" s="5" t="s">
        <v>27760</v>
      </c>
      <c r="F5521" s="5" t="s">
        <v>16307</v>
      </c>
      <c r="G5521" s="6" t="s">
        <v>28191</v>
      </c>
      <c r="H5521" s="7" t="s">
        <v>28192</v>
      </c>
      <c r="I5521" s="8" t="s">
        <v>28193</v>
      </c>
      <c r="J5521" s="5" t="s">
        <v>42</v>
      </c>
      <c r="K5521" s="4" t="s">
        <v>42</v>
      </c>
    </row>
    <row r="5522">
      <c r="A5522" s="4">
        <v>5607.0</v>
      </c>
      <c r="B5522" s="5" t="s">
        <v>28194</v>
      </c>
      <c r="C5522" s="5" t="s">
        <v>28195</v>
      </c>
      <c r="D5522" s="6" t="s">
        <v>28196</v>
      </c>
      <c r="E5522" s="5" t="s">
        <v>28197</v>
      </c>
      <c r="F5522" s="5" t="s">
        <v>16307</v>
      </c>
      <c r="G5522" s="6" t="s">
        <v>28198</v>
      </c>
      <c r="H5522" s="7" t="s">
        <v>28199</v>
      </c>
      <c r="I5522" s="8" t="s">
        <v>28200</v>
      </c>
      <c r="J5522" s="5" t="s">
        <v>42</v>
      </c>
      <c r="K5522" s="5" t="s">
        <v>115</v>
      </c>
    </row>
    <row r="5523">
      <c r="A5523" s="4">
        <v>5606.0</v>
      </c>
      <c r="B5523" s="5" t="s">
        <v>28201</v>
      </c>
      <c r="C5523" s="5" t="s">
        <v>28202</v>
      </c>
      <c r="D5523" s="6" t="s">
        <v>28203</v>
      </c>
      <c r="E5523" s="5" t="s">
        <v>27765</v>
      </c>
      <c r="F5523" s="5" t="s">
        <v>16307</v>
      </c>
      <c r="G5523" s="6" t="s">
        <v>28204</v>
      </c>
      <c r="H5523" s="5" t="s">
        <v>28205</v>
      </c>
      <c r="I5523" s="8" t="s">
        <v>28206</v>
      </c>
      <c r="J5523" s="5" t="s">
        <v>18</v>
      </c>
      <c r="K5523" s="5" t="s">
        <v>1233</v>
      </c>
    </row>
    <row r="5524">
      <c r="A5524" s="4">
        <v>5605.0</v>
      </c>
      <c r="B5524" s="5" t="s">
        <v>28207</v>
      </c>
      <c r="C5524" s="5" t="s">
        <v>28208</v>
      </c>
      <c r="D5524" s="6" t="s">
        <v>16305</v>
      </c>
      <c r="E5524" s="5" t="s">
        <v>16306</v>
      </c>
      <c r="F5524" s="5" t="s">
        <v>16307</v>
      </c>
      <c r="G5524" s="6" t="s">
        <v>28209</v>
      </c>
      <c r="H5524" s="5" t="s">
        <v>28210</v>
      </c>
      <c r="I5524" s="9" t="s">
        <v>28211</v>
      </c>
      <c r="J5524" s="5" t="s">
        <v>42</v>
      </c>
      <c r="K5524" s="5" t="s">
        <v>17899</v>
      </c>
    </row>
    <row r="5525">
      <c r="A5525" s="4">
        <v>11674.0</v>
      </c>
      <c r="B5525" s="5" t="s">
        <v>28212</v>
      </c>
      <c r="C5525" s="5" t="s">
        <v>28213</v>
      </c>
      <c r="D5525" s="6" t="s">
        <v>27850</v>
      </c>
      <c r="E5525" s="5" t="s">
        <v>27851</v>
      </c>
      <c r="F5525" s="5" t="s">
        <v>16307</v>
      </c>
      <c r="G5525" s="12" t="s">
        <v>28214</v>
      </c>
      <c r="H5525" s="5" t="s">
        <v>28215</v>
      </c>
      <c r="I5525" s="8" t="s">
        <v>28216</v>
      </c>
      <c r="J5525" s="5" t="s">
        <v>42</v>
      </c>
      <c r="K5525" s="5" t="s">
        <v>19</v>
      </c>
    </row>
    <row r="5526">
      <c r="A5526" s="4">
        <v>5604.0</v>
      </c>
      <c r="B5526" s="5" t="s">
        <v>28217</v>
      </c>
      <c r="C5526" s="5" t="s">
        <v>28218</v>
      </c>
      <c r="D5526" s="6" t="s">
        <v>28219</v>
      </c>
      <c r="E5526" s="5" t="s">
        <v>437</v>
      </c>
      <c r="F5526" s="5" t="s">
        <v>437</v>
      </c>
      <c r="G5526" s="6" t="s">
        <v>28220</v>
      </c>
      <c r="H5526" s="5" t="s">
        <v>28221</v>
      </c>
      <c r="I5526" s="9" t="s">
        <v>28222</v>
      </c>
      <c r="J5526" s="5" t="s">
        <v>18</v>
      </c>
      <c r="K5526" s="4" t="s">
        <v>42</v>
      </c>
    </row>
    <row r="5527">
      <c r="A5527" s="4">
        <v>5603.0</v>
      </c>
      <c r="B5527" s="5" t="s">
        <v>28223</v>
      </c>
      <c r="C5527" s="5" t="s">
        <v>28224</v>
      </c>
      <c r="D5527" s="6" t="s">
        <v>28225</v>
      </c>
      <c r="E5527" s="5" t="s">
        <v>28226</v>
      </c>
      <c r="F5527" s="5" t="s">
        <v>437</v>
      </c>
      <c r="G5527" s="6" t="s">
        <v>28227</v>
      </c>
      <c r="H5527" s="5" t="s">
        <v>28228</v>
      </c>
      <c r="I5527" s="8" t="s">
        <v>28229</v>
      </c>
      <c r="J5527" s="5" t="s">
        <v>42</v>
      </c>
      <c r="K5527" s="5" t="s">
        <v>2996</v>
      </c>
    </row>
    <row r="5528">
      <c r="A5528" s="4">
        <v>5602.0</v>
      </c>
      <c r="B5528" s="5" t="s">
        <v>28230</v>
      </c>
      <c r="C5528" s="5" t="s">
        <v>28231</v>
      </c>
      <c r="D5528" s="6" t="s">
        <v>28232</v>
      </c>
      <c r="E5528" s="5" t="s">
        <v>28233</v>
      </c>
      <c r="F5528" s="5" t="s">
        <v>437</v>
      </c>
      <c r="G5528" s="6" t="s">
        <v>28234</v>
      </c>
      <c r="H5528" s="5" t="s">
        <v>28235</v>
      </c>
      <c r="I5528" s="8" t="s">
        <v>28236</v>
      </c>
      <c r="J5528" s="5" t="s">
        <v>42</v>
      </c>
      <c r="K5528" s="5" t="s">
        <v>66</v>
      </c>
    </row>
    <row r="5529">
      <c r="A5529" s="4">
        <v>5601.0</v>
      </c>
      <c r="B5529" s="5" t="s">
        <v>28237</v>
      </c>
      <c r="C5529" s="5" t="s">
        <v>28238</v>
      </c>
      <c r="D5529" s="6" t="s">
        <v>28239</v>
      </c>
      <c r="E5529" s="5" t="s">
        <v>28240</v>
      </c>
      <c r="F5529" s="5" t="s">
        <v>437</v>
      </c>
      <c r="G5529" s="6" t="s">
        <v>28241</v>
      </c>
      <c r="H5529" s="5" t="s">
        <v>28242</v>
      </c>
      <c r="I5529" s="8" t="s">
        <v>28243</v>
      </c>
      <c r="J5529" s="5" t="s">
        <v>18</v>
      </c>
      <c r="K5529" s="5" t="s">
        <v>679</v>
      </c>
    </row>
    <row r="5530">
      <c r="A5530" s="4">
        <v>5600.0</v>
      </c>
      <c r="B5530" s="5" t="s">
        <v>28244</v>
      </c>
      <c r="C5530" s="5" t="s">
        <v>28245</v>
      </c>
      <c r="D5530" s="6" t="s">
        <v>28246</v>
      </c>
      <c r="E5530" s="5" t="s">
        <v>28247</v>
      </c>
      <c r="F5530" s="5" t="s">
        <v>437</v>
      </c>
      <c r="G5530" s="6" t="s">
        <v>28248</v>
      </c>
      <c r="H5530" s="7" t="s">
        <v>28249</v>
      </c>
      <c r="I5530" s="8" t="str">
        <f>LOWER(SUBSTITUTE(SUBSTITUTE(SUBSTITUTE(SUBSTITUTE(SUBSTITUTE(SUBSTITUTE(SUBSTITUTE(B5530,"S.L.",""),"SL",""),"S.A.",""),"SA","")," ",""),".",""),",",""))&amp;".com"</f>
        <v>hotelelpalacetedelcorregidor.com</v>
      </c>
      <c r="J5530" s="5" t="s">
        <v>42</v>
      </c>
      <c r="K5530" s="5" t="s">
        <v>553</v>
      </c>
    </row>
    <row r="5531">
      <c r="A5531" s="4">
        <v>5599.0</v>
      </c>
      <c r="B5531" s="5" t="s">
        <v>28250</v>
      </c>
      <c r="C5531" s="5" t="s">
        <v>28251</v>
      </c>
      <c r="D5531" s="6" t="s">
        <v>28246</v>
      </c>
      <c r="E5531" s="5" t="s">
        <v>28247</v>
      </c>
      <c r="F5531" s="5" t="s">
        <v>437</v>
      </c>
      <c r="G5531" s="6" t="s">
        <v>28252</v>
      </c>
      <c r="H5531" s="5" t="s">
        <v>28253</v>
      </c>
      <c r="I5531" s="8" t="s">
        <v>28254</v>
      </c>
      <c r="J5531" s="5" t="s">
        <v>108</v>
      </c>
      <c r="K5531" s="5" t="s">
        <v>6696</v>
      </c>
    </row>
    <row r="5532">
      <c r="A5532" s="4">
        <v>5598.0</v>
      </c>
      <c r="B5532" s="5" t="s">
        <v>28255</v>
      </c>
      <c r="C5532" s="5" t="s">
        <v>28256</v>
      </c>
      <c r="D5532" s="6" t="s">
        <v>28257</v>
      </c>
      <c r="E5532" s="5" t="s">
        <v>28258</v>
      </c>
      <c r="F5532" s="5" t="s">
        <v>437</v>
      </c>
      <c r="G5532" s="6" t="s">
        <v>28259</v>
      </c>
      <c r="H5532" s="7" t="s">
        <v>28260</v>
      </c>
      <c r="I5532" s="11" t="s">
        <v>28261</v>
      </c>
      <c r="J5532" s="5" t="s">
        <v>108</v>
      </c>
      <c r="K5532" s="5" t="s">
        <v>975</v>
      </c>
    </row>
    <row r="5533">
      <c r="A5533" s="4">
        <v>5597.0</v>
      </c>
      <c r="B5533" s="5" t="s">
        <v>28262</v>
      </c>
      <c r="C5533" s="5" t="s">
        <v>28263</v>
      </c>
      <c r="D5533" s="6" t="s">
        <v>28257</v>
      </c>
      <c r="E5533" s="5" t="s">
        <v>28258</v>
      </c>
      <c r="F5533" s="5" t="s">
        <v>437</v>
      </c>
      <c r="G5533" s="6" t="s">
        <v>28264</v>
      </c>
      <c r="H5533" s="5" t="s">
        <v>28265</v>
      </c>
      <c r="I5533" s="8" t="s">
        <v>28266</v>
      </c>
      <c r="J5533" s="5" t="s">
        <v>51</v>
      </c>
      <c r="K5533" s="5" t="s">
        <v>218</v>
      </c>
    </row>
    <row r="5534">
      <c r="A5534" s="4">
        <v>5596.0</v>
      </c>
      <c r="B5534" s="5" t="s">
        <v>28267</v>
      </c>
      <c r="C5534" s="5" t="s">
        <v>28268</v>
      </c>
      <c r="D5534" s="6" t="s">
        <v>28269</v>
      </c>
      <c r="E5534" s="5" t="s">
        <v>28270</v>
      </c>
      <c r="F5534" s="5" t="s">
        <v>437</v>
      </c>
      <c r="G5534" s="6" t="s">
        <v>28271</v>
      </c>
      <c r="H5534" s="5" t="s">
        <v>28272</v>
      </c>
      <c r="I5534" s="8" t="s">
        <v>28273</v>
      </c>
      <c r="J5534" s="5" t="s">
        <v>51</v>
      </c>
      <c r="K5534" s="5" t="s">
        <v>74</v>
      </c>
    </row>
    <row r="5535">
      <c r="A5535" s="4">
        <v>5595.0</v>
      </c>
      <c r="B5535" s="5" t="s">
        <v>28274</v>
      </c>
      <c r="C5535" s="5" t="s">
        <v>28275</v>
      </c>
      <c r="D5535" s="6" t="s">
        <v>28232</v>
      </c>
      <c r="E5535" s="5" t="s">
        <v>28233</v>
      </c>
      <c r="F5535" s="5" t="s">
        <v>437</v>
      </c>
      <c r="G5535" s="6" t="s">
        <v>28276</v>
      </c>
      <c r="H5535" s="7" t="s">
        <v>28277</v>
      </c>
      <c r="I5535" s="8" t="str">
        <f>LOWER(SUBSTITUTE(SUBSTITUTE(SUBSTITUTE(SUBSTITUTE(SUBSTITUTE(SUBSTITUTE(SUBSTITUTE(B5535,"S.L.",""),"SL",""),"S.A.",""),"SA","")," ",""),".",""),",",""))&amp;".com"</f>
        <v>hotelalcazabadebusquistar.com</v>
      </c>
      <c r="J5535" s="5" t="s">
        <v>42</v>
      </c>
      <c r="K5535" s="5" t="s">
        <v>375</v>
      </c>
    </row>
    <row r="5536">
      <c r="A5536" s="4">
        <v>5594.0</v>
      </c>
      <c r="B5536" s="5" t="s">
        <v>5942</v>
      </c>
      <c r="C5536" s="5" t="s">
        <v>28278</v>
      </c>
      <c r="D5536" s="6" t="s">
        <v>28279</v>
      </c>
      <c r="E5536" s="5" t="s">
        <v>28280</v>
      </c>
      <c r="F5536" s="5" t="s">
        <v>437</v>
      </c>
      <c r="G5536" s="6" t="s">
        <v>28281</v>
      </c>
      <c r="H5536" s="7" t="s">
        <v>28282</v>
      </c>
      <c r="I5536" s="8" t="s">
        <v>28283</v>
      </c>
      <c r="J5536" s="5" t="s">
        <v>42</v>
      </c>
      <c r="K5536" s="5" t="s">
        <v>553</v>
      </c>
    </row>
    <row r="5537">
      <c r="A5537" s="4">
        <v>5593.0</v>
      </c>
      <c r="B5537" s="5" t="s">
        <v>28284</v>
      </c>
      <c r="C5537" s="5" t="s">
        <v>28285</v>
      </c>
      <c r="D5537" s="6" t="s">
        <v>28286</v>
      </c>
      <c r="E5537" s="5" t="s">
        <v>28287</v>
      </c>
      <c r="F5537" s="5" t="s">
        <v>437</v>
      </c>
      <c r="G5537" s="6" t="s">
        <v>28288</v>
      </c>
      <c r="H5537" s="7" t="s">
        <v>28289</v>
      </c>
      <c r="I5537" s="8" t="str">
        <f t="shared" ref="I5537:I5538" si="28">LOWER(SUBSTITUTE(SUBSTITUTE(SUBSTITUTE(SUBSTITUTE(SUBSTITUTE(SUBSTITUTE(SUBSTITUTE(B5537,"S.L.",""),"SL",""),"S.A.",""),"SA","")," ",""),".",""),",",""))&amp;".com"</f>
        <v>losberchules.com</v>
      </c>
      <c r="J5537" s="5" t="s">
        <v>51</v>
      </c>
      <c r="K5537" s="5" t="s">
        <v>115</v>
      </c>
    </row>
    <row r="5538">
      <c r="A5538" s="4">
        <v>5592.0</v>
      </c>
      <c r="B5538" s="5" t="s">
        <v>28290</v>
      </c>
      <c r="C5538" s="5" t="s">
        <v>28291</v>
      </c>
      <c r="D5538" s="6" t="s">
        <v>28292</v>
      </c>
      <c r="E5538" s="5" t="s">
        <v>28293</v>
      </c>
      <c r="F5538" s="5" t="s">
        <v>437</v>
      </c>
      <c r="G5538" s="6" t="s">
        <v>28294</v>
      </c>
      <c r="H5538" s="7" t="s">
        <v>28295</v>
      </c>
      <c r="I5538" s="8" t="str">
        <f t="shared" si="28"/>
        <v>hotelbeatrizdelpozuelo.com</v>
      </c>
      <c r="J5538" s="5" t="s">
        <v>18</v>
      </c>
      <c r="K5538" s="5" t="s">
        <v>52</v>
      </c>
    </row>
    <row r="5539">
      <c r="A5539" s="4">
        <v>5591.0</v>
      </c>
      <c r="B5539" s="5" t="s">
        <v>28296</v>
      </c>
      <c r="C5539" s="5" t="s">
        <v>28297</v>
      </c>
      <c r="D5539" s="6" t="s">
        <v>28298</v>
      </c>
      <c r="E5539" s="5" t="s">
        <v>28247</v>
      </c>
      <c r="F5539" s="5" t="s">
        <v>437</v>
      </c>
      <c r="G5539" s="6" t="s">
        <v>28299</v>
      </c>
      <c r="H5539" s="5" t="s">
        <v>28300</v>
      </c>
      <c r="I5539" s="8" t="s">
        <v>20103</v>
      </c>
      <c r="J5539" s="5" t="s">
        <v>42</v>
      </c>
      <c r="K5539" s="5" t="s">
        <v>950</v>
      </c>
    </row>
    <row r="5540">
      <c r="A5540" s="4">
        <v>5590.0</v>
      </c>
      <c r="B5540" s="5" t="s">
        <v>28301</v>
      </c>
      <c r="C5540" s="5" t="s">
        <v>28302</v>
      </c>
      <c r="D5540" s="6" t="s">
        <v>28219</v>
      </c>
      <c r="E5540" s="5" t="s">
        <v>437</v>
      </c>
      <c r="F5540" s="5" t="s">
        <v>437</v>
      </c>
      <c r="G5540" s="6" t="s">
        <v>28303</v>
      </c>
      <c r="H5540" s="5" t="s">
        <v>28304</v>
      </c>
      <c r="I5540" s="8" t="s">
        <v>28305</v>
      </c>
      <c r="J5540" s="5" t="s">
        <v>93</v>
      </c>
      <c r="K5540" s="5" t="s">
        <v>2700</v>
      </c>
    </row>
    <row r="5541">
      <c r="A5541" s="4">
        <v>5589.0</v>
      </c>
      <c r="B5541" s="5" t="s">
        <v>28306</v>
      </c>
      <c r="C5541" s="5" t="s">
        <v>28307</v>
      </c>
      <c r="D5541" s="6" t="s">
        <v>28219</v>
      </c>
      <c r="E5541" s="5" t="s">
        <v>437</v>
      </c>
      <c r="F5541" s="5" t="s">
        <v>437</v>
      </c>
      <c r="G5541" s="6" t="s">
        <v>28308</v>
      </c>
      <c r="H5541" s="7" t="s">
        <v>28309</v>
      </c>
      <c r="I5541" s="8" t="str">
        <f>LOWER(SUBSTITUTE(SUBSTITUTE(SUBSTITUTE(SUBSTITUTE(SUBSTITUTE(SUBSTITUTE(SUBSTITUTE(B5541,"S.L.",""),"SL",""),"S.A.",""),"SA","")," ",""),".",""),",",""))&amp;".com"</f>
        <v>darabenaz.com</v>
      </c>
      <c r="J5541" s="5" t="s">
        <v>42</v>
      </c>
      <c r="K5541" s="5" t="s">
        <v>679</v>
      </c>
    </row>
    <row r="5542">
      <c r="A5542" s="4">
        <v>5588.0</v>
      </c>
      <c r="B5542" s="5" t="s">
        <v>28310</v>
      </c>
      <c r="C5542" s="5" t="s">
        <v>28311</v>
      </c>
      <c r="D5542" s="6" t="s">
        <v>28312</v>
      </c>
      <c r="E5542" s="5" t="s">
        <v>437</v>
      </c>
      <c r="F5542" s="5" t="s">
        <v>437</v>
      </c>
      <c r="G5542" s="6" t="s">
        <v>28313</v>
      </c>
      <c r="H5542" s="5" t="s">
        <v>28314</v>
      </c>
      <c r="I5542" s="8" t="s">
        <v>5718</v>
      </c>
      <c r="J5542" s="5" t="s">
        <v>18</v>
      </c>
      <c r="K5542" s="5" t="s">
        <v>15155</v>
      </c>
    </row>
    <row r="5543">
      <c r="A5543" s="4">
        <v>5587.0</v>
      </c>
      <c r="B5543" s="5" t="s">
        <v>28315</v>
      </c>
      <c r="C5543" s="5" t="s">
        <v>28316</v>
      </c>
      <c r="D5543" s="6" t="s">
        <v>28317</v>
      </c>
      <c r="E5543" s="5" t="s">
        <v>437</v>
      </c>
      <c r="F5543" s="5" t="s">
        <v>437</v>
      </c>
      <c r="G5543" s="6" t="s">
        <v>28318</v>
      </c>
      <c r="H5543" s="4" t="s">
        <v>28319</v>
      </c>
      <c r="I5543" s="11" t="s">
        <v>28320</v>
      </c>
      <c r="J5543" s="5" t="s">
        <v>42</v>
      </c>
      <c r="K5543" s="4" t="s">
        <v>42</v>
      </c>
    </row>
    <row r="5544">
      <c r="A5544" s="4">
        <v>5586.0</v>
      </c>
      <c r="B5544" s="5" t="s">
        <v>28321</v>
      </c>
      <c r="C5544" s="5" t="s">
        <v>28322</v>
      </c>
      <c r="D5544" s="6" t="s">
        <v>436</v>
      </c>
      <c r="E5544" s="5" t="s">
        <v>437</v>
      </c>
      <c r="F5544" s="5" t="s">
        <v>437</v>
      </c>
      <c r="G5544" s="6" t="s">
        <v>28323</v>
      </c>
      <c r="H5544" s="5" t="s">
        <v>28324</v>
      </c>
      <c r="I5544" s="9" t="s">
        <v>28325</v>
      </c>
      <c r="J5544" s="5" t="s">
        <v>18</v>
      </c>
      <c r="K5544" s="5" t="s">
        <v>176</v>
      </c>
    </row>
    <row r="5545">
      <c r="A5545" s="4">
        <v>5585.0</v>
      </c>
      <c r="B5545" s="5" t="s">
        <v>28326</v>
      </c>
      <c r="C5545" s="5" t="s">
        <v>28327</v>
      </c>
      <c r="D5545" s="6" t="s">
        <v>436</v>
      </c>
      <c r="E5545" s="5" t="s">
        <v>437</v>
      </c>
      <c r="F5545" s="5" t="s">
        <v>437</v>
      </c>
      <c r="G5545" s="6" t="s">
        <v>28328</v>
      </c>
      <c r="H5545" s="5" t="s">
        <v>28329</v>
      </c>
      <c r="I5545" s="8" t="s">
        <v>28330</v>
      </c>
      <c r="J5545" s="5" t="s">
        <v>108</v>
      </c>
      <c r="K5545" s="5" t="s">
        <v>170</v>
      </c>
    </row>
    <row r="5546">
      <c r="A5546" s="4">
        <v>5584.0</v>
      </c>
      <c r="B5546" s="5" t="s">
        <v>28331</v>
      </c>
      <c r="C5546" s="5" t="s">
        <v>28332</v>
      </c>
      <c r="D5546" s="6" t="s">
        <v>28333</v>
      </c>
      <c r="E5546" s="5" t="s">
        <v>28334</v>
      </c>
      <c r="F5546" s="5" t="s">
        <v>437</v>
      </c>
      <c r="G5546" s="6" t="s">
        <v>28335</v>
      </c>
      <c r="H5546" s="5" t="s">
        <v>28336</v>
      </c>
      <c r="I5546" s="9" t="s">
        <v>28337</v>
      </c>
      <c r="J5546" s="5" t="s">
        <v>93</v>
      </c>
      <c r="K5546" s="5" t="s">
        <v>212</v>
      </c>
    </row>
    <row r="5547">
      <c r="A5547" s="4">
        <v>5583.0</v>
      </c>
      <c r="B5547" s="5" t="s">
        <v>28338</v>
      </c>
      <c r="C5547" s="5" t="s">
        <v>28339</v>
      </c>
      <c r="D5547" s="6" t="s">
        <v>28333</v>
      </c>
      <c r="E5547" s="5" t="s">
        <v>28334</v>
      </c>
      <c r="F5547" s="5" t="s">
        <v>437</v>
      </c>
      <c r="G5547" s="6" t="s">
        <v>28340</v>
      </c>
      <c r="H5547" s="11" t="s">
        <v>28341</v>
      </c>
      <c r="I5547" s="11" t="s">
        <v>28342</v>
      </c>
      <c r="J5547" s="5" t="s">
        <v>108</v>
      </c>
      <c r="K5547" s="5" t="s">
        <v>19</v>
      </c>
    </row>
    <row r="5548">
      <c r="A5548" s="4">
        <v>5582.0</v>
      </c>
      <c r="B5548" s="5" t="s">
        <v>28343</v>
      </c>
      <c r="C5548" s="5" t="s">
        <v>28344</v>
      </c>
      <c r="D5548" s="6" t="s">
        <v>28345</v>
      </c>
      <c r="E5548" s="5" t="s">
        <v>28346</v>
      </c>
      <c r="F5548" s="5" t="s">
        <v>437</v>
      </c>
      <c r="G5548" s="6" t="s">
        <v>28347</v>
      </c>
      <c r="H5548" s="5" t="s">
        <v>28348</v>
      </c>
      <c r="I5548" s="8" t="s">
        <v>28349</v>
      </c>
      <c r="J5548" s="5" t="s">
        <v>108</v>
      </c>
      <c r="K5548" s="5" t="s">
        <v>782</v>
      </c>
    </row>
    <row r="5549">
      <c r="A5549" s="4">
        <v>5581.0</v>
      </c>
      <c r="B5549" s="5" t="s">
        <v>28350</v>
      </c>
      <c r="C5549" s="5" t="s">
        <v>28351</v>
      </c>
      <c r="D5549" s="6" t="s">
        <v>28352</v>
      </c>
      <c r="E5549" s="5" t="s">
        <v>28353</v>
      </c>
      <c r="F5549" s="5" t="s">
        <v>437</v>
      </c>
      <c r="G5549" s="6" t="s">
        <v>28354</v>
      </c>
      <c r="H5549" s="7" t="s">
        <v>28355</v>
      </c>
      <c r="I5549" s="8" t="s">
        <v>28356</v>
      </c>
      <c r="J5549" s="5" t="s">
        <v>42</v>
      </c>
      <c r="K5549" s="5" t="s">
        <v>464</v>
      </c>
    </row>
    <row r="5550">
      <c r="A5550" s="4">
        <v>5580.0</v>
      </c>
      <c r="B5550" s="5" t="s">
        <v>28357</v>
      </c>
      <c r="C5550" s="5" t="s">
        <v>28358</v>
      </c>
      <c r="D5550" s="6" t="s">
        <v>28352</v>
      </c>
      <c r="E5550" s="5" t="s">
        <v>28353</v>
      </c>
      <c r="F5550" s="5" t="s">
        <v>437</v>
      </c>
      <c r="G5550" s="6" t="s">
        <v>28359</v>
      </c>
      <c r="H5550" s="5" t="s">
        <v>28360</v>
      </c>
      <c r="I5550" s="8" t="s">
        <v>28361</v>
      </c>
      <c r="J5550" s="5" t="s">
        <v>42</v>
      </c>
      <c r="K5550" s="5" t="s">
        <v>464</v>
      </c>
    </row>
    <row r="5551">
      <c r="A5551" s="4">
        <v>5579.0</v>
      </c>
      <c r="B5551" s="5" t="s">
        <v>28362</v>
      </c>
      <c r="C5551" s="5" t="s">
        <v>28363</v>
      </c>
      <c r="D5551" s="6" t="s">
        <v>28352</v>
      </c>
      <c r="E5551" s="5" t="s">
        <v>28353</v>
      </c>
      <c r="F5551" s="5" t="s">
        <v>437</v>
      </c>
      <c r="G5551" s="6" t="s">
        <v>28364</v>
      </c>
      <c r="H5551" s="5" t="s">
        <v>28365</v>
      </c>
      <c r="I5551" s="8" t="s">
        <v>28366</v>
      </c>
      <c r="J5551" s="5" t="s">
        <v>93</v>
      </c>
      <c r="K5551" s="5" t="s">
        <v>35</v>
      </c>
    </row>
    <row r="5552">
      <c r="A5552" s="4">
        <v>5578.0</v>
      </c>
      <c r="B5552" s="5" t="s">
        <v>28367</v>
      </c>
      <c r="C5552" s="5" t="s">
        <v>28368</v>
      </c>
      <c r="D5552" s="6" t="s">
        <v>28352</v>
      </c>
      <c r="E5552" s="5" t="s">
        <v>28353</v>
      </c>
      <c r="F5552" s="5" t="s">
        <v>437</v>
      </c>
      <c r="G5552" s="6" t="s">
        <v>28369</v>
      </c>
      <c r="H5552" s="5" t="s">
        <v>28370</v>
      </c>
      <c r="I5552" s="9" t="s">
        <v>28371</v>
      </c>
      <c r="J5552" s="5" t="s">
        <v>42</v>
      </c>
      <c r="K5552" s="5" t="s">
        <v>43</v>
      </c>
    </row>
    <row r="5553">
      <c r="A5553" s="4">
        <v>5577.0</v>
      </c>
      <c r="B5553" s="5" t="s">
        <v>28372</v>
      </c>
      <c r="C5553" s="5" t="s">
        <v>28373</v>
      </c>
      <c r="D5553" s="6" t="s">
        <v>28352</v>
      </c>
      <c r="E5553" s="5" t="s">
        <v>28353</v>
      </c>
      <c r="F5553" s="5" t="s">
        <v>437</v>
      </c>
      <c r="G5553" s="6" t="s">
        <v>28374</v>
      </c>
      <c r="H5553" s="5" t="s">
        <v>28375</v>
      </c>
      <c r="I5553" s="8" t="s">
        <v>28376</v>
      </c>
      <c r="J5553" s="5" t="s">
        <v>108</v>
      </c>
      <c r="K5553" s="5" t="s">
        <v>1685</v>
      </c>
    </row>
    <row r="5554">
      <c r="A5554" s="4">
        <v>5576.0</v>
      </c>
      <c r="B5554" s="5" t="s">
        <v>25422</v>
      </c>
      <c r="C5554" s="5" t="s">
        <v>28377</v>
      </c>
      <c r="D5554" s="6" t="s">
        <v>28352</v>
      </c>
      <c r="E5554" s="5" t="s">
        <v>28353</v>
      </c>
      <c r="F5554" s="5" t="s">
        <v>437</v>
      </c>
      <c r="G5554" s="6" t="s">
        <v>28378</v>
      </c>
      <c r="H5554" s="5" t="s">
        <v>28379</v>
      </c>
      <c r="I5554" s="8" t="s">
        <v>28380</v>
      </c>
      <c r="J5554" s="5" t="s">
        <v>18</v>
      </c>
      <c r="K5554" s="5" t="s">
        <v>2145</v>
      </c>
    </row>
    <row r="5555">
      <c r="A5555" s="4">
        <v>5575.0</v>
      </c>
      <c r="B5555" s="5" t="s">
        <v>28381</v>
      </c>
      <c r="C5555" s="5" t="s">
        <v>28382</v>
      </c>
      <c r="D5555" s="6" t="s">
        <v>28352</v>
      </c>
      <c r="E5555" s="5" t="s">
        <v>28353</v>
      </c>
      <c r="F5555" s="5" t="s">
        <v>437</v>
      </c>
      <c r="G5555" s="6" t="s">
        <v>28383</v>
      </c>
      <c r="H5555" s="5" t="s">
        <v>28384</v>
      </c>
      <c r="I5555" s="8" t="s">
        <v>28385</v>
      </c>
      <c r="J5555" s="5" t="s">
        <v>18</v>
      </c>
      <c r="K5555" s="5" t="s">
        <v>1415</v>
      </c>
    </row>
    <row r="5556">
      <c r="A5556" s="4">
        <v>5574.0</v>
      </c>
      <c r="B5556" s="5" t="s">
        <v>28386</v>
      </c>
      <c r="C5556" s="5" t="s">
        <v>28387</v>
      </c>
      <c r="D5556" s="6" t="s">
        <v>28352</v>
      </c>
      <c r="E5556" s="5" t="s">
        <v>28353</v>
      </c>
      <c r="F5556" s="5" t="s">
        <v>437</v>
      </c>
      <c r="G5556" s="6" t="s">
        <v>28388</v>
      </c>
      <c r="H5556" s="5" t="s">
        <v>28389</v>
      </c>
      <c r="I5556" s="9" t="s">
        <v>28390</v>
      </c>
      <c r="J5556" s="5" t="s">
        <v>42</v>
      </c>
      <c r="K5556" s="5" t="s">
        <v>35</v>
      </c>
    </row>
    <row r="5557">
      <c r="A5557" s="4">
        <v>5573.0</v>
      </c>
      <c r="B5557" s="5" t="s">
        <v>28391</v>
      </c>
      <c r="C5557" s="5" t="s">
        <v>28392</v>
      </c>
      <c r="D5557" s="6" t="s">
        <v>28352</v>
      </c>
      <c r="E5557" s="5" t="s">
        <v>28353</v>
      </c>
      <c r="F5557" s="5" t="s">
        <v>437</v>
      </c>
      <c r="G5557" s="6" t="s">
        <v>28393</v>
      </c>
      <c r="H5557" s="5" t="s">
        <v>28394</v>
      </c>
      <c r="I5557" s="8" t="s">
        <v>28395</v>
      </c>
      <c r="J5557" s="5" t="s">
        <v>108</v>
      </c>
      <c r="K5557" s="5" t="s">
        <v>35</v>
      </c>
    </row>
    <row r="5558">
      <c r="A5558" s="4">
        <v>5572.0</v>
      </c>
      <c r="B5558" s="5" t="s">
        <v>28391</v>
      </c>
      <c r="C5558" s="5" t="s">
        <v>28396</v>
      </c>
      <c r="D5558" s="6" t="s">
        <v>28352</v>
      </c>
      <c r="E5558" s="5" t="s">
        <v>28353</v>
      </c>
      <c r="F5558" s="5" t="s">
        <v>437</v>
      </c>
      <c r="G5558" s="6" t="s">
        <v>28393</v>
      </c>
      <c r="H5558" s="5" t="s">
        <v>28394</v>
      </c>
      <c r="I5558" s="8" t="s">
        <v>28397</v>
      </c>
      <c r="J5558" s="5" t="s">
        <v>108</v>
      </c>
      <c r="K5558" s="5" t="s">
        <v>201</v>
      </c>
    </row>
    <row r="5559">
      <c r="A5559" s="4">
        <v>5571.0</v>
      </c>
      <c r="B5559" s="5" t="s">
        <v>16491</v>
      </c>
      <c r="C5559" s="5" t="s">
        <v>28398</v>
      </c>
      <c r="D5559" s="6" t="s">
        <v>28352</v>
      </c>
      <c r="E5559" s="5" t="s">
        <v>28353</v>
      </c>
      <c r="F5559" s="5" t="s">
        <v>437</v>
      </c>
      <c r="G5559" s="6" t="s">
        <v>28399</v>
      </c>
      <c r="H5559" s="5" t="s">
        <v>28400</v>
      </c>
      <c r="I5559" s="8" t="s">
        <v>28401</v>
      </c>
      <c r="J5559" s="5" t="s">
        <v>42</v>
      </c>
      <c r="K5559" s="5" t="s">
        <v>1216</v>
      </c>
    </row>
    <row r="5560">
      <c r="A5560" s="4">
        <v>5570.0</v>
      </c>
      <c r="B5560" s="5" t="s">
        <v>5279</v>
      </c>
      <c r="C5560" s="5" t="s">
        <v>28402</v>
      </c>
      <c r="D5560" s="6" t="s">
        <v>28352</v>
      </c>
      <c r="E5560" s="5" t="s">
        <v>28353</v>
      </c>
      <c r="F5560" s="5" t="s">
        <v>437</v>
      </c>
      <c r="G5560" s="6" t="s">
        <v>28403</v>
      </c>
      <c r="H5560" s="5" t="s">
        <v>28404</v>
      </c>
      <c r="I5560" s="8" t="s">
        <v>28405</v>
      </c>
      <c r="J5560" s="5" t="s">
        <v>108</v>
      </c>
      <c r="K5560" s="5" t="s">
        <v>35</v>
      </c>
    </row>
    <row r="5561">
      <c r="A5561" s="4">
        <v>5569.0</v>
      </c>
      <c r="B5561" s="5" t="s">
        <v>25422</v>
      </c>
      <c r="C5561" s="5" t="s">
        <v>28406</v>
      </c>
      <c r="D5561" s="6" t="s">
        <v>28352</v>
      </c>
      <c r="E5561" s="5" t="s">
        <v>28353</v>
      </c>
      <c r="F5561" s="5" t="s">
        <v>437</v>
      </c>
      <c r="G5561" s="6" t="s">
        <v>28407</v>
      </c>
      <c r="H5561" s="5" t="s">
        <v>28379</v>
      </c>
      <c r="I5561" s="8" t="s">
        <v>28408</v>
      </c>
      <c r="J5561" s="5" t="s">
        <v>18</v>
      </c>
      <c r="K5561" s="5" t="s">
        <v>1014</v>
      </c>
    </row>
    <row r="5562">
      <c r="A5562" s="4">
        <v>5568.0</v>
      </c>
      <c r="B5562" s="5" t="s">
        <v>28409</v>
      </c>
      <c r="C5562" s="5" t="s">
        <v>28410</v>
      </c>
      <c r="D5562" s="6" t="s">
        <v>28352</v>
      </c>
      <c r="E5562" s="5" t="s">
        <v>28353</v>
      </c>
      <c r="F5562" s="5" t="s">
        <v>437</v>
      </c>
      <c r="G5562" s="6" t="s">
        <v>28411</v>
      </c>
      <c r="H5562" s="7" t="s">
        <v>28412</v>
      </c>
      <c r="I5562" s="8" t="str">
        <f>LOWER(SUBSTITUTE(SUBSTITUTE(SUBSTITUTE(SUBSTITUTE(SUBSTITUTE(SUBSTITUTE(SUBSTITUTE(B5562,"S.L.",""),"SL",""),"S.A.",""),"SA","")," ",""),".",""),",",""))&amp;".com"</f>
        <v>paraiso.com</v>
      </c>
      <c r="J5562" s="5" t="s">
        <v>42</v>
      </c>
      <c r="K5562" s="5" t="s">
        <v>517</v>
      </c>
    </row>
    <row r="5563">
      <c r="A5563" s="4">
        <v>5567.0</v>
      </c>
      <c r="B5563" s="5" t="s">
        <v>28413</v>
      </c>
      <c r="C5563" s="5" t="s">
        <v>28414</v>
      </c>
      <c r="D5563" s="6" t="s">
        <v>28279</v>
      </c>
      <c r="E5563" s="5" t="s">
        <v>28280</v>
      </c>
      <c r="F5563" s="5" t="s">
        <v>437</v>
      </c>
      <c r="G5563" s="6" t="s">
        <v>28415</v>
      </c>
      <c r="H5563" s="5" t="s">
        <v>28416</v>
      </c>
      <c r="I5563" s="8" t="s">
        <v>28417</v>
      </c>
      <c r="J5563" s="5" t="s">
        <v>51</v>
      </c>
      <c r="K5563" s="5" t="s">
        <v>260</v>
      </c>
    </row>
    <row r="5564">
      <c r="A5564" s="4">
        <v>5566.0</v>
      </c>
      <c r="B5564" s="5" t="s">
        <v>28418</v>
      </c>
      <c r="C5564" s="5" t="s">
        <v>28419</v>
      </c>
      <c r="D5564" s="6" t="s">
        <v>28279</v>
      </c>
      <c r="E5564" s="5" t="s">
        <v>28280</v>
      </c>
      <c r="F5564" s="5" t="s">
        <v>437</v>
      </c>
      <c r="G5564" s="6" t="s">
        <v>28420</v>
      </c>
      <c r="H5564" s="5" t="s">
        <v>28421</v>
      </c>
      <c r="I5564" s="8" t="s">
        <v>28422</v>
      </c>
      <c r="J5564" s="5" t="s">
        <v>18</v>
      </c>
      <c r="K5564" s="5" t="s">
        <v>160</v>
      </c>
    </row>
    <row r="5565">
      <c r="A5565" s="4">
        <v>5565.0</v>
      </c>
      <c r="B5565" s="5" t="s">
        <v>28423</v>
      </c>
      <c r="C5565" s="5" t="s">
        <v>28424</v>
      </c>
      <c r="D5565" s="6" t="s">
        <v>28425</v>
      </c>
      <c r="E5565" s="5" t="s">
        <v>28426</v>
      </c>
      <c r="F5565" s="5" t="s">
        <v>437</v>
      </c>
      <c r="G5565" s="6" t="s">
        <v>28427</v>
      </c>
      <c r="H5565" s="7" t="s">
        <v>28428</v>
      </c>
      <c r="I5565" s="4" t="str">
        <f>LOWER(SUBSTITUTE(SUBSTITUTE(SUBSTITUTE(SUBSTITUTE(SUBSTITUTE(SUBSTITUTE(SUBSTITUTE(B5565,"S.L.",""),"SL",""),"S.A.",""),"SA","")," ",""),".",""),",",""))&amp;".com"</f>
        <v>nuevomalagueño.com</v>
      </c>
      <c r="J5565" s="5" t="s">
        <v>18</v>
      </c>
      <c r="K5565" s="5" t="s">
        <v>35</v>
      </c>
    </row>
    <row r="5566">
      <c r="A5566" s="4">
        <v>5564.0</v>
      </c>
      <c r="B5566" s="5" t="s">
        <v>28429</v>
      </c>
      <c r="C5566" s="5" t="s">
        <v>28430</v>
      </c>
      <c r="D5566" s="6" t="s">
        <v>28232</v>
      </c>
      <c r="E5566" s="5" t="s">
        <v>28233</v>
      </c>
      <c r="F5566" s="5" t="s">
        <v>437</v>
      </c>
      <c r="G5566" s="6" t="s">
        <v>28431</v>
      </c>
      <c r="H5566" s="5" t="s">
        <v>28432</v>
      </c>
      <c r="I5566" s="9" t="s">
        <v>28433</v>
      </c>
      <c r="J5566" s="5" t="s">
        <v>18</v>
      </c>
      <c r="K5566" s="5" t="s">
        <v>19</v>
      </c>
    </row>
    <row r="5567">
      <c r="A5567" s="4">
        <v>5563.0</v>
      </c>
      <c r="B5567" s="5" t="s">
        <v>28434</v>
      </c>
      <c r="C5567" s="5" t="s">
        <v>673</v>
      </c>
      <c r="D5567" s="6" t="s">
        <v>28435</v>
      </c>
      <c r="E5567" s="5" t="s">
        <v>28436</v>
      </c>
      <c r="F5567" s="5" t="s">
        <v>437</v>
      </c>
      <c r="G5567" s="6" t="s">
        <v>28437</v>
      </c>
      <c r="H5567" s="7" t="s">
        <v>28438</v>
      </c>
      <c r="I5567" s="8" t="str">
        <f>LOWER(SUBSTITUTE(SUBSTITUTE(SUBSTITUTE(SUBSTITUTE(SUBSTITUTE(SUBSTITUTE(SUBSTITUTE(B5567,"S.L.",""),"SL",""),"S.A.",""),"SA","")," ",""),".",""),",",""))&amp;".com"</f>
        <v>hyl.com</v>
      </c>
      <c r="J5567" s="5" t="s">
        <v>108</v>
      </c>
      <c r="K5567" s="4" t="s">
        <v>42</v>
      </c>
    </row>
    <row r="5568">
      <c r="A5568" s="4">
        <v>5562.0</v>
      </c>
      <c r="B5568" s="5" t="s">
        <v>28439</v>
      </c>
      <c r="C5568" s="5" t="s">
        <v>28440</v>
      </c>
      <c r="D5568" s="6" t="s">
        <v>28441</v>
      </c>
      <c r="E5568" s="5" t="s">
        <v>28442</v>
      </c>
      <c r="F5568" s="5" t="s">
        <v>437</v>
      </c>
      <c r="G5568" s="6" t="s">
        <v>28443</v>
      </c>
      <c r="H5568" s="5" t="s">
        <v>28444</v>
      </c>
      <c r="I5568" s="8" t="s">
        <v>28445</v>
      </c>
      <c r="J5568" s="5" t="s">
        <v>42</v>
      </c>
      <c r="K5568" s="5" t="s">
        <v>578</v>
      </c>
    </row>
    <row r="5569">
      <c r="A5569" s="4">
        <v>5561.0</v>
      </c>
      <c r="B5569" s="5" t="s">
        <v>28446</v>
      </c>
      <c r="C5569" s="5" t="s">
        <v>28447</v>
      </c>
      <c r="D5569" s="6" t="s">
        <v>28448</v>
      </c>
      <c r="E5569" s="5" t="s">
        <v>28449</v>
      </c>
      <c r="F5569" s="5" t="s">
        <v>437</v>
      </c>
      <c r="G5569" s="6" t="s">
        <v>28450</v>
      </c>
      <c r="H5569" s="5" t="s">
        <v>28451</v>
      </c>
      <c r="I5569" s="8" t="s">
        <v>28452</v>
      </c>
      <c r="J5569" s="5" t="s">
        <v>42</v>
      </c>
      <c r="K5569" s="5" t="s">
        <v>1410</v>
      </c>
    </row>
    <row r="5570">
      <c r="A5570" s="4">
        <v>5560.0</v>
      </c>
      <c r="B5570" s="5" t="s">
        <v>28453</v>
      </c>
      <c r="C5570" s="5" t="s">
        <v>28454</v>
      </c>
      <c r="D5570" s="6" t="s">
        <v>28455</v>
      </c>
      <c r="E5570" s="5" t="s">
        <v>28456</v>
      </c>
      <c r="F5570" s="5" t="s">
        <v>437</v>
      </c>
      <c r="G5570" s="6" t="s">
        <v>28457</v>
      </c>
      <c r="H5570" s="5" t="s">
        <v>28458</v>
      </c>
      <c r="I5570" s="8" t="s">
        <v>28459</v>
      </c>
      <c r="J5570" s="5" t="s">
        <v>18</v>
      </c>
      <c r="K5570" s="5" t="s">
        <v>212</v>
      </c>
    </row>
    <row r="5571">
      <c r="A5571" s="4">
        <v>5559.0</v>
      </c>
      <c r="B5571" s="5" t="s">
        <v>28460</v>
      </c>
      <c r="C5571" s="5" t="s">
        <v>28461</v>
      </c>
      <c r="D5571" s="6" t="s">
        <v>28455</v>
      </c>
      <c r="E5571" s="5" t="s">
        <v>28456</v>
      </c>
      <c r="F5571" s="5" t="s">
        <v>437</v>
      </c>
      <c r="G5571" s="6" t="s">
        <v>28462</v>
      </c>
      <c r="H5571" s="5" t="s">
        <v>28458</v>
      </c>
      <c r="I5571" s="8" t="s">
        <v>28459</v>
      </c>
      <c r="J5571" s="5" t="s">
        <v>42</v>
      </c>
      <c r="K5571" s="5" t="s">
        <v>212</v>
      </c>
    </row>
    <row r="5572">
      <c r="A5572" s="4">
        <v>5558.0</v>
      </c>
      <c r="B5572" s="5" t="s">
        <v>28463</v>
      </c>
      <c r="C5572" s="5" t="s">
        <v>28464</v>
      </c>
      <c r="D5572" s="6" t="s">
        <v>28455</v>
      </c>
      <c r="E5572" s="5" t="s">
        <v>28456</v>
      </c>
      <c r="F5572" s="5" t="s">
        <v>437</v>
      </c>
      <c r="G5572" s="6" t="s">
        <v>28465</v>
      </c>
      <c r="H5572" s="7" t="s">
        <v>28466</v>
      </c>
      <c r="I5572" s="8" t="str">
        <f>LOWER(SUBSTITUTE(SUBSTITUTE(SUBSTITUTE(SUBSTITUTE(SUBSTITUTE(SUBSTITUTE(SUBSTITUTE(B5572,"S.L.",""),"SL",""),"S.A.",""),"SA","")," ",""),".",""),",",""))&amp;".com"</f>
        <v>restauranterutalasnieves.com</v>
      </c>
      <c r="J5572" s="5" t="s">
        <v>93</v>
      </c>
      <c r="K5572" s="5" t="s">
        <v>921</v>
      </c>
    </row>
    <row r="5573">
      <c r="A5573" s="4">
        <v>5557.0</v>
      </c>
      <c r="B5573" s="5" t="s">
        <v>28467</v>
      </c>
      <c r="C5573" s="5" t="s">
        <v>28468</v>
      </c>
      <c r="D5573" s="6" t="s">
        <v>28455</v>
      </c>
      <c r="E5573" s="5" t="s">
        <v>28456</v>
      </c>
      <c r="F5573" s="5" t="s">
        <v>437</v>
      </c>
      <c r="G5573" s="6" t="s">
        <v>28469</v>
      </c>
      <c r="H5573" s="5" t="s">
        <v>28470</v>
      </c>
      <c r="I5573" s="8" t="s">
        <v>28471</v>
      </c>
      <c r="J5573" s="5" t="s">
        <v>463</v>
      </c>
      <c r="K5573" s="5" t="s">
        <v>420</v>
      </c>
    </row>
    <row r="5574">
      <c r="A5574" s="4">
        <v>5556.0</v>
      </c>
      <c r="B5574" s="5" t="s">
        <v>28472</v>
      </c>
      <c r="C5574" s="5" t="s">
        <v>28473</v>
      </c>
      <c r="D5574" s="6" t="s">
        <v>28455</v>
      </c>
      <c r="E5574" s="5" t="s">
        <v>28456</v>
      </c>
      <c r="F5574" s="5" t="s">
        <v>437</v>
      </c>
      <c r="G5574" s="6" t="s">
        <v>28474</v>
      </c>
      <c r="H5574" s="5" t="s">
        <v>28475</v>
      </c>
      <c r="I5574" s="8" t="s">
        <v>28476</v>
      </c>
      <c r="J5574" s="5" t="s">
        <v>108</v>
      </c>
      <c r="K5574" s="5" t="s">
        <v>19</v>
      </c>
    </row>
    <row r="5575">
      <c r="A5575" s="4">
        <v>5555.0</v>
      </c>
      <c r="B5575" s="5" t="s">
        <v>5249</v>
      </c>
      <c r="C5575" s="5" t="s">
        <v>28477</v>
      </c>
      <c r="D5575" s="6" t="s">
        <v>28478</v>
      </c>
      <c r="E5575" s="5" t="s">
        <v>2104</v>
      </c>
      <c r="F5575" s="5" t="s">
        <v>437</v>
      </c>
      <c r="G5575" s="6" t="s">
        <v>28479</v>
      </c>
      <c r="H5575" s="5" t="s">
        <v>28480</v>
      </c>
      <c r="I5575" s="8" t="s">
        <v>28481</v>
      </c>
      <c r="J5575" s="5" t="s">
        <v>93</v>
      </c>
      <c r="K5575" s="5" t="s">
        <v>308</v>
      </c>
    </row>
    <row r="5576">
      <c r="A5576" s="4">
        <v>5554.0</v>
      </c>
      <c r="B5576" s="5" t="s">
        <v>28482</v>
      </c>
      <c r="C5576" s="5" t="s">
        <v>28483</v>
      </c>
      <c r="D5576" s="6" t="s">
        <v>28484</v>
      </c>
      <c r="E5576" s="5" t="s">
        <v>437</v>
      </c>
      <c r="F5576" s="5" t="s">
        <v>437</v>
      </c>
      <c r="G5576" s="6" t="s">
        <v>28485</v>
      </c>
      <c r="H5576" s="5" t="s">
        <v>28486</v>
      </c>
      <c r="I5576" s="8" t="s">
        <v>28487</v>
      </c>
      <c r="J5576" s="5" t="s">
        <v>18</v>
      </c>
      <c r="K5576" s="5" t="s">
        <v>280</v>
      </c>
    </row>
    <row r="5577">
      <c r="A5577" s="4">
        <v>5553.0</v>
      </c>
      <c r="B5577" s="5" t="s">
        <v>28488</v>
      </c>
      <c r="C5577" s="5" t="s">
        <v>28489</v>
      </c>
      <c r="D5577" s="6" t="s">
        <v>28490</v>
      </c>
      <c r="E5577" s="5" t="s">
        <v>28491</v>
      </c>
      <c r="F5577" s="5" t="s">
        <v>437</v>
      </c>
      <c r="G5577" s="6" t="s">
        <v>28492</v>
      </c>
      <c r="H5577" s="7" t="s">
        <v>28493</v>
      </c>
      <c r="I5577" s="4" t="str">
        <f>LOWER(SUBSTITUTE(SUBSTITUTE(SUBSTITUTE(SUBSTITUTE(SUBSTITUTE(SUBSTITUTE(SUBSTITUTE(B5577,"S.L.",""),"SL",""),"S.A.",""),"SA","")," ",""),".",""),",",""))&amp;".com"</f>
        <v>elmaño.com</v>
      </c>
      <c r="J5577" s="5" t="s">
        <v>42</v>
      </c>
      <c r="K5577" s="5" t="s">
        <v>921</v>
      </c>
    </row>
    <row r="5578">
      <c r="A5578" s="4">
        <v>5552.0</v>
      </c>
      <c r="B5578" s="5" t="s">
        <v>28494</v>
      </c>
      <c r="C5578" s="5" t="s">
        <v>28495</v>
      </c>
      <c r="D5578" s="6" t="s">
        <v>28496</v>
      </c>
      <c r="E5578" s="5" t="s">
        <v>28497</v>
      </c>
      <c r="F5578" s="5" t="s">
        <v>437</v>
      </c>
      <c r="G5578" s="6" t="s">
        <v>28498</v>
      </c>
      <c r="H5578" s="4" t="s">
        <v>28499</v>
      </c>
      <c r="I5578" s="11" t="s">
        <v>28500</v>
      </c>
      <c r="J5578" s="5" t="s">
        <v>42</v>
      </c>
      <c r="K5578" s="5" t="s">
        <v>679</v>
      </c>
    </row>
    <row r="5579">
      <c r="A5579" s="4">
        <v>5551.0</v>
      </c>
      <c r="B5579" s="5" t="s">
        <v>28501</v>
      </c>
      <c r="C5579" s="5" t="s">
        <v>28502</v>
      </c>
      <c r="D5579" s="6" t="s">
        <v>28503</v>
      </c>
      <c r="E5579" s="5" t="s">
        <v>28504</v>
      </c>
      <c r="F5579" s="5" t="s">
        <v>437</v>
      </c>
      <c r="G5579" s="6" t="s">
        <v>28505</v>
      </c>
      <c r="H5579" s="7" t="s">
        <v>28506</v>
      </c>
      <c r="I5579" s="8" t="str">
        <f>LOWER(SUBSTITUTE(SUBSTITUTE(SUBSTITUTE(SUBSTITUTE(SUBSTITUTE(SUBSTITUTE(SUBSTITUTE(B5579,"S.L.",""),"SL",""),"S.A.",""),"SA","")," ",""),".",""),",",""))&amp;".com"</f>
        <v>hotelrurallapoda.com</v>
      </c>
      <c r="J5579" s="5" t="s">
        <v>42</v>
      </c>
      <c r="K5579" s="5" t="s">
        <v>233</v>
      </c>
    </row>
    <row r="5580">
      <c r="A5580" s="4">
        <v>5550.0</v>
      </c>
      <c r="B5580" s="5" t="s">
        <v>28507</v>
      </c>
      <c r="C5580" s="5" t="s">
        <v>28508</v>
      </c>
      <c r="D5580" s="6" t="s">
        <v>28503</v>
      </c>
      <c r="E5580" s="5" t="s">
        <v>28504</v>
      </c>
      <c r="F5580" s="5" t="s">
        <v>437</v>
      </c>
      <c r="G5580" s="6" t="s">
        <v>28509</v>
      </c>
      <c r="H5580" s="4" t="s">
        <v>28510</v>
      </c>
      <c r="I5580" s="11" t="s">
        <v>28511</v>
      </c>
      <c r="J5580" s="5" t="s">
        <v>108</v>
      </c>
      <c r="K5580" s="4" t="s">
        <v>42</v>
      </c>
    </row>
    <row r="5581">
      <c r="A5581" s="4">
        <v>5549.0</v>
      </c>
      <c r="B5581" s="5" t="s">
        <v>28512</v>
      </c>
      <c r="C5581" s="5" t="s">
        <v>28513</v>
      </c>
      <c r="D5581" s="6" t="s">
        <v>28514</v>
      </c>
      <c r="E5581" s="5" t="s">
        <v>28515</v>
      </c>
      <c r="F5581" s="5" t="s">
        <v>437</v>
      </c>
      <c r="G5581" s="6" t="s">
        <v>28516</v>
      </c>
      <c r="H5581" s="5" t="s">
        <v>28517</v>
      </c>
      <c r="I5581" s="8" t="s">
        <v>28518</v>
      </c>
      <c r="J5581" s="5" t="s">
        <v>42</v>
      </c>
      <c r="K5581" s="5" t="s">
        <v>294</v>
      </c>
    </row>
    <row r="5582">
      <c r="A5582" s="4">
        <v>5548.0</v>
      </c>
      <c r="B5582" s="5" t="s">
        <v>28519</v>
      </c>
      <c r="C5582" s="5" t="s">
        <v>28520</v>
      </c>
      <c r="D5582" s="6" t="s">
        <v>28521</v>
      </c>
      <c r="E5582" s="5" t="s">
        <v>28522</v>
      </c>
      <c r="F5582" s="5" t="s">
        <v>437</v>
      </c>
      <c r="G5582" s="6" t="s">
        <v>28523</v>
      </c>
      <c r="H5582" s="5" t="s">
        <v>28524</v>
      </c>
      <c r="I5582" s="9" t="s">
        <v>28525</v>
      </c>
      <c r="J5582" s="5" t="s">
        <v>51</v>
      </c>
      <c r="K5582" s="4" t="s">
        <v>42</v>
      </c>
    </row>
    <row r="5583">
      <c r="A5583" s="4">
        <v>5547.0</v>
      </c>
      <c r="B5583" s="5" t="s">
        <v>10939</v>
      </c>
      <c r="C5583" s="5" t="s">
        <v>28526</v>
      </c>
      <c r="D5583" s="6" t="s">
        <v>28257</v>
      </c>
      <c r="E5583" s="5" t="s">
        <v>28258</v>
      </c>
      <c r="F5583" s="5" t="s">
        <v>437</v>
      </c>
      <c r="G5583" s="6" t="s">
        <v>28527</v>
      </c>
      <c r="H5583" s="7" t="s">
        <v>28528</v>
      </c>
      <c r="I5583" s="11" t="s">
        <v>28529</v>
      </c>
      <c r="J5583" s="5" t="s">
        <v>51</v>
      </c>
      <c r="K5583" s="5" t="s">
        <v>294</v>
      </c>
    </row>
    <row r="5584">
      <c r="A5584" s="4">
        <v>5546.0</v>
      </c>
      <c r="B5584" s="5" t="s">
        <v>28530</v>
      </c>
      <c r="C5584" s="5" t="s">
        <v>28531</v>
      </c>
      <c r="D5584" s="6" t="s">
        <v>28532</v>
      </c>
      <c r="E5584" s="5" t="s">
        <v>28533</v>
      </c>
      <c r="F5584" s="5" t="s">
        <v>437</v>
      </c>
      <c r="G5584" s="6" t="s">
        <v>28534</v>
      </c>
      <c r="H5584" s="5" t="s">
        <v>28535</v>
      </c>
      <c r="I5584" s="8" t="s">
        <v>28536</v>
      </c>
      <c r="J5584" s="5" t="s">
        <v>18</v>
      </c>
      <c r="K5584" s="5" t="s">
        <v>950</v>
      </c>
    </row>
    <row r="5585">
      <c r="A5585" s="4">
        <v>5545.0</v>
      </c>
      <c r="B5585" s="5" t="s">
        <v>28537</v>
      </c>
      <c r="C5585" s="5" t="s">
        <v>28538</v>
      </c>
      <c r="D5585" s="6" t="s">
        <v>28532</v>
      </c>
      <c r="E5585" s="5" t="s">
        <v>28533</v>
      </c>
      <c r="F5585" s="5" t="s">
        <v>437</v>
      </c>
      <c r="G5585" s="6" t="s">
        <v>28539</v>
      </c>
      <c r="H5585" s="7" t="s">
        <v>28540</v>
      </c>
      <c r="I5585" s="8" t="str">
        <f>LOWER(SUBSTITUTE(SUBSTITUTE(SUBSTITUTE(SUBSTITUTE(SUBSTITUTE(SUBSTITUTE(SUBSTITUTE(B5585,"S.L.",""),"SL",""),"S.A.",""),"SA","")," ",""),".",""),",",""))&amp;".com"</f>
        <v>hotelventanueva.com</v>
      </c>
      <c r="J5585" s="5" t="s">
        <v>42</v>
      </c>
      <c r="K5585" s="5" t="s">
        <v>152</v>
      </c>
    </row>
    <row r="5586">
      <c r="A5586" s="4">
        <v>5544.0</v>
      </c>
      <c r="B5586" s="5" t="s">
        <v>28541</v>
      </c>
      <c r="C5586" s="5" t="s">
        <v>28542</v>
      </c>
      <c r="D5586" s="6" t="s">
        <v>28543</v>
      </c>
      <c r="E5586" s="5" t="s">
        <v>28544</v>
      </c>
      <c r="F5586" s="5" t="s">
        <v>437</v>
      </c>
      <c r="G5586" s="6" t="s">
        <v>28545</v>
      </c>
      <c r="H5586" s="5" t="s">
        <v>28546</v>
      </c>
      <c r="I5586" s="8" t="s">
        <v>28547</v>
      </c>
      <c r="J5586" s="5" t="s">
        <v>42</v>
      </c>
      <c r="K5586" s="5" t="s">
        <v>839</v>
      </c>
    </row>
    <row r="5587">
      <c r="A5587" s="4">
        <v>5543.0</v>
      </c>
      <c r="B5587" s="5" t="s">
        <v>28548</v>
      </c>
      <c r="C5587" s="5" t="s">
        <v>28549</v>
      </c>
      <c r="D5587" s="6" t="s">
        <v>28543</v>
      </c>
      <c r="E5587" s="5" t="s">
        <v>28550</v>
      </c>
      <c r="F5587" s="5" t="s">
        <v>437</v>
      </c>
      <c r="G5587" s="6" t="s">
        <v>28551</v>
      </c>
      <c r="H5587" s="7" t="s">
        <v>28552</v>
      </c>
      <c r="I5587" s="8" t="str">
        <f>LOWER(SUBSTITUTE(SUBSTITUTE(SUBSTITUTE(SUBSTITUTE(SUBSTITUTE(SUBSTITUTE(SUBSTITUTE(B5587,"S.L.",""),"SL",""),"S.A.",""),"SA","")," ",""),".",""),",",""))&amp;".com"</f>
        <v>hotelelpicondesierranevada.com</v>
      </c>
      <c r="J5587" s="5" t="s">
        <v>108</v>
      </c>
      <c r="K5587" s="5" t="s">
        <v>679</v>
      </c>
    </row>
    <row r="5588">
      <c r="A5588" s="4">
        <v>5542.0</v>
      </c>
      <c r="B5588" s="5" t="s">
        <v>28553</v>
      </c>
      <c r="C5588" s="5" t="s">
        <v>28554</v>
      </c>
      <c r="D5588" s="6" t="s">
        <v>28555</v>
      </c>
      <c r="E5588" s="5" t="s">
        <v>28556</v>
      </c>
      <c r="F5588" s="5" t="s">
        <v>437</v>
      </c>
      <c r="G5588" s="6" t="s">
        <v>28557</v>
      </c>
      <c r="H5588" s="4" t="s">
        <v>28558</v>
      </c>
      <c r="I5588" s="8" t="s">
        <v>28559</v>
      </c>
      <c r="J5588" s="5" t="s">
        <v>93</v>
      </c>
      <c r="K5588" s="5" t="s">
        <v>721</v>
      </c>
    </row>
    <row r="5589">
      <c r="A5589" s="4">
        <v>5541.0</v>
      </c>
      <c r="B5589" s="5" t="s">
        <v>28560</v>
      </c>
      <c r="C5589" s="5" t="s">
        <v>28561</v>
      </c>
      <c r="D5589" s="6" t="s">
        <v>28562</v>
      </c>
      <c r="E5589" s="5" t="s">
        <v>28563</v>
      </c>
      <c r="F5589" s="5" t="s">
        <v>437</v>
      </c>
      <c r="G5589" s="6" t="s">
        <v>28564</v>
      </c>
      <c r="H5589" s="4" t="s">
        <v>28565</v>
      </c>
      <c r="I5589" s="8" t="s">
        <v>28566</v>
      </c>
      <c r="J5589" s="5" t="s">
        <v>93</v>
      </c>
      <c r="K5589" s="5" t="s">
        <v>578</v>
      </c>
    </row>
    <row r="5590">
      <c r="A5590" s="4">
        <v>5540.0</v>
      </c>
      <c r="B5590" s="5" t="s">
        <v>28567</v>
      </c>
      <c r="C5590" s="5" t="s">
        <v>28568</v>
      </c>
      <c r="D5590" s="6" t="s">
        <v>28562</v>
      </c>
      <c r="E5590" s="5" t="s">
        <v>28563</v>
      </c>
      <c r="F5590" s="5" t="s">
        <v>437</v>
      </c>
      <c r="G5590" s="6" t="s">
        <v>28569</v>
      </c>
      <c r="H5590" s="5" t="s">
        <v>28570</v>
      </c>
      <c r="I5590" s="8" t="s">
        <v>28571</v>
      </c>
      <c r="J5590" s="5" t="s">
        <v>18</v>
      </c>
      <c r="K5590" s="5" t="s">
        <v>254</v>
      </c>
    </row>
    <row r="5591">
      <c r="A5591" s="4">
        <v>5539.0</v>
      </c>
      <c r="B5591" s="5" t="s">
        <v>28572</v>
      </c>
      <c r="C5591" s="5" t="s">
        <v>28573</v>
      </c>
      <c r="D5591" s="6" t="s">
        <v>28562</v>
      </c>
      <c r="E5591" s="5" t="s">
        <v>28563</v>
      </c>
      <c r="F5591" s="5" t="s">
        <v>437</v>
      </c>
      <c r="G5591" s="6" t="s">
        <v>28574</v>
      </c>
      <c r="H5591" s="4" t="s">
        <v>28575</v>
      </c>
      <c r="I5591" s="8" t="s">
        <v>28576</v>
      </c>
      <c r="J5591" s="5" t="s">
        <v>18</v>
      </c>
      <c r="K5591" s="5" t="s">
        <v>294</v>
      </c>
    </row>
    <row r="5592">
      <c r="A5592" s="4">
        <v>5538.0</v>
      </c>
      <c r="B5592" s="5" t="s">
        <v>1422</v>
      </c>
      <c r="C5592" s="5" t="s">
        <v>28577</v>
      </c>
      <c r="D5592" s="6" t="s">
        <v>28562</v>
      </c>
      <c r="E5592" s="5" t="s">
        <v>28563</v>
      </c>
      <c r="F5592" s="5" t="s">
        <v>437</v>
      </c>
      <c r="G5592" s="6" t="s">
        <v>28578</v>
      </c>
      <c r="H5592" s="5" t="s">
        <v>28579</v>
      </c>
      <c r="I5592" s="8" t="s">
        <v>28580</v>
      </c>
      <c r="J5592" s="5" t="s">
        <v>18</v>
      </c>
      <c r="K5592" s="5" t="s">
        <v>420</v>
      </c>
    </row>
    <row r="5593">
      <c r="A5593" s="4">
        <v>5537.0</v>
      </c>
      <c r="B5593" s="5" t="s">
        <v>28581</v>
      </c>
      <c r="C5593" s="5" t="s">
        <v>28582</v>
      </c>
      <c r="D5593" s="6" t="s">
        <v>28562</v>
      </c>
      <c r="E5593" s="5" t="s">
        <v>28563</v>
      </c>
      <c r="F5593" s="5" t="s">
        <v>437</v>
      </c>
      <c r="G5593" s="6" t="s">
        <v>28583</v>
      </c>
      <c r="H5593" s="5" t="s">
        <v>28584</v>
      </c>
      <c r="I5593" s="8" t="s">
        <v>28585</v>
      </c>
      <c r="J5593" s="5" t="s">
        <v>108</v>
      </c>
      <c r="K5593" s="5" t="s">
        <v>19</v>
      </c>
    </row>
    <row r="5594">
      <c r="A5594" s="4">
        <v>5536.0</v>
      </c>
      <c r="B5594" s="5" t="s">
        <v>28586</v>
      </c>
      <c r="C5594" s="5" t="s">
        <v>28587</v>
      </c>
      <c r="D5594" s="6" t="s">
        <v>28562</v>
      </c>
      <c r="E5594" s="5" t="s">
        <v>28563</v>
      </c>
      <c r="F5594" s="5" t="s">
        <v>437</v>
      </c>
      <c r="G5594" s="6" t="s">
        <v>28588</v>
      </c>
      <c r="H5594" s="5" t="s">
        <v>28589</v>
      </c>
      <c r="I5594" s="8" t="s">
        <v>28590</v>
      </c>
      <c r="J5594" s="5" t="s">
        <v>51</v>
      </c>
      <c r="K5594" s="5" t="s">
        <v>35</v>
      </c>
    </row>
    <row r="5595">
      <c r="A5595" s="4">
        <v>5535.0</v>
      </c>
      <c r="B5595" s="5" t="s">
        <v>28591</v>
      </c>
      <c r="C5595" s="5" t="s">
        <v>28592</v>
      </c>
      <c r="D5595" s="6" t="s">
        <v>28562</v>
      </c>
      <c r="E5595" s="5" t="s">
        <v>28563</v>
      </c>
      <c r="F5595" s="5" t="s">
        <v>437</v>
      </c>
      <c r="G5595" s="6" t="s">
        <v>28593</v>
      </c>
      <c r="H5595" s="5" t="s">
        <v>28594</v>
      </c>
      <c r="I5595" s="8" t="s">
        <v>28595</v>
      </c>
      <c r="J5595" s="5" t="s">
        <v>42</v>
      </c>
      <c r="K5595" s="5" t="s">
        <v>711</v>
      </c>
    </row>
    <row r="5596">
      <c r="A5596" s="4">
        <v>5534.0</v>
      </c>
      <c r="B5596" s="5" t="s">
        <v>28596</v>
      </c>
      <c r="C5596" s="5" t="s">
        <v>28597</v>
      </c>
      <c r="D5596" s="6" t="s">
        <v>28598</v>
      </c>
      <c r="E5596" s="5" t="s">
        <v>28599</v>
      </c>
      <c r="F5596" s="5" t="s">
        <v>437</v>
      </c>
      <c r="G5596" s="6" t="s">
        <v>28600</v>
      </c>
      <c r="H5596" s="4" t="s">
        <v>28601</v>
      </c>
      <c r="I5596" s="11" t="s">
        <v>28602</v>
      </c>
      <c r="J5596" s="5" t="s">
        <v>42</v>
      </c>
      <c r="K5596" s="5" t="s">
        <v>201</v>
      </c>
    </row>
    <row r="5597">
      <c r="A5597" s="4">
        <v>5533.0</v>
      </c>
      <c r="B5597" s="5" t="s">
        <v>28603</v>
      </c>
      <c r="C5597" s="5" t="s">
        <v>28604</v>
      </c>
      <c r="D5597" s="6" t="s">
        <v>28605</v>
      </c>
      <c r="E5597" s="5" t="s">
        <v>28606</v>
      </c>
      <c r="F5597" s="5" t="s">
        <v>437</v>
      </c>
      <c r="G5597" s="6" t="s">
        <v>28607</v>
      </c>
      <c r="H5597" s="7" t="s">
        <v>28608</v>
      </c>
      <c r="I5597" s="8" t="str">
        <f>LOWER(SUBSTITUTE(SUBSTITUTE(SUBSTITUTE(SUBSTITUTE(SUBSTITUTE(SUBSTITUTE(SUBSTITUTE(B5597,"S.L.",""),"SL",""),"S.A.",""),"SA","")," ",""),".",""),",",""))&amp;".com"</f>
        <v>balandro.com</v>
      </c>
      <c r="J5597" s="5" t="s">
        <v>51</v>
      </c>
      <c r="K5597" s="4" t="s">
        <v>42</v>
      </c>
    </row>
    <row r="5598">
      <c r="A5598" s="4">
        <v>5532.0</v>
      </c>
      <c r="B5598" s="5" t="s">
        <v>28609</v>
      </c>
      <c r="C5598" s="5" t="s">
        <v>28610</v>
      </c>
      <c r="D5598" s="6" t="s">
        <v>28246</v>
      </c>
      <c r="E5598" s="5" t="s">
        <v>28247</v>
      </c>
      <c r="F5598" s="5" t="s">
        <v>437</v>
      </c>
      <c r="G5598" s="6" t="s">
        <v>28611</v>
      </c>
      <c r="H5598" s="7" t="s">
        <v>28612</v>
      </c>
      <c r="I5598" s="8" t="s">
        <v>28613</v>
      </c>
      <c r="J5598" s="5" t="s">
        <v>93</v>
      </c>
      <c r="K5598" s="5" t="s">
        <v>10435</v>
      </c>
    </row>
    <row r="5599">
      <c r="A5599" s="4">
        <v>5531.0</v>
      </c>
      <c r="B5599" s="5" t="s">
        <v>28614</v>
      </c>
      <c r="C5599" s="5" t="s">
        <v>28615</v>
      </c>
      <c r="D5599" s="6" t="s">
        <v>28246</v>
      </c>
      <c r="E5599" s="5" t="s">
        <v>28247</v>
      </c>
      <c r="F5599" s="5" t="s">
        <v>437</v>
      </c>
      <c r="G5599" s="6" t="s">
        <v>28616</v>
      </c>
      <c r="H5599" s="5" t="s">
        <v>18806</v>
      </c>
      <c r="I5599" s="8" t="s">
        <v>26253</v>
      </c>
      <c r="J5599" s="5" t="s">
        <v>18</v>
      </c>
      <c r="K5599" s="5" t="s">
        <v>16309</v>
      </c>
    </row>
    <row r="5600">
      <c r="A5600" s="4">
        <v>5530.0</v>
      </c>
      <c r="B5600" s="5" t="s">
        <v>28617</v>
      </c>
      <c r="C5600" s="5" t="s">
        <v>28618</v>
      </c>
      <c r="D5600" s="6" t="s">
        <v>28246</v>
      </c>
      <c r="E5600" s="5" t="s">
        <v>28247</v>
      </c>
      <c r="F5600" s="5" t="s">
        <v>437</v>
      </c>
      <c r="G5600" s="6" t="s">
        <v>28619</v>
      </c>
      <c r="H5600" s="5" t="s">
        <v>28620</v>
      </c>
      <c r="I5600" s="8" t="s">
        <v>28621</v>
      </c>
      <c r="J5600" s="5" t="s">
        <v>42</v>
      </c>
      <c r="K5600" s="5" t="s">
        <v>950</v>
      </c>
    </row>
    <row r="5601">
      <c r="A5601" s="4">
        <v>5529.0</v>
      </c>
      <c r="B5601" s="5" t="s">
        <v>28622</v>
      </c>
      <c r="C5601" s="5" t="s">
        <v>28623</v>
      </c>
      <c r="D5601" s="6" t="s">
        <v>28246</v>
      </c>
      <c r="E5601" s="5" t="s">
        <v>28247</v>
      </c>
      <c r="F5601" s="5" t="s">
        <v>437</v>
      </c>
      <c r="G5601" s="6" t="s">
        <v>28624</v>
      </c>
      <c r="H5601" s="7" t="s">
        <v>28625</v>
      </c>
      <c r="I5601" s="8" t="s">
        <v>28626</v>
      </c>
      <c r="J5601" s="5" t="s">
        <v>42</v>
      </c>
      <c r="K5601" s="5" t="s">
        <v>1014</v>
      </c>
    </row>
    <row r="5602">
      <c r="A5602" s="4">
        <v>5528.0</v>
      </c>
      <c r="B5602" s="5" t="s">
        <v>28627</v>
      </c>
      <c r="C5602" s="5" t="s">
        <v>28628</v>
      </c>
      <c r="D5602" s="6" t="s">
        <v>28246</v>
      </c>
      <c r="E5602" s="5" t="s">
        <v>28247</v>
      </c>
      <c r="F5602" s="5" t="s">
        <v>437</v>
      </c>
      <c r="G5602" s="6" t="s">
        <v>28629</v>
      </c>
      <c r="H5602" s="5" t="s">
        <v>28630</v>
      </c>
      <c r="I5602" s="8" t="s">
        <v>28631</v>
      </c>
      <c r="J5602" s="5" t="s">
        <v>18</v>
      </c>
      <c r="K5602" s="4" t="s">
        <v>42</v>
      </c>
    </row>
    <row r="5603">
      <c r="A5603" s="4">
        <v>5527.0</v>
      </c>
      <c r="B5603" s="5" t="s">
        <v>28632</v>
      </c>
      <c r="C5603" s="5" t="s">
        <v>28633</v>
      </c>
      <c r="D5603" s="6" t="s">
        <v>28246</v>
      </c>
      <c r="E5603" s="5" t="s">
        <v>28247</v>
      </c>
      <c r="F5603" s="5" t="s">
        <v>437</v>
      </c>
      <c r="G5603" s="6" t="s">
        <v>28634</v>
      </c>
      <c r="H5603" s="5" t="s">
        <v>28635</v>
      </c>
      <c r="I5603" s="8" t="s">
        <v>28636</v>
      </c>
      <c r="J5603" s="5" t="s">
        <v>108</v>
      </c>
      <c r="K5603" s="4" t="s">
        <v>42</v>
      </c>
    </row>
    <row r="5604">
      <c r="A5604" s="4">
        <v>5526.0</v>
      </c>
      <c r="B5604" s="5" t="s">
        <v>28637</v>
      </c>
      <c r="C5604" s="5" t="s">
        <v>28638</v>
      </c>
      <c r="D5604" s="6" t="s">
        <v>28246</v>
      </c>
      <c r="E5604" s="5" t="s">
        <v>28247</v>
      </c>
      <c r="F5604" s="5" t="s">
        <v>437</v>
      </c>
      <c r="G5604" s="6" t="s">
        <v>28639</v>
      </c>
      <c r="H5604" s="5" t="s">
        <v>28640</v>
      </c>
      <c r="I5604" s="8" t="s">
        <v>28641</v>
      </c>
      <c r="J5604" s="5" t="s">
        <v>18</v>
      </c>
      <c r="K5604" s="4" t="s">
        <v>42</v>
      </c>
    </row>
    <row r="5605">
      <c r="A5605" s="4">
        <v>5525.0</v>
      </c>
      <c r="B5605" s="5" t="s">
        <v>28642</v>
      </c>
      <c r="C5605" s="5" t="s">
        <v>28643</v>
      </c>
      <c r="D5605" s="6" t="s">
        <v>28246</v>
      </c>
      <c r="E5605" s="5" t="s">
        <v>28247</v>
      </c>
      <c r="F5605" s="5" t="s">
        <v>437</v>
      </c>
      <c r="G5605" s="6" t="s">
        <v>28644</v>
      </c>
      <c r="H5605" s="5" t="s">
        <v>28645</v>
      </c>
      <c r="I5605" s="8" t="s">
        <v>28646</v>
      </c>
      <c r="J5605" s="5" t="s">
        <v>51</v>
      </c>
      <c r="K5605" s="4" t="s">
        <v>42</v>
      </c>
    </row>
    <row r="5606">
      <c r="A5606" s="4">
        <v>5524.0</v>
      </c>
      <c r="B5606" s="5" t="s">
        <v>28647</v>
      </c>
      <c r="C5606" s="5" t="s">
        <v>28648</v>
      </c>
      <c r="D5606" s="6" t="s">
        <v>28246</v>
      </c>
      <c r="E5606" s="5" t="s">
        <v>28247</v>
      </c>
      <c r="F5606" s="5" t="s">
        <v>437</v>
      </c>
      <c r="G5606" s="6" t="s">
        <v>28649</v>
      </c>
      <c r="H5606" s="4" t="s">
        <v>28650</v>
      </c>
      <c r="I5606" s="11" t="s">
        <v>28651</v>
      </c>
      <c r="J5606" s="5" t="s">
        <v>18</v>
      </c>
      <c r="K5606" s="5" t="s">
        <v>921</v>
      </c>
    </row>
    <row r="5607">
      <c r="A5607" s="4">
        <v>5523.0</v>
      </c>
      <c r="B5607" s="5" t="s">
        <v>28652</v>
      </c>
      <c r="C5607" s="5" t="s">
        <v>28653</v>
      </c>
      <c r="D5607" s="6" t="s">
        <v>28246</v>
      </c>
      <c r="E5607" s="5" t="s">
        <v>28247</v>
      </c>
      <c r="F5607" s="5" t="s">
        <v>437</v>
      </c>
      <c r="G5607" s="6" t="s">
        <v>28654</v>
      </c>
      <c r="H5607" s="7" t="s">
        <v>28655</v>
      </c>
      <c r="I5607" s="8" t="s">
        <v>28656</v>
      </c>
      <c r="J5607" s="5" t="s">
        <v>42</v>
      </c>
      <c r="K5607" s="5" t="s">
        <v>254</v>
      </c>
    </row>
    <row r="5608">
      <c r="A5608" s="4">
        <v>5522.0</v>
      </c>
      <c r="B5608" s="5" t="s">
        <v>28657</v>
      </c>
      <c r="C5608" s="5" t="s">
        <v>28658</v>
      </c>
      <c r="D5608" s="6" t="s">
        <v>28246</v>
      </c>
      <c r="E5608" s="5" t="s">
        <v>28247</v>
      </c>
      <c r="F5608" s="5" t="s">
        <v>437</v>
      </c>
      <c r="G5608" s="6" t="s">
        <v>28659</v>
      </c>
      <c r="H5608" s="5" t="s">
        <v>21218</v>
      </c>
      <c r="I5608" s="8" t="s">
        <v>28660</v>
      </c>
      <c r="J5608" s="5" t="s">
        <v>42</v>
      </c>
      <c r="K5608" s="5" t="s">
        <v>10435</v>
      </c>
    </row>
    <row r="5609">
      <c r="A5609" s="4">
        <v>5521.0</v>
      </c>
      <c r="B5609" s="5" t="s">
        <v>28661</v>
      </c>
      <c r="C5609" s="5" t="s">
        <v>28662</v>
      </c>
      <c r="D5609" s="6" t="s">
        <v>28663</v>
      </c>
      <c r="E5609" s="5" t="s">
        <v>28606</v>
      </c>
      <c r="F5609" s="5" t="s">
        <v>437</v>
      </c>
      <c r="G5609" s="6" t="s">
        <v>28664</v>
      </c>
      <c r="H5609" s="5" t="s">
        <v>28665</v>
      </c>
      <c r="I5609" s="8" t="s">
        <v>28666</v>
      </c>
      <c r="J5609" s="5" t="s">
        <v>108</v>
      </c>
      <c r="K5609" s="5" t="s">
        <v>52</v>
      </c>
    </row>
    <row r="5610">
      <c r="A5610" s="4">
        <v>5520.0</v>
      </c>
      <c r="B5610" s="5" t="s">
        <v>28667</v>
      </c>
      <c r="C5610" s="5" t="s">
        <v>28668</v>
      </c>
      <c r="D5610" s="6" t="s">
        <v>28663</v>
      </c>
      <c r="E5610" s="5" t="s">
        <v>28606</v>
      </c>
      <c r="F5610" s="5" t="s">
        <v>437</v>
      </c>
      <c r="G5610" s="6" t="s">
        <v>28669</v>
      </c>
      <c r="H5610" s="4" t="s">
        <v>28670</v>
      </c>
      <c r="I5610" s="8" t="s">
        <v>28671</v>
      </c>
      <c r="J5610" s="5" t="s">
        <v>93</v>
      </c>
      <c r="K5610" s="5" t="s">
        <v>464</v>
      </c>
    </row>
    <row r="5611">
      <c r="A5611" s="4">
        <v>5519.0</v>
      </c>
      <c r="B5611" s="5" t="s">
        <v>28672</v>
      </c>
      <c r="C5611" s="5" t="s">
        <v>28673</v>
      </c>
      <c r="D5611" s="6" t="s">
        <v>28246</v>
      </c>
      <c r="E5611" s="5" t="s">
        <v>28247</v>
      </c>
      <c r="F5611" s="5" t="s">
        <v>437</v>
      </c>
      <c r="G5611" s="6" t="s">
        <v>28674</v>
      </c>
      <c r="H5611" s="5" t="s">
        <v>18806</v>
      </c>
      <c r="I5611" s="8" t="s">
        <v>26253</v>
      </c>
      <c r="J5611" s="5" t="s">
        <v>108</v>
      </c>
      <c r="K5611" s="5" t="s">
        <v>26505</v>
      </c>
    </row>
    <row r="5612">
      <c r="A5612" s="4">
        <v>5518.0</v>
      </c>
      <c r="B5612" s="5" t="s">
        <v>28675</v>
      </c>
      <c r="C5612" s="5" t="s">
        <v>28676</v>
      </c>
      <c r="D5612" s="6" t="s">
        <v>28298</v>
      </c>
      <c r="E5612" s="5" t="s">
        <v>28247</v>
      </c>
      <c r="F5612" s="5" t="s">
        <v>437</v>
      </c>
      <c r="G5612" s="6" t="s">
        <v>28677</v>
      </c>
      <c r="H5612" s="5" t="s">
        <v>28678</v>
      </c>
      <c r="I5612" s="8" t="s">
        <v>10074</v>
      </c>
      <c r="J5612" s="5" t="s">
        <v>108</v>
      </c>
      <c r="K5612" s="5" t="s">
        <v>18841</v>
      </c>
    </row>
    <row r="5613">
      <c r="A5613" s="4">
        <v>5517.0</v>
      </c>
      <c r="B5613" s="5" t="s">
        <v>28679</v>
      </c>
      <c r="C5613" s="5" t="s">
        <v>28680</v>
      </c>
      <c r="D5613" s="6" t="s">
        <v>28298</v>
      </c>
      <c r="E5613" s="5" t="s">
        <v>28247</v>
      </c>
      <c r="F5613" s="5" t="s">
        <v>437</v>
      </c>
      <c r="G5613" s="6" t="s">
        <v>28681</v>
      </c>
      <c r="H5613" s="5" t="s">
        <v>28682</v>
      </c>
      <c r="I5613" s="8" t="s">
        <v>28683</v>
      </c>
      <c r="J5613" s="5" t="s">
        <v>18</v>
      </c>
      <c r="K5613" s="5" t="s">
        <v>420</v>
      </c>
    </row>
    <row r="5614">
      <c r="A5614" s="4">
        <v>5516.0</v>
      </c>
      <c r="B5614" s="5" t="s">
        <v>28684</v>
      </c>
      <c r="C5614" s="5" t="s">
        <v>28685</v>
      </c>
      <c r="D5614" s="6" t="s">
        <v>28686</v>
      </c>
      <c r="E5614" s="5" t="s">
        <v>28687</v>
      </c>
      <c r="F5614" s="5" t="s">
        <v>437</v>
      </c>
      <c r="G5614" s="6" t="s">
        <v>28688</v>
      </c>
      <c r="H5614" s="5" t="s">
        <v>28689</v>
      </c>
      <c r="I5614" s="9" t="s">
        <v>28690</v>
      </c>
      <c r="J5614" s="5" t="s">
        <v>51</v>
      </c>
      <c r="K5614" s="4" t="s">
        <v>42</v>
      </c>
    </row>
    <row r="5615">
      <c r="A5615" s="4">
        <v>5515.0</v>
      </c>
      <c r="B5615" s="5" t="s">
        <v>13300</v>
      </c>
      <c r="C5615" s="5" t="s">
        <v>28691</v>
      </c>
      <c r="D5615" s="6" t="s">
        <v>28686</v>
      </c>
      <c r="E5615" s="5" t="s">
        <v>28687</v>
      </c>
      <c r="F5615" s="5" t="s">
        <v>437</v>
      </c>
      <c r="G5615" s="6" t="s">
        <v>28692</v>
      </c>
      <c r="H5615" s="7" t="s">
        <v>28693</v>
      </c>
      <c r="I5615" s="8" t="s">
        <v>28694</v>
      </c>
      <c r="J5615" s="5" t="s">
        <v>232</v>
      </c>
      <c r="K5615" s="5" t="s">
        <v>35</v>
      </c>
    </row>
    <row r="5616">
      <c r="A5616" s="4">
        <v>5514.0</v>
      </c>
      <c r="B5616" s="5" t="s">
        <v>28695</v>
      </c>
      <c r="C5616" s="5" t="s">
        <v>28696</v>
      </c>
      <c r="D5616" s="6" t="s">
        <v>28686</v>
      </c>
      <c r="E5616" s="5" t="s">
        <v>28687</v>
      </c>
      <c r="F5616" s="5" t="s">
        <v>437</v>
      </c>
      <c r="G5616" s="6" t="s">
        <v>28697</v>
      </c>
      <c r="H5616" s="7" t="s">
        <v>28698</v>
      </c>
      <c r="I5616" s="8" t="s">
        <v>28699</v>
      </c>
      <c r="J5616" s="5" t="s">
        <v>93</v>
      </c>
      <c r="K5616" s="5" t="s">
        <v>115</v>
      </c>
    </row>
    <row r="5617">
      <c r="A5617" s="4">
        <v>5513.0</v>
      </c>
      <c r="B5617" s="5" t="s">
        <v>28700</v>
      </c>
      <c r="C5617" s="5" t="s">
        <v>28701</v>
      </c>
      <c r="D5617" s="6" t="s">
        <v>28686</v>
      </c>
      <c r="E5617" s="5" t="s">
        <v>28687</v>
      </c>
      <c r="F5617" s="5" t="s">
        <v>437</v>
      </c>
      <c r="G5617" s="6" t="s">
        <v>28702</v>
      </c>
      <c r="H5617" s="5" t="s">
        <v>28703</v>
      </c>
      <c r="I5617" s="8" t="s">
        <v>28704</v>
      </c>
      <c r="J5617" s="5" t="s">
        <v>51</v>
      </c>
      <c r="K5617" s="5" t="s">
        <v>17677</v>
      </c>
    </row>
    <row r="5618">
      <c r="A5618" s="4">
        <v>5512.0</v>
      </c>
      <c r="B5618" s="5" t="s">
        <v>28705</v>
      </c>
      <c r="C5618" s="5" t="s">
        <v>28706</v>
      </c>
      <c r="D5618" s="6" t="s">
        <v>28707</v>
      </c>
      <c r="E5618" s="5" t="s">
        <v>28606</v>
      </c>
      <c r="F5618" s="5" t="s">
        <v>437</v>
      </c>
      <c r="G5618" s="6" t="s">
        <v>28708</v>
      </c>
      <c r="H5618" s="5" t="s">
        <v>28709</v>
      </c>
      <c r="I5618" s="9" t="s">
        <v>28710</v>
      </c>
      <c r="J5618" s="5" t="s">
        <v>93</v>
      </c>
      <c r="K5618" s="5" t="s">
        <v>85</v>
      </c>
    </row>
    <row r="5619">
      <c r="A5619" s="4">
        <v>5511.0</v>
      </c>
      <c r="B5619" s="5" t="s">
        <v>28711</v>
      </c>
      <c r="C5619" s="5" t="s">
        <v>28712</v>
      </c>
      <c r="D5619" s="6" t="s">
        <v>28713</v>
      </c>
      <c r="E5619" s="5" t="s">
        <v>28606</v>
      </c>
      <c r="F5619" s="5" t="s">
        <v>437</v>
      </c>
      <c r="G5619" s="6" t="s">
        <v>28714</v>
      </c>
      <c r="H5619" s="5" t="s">
        <v>28715</v>
      </c>
      <c r="I5619" s="8" t="s">
        <v>17781</v>
      </c>
      <c r="J5619" s="5" t="s">
        <v>108</v>
      </c>
      <c r="K5619" s="5" t="s">
        <v>5713</v>
      </c>
    </row>
    <row r="5620">
      <c r="A5620" s="4">
        <v>5510.0</v>
      </c>
      <c r="B5620" s="5" t="s">
        <v>28716</v>
      </c>
      <c r="C5620" s="5" t="s">
        <v>28717</v>
      </c>
      <c r="D5620" s="6" t="s">
        <v>28713</v>
      </c>
      <c r="E5620" s="5" t="s">
        <v>28606</v>
      </c>
      <c r="F5620" s="5" t="s">
        <v>437</v>
      </c>
      <c r="G5620" s="6" t="s">
        <v>28718</v>
      </c>
      <c r="H5620" s="7" t="s">
        <v>28719</v>
      </c>
      <c r="I5620" s="8" t="s">
        <v>21676</v>
      </c>
      <c r="J5620" s="5" t="s">
        <v>18</v>
      </c>
      <c r="K5620" s="5" t="s">
        <v>28720</v>
      </c>
    </row>
    <row r="5621">
      <c r="A5621" s="4">
        <v>5509.0</v>
      </c>
      <c r="B5621" s="5" t="s">
        <v>28721</v>
      </c>
      <c r="C5621" s="5" t="s">
        <v>28722</v>
      </c>
      <c r="D5621" s="6" t="s">
        <v>28723</v>
      </c>
      <c r="E5621" s="5" t="s">
        <v>28724</v>
      </c>
      <c r="F5621" s="5" t="s">
        <v>437</v>
      </c>
      <c r="G5621" s="6" t="s">
        <v>28725</v>
      </c>
      <c r="H5621" s="5" t="s">
        <v>28726</v>
      </c>
      <c r="I5621" s="9" t="s">
        <v>28727</v>
      </c>
      <c r="J5621" s="5" t="s">
        <v>108</v>
      </c>
      <c r="K5621" s="5" t="s">
        <v>721</v>
      </c>
    </row>
    <row r="5622">
      <c r="A5622" s="4">
        <v>5508.0</v>
      </c>
      <c r="B5622" s="5" t="s">
        <v>28728</v>
      </c>
      <c r="C5622" s="5" t="s">
        <v>28729</v>
      </c>
      <c r="D5622" s="6" t="s">
        <v>28239</v>
      </c>
      <c r="E5622" s="5" t="s">
        <v>28240</v>
      </c>
      <c r="F5622" s="5" t="s">
        <v>437</v>
      </c>
      <c r="G5622" s="6" t="s">
        <v>28730</v>
      </c>
      <c r="H5622" s="7" t="s">
        <v>28731</v>
      </c>
      <c r="I5622" s="8" t="s">
        <v>28732</v>
      </c>
      <c r="J5622" s="5" t="s">
        <v>108</v>
      </c>
      <c r="K5622" s="5" t="s">
        <v>19</v>
      </c>
    </row>
    <row r="5623">
      <c r="A5623" s="4">
        <v>5507.0</v>
      </c>
      <c r="B5623" s="5" t="s">
        <v>28733</v>
      </c>
      <c r="C5623" s="5" t="s">
        <v>28734</v>
      </c>
      <c r="D5623" s="6" t="s">
        <v>28239</v>
      </c>
      <c r="E5623" s="5" t="s">
        <v>28240</v>
      </c>
      <c r="F5623" s="5" t="s">
        <v>437</v>
      </c>
      <c r="G5623" s="6" t="s">
        <v>28730</v>
      </c>
      <c r="H5623" s="5" t="s">
        <v>28735</v>
      </c>
      <c r="I5623" s="8" t="s">
        <v>28736</v>
      </c>
      <c r="J5623" s="5" t="s">
        <v>232</v>
      </c>
      <c r="K5623" s="5" t="s">
        <v>19</v>
      </c>
    </row>
    <row r="5624">
      <c r="A5624" s="4">
        <v>5506.0</v>
      </c>
      <c r="B5624" s="5" t="s">
        <v>28737</v>
      </c>
      <c r="C5624" s="5" t="s">
        <v>28738</v>
      </c>
      <c r="D5624" s="6" t="s">
        <v>28739</v>
      </c>
      <c r="E5624" s="5" t="s">
        <v>437</v>
      </c>
      <c r="F5624" s="5" t="s">
        <v>437</v>
      </c>
      <c r="G5624" s="6" t="s">
        <v>28740</v>
      </c>
      <c r="H5624" s="5" t="s">
        <v>28741</v>
      </c>
      <c r="I5624" s="8" t="s">
        <v>28742</v>
      </c>
      <c r="J5624" s="5" t="s">
        <v>42</v>
      </c>
      <c r="K5624" s="5" t="s">
        <v>721</v>
      </c>
    </row>
    <row r="5625">
      <c r="A5625" s="4">
        <v>5505.0</v>
      </c>
      <c r="B5625" s="5" t="s">
        <v>28743</v>
      </c>
      <c r="C5625" s="5" t="s">
        <v>28744</v>
      </c>
      <c r="D5625" s="6" t="s">
        <v>28745</v>
      </c>
      <c r="E5625" s="5" t="s">
        <v>28746</v>
      </c>
      <c r="F5625" s="5" t="s">
        <v>437</v>
      </c>
      <c r="G5625" s="6" t="s">
        <v>28747</v>
      </c>
      <c r="H5625" s="5" t="s">
        <v>28748</v>
      </c>
      <c r="I5625" s="8" t="s">
        <v>28749</v>
      </c>
      <c r="J5625" s="5" t="s">
        <v>51</v>
      </c>
      <c r="K5625" s="5" t="s">
        <v>212</v>
      </c>
    </row>
    <row r="5626">
      <c r="A5626" s="4">
        <v>5504.0</v>
      </c>
      <c r="B5626" s="5" t="s">
        <v>28750</v>
      </c>
      <c r="C5626" s="5" t="s">
        <v>28751</v>
      </c>
      <c r="D5626" s="6" t="s">
        <v>28752</v>
      </c>
      <c r="E5626" s="5" t="s">
        <v>437</v>
      </c>
      <c r="F5626" s="5" t="s">
        <v>437</v>
      </c>
      <c r="G5626" s="6" t="s">
        <v>28753</v>
      </c>
      <c r="H5626" s="5" t="s">
        <v>28754</v>
      </c>
      <c r="I5626" s="8" t="s">
        <v>41</v>
      </c>
      <c r="J5626" s="5" t="s">
        <v>18</v>
      </c>
      <c r="K5626" s="5" t="s">
        <v>176</v>
      </c>
    </row>
    <row r="5627">
      <c r="A5627" s="4">
        <v>5503.0</v>
      </c>
      <c r="B5627" s="5" t="s">
        <v>28755</v>
      </c>
      <c r="C5627" s="5" t="s">
        <v>28756</v>
      </c>
      <c r="D5627" s="6" t="s">
        <v>436</v>
      </c>
      <c r="E5627" s="5" t="s">
        <v>437</v>
      </c>
      <c r="F5627" s="5" t="s">
        <v>437</v>
      </c>
      <c r="G5627" s="6" t="s">
        <v>28757</v>
      </c>
      <c r="H5627" s="5" t="s">
        <v>28758</v>
      </c>
      <c r="I5627" s="8" t="s">
        <v>28759</v>
      </c>
      <c r="J5627" s="5" t="s">
        <v>42</v>
      </c>
      <c r="K5627" s="5" t="s">
        <v>711</v>
      </c>
    </row>
    <row r="5628">
      <c r="A5628" s="4">
        <v>5502.0</v>
      </c>
      <c r="B5628" s="5" t="s">
        <v>28760</v>
      </c>
      <c r="C5628" s="5" t="s">
        <v>28761</v>
      </c>
      <c r="D5628" s="6" t="s">
        <v>28762</v>
      </c>
      <c r="E5628" s="5" t="s">
        <v>437</v>
      </c>
      <c r="F5628" s="5" t="s">
        <v>437</v>
      </c>
      <c r="G5628" s="6" t="s">
        <v>28763</v>
      </c>
      <c r="H5628" s="5" t="s">
        <v>28764</v>
      </c>
      <c r="I5628" s="8" t="s">
        <v>17463</v>
      </c>
      <c r="J5628" s="5" t="s">
        <v>42</v>
      </c>
      <c r="K5628" s="5" t="s">
        <v>950</v>
      </c>
    </row>
    <row r="5629">
      <c r="A5629" s="4">
        <v>5501.0</v>
      </c>
      <c r="B5629" s="5" t="s">
        <v>28765</v>
      </c>
      <c r="C5629" s="5" t="s">
        <v>28766</v>
      </c>
      <c r="D5629" s="6" t="s">
        <v>436</v>
      </c>
      <c r="E5629" s="5" t="s">
        <v>437</v>
      </c>
      <c r="F5629" s="5" t="s">
        <v>437</v>
      </c>
      <c r="G5629" s="6" t="s">
        <v>28767</v>
      </c>
      <c r="H5629" s="7" t="s">
        <v>28768</v>
      </c>
      <c r="I5629" s="8" t="s">
        <v>28769</v>
      </c>
      <c r="J5629" s="5" t="s">
        <v>51</v>
      </c>
      <c r="K5629" s="5" t="s">
        <v>126</v>
      </c>
    </row>
    <row r="5630">
      <c r="A5630" s="4">
        <v>5500.0</v>
      </c>
      <c r="B5630" s="5" t="s">
        <v>28770</v>
      </c>
      <c r="C5630" s="5" t="s">
        <v>28771</v>
      </c>
      <c r="D5630" s="6" t="s">
        <v>28752</v>
      </c>
      <c r="E5630" s="5" t="s">
        <v>437</v>
      </c>
      <c r="F5630" s="5" t="s">
        <v>437</v>
      </c>
      <c r="G5630" s="6" t="s">
        <v>28772</v>
      </c>
      <c r="H5630" s="7" t="s">
        <v>28773</v>
      </c>
      <c r="I5630" s="8" t="str">
        <f>LOWER(SUBSTITUTE(SUBSTITUTE(SUBSTITUTE(SUBSTITUTE(SUBSTITUTE(SUBSTITUTE(SUBSTITUTE(B5630,"S.L.",""),"SL",""),"S.A.",""),"SA","")," ",""),".",""),",",""))&amp;".com"</f>
        <v>abadesrecogidas.com</v>
      </c>
      <c r="J5630" s="5" t="s">
        <v>18</v>
      </c>
      <c r="K5630" s="5" t="s">
        <v>975</v>
      </c>
    </row>
    <row r="5631">
      <c r="A5631" s="4">
        <v>5499.0</v>
      </c>
      <c r="B5631" s="5" t="s">
        <v>28774</v>
      </c>
      <c r="C5631" s="5" t="s">
        <v>28775</v>
      </c>
      <c r="D5631" s="6" t="s">
        <v>28752</v>
      </c>
      <c r="E5631" s="5" t="s">
        <v>437</v>
      </c>
      <c r="F5631" s="5" t="s">
        <v>437</v>
      </c>
      <c r="G5631" s="6" t="s">
        <v>28776</v>
      </c>
      <c r="H5631" s="5" t="s">
        <v>28777</v>
      </c>
      <c r="I5631" s="9" t="s">
        <v>28778</v>
      </c>
      <c r="J5631" s="5" t="s">
        <v>42</v>
      </c>
      <c r="K5631" s="5" t="s">
        <v>1985</v>
      </c>
    </row>
    <row r="5632">
      <c r="A5632" s="4">
        <v>5498.0</v>
      </c>
      <c r="B5632" s="5" t="s">
        <v>28779</v>
      </c>
      <c r="C5632" s="5" t="s">
        <v>28780</v>
      </c>
      <c r="D5632" s="6" t="s">
        <v>436</v>
      </c>
      <c r="E5632" s="5" t="s">
        <v>437</v>
      </c>
      <c r="F5632" s="5" t="s">
        <v>437</v>
      </c>
      <c r="G5632" s="6" t="s">
        <v>28781</v>
      </c>
      <c r="H5632" s="7" t="s">
        <v>28782</v>
      </c>
      <c r="I5632" s="8" t="str">
        <f>LOWER(SUBSTITUTE(SUBSTITUTE(SUBSTITUTE(SUBSTITUTE(SUBSTITUTE(SUBSTITUTE(SUBSTITUTE(B5632,"S.L.",""),"SL",""),"S.A.",""),"SA","")," ",""),".",""),",",""))&amp;".com"</f>
        <v>catedralsuites.com</v>
      </c>
      <c r="J5632" s="5" t="s">
        <v>42</v>
      </c>
      <c r="K5632" s="4" t="s">
        <v>42</v>
      </c>
    </row>
    <row r="5633">
      <c r="A5633" s="4">
        <v>5497.0</v>
      </c>
      <c r="B5633" s="5" t="s">
        <v>28783</v>
      </c>
      <c r="C5633" s="5" t="s">
        <v>28784</v>
      </c>
      <c r="D5633" s="6" t="s">
        <v>28752</v>
      </c>
      <c r="E5633" s="5" t="s">
        <v>437</v>
      </c>
      <c r="F5633" s="5" t="s">
        <v>437</v>
      </c>
      <c r="G5633" s="6" t="s">
        <v>28785</v>
      </c>
      <c r="H5633" s="7" t="s">
        <v>28786</v>
      </c>
      <c r="I5633" s="8" t="s">
        <v>28787</v>
      </c>
      <c r="J5633" s="5" t="s">
        <v>108</v>
      </c>
      <c r="K5633" s="5" t="s">
        <v>5931</v>
      </c>
    </row>
    <row r="5634">
      <c r="A5634" s="4">
        <v>5496.0</v>
      </c>
      <c r="B5634" s="5" t="s">
        <v>28788</v>
      </c>
      <c r="C5634" s="5" t="s">
        <v>28789</v>
      </c>
      <c r="D5634" s="6" t="s">
        <v>28752</v>
      </c>
      <c r="E5634" s="5" t="s">
        <v>437</v>
      </c>
      <c r="F5634" s="5" t="s">
        <v>437</v>
      </c>
      <c r="G5634" s="6" t="s">
        <v>28790</v>
      </c>
      <c r="H5634" s="7" t="s">
        <v>28791</v>
      </c>
      <c r="I5634" s="8" t="s">
        <v>28792</v>
      </c>
      <c r="J5634" s="5" t="s">
        <v>108</v>
      </c>
      <c r="K5634" s="5" t="s">
        <v>74</v>
      </c>
    </row>
    <row r="5635">
      <c r="A5635" s="4">
        <v>5495.0</v>
      </c>
      <c r="B5635" s="5" t="s">
        <v>28793</v>
      </c>
      <c r="C5635" s="5" t="s">
        <v>28794</v>
      </c>
      <c r="D5635" s="6" t="s">
        <v>28795</v>
      </c>
      <c r="E5635" s="5" t="s">
        <v>16627</v>
      </c>
      <c r="F5635" s="5" t="s">
        <v>437</v>
      </c>
      <c r="G5635" s="6" t="s">
        <v>28796</v>
      </c>
      <c r="H5635" s="5" t="s">
        <v>28797</v>
      </c>
      <c r="I5635" s="8" t="s">
        <v>28798</v>
      </c>
      <c r="J5635" s="5" t="s">
        <v>108</v>
      </c>
      <c r="K5635" s="5" t="s">
        <v>6053</v>
      </c>
    </row>
    <row r="5636">
      <c r="A5636" s="4">
        <v>5494.0</v>
      </c>
      <c r="B5636" s="5" t="s">
        <v>28799</v>
      </c>
      <c r="C5636" s="5" t="s">
        <v>28800</v>
      </c>
      <c r="D5636" s="6" t="s">
        <v>28801</v>
      </c>
      <c r="E5636" s="5" t="s">
        <v>28802</v>
      </c>
      <c r="F5636" s="5" t="s">
        <v>437</v>
      </c>
      <c r="G5636" s="6" t="s">
        <v>28803</v>
      </c>
      <c r="H5636" s="5" t="s">
        <v>28804</v>
      </c>
      <c r="I5636" s="8" t="s">
        <v>28805</v>
      </c>
      <c r="J5636" s="5" t="s">
        <v>18</v>
      </c>
      <c r="K5636" s="5" t="s">
        <v>74</v>
      </c>
    </row>
    <row r="5637">
      <c r="A5637" s="4">
        <v>5493.0</v>
      </c>
      <c r="B5637" s="5" t="s">
        <v>28806</v>
      </c>
      <c r="C5637" s="5" t="s">
        <v>28807</v>
      </c>
      <c r="D5637" s="6" t="s">
        <v>28808</v>
      </c>
      <c r="E5637" s="5" t="s">
        <v>28809</v>
      </c>
      <c r="F5637" s="5" t="s">
        <v>437</v>
      </c>
      <c r="G5637" s="6" t="s">
        <v>28810</v>
      </c>
      <c r="H5637" s="4" t="s">
        <v>28811</v>
      </c>
      <c r="I5637" s="8" t="s">
        <v>28812</v>
      </c>
      <c r="J5637" s="5" t="s">
        <v>108</v>
      </c>
      <c r="K5637" s="5" t="s">
        <v>308</v>
      </c>
    </row>
    <row r="5638">
      <c r="A5638" s="4">
        <v>5492.0</v>
      </c>
      <c r="B5638" s="5" t="s">
        <v>28813</v>
      </c>
      <c r="C5638" s="5" t="s">
        <v>28814</v>
      </c>
      <c r="D5638" s="6" t="s">
        <v>28808</v>
      </c>
      <c r="E5638" s="5" t="s">
        <v>28809</v>
      </c>
      <c r="F5638" s="5" t="s">
        <v>437</v>
      </c>
      <c r="G5638" s="6" t="s">
        <v>28815</v>
      </c>
      <c r="H5638" s="7" t="s">
        <v>28816</v>
      </c>
      <c r="I5638" s="8" t="s">
        <v>28817</v>
      </c>
      <c r="J5638" s="5" t="s">
        <v>51</v>
      </c>
      <c r="K5638" s="5" t="s">
        <v>975</v>
      </c>
    </row>
    <row r="5639">
      <c r="A5639" s="4">
        <v>5491.0</v>
      </c>
      <c r="B5639" s="5" t="s">
        <v>28818</v>
      </c>
      <c r="C5639" s="5" t="s">
        <v>28819</v>
      </c>
      <c r="D5639" s="6" t="s">
        <v>28820</v>
      </c>
      <c r="E5639" s="5" t="s">
        <v>28821</v>
      </c>
      <c r="F5639" s="5" t="s">
        <v>437</v>
      </c>
      <c r="G5639" s="6" t="s">
        <v>28822</v>
      </c>
      <c r="H5639" s="7" t="s">
        <v>28823</v>
      </c>
      <c r="I5639" s="8" t="str">
        <f>LOWER(SUBSTITUTE(SUBSTITUTE(SUBSTITUTE(SUBSTITUTE(SUBSTITUTE(SUBSTITUTE(SUBSTITUTE(B5639,"S.L.",""),"SL",""),"S.A.",""),"SA","")," ",""),".",""),",",""))&amp;".com"</f>
        <v>losrebites.com</v>
      </c>
      <c r="J5639" s="5" t="s">
        <v>51</v>
      </c>
      <c r="K5639" s="5" t="s">
        <v>260</v>
      </c>
    </row>
    <row r="5640">
      <c r="A5640" s="4">
        <v>5490.0</v>
      </c>
      <c r="B5640" s="5" t="s">
        <v>28824</v>
      </c>
      <c r="C5640" s="5" t="s">
        <v>28825</v>
      </c>
      <c r="D5640" s="6" t="s">
        <v>28826</v>
      </c>
      <c r="E5640" s="5" t="s">
        <v>28827</v>
      </c>
      <c r="F5640" s="5" t="s">
        <v>437</v>
      </c>
      <c r="G5640" s="6" t="s">
        <v>28828</v>
      </c>
      <c r="H5640" s="5" t="s">
        <v>28829</v>
      </c>
      <c r="I5640" s="9" t="s">
        <v>28830</v>
      </c>
      <c r="J5640" s="5" t="s">
        <v>42</v>
      </c>
      <c r="K5640" s="5" t="s">
        <v>52</v>
      </c>
    </row>
    <row r="5641">
      <c r="A5641" s="4">
        <v>5489.0</v>
      </c>
      <c r="B5641" s="5" t="s">
        <v>28831</v>
      </c>
      <c r="C5641" s="5" t="s">
        <v>28832</v>
      </c>
      <c r="D5641" s="6" t="s">
        <v>28833</v>
      </c>
      <c r="E5641" s="5" t="s">
        <v>28834</v>
      </c>
      <c r="F5641" s="5" t="s">
        <v>437</v>
      </c>
      <c r="G5641" s="6" t="s">
        <v>28835</v>
      </c>
      <c r="H5641" s="5" t="s">
        <v>28836</v>
      </c>
      <c r="I5641" s="8" t="s">
        <v>28837</v>
      </c>
      <c r="J5641" s="5" t="s">
        <v>18</v>
      </c>
      <c r="K5641" s="5" t="s">
        <v>1014</v>
      </c>
    </row>
    <row r="5642">
      <c r="A5642" s="4">
        <v>5488.0</v>
      </c>
      <c r="B5642" s="5" t="s">
        <v>28838</v>
      </c>
      <c r="C5642" s="5" t="s">
        <v>28839</v>
      </c>
      <c r="D5642" s="6" t="s">
        <v>28833</v>
      </c>
      <c r="E5642" s="5" t="s">
        <v>28834</v>
      </c>
      <c r="F5642" s="5" t="s">
        <v>437</v>
      </c>
      <c r="G5642" s="6" t="s">
        <v>28840</v>
      </c>
      <c r="H5642" s="5" t="s">
        <v>28841</v>
      </c>
      <c r="I5642" s="9" t="s">
        <v>28842</v>
      </c>
      <c r="J5642" s="5" t="s">
        <v>93</v>
      </c>
      <c r="K5642" s="5" t="s">
        <v>375</v>
      </c>
    </row>
    <row r="5643">
      <c r="A5643" s="4">
        <v>5487.0</v>
      </c>
      <c r="B5643" s="5" t="s">
        <v>28843</v>
      </c>
      <c r="C5643" s="5" t="s">
        <v>28844</v>
      </c>
      <c r="D5643" s="6" t="s">
        <v>28845</v>
      </c>
      <c r="E5643" s="5" t="s">
        <v>28846</v>
      </c>
      <c r="F5643" s="5" t="s">
        <v>437</v>
      </c>
      <c r="G5643" s="6" t="s">
        <v>28847</v>
      </c>
      <c r="H5643" s="5" t="s">
        <v>28848</v>
      </c>
      <c r="I5643" s="8" t="s">
        <v>28849</v>
      </c>
      <c r="J5643" s="5" t="s">
        <v>42</v>
      </c>
      <c r="K5643" s="5" t="s">
        <v>170</v>
      </c>
    </row>
    <row r="5644">
      <c r="A5644" s="4">
        <v>5486.0</v>
      </c>
      <c r="B5644" s="5" t="s">
        <v>28850</v>
      </c>
      <c r="C5644" s="5" t="s">
        <v>28851</v>
      </c>
      <c r="D5644" s="6" t="s">
        <v>28852</v>
      </c>
      <c r="E5644" s="5" t="s">
        <v>28853</v>
      </c>
      <c r="F5644" s="5" t="s">
        <v>437</v>
      </c>
      <c r="G5644" s="6" t="s">
        <v>28854</v>
      </c>
      <c r="H5644" s="5" t="s">
        <v>28855</v>
      </c>
      <c r="I5644" s="9" t="s">
        <v>28856</v>
      </c>
      <c r="J5644" s="5" t="s">
        <v>18</v>
      </c>
      <c r="K5644" s="5" t="s">
        <v>52</v>
      </c>
    </row>
    <row r="5645">
      <c r="A5645" s="4">
        <v>5485.0</v>
      </c>
      <c r="B5645" s="5" t="s">
        <v>28857</v>
      </c>
      <c r="C5645" s="5" t="s">
        <v>28858</v>
      </c>
      <c r="D5645" s="6" t="s">
        <v>28859</v>
      </c>
      <c r="E5645" s="5" t="s">
        <v>28802</v>
      </c>
      <c r="F5645" s="5" t="s">
        <v>437</v>
      </c>
      <c r="G5645" s="6" t="s">
        <v>28860</v>
      </c>
      <c r="H5645" s="5" t="s">
        <v>28861</v>
      </c>
      <c r="I5645" s="8" t="s">
        <v>28862</v>
      </c>
      <c r="J5645" s="5" t="s">
        <v>42</v>
      </c>
      <c r="K5645" s="5" t="s">
        <v>1014</v>
      </c>
    </row>
    <row r="5646">
      <c r="A5646" s="4">
        <v>5484.0</v>
      </c>
      <c r="B5646" s="5" t="s">
        <v>28863</v>
      </c>
      <c r="C5646" s="5" t="s">
        <v>28864</v>
      </c>
      <c r="D5646" s="6" t="s">
        <v>28852</v>
      </c>
      <c r="E5646" s="5" t="s">
        <v>28853</v>
      </c>
      <c r="F5646" s="5" t="s">
        <v>437</v>
      </c>
      <c r="G5646" s="6" t="s">
        <v>28865</v>
      </c>
      <c r="H5646" s="5" t="s">
        <v>28866</v>
      </c>
      <c r="I5646" s="8" t="s">
        <v>28867</v>
      </c>
      <c r="J5646" s="5" t="s">
        <v>42</v>
      </c>
      <c r="K5646" s="5" t="s">
        <v>529</v>
      </c>
    </row>
    <row r="5647">
      <c r="A5647" s="4">
        <v>5482.0</v>
      </c>
      <c r="B5647" s="5" t="s">
        <v>28868</v>
      </c>
      <c r="C5647" s="5" t="s">
        <v>28869</v>
      </c>
      <c r="D5647" s="6" t="s">
        <v>28859</v>
      </c>
      <c r="E5647" s="5" t="s">
        <v>28802</v>
      </c>
      <c r="F5647" s="5" t="s">
        <v>437</v>
      </c>
      <c r="G5647" s="6" t="s">
        <v>28870</v>
      </c>
      <c r="H5647" s="5" t="s">
        <v>28871</v>
      </c>
      <c r="I5647" s="8" t="s">
        <v>28872</v>
      </c>
      <c r="J5647" s="5" t="s">
        <v>51</v>
      </c>
      <c r="K5647" s="5" t="s">
        <v>2201</v>
      </c>
    </row>
    <row r="5648">
      <c r="A5648" s="4">
        <v>5483.0</v>
      </c>
      <c r="B5648" s="5" t="s">
        <v>28873</v>
      </c>
      <c r="C5648" s="5" t="s">
        <v>28874</v>
      </c>
      <c r="D5648" s="6" t="s">
        <v>28859</v>
      </c>
      <c r="E5648" s="5" t="s">
        <v>28802</v>
      </c>
      <c r="F5648" s="5" t="s">
        <v>437</v>
      </c>
      <c r="G5648" s="6" t="s">
        <v>28870</v>
      </c>
      <c r="H5648" s="5" t="s">
        <v>28871</v>
      </c>
      <c r="I5648" s="8" t="s">
        <v>28872</v>
      </c>
      <c r="J5648" s="5" t="s">
        <v>93</v>
      </c>
      <c r="K5648" s="5" t="s">
        <v>7591</v>
      </c>
    </row>
    <row r="5649">
      <c r="A5649" s="4">
        <v>5481.0</v>
      </c>
      <c r="B5649" s="5" t="s">
        <v>28875</v>
      </c>
      <c r="C5649" s="5" t="s">
        <v>28876</v>
      </c>
      <c r="D5649" s="6" t="s">
        <v>28859</v>
      </c>
      <c r="E5649" s="5" t="s">
        <v>28802</v>
      </c>
      <c r="F5649" s="5" t="s">
        <v>437</v>
      </c>
      <c r="G5649" s="6" t="s">
        <v>28877</v>
      </c>
      <c r="H5649" s="5" t="s">
        <v>28878</v>
      </c>
      <c r="I5649" s="8" t="s">
        <v>6307</v>
      </c>
      <c r="J5649" s="5" t="s">
        <v>18</v>
      </c>
      <c r="K5649" s="5" t="s">
        <v>1410</v>
      </c>
    </row>
    <row r="5650">
      <c r="A5650" s="4">
        <v>5480.0</v>
      </c>
      <c r="B5650" s="5" t="s">
        <v>28879</v>
      </c>
      <c r="C5650" s="5" t="s">
        <v>28880</v>
      </c>
      <c r="D5650" s="6" t="s">
        <v>28859</v>
      </c>
      <c r="E5650" s="5" t="s">
        <v>28802</v>
      </c>
      <c r="F5650" s="5" t="s">
        <v>437</v>
      </c>
      <c r="G5650" s="6" t="s">
        <v>28881</v>
      </c>
      <c r="H5650" s="5" t="s">
        <v>28882</v>
      </c>
      <c r="I5650" s="8" t="s">
        <v>28883</v>
      </c>
      <c r="J5650" s="5" t="s">
        <v>42</v>
      </c>
      <c r="K5650" s="5" t="s">
        <v>2462</v>
      </c>
    </row>
    <row r="5651">
      <c r="A5651" s="4">
        <v>5479.0</v>
      </c>
      <c r="B5651" s="5" t="s">
        <v>28884</v>
      </c>
      <c r="C5651" s="5" t="s">
        <v>28885</v>
      </c>
      <c r="D5651" s="6" t="s">
        <v>28859</v>
      </c>
      <c r="E5651" s="5" t="s">
        <v>28802</v>
      </c>
      <c r="F5651" s="5" t="s">
        <v>437</v>
      </c>
      <c r="G5651" s="6" t="s">
        <v>28886</v>
      </c>
      <c r="H5651" s="5" t="s">
        <v>28887</v>
      </c>
      <c r="I5651" s="8" t="s">
        <v>28888</v>
      </c>
      <c r="J5651" s="5" t="s">
        <v>232</v>
      </c>
      <c r="K5651" s="5" t="s">
        <v>420</v>
      </c>
    </row>
    <row r="5652">
      <c r="A5652" s="4">
        <v>5478.0</v>
      </c>
      <c r="B5652" s="5" t="s">
        <v>28889</v>
      </c>
      <c r="C5652" s="5" t="s">
        <v>28890</v>
      </c>
      <c r="D5652" s="6" t="s">
        <v>28859</v>
      </c>
      <c r="E5652" s="5" t="s">
        <v>28802</v>
      </c>
      <c r="F5652" s="5" t="s">
        <v>437</v>
      </c>
      <c r="G5652" s="6" t="s">
        <v>28891</v>
      </c>
      <c r="H5652" s="7" t="s">
        <v>28892</v>
      </c>
      <c r="I5652" s="8" t="str">
        <f>LOWER(SUBSTITUTE(SUBSTITUTE(SUBSTITUTE(SUBSTITUTE(SUBSTITUTE(SUBSTITUTE(SUBSTITUTE(B5652,"S.L.",""),"SL",""),"S.A.",""),"SA","")," ",""),".",""),",",""))&amp;".com"</f>
        <v>hotelesygestion.com</v>
      </c>
      <c r="J5652" s="5" t="s">
        <v>51</v>
      </c>
      <c r="K5652" s="4" t="s">
        <v>42</v>
      </c>
    </row>
    <row r="5653">
      <c r="A5653" s="4">
        <v>5477.0</v>
      </c>
      <c r="B5653" s="5" t="s">
        <v>28893</v>
      </c>
      <c r="C5653" s="5" t="s">
        <v>28894</v>
      </c>
      <c r="D5653" s="6" t="s">
        <v>28859</v>
      </c>
      <c r="E5653" s="5" t="s">
        <v>28802</v>
      </c>
      <c r="F5653" s="5" t="s">
        <v>437</v>
      </c>
      <c r="G5653" s="6" t="s">
        <v>28895</v>
      </c>
      <c r="H5653" s="4" t="s">
        <v>28896</v>
      </c>
      <c r="I5653" s="11" t="s">
        <v>28897</v>
      </c>
      <c r="J5653" s="5" t="s">
        <v>18</v>
      </c>
      <c r="K5653" s="5" t="s">
        <v>1086</v>
      </c>
    </row>
    <row r="5654">
      <c r="A5654" s="4">
        <v>5476.0</v>
      </c>
      <c r="B5654" s="5" t="s">
        <v>28898</v>
      </c>
      <c r="C5654" s="5" t="s">
        <v>28899</v>
      </c>
      <c r="D5654" s="6" t="s">
        <v>28859</v>
      </c>
      <c r="E5654" s="5" t="s">
        <v>28802</v>
      </c>
      <c r="F5654" s="5" t="s">
        <v>437</v>
      </c>
      <c r="G5654" s="6" t="s">
        <v>28900</v>
      </c>
      <c r="H5654" s="5" t="s">
        <v>28901</v>
      </c>
      <c r="I5654" s="8" t="s">
        <v>28902</v>
      </c>
      <c r="J5654" s="5" t="s">
        <v>51</v>
      </c>
      <c r="K5654" s="5" t="s">
        <v>782</v>
      </c>
    </row>
    <row r="5655">
      <c r="A5655" s="4">
        <v>5475.0</v>
      </c>
      <c r="B5655" s="5" t="s">
        <v>28903</v>
      </c>
      <c r="C5655" s="5" t="s">
        <v>28904</v>
      </c>
      <c r="D5655" s="6" t="s">
        <v>28859</v>
      </c>
      <c r="E5655" s="5" t="s">
        <v>28802</v>
      </c>
      <c r="F5655" s="5" t="s">
        <v>437</v>
      </c>
      <c r="G5655" s="6" t="s">
        <v>28905</v>
      </c>
      <c r="H5655" s="4" t="s">
        <v>28906</v>
      </c>
      <c r="I5655" s="8" t="s">
        <v>28907</v>
      </c>
      <c r="J5655" s="5" t="s">
        <v>18</v>
      </c>
      <c r="K5655" s="5" t="s">
        <v>2996</v>
      </c>
    </row>
    <row r="5656">
      <c r="A5656" s="4">
        <v>5474.0</v>
      </c>
      <c r="B5656" s="5" t="s">
        <v>28889</v>
      </c>
      <c r="C5656" s="5" t="s">
        <v>28908</v>
      </c>
      <c r="D5656" s="6" t="s">
        <v>28859</v>
      </c>
      <c r="E5656" s="5" t="s">
        <v>28802</v>
      </c>
      <c r="F5656" s="5" t="s">
        <v>437</v>
      </c>
      <c r="G5656" s="6" t="s">
        <v>28909</v>
      </c>
      <c r="H5656" s="7" t="s">
        <v>28892</v>
      </c>
      <c r="I5656" s="8" t="str">
        <f>LOWER(SUBSTITUTE(SUBSTITUTE(SUBSTITUTE(SUBSTITUTE(SUBSTITUTE(SUBSTITUTE(SUBSTITUTE(B5656,"S.L.",""),"SL",""),"S.A.",""),"SA","")," ",""),".",""),",",""))&amp;".com"</f>
        <v>hotelesygestion.com</v>
      </c>
      <c r="J5656" s="5" t="s">
        <v>108</v>
      </c>
      <c r="K5656" s="4" t="s">
        <v>42</v>
      </c>
    </row>
    <row r="5657">
      <c r="A5657" s="4">
        <v>5472.0</v>
      </c>
      <c r="B5657" s="5" t="s">
        <v>28910</v>
      </c>
      <c r="C5657" s="5" t="s">
        <v>28911</v>
      </c>
      <c r="D5657" s="6" t="s">
        <v>28859</v>
      </c>
      <c r="E5657" s="5" t="s">
        <v>28802</v>
      </c>
      <c r="F5657" s="5" t="s">
        <v>437</v>
      </c>
      <c r="G5657" s="6" t="s">
        <v>28912</v>
      </c>
      <c r="H5657" s="5" t="s">
        <v>28913</v>
      </c>
      <c r="I5657" s="8" t="s">
        <v>28914</v>
      </c>
      <c r="J5657" s="5" t="s">
        <v>108</v>
      </c>
      <c r="K5657" s="5" t="s">
        <v>294</v>
      </c>
    </row>
    <row r="5658">
      <c r="A5658" s="4">
        <v>5473.0</v>
      </c>
      <c r="B5658" s="5" t="s">
        <v>28910</v>
      </c>
      <c r="C5658" s="5" t="s">
        <v>28915</v>
      </c>
      <c r="D5658" s="6" t="s">
        <v>28859</v>
      </c>
      <c r="E5658" s="5" t="s">
        <v>28802</v>
      </c>
      <c r="F5658" s="5" t="s">
        <v>437</v>
      </c>
      <c r="G5658" s="6" t="s">
        <v>28912</v>
      </c>
      <c r="H5658" s="5" t="s">
        <v>28916</v>
      </c>
      <c r="I5658" s="8" t="s">
        <v>28914</v>
      </c>
      <c r="J5658" s="5" t="s">
        <v>42</v>
      </c>
      <c r="K5658" s="4" t="s">
        <v>42</v>
      </c>
    </row>
    <row r="5659">
      <c r="A5659" s="4">
        <v>5471.0</v>
      </c>
      <c r="B5659" s="5" t="s">
        <v>28917</v>
      </c>
      <c r="C5659" s="5" t="s">
        <v>28918</v>
      </c>
      <c r="D5659" s="6" t="s">
        <v>28859</v>
      </c>
      <c r="E5659" s="5" t="s">
        <v>28802</v>
      </c>
      <c r="F5659" s="5" t="s">
        <v>437</v>
      </c>
      <c r="G5659" s="6" t="s">
        <v>28919</v>
      </c>
      <c r="H5659" s="5" t="s">
        <v>28920</v>
      </c>
      <c r="I5659" s="9" t="s">
        <v>28921</v>
      </c>
      <c r="J5659" s="5" t="s">
        <v>42</v>
      </c>
      <c r="K5659" s="5" t="s">
        <v>4679</v>
      </c>
    </row>
    <row r="5660">
      <c r="A5660" s="4">
        <v>5470.0</v>
      </c>
      <c r="B5660" s="5" t="s">
        <v>28922</v>
      </c>
      <c r="C5660" s="5" t="s">
        <v>28923</v>
      </c>
      <c r="D5660" s="6" t="s">
        <v>28859</v>
      </c>
      <c r="E5660" s="5" t="s">
        <v>28802</v>
      </c>
      <c r="F5660" s="5" t="s">
        <v>437</v>
      </c>
      <c r="G5660" s="6" t="s">
        <v>28924</v>
      </c>
      <c r="H5660" s="5" t="s">
        <v>28925</v>
      </c>
      <c r="I5660" s="8" t="s">
        <v>8159</v>
      </c>
      <c r="J5660" s="5" t="s">
        <v>7733</v>
      </c>
      <c r="K5660" s="5" t="s">
        <v>15063</v>
      </c>
    </row>
    <row r="5661">
      <c r="A5661" s="4">
        <v>5469.0</v>
      </c>
      <c r="B5661" s="5" t="s">
        <v>28893</v>
      </c>
      <c r="C5661" s="5" t="s">
        <v>28926</v>
      </c>
      <c r="D5661" s="6" t="s">
        <v>28859</v>
      </c>
      <c r="E5661" s="5" t="s">
        <v>28802</v>
      </c>
      <c r="F5661" s="5" t="s">
        <v>437</v>
      </c>
      <c r="G5661" s="6" t="s">
        <v>28927</v>
      </c>
      <c r="H5661" s="5" t="s">
        <v>28928</v>
      </c>
      <c r="I5661" s="8" t="s">
        <v>28929</v>
      </c>
      <c r="J5661" s="5" t="s">
        <v>108</v>
      </c>
      <c r="K5661" s="5" t="s">
        <v>1086</v>
      </c>
    </row>
    <row r="5662">
      <c r="A5662" s="4">
        <v>5468.0</v>
      </c>
      <c r="B5662" s="5" t="s">
        <v>28930</v>
      </c>
      <c r="C5662" s="5" t="s">
        <v>28931</v>
      </c>
      <c r="D5662" s="6" t="s">
        <v>28859</v>
      </c>
      <c r="E5662" s="5" t="s">
        <v>28802</v>
      </c>
      <c r="F5662" s="5" t="s">
        <v>437</v>
      </c>
      <c r="G5662" s="6" t="s">
        <v>28932</v>
      </c>
      <c r="H5662" s="5" t="s">
        <v>28933</v>
      </c>
      <c r="I5662" s="9" t="s">
        <v>28934</v>
      </c>
      <c r="J5662" s="5" t="s">
        <v>42</v>
      </c>
      <c r="K5662" s="5" t="s">
        <v>28935</v>
      </c>
    </row>
    <row r="5663">
      <c r="A5663" s="4">
        <v>5467.0</v>
      </c>
      <c r="B5663" s="5" t="s">
        <v>28936</v>
      </c>
      <c r="C5663" s="5" t="s">
        <v>28937</v>
      </c>
      <c r="D5663" s="6" t="s">
        <v>28859</v>
      </c>
      <c r="E5663" s="5" t="s">
        <v>28802</v>
      </c>
      <c r="F5663" s="5" t="s">
        <v>437</v>
      </c>
      <c r="G5663" s="6" t="s">
        <v>28938</v>
      </c>
      <c r="H5663" s="5" t="s">
        <v>28939</v>
      </c>
      <c r="I5663" s="8" t="s">
        <v>28940</v>
      </c>
      <c r="J5663" s="5" t="s">
        <v>42</v>
      </c>
      <c r="K5663" s="4" t="s">
        <v>42</v>
      </c>
    </row>
    <row r="5664">
      <c r="A5664" s="4">
        <v>5466.0</v>
      </c>
      <c r="B5664" s="5" t="s">
        <v>28941</v>
      </c>
      <c r="C5664" s="5" t="s">
        <v>28942</v>
      </c>
      <c r="D5664" s="6" t="s">
        <v>28943</v>
      </c>
      <c r="E5664" s="5" t="s">
        <v>28944</v>
      </c>
      <c r="F5664" s="5" t="s">
        <v>437</v>
      </c>
      <c r="G5664" s="6" t="s">
        <v>28945</v>
      </c>
      <c r="H5664" s="5" t="s">
        <v>28797</v>
      </c>
      <c r="I5664" s="8" t="s">
        <v>28946</v>
      </c>
      <c r="J5664" s="5" t="s">
        <v>18</v>
      </c>
      <c r="K5664" s="5" t="s">
        <v>11049</v>
      </c>
    </row>
    <row r="5665">
      <c r="A5665" s="4">
        <v>5465.0</v>
      </c>
      <c r="B5665" s="5" t="s">
        <v>28947</v>
      </c>
      <c r="C5665" s="5" t="s">
        <v>28948</v>
      </c>
      <c r="D5665" s="6" t="s">
        <v>28949</v>
      </c>
      <c r="E5665" s="5" t="s">
        <v>28950</v>
      </c>
      <c r="F5665" s="5" t="s">
        <v>437</v>
      </c>
      <c r="G5665" s="6" t="s">
        <v>28951</v>
      </c>
      <c r="H5665" s="7" t="s">
        <v>28952</v>
      </c>
      <c r="I5665" s="8" t="s">
        <v>28953</v>
      </c>
      <c r="J5665" s="5" t="s">
        <v>108</v>
      </c>
      <c r="K5665" s="5" t="s">
        <v>294</v>
      </c>
    </row>
    <row r="5666">
      <c r="A5666" s="4">
        <v>5464.0</v>
      </c>
      <c r="B5666" s="5" t="s">
        <v>28954</v>
      </c>
      <c r="C5666" s="5" t="s">
        <v>28955</v>
      </c>
      <c r="D5666" s="6" t="s">
        <v>28943</v>
      </c>
      <c r="E5666" s="5" t="s">
        <v>28944</v>
      </c>
      <c r="F5666" s="5" t="s">
        <v>437</v>
      </c>
      <c r="G5666" s="6" t="s">
        <v>28956</v>
      </c>
      <c r="H5666" s="5" t="s">
        <v>28957</v>
      </c>
      <c r="I5666" s="8" t="s">
        <v>28958</v>
      </c>
      <c r="J5666" s="5" t="s">
        <v>18</v>
      </c>
      <c r="K5666" s="4" t="s">
        <v>42</v>
      </c>
    </row>
    <row r="5667">
      <c r="A5667" s="4">
        <v>5463.0</v>
      </c>
      <c r="B5667" s="5" t="s">
        <v>28959</v>
      </c>
      <c r="C5667" s="5" t="s">
        <v>28960</v>
      </c>
      <c r="D5667" s="6" t="s">
        <v>28961</v>
      </c>
      <c r="E5667" s="5" t="s">
        <v>28962</v>
      </c>
      <c r="F5667" s="5" t="s">
        <v>437</v>
      </c>
      <c r="G5667" s="6" t="s">
        <v>28963</v>
      </c>
      <c r="H5667" s="7" t="s">
        <v>28964</v>
      </c>
      <c r="I5667" s="8" t="s">
        <v>28965</v>
      </c>
      <c r="J5667" s="5" t="s">
        <v>42</v>
      </c>
      <c r="K5667" s="5" t="s">
        <v>74</v>
      </c>
    </row>
    <row r="5668">
      <c r="A5668" s="4">
        <v>5462.0</v>
      </c>
      <c r="B5668" s="5" t="s">
        <v>28966</v>
      </c>
      <c r="C5668" s="5" t="s">
        <v>28967</v>
      </c>
      <c r="D5668" s="6" t="s">
        <v>28968</v>
      </c>
      <c r="E5668" s="5" t="s">
        <v>28969</v>
      </c>
      <c r="F5668" s="5" t="s">
        <v>437</v>
      </c>
      <c r="G5668" s="6" t="s">
        <v>28970</v>
      </c>
      <c r="H5668" s="5" t="s">
        <v>28971</v>
      </c>
      <c r="I5668" s="9" t="s">
        <v>28972</v>
      </c>
      <c r="J5668" s="5" t="s">
        <v>108</v>
      </c>
      <c r="K5668" s="5" t="s">
        <v>201</v>
      </c>
    </row>
    <row r="5669">
      <c r="A5669" s="4">
        <v>5461.0</v>
      </c>
      <c r="B5669" s="5" t="s">
        <v>28973</v>
      </c>
      <c r="C5669" s="5" t="s">
        <v>28974</v>
      </c>
      <c r="D5669" s="6" t="s">
        <v>28968</v>
      </c>
      <c r="E5669" s="5" t="s">
        <v>28969</v>
      </c>
      <c r="F5669" s="5" t="s">
        <v>437</v>
      </c>
      <c r="G5669" s="6" t="s">
        <v>28975</v>
      </c>
      <c r="H5669" s="5" t="s">
        <v>28976</v>
      </c>
      <c r="I5669" s="9" t="s">
        <v>28977</v>
      </c>
      <c r="J5669" s="5" t="s">
        <v>18</v>
      </c>
      <c r="K5669" s="5" t="s">
        <v>280</v>
      </c>
    </row>
    <row r="5670">
      <c r="A5670" s="4">
        <v>5460.0</v>
      </c>
      <c r="B5670" s="5" t="s">
        <v>28978</v>
      </c>
      <c r="C5670" s="5" t="s">
        <v>28979</v>
      </c>
      <c r="D5670" s="6" t="s">
        <v>28980</v>
      </c>
      <c r="E5670" s="5" t="s">
        <v>28981</v>
      </c>
      <c r="F5670" s="5" t="s">
        <v>437</v>
      </c>
      <c r="G5670" s="6" t="s">
        <v>28982</v>
      </c>
      <c r="H5670" s="5" t="s">
        <v>28983</v>
      </c>
      <c r="I5670" s="8" t="s">
        <v>28984</v>
      </c>
      <c r="J5670" s="5" t="s">
        <v>108</v>
      </c>
      <c r="K5670" s="5" t="s">
        <v>260</v>
      </c>
    </row>
    <row r="5671">
      <c r="A5671" s="4">
        <v>5459.0</v>
      </c>
      <c r="B5671" s="5" t="s">
        <v>28985</v>
      </c>
      <c r="C5671" s="5" t="s">
        <v>28986</v>
      </c>
      <c r="D5671" s="6" t="s">
        <v>28795</v>
      </c>
      <c r="E5671" s="5" t="s">
        <v>16627</v>
      </c>
      <c r="F5671" s="5" t="s">
        <v>437</v>
      </c>
      <c r="G5671" s="6" t="s">
        <v>28987</v>
      </c>
      <c r="H5671" s="7" t="s">
        <v>28988</v>
      </c>
      <c r="I5671" s="8" t="str">
        <f t="shared" ref="I5671:I5672" si="29">LOWER(SUBSTITUTE(SUBSTITUTE(SUBSTITUTE(SUBSTITUTE(SUBSTITUTE(SUBSTITUTE(SUBSTITUTE(B5671,"S.L.",""),"SL",""),"S.A.",""),"SA","")," ",""),".",""),",",""))&amp;".com"</f>
        <v>ntafe.com</v>
      </c>
      <c r="J5671" s="5" t="s">
        <v>108</v>
      </c>
      <c r="K5671" s="5" t="s">
        <v>35</v>
      </c>
    </row>
    <row r="5672">
      <c r="A5672" s="4">
        <v>5458.0</v>
      </c>
      <c r="B5672" s="5" t="s">
        <v>28989</v>
      </c>
      <c r="C5672" s="5" t="s">
        <v>28990</v>
      </c>
      <c r="D5672" s="6" t="s">
        <v>28795</v>
      </c>
      <c r="E5672" s="5" t="s">
        <v>16627</v>
      </c>
      <c r="F5672" s="5" t="s">
        <v>437</v>
      </c>
      <c r="G5672" s="6" t="s">
        <v>28991</v>
      </c>
      <c r="H5672" s="7" t="s">
        <v>28992</v>
      </c>
      <c r="I5672" s="8" t="str">
        <f t="shared" si="29"/>
        <v>hotelcolon.com</v>
      </c>
      <c r="J5672" s="5" t="s">
        <v>42</v>
      </c>
      <c r="K5672" s="5" t="s">
        <v>782</v>
      </c>
    </row>
    <row r="5673">
      <c r="A5673" s="4">
        <v>5457.0</v>
      </c>
      <c r="B5673" s="5" t="s">
        <v>28993</v>
      </c>
      <c r="C5673" s="5" t="s">
        <v>28994</v>
      </c>
      <c r="D5673" s="6" t="s">
        <v>28995</v>
      </c>
      <c r="E5673" s="5" t="s">
        <v>28962</v>
      </c>
      <c r="F5673" s="5" t="s">
        <v>437</v>
      </c>
      <c r="G5673" s="6" t="s">
        <v>28996</v>
      </c>
      <c r="H5673" s="5" t="s">
        <v>28997</v>
      </c>
      <c r="I5673" s="8" t="s">
        <v>28998</v>
      </c>
      <c r="J5673" s="5" t="s">
        <v>108</v>
      </c>
      <c r="K5673" s="5" t="s">
        <v>1985</v>
      </c>
    </row>
    <row r="5674">
      <c r="A5674" s="4">
        <v>5456.0</v>
      </c>
      <c r="B5674" s="5" t="s">
        <v>28999</v>
      </c>
      <c r="C5674" s="5" t="s">
        <v>29000</v>
      </c>
      <c r="D5674" s="6" t="s">
        <v>28995</v>
      </c>
      <c r="E5674" s="5" t="s">
        <v>28962</v>
      </c>
      <c r="F5674" s="5" t="s">
        <v>437</v>
      </c>
      <c r="G5674" s="6" t="s">
        <v>29001</v>
      </c>
      <c r="H5674" s="4" t="s">
        <v>29002</v>
      </c>
      <c r="I5674" s="8" t="s">
        <v>29003</v>
      </c>
      <c r="J5674" s="5" t="s">
        <v>51</v>
      </c>
      <c r="K5674" s="4" t="s">
        <v>42</v>
      </c>
    </row>
    <row r="5675">
      <c r="A5675" s="4">
        <v>5455.0</v>
      </c>
      <c r="B5675" s="5" t="s">
        <v>29004</v>
      </c>
      <c r="C5675" s="5" t="s">
        <v>29005</v>
      </c>
      <c r="D5675" s="6" t="s">
        <v>28995</v>
      </c>
      <c r="E5675" s="5" t="s">
        <v>28962</v>
      </c>
      <c r="F5675" s="5" t="s">
        <v>437</v>
      </c>
      <c r="G5675" s="6" t="s">
        <v>29006</v>
      </c>
      <c r="H5675" s="4" t="s">
        <v>29002</v>
      </c>
      <c r="I5675" s="8" t="s">
        <v>29003</v>
      </c>
      <c r="J5675" s="5" t="s">
        <v>108</v>
      </c>
      <c r="K5675" s="4" t="s">
        <v>42</v>
      </c>
    </row>
    <row r="5676">
      <c r="A5676" s="4">
        <v>5454.0</v>
      </c>
      <c r="B5676" s="5" t="s">
        <v>29007</v>
      </c>
      <c r="C5676" s="5" t="s">
        <v>28994</v>
      </c>
      <c r="D5676" s="6" t="s">
        <v>28995</v>
      </c>
      <c r="E5676" s="5" t="s">
        <v>28962</v>
      </c>
      <c r="F5676" s="5" t="s">
        <v>437</v>
      </c>
      <c r="G5676" s="6" t="s">
        <v>29008</v>
      </c>
      <c r="H5676" s="5" t="s">
        <v>29009</v>
      </c>
      <c r="I5676" s="8" t="s">
        <v>29010</v>
      </c>
      <c r="J5676" s="5" t="s">
        <v>108</v>
      </c>
      <c r="K5676" s="5" t="s">
        <v>115</v>
      </c>
    </row>
    <row r="5677">
      <c r="A5677" s="4">
        <v>5453.0</v>
      </c>
      <c r="B5677" s="5" t="s">
        <v>29011</v>
      </c>
      <c r="C5677" s="5" t="s">
        <v>29012</v>
      </c>
      <c r="D5677" s="6" t="s">
        <v>28943</v>
      </c>
      <c r="E5677" s="5" t="s">
        <v>28944</v>
      </c>
      <c r="F5677" s="5" t="s">
        <v>437</v>
      </c>
      <c r="G5677" s="6" t="s">
        <v>29013</v>
      </c>
      <c r="H5677" s="4" t="s">
        <v>29014</v>
      </c>
      <c r="I5677" s="8" t="s">
        <v>29015</v>
      </c>
      <c r="J5677" s="5" t="s">
        <v>42</v>
      </c>
      <c r="K5677" s="5" t="s">
        <v>10502</v>
      </c>
    </row>
    <row r="5678">
      <c r="A5678" s="4">
        <v>5452.0</v>
      </c>
      <c r="B5678" s="5" t="s">
        <v>29016</v>
      </c>
      <c r="C5678" s="5" t="s">
        <v>29017</v>
      </c>
      <c r="D5678" s="6" t="s">
        <v>28943</v>
      </c>
      <c r="E5678" s="5" t="s">
        <v>28944</v>
      </c>
      <c r="F5678" s="5" t="s">
        <v>437</v>
      </c>
      <c r="G5678" s="6" t="s">
        <v>29018</v>
      </c>
      <c r="H5678" s="7" t="s">
        <v>29019</v>
      </c>
      <c r="I5678" s="8" t="str">
        <f>LOWER(SUBSTITUTE(SUBSTITUTE(SUBSTITUTE(SUBSTITUTE(SUBSTITUTE(SUBSTITUTE(SUBSTITUTE(B5678,"S.L.",""),"SL",""),"S.A.",""),"SA","")," ",""),".",""),",",""))&amp;".com"</f>
        <v>tocinaiialbolote.com</v>
      </c>
      <c r="J5678" s="5" t="s">
        <v>42</v>
      </c>
      <c r="K5678" s="5" t="s">
        <v>115</v>
      </c>
    </row>
    <row r="5679">
      <c r="A5679" s="4">
        <v>5451.0</v>
      </c>
      <c r="B5679" s="5" t="s">
        <v>29020</v>
      </c>
      <c r="C5679" s="5" t="s">
        <v>29021</v>
      </c>
      <c r="D5679" s="6" t="s">
        <v>28943</v>
      </c>
      <c r="E5679" s="5" t="s">
        <v>28944</v>
      </c>
      <c r="F5679" s="5" t="s">
        <v>437</v>
      </c>
      <c r="G5679" s="6" t="s">
        <v>29022</v>
      </c>
      <c r="H5679" s="5" t="s">
        <v>29023</v>
      </c>
      <c r="I5679" s="8" t="s">
        <v>29024</v>
      </c>
      <c r="J5679" s="5" t="s">
        <v>108</v>
      </c>
      <c r="K5679" s="5" t="s">
        <v>1375</v>
      </c>
    </row>
    <row r="5680">
      <c r="A5680" s="4">
        <v>5450.0</v>
      </c>
      <c r="B5680" s="5" t="s">
        <v>29025</v>
      </c>
      <c r="C5680" s="5" t="s">
        <v>29026</v>
      </c>
      <c r="D5680" s="6" t="s">
        <v>29027</v>
      </c>
      <c r="E5680" s="5" t="s">
        <v>29028</v>
      </c>
      <c r="F5680" s="5" t="s">
        <v>437</v>
      </c>
      <c r="G5680" s="6" t="s">
        <v>29029</v>
      </c>
      <c r="H5680" s="5" t="s">
        <v>29030</v>
      </c>
      <c r="I5680" s="8" t="s">
        <v>29031</v>
      </c>
      <c r="J5680" s="5" t="s">
        <v>93</v>
      </c>
      <c r="K5680" s="5" t="s">
        <v>280</v>
      </c>
    </row>
    <row r="5681">
      <c r="A5681" s="4">
        <v>5449.0</v>
      </c>
      <c r="B5681" s="5" t="s">
        <v>29032</v>
      </c>
      <c r="C5681" s="5" t="s">
        <v>29033</v>
      </c>
      <c r="D5681" s="6" t="s">
        <v>29034</v>
      </c>
      <c r="E5681" s="5" t="s">
        <v>29035</v>
      </c>
      <c r="F5681" s="5" t="s">
        <v>437</v>
      </c>
      <c r="G5681" s="6" t="s">
        <v>29036</v>
      </c>
      <c r="H5681" s="5" t="s">
        <v>29037</v>
      </c>
      <c r="I5681" s="9" t="s">
        <v>29038</v>
      </c>
      <c r="J5681" s="5" t="s">
        <v>42</v>
      </c>
      <c r="K5681" s="5" t="s">
        <v>921</v>
      </c>
    </row>
    <row r="5682">
      <c r="A5682" s="4">
        <v>5448.0</v>
      </c>
      <c r="B5682" s="5" t="s">
        <v>29039</v>
      </c>
      <c r="C5682" s="5" t="s">
        <v>29040</v>
      </c>
      <c r="D5682" s="6" t="s">
        <v>29041</v>
      </c>
      <c r="E5682" s="5" t="s">
        <v>29042</v>
      </c>
      <c r="F5682" s="5" t="s">
        <v>437</v>
      </c>
      <c r="G5682" s="6" t="s">
        <v>29043</v>
      </c>
      <c r="H5682" s="4" t="s">
        <v>29044</v>
      </c>
      <c r="I5682" s="8" t="s">
        <v>29045</v>
      </c>
      <c r="J5682" s="5" t="s">
        <v>51</v>
      </c>
      <c r="K5682" s="5" t="s">
        <v>201</v>
      </c>
    </row>
    <row r="5683">
      <c r="A5683" s="4">
        <v>5447.0</v>
      </c>
      <c r="B5683" s="5" t="s">
        <v>29046</v>
      </c>
      <c r="C5683" s="5" t="s">
        <v>29047</v>
      </c>
      <c r="D5683" s="6" t="s">
        <v>29041</v>
      </c>
      <c r="E5683" s="5" t="s">
        <v>437</v>
      </c>
      <c r="F5683" s="5" t="s">
        <v>437</v>
      </c>
      <c r="G5683" s="6" t="s">
        <v>29048</v>
      </c>
      <c r="H5683" s="5" t="s">
        <v>29049</v>
      </c>
      <c r="I5683" s="8" t="s">
        <v>29050</v>
      </c>
      <c r="J5683" s="5" t="s">
        <v>108</v>
      </c>
      <c r="K5683" s="5" t="s">
        <v>420</v>
      </c>
    </row>
    <row r="5684">
      <c r="A5684" s="4">
        <v>5446.0</v>
      </c>
      <c r="B5684" s="5" t="s">
        <v>29046</v>
      </c>
      <c r="C5684" s="5" t="s">
        <v>29051</v>
      </c>
      <c r="D5684" s="6" t="s">
        <v>29041</v>
      </c>
      <c r="E5684" s="5" t="s">
        <v>437</v>
      </c>
      <c r="F5684" s="5" t="s">
        <v>437</v>
      </c>
      <c r="G5684" s="6" t="s">
        <v>29048</v>
      </c>
      <c r="H5684" s="5" t="s">
        <v>29052</v>
      </c>
      <c r="I5684" s="11" t="s">
        <v>29053</v>
      </c>
      <c r="J5684" s="5" t="s">
        <v>93</v>
      </c>
      <c r="K5684" s="5" t="s">
        <v>950</v>
      </c>
    </row>
    <row r="5685">
      <c r="A5685" s="4">
        <v>5445.0</v>
      </c>
      <c r="B5685" s="5" t="s">
        <v>29054</v>
      </c>
      <c r="C5685" s="5" t="s">
        <v>29055</v>
      </c>
      <c r="D5685" s="6" t="s">
        <v>29056</v>
      </c>
      <c r="E5685" s="5" t="s">
        <v>29057</v>
      </c>
      <c r="F5685" s="5" t="s">
        <v>437</v>
      </c>
      <c r="G5685" s="6" t="s">
        <v>29058</v>
      </c>
      <c r="H5685" s="5" t="s">
        <v>29059</v>
      </c>
      <c r="I5685" s="8" t="s">
        <v>29060</v>
      </c>
      <c r="J5685" s="5" t="s">
        <v>108</v>
      </c>
      <c r="K5685" s="5" t="s">
        <v>66</v>
      </c>
    </row>
    <row r="5686">
      <c r="A5686" s="4">
        <v>5444.0</v>
      </c>
      <c r="B5686" s="5" t="s">
        <v>29061</v>
      </c>
      <c r="C5686" s="5" t="s">
        <v>29062</v>
      </c>
      <c r="D5686" s="6" t="s">
        <v>29063</v>
      </c>
      <c r="E5686" s="5" t="s">
        <v>29064</v>
      </c>
      <c r="F5686" s="5" t="s">
        <v>437</v>
      </c>
      <c r="G5686" s="6" t="s">
        <v>29065</v>
      </c>
      <c r="H5686" s="5" t="s">
        <v>29066</v>
      </c>
      <c r="I5686" s="8" t="s">
        <v>29067</v>
      </c>
      <c r="J5686" s="5" t="s">
        <v>18</v>
      </c>
      <c r="K5686" s="5" t="s">
        <v>126</v>
      </c>
    </row>
    <row r="5687">
      <c r="A5687" s="4">
        <v>5443.0</v>
      </c>
      <c r="B5687" s="5" t="s">
        <v>29068</v>
      </c>
      <c r="C5687" s="5" t="s">
        <v>29069</v>
      </c>
      <c r="D5687" s="6" t="s">
        <v>29063</v>
      </c>
      <c r="E5687" s="5" t="s">
        <v>29064</v>
      </c>
      <c r="F5687" s="5" t="s">
        <v>437</v>
      </c>
      <c r="G5687" s="6" t="s">
        <v>29070</v>
      </c>
      <c r="H5687" s="5" t="s">
        <v>29071</v>
      </c>
      <c r="I5687" s="9" t="s">
        <v>29072</v>
      </c>
      <c r="J5687" s="5" t="s">
        <v>42</v>
      </c>
      <c r="K5687" s="5" t="s">
        <v>2826</v>
      </c>
    </row>
    <row r="5688">
      <c r="A5688" s="4">
        <v>5442.0</v>
      </c>
      <c r="B5688" s="5" t="s">
        <v>29073</v>
      </c>
      <c r="C5688" s="5" t="s">
        <v>29074</v>
      </c>
      <c r="D5688" s="6" t="s">
        <v>29075</v>
      </c>
      <c r="E5688" s="5" t="s">
        <v>29076</v>
      </c>
      <c r="F5688" s="5" t="s">
        <v>437</v>
      </c>
      <c r="G5688" s="6" t="s">
        <v>29077</v>
      </c>
      <c r="H5688" s="5" t="s">
        <v>29078</v>
      </c>
      <c r="I5688" s="8" t="s">
        <v>29079</v>
      </c>
      <c r="J5688" s="5" t="s">
        <v>42</v>
      </c>
      <c r="K5688" s="5" t="s">
        <v>578</v>
      </c>
    </row>
    <row r="5689">
      <c r="A5689" s="4">
        <v>5441.0</v>
      </c>
      <c r="B5689" s="5" t="s">
        <v>29080</v>
      </c>
      <c r="C5689" s="5" t="s">
        <v>29081</v>
      </c>
      <c r="D5689" s="6" t="s">
        <v>29082</v>
      </c>
      <c r="E5689" s="5" t="s">
        <v>29083</v>
      </c>
      <c r="F5689" s="5" t="s">
        <v>437</v>
      </c>
      <c r="G5689" s="6" t="s">
        <v>29084</v>
      </c>
      <c r="H5689" s="5" t="s">
        <v>29085</v>
      </c>
      <c r="I5689" s="8" t="s">
        <v>29086</v>
      </c>
      <c r="J5689" s="5" t="s">
        <v>108</v>
      </c>
      <c r="K5689" s="5" t="s">
        <v>74</v>
      </c>
    </row>
    <row r="5690">
      <c r="A5690" s="4">
        <v>5440.0</v>
      </c>
      <c r="B5690" s="5" t="s">
        <v>29087</v>
      </c>
      <c r="C5690" s="5" t="s">
        <v>29088</v>
      </c>
      <c r="D5690" s="6" t="s">
        <v>29089</v>
      </c>
      <c r="E5690" s="5" t="s">
        <v>29090</v>
      </c>
      <c r="F5690" s="5" t="s">
        <v>437</v>
      </c>
      <c r="G5690" s="6" t="s">
        <v>29091</v>
      </c>
      <c r="H5690" s="5" t="s">
        <v>29092</v>
      </c>
      <c r="I5690" s="8" t="s">
        <v>29093</v>
      </c>
      <c r="J5690" s="5" t="s">
        <v>42</v>
      </c>
      <c r="K5690" s="5" t="s">
        <v>212</v>
      </c>
    </row>
    <row r="5691">
      <c r="A5691" s="4">
        <v>5439.0</v>
      </c>
      <c r="B5691" s="5" t="s">
        <v>29094</v>
      </c>
      <c r="C5691" s="5" t="s">
        <v>29095</v>
      </c>
      <c r="D5691" s="6" t="s">
        <v>29096</v>
      </c>
      <c r="E5691" s="5" t="s">
        <v>29097</v>
      </c>
      <c r="F5691" s="5" t="s">
        <v>437</v>
      </c>
      <c r="G5691" s="6" t="s">
        <v>29098</v>
      </c>
      <c r="H5691" s="5" t="s">
        <v>29099</v>
      </c>
      <c r="I5691" s="8" t="s">
        <v>29100</v>
      </c>
      <c r="J5691" s="5" t="s">
        <v>18</v>
      </c>
      <c r="K5691" s="5" t="s">
        <v>19</v>
      </c>
    </row>
    <row r="5692">
      <c r="A5692" s="4">
        <v>5438.0</v>
      </c>
      <c r="B5692" s="5" t="s">
        <v>29101</v>
      </c>
      <c r="C5692" s="5" t="s">
        <v>29102</v>
      </c>
      <c r="D5692" s="6" t="s">
        <v>29103</v>
      </c>
      <c r="E5692" s="5" t="s">
        <v>29104</v>
      </c>
      <c r="F5692" s="5" t="s">
        <v>437</v>
      </c>
      <c r="G5692" s="6" t="s">
        <v>29105</v>
      </c>
      <c r="H5692" s="4" t="s">
        <v>29106</v>
      </c>
      <c r="I5692" s="8" t="s">
        <v>29107</v>
      </c>
      <c r="J5692" s="5" t="s">
        <v>18</v>
      </c>
      <c r="K5692" s="5" t="s">
        <v>19</v>
      </c>
    </row>
    <row r="5693">
      <c r="A5693" s="4">
        <v>5437.0</v>
      </c>
      <c r="B5693" s="5" t="s">
        <v>29108</v>
      </c>
      <c r="C5693" s="5" t="s">
        <v>29109</v>
      </c>
      <c r="D5693" s="6" t="s">
        <v>29103</v>
      </c>
      <c r="E5693" s="5" t="s">
        <v>29104</v>
      </c>
      <c r="F5693" s="5" t="s">
        <v>437</v>
      </c>
      <c r="G5693" s="6" t="s">
        <v>29110</v>
      </c>
      <c r="H5693" s="4" t="s">
        <v>29111</v>
      </c>
      <c r="I5693" s="8" t="s">
        <v>29112</v>
      </c>
      <c r="J5693" s="5" t="s">
        <v>18</v>
      </c>
      <c r="K5693" s="5" t="s">
        <v>35</v>
      </c>
    </row>
    <row r="5694">
      <c r="A5694" s="4">
        <v>5436.0</v>
      </c>
      <c r="B5694" s="5" t="s">
        <v>29113</v>
      </c>
      <c r="C5694" s="5" t="s">
        <v>29114</v>
      </c>
      <c r="D5694" s="6" t="s">
        <v>29103</v>
      </c>
      <c r="E5694" s="5" t="s">
        <v>29104</v>
      </c>
      <c r="F5694" s="5" t="s">
        <v>437</v>
      </c>
      <c r="G5694" s="6" t="s">
        <v>29115</v>
      </c>
      <c r="H5694" s="4" t="s">
        <v>29111</v>
      </c>
      <c r="I5694" s="8" t="s">
        <v>29112</v>
      </c>
      <c r="J5694" s="5" t="s">
        <v>42</v>
      </c>
      <c r="K5694" s="4" t="s">
        <v>42</v>
      </c>
    </row>
    <row r="5695">
      <c r="A5695" s="4">
        <v>5435.0</v>
      </c>
      <c r="B5695" s="5" t="s">
        <v>29116</v>
      </c>
      <c r="C5695" s="5" t="s">
        <v>29117</v>
      </c>
      <c r="D5695" s="6" t="s">
        <v>29118</v>
      </c>
      <c r="E5695" s="5" t="s">
        <v>29104</v>
      </c>
      <c r="F5695" s="5" t="s">
        <v>437</v>
      </c>
      <c r="G5695" s="6" t="s">
        <v>29119</v>
      </c>
      <c r="H5695" s="5" t="s">
        <v>29120</v>
      </c>
      <c r="I5695" s="8" t="s">
        <v>29121</v>
      </c>
      <c r="J5695" s="5" t="s">
        <v>18</v>
      </c>
      <c r="K5695" s="5" t="s">
        <v>2201</v>
      </c>
    </row>
    <row r="5696">
      <c r="A5696" s="4">
        <v>5434.0</v>
      </c>
      <c r="B5696" s="5" t="s">
        <v>29122</v>
      </c>
      <c r="C5696" s="5" t="s">
        <v>29123</v>
      </c>
      <c r="D5696" s="6" t="s">
        <v>29103</v>
      </c>
      <c r="E5696" s="5" t="s">
        <v>29104</v>
      </c>
      <c r="F5696" s="5" t="s">
        <v>437</v>
      </c>
      <c r="G5696" s="6" t="s">
        <v>29124</v>
      </c>
      <c r="H5696" s="5" t="s">
        <v>28570</v>
      </c>
      <c r="I5696" s="8" t="s">
        <v>28571</v>
      </c>
      <c r="J5696" s="5" t="s">
        <v>18</v>
      </c>
      <c r="K5696" s="4" t="s">
        <v>42</v>
      </c>
    </row>
    <row r="5697">
      <c r="A5697" s="4">
        <v>5433.0</v>
      </c>
      <c r="B5697" s="5" t="s">
        <v>29125</v>
      </c>
      <c r="C5697" s="5" t="s">
        <v>29126</v>
      </c>
      <c r="D5697" s="6" t="s">
        <v>28801</v>
      </c>
      <c r="E5697" s="5" t="s">
        <v>28802</v>
      </c>
      <c r="F5697" s="5" t="s">
        <v>437</v>
      </c>
      <c r="G5697" s="6" t="s">
        <v>29127</v>
      </c>
      <c r="H5697" s="5" t="s">
        <v>29128</v>
      </c>
      <c r="I5697" s="8" t="s">
        <v>29129</v>
      </c>
      <c r="J5697" s="5" t="s">
        <v>42</v>
      </c>
      <c r="K5697" s="5" t="s">
        <v>308</v>
      </c>
    </row>
    <row r="5698">
      <c r="A5698" s="4">
        <v>5432.0</v>
      </c>
      <c r="B5698" s="5" t="s">
        <v>29130</v>
      </c>
      <c r="C5698" s="5" t="s">
        <v>29131</v>
      </c>
      <c r="D5698" s="6" t="s">
        <v>29132</v>
      </c>
      <c r="E5698" s="5" t="s">
        <v>437</v>
      </c>
      <c r="F5698" s="5" t="s">
        <v>437</v>
      </c>
      <c r="G5698" s="6" t="s">
        <v>29133</v>
      </c>
      <c r="H5698" s="5" t="s">
        <v>29134</v>
      </c>
      <c r="I5698" s="8" t="s">
        <v>29135</v>
      </c>
      <c r="J5698" s="5" t="s">
        <v>51</v>
      </c>
      <c r="K5698" s="5" t="s">
        <v>260</v>
      </c>
    </row>
    <row r="5699">
      <c r="A5699" s="4">
        <v>5431.0</v>
      </c>
      <c r="B5699" s="5" t="s">
        <v>29136</v>
      </c>
      <c r="C5699" s="5" t="s">
        <v>29137</v>
      </c>
      <c r="D5699" s="6" t="s">
        <v>28801</v>
      </c>
      <c r="E5699" s="5" t="s">
        <v>28802</v>
      </c>
      <c r="F5699" s="5" t="s">
        <v>437</v>
      </c>
      <c r="G5699" s="6" t="s">
        <v>29138</v>
      </c>
      <c r="H5699" s="4" t="s">
        <v>29139</v>
      </c>
      <c r="I5699" s="8" t="s">
        <v>29140</v>
      </c>
      <c r="J5699" s="5" t="s">
        <v>42</v>
      </c>
      <c r="K5699" s="5" t="s">
        <v>420</v>
      </c>
    </row>
    <row r="5700">
      <c r="A5700" s="4">
        <v>5430.0</v>
      </c>
      <c r="B5700" s="5" t="s">
        <v>29141</v>
      </c>
      <c r="C5700" s="5" t="s">
        <v>29142</v>
      </c>
      <c r="D5700" s="6" t="s">
        <v>28820</v>
      </c>
      <c r="E5700" s="5" t="s">
        <v>28821</v>
      </c>
      <c r="F5700" s="5" t="s">
        <v>437</v>
      </c>
      <c r="G5700" s="6" t="s">
        <v>29143</v>
      </c>
      <c r="H5700" s="5" t="s">
        <v>29144</v>
      </c>
      <c r="I5700" s="8" t="s">
        <v>29145</v>
      </c>
      <c r="J5700" s="5" t="s">
        <v>108</v>
      </c>
      <c r="K5700" s="5" t="s">
        <v>679</v>
      </c>
    </row>
    <row r="5701">
      <c r="A5701" s="4">
        <v>5429.0</v>
      </c>
      <c r="B5701" s="5" t="s">
        <v>29146</v>
      </c>
      <c r="C5701" s="5" t="s">
        <v>29147</v>
      </c>
      <c r="D5701" s="6" t="s">
        <v>28801</v>
      </c>
      <c r="E5701" s="5" t="s">
        <v>28802</v>
      </c>
      <c r="F5701" s="5" t="s">
        <v>437</v>
      </c>
      <c r="G5701" s="6" t="s">
        <v>29148</v>
      </c>
      <c r="H5701" s="5" t="s">
        <v>29149</v>
      </c>
      <c r="I5701" s="8" t="s">
        <v>29150</v>
      </c>
      <c r="J5701" s="5" t="s">
        <v>108</v>
      </c>
      <c r="K5701" s="5" t="s">
        <v>578</v>
      </c>
    </row>
    <row r="5702">
      <c r="A5702" s="4">
        <v>5428.0</v>
      </c>
      <c r="B5702" s="5" t="s">
        <v>29151</v>
      </c>
      <c r="C5702" s="5" t="s">
        <v>29152</v>
      </c>
      <c r="D5702" s="6" t="s">
        <v>29153</v>
      </c>
      <c r="E5702" s="5" t="s">
        <v>437</v>
      </c>
      <c r="F5702" s="5" t="s">
        <v>437</v>
      </c>
      <c r="G5702" s="6" t="s">
        <v>29154</v>
      </c>
      <c r="H5702" s="5" t="s">
        <v>29155</v>
      </c>
      <c r="I5702" s="9" t="s">
        <v>29156</v>
      </c>
      <c r="J5702" s="5" t="s">
        <v>18</v>
      </c>
      <c r="K5702" s="5" t="s">
        <v>10064</v>
      </c>
    </row>
    <row r="5703">
      <c r="A5703" s="4">
        <v>5427.0</v>
      </c>
      <c r="B5703" s="5" t="s">
        <v>29157</v>
      </c>
      <c r="C5703" s="5" t="s">
        <v>29158</v>
      </c>
      <c r="D5703" s="6" t="s">
        <v>28317</v>
      </c>
      <c r="E5703" s="5" t="s">
        <v>437</v>
      </c>
      <c r="F5703" s="5" t="s">
        <v>437</v>
      </c>
      <c r="G5703" s="6" t="s">
        <v>29159</v>
      </c>
      <c r="H5703" s="7" t="s">
        <v>29160</v>
      </c>
      <c r="I5703" s="8" t="s">
        <v>29161</v>
      </c>
      <c r="J5703" s="5" t="s">
        <v>108</v>
      </c>
      <c r="K5703" s="5" t="s">
        <v>260</v>
      </c>
    </row>
    <row r="5704">
      <c r="A5704" s="4">
        <v>5426.0</v>
      </c>
      <c r="B5704" s="5" t="s">
        <v>29162</v>
      </c>
      <c r="C5704" s="5" t="s">
        <v>29163</v>
      </c>
      <c r="D5704" s="6" t="s">
        <v>29164</v>
      </c>
      <c r="E5704" s="5" t="s">
        <v>437</v>
      </c>
      <c r="F5704" s="5" t="s">
        <v>437</v>
      </c>
      <c r="G5704" s="6" t="s">
        <v>29165</v>
      </c>
      <c r="H5704" s="4" t="s">
        <v>29166</v>
      </c>
      <c r="I5704" s="11" t="s">
        <v>28888</v>
      </c>
      <c r="J5704" s="5" t="s">
        <v>108</v>
      </c>
      <c r="K5704" s="5" t="s">
        <v>35</v>
      </c>
    </row>
    <row r="5705">
      <c r="A5705" s="4">
        <v>5425.0</v>
      </c>
      <c r="B5705" s="5" t="s">
        <v>29167</v>
      </c>
      <c r="C5705" s="5" t="s">
        <v>29168</v>
      </c>
      <c r="D5705" s="6" t="s">
        <v>28484</v>
      </c>
      <c r="E5705" s="5" t="s">
        <v>437</v>
      </c>
      <c r="F5705" s="5" t="s">
        <v>437</v>
      </c>
      <c r="G5705" s="6" t="s">
        <v>29169</v>
      </c>
      <c r="H5705" s="5" t="s">
        <v>29170</v>
      </c>
      <c r="I5705" s="9" t="s">
        <v>29171</v>
      </c>
      <c r="J5705" s="5" t="s">
        <v>18</v>
      </c>
      <c r="K5705" s="5" t="s">
        <v>233</v>
      </c>
    </row>
    <row r="5706">
      <c r="A5706" s="4">
        <v>5424.0</v>
      </c>
      <c r="B5706" s="5" t="s">
        <v>29172</v>
      </c>
      <c r="C5706" s="5" t="s">
        <v>29173</v>
      </c>
      <c r="D5706" s="6" t="s">
        <v>28312</v>
      </c>
      <c r="E5706" s="5" t="s">
        <v>437</v>
      </c>
      <c r="F5706" s="5" t="s">
        <v>437</v>
      </c>
      <c r="G5706" s="6" t="s">
        <v>29174</v>
      </c>
      <c r="H5706" s="5" t="s">
        <v>29155</v>
      </c>
      <c r="I5706" s="9" t="s">
        <v>29175</v>
      </c>
      <c r="J5706" s="5" t="s">
        <v>108</v>
      </c>
      <c r="K5706" s="5" t="s">
        <v>1216</v>
      </c>
    </row>
    <row r="5707">
      <c r="A5707" s="4">
        <v>5423.0</v>
      </c>
      <c r="B5707" s="5" t="s">
        <v>29176</v>
      </c>
      <c r="C5707" s="5" t="s">
        <v>29177</v>
      </c>
      <c r="D5707" s="6" t="s">
        <v>436</v>
      </c>
      <c r="E5707" s="5" t="s">
        <v>437</v>
      </c>
      <c r="F5707" s="5" t="s">
        <v>437</v>
      </c>
      <c r="G5707" s="6" t="s">
        <v>29178</v>
      </c>
      <c r="H5707" s="5" t="s">
        <v>29179</v>
      </c>
      <c r="I5707" s="8" t="s">
        <v>29180</v>
      </c>
      <c r="J5707" s="5" t="s">
        <v>18</v>
      </c>
      <c r="K5707" s="4" t="s">
        <v>42</v>
      </c>
    </row>
    <row r="5708">
      <c r="A5708" s="4">
        <v>5421.0</v>
      </c>
      <c r="B5708" s="5" t="s">
        <v>29181</v>
      </c>
      <c r="C5708" s="5" t="s">
        <v>29182</v>
      </c>
      <c r="D5708" s="6" t="s">
        <v>28484</v>
      </c>
      <c r="E5708" s="5" t="s">
        <v>437</v>
      </c>
      <c r="F5708" s="5" t="s">
        <v>437</v>
      </c>
      <c r="G5708" s="6" t="s">
        <v>29183</v>
      </c>
      <c r="H5708" s="7" t="s">
        <v>29184</v>
      </c>
      <c r="I5708" s="8" t="s">
        <v>29185</v>
      </c>
      <c r="J5708" s="5" t="s">
        <v>42</v>
      </c>
      <c r="K5708" s="5" t="s">
        <v>176</v>
      </c>
    </row>
    <row r="5709">
      <c r="A5709" s="4">
        <v>5422.0</v>
      </c>
      <c r="B5709" s="5" t="s">
        <v>29181</v>
      </c>
      <c r="C5709" s="5" t="s">
        <v>29186</v>
      </c>
      <c r="D5709" s="6" t="s">
        <v>28484</v>
      </c>
      <c r="E5709" s="5" t="s">
        <v>437</v>
      </c>
      <c r="F5709" s="5" t="s">
        <v>437</v>
      </c>
      <c r="G5709" s="6" t="s">
        <v>29183</v>
      </c>
      <c r="H5709" s="5" t="s">
        <v>29187</v>
      </c>
      <c r="I5709" s="8" t="s">
        <v>29185</v>
      </c>
      <c r="J5709" s="5" t="s">
        <v>18</v>
      </c>
      <c r="K5709" s="5" t="s">
        <v>17291</v>
      </c>
    </row>
    <row r="5710">
      <c r="A5710" s="4">
        <v>5420.0</v>
      </c>
      <c r="B5710" s="5" t="s">
        <v>29188</v>
      </c>
      <c r="C5710" s="5" t="s">
        <v>29189</v>
      </c>
      <c r="D5710" s="6" t="s">
        <v>28762</v>
      </c>
      <c r="E5710" s="5" t="s">
        <v>437</v>
      </c>
      <c r="F5710" s="5" t="s">
        <v>437</v>
      </c>
      <c r="G5710" s="6" t="s">
        <v>29190</v>
      </c>
      <c r="H5710" s="7" t="s">
        <v>29191</v>
      </c>
      <c r="I5710" s="8" t="s">
        <v>29192</v>
      </c>
      <c r="J5710" s="5" t="s">
        <v>18</v>
      </c>
      <c r="K5710" s="5" t="s">
        <v>1663</v>
      </c>
    </row>
    <row r="5711">
      <c r="A5711" s="4">
        <v>5419.0</v>
      </c>
      <c r="B5711" s="5" t="s">
        <v>29193</v>
      </c>
      <c r="C5711" s="5" t="s">
        <v>29194</v>
      </c>
      <c r="D5711" s="6" t="s">
        <v>436</v>
      </c>
      <c r="E5711" s="5" t="s">
        <v>437</v>
      </c>
      <c r="F5711" s="5" t="s">
        <v>437</v>
      </c>
      <c r="G5711" s="6" t="s">
        <v>29195</v>
      </c>
      <c r="H5711" s="7" t="s">
        <v>29196</v>
      </c>
      <c r="I5711" s="11" t="s">
        <v>29197</v>
      </c>
      <c r="J5711" s="5" t="s">
        <v>108</v>
      </c>
      <c r="K5711" s="4" t="s">
        <v>42</v>
      </c>
    </row>
    <row r="5712">
      <c r="A5712" s="4">
        <v>5418.0</v>
      </c>
      <c r="B5712" s="5" t="s">
        <v>29198</v>
      </c>
      <c r="C5712" s="5" t="s">
        <v>29199</v>
      </c>
      <c r="D5712" s="6" t="s">
        <v>436</v>
      </c>
      <c r="E5712" s="5" t="s">
        <v>437</v>
      </c>
      <c r="F5712" s="5" t="s">
        <v>437</v>
      </c>
      <c r="G5712" s="6" t="s">
        <v>29200</v>
      </c>
      <c r="H5712" s="5" t="s">
        <v>29201</v>
      </c>
      <c r="I5712" s="8" t="s">
        <v>29202</v>
      </c>
      <c r="J5712" s="5" t="s">
        <v>42</v>
      </c>
      <c r="K5712" s="5" t="s">
        <v>7591</v>
      </c>
    </row>
    <row r="5713">
      <c r="A5713" s="4">
        <v>5417.0</v>
      </c>
      <c r="B5713" s="5" t="s">
        <v>29203</v>
      </c>
      <c r="C5713" s="5" t="s">
        <v>29204</v>
      </c>
      <c r="D5713" s="6" t="s">
        <v>28317</v>
      </c>
      <c r="E5713" s="5" t="s">
        <v>437</v>
      </c>
      <c r="F5713" s="5" t="s">
        <v>437</v>
      </c>
      <c r="G5713" s="6" t="s">
        <v>29205</v>
      </c>
      <c r="H5713" s="7" t="s">
        <v>29206</v>
      </c>
      <c r="I5713" s="8" t="s">
        <v>29207</v>
      </c>
      <c r="J5713" s="5" t="s">
        <v>42</v>
      </c>
      <c r="K5713" s="5" t="s">
        <v>2462</v>
      </c>
    </row>
    <row r="5714">
      <c r="A5714" s="4">
        <v>5416.0</v>
      </c>
      <c r="B5714" s="5" t="s">
        <v>29208</v>
      </c>
      <c r="C5714" s="5" t="s">
        <v>29209</v>
      </c>
      <c r="D5714" s="6" t="s">
        <v>28312</v>
      </c>
      <c r="E5714" s="5" t="s">
        <v>437</v>
      </c>
      <c r="F5714" s="5" t="s">
        <v>437</v>
      </c>
      <c r="G5714" s="6" t="s">
        <v>29210</v>
      </c>
      <c r="H5714" s="7" t="s">
        <v>29211</v>
      </c>
      <c r="I5714" s="8" t="str">
        <f>LOWER(SUBSTITUTE(SUBSTITUTE(SUBSTITUTE(SUBSTITUTE(SUBSTITUTE(SUBSTITUTE(SUBSTITUTE(B5714,"S.L.",""),"SL",""),"S.A.",""),"SA","")," ",""),".",""),",",""))&amp;".com"</f>
        <v>jaleriva.com</v>
      </c>
      <c r="J5714" s="5" t="s">
        <v>42</v>
      </c>
      <c r="K5714" s="4" t="s">
        <v>42</v>
      </c>
    </row>
    <row r="5715">
      <c r="A5715" s="4">
        <v>5415.0</v>
      </c>
      <c r="B5715" s="5" t="s">
        <v>29212</v>
      </c>
      <c r="C5715" s="5" t="s">
        <v>29213</v>
      </c>
      <c r="D5715" s="6" t="s">
        <v>29153</v>
      </c>
      <c r="E5715" s="5" t="s">
        <v>437</v>
      </c>
      <c r="F5715" s="5" t="s">
        <v>437</v>
      </c>
      <c r="G5715" s="6" t="s">
        <v>29214</v>
      </c>
      <c r="H5715" s="5" t="s">
        <v>29215</v>
      </c>
      <c r="I5715" s="8" t="s">
        <v>28305</v>
      </c>
      <c r="J5715" s="5" t="s">
        <v>42</v>
      </c>
      <c r="K5715" s="5" t="s">
        <v>5510</v>
      </c>
    </row>
    <row r="5716">
      <c r="A5716" s="4">
        <v>5414.0</v>
      </c>
      <c r="B5716" s="5" t="s">
        <v>29216</v>
      </c>
      <c r="C5716" s="5" t="s">
        <v>29217</v>
      </c>
      <c r="D5716" s="6" t="s">
        <v>28312</v>
      </c>
      <c r="E5716" s="5" t="s">
        <v>437</v>
      </c>
      <c r="F5716" s="5" t="s">
        <v>437</v>
      </c>
      <c r="G5716" s="6" t="s">
        <v>29218</v>
      </c>
      <c r="H5716" s="7" t="s">
        <v>29219</v>
      </c>
      <c r="I5716" s="8" t="s">
        <v>29220</v>
      </c>
      <c r="J5716" s="5" t="s">
        <v>42</v>
      </c>
      <c r="K5716" s="5" t="s">
        <v>294</v>
      </c>
    </row>
    <row r="5717">
      <c r="A5717" s="4">
        <v>5413.0</v>
      </c>
      <c r="B5717" s="5" t="s">
        <v>29221</v>
      </c>
      <c r="C5717" s="5" t="s">
        <v>29222</v>
      </c>
      <c r="D5717" s="6" t="s">
        <v>29223</v>
      </c>
      <c r="E5717" s="5" t="s">
        <v>437</v>
      </c>
      <c r="F5717" s="5" t="s">
        <v>437</v>
      </c>
      <c r="G5717" s="6" t="s">
        <v>29224</v>
      </c>
      <c r="H5717" s="5" t="s">
        <v>29225</v>
      </c>
      <c r="I5717" s="8" t="s">
        <v>29226</v>
      </c>
      <c r="J5717" s="5" t="s">
        <v>42</v>
      </c>
      <c r="K5717" s="5" t="s">
        <v>29227</v>
      </c>
    </row>
    <row r="5718">
      <c r="A5718" s="4">
        <v>5412.0</v>
      </c>
      <c r="B5718" s="5" t="s">
        <v>29228</v>
      </c>
      <c r="C5718" s="5" t="s">
        <v>29229</v>
      </c>
      <c r="D5718" s="6" t="s">
        <v>29164</v>
      </c>
      <c r="E5718" s="5" t="s">
        <v>437</v>
      </c>
      <c r="F5718" s="5" t="s">
        <v>437</v>
      </c>
      <c r="G5718" s="6" t="s">
        <v>29230</v>
      </c>
      <c r="H5718" s="5" t="s">
        <v>29155</v>
      </c>
      <c r="I5718" s="9" t="s">
        <v>29231</v>
      </c>
      <c r="J5718" s="5" t="s">
        <v>18</v>
      </c>
      <c r="K5718" s="5" t="s">
        <v>950</v>
      </c>
    </row>
    <row r="5719">
      <c r="A5719" s="4">
        <v>5411.0</v>
      </c>
      <c r="B5719" s="5" t="s">
        <v>29232</v>
      </c>
      <c r="C5719" s="5" t="s">
        <v>29233</v>
      </c>
      <c r="D5719" s="6" t="s">
        <v>436</v>
      </c>
      <c r="E5719" s="5" t="s">
        <v>437</v>
      </c>
      <c r="F5719" s="5" t="s">
        <v>437</v>
      </c>
      <c r="G5719" s="6" t="s">
        <v>29234</v>
      </c>
      <c r="H5719" s="5" t="s">
        <v>29235</v>
      </c>
      <c r="I5719" s="8" t="s">
        <v>29236</v>
      </c>
      <c r="J5719" s="5" t="s">
        <v>42</v>
      </c>
      <c r="K5719" s="5" t="s">
        <v>43</v>
      </c>
    </row>
    <row r="5720">
      <c r="A5720" s="4">
        <v>5410.0</v>
      </c>
      <c r="B5720" s="5" t="s">
        <v>29237</v>
      </c>
      <c r="C5720" s="5" t="s">
        <v>29238</v>
      </c>
      <c r="D5720" s="6" t="s">
        <v>29164</v>
      </c>
      <c r="E5720" s="5" t="s">
        <v>437</v>
      </c>
      <c r="F5720" s="5" t="s">
        <v>437</v>
      </c>
      <c r="G5720" s="6" t="s">
        <v>29239</v>
      </c>
      <c r="H5720" s="7" t="s">
        <v>29240</v>
      </c>
      <c r="I5720" s="8" t="str">
        <f>LOWER(SUBSTITUTE(SUBSTITUTE(SUBSTITUTE(SUBSTITUTE(SUBSTITUTE(SUBSTITUTE(SUBSTITUTE(B5720,"S.L.",""),"SL",""),"S.A.",""),"SA","")," ",""),".",""),",",""))&amp;".com"</f>
        <v>rallye.com</v>
      </c>
      <c r="J5720" s="5" t="s">
        <v>18</v>
      </c>
      <c r="K5720" s="5" t="s">
        <v>5713</v>
      </c>
    </row>
    <row r="5721">
      <c r="A5721" s="4">
        <v>5409.0</v>
      </c>
      <c r="B5721" s="5" t="s">
        <v>29241</v>
      </c>
      <c r="C5721" s="5" t="s">
        <v>29242</v>
      </c>
      <c r="D5721" s="6" t="s">
        <v>436</v>
      </c>
      <c r="E5721" s="5" t="s">
        <v>437</v>
      </c>
      <c r="F5721" s="5" t="s">
        <v>437</v>
      </c>
      <c r="G5721" s="6" t="s">
        <v>29243</v>
      </c>
      <c r="H5721" s="5" t="s">
        <v>29244</v>
      </c>
      <c r="I5721" s="9" t="s">
        <v>29245</v>
      </c>
      <c r="J5721" s="5" t="s">
        <v>93</v>
      </c>
      <c r="K5721" s="5" t="s">
        <v>921</v>
      </c>
    </row>
    <row r="5722">
      <c r="A5722" s="4">
        <v>5408.0</v>
      </c>
      <c r="B5722" s="5" t="s">
        <v>29246</v>
      </c>
      <c r="C5722" s="5" t="s">
        <v>29247</v>
      </c>
      <c r="D5722" s="6" t="s">
        <v>436</v>
      </c>
      <c r="E5722" s="5" t="s">
        <v>437</v>
      </c>
      <c r="F5722" s="5" t="s">
        <v>437</v>
      </c>
      <c r="G5722" s="6" t="s">
        <v>29248</v>
      </c>
      <c r="H5722" s="7" t="s">
        <v>29249</v>
      </c>
      <c r="I5722" s="8" t="str">
        <f>LOWER(SUBSTITUTE(SUBSTITUTE(SUBSTITUTE(SUBSTITUTE(SUBSTITUTE(SUBSTITUTE(SUBSTITUTE(B5722,"S.L.",""),"SL",""),"S.A.",""),"SA","")," ",""),".",""),",",""))&amp;".com"</f>
        <v>lostilos.com</v>
      </c>
      <c r="J5722" s="5" t="s">
        <v>42</v>
      </c>
      <c r="K5722" s="5" t="s">
        <v>35</v>
      </c>
    </row>
    <row r="5723">
      <c r="A5723" s="4">
        <v>5407.0</v>
      </c>
      <c r="B5723" s="5" t="s">
        <v>29250</v>
      </c>
      <c r="C5723" s="5" t="s">
        <v>29251</v>
      </c>
      <c r="D5723" s="6" t="s">
        <v>436</v>
      </c>
      <c r="E5723" s="5" t="s">
        <v>437</v>
      </c>
      <c r="F5723" s="5" t="s">
        <v>437</v>
      </c>
      <c r="G5723" s="6" t="s">
        <v>29252</v>
      </c>
      <c r="H5723" s="7" t="s">
        <v>29253</v>
      </c>
      <c r="I5723" s="8" t="s">
        <v>29254</v>
      </c>
      <c r="J5723" s="5" t="s">
        <v>42</v>
      </c>
      <c r="K5723" s="4" t="s">
        <v>42</v>
      </c>
    </row>
    <row r="5724">
      <c r="A5724" s="4">
        <v>5406.0</v>
      </c>
      <c r="B5724" s="5" t="s">
        <v>29255</v>
      </c>
      <c r="C5724" s="5" t="s">
        <v>29256</v>
      </c>
      <c r="D5724" s="6" t="s">
        <v>28762</v>
      </c>
      <c r="E5724" s="5" t="s">
        <v>437</v>
      </c>
      <c r="F5724" s="5" t="s">
        <v>437</v>
      </c>
      <c r="G5724" s="6" t="s">
        <v>29257</v>
      </c>
      <c r="H5724" s="4" t="s">
        <v>29258</v>
      </c>
      <c r="I5724" s="8" t="s">
        <v>29259</v>
      </c>
      <c r="J5724" s="5" t="s">
        <v>108</v>
      </c>
      <c r="K5724" s="5" t="s">
        <v>1685</v>
      </c>
    </row>
    <row r="5725">
      <c r="A5725" s="4">
        <v>5405.0</v>
      </c>
      <c r="B5725" s="5" t="s">
        <v>29260</v>
      </c>
      <c r="C5725" s="5" t="s">
        <v>29261</v>
      </c>
      <c r="D5725" s="6" t="s">
        <v>28752</v>
      </c>
      <c r="E5725" s="5" t="s">
        <v>437</v>
      </c>
      <c r="F5725" s="5" t="s">
        <v>437</v>
      </c>
      <c r="G5725" s="6" t="s">
        <v>29262</v>
      </c>
      <c r="H5725" s="5" t="s">
        <v>29263</v>
      </c>
      <c r="I5725" s="8" t="s">
        <v>28888</v>
      </c>
      <c r="J5725" s="5" t="s">
        <v>51</v>
      </c>
      <c r="K5725" s="5" t="s">
        <v>754</v>
      </c>
    </row>
    <row r="5726">
      <c r="A5726" s="4">
        <v>5404.0</v>
      </c>
      <c r="B5726" s="5" t="s">
        <v>29264</v>
      </c>
      <c r="C5726" s="5" t="s">
        <v>29265</v>
      </c>
      <c r="D5726" s="6" t="s">
        <v>436</v>
      </c>
      <c r="E5726" s="5" t="s">
        <v>437</v>
      </c>
      <c r="F5726" s="5" t="s">
        <v>437</v>
      </c>
      <c r="G5726" s="6" t="s">
        <v>29266</v>
      </c>
      <c r="H5726" s="5" t="s">
        <v>29267</v>
      </c>
      <c r="I5726" s="8" t="s">
        <v>29268</v>
      </c>
      <c r="J5726" s="5" t="s">
        <v>93</v>
      </c>
      <c r="K5726" s="5" t="s">
        <v>35</v>
      </c>
    </row>
    <row r="5727">
      <c r="A5727" s="4">
        <v>5403.0</v>
      </c>
      <c r="B5727" s="5" t="s">
        <v>29269</v>
      </c>
      <c r="C5727" s="5" t="s">
        <v>29270</v>
      </c>
      <c r="D5727" s="6" t="s">
        <v>28752</v>
      </c>
      <c r="E5727" s="5" t="s">
        <v>437</v>
      </c>
      <c r="F5727" s="5" t="s">
        <v>437</v>
      </c>
      <c r="G5727" s="6" t="s">
        <v>29271</v>
      </c>
      <c r="H5727" s="5" t="s">
        <v>29272</v>
      </c>
      <c r="I5727" s="8" t="s">
        <v>29273</v>
      </c>
      <c r="J5727" s="5" t="s">
        <v>18</v>
      </c>
      <c r="K5727" s="5" t="s">
        <v>184</v>
      </c>
    </row>
    <row r="5728">
      <c r="A5728" s="4">
        <v>5402.0</v>
      </c>
      <c r="B5728" s="5" t="s">
        <v>29274</v>
      </c>
      <c r="C5728" s="5" t="s">
        <v>29275</v>
      </c>
      <c r="D5728" s="6" t="s">
        <v>28762</v>
      </c>
      <c r="E5728" s="5" t="s">
        <v>437</v>
      </c>
      <c r="F5728" s="5" t="s">
        <v>437</v>
      </c>
      <c r="G5728" s="6" t="s">
        <v>29276</v>
      </c>
      <c r="H5728" s="4" t="s">
        <v>29277</v>
      </c>
      <c r="I5728" s="11" t="s">
        <v>29278</v>
      </c>
      <c r="J5728" s="5" t="s">
        <v>18</v>
      </c>
      <c r="K5728" s="5" t="s">
        <v>1162</v>
      </c>
    </row>
    <row r="5729">
      <c r="A5729" s="4">
        <v>5401.0</v>
      </c>
      <c r="B5729" s="5" t="s">
        <v>3348</v>
      </c>
      <c r="C5729" s="5" t="s">
        <v>29279</v>
      </c>
      <c r="D5729" s="6" t="s">
        <v>28752</v>
      </c>
      <c r="E5729" s="5" t="s">
        <v>437</v>
      </c>
      <c r="F5729" s="5" t="s">
        <v>437</v>
      </c>
      <c r="G5729" s="6" t="s">
        <v>29280</v>
      </c>
      <c r="H5729" s="7" t="s">
        <v>29281</v>
      </c>
      <c r="I5729" s="8" t="s">
        <v>29282</v>
      </c>
      <c r="J5729" s="5" t="s">
        <v>18</v>
      </c>
      <c r="K5729" s="5" t="s">
        <v>1014</v>
      </c>
    </row>
    <row r="5730">
      <c r="A5730" s="4">
        <v>5400.0</v>
      </c>
      <c r="B5730" s="5" t="s">
        <v>29283</v>
      </c>
      <c r="C5730" s="5" t="s">
        <v>29284</v>
      </c>
      <c r="D5730" s="6" t="s">
        <v>29223</v>
      </c>
      <c r="E5730" s="5" t="s">
        <v>437</v>
      </c>
      <c r="F5730" s="5" t="s">
        <v>437</v>
      </c>
      <c r="G5730" s="6" t="s">
        <v>29285</v>
      </c>
      <c r="H5730" s="5" t="s">
        <v>29286</v>
      </c>
      <c r="I5730" s="8" t="s">
        <v>29287</v>
      </c>
      <c r="J5730" s="5" t="s">
        <v>18</v>
      </c>
      <c r="K5730" s="4" t="s">
        <v>42</v>
      </c>
    </row>
    <row r="5731">
      <c r="A5731" s="4">
        <v>5399.0</v>
      </c>
      <c r="B5731" s="5" t="s">
        <v>24461</v>
      </c>
      <c r="C5731" s="5" t="s">
        <v>29288</v>
      </c>
      <c r="D5731" s="6" t="s">
        <v>28752</v>
      </c>
      <c r="E5731" s="5" t="s">
        <v>437</v>
      </c>
      <c r="F5731" s="5" t="s">
        <v>437</v>
      </c>
      <c r="G5731" s="6" t="s">
        <v>29289</v>
      </c>
      <c r="H5731" s="4" t="s">
        <v>29277</v>
      </c>
      <c r="I5731" s="11" t="s">
        <v>29290</v>
      </c>
      <c r="J5731" s="5" t="s">
        <v>42</v>
      </c>
      <c r="K5731" s="5" t="s">
        <v>126</v>
      </c>
    </row>
    <row r="5732">
      <c r="A5732" s="4">
        <v>5398.0</v>
      </c>
      <c r="B5732" s="5" t="s">
        <v>24461</v>
      </c>
      <c r="C5732" s="5" t="s">
        <v>29291</v>
      </c>
      <c r="D5732" s="6" t="s">
        <v>28752</v>
      </c>
      <c r="E5732" s="5" t="s">
        <v>437</v>
      </c>
      <c r="F5732" s="5" t="s">
        <v>437</v>
      </c>
      <c r="G5732" s="6" t="s">
        <v>29292</v>
      </c>
      <c r="H5732" s="5" t="s">
        <v>29293</v>
      </c>
      <c r="I5732" s="8" t="s">
        <v>29294</v>
      </c>
      <c r="J5732" s="5" t="s">
        <v>93</v>
      </c>
      <c r="K5732" s="5" t="s">
        <v>711</v>
      </c>
    </row>
    <row r="5733">
      <c r="A5733" s="4">
        <v>5397.0</v>
      </c>
      <c r="B5733" s="5" t="s">
        <v>29295</v>
      </c>
      <c r="C5733" s="5" t="s">
        <v>29296</v>
      </c>
      <c r="D5733" s="6" t="s">
        <v>436</v>
      </c>
      <c r="E5733" s="5" t="s">
        <v>437</v>
      </c>
      <c r="F5733" s="5" t="s">
        <v>437</v>
      </c>
      <c r="G5733" s="6" t="s">
        <v>29297</v>
      </c>
      <c r="H5733" s="7" t="s">
        <v>28782</v>
      </c>
      <c r="I5733" s="8" t="str">
        <f>LOWER(SUBSTITUTE(SUBSTITUTE(SUBSTITUTE(SUBSTITUTE(SUBSTITUTE(SUBSTITUTE(SUBSTITUTE(B5733,"S.L.",""),"SL",""),"S.A.",""),"SA","")," ",""),".",""),",",""))&amp;".com"</f>
        <v>catedralsuites.com</v>
      </c>
      <c r="J5733" s="5" t="s">
        <v>18</v>
      </c>
      <c r="K5733" s="4" t="s">
        <v>42</v>
      </c>
    </row>
    <row r="5734">
      <c r="A5734" s="4">
        <v>5396.0</v>
      </c>
      <c r="B5734" s="5" t="s">
        <v>29298</v>
      </c>
      <c r="C5734" s="5" t="s">
        <v>29299</v>
      </c>
      <c r="D5734" s="6" t="s">
        <v>28762</v>
      </c>
      <c r="E5734" s="5" t="s">
        <v>437</v>
      </c>
      <c r="F5734" s="5" t="s">
        <v>437</v>
      </c>
      <c r="G5734" s="6" t="s">
        <v>29300</v>
      </c>
      <c r="H5734" s="5" t="s">
        <v>29301</v>
      </c>
      <c r="I5734" s="8" t="s">
        <v>29302</v>
      </c>
      <c r="J5734" s="5" t="s">
        <v>42</v>
      </c>
      <c r="K5734" s="5" t="s">
        <v>1162</v>
      </c>
    </row>
    <row r="5735">
      <c r="A5735" s="4">
        <v>5395.0</v>
      </c>
      <c r="B5735" s="5" t="s">
        <v>29303</v>
      </c>
      <c r="C5735" s="5" t="s">
        <v>29304</v>
      </c>
      <c r="D5735" s="6" t="s">
        <v>28752</v>
      </c>
      <c r="E5735" s="5" t="s">
        <v>437</v>
      </c>
      <c r="F5735" s="5" t="s">
        <v>437</v>
      </c>
      <c r="G5735" s="6" t="s">
        <v>29305</v>
      </c>
      <c r="H5735" s="7" t="s">
        <v>29306</v>
      </c>
      <c r="I5735" s="8" t="str">
        <f t="shared" ref="I5735:I5736" si="30">LOWER(SUBSTITUTE(SUBSTITUTE(SUBSTITUTE(SUBSTITUTE(SUBSTITUTE(SUBSTITUTE(SUBSTITUTE(B5735,"S.L.",""),"SL",""),"S.A.",""),"SA","")," ",""),".",""),",",""))&amp;".com"</f>
        <v>hotelalcovercentro.com</v>
      </c>
      <c r="J5735" s="5" t="s">
        <v>93</v>
      </c>
      <c r="K5735" s="5" t="s">
        <v>201</v>
      </c>
    </row>
    <row r="5736">
      <c r="A5736" s="4">
        <v>5394.0</v>
      </c>
      <c r="B5736" s="5" t="s">
        <v>29307</v>
      </c>
      <c r="C5736" s="5" t="s">
        <v>29308</v>
      </c>
      <c r="D5736" s="6" t="s">
        <v>28317</v>
      </c>
      <c r="E5736" s="5" t="s">
        <v>437</v>
      </c>
      <c r="F5736" s="5" t="s">
        <v>437</v>
      </c>
      <c r="G5736" s="6" t="s">
        <v>29309</v>
      </c>
      <c r="H5736" s="7" t="s">
        <v>29310</v>
      </c>
      <c r="I5736" s="8" t="str">
        <f t="shared" si="30"/>
        <v>carmendelcobertizo.com</v>
      </c>
      <c r="J5736" s="5" t="s">
        <v>108</v>
      </c>
      <c r="K5736" s="5" t="s">
        <v>9528</v>
      </c>
    </row>
    <row r="5737">
      <c r="A5737" s="4">
        <v>5392.0</v>
      </c>
      <c r="B5737" s="5" t="s">
        <v>29311</v>
      </c>
      <c r="C5737" s="5" t="s">
        <v>29312</v>
      </c>
      <c r="D5737" s="6" t="s">
        <v>28317</v>
      </c>
      <c r="E5737" s="5" t="s">
        <v>437</v>
      </c>
      <c r="F5737" s="5" t="s">
        <v>437</v>
      </c>
      <c r="G5737" s="6" t="s">
        <v>29313</v>
      </c>
      <c r="H5737" s="5" t="s">
        <v>29201</v>
      </c>
      <c r="I5737" s="8" t="s">
        <v>29314</v>
      </c>
      <c r="J5737" s="5" t="s">
        <v>51</v>
      </c>
      <c r="K5737" s="5" t="s">
        <v>1144</v>
      </c>
    </row>
    <row r="5738">
      <c r="A5738" s="4">
        <v>5393.0</v>
      </c>
      <c r="B5738" s="5" t="s">
        <v>29315</v>
      </c>
      <c r="C5738" s="5" t="s">
        <v>29316</v>
      </c>
      <c r="D5738" s="6" t="s">
        <v>28317</v>
      </c>
      <c r="E5738" s="5" t="s">
        <v>437</v>
      </c>
      <c r="F5738" s="5" t="s">
        <v>437</v>
      </c>
      <c r="G5738" s="6" t="s">
        <v>29313</v>
      </c>
      <c r="H5738" s="5" t="s">
        <v>29317</v>
      </c>
      <c r="I5738" s="8" t="s">
        <v>28305</v>
      </c>
      <c r="J5738" s="5" t="s">
        <v>42</v>
      </c>
      <c r="K5738" s="5" t="s">
        <v>1144</v>
      </c>
    </row>
    <row r="5739">
      <c r="A5739" s="4">
        <v>5391.0</v>
      </c>
      <c r="B5739" s="5" t="s">
        <v>29318</v>
      </c>
      <c r="C5739" s="5" t="s">
        <v>29319</v>
      </c>
      <c r="D5739" s="6" t="s">
        <v>29320</v>
      </c>
      <c r="E5739" s="5" t="s">
        <v>437</v>
      </c>
      <c r="F5739" s="5" t="s">
        <v>437</v>
      </c>
      <c r="G5739" s="6" t="s">
        <v>29321</v>
      </c>
      <c r="H5739" s="4" t="s">
        <v>28906</v>
      </c>
      <c r="I5739" s="11" t="s">
        <v>28907</v>
      </c>
      <c r="J5739" s="5" t="s">
        <v>108</v>
      </c>
      <c r="K5739" s="5" t="s">
        <v>1398</v>
      </c>
    </row>
    <row r="5740">
      <c r="A5740" s="4">
        <v>5390.0</v>
      </c>
      <c r="B5740" s="5" t="s">
        <v>29322</v>
      </c>
      <c r="C5740" s="5" t="s">
        <v>29323</v>
      </c>
      <c r="D5740" s="6" t="s">
        <v>29320</v>
      </c>
      <c r="E5740" s="5" t="s">
        <v>437</v>
      </c>
      <c r="F5740" s="5" t="s">
        <v>437</v>
      </c>
      <c r="G5740" s="6" t="s">
        <v>29324</v>
      </c>
      <c r="H5740" s="5" t="s">
        <v>29325</v>
      </c>
      <c r="I5740" s="8" t="s">
        <v>29326</v>
      </c>
      <c r="J5740" s="5" t="s">
        <v>93</v>
      </c>
      <c r="K5740" s="5" t="s">
        <v>308</v>
      </c>
    </row>
    <row r="5741">
      <c r="A5741" s="4">
        <v>5389.0</v>
      </c>
      <c r="B5741" s="5" t="s">
        <v>29327</v>
      </c>
      <c r="C5741" s="5" t="s">
        <v>29328</v>
      </c>
      <c r="D5741" s="6" t="s">
        <v>28317</v>
      </c>
      <c r="E5741" s="5" t="s">
        <v>437</v>
      </c>
      <c r="F5741" s="5" t="s">
        <v>437</v>
      </c>
      <c r="G5741" s="6" t="s">
        <v>29329</v>
      </c>
      <c r="H5741" s="5" t="s">
        <v>29330</v>
      </c>
      <c r="I5741" s="8" t="s">
        <v>29331</v>
      </c>
      <c r="J5741" s="5" t="s">
        <v>367</v>
      </c>
      <c r="K5741" s="5" t="s">
        <v>517</v>
      </c>
    </row>
    <row r="5742">
      <c r="A5742" s="4">
        <v>5388.0</v>
      </c>
      <c r="B5742" s="5" t="s">
        <v>29332</v>
      </c>
      <c r="C5742" s="5" t="s">
        <v>29333</v>
      </c>
      <c r="D5742" s="6" t="s">
        <v>29320</v>
      </c>
      <c r="E5742" s="5" t="s">
        <v>437</v>
      </c>
      <c r="F5742" s="5" t="s">
        <v>437</v>
      </c>
      <c r="G5742" s="6" t="s">
        <v>29334</v>
      </c>
      <c r="H5742" s="4" t="s">
        <v>29335</v>
      </c>
      <c r="I5742" s="8" t="s">
        <v>29336</v>
      </c>
      <c r="J5742" s="5" t="s">
        <v>18</v>
      </c>
      <c r="K5742" s="5" t="s">
        <v>170</v>
      </c>
    </row>
    <row r="5743">
      <c r="A5743" s="4">
        <v>5387.0</v>
      </c>
      <c r="B5743" s="5" t="s">
        <v>29337</v>
      </c>
      <c r="C5743" s="5" t="s">
        <v>29338</v>
      </c>
      <c r="D5743" s="6" t="s">
        <v>29320</v>
      </c>
      <c r="E5743" s="5" t="s">
        <v>437</v>
      </c>
      <c r="F5743" s="5" t="s">
        <v>437</v>
      </c>
      <c r="G5743" s="6" t="s">
        <v>29339</v>
      </c>
      <c r="H5743" s="5" t="s">
        <v>29340</v>
      </c>
      <c r="I5743" s="8" t="s">
        <v>8159</v>
      </c>
      <c r="J5743" s="5" t="s">
        <v>18</v>
      </c>
      <c r="K5743" s="5" t="s">
        <v>16271</v>
      </c>
    </row>
    <row r="5744">
      <c r="A5744" s="4">
        <v>5386.0</v>
      </c>
      <c r="B5744" s="5" t="s">
        <v>29341</v>
      </c>
      <c r="C5744" s="5" t="s">
        <v>29342</v>
      </c>
      <c r="D5744" s="6" t="s">
        <v>28219</v>
      </c>
      <c r="E5744" s="5" t="s">
        <v>437</v>
      </c>
      <c r="F5744" s="5" t="s">
        <v>437</v>
      </c>
      <c r="G5744" s="6" t="s">
        <v>29343</v>
      </c>
      <c r="H5744" s="4" t="s">
        <v>29344</v>
      </c>
      <c r="I5744" s="8" t="s">
        <v>29345</v>
      </c>
      <c r="J5744" s="5" t="s">
        <v>18</v>
      </c>
      <c r="K5744" s="5" t="s">
        <v>578</v>
      </c>
    </row>
    <row r="5745">
      <c r="A5745" s="4">
        <v>5385.0</v>
      </c>
      <c r="B5745" s="5" t="s">
        <v>29346</v>
      </c>
      <c r="C5745" s="5" t="s">
        <v>29347</v>
      </c>
      <c r="D5745" s="6" t="s">
        <v>28317</v>
      </c>
      <c r="E5745" s="5" t="s">
        <v>437</v>
      </c>
      <c r="F5745" s="5" t="s">
        <v>437</v>
      </c>
      <c r="G5745" s="6" t="s">
        <v>29348</v>
      </c>
      <c r="H5745" s="7" t="s">
        <v>29349</v>
      </c>
      <c r="I5745" s="8" t="str">
        <f>LOWER(SUBSTITUTE(SUBSTITUTE(SUBSTITUTE(SUBSTITUTE(SUBSTITUTE(SUBSTITUTE(SUBSTITUTE(B5745,"S.L.",""),"SL",""),"S.A.",""),"SA","")," ",""),".",""),",",""))&amp;".com"</f>
        <v>institutoandaluzdehosteleriayocio.com</v>
      </c>
      <c r="J5745" s="5" t="s">
        <v>51</v>
      </c>
      <c r="K5745" s="4" t="s">
        <v>42</v>
      </c>
    </row>
    <row r="5746">
      <c r="A5746" s="4">
        <v>5384.0</v>
      </c>
      <c r="B5746" s="5" t="s">
        <v>29350</v>
      </c>
      <c r="C5746" s="5" t="s">
        <v>29351</v>
      </c>
      <c r="D5746" s="6" t="s">
        <v>29320</v>
      </c>
      <c r="E5746" s="5" t="s">
        <v>437</v>
      </c>
      <c r="F5746" s="5" t="s">
        <v>437</v>
      </c>
      <c r="G5746" s="6" t="s">
        <v>29352</v>
      </c>
      <c r="H5746" s="7" t="s">
        <v>29353</v>
      </c>
      <c r="I5746" s="8" t="s">
        <v>29354</v>
      </c>
      <c r="J5746" s="5" t="s">
        <v>51</v>
      </c>
      <c r="K5746" s="5" t="s">
        <v>420</v>
      </c>
    </row>
    <row r="5747">
      <c r="A5747" s="4">
        <v>5383.0</v>
      </c>
      <c r="B5747" s="5" t="s">
        <v>29355</v>
      </c>
      <c r="C5747" s="5" t="s">
        <v>29356</v>
      </c>
      <c r="D5747" s="6" t="s">
        <v>28752</v>
      </c>
      <c r="E5747" s="5" t="s">
        <v>437</v>
      </c>
      <c r="F5747" s="5" t="s">
        <v>437</v>
      </c>
      <c r="G5747" s="6" t="s">
        <v>29357</v>
      </c>
      <c r="H5747" s="7" t="s">
        <v>29358</v>
      </c>
      <c r="I5747" s="8" t="str">
        <f>LOWER(SUBSTITUTE(SUBSTITUTE(SUBSTITUTE(SUBSTITUTE(SUBSTITUTE(SUBSTITUTE(SUBSTITUTE(B5747,"S.L.",""),"SL",""),"S.A.",""),"SA","")," ",""),".",""),",",""))&amp;".com"</f>
        <v>trypalbayzin.com</v>
      </c>
      <c r="J5747" s="5" t="s">
        <v>18</v>
      </c>
      <c r="K5747" s="5" t="s">
        <v>5480</v>
      </c>
    </row>
    <row r="5748">
      <c r="A5748" s="4">
        <v>5382.0</v>
      </c>
      <c r="B5748" s="5" t="s">
        <v>29359</v>
      </c>
      <c r="C5748" s="5" t="s">
        <v>29360</v>
      </c>
      <c r="D5748" s="6" t="s">
        <v>29320</v>
      </c>
      <c r="E5748" s="5" t="s">
        <v>437</v>
      </c>
      <c r="F5748" s="5" t="s">
        <v>437</v>
      </c>
      <c r="G5748" s="6" t="s">
        <v>29361</v>
      </c>
      <c r="H5748" s="5" t="s">
        <v>29362</v>
      </c>
      <c r="I5748" s="8" t="s">
        <v>29363</v>
      </c>
      <c r="J5748" s="5" t="s">
        <v>18</v>
      </c>
      <c r="K5748" s="5" t="s">
        <v>260</v>
      </c>
    </row>
    <row r="5749">
      <c r="A5749" s="4">
        <v>5381.0</v>
      </c>
      <c r="B5749" s="5" t="s">
        <v>29364</v>
      </c>
      <c r="C5749" s="5" t="s">
        <v>29365</v>
      </c>
      <c r="D5749" s="6" t="s">
        <v>29320</v>
      </c>
      <c r="E5749" s="5" t="s">
        <v>437</v>
      </c>
      <c r="F5749" s="5" t="s">
        <v>437</v>
      </c>
      <c r="G5749" s="6" t="s">
        <v>29366</v>
      </c>
      <c r="H5749" s="5" t="s">
        <v>29367</v>
      </c>
      <c r="I5749" s="8" t="s">
        <v>29368</v>
      </c>
      <c r="J5749" s="5" t="s">
        <v>108</v>
      </c>
      <c r="K5749" s="5" t="s">
        <v>27</v>
      </c>
    </row>
    <row r="5750">
      <c r="A5750" s="4">
        <v>5380.0</v>
      </c>
      <c r="B5750" s="5" t="s">
        <v>29369</v>
      </c>
      <c r="C5750" s="5" t="s">
        <v>29370</v>
      </c>
      <c r="D5750" s="6" t="s">
        <v>28317</v>
      </c>
      <c r="E5750" s="5" t="s">
        <v>437</v>
      </c>
      <c r="F5750" s="5" t="s">
        <v>437</v>
      </c>
      <c r="G5750" s="6" t="s">
        <v>29371</v>
      </c>
      <c r="H5750" s="7" t="s">
        <v>29372</v>
      </c>
      <c r="I5750" s="8" t="str">
        <f>LOWER(SUBSTITUTE(SUBSTITUTE(SUBSTITUTE(SUBSTITUTE(SUBSTITUTE(SUBSTITUTE(SUBSTITUTE(B5750,"S.L.",""),"SL",""),"S.A.",""),"SA","")," ",""),".",""),",",""))&amp;".com"</f>
        <v>carmendentaines.com</v>
      </c>
      <c r="J5750" s="5" t="s">
        <v>93</v>
      </c>
      <c r="K5750" s="5" t="s">
        <v>308</v>
      </c>
    </row>
    <row r="5751">
      <c r="A5751" s="4">
        <v>5377.0</v>
      </c>
      <c r="B5751" s="5" t="s">
        <v>29373</v>
      </c>
      <c r="C5751" s="5" t="s">
        <v>29374</v>
      </c>
      <c r="D5751" s="6" t="s">
        <v>28317</v>
      </c>
      <c r="E5751" s="5" t="s">
        <v>437</v>
      </c>
      <c r="F5751" s="5" t="s">
        <v>437</v>
      </c>
      <c r="G5751" s="6" t="s">
        <v>29375</v>
      </c>
      <c r="H5751" s="5" t="s">
        <v>29376</v>
      </c>
      <c r="I5751" s="8" t="s">
        <v>29377</v>
      </c>
      <c r="J5751" s="5" t="s">
        <v>463</v>
      </c>
      <c r="K5751" s="4" t="s">
        <v>42</v>
      </c>
    </row>
    <row r="5752">
      <c r="A5752" s="4">
        <v>5378.0</v>
      </c>
      <c r="B5752" s="5" t="s">
        <v>29378</v>
      </c>
      <c r="C5752" s="5" t="s">
        <v>29379</v>
      </c>
      <c r="D5752" s="6" t="s">
        <v>28317</v>
      </c>
      <c r="E5752" s="5" t="s">
        <v>437</v>
      </c>
      <c r="F5752" s="5" t="s">
        <v>437</v>
      </c>
      <c r="G5752" s="6" t="s">
        <v>29375</v>
      </c>
      <c r="H5752" s="5" t="s">
        <v>29376</v>
      </c>
      <c r="I5752" s="9" t="s">
        <v>29380</v>
      </c>
      <c r="J5752" s="5" t="s">
        <v>93</v>
      </c>
      <c r="K5752" s="5" t="s">
        <v>308</v>
      </c>
    </row>
    <row r="5753">
      <c r="A5753" s="4">
        <v>5379.0</v>
      </c>
      <c r="B5753" s="5" t="s">
        <v>29381</v>
      </c>
      <c r="C5753" s="5" t="s">
        <v>29382</v>
      </c>
      <c r="D5753" s="6" t="s">
        <v>436</v>
      </c>
      <c r="E5753" s="5" t="s">
        <v>437</v>
      </c>
      <c r="F5753" s="5" t="s">
        <v>437</v>
      </c>
      <c r="G5753" s="6" t="s">
        <v>29375</v>
      </c>
      <c r="H5753" s="5" t="s">
        <v>29376</v>
      </c>
      <c r="I5753" s="9" t="s">
        <v>29383</v>
      </c>
      <c r="J5753" s="5" t="s">
        <v>18</v>
      </c>
      <c r="K5753" s="4" t="s">
        <v>42</v>
      </c>
    </row>
    <row r="5754">
      <c r="A5754" s="4">
        <v>5376.0</v>
      </c>
      <c r="B5754" s="5" t="s">
        <v>29384</v>
      </c>
      <c r="C5754" s="5" t="s">
        <v>29385</v>
      </c>
      <c r="D5754" s="6" t="s">
        <v>436</v>
      </c>
      <c r="E5754" s="5" t="s">
        <v>437</v>
      </c>
      <c r="F5754" s="5" t="s">
        <v>437</v>
      </c>
      <c r="G5754" s="6" t="s">
        <v>29386</v>
      </c>
      <c r="H5754" s="4" t="s">
        <v>29387</v>
      </c>
      <c r="I5754" s="8" t="s">
        <v>29388</v>
      </c>
      <c r="J5754" s="5" t="s">
        <v>93</v>
      </c>
      <c r="K5754" s="4" t="s">
        <v>42</v>
      </c>
    </row>
    <row r="5755">
      <c r="A5755" s="4">
        <v>5375.0</v>
      </c>
      <c r="B5755" s="5" t="s">
        <v>29389</v>
      </c>
      <c r="C5755" s="5" t="s">
        <v>29390</v>
      </c>
      <c r="D5755" s="6" t="s">
        <v>29320</v>
      </c>
      <c r="E5755" s="5" t="s">
        <v>437</v>
      </c>
      <c r="F5755" s="5" t="s">
        <v>437</v>
      </c>
      <c r="G5755" s="6" t="s">
        <v>29391</v>
      </c>
      <c r="H5755" s="5" t="s">
        <v>29392</v>
      </c>
      <c r="I5755" s="8" t="s">
        <v>29393</v>
      </c>
      <c r="J5755" s="5" t="s">
        <v>93</v>
      </c>
      <c r="K5755" s="5" t="s">
        <v>1427</v>
      </c>
    </row>
    <row r="5756">
      <c r="A5756" s="4">
        <v>5374.0</v>
      </c>
      <c r="B5756" s="5" t="s">
        <v>29394</v>
      </c>
      <c r="C5756" s="5" t="s">
        <v>29395</v>
      </c>
      <c r="D5756" s="6" t="s">
        <v>29320</v>
      </c>
      <c r="E5756" s="5" t="s">
        <v>437</v>
      </c>
      <c r="F5756" s="5" t="s">
        <v>437</v>
      </c>
      <c r="G5756" s="6" t="s">
        <v>29396</v>
      </c>
      <c r="H5756" s="5" t="s">
        <v>29397</v>
      </c>
      <c r="I5756" s="8" t="s">
        <v>29398</v>
      </c>
      <c r="J5756" s="5" t="s">
        <v>93</v>
      </c>
      <c r="K5756" s="5" t="s">
        <v>1685</v>
      </c>
    </row>
    <row r="5757">
      <c r="A5757" s="4">
        <v>5373.0</v>
      </c>
      <c r="B5757" s="5" t="s">
        <v>29399</v>
      </c>
      <c r="C5757" s="5" t="s">
        <v>29400</v>
      </c>
      <c r="D5757" s="6" t="s">
        <v>28317</v>
      </c>
      <c r="E5757" s="5" t="s">
        <v>437</v>
      </c>
      <c r="F5757" s="5" t="s">
        <v>437</v>
      </c>
      <c r="G5757" s="6" t="s">
        <v>29401</v>
      </c>
      <c r="H5757" s="5" t="s">
        <v>29402</v>
      </c>
      <c r="I5757" s="9" t="s">
        <v>29403</v>
      </c>
      <c r="J5757" s="5" t="s">
        <v>51</v>
      </c>
      <c r="K5757" s="4" t="s">
        <v>42</v>
      </c>
    </row>
    <row r="5758">
      <c r="A5758" s="4">
        <v>5372.0</v>
      </c>
      <c r="B5758" s="5" t="s">
        <v>29404</v>
      </c>
      <c r="C5758" s="5" t="s">
        <v>29405</v>
      </c>
      <c r="D5758" s="6" t="s">
        <v>29320</v>
      </c>
      <c r="E5758" s="5" t="s">
        <v>437</v>
      </c>
      <c r="F5758" s="5" t="s">
        <v>437</v>
      </c>
      <c r="G5758" s="6" t="s">
        <v>29406</v>
      </c>
      <c r="H5758" s="5" t="s">
        <v>29407</v>
      </c>
      <c r="I5758" s="8" t="s">
        <v>29408</v>
      </c>
      <c r="J5758" s="5" t="s">
        <v>93</v>
      </c>
      <c r="K5758" s="5" t="s">
        <v>170</v>
      </c>
    </row>
    <row r="5759">
      <c r="A5759" s="4">
        <v>5371.0</v>
      </c>
      <c r="B5759" s="5" t="s">
        <v>29409</v>
      </c>
      <c r="C5759" s="5" t="s">
        <v>29347</v>
      </c>
      <c r="D5759" s="6" t="s">
        <v>28317</v>
      </c>
      <c r="E5759" s="5" t="s">
        <v>437</v>
      </c>
      <c r="F5759" s="5" t="s">
        <v>437</v>
      </c>
      <c r="G5759" s="6" t="s">
        <v>29410</v>
      </c>
      <c r="H5759" s="4" t="s">
        <v>29411</v>
      </c>
      <c r="I5759" s="8" t="s">
        <v>29412</v>
      </c>
      <c r="J5759" s="5" t="s">
        <v>93</v>
      </c>
      <c r="K5759" s="5" t="s">
        <v>85</v>
      </c>
    </row>
    <row r="5760">
      <c r="A5760" s="4">
        <v>5370.0</v>
      </c>
      <c r="B5760" s="5" t="s">
        <v>29413</v>
      </c>
      <c r="C5760" s="5" t="s">
        <v>29414</v>
      </c>
      <c r="D5760" s="6" t="s">
        <v>28317</v>
      </c>
      <c r="E5760" s="5" t="s">
        <v>437</v>
      </c>
      <c r="F5760" s="5" t="s">
        <v>437</v>
      </c>
      <c r="G5760" s="6" t="s">
        <v>29415</v>
      </c>
      <c r="H5760" s="5" t="s">
        <v>29416</v>
      </c>
      <c r="I5760" s="8" t="s">
        <v>29417</v>
      </c>
      <c r="J5760" s="5" t="s">
        <v>93</v>
      </c>
      <c r="K5760" s="5" t="s">
        <v>711</v>
      </c>
    </row>
    <row r="5761">
      <c r="A5761" s="4">
        <v>5369.0</v>
      </c>
      <c r="B5761" s="5" t="s">
        <v>29418</v>
      </c>
      <c r="C5761" s="5" t="s">
        <v>29419</v>
      </c>
      <c r="D5761" s="6" t="s">
        <v>29320</v>
      </c>
      <c r="E5761" s="5" t="s">
        <v>437</v>
      </c>
      <c r="F5761" s="5" t="s">
        <v>437</v>
      </c>
      <c r="G5761" s="6" t="s">
        <v>29420</v>
      </c>
      <c r="H5761" s="5" t="s">
        <v>29421</v>
      </c>
      <c r="I5761" s="8" t="s">
        <v>29422</v>
      </c>
      <c r="J5761" s="5" t="s">
        <v>42</v>
      </c>
      <c r="K5761" s="4" t="s">
        <v>42</v>
      </c>
    </row>
    <row r="5762">
      <c r="A5762" s="4">
        <v>5368.0</v>
      </c>
      <c r="B5762" s="5" t="s">
        <v>29423</v>
      </c>
      <c r="C5762" s="5" t="s">
        <v>29424</v>
      </c>
      <c r="D5762" s="6" t="s">
        <v>29320</v>
      </c>
      <c r="E5762" s="5" t="s">
        <v>437</v>
      </c>
      <c r="F5762" s="5" t="s">
        <v>437</v>
      </c>
      <c r="G5762" s="6" t="s">
        <v>29425</v>
      </c>
      <c r="H5762" s="5" t="s">
        <v>29416</v>
      </c>
      <c r="I5762" s="9" t="s">
        <v>29426</v>
      </c>
      <c r="J5762" s="5" t="s">
        <v>108</v>
      </c>
      <c r="K5762" s="5" t="s">
        <v>975</v>
      </c>
    </row>
    <row r="5763">
      <c r="A5763" s="4">
        <v>5367.0</v>
      </c>
      <c r="B5763" s="5" t="s">
        <v>29427</v>
      </c>
      <c r="C5763" s="5" t="s">
        <v>29428</v>
      </c>
      <c r="D5763" s="6" t="s">
        <v>29320</v>
      </c>
      <c r="E5763" s="5" t="s">
        <v>437</v>
      </c>
      <c r="F5763" s="5" t="s">
        <v>437</v>
      </c>
      <c r="G5763" s="6" t="s">
        <v>29429</v>
      </c>
      <c r="H5763" s="5" t="s">
        <v>29430</v>
      </c>
      <c r="I5763" s="8" t="s">
        <v>493</v>
      </c>
      <c r="J5763" s="5" t="s">
        <v>18</v>
      </c>
      <c r="K5763" s="5" t="s">
        <v>464</v>
      </c>
    </row>
    <row r="5764">
      <c r="A5764" s="4">
        <v>5365.0</v>
      </c>
      <c r="B5764" s="5" t="s">
        <v>10123</v>
      </c>
      <c r="C5764" s="5" t="s">
        <v>29431</v>
      </c>
      <c r="D5764" s="6" t="s">
        <v>28219</v>
      </c>
      <c r="E5764" s="5" t="s">
        <v>437</v>
      </c>
      <c r="F5764" s="5" t="s">
        <v>437</v>
      </c>
      <c r="G5764" s="6" t="s">
        <v>29432</v>
      </c>
      <c r="H5764" s="5" t="s">
        <v>29433</v>
      </c>
      <c r="I5764" s="8" t="s">
        <v>29434</v>
      </c>
      <c r="J5764" s="5" t="s">
        <v>93</v>
      </c>
      <c r="K5764" s="5" t="s">
        <v>1885</v>
      </c>
    </row>
    <row r="5765">
      <c r="A5765" s="4">
        <v>5366.0</v>
      </c>
      <c r="B5765" s="5" t="s">
        <v>29435</v>
      </c>
      <c r="C5765" s="5" t="s">
        <v>29436</v>
      </c>
      <c r="D5765" s="6" t="s">
        <v>28219</v>
      </c>
      <c r="E5765" s="5" t="s">
        <v>437</v>
      </c>
      <c r="F5765" s="5" t="s">
        <v>437</v>
      </c>
      <c r="G5765" s="6" t="s">
        <v>29432</v>
      </c>
      <c r="H5765" s="5" t="s">
        <v>29437</v>
      </c>
      <c r="I5765" s="8" t="s">
        <v>29434</v>
      </c>
      <c r="J5765" s="5" t="s">
        <v>18</v>
      </c>
      <c r="K5765" s="5" t="s">
        <v>1629</v>
      </c>
    </row>
    <row r="5766">
      <c r="A5766" s="4">
        <v>5364.0</v>
      </c>
      <c r="B5766" s="5" t="s">
        <v>29438</v>
      </c>
      <c r="C5766" s="5" t="s">
        <v>29439</v>
      </c>
      <c r="D5766" s="6" t="s">
        <v>29320</v>
      </c>
      <c r="E5766" s="5" t="s">
        <v>437</v>
      </c>
      <c r="F5766" s="5" t="s">
        <v>437</v>
      </c>
      <c r="G5766" s="6" t="s">
        <v>29440</v>
      </c>
      <c r="H5766" s="7" t="s">
        <v>29441</v>
      </c>
      <c r="I5766" s="8" t="str">
        <f>LOWER(SUBSTITUTE(SUBSTITUTE(SUBSTITUTE(SUBSTITUTE(SUBSTITUTE(SUBSTITUTE(SUBSTITUTE(B5766,"S.L.",""),"SL",""),"S.A.",""),"SA","")," ",""),".",""),",",""))&amp;".com"</f>
        <v>tavernalasibila.com</v>
      </c>
      <c r="J5766" s="5" t="s">
        <v>18</v>
      </c>
      <c r="K5766" s="4" t="s">
        <v>42</v>
      </c>
    </row>
    <row r="5767">
      <c r="A5767" s="4">
        <v>5363.0</v>
      </c>
      <c r="B5767" s="5" t="s">
        <v>29442</v>
      </c>
      <c r="C5767" s="5" t="s">
        <v>29443</v>
      </c>
      <c r="D5767" s="6" t="s">
        <v>28317</v>
      </c>
      <c r="E5767" s="5" t="s">
        <v>437</v>
      </c>
      <c r="F5767" s="5" t="s">
        <v>437</v>
      </c>
      <c r="G5767" s="6" t="s">
        <v>29444</v>
      </c>
      <c r="H5767" s="4" t="s">
        <v>29445</v>
      </c>
      <c r="I5767" s="8" t="s">
        <v>29446</v>
      </c>
      <c r="J5767" s="5" t="s">
        <v>18</v>
      </c>
      <c r="K5767" s="5" t="s">
        <v>74</v>
      </c>
    </row>
    <row r="5768">
      <c r="A5768" s="4">
        <v>5362.0</v>
      </c>
      <c r="B5768" s="5" t="s">
        <v>29447</v>
      </c>
      <c r="C5768" s="5" t="s">
        <v>29448</v>
      </c>
      <c r="D5768" s="6" t="s">
        <v>28317</v>
      </c>
      <c r="E5768" s="5" t="s">
        <v>437</v>
      </c>
      <c r="F5768" s="5" t="s">
        <v>437</v>
      </c>
      <c r="G5768" s="6" t="s">
        <v>29449</v>
      </c>
      <c r="H5768" s="5" t="s">
        <v>29450</v>
      </c>
      <c r="I5768" s="8" t="s">
        <v>29451</v>
      </c>
      <c r="J5768" s="5" t="s">
        <v>42</v>
      </c>
      <c r="K5768" s="5" t="s">
        <v>66</v>
      </c>
    </row>
    <row r="5769">
      <c r="A5769" s="4">
        <v>5361.0</v>
      </c>
      <c r="B5769" s="5" t="s">
        <v>29452</v>
      </c>
      <c r="C5769" s="5" t="s">
        <v>29453</v>
      </c>
      <c r="D5769" s="6" t="s">
        <v>28219</v>
      </c>
      <c r="E5769" s="5" t="s">
        <v>437</v>
      </c>
      <c r="F5769" s="5" t="s">
        <v>437</v>
      </c>
      <c r="G5769" s="6" t="s">
        <v>29454</v>
      </c>
      <c r="H5769" s="5" t="s">
        <v>29201</v>
      </c>
      <c r="I5769" s="8" t="s">
        <v>28305</v>
      </c>
      <c r="J5769" s="5" t="s">
        <v>42</v>
      </c>
      <c r="K5769" s="5" t="s">
        <v>17886</v>
      </c>
    </row>
    <row r="5770">
      <c r="A5770" s="4">
        <v>5360.0</v>
      </c>
      <c r="B5770" s="5" t="s">
        <v>29455</v>
      </c>
      <c r="C5770" s="5" t="s">
        <v>29456</v>
      </c>
      <c r="D5770" s="6" t="s">
        <v>29320</v>
      </c>
      <c r="E5770" s="5" t="s">
        <v>437</v>
      </c>
      <c r="F5770" s="5" t="s">
        <v>437</v>
      </c>
      <c r="G5770" s="6" t="s">
        <v>29457</v>
      </c>
      <c r="H5770" s="4" t="s">
        <v>29458</v>
      </c>
      <c r="I5770" s="8" t="s">
        <v>29459</v>
      </c>
      <c r="J5770" s="5" t="s">
        <v>42</v>
      </c>
      <c r="K5770" s="5" t="s">
        <v>74</v>
      </c>
    </row>
    <row r="5771">
      <c r="A5771" s="4">
        <v>5359.0</v>
      </c>
      <c r="B5771" s="5" t="s">
        <v>29460</v>
      </c>
      <c r="C5771" s="5" t="s">
        <v>29461</v>
      </c>
      <c r="D5771" s="6" t="s">
        <v>28317</v>
      </c>
      <c r="E5771" s="5" t="s">
        <v>437</v>
      </c>
      <c r="F5771" s="5" t="s">
        <v>437</v>
      </c>
      <c r="G5771" s="6" t="s">
        <v>29462</v>
      </c>
      <c r="H5771" s="5" t="s">
        <v>29463</v>
      </c>
      <c r="I5771" s="8" t="s">
        <v>29464</v>
      </c>
      <c r="J5771" s="5" t="s">
        <v>42</v>
      </c>
      <c r="K5771" s="5" t="s">
        <v>170</v>
      </c>
    </row>
    <row r="5772">
      <c r="A5772" s="4">
        <v>5358.0</v>
      </c>
      <c r="B5772" s="5" t="s">
        <v>29465</v>
      </c>
      <c r="C5772" s="5" t="s">
        <v>29466</v>
      </c>
      <c r="D5772" s="6" t="s">
        <v>436</v>
      </c>
      <c r="E5772" s="5" t="s">
        <v>437</v>
      </c>
      <c r="F5772" s="5" t="s">
        <v>437</v>
      </c>
      <c r="G5772" s="6" t="s">
        <v>29467</v>
      </c>
      <c r="H5772" s="4" t="s">
        <v>29468</v>
      </c>
      <c r="I5772" s="8" t="s">
        <v>29469</v>
      </c>
      <c r="J5772" s="5" t="s">
        <v>42</v>
      </c>
      <c r="K5772" s="4" t="s">
        <v>42</v>
      </c>
    </row>
    <row r="5773">
      <c r="A5773" s="4">
        <v>5357.0</v>
      </c>
      <c r="B5773" s="5" t="s">
        <v>29470</v>
      </c>
      <c r="C5773" s="5" t="s">
        <v>29471</v>
      </c>
      <c r="D5773" s="6" t="s">
        <v>29320</v>
      </c>
      <c r="E5773" s="5" t="s">
        <v>437</v>
      </c>
      <c r="F5773" s="5" t="s">
        <v>437</v>
      </c>
      <c r="G5773" s="6" t="s">
        <v>29472</v>
      </c>
      <c r="H5773" s="7" t="s">
        <v>29473</v>
      </c>
      <c r="I5773" s="8" t="str">
        <f>LOWER(SUBSTITUTE(SUBSTITUTE(SUBSTITUTE(SUBSTITUTE(SUBSTITUTE(SUBSTITUTE(SUBSTITUTE(B5773,"S.L.",""),"SL",""),"S.A.",""),"SA","")," ",""),".",""),",",""))&amp;".com"</f>
        <v>hotelnogabarcelona.com</v>
      </c>
      <c r="J5773" s="5" t="s">
        <v>42</v>
      </c>
      <c r="K5773" s="4" t="s">
        <v>42</v>
      </c>
    </row>
    <row r="5774">
      <c r="A5774" s="4">
        <v>5356.0</v>
      </c>
      <c r="B5774" s="5" t="s">
        <v>29474</v>
      </c>
      <c r="C5774" s="5" t="s">
        <v>29158</v>
      </c>
      <c r="D5774" s="6" t="s">
        <v>28317</v>
      </c>
      <c r="E5774" s="5" t="s">
        <v>437</v>
      </c>
      <c r="F5774" s="5" t="s">
        <v>437</v>
      </c>
      <c r="G5774" s="6" t="s">
        <v>29475</v>
      </c>
      <c r="H5774" s="5" t="s">
        <v>29476</v>
      </c>
      <c r="I5774" s="8" t="s">
        <v>29477</v>
      </c>
      <c r="J5774" s="5" t="s">
        <v>42</v>
      </c>
      <c r="K5774" s="4" t="s">
        <v>42</v>
      </c>
    </row>
    <row r="5775">
      <c r="A5775" s="4">
        <v>5355.0</v>
      </c>
      <c r="B5775" s="5" t="s">
        <v>29478</v>
      </c>
      <c r="C5775" s="5" t="s">
        <v>29479</v>
      </c>
      <c r="D5775" s="6" t="s">
        <v>29320</v>
      </c>
      <c r="E5775" s="5" t="s">
        <v>437</v>
      </c>
      <c r="F5775" s="5" t="s">
        <v>437</v>
      </c>
      <c r="G5775" s="6" t="s">
        <v>29480</v>
      </c>
      <c r="H5775" s="5" t="s">
        <v>29481</v>
      </c>
      <c r="I5775" s="8" t="s">
        <v>29482</v>
      </c>
      <c r="J5775" s="5" t="s">
        <v>463</v>
      </c>
      <c r="K5775" s="4" t="s">
        <v>42</v>
      </c>
    </row>
    <row r="5776">
      <c r="A5776" s="4">
        <v>5354.0</v>
      </c>
      <c r="B5776" s="5" t="s">
        <v>29483</v>
      </c>
      <c r="C5776" s="5" t="s">
        <v>29484</v>
      </c>
      <c r="D5776" s="6" t="s">
        <v>29320</v>
      </c>
      <c r="E5776" s="5" t="s">
        <v>437</v>
      </c>
      <c r="F5776" s="5" t="s">
        <v>437</v>
      </c>
      <c r="G5776" s="6" t="s">
        <v>29485</v>
      </c>
      <c r="H5776" s="5" t="s">
        <v>29486</v>
      </c>
      <c r="I5776" s="8" t="s">
        <v>29487</v>
      </c>
      <c r="J5776" s="5" t="s">
        <v>93</v>
      </c>
      <c r="K5776" s="5" t="s">
        <v>152</v>
      </c>
    </row>
    <row r="5777">
      <c r="A5777" s="4">
        <v>5353.0</v>
      </c>
      <c r="B5777" s="5" t="s">
        <v>29488</v>
      </c>
      <c r="C5777" s="5" t="s">
        <v>29489</v>
      </c>
      <c r="D5777" s="6" t="s">
        <v>28317</v>
      </c>
      <c r="E5777" s="5" t="s">
        <v>437</v>
      </c>
      <c r="F5777" s="5" t="s">
        <v>437</v>
      </c>
      <c r="G5777" s="6" t="s">
        <v>29490</v>
      </c>
      <c r="H5777" s="5" t="s">
        <v>29491</v>
      </c>
      <c r="I5777" s="8" t="s">
        <v>29492</v>
      </c>
      <c r="J5777" s="5" t="s">
        <v>42</v>
      </c>
      <c r="K5777" s="5" t="s">
        <v>782</v>
      </c>
    </row>
    <row r="5778">
      <c r="A5778" s="4">
        <v>5352.0</v>
      </c>
      <c r="B5778" s="5" t="s">
        <v>29493</v>
      </c>
      <c r="C5778" s="5" t="s">
        <v>29494</v>
      </c>
      <c r="D5778" s="6" t="s">
        <v>28317</v>
      </c>
      <c r="E5778" s="5" t="s">
        <v>437</v>
      </c>
      <c r="F5778" s="5" t="s">
        <v>437</v>
      </c>
      <c r="G5778" s="6" t="s">
        <v>29495</v>
      </c>
      <c r="H5778" s="4" t="s">
        <v>29496</v>
      </c>
      <c r="I5778" s="8" t="s">
        <v>29497</v>
      </c>
      <c r="J5778" s="5" t="s">
        <v>18</v>
      </c>
      <c r="K5778" s="5" t="s">
        <v>921</v>
      </c>
    </row>
    <row r="5779">
      <c r="A5779" s="4">
        <v>5351.0</v>
      </c>
      <c r="B5779" s="5" t="s">
        <v>29498</v>
      </c>
      <c r="C5779" s="5" t="s">
        <v>29499</v>
      </c>
      <c r="D5779" s="6" t="s">
        <v>28752</v>
      </c>
      <c r="E5779" s="5" t="s">
        <v>437</v>
      </c>
      <c r="F5779" s="5" t="s">
        <v>437</v>
      </c>
      <c r="G5779" s="6" t="s">
        <v>29500</v>
      </c>
      <c r="H5779" s="5" t="s">
        <v>29263</v>
      </c>
      <c r="I5779" s="8" t="s">
        <v>28888</v>
      </c>
      <c r="J5779" s="5" t="s">
        <v>93</v>
      </c>
      <c r="K5779" s="5" t="s">
        <v>782</v>
      </c>
    </row>
    <row r="5780">
      <c r="A5780" s="4">
        <v>5350.0</v>
      </c>
      <c r="B5780" s="5" t="s">
        <v>29501</v>
      </c>
      <c r="C5780" s="5" t="s">
        <v>29502</v>
      </c>
      <c r="D5780" s="6" t="s">
        <v>436</v>
      </c>
      <c r="E5780" s="5" t="s">
        <v>437</v>
      </c>
      <c r="F5780" s="5" t="s">
        <v>437</v>
      </c>
      <c r="G5780" s="6" t="s">
        <v>29503</v>
      </c>
      <c r="H5780" s="5" t="s">
        <v>29504</v>
      </c>
      <c r="I5780" s="8" t="s">
        <v>29505</v>
      </c>
      <c r="J5780" s="5" t="s">
        <v>93</v>
      </c>
      <c r="K5780" s="5" t="s">
        <v>74</v>
      </c>
    </row>
    <row r="5781">
      <c r="A5781" s="4">
        <v>5349.0</v>
      </c>
      <c r="B5781" s="5" t="s">
        <v>29506</v>
      </c>
      <c r="C5781" s="5" t="s">
        <v>29507</v>
      </c>
      <c r="D5781" s="6" t="s">
        <v>28762</v>
      </c>
      <c r="E5781" s="5" t="s">
        <v>437</v>
      </c>
      <c r="F5781" s="5" t="s">
        <v>437</v>
      </c>
      <c r="G5781" s="6" t="s">
        <v>29508</v>
      </c>
      <c r="H5781" s="4" t="s">
        <v>29509</v>
      </c>
      <c r="I5781" s="8" t="s">
        <v>29510</v>
      </c>
      <c r="J5781" s="5" t="s">
        <v>18</v>
      </c>
      <c r="K5781" s="4" t="s">
        <v>42</v>
      </c>
    </row>
    <row r="5782">
      <c r="A5782" s="4">
        <v>5348.0</v>
      </c>
      <c r="B5782" s="5" t="s">
        <v>29511</v>
      </c>
      <c r="C5782" s="5" t="s">
        <v>29512</v>
      </c>
      <c r="D5782" s="6" t="s">
        <v>436</v>
      </c>
      <c r="E5782" s="5" t="s">
        <v>437</v>
      </c>
      <c r="F5782" s="5" t="s">
        <v>437</v>
      </c>
      <c r="G5782" s="6" t="s">
        <v>29513</v>
      </c>
      <c r="H5782" s="5" t="s">
        <v>29514</v>
      </c>
      <c r="I5782" s="8" t="s">
        <v>26528</v>
      </c>
      <c r="J5782" s="5" t="s">
        <v>463</v>
      </c>
      <c r="K5782" s="5" t="s">
        <v>16674</v>
      </c>
    </row>
    <row r="5783">
      <c r="A5783" s="4">
        <v>5347.0</v>
      </c>
      <c r="B5783" s="5" t="s">
        <v>29515</v>
      </c>
      <c r="C5783" s="5" t="s">
        <v>29516</v>
      </c>
      <c r="D5783" s="6" t="s">
        <v>29153</v>
      </c>
      <c r="E5783" s="5" t="s">
        <v>437</v>
      </c>
      <c r="F5783" s="5" t="s">
        <v>437</v>
      </c>
      <c r="G5783" s="6" t="s">
        <v>29517</v>
      </c>
      <c r="H5783" s="5" t="s">
        <v>29518</v>
      </c>
      <c r="I5783" s="8" t="s">
        <v>6307</v>
      </c>
      <c r="J5783" s="5" t="s">
        <v>18</v>
      </c>
      <c r="K5783" s="5" t="s">
        <v>17886</v>
      </c>
    </row>
    <row r="5784">
      <c r="A5784" s="4">
        <v>5346.0</v>
      </c>
      <c r="B5784" s="5" t="s">
        <v>29519</v>
      </c>
      <c r="C5784" s="5" t="s">
        <v>29520</v>
      </c>
      <c r="D5784" s="6" t="s">
        <v>28762</v>
      </c>
      <c r="E5784" s="5" t="s">
        <v>437</v>
      </c>
      <c r="F5784" s="5" t="s">
        <v>437</v>
      </c>
      <c r="G5784" s="6" t="s">
        <v>29521</v>
      </c>
      <c r="H5784" s="4" t="s">
        <v>29522</v>
      </c>
      <c r="I5784" s="11" t="s">
        <v>29523</v>
      </c>
      <c r="J5784" s="5" t="s">
        <v>93</v>
      </c>
      <c r="K5784" s="5" t="s">
        <v>19</v>
      </c>
    </row>
    <row r="5785">
      <c r="A5785" s="4">
        <v>5345.0</v>
      </c>
      <c r="B5785" s="5" t="s">
        <v>29524</v>
      </c>
      <c r="C5785" s="5" t="s">
        <v>29525</v>
      </c>
      <c r="D5785" s="6" t="s">
        <v>28312</v>
      </c>
      <c r="E5785" s="5" t="s">
        <v>437</v>
      </c>
      <c r="F5785" s="5" t="s">
        <v>437</v>
      </c>
      <c r="G5785" s="6" t="s">
        <v>29526</v>
      </c>
      <c r="H5785" s="7" t="s">
        <v>29527</v>
      </c>
      <c r="I5785" s="8" t="str">
        <f>LOWER(SUBSTITUTE(SUBSTITUTE(SUBSTITUTE(SUBSTITUTE(SUBSTITUTE(SUBSTITUTE(SUBSTITUTE(B5785,"S.L.",""),"SL",""),"S.A.",""),"SA","")," ",""),".",""),",",""))&amp;".com"</f>
        <v>alcanohotel.com</v>
      </c>
      <c r="J5785" s="5" t="s">
        <v>93</v>
      </c>
      <c r="K5785" s="4" t="s">
        <v>42</v>
      </c>
    </row>
    <row r="5786">
      <c r="A5786" s="4">
        <v>5344.0</v>
      </c>
      <c r="B5786" s="5" t="s">
        <v>29528</v>
      </c>
      <c r="C5786" s="5" t="s">
        <v>29529</v>
      </c>
      <c r="D5786" s="6" t="s">
        <v>29153</v>
      </c>
      <c r="E5786" s="5" t="s">
        <v>437</v>
      </c>
      <c r="F5786" s="5" t="s">
        <v>437</v>
      </c>
      <c r="G5786" s="6" t="s">
        <v>29530</v>
      </c>
      <c r="H5786" s="5" t="s">
        <v>29155</v>
      </c>
      <c r="I5786" s="9" t="s">
        <v>29531</v>
      </c>
      <c r="J5786" s="5" t="s">
        <v>93</v>
      </c>
      <c r="K5786" s="5" t="s">
        <v>1198</v>
      </c>
    </row>
    <row r="5787">
      <c r="A5787" s="4">
        <v>5343.0</v>
      </c>
      <c r="B5787" s="5" t="s">
        <v>29532</v>
      </c>
      <c r="C5787" s="5" t="s">
        <v>29533</v>
      </c>
      <c r="D5787" s="6" t="s">
        <v>28317</v>
      </c>
      <c r="E5787" s="5" t="s">
        <v>437</v>
      </c>
      <c r="F5787" s="5" t="s">
        <v>437</v>
      </c>
      <c r="G5787" s="6" t="s">
        <v>29534</v>
      </c>
      <c r="H5787" s="5" t="s">
        <v>29535</v>
      </c>
      <c r="I5787" s="8" t="s">
        <v>29536</v>
      </c>
      <c r="J5787" s="5" t="s">
        <v>93</v>
      </c>
      <c r="K5787" s="5" t="s">
        <v>921</v>
      </c>
    </row>
    <row r="5788">
      <c r="A5788" s="4">
        <v>5342.0</v>
      </c>
      <c r="B5788" s="5" t="s">
        <v>29537</v>
      </c>
      <c r="C5788" s="5" t="s">
        <v>29538</v>
      </c>
      <c r="D5788" s="6" t="s">
        <v>28943</v>
      </c>
      <c r="E5788" s="5" t="s">
        <v>28944</v>
      </c>
      <c r="F5788" s="5" t="s">
        <v>437</v>
      </c>
      <c r="G5788" s="6" t="s">
        <v>29539</v>
      </c>
      <c r="H5788" s="5" t="s">
        <v>29540</v>
      </c>
      <c r="I5788" s="8" t="s">
        <v>29541</v>
      </c>
      <c r="J5788" s="5" t="s">
        <v>51</v>
      </c>
      <c r="K5788" s="4" t="s">
        <v>42</v>
      </c>
    </row>
    <row r="5789">
      <c r="A5789" s="4">
        <v>5341.0</v>
      </c>
      <c r="B5789" s="5" t="s">
        <v>29542</v>
      </c>
      <c r="C5789" s="5" t="s">
        <v>29543</v>
      </c>
      <c r="D5789" s="6" t="s">
        <v>29544</v>
      </c>
      <c r="E5789" s="5" t="s">
        <v>29545</v>
      </c>
      <c r="F5789" s="5" t="s">
        <v>437</v>
      </c>
      <c r="G5789" s="6" t="s">
        <v>29546</v>
      </c>
      <c r="H5789" s="5" t="s">
        <v>29547</v>
      </c>
      <c r="I5789" s="8" t="s">
        <v>29548</v>
      </c>
      <c r="J5789" s="5" t="s">
        <v>93</v>
      </c>
      <c r="K5789" s="5" t="s">
        <v>921</v>
      </c>
    </row>
    <row r="5790">
      <c r="A5790" s="4">
        <v>5340.0</v>
      </c>
      <c r="B5790" s="5" t="s">
        <v>29549</v>
      </c>
      <c r="C5790" s="5" t="s">
        <v>29550</v>
      </c>
      <c r="D5790" s="6" t="s">
        <v>29551</v>
      </c>
      <c r="E5790" s="5" t="s">
        <v>29552</v>
      </c>
      <c r="F5790" s="5" t="s">
        <v>437</v>
      </c>
      <c r="G5790" s="6" t="s">
        <v>29553</v>
      </c>
      <c r="H5790" s="5" t="s">
        <v>29554</v>
      </c>
      <c r="I5790" s="8" t="s">
        <v>29555</v>
      </c>
      <c r="J5790" s="5" t="s">
        <v>93</v>
      </c>
      <c r="K5790" s="5" t="s">
        <v>7194</v>
      </c>
    </row>
    <row r="5791">
      <c r="A5791" s="4">
        <v>5339.0</v>
      </c>
      <c r="B5791" s="5" t="s">
        <v>29556</v>
      </c>
      <c r="C5791" s="5" t="s">
        <v>29557</v>
      </c>
      <c r="D5791" s="6" t="s">
        <v>28225</v>
      </c>
      <c r="E5791" s="5" t="s">
        <v>28226</v>
      </c>
      <c r="F5791" s="5" t="s">
        <v>437</v>
      </c>
      <c r="G5791" s="6" t="s">
        <v>29558</v>
      </c>
      <c r="H5791" s="5" t="s">
        <v>29559</v>
      </c>
      <c r="I5791" s="8" t="s">
        <v>26660</v>
      </c>
      <c r="J5791" s="5" t="s">
        <v>18</v>
      </c>
      <c r="K5791" s="5" t="s">
        <v>15297</v>
      </c>
    </row>
    <row r="5792">
      <c r="A5792" s="4">
        <v>5338.0</v>
      </c>
      <c r="B5792" s="5" t="s">
        <v>29560</v>
      </c>
      <c r="C5792" s="5" t="s">
        <v>29561</v>
      </c>
      <c r="D5792" s="6" t="s">
        <v>28219</v>
      </c>
      <c r="E5792" s="5" t="s">
        <v>437</v>
      </c>
      <c r="F5792" s="5" t="s">
        <v>437</v>
      </c>
      <c r="G5792" s="6" t="s">
        <v>29562</v>
      </c>
      <c r="H5792" s="5" t="s">
        <v>29563</v>
      </c>
      <c r="I5792" s="8" t="s">
        <v>29564</v>
      </c>
      <c r="J5792" s="5" t="s">
        <v>42</v>
      </c>
      <c r="K5792" s="5" t="s">
        <v>1144</v>
      </c>
    </row>
    <row r="5793">
      <c r="A5793" s="4">
        <v>5337.0</v>
      </c>
      <c r="B5793" s="5" t="s">
        <v>29565</v>
      </c>
      <c r="C5793" s="5" t="s">
        <v>29566</v>
      </c>
      <c r="D5793" s="6" t="s">
        <v>28820</v>
      </c>
      <c r="E5793" s="5" t="s">
        <v>28821</v>
      </c>
      <c r="F5793" s="5" t="s">
        <v>437</v>
      </c>
      <c r="G5793" s="6" t="s">
        <v>29567</v>
      </c>
      <c r="H5793" s="4" t="s">
        <v>29568</v>
      </c>
      <c r="I5793" s="8" t="s">
        <v>29569</v>
      </c>
      <c r="J5793" s="5" t="s">
        <v>93</v>
      </c>
      <c r="K5793" s="4" t="s">
        <v>42</v>
      </c>
    </row>
    <row r="5794">
      <c r="A5794" s="4">
        <v>5336.0</v>
      </c>
      <c r="B5794" s="5" t="s">
        <v>29570</v>
      </c>
      <c r="C5794" s="5" t="s">
        <v>29571</v>
      </c>
      <c r="D5794" s="6" t="s">
        <v>29572</v>
      </c>
      <c r="E5794" s="5" t="s">
        <v>29573</v>
      </c>
      <c r="F5794" s="5" t="s">
        <v>29573</v>
      </c>
      <c r="G5794" s="6" t="s">
        <v>29574</v>
      </c>
      <c r="H5794" s="5" t="s">
        <v>29575</v>
      </c>
      <c r="I5794" s="8" t="s">
        <v>29576</v>
      </c>
      <c r="J5794" s="5" t="s">
        <v>108</v>
      </c>
      <c r="K5794" s="5" t="s">
        <v>1144</v>
      </c>
    </row>
    <row r="5795">
      <c r="A5795" s="4">
        <v>5335.0</v>
      </c>
      <c r="B5795" s="5" t="s">
        <v>29577</v>
      </c>
      <c r="C5795" s="5" t="s">
        <v>29578</v>
      </c>
      <c r="D5795" s="6" t="s">
        <v>28312</v>
      </c>
      <c r="E5795" s="5" t="s">
        <v>437</v>
      </c>
      <c r="F5795" s="5" t="s">
        <v>437</v>
      </c>
      <c r="G5795" s="6" t="s">
        <v>29579</v>
      </c>
      <c r="H5795" s="5" t="s">
        <v>29580</v>
      </c>
      <c r="I5795" s="8" t="s">
        <v>5451</v>
      </c>
      <c r="J5795" s="5" t="s">
        <v>18</v>
      </c>
      <c r="K5795" s="5" t="s">
        <v>1398</v>
      </c>
    </row>
    <row r="5796">
      <c r="A5796" s="4">
        <v>5334.0</v>
      </c>
      <c r="B5796" s="5" t="s">
        <v>29581</v>
      </c>
      <c r="C5796" s="5" t="s">
        <v>29582</v>
      </c>
      <c r="D5796" s="6" t="s">
        <v>28312</v>
      </c>
      <c r="E5796" s="5" t="s">
        <v>437</v>
      </c>
      <c r="F5796" s="5" t="s">
        <v>437</v>
      </c>
      <c r="G5796" s="6" t="s">
        <v>29583</v>
      </c>
      <c r="H5796" s="7" t="s">
        <v>29584</v>
      </c>
      <c r="I5796" s="8" t="s">
        <v>29585</v>
      </c>
      <c r="J5796" s="5" t="s">
        <v>18</v>
      </c>
      <c r="K5796" s="4" t="s">
        <v>42</v>
      </c>
    </row>
    <row r="5797">
      <c r="A5797" s="4">
        <v>5333.0</v>
      </c>
      <c r="B5797" s="5" t="s">
        <v>29586</v>
      </c>
      <c r="C5797" s="5" t="s">
        <v>29587</v>
      </c>
      <c r="D5797" s="6" t="s">
        <v>28739</v>
      </c>
      <c r="E5797" s="5" t="s">
        <v>437</v>
      </c>
      <c r="F5797" s="5" t="s">
        <v>437</v>
      </c>
      <c r="G5797" s="6" t="s">
        <v>29588</v>
      </c>
      <c r="H5797" s="7" t="s">
        <v>29589</v>
      </c>
      <c r="I5797" s="8" t="s">
        <v>29590</v>
      </c>
      <c r="J5797" s="5" t="s">
        <v>42</v>
      </c>
      <c r="K5797" s="5" t="s">
        <v>1239</v>
      </c>
    </row>
    <row r="5798">
      <c r="A5798" s="4">
        <v>5332.0</v>
      </c>
      <c r="B5798" s="5" t="s">
        <v>29591</v>
      </c>
      <c r="C5798" s="5" t="s">
        <v>29592</v>
      </c>
      <c r="D5798" s="6" t="s">
        <v>28219</v>
      </c>
      <c r="E5798" s="5" t="s">
        <v>437</v>
      </c>
      <c r="F5798" s="5" t="s">
        <v>437</v>
      </c>
      <c r="G5798" s="6" t="s">
        <v>29593</v>
      </c>
      <c r="H5798" s="4" t="s">
        <v>29594</v>
      </c>
      <c r="I5798" s="8" t="s">
        <v>29595</v>
      </c>
      <c r="J5798" s="5" t="s">
        <v>93</v>
      </c>
      <c r="K5798" s="4" t="s">
        <v>42</v>
      </c>
    </row>
    <row r="5799">
      <c r="A5799" s="4">
        <v>5331.0</v>
      </c>
      <c r="B5799" s="5" t="s">
        <v>29596</v>
      </c>
      <c r="C5799" s="5" t="s">
        <v>29597</v>
      </c>
      <c r="D5799" s="6" t="s">
        <v>28219</v>
      </c>
      <c r="E5799" s="5" t="s">
        <v>437</v>
      </c>
      <c r="F5799" s="5" t="s">
        <v>437</v>
      </c>
      <c r="G5799" s="6" t="s">
        <v>29598</v>
      </c>
      <c r="H5799" s="7" t="s">
        <v>29599</v>
      </c>
      <c r="I5799" s="8" t="str">
        <f>LOWER(SUBSTITUTE(SUBSTITUTE(SUBSTITUTE(SUBSTITUTE(SUBSTITUTE(SUBSTITUTE(SUBSTITUTE(B5799,"S.L.",""),"SL",""),"S.A.",""),"SA","")," ",""),".",""),",",""))&amp;".com"</f>
        <v>abadesnevadapalace.com</v>
      </c>
      <c r="J5799" s="5" t="s">
        <v>18</v>
      </c>
      <c r="K5799" s="4" t="s">
        <v>42</v>
      </c>
    </row>
    <row r="5800">
      <c r="A5800" s="4">
        <v>5330.0</v>
      </c>
      <c r="B5800" s="5" t="s">
        <v>29600</v>
      </c>
      <c r="C5800" s="5" t="s">
        <v>29601</v>
      </c>
      <c r="D5800" s="6" t="s">
        <v>28739</v>
      </c>
      <c r="E5800" s="5" t="s">
        <v>437</v>
      </c>
      <c r="F5800" s="5" t="s">
        <v>437</v>
      </c>
      <c r="G5800" s="6" t="s">
        <v>29602</v>
      </c>
      <c r="H5800" s="5" t="s">
        <v>29603</v>
      </c>
      <c r="I5800" s="8" t="s">
        <v>12930</v>
      </c>
      <c r="J5800" s="5" t="s">
        <v>108</v>
      </c>
      <c r="K5800" s="5" t="s">
        <v>1203</v>
      </c>
    </row>
    <row r="5801">
      <c r="A5801" s="4">
        <v>5329.0</v>
      </c>
      <c r="B5801" s="5" t="s">
        <v>29604</v>
      </c>
      <c r="C5801" s="5" t="s">
        <v>29605</v>
      </c>
      <c r="D5801" s="6" t="s">
        <v>29320</v>
      </c>
      <c r="E5801" s="5" t="s">
        <v>437</v>
      </c>
      <c r="F5801" s="5" t="s">
        <v>437</v>
      </c>
      <c r="G5801" s="6" t="s">
        <v>29606</v>
      </c>
      <c r="H5801" s="5" t="s">
        <v>29607</v>
      </c>
      <c r="I5801" s="8" t="s">
        <v>29608</v>
      </c>
      <c r="J5801" s="5" t="s">
        <v>367</v>
      </c>
      <c r="K5801" s="5" t="s">
        <v>43</v>
      </c>
    </row>
    <row r="5802">
      <c r="A5802" s="4">
        <v>5328.0</v>
      </c>
      <c r="B5802" s="5" t="s">
        <v>29609</v>
      </c>
      <c r="C5802" s="5" t="s">
        <v>29610</v>
      </c>
      <c r="D5802" s="6" t="s">
        <v>29164</v>
      </c>
      <c r="E5802" s="5" t="s">
        <v>437</v>
      </c>
      <c r="F5802" s="5" t="s">
        <v>437</v>
      </c>
      <c r="G5802" s="6" t="s">
        <v>29611</v>
      </c>
      <c r="H5802" s="5" t="s">
        <v>29612</v>
      </c>
      <c r="I5802" s="8" t="s">
        <v>29613</v>
      </c>
      <c r="J5802" s="5" t="s">
        <v>42</v>
      </c>
      <c r="K5802" s="5" t="s">
        <v>7529</v>
      </c>
    </row>
    <row r="5803">
      <c r="A5803" s="4">
        <v>5327.0</v>
      </c>
      <c r="B5803" s="5" t="s">
        <v>29614</v>
      </c>
      <c r="C5803" s="5" t="s">
        <v>29615</v>
      </c>
      <c r="D5803" s="6" t="s">
        <v>29616</v>
      </c>
      <c r="E5803" s="5" t="s">
        <v>29617</v>
      </c>
      <c r="F5803" s="5" t="s">
        <v>29618</v>
      </c>
      <c r="G5803" s="6" t="s">
        <v>29619</v>
      </c>
      <c r="H5803" s="7" t="s">
        <v>29620</v>
      </c>
      <c r="I5803" s="4" t="str">
        <f>LOWER(SUBSTITUTE(SUBSTITUTE(SUBSTITUTE(SUBSTITUTE(SUBSTITUTE(SUBSTITUTE(SUBSTITUTE(B5803,"S.L.",""),"SL",""),"S.A.",""),"SA","")," ",""),".",""),",",""))&amp;".com"</f>
        <v>galaplacidamojácarplaya.com</v>
      </c>
      <c r="J5803" s="5" t="s">
        <v>93</v>
      </c>
      <c r="K5803" s="4" t="s">
        <v>42</v>
      </c>
    </row>
    <row r="5804">
      <c r="A5804" s="4">
        <v>5326.0</v>
      </c>
      <c r="B5804" s="5" t="s">
        <v>29621</v>
      </c>
      <c r="C5804" s="5" t="s">
        <v>29622</v>
      </c>
      <c r="D5804" s="6" t="s">
        <v>28246</v>
      </c>
      <c r="E5804" s="5" t="s">
        <v>28247</v>
      </c>
      <c r="F5804" s="5" t="s">
        <v>437</v>
      </c>
      <c r="G5804" s="6" t="s">
        <v>29623</v>
      </c>
      <c r="H5804" s="5" t="s">
        <v>29624</v>
      </c>
      <c r="I5804" s="8" t="s">
        <v>29625</v>
      </c>
      <c r="J5804" s="5" t="s">
        <v>42</v>
      </c>
      <c r="K5804" s="5" t="s">
        <v>5408</v>
      </c>
    </row>
    <row r="5805">
      <c r="A5805" s="4">
        <v>5325.0</v>
      </c>
      <c r="B5805" s="5" t="s">
        <v>29626</v>
      </c>
      <c r="C5805" s="5" t="s">
        <v>29627</v>
      </c>
      <c r="D5805" s="6" t="s">
        <v>29320</v>
      </c>
      <c r="E5805" s="5" t="s">
        <v>437</v>
      </c>
      <c r="F5805" s="5" t="s">
        <v>437</v>
      </c>
      <c r="G5805" s="6" t="s">
        <v>29628</v>
      </c>
      <c r="H5805" s="5" t="s">
        <v>2922</v>
      </c>
      <c r="I5805" s="8" t="s">
        <v>41</v>
      </c>
      <c r="J5805" s="5" t="s">
        <v>51</v>
      </c>
      <c r="K5805" s="5" t="s">
        <v>2201</v>
      </c>
    </row>
    <row r="5806">
      <c r="A5806" s="4">
        <v>5324.0</v>
      </c>
      <c r="B5806" s="5" t="s">
        <v>29629</v>
      </c>
      <c r="C5806" s="5" t="s">
        <v>29630</v>
      </c>
      <c r="D5806" s="6" t="s">
        <v>28752</v>
      </c>
      <c r="E5806" s="5" t="s">
        <v>437</v>
      </c>
      <c r="F5806" s="5" t="s">
        <v>437</v>
      </c>
      <c r="G5806" s="6" t="s">
        <v>29631</v>
      </c>
      <c r="H5806" s="5" t="s">
        <v>29632</v>
      </c>
      <c r="I5806" s="8" t="s">
        <v>29633</v>
      </c>
      <c r="J5806" s="5" t="s">
        <v>18</v>
      </c>
      <c r="K5806" s="5" t="s">
        <v>2668</v>
      </c>
    </row>
    <row r="5807">
      <c r="A5807" s="4">
        <v>11648.0</v>
      </c>
      <c r="B5807" s="5" t="s">
        <v>29634</v>
      </c>
      <c r="C5807" s="5" t="s">
        <v>29635</v>
      </c>
      <c r="D5807" s="6" t="s">
        <v>28345</v>
      </c>
      <c r="E5807" s="5" t="s">
        <v>28346</v>
      </c>
      <c r="F5807" s="5" t="s">
        <v>437</v>
      </c>
      <c r="G5807" s="12" t="s">
        <v>29636</v>
      </c>
      <c r="H5807" s="4" t="s">
        <v>29637</v>
      </c>
      <c r="I5807" s="8" t="s">
        <v>29638</v>
      </c>
      <c r="J5807" s="5" t="s">
        <v>18</v>
      </c>
      <c r="K5807" s="5" t="s">
        <v>679</v>
      </c>
    </row>
    <row r="5808">
      <c r="A5808" s="4">
        <v>11638.0</v>
      </c>
      <c r="B5808" s="5" t="s">
        <v>29639</v>
      </c>
      <c r="C5808" s="5" t="s">
        <v>29640</v>
      </c>
      <c r="D5808" s="6" t="s">
        <v>436</v>
      </c>
      <c r="E5808" s="5" t="s">
        <v>437</v>
      </c>
      <c r="F5808" s="5" t="s">
        <v>437</v>
      </c>
      <c r="G5808" s="12" t="s">
        <v>29641</v>
      </c>
      <c r="H5808" s="5" t="s">
        <v>29642</v>
      </c>
      <c r="I5808" s="11" t="s">
        <v>29643</v>
      </c>
      <c r="J5808" s="5" t="s">
        <v>93</v>
      </c>
      <c r="K5808" s="5" t="s">
        <v>35</v>
      </c>
    </row>
    <row r="5809">
      <c r="A5809" s="4">
        <v>5323.0</v>
      </c>
      <c r="B5809" s="5" t="s">
        <v>29644</v>
      </c>
      <c r="C5809" s="5" t="s">
        <v>29645</v>
      </c>
      <c r="D5809" s="6" t="s">
        <v>29646</v>
      </c>
      <c r="E5809" s="5" t="s">
        <v>29647</v>
      </c>
      <c r="F5809" s="5" t="s">
        <v>29647</v>
      </c>
      <c r="G5809" s="6" t="s">
        <v>29648</v>
      </c>
      <c r="H5809" s="5" t="s">
        <v>29649</v>
      </c>
      <c r="I5809" s="8" t="s">
        <v>29650</v>
      </c>
      <c r="J5809" s="5" t="s">
        <v>108</v>
      </c>
      <c r="K5809" s="5" t="s">
        <v>950</v>
      </c>
    </row>
    <row r="5810">
      <c r="A5810" s="4">
        <v>5322.0</v>
      </c>
      <c r="B5810" s="5" t="s">
        <v>29651</v>
      </c>
      <c r="C5810" s="5" t="s">
        <v>29652</v>
      </c>
      <c r="D5810" s="6" t="s">
        <v>29653</v>
      </c>
      <c r="E5810" s="5" t="s">
        <v>29647</v>
      </c>
      <c r="F5810" s="5" t="s">
        <v>29647</v>
      </c>
      <c r="G5810" s="6" t="s">
        <v>29654</v>
      </c>
      <c r="H5810" s="5" t="s">
        <v>29655</v>
      </c>
      <c r="I5810" s="8" t="s">
        <v>29656</v>
      </c>
      <c r="J5810" s="5" t="s">
        <v>18</v>
      </c>
      <c r="K5810" s="5" t="s">
        <v>711</v>
      </c>
    </row>
    <row r="5811">
      <c r="A5811" s="4">
        <v>5321.0</v>
      </c>
      <c r="B5811" s="5" t="s">
        <v>29657</v>
      </c>
      <c r="C5811" s="5" t="s">
        <v>29658</v>
      </c>
      <c r="D5811" s="6" t="s">
        <v>29659</v>
      </c>
      <c r="E5811" s="5" t="s">
        <v>29660</v>
      </c>
      <c r="F5811" s="5" t="s">
        <v>29647</v>
      </c>
      <c r="G5811" s="6" t="s">
        <v>29661</v>
      </c>
      <c r="H5811" s="7" t="s">
        <v>29662</v>
      </c>
      <c r="I5811" s="8" t="s">
        <v>29663</v>
      </c>
      <c r="J5811" s="5" t="s">
        <v>93</v>
      </c>
      <c r="K5811" s="4" t="s">
        <v>42</v>
      </c>
    </row>
    <row r="5812">
      <c r="A5812" s="4">
        <v>5320.0</v>
      </c>
      <c r="B5812" s="5" t="s">
        <v>29664</v>
      </c>
      <c r="C5812" s="5" t="s">
        <v>29665</v>
      </c>
      <c r="D5812" s="6" t="s">
        <v>29666</v>
      </c>
      <c r="E5812" s="5" t="s">
        <v>29647</v>
      </c>
      <c r="F5812" s="5" t="s">
        <v>29647</v>
      </c>
      <c r="G5812" s="6" t="s">
        <v>29667</v>
      </c>
      <c r="H5812" s="5" t="s">
        <v>29668</v>
      </c>
      <c r="I5812" s="8" t="s">
        <v>29669</v>
      </c>
      <c r="J5812" s="5" t="s">
        <v>108</v>
      </c>
      <c r="K5812" s="5" t="s">
        <v>721</v>
      </c>
    </row>
    <row r="5813">
      <c r="A5813" s="4">
        <v>5319.0</v>
      </c>
      <c r="B5813" s="5" t="s">
        <v>29670</v>
      </c>
      <c r="C5813" s="5" t="s">
        <v>29671</v>
      </c>
      <c r="D5813" s="6" t="s">
        <v>29666</v>
      </c>
      <c r="E5813" s="5" t="s">
        <v>29647</v>
      </c>
      <c r="F5813" s="5" t="s">
        <v>29647</v>
      </c>
      <c r="G5813" s="6" t="s">
        <v>29667</v>
      </c>
      <c r="H5813" s="5" t="s">
        <v>29672</v>
      </c>
      <c r="I5813" s="8" t="s">
        <v>29669</v>
      </c>
      <c r="J5813" s="5" t="s">
        <v>42</v>
      </c>
      <c r="K5813" s="5" t="s">
        <v>721</v>
      </c>
    </row>
    <row r="5814">
      <c r="A5814" s="4">
        <v>5318.0</v>
      </c>
      <c r="B5814" s="5" t="s">
        <v>29673</v>
      </c>
      <c r="C5814" s="5" t="s">
        <v>29674</v>
      </c>
      <c r="D5814" s="6" t="s">
        <v>29675</v>
      </c>
      <c r="E5814" s="5" t="s">
        <v>29647</v>
      </c>
      <c r="F5814" s="5" t="s">
        <v>29647</v>
      </c>
      <c r="G5814" s="6" t="s">
        <v>29676</v>
      </c>
      <c r="H5814" s="5" t="s">
        <v>29677</v>
      </c>
      <c r="I5814" s="9" t="s">
        <v>29678</v>
      </c>
      <c r="J5814" s="5" t="s">
        <v>51</v>
      </c>
      <c r="K5814" s="5" t="s">
        <v>1210</v>
      </c>
    </row>
    <row r="5815">
      <c r="A5815" s="4">
        <v>5317.0</v>
      </c>
      <c r="B5815" s="5" t="s">
        <v>29679</v>
      </c>
      <c r="C5815" s="5" t="s">
        <v>29680</v>
      </c>
      <c r="D5815" s="6" t="s">
        <v>29681</v>
      </c>
      <c r="E5815" s="5" t="s">
        <v>29647</v>
      </c>
      <c r="F5815" s="5" t="s">
        <v>29647</v>
      </c>
      <c r="G5815" s="6" t="s">
        <v>29682</v>
      </c>
      <c r="H5815" s="5" t="s">
        <v>29683</v>
      </c>
      <c r="I5815" s="8" t="s">
        <v>3103</v>
      </c>
      <c r="J5815" s="5" t="s">
        <v>232</v>
      </c>
      <c r="K5815" s="5" t="s">
        <v>1568</v>
      </c>
    </row>
    <row r="5816">
      <c r="A5816" s="4">
        <v>5316.0</v>
      </c>
      <c r="B5816" s="5" t="s">
        <v>29684</v>
      </c>
      <c r="C5816" s="5" t="s">
        <v>29685</v>
      </c>
      <c r="D5816" s="6" t="s">
        <v>29653</v>
      </c>
      <c r="E5816" s="5" t="s">
        <v>29647</v>
      </c>
      <c r="F5816" s="5" t="s">
        <v>29647</v>
      </c>
      <c r="G5816" s="6" t="s">
        <v>29686</v>
      </c>
      <c r="H5816" s="5" t="s">
        <v>29687</v>
      </c>
      <c r="I5816" s="8" t="s">
        <v>29688</v>
      </c>
      <c r="J5816" s="5" t="s">
        <v>108</v>
      </c>
      <c r="K5816" s="5" t="s">
        <v>152</v>
      </c>
    </row>
    <row r="5817">
      <c r="A5817" s="4">
        <v>5315.0</v>
      </c>
      <c r="B5817" s="5" t="s">
        <v>29689</v>
      </c>
      <c r="C5817" s="5" t="s">
        <v>29690</v>
      </c>
      <c r="D5817" s="6" t="s">
        <v>29691</v>
      </c>
      <c r="E5817" s="5" t="s">
        <v>29647</v>
      </c>
      <c r="F5817" s="5" t="s">
        <v>29647</v>
      </c>
      <c r="G5817" s="6" t="s">
        <v>29692</v>
      </c>
      <c r="H5817" s="7" t="s">
        <v>29693</v>
      </c>
      <c r="I5817" s="8" t="s">
        <v>29694</v>
      </c>
      <c r="J5817" s="5" t="s">
        <v>93</v>
      </c>
      <c r="K5817" s="5" t="s">
        <v>10064</v>
      </c>
    </row>
    <row r="5818">
      <c r="A5818" s="4">
        <v>5314.0</v>
      </c>
      <c r="B5818" s="5" t="s">
        <v>29695</v>
      </c>
      <c r="C5818" s="5" t="s">
        <v>29696</v>
      </c>
      <c r="D5818" s="6" t="s">
        <v>29675</v>
      </c>
      <c r="E5818" s="5" t="s">
        <v>29647</v>
      </c>
      <c r="F5818" s="5" t="s">
        <v>29647</v>
      </c>
      <c r="G5818" s="6" t="s">
        <v>29697</v>
      </c>
      <c r="H5818" s="5" t="s">
        <v>29698</v>
      </c>
      <c r="I5818" s="8" t="s">
        <v>26528</v>
      </c>
      <c r="J5818" s="5" t="s">
        <v>51</v>
      </c>
      <c r="K5818" s="5" t="s">
        <v>17137</v>
      </c>
    </row>
    <row r="5819">
      <c r="A5819" s="4">
        <v>5313.0</v>
      </c>
      <c r="B5819" s="5" t="s">
        <v>29699</v>
      </c>
      <c r="C5819" s="5" t="s">
        <v>29700</v>
      </c>
      <c r="D5819" s="6" t="s">
        <v>29701</v>
      </c>
      <c r="E5819" s="5" t="s">
        <v>29702</v>
      </c>
      <c r="F5819" s="5" t="s">
        <v>29647</v>
      </c>
      <c r="G5819" s="6" t="s">
        <v>29703</v>
      </c>
      <c r="H5819" s="7" t="s">
        <v>29704</v>
      </c>
      <c r="I5819" s="8" t="s">
        <v>29705</v>
      </c>
      <c r="J5819" s="5" t="s">
        <v>42</v>
      </c>
      <c r="K5819" s="5" t="s">
        <v>921</v>
      </c>
    </row>
    <row r="5820">
      <c r="A5820" s="4">
        <v>5312.0</v>
      </c>
      <c r="B5820" s="5" t="s">
        <v>29706</v>
      </c>
      <c r="C5820" s="5" t="s">
        <v>29707</v>
      </c>
      <c r="D5820" s="6" t="s">
        <v>29708</v>
      </c>
      <c r="E5820" s="5" t="s">
        <v>29709</v>
      </c>
      <c r="F5820" s="5" t="s">
        <v>29647</v>
      </c>
      <c r="G5820" s="6" t="s">
        <v>29710</v>
      </c>
      <c r="H5820" s="7" t="s">
        <v>29711</v>
      </c>
      <c r="I5820" s="8" t="str">
        <f t="shared" ref="I5820:I5821" si="31">LOWER(SUBSTITUTE(SUBSTITUTE(SUBSTITUTE(SUBSTITUTE(SUBSTITUTE(SUBSTITUTE(SUBSTITUTE(B5820,"S.L.",""),"SL",""),"S.A.",""),"SA","")," ",""),".",""),",",""))&amp;".com"</f>
        <v>hotelvilladetrassierra.com</v>
      </c>
      <c r="J5820" s="5" t="s">
        <v>42</v>
      </c>
      <c r="K5820" s="5" t="s">
        <v>721</v>
      </c>
    </row>
    <row r="5821">
      <c r="A5821" s="4">
        <v>5311.0</v>
      </c>
      <c r="B5821" s="5" t="s">
        <v>29712</v>
      </c>
      <c r="C5821" s="5" t="s">
        <v>29713</v>
      </c>
      <c r="D5821" s="6" t="s">
        <v>29714</v>
      </c>
      <c r="E5821" s="5" t="s">
        <v>29715</v>
      </c>
      <c r="F5821" s="5" t="s">
        <v>29647</v>
      </c>
      <c r="G5821" s="6" t="s">
        <v>29716</v>
      </c>
      <c r="H5821" s="7" t="s">
        <v>29717</v>
      </c>
      <c r="I5821" s="8" t="str">
        <f t="shared" si="31"/>
        <v>lacolora.com</v>
      </c>
      <c r="J5821" s="5" t="s">
        <v>51</v>
      </c>
      <c r="K5821" s="5" t="s">
        <v>74</v>
      </c>
    </row>
    <row r="5822">
      <c r="A5822" s="4">
        <v>5310.0</v>
      </c>
      <c r="B5822" s="5" t="s">
        <v>29718</v>
      </c>
      <c r="C5822" s="5" t="s">
        <v>29719</v>
      </c>
      <c r="D5822" s="6" t="s">
        <v>29720</v>
      </c>
      <c r="E5822" s="5" t="s">
        <v>29721</v>
      </c>
      <c r="F5822" s="5" t="s">
        <v>29647</v>
      </c>
      <c r="G5822" s="6" t="s">
        <v>29722</v>
      </c>
      <c r="H5822" s="5" t="s">
        <v>29092</v>
      </c>
      <c r="I5822" s="8" t="s">
        <v>29093</v>
      </c>
      <c r="J5822" s="5" t="s">
        <v>42</v>
      </c>
      <c r="K5822" s="5" t="s">
        <v>35</v>
      </c>
    </row>
    <row r="5823">
      <c r="A5823" s="4">
        <v>5309.0</v>
      </c>
      <c r="B5823" s="5" t="s">
        <v>29723</v>
      </c>
      <c r="C5823" s="5" t="s">
        <v>29719</v>
      </c>
      <c r="D5823" s="6" t="s">
        <v>29720</v>
      </c>
      <c r="E5823" s="5" t="s">
        <v>29721</v>
      </c>
      <c r="F5823" s="5" t="s">
        <v>29647</v>
      </c>
      <c r="G5823" s="6" t="s">
        <v>29724</v>
      </c>
      <c r="H5823" s="5" t="s">
        <v>29092</v>
      </c>
      <c r="I5823" s="8" t="s">
        <v>29093</v>
      </c>
      <c r="J5823" s="5" t="s">
        <v>42</v>
      </c>
      <c r="K5823" s="5" t="s">
        <v>126</v>
      </c>
    </row>
    <row r="5824">
      <c r="A5824" s="4">
        <v>5308.0</v>
      </c>
      <c r="B5824" s="5" t="s">
        <v>29725</v>
      </c>
      <c r="C5824" s="5" t="s">
        <v>29726</v>
      </c>
      <c r="D5824" s="6" t="s">
        <v>29727</v>
      </c>
      <c r="E5824" s="5" t="s">
        <v>29721</v>
      </c>
      <c r="F5824" s="5" t="s">
        <v>29647</v>
      </c>
      <c r="G5824" s="6" t="s">
        <v>29728</v>
      </c>
      <c r="H5824" s="5" t="s">
        <v>29729</v>
      </c>
      <c r="I5824" s="8" t="s">
        <v>28452</v>
      </c>
      <c r="J5824" s="5" t="s">
        <v>42</v>
      </c>
      <c r="K5824" s="5" t="s">
        <v>1375</v>
      </c>
    </row>
    <row r="5825">
      <c r="A5825" s="4">
        <v>5307.0</v>
      </c>
      <c r="B5825" s="5" t="s">
        <v>29730</v>
      </c>
      <c r="C5825" s="5" t="s">
        <v>29731</v>
      </c>
      <c r="D5825" s="6" t="s">
        <v>29720</v>
      </c>
      <c r="E5825" s="5" t="s">
        <v>29721</v>
      </c>
      <c r="F5825" s="5" t="s">
        <v>29647</v>
      </c>
      <c r="G5825" s="6" t="s">
        <v>29732</v>
      </c>
      <c r="H5825" s="5" t="s">
        <v>29733</v>
      </c>
      <c r="I5825" s="8" t="s">
        <v>29734</v>
      </c>
      <c r="J5825" s="5" t="s">
        <v>93</v>
      </c>
      <c r="K5825" s="4" t="s">
        <v>42</v>
      </c>
    </row>
    <row r="5826">
      <c r="A5826" s="4">
        <v>5306.0</v>
      </c>
      <c r="B5826" s="5" t="s">
        <v>29735</v>
      </c>
      <c r="C5826" s="5" t="s">
        <v>29736</v>
      </c>
      <c r="D5826" s="6" t="s">
        <v>29737</v>
      </c>
      <c r="E5826" s="5" t="s">
        <v>29738</v>
      </c>
      <c r="F5826" s="5" t="s">
        <v>29647</v>
      </c>
      <c r="G5826" s="6" t="s">
        <v>29739</v>
      </c>
      <c r="H5826" s="7" t="s">
        <v>29740</v>
      </c>
      <c r="I5826" s="8" t="s">
        <v>29741</v>
      </c>
      <c r="J5826" s="5" t="s">
        <v>29742</v>
      </c>
      <c r="K5826" s="5" t="s">
        <v>170</v>
      </c>
    </row>
    <row r="5827">
      <c r="A5827" s="4">
        <v>5305.0</v>
      </c>
      <c r="B5827" s="5" t="s">
        <v>29743</v>
      </c>
      <c r="C5827" s="5" t="s">
        <v>29744</v>
      </c>
      <c r="D5827" s="6" t="s">
        <v>29745</v>
      </c>
      <c r="E5827" s="5" t="s">
        <v>29746</v>
      </c>
      <c r="F5827" s="5" t="s">
        <v>29647</v>
      </c>
      <c r="G5827" s="6" t="s">
        <v>29747</v>
      </c>
      <c r="H5827" s="5" t="s">
        <v>29748</v>
      </c>
      <c r="I5827" s="8" t="s">
        <v>29749</v>
      </c>
      <c r="J5827" s="5" t="s">
        <v>18</v>
      </c>
      <c r="K5827" s="5" t="s">
        <v>464</v>
      </c>
    </row>
    <row r="5828">
      <c r="A5828" s="4">
        <v>5304.0</v>
      </c>
      <c r="B5828" s="5" t="s">
        <v>29750</v>
      </c>
      <c r="C5828" s="5" t="s">
        <v>29751</v>
      </c>
      <c r="D5828" s="6" t="s">
        <v>29752</v>
      </c>
      <c r="E5828" s="5" t="s">
        <v>29753</v>
      </c>
      <c r="F5828" s="5" t="s">
        <v>29647</v>
      </c>
      <c r="G5828" s="6" t="s">
        <v>29754</v>
      </c>
      <c r="H5828" s="4" t="s">
        <v>29755</v>
      </c>
      <c r="I5828" s="8" t="s">
        <v>29756</v>
      </c>
      <c r="J5828" s="5" t="s">
        <v>18</v>
      </c>
      <c r="K5828" s="5" t="s">
        <v>85</v>
      </c>
    </row>
    <row r="5829">
      <c r="A5829" s="4">
        <v>5303.0</v>
      </c>
      <c r="B5829" s="5" t="s">
        <v>29757</v>
      </c>
      <c r="C5829" s="5" t="s">
        <v>29758</v>
      </c>
      <c r="D5829" s="6" t="s">
        <v>29752</v>
      </c>
      <c r="E5829" s="5" t="s">
        <v>29753</v>
      </c>
      <c r="F5829" s="5" t="s">
        <v>29647</v>
      </c>
      <c r="G5829" s="6" t="s">
        <v>29759</v>
      </c>
      <c r="H5829" s="7" t="s">
        <v>29760</v>
      </c>
      <c r="I5829" s="8" t="str">
        <f>LOWER(SUBSTITUTE(SUBSTITUTE(SUBSTITUTE(SUBSTITUTE(SUBSTITUTE(SUBSTITUTE(SUBSTITUTE(B5829,"S.L.",""),"SL",""),"S.A.",""),"SA","")," ",""),".",""),",",""))&amp;".com"</f>
        <v>losfelipes.com</v>
      </c>
      <c r="J5829" s="5" t="s">
        <v>18</v>
      </c>
      <c r="K5829" s="5" t="s">
        <v>921</v>
      </c>
    </row>
    <row r="5830">
      <c r="A5830" s="4">
        <v>5302.0</v>
      </c>
      <c r="B5830" s="5" t="s">
        <v>29761</v>
      </c>
      <c r="C5830" s="5" t="s">
        <v>29762</v>
      </c>
      <c r="D5830" s="6" t="s">
        <v>29763</v>
      </c>
      <c r="E5830" s="5" t="s">
        <v>29764</v>
      </c>
      <c r="F5830" s="5" t="s">
        <v>29647</v>
      </c>
      <c r="G5830" s="6" t="s">
        <v>29765</v>
      </c>
      <c r="H5830" s="5" t="s">
        <v>29766</v>
      </c>
      <c r="I5830" s="8" t="s">
        <v>29767</v>
      </c>
      <c r="J5830" s="5" t="s">
        <v>93</v>
      </c>
      <c r="K5830" s="4" t="s">
        <v>42</v>
      </c>
    </row>
    <row r="5831">
      <c r="A5831" s="4">
        <v>5301.0</v>
      </c>
      <c r="B5831" s="5" t="s">
        <v>29768</v>
      </c>
      <c r="C5831" s="5" t="s">
        <v>29769</v>
      </c>
      <c r="D5831" s="6" t="s">
        <v>29770</v>
      </c>
      <c r="E5831" s="5" t="s">
        <v>29771</v>
      </c>
      <c r="F5831" s="5" t="s">
        <v>29647</v>
      </c>
      <c r="G5831" s="6" t="s">
        <v>29772</v>
      </c>
      <c r="H5831" s="7" t="s">
        <v>29773</v>
      </c>
      <c r="I5831" s="8" t="str">
        <f t="shared" ref="I5831:I5832" si="32">LOWER(SUBSTITUTE(SUBSTITUTE(SUBSTITUTE(SUBSTITUTE(SUBSTITUTE(SUBSTITUTE(SUBSTITUTE(B5831,"S.L.",""),"SL",""),"S.A.",""),"SA","")," ",""),".",""),",",""))&amp;".com"</f>
        <v>carlosiii.com</v>
      </c>
      <c r="J5831" s="5" t="s">
        <v>18</v>
      </c>
      <c r="K5831" s="5" t="s">
        <v>19</v>
      </c>
    </row>
    <row r="5832">
      <c r="A5832" s="4">
        <v>5300.0</v>
      </c>
      <c r="B5832" s="5" t="s">
        <v>29774</v>
      </c>
      <c r="C5832" s="5" t="s">
        <v>29775</v>
      </c>
      <c r="D5832" s="6" t="s">
        <v>29776</v>
      </c>
      <c r="E5832" s="5" t="s">
        <v>29777</v>
      </c>
      <c r="F5832" s="5" t="s">
        <v>29647</v>
      </c>
      <c r="G5832" s="6" t="s">
        <v>29778</v>
      </c>
      <c r="H5832" s="7" t="s">
        <v>29779</v>
      </c>
      <c r="I5832" s="8" t="str">
        <f t="shared" si="32"/>
        <v>hotelmaria.com</v>
      </c>
      <c r="J5832" s="5" t="s">
        <v>18</v>
      </c>
      <c r="K5832" s="4" t="s">
        <v>42</v>
      </c>
    </row>
    <row r="5833">
      <c r="A5833" s="4">
        <v>5299.0</v>
      </c>
      <c r="B5833" s="5" t="s">
        <v>29780</v>
      </c>
      <c r="C5833" s="5" t="s">
        <v>29781</v>
      </c>
      <c r="D5833" s="6" t="s">
        <v>29782</v>
      </c>
      <c r="E5833" s="5" t="s">
        <v>29783</v>
      </c>
      <c r="F5833" s="5" t="s">
        <v>29647</v>
      </c>
      <c r="G5833" s="6" t="s">
        <v>29784</v>
      </c>
      <c r="H5833" s="4" t="s">
        <v>29785</v>
      </c>
      <c r="I5833" s="11" t="s">
        <v>29786</v>
      </c>
      <c r="J5833" s="5" t="s">
        <v>108</v>
      </c>
      <c r="K5833" s="4" t="s">
        <v>42</v>
      </c>
    </row>
    <row r="5834">
      <c r="A5834" s="4">
        <v>5298.0</v>
      </c>
      <c r="B5834" s="5" t="s">
        <v>29787</v>
      </c>
      <c r="C5834" s="5" t="s">
        <v>29788</v>
      </c>
      <c r="D5834" s="6" t="s">
        <v>29782</v>
      </c>
      <c r="E5834" s="5" t="s">
        <v>29783</v>
      </c>
      <c r="F5834" s="5" t="s">
        <v>29647</v>
      </c>
      <c r="G5834" s="6" t="s">
        <v>29789</v>
      </c>
      <c r="H5834" s="5" t="s">
        <v>29790</v>
      </c>
      <c r="I5834" s="8" t="s">
        <v>29791</v>
      </c>
      <c r="J5834" s="5" t="s">
        <v>42</v>
      </c>
      <c r="K5834" s="5" t="s">
        <v>35</v>
      </c>
    </row>
    <row r="5835">
      <c r="A5835" s="4">
        <v>5297.0</v>
      </c>
      <c r="B5835" s="5" t="s">
        <v>29792</v>
      </c>
      <c r="C5835" s="5" t="s">
        <v>29793</v>
      </c>
      <c r="D5835" s="6" t="s">
        <v>29782</v>
      </c>
      <c r="E5835" s="5" t="s">
        <v>29783</v>
      </c>
      <c r="F5835" s="5" t="s">
        <v>29647</v>
      </c>
      <c r="G5835" s="6" t="s">
        <v>29794</v>
      </c>
      <c r="H5835" s="5" t="s">
        <v>29785</v>
      </c>
      <c r="I5835" s="8" t="s">
        <v>29795</v>
      </c>
      <c r="J5835" s="5" t="s">
        <v>108</v>
      </c>
      <c r="K5835" s="5" t="s">
        <v>426</v>
      </c>
    </row>
    <row r="5836">
      <c r="A5836" s="4">
        <v>5296.0</v>
      </c>
      <c r="B5836" s="5" t="s">
        <v>29796</v>
      </c>
      <c r="C5836" s="5" t="s">
        <v>29797</v>
      </c>
      <c r="D5836" s="6" t="s">
        <v>29798</v>
      </c>
      <c r="E5836" s="5" t="s">
        <v>29799</v>
      </c>
      <c r="F5836" s="5" t="s">
        <v>29647</v>
      </c>
      <c r="G5836" s="6" t="s">
        <v>29800</v>
      </c>
      <c r="H5836" s="5" t="s">
        <v>29801</v>
      </c>
      <c r="I5836" s="8" t="s">
        <v>29802</v>
      </c>
      <c r="J5836" s="5" t="s">
        <v>18</v>
      </c>
      <c r="K5836" s="5" t="s">
        <v>260</v>
      </c>
    </row>
    <row r="5837">
      <c r="A5837" s="4">
        <v>5295.0</v>
      </c>
      <c r="B5837" s="5" t="s">
        <v>29803</v>
      </c>
      <c r="C5837" s="5" t="s">
        <v>29804</v>
      </c>
      <c r="D5837" s="6" t="s">
        <v>29805</v>
      </c>
      <c r="E5837" s="5" t="s">
        <v>29806</v>
      </c>
      <c r="F5837" s="5" t="s">
        <v>29647</v>
      </c>
      <c r="G5837" s="6" t="s">
        <v>29807</v>
      </c>
      <c r="H5837" s="5" t="s">
        <v>29808</v>
      </c>
      <c r="I5837" s="8" t="s">
        <v>29809</v>
      </c>
      <c r="J5837" s="5" t="s">
        <v>42</v>
      </c>
      <c r="K5837" s="5" t="s">
        <v>170</v>
      </c>
    </row>
    <row r="5838">
      <c r="A5838" s="4">
        <v>5294.0</v>
      </c>
      <c r="B5838" s="5" t="s">
        <v>26794</v>
      </c>
      <c r="C5838" s="5" t="s">
        <v>29810</v>
      </c>
      <c r="D5838" s="6" t="s">
        <v>29811</v>
      </c>
      <c r="E5838" s="5" t="s">
        <v>29812</v>
      </c>
      <c r="F5838" s="5" t="s">
        <v>29647</v>
      </c>
      <c r="G5838" s="6" t="s">
        <v>29813</v>
      </c>
      <c r="H5838" s="7" t="s">
        <v>29814</v>
      </c>
      <c r="I5838" s="8" t="str">
        <f>LOWER(SUBSTITUTE(SUBSTITUTE(SUBSTITUTE(SUBSTITUTE(SUBSTITUTE(SUBSTITUTE(SUBSTITUTE(B5838,"S.L.",""),"SL",""),"S.A.",""),"SA","")," ",""),".",""),",",""))&amp;".com"</f>
        <v>sevilla.com</v>
      </c>
      <c r="J5838" s="5" t="s">
        <v>42</v>
      </c>
      <c r="K5838" s="4" t="s">
        <v>42</v>
      </c>
    </row>
    <row r="5839">
      <c r="A5839" s="4">
        <v>5293.0</v>
      </c>
      <c r="B5839" s="5" t="s">
        <v>29815</v>
      </c>
      <c r="C5839" s="5" t="s">
        <v>29816</v>
      </c>
      <c r="D5839" s="6" t="s">
        <v>29811</v>
      </c>
      <c r="E5839" s="5" t="s">
        <v>29812</v>
      </c>
      <c r="F5839" s="5" t="s">
        <v>29647</v>
      </c>
      <c r="G5839" s="6" t="s">
        <v>29817</v>
      </c>
      <c r="H5839" s="5" t="s">
        <v>29818</v>
      </c>
      <c r="I5839" s="8" t="s">
        <v>29819</v>
      </c>
      <c r="J5839" s="5" t="s">
        <v>18</v>
      </c>
      <c r="K5839" s="5" t="s">
        <v>679</v>
      </c>
    </row>
    <row r="5840">
      <c r="A5840" s="4">
        <v>5292.0</v>
      </c>
      <c r="B5840" s="5" t="s">
        <v>29820</v>
      </c>
      <c r="C5840" s="5" t="s">
        <v>29821</v>
      </c>
      <c r="D5840" s="6" t="s">
        <v>29822</v>
      </c>
      <c r="E5840" s="5" t="s">
        <v>29823</v>
      </c>
      <c r="F5840" s="5" t="s">
        <v>29647</v>
      </c>
      <c r="G5840" s="6" t="s">
        <v>29824</v>
      </c>
      <c r="H5840" s="7" t="s">
        <v>29825</v>
      </c>
      <c r="I5840" s="8" t="s">
        <v>29826</v>
      </c>
      <c r="J5840" s="5" t="s">
        <v>18</v>
      </c>
      <c r="K5840" s="5" t="s">
        <v>201</v>
      </c>
    </row>
    <row r="5841">
      <c r="A5841" s="4">
        <v>5290.0</v>
      </c>
      <c r="B5841" s="5" t="s">
        <v>29827</v>
      </c>
      <c r="C5841" s="5" t="s">
        <v>29828</v>
      </c>
      <c r="D5841" s="6" t="s">
        <v>29829</v>
      </c>
      <c r="E5841" s="5" t="s">
        <v>29830</v>
      </c>
      <c r="F5841" s="5" t="s">
        <v>29647</v>
      </c>
      <c r="G5841" s="6" t="s">
        <v>29831</v>
      </c>
      <c r="H5841" s="5" t="s">
        <v>29832</v>
      </c>
      <c r="I5841" s="9" t="s">
        <v>29833</v>
      </c>
      <c r="J5841" s="5" t="s">
        <v>18</v>
      </c>
      <c r="K5841" s="4" t="s">
        <v>42</v>
      </c>
    </row>
    <row r="5842">
      <c r="A5842" s="4">
        <v>5291.0</v>
      </c>
      <c r="B5842" s="5" t="s">
        <v>29834</v>
      </c>
      <c r="C5842" s="5" t="s">
        <v>29835</v>
      </c>
      <c r="D5842" s="6" t="s">
        <v>29829</v>
      </c>
      <c r="E5842" s="5" t="s">
        <v>29830</v>
      </c>
      <c r="F5842" s="5" t="s">
        <v>29647</v>
      </c>
      <c r="G5842" s="6" t="s">
        <v>29831</v>
      </c>
      <c r="H5842" s="5" t="s">
        <v>29832</v>
      </c>
      <c r="I5842" s="9" t="s">
        <v>29836</v>
      </c>
      <c r="J5842" s="5" t="s">
        <v>42</v>
      </c>
      <c r="K5842" s="4" t="s">
        <v>42</v>
      </c>
    </row>
    <row r="5843">
      <c r="A5843" s="4">
        <v>5289.0</v>
      </c>
      <c r="B5843" s="5" t="s">
        <v>29837</v>
      </c>
      <c r="C5843" s="5" t="s">
        <v>29838</v>
      </c>
      <c r="D5843" s="6" t="s">
        <v>29727</v>
      </c>
      <c r="E5843" s="5" t="s">
        <v>29721</v>
      </c>
      <c r="F5843" s="5" t="s">
        <v>29647</v>
      </c>
      <c r="G5843" s="6" t="s">
        <v>29839</v>
      </c>
      <c r="H5843" s="5" t="s">
        <v>29840</v>
      </c>
      <c r="I5843" s="8" t="s">
        <v>29841</v>
      </c>
      <c r="J5843" s="5" t="s">
        <v>18</v>
      </c>
      <c r="K5843" s="4" t="s">
        <v>42</v>
      </c>
    </row>
    <row r="5844">
      <c r="A5844" s="4">
        <v>5288.0</v>
      </c>
      <c r="B5844" s="5" t="s">
        <v>29842</v>
      </c>
      <c r="C5844" s="5" t="s">
        <v>29843</v>
      </c>
      <c r="D5844" s="6" t="s">
        <v>29844</v>
      </c>
      <c r="E5844" s="5" t="s">
        <v>29845</v>
      </c>
      <c r="F5844" s="5" t="s">
        <v>29647</v>
      </c>
      <c r="G5844" s="6" t="s">
        <v>29846</v>
      </c>
      <c r="H5844" s="5" t="s">
        <v>29847</v>
      </c>
      <c r="I5844" s="8" t="s">
        <v>29848</v>
      </c>
      <c r="J5844" s="5" t="s">
        <v>367</v>
      </c>
      <c r="K5844" s="5" t="s">
        <v>170</v>
      </c>
    </row>
    <row r="5845">
      <c r="A5845" s="4">
        <v>5287.0</v>
      </c>
      <c r="B5845" s="5" t="s">
        <v>29849</v>
      </c>
      <c r="C5845" s="5" t="s">
        <v>29850</v>
      </c>
      <c r="D5845" s="6" t="s">
        <v>29851</v>
      </c>
      <c r="E5845" s="5" t="s">
        <v>29852</v>
      </c>
      <c r="F5845" s="5" t="s">
        <v>29647</v>
      </c>
      <c r="G5845" s="6" t="s">
        <v>29853</v>
      </c>
      <c r="H5845" s="5" t="s">
        <v>29854</v>
      </c>
      <c r="I5845" s="8" t="s">
        <v>29855</v>
      </c>
      <c r="J5845" s="5" t="s">
        <v>42</v>
      </c>
      <c r="K5845" s="5" t="s">
        <v>950</v>
      </c>
    </row>
    <row r="5846">
      <c r="A5846" s="4">
        <v>5286.0</v>
      </c>
      <c r="B5846" s="5" t="s">
        <v>29856</v>
      </c>
      <c r="C5846" s="5" t="s">
        <v>29857</v>
      </c>
      <c r="D5846" s="6" t="s">
        <v>29851</v>
      </c>
      <c r="E5846" s="5" t="s">
        <v>29852</v>
      </c>
      <c r="F5846" s="5" t="s">
        <v>29647</v>
      </c>
      <c r="G5846" s="6" t="s">
        <v>29858</v>
      </c>
      <c r="H5846" s="5" t="s">
        <v>29859</v>
      </c>
      <c r="I5846" s="8" t="s">
        <v>29860</v>
      </c>
      <c r="J5846" s="5" t="s">
        <v>42</v>
      </c>
      <c r="K5846" s="5" t="s">
        <v>201</v>
      </c>
    </row>
    <row r="5847">
      <c r="A5847" s="4">
        <v>5285.0</v>
      </c>
      <c r="B5847" s="5" t="s">
        <v>29861</v>
      </c>
      <c r="C5847" s="5" t="s">
        <v>29862</v>
      </c>
      <c r="D5847" s="6" t="s">
        <v>29851</v>
      </c>
      <c r="E5847" s="5" t="s">
        <v>29852</v>
      </c>
      <c r="F5847" s="5" t="s">
        <v>29647</v>
      </c>
      <c r="G5847" s="6" t="s">
        <v>29863</v>
      </c>
      <c r="H5847" s="7" t="s">
        <v>29864</v>
      </c>
      <c r="I5847" s="8" t="str">
        <f>LOWER(SUBSTITUTE(SUBSTITUTE(SUBSTITUTE(SUBSTITUTE(SUBSTITUTE(SUBSTITUTE(SUBSTITUTE(B5847,"S.L.",""),"SL",""),"S.A.",""),"SA","")," ",""),".",""),",",""))&amp;".com"</f>
        <v>veracruz.com</v>
      </c>
      <c r="J5847" s="5" t="s">
        <v>42</v>
      </c>
      <c r="K5847" s="5" t="s">
        <v>280</v>
      </c>
    </row>
    <row r="5848">
      <c r="A5848" s="4">
        <v>5284.0</v>
      </c>
      <c r="B5848" s="5" t="s">
        <v>29865</v>
      </c>
      <c r="C5848" s="5" t="s">
        <v>29866</v>
      </c>
      <c r="D5848" s="6" t="s">
        <v>29867</v>
      </c>
      <c r="E5848" s="5" t="s">
        <v>29868</v>
      </c>
      <c r="F5848" s="5" t="s">
        <v>29647</v>
      </c>
      <c r="G5848" s="6" t="s">
        <v>29869</v>
      </c>
      <c r="H5848" s="4" t="s">
        <v>29870</v>
      </c>
      <c r="I5848" s="8" t="s">
        <v>29871</v>
      </c>
      <c r="J5848" s="5" t="s">
        <v>18</v>
      </c>
      <c r="K5848" s="4" t="s">
        <v>42</v>
      </c>
    </row>
    <row r="5849">
      <c r="A5849" s="4">
        <v>5283.0</v>
      </c>
      <c r="B5849" s="5" t="s">
        <v>29872</v>
      </c>
      <c r="C5849" s="5" t="s">
        <v>29873</v>
      </c>
      <c r="D5849" s="6" t="s">
        <v>29851</v>
      </c>
      <c r="E5849" s="5" t="s">
        <v>29852</v>
      </c>
      <c r="F5849" s="5" t="s">
        <v>29647</v>
      </c>
      <c r="G5849" s="6" t="s">
        <v>29874</v>
      </c>
      <c r="H5849" s="7" t="s">
        <v>29875</v>
      </c>
      <c r="I5849" s="8" t="str">
        <f>LOWER(SUBSTITUTE(SUBSTITUTE(SUBSTITUTE(SUBSTITUTE(SUBSTITUTE(SUBSTITUTE(SUBSTITUTE(B5849,"S.L.",""),"SL",""),"S.A.",""),"SA","")," ",""),".",""),",",""))&amp;".com"</f>
        <v>baltanas.com</v>
      </c>
      <c r="J5849" s="5" t="s">
        <v>51</v>
      </c>
      <c r="K5849" s="5" t="s">
        <v>950</v>
      </c>
    </row>
    <row r="5850">
      <c r="A5850" s="4">
        <v>5282.0</v>
      </c>
      <c r="B5850" s="5" t="s">
        <v>29876</v>
      </c>
      <c r="C5850" s="5" t="s">
        <v>29877</v>
      </c>
      <c r="D5850" s="6" t="s">
        <v>29851</v>
      </c>
      <c r="E5850" s="5" t="s">
        <v>29852</v>
      </c>
      <c r="F5850" s="5" t="s">
        <v>29647</v>
      </c>
      <c r="G5850" s="6" t="s">
        <v>29878</v>
      </c>
      <c r="H5850" s="5" t="s">
        <v>29879</v>
      </c>
      <c r="I5850" s="8" t="s">
        <v>29880</v>
      </c>
      <c r="J5850" s="5" t="s">
        <v>108</v>
      </c>
      <c r="K5850" s="5" t="s">
        <v>578</v>
      </c>
    </row>
    <row r="5851">
      <c r="A5851" s="4">
        <v>5281.0</v>
      </c>
      <c r="B5851" s="5" t="s">
        <v>29881</v>
      </c>
      <c r="C5851" s="5" t="s">
        <v>29882</v>
      </c>
      <c r="D5851" s="6" t="s">
        <v>29666</v>
      </c>
      <c r="E5851" s="5" t="s">
        <v>29647</v>
      </c>
      <c r="F5851" s="5" t="s">
        <v>29647</v>
      </c>
      <c r="G5851" s="6" t="s">
        <v>29883</v>
      </c>
      <c r="H5851" s="5" t="s">
        <v>29884</v>
      </c>
      <c r="I5851" s="8" t="s">
        <v>17463</v>
      </c>
      <c r="J5851" s="5" t="s">
        <v>93</v>
      </c>
      <c r="K5851" s="5" t="s">
        <v>721</v>
      </c>
    </row>
    <row r="5852">
      <c r="A5852" s="4">
        <v>5280.0</v>
      </c>
      <c r="B5852" s="5" t="s">
        <v>29885</v>
      </c>
      <c r="C5852" s="5" t="s">
        <v>29886</v>
      </c>
      <c r="D5852" s="6" t="s">
        <v>29887</v>
      </c>
      <c r="E5852" s="5" t="s">
        <v>29647</v>
      </c>
      <c r="F5852" s="5" t="s">
        <v>29647</v>
      </c>
      <c r="G5852" s="6" t="s">
        <v>29888</v>
      </c>
      <c r="H5852" s="4" t="s">
        <v>29889</v>
      </c>
      <c r="I5852" s="11" t="s">
        <v>29890</v>
      </c>
      <c r="J5852" s="5" t="s">
        <v>108</v>
      </c>
      <c r="K5852" s="4" t="s">
        <v>42</v>
      </c>
    </row>
    <row r="5853">
      <c r="A5853" s="4">
        <v>5279.0</v>
      </c>
      <c r="B5853" s="5" t="s">
        <v>29891</v>
      </c>
      <c r="C5853" s="5" t="s">
        <v>29892</v>
      </c>
      <c r="D5853" s="6" t="s">
        <v>29887</v>
      </c>
      <c r="E5853" s="5" t="s">
        <v>29647</v>
      </c>
      <c r="F5853" s="5" t="s">
        <v>29647</v>
      </c>
      <c r="G5853" s="6" t="s">
        <v>29893</v>
      </c>
      <c r="H5853" s="5" t="s">
        <v>29894</v>
      </c>
      <c r="I5853" s="8" t="s">
        <v>29895</v>
      </c>
      <c r="J5853" s="5" t="s">
        <v>108</v>
      </c>
      <c r="K5853" s="5" t="s">
        <v>679</v>
      </c>
    </row>
    <row r="5854">
      <c r="A5854" s="4">
        <v>5278.0</v>
      </c>
      <c r="B5854" s="5" t="s">
        <v>29896</v>
      </c>
      <c r="C5854" s="5" t="s">
        <v>29897</v>
      </c>
      <c r="D5854" s="6" t="s">
        <v>29887</v>
      </c>
      <c r="E5854" s="5" t="s">
        <v>29647</v>
      </c>
      <c r="F5854" s="5" t="s">
        <v>29647</v>
      </c>
      <c r="G5854" s="6" t="s">
        <v>29898</v>
      </c>
      <c r="H5854" s="4" t="s">
        <v>29899</v>
      </c>
      <c r="I5854" s="11" t="s">
        <v>29900</v>
      </c>
      <c r="J5854" s="5" t="s">
        <v>18</v>
      </c>
      <c r="K5854" s="4" t="s">
        <v>42</v>
      </c>
    </row>
    <row r="5855">
      <c r="A5855" s="4">
        <v>5277.0</v>
      </c>
      <c r="B5855" s="5" t="s">
        <v>29901</v>
      </c>
      <c r="C5855" s="5" t="s">
        <v>29902</v>
      </c>
      <c r="D5855" s="6" t="s">
        <v>29887</v>
      </c>
      <c r="E5855" s="5" t="s">
        <v>29647</v>
      </c>
      <c r="F5855" s="5" t="s">
        <v>29647</v>
      </c>
      <c r="G5855" s="6" t="s">
        <v>29903</v>
      </c>
      <c r="H5855" s="5" t="s">
        <v>29904</v>
      </c>
      <c r="I5855" s="8" t="s">
        <v>29905</v>
      </c>
      <c r="J5855" s="5" t="s">
        <v>51</v>
      </c>
      <c r="K5855" s="5" t="s">
        <v>19</v>
      </c>
    </row>
    <row r="5856">
      <c r="A5856" s="4">
        <v>5276.0</v>
      </c>
      <c r="B5856" s="5" t="s">
        <v>29906</v>
      </c>
      <c r="C5856" s="5" t="s">
        <v>29907</v>
      </c>
      <c r="D5856" s="6" t="s">
        <v>29887</v>
      </c>
      <c r="E5856" s="5" t="s">
        <v>29647</v>
      </c>
      <c r="F5856" s="5" t="s">
        <v>29647</v>
      </c>
      <c r="G5856" s="6" t="s">
        <v>29908</v>
      </c>
      <c r="H5856" s="5" t="s">
        <v>29909</v>
      </c>
      <c r="I5856" s="8" t="s">
        <v>29910</v>
      </c>
      <c r="J5856" s="5" t="s">
        <v>42</v>
      </c>
      <c r="K5856" s="5" t="s">
        <v>921</v>
      </c>
    </row>
    <row r="5857">
      <c r="A5857" s="4">
        <v>5275.0</v>
      </c>
      <c r="B5857" s="5" t="s">
        <v>29911</v>
      </c>
      <c r="C5857" s="5" t="s">
        <v>29912</v>
      </c>
      <c r="D5857" s="6" t="s">
        <v>29666</v>
      </c>
      <c r="E5857" s="5" t="s">
        <v>29647</v>
      </c>
      <c r="F5857" s="5" t="s">
        <v>29647</v>
      </c>
      <c r="G5857" s="6" t="s">
        <v>29913</v>
      </c>
      <c r="H5857" s="5" t="s">
        <v>29914</v>
      </c>
      <c r="I5857" s="8" t="s">
        <v>29915</v>
      </c>
      <c r="J5857" s="5" t="s">
        <v>18</v>
      </c>
      <c r="K5857" s="5" t="s">
        <v>280</v>
      </c>
    </row>
    <row r="5858">
      <c r="A5858" s="4">
        <v>5274.0</v>
      </c>
      <c r="B5858" s="5" t="s">
        <v>29916</v>
      </c>
      <c r="C5858" s="5" t="s">
        <v>29917</v>
      </c>
      <c r="D5858" s="6" t="s">
        <v>29887</v>
      </c>
      <c r="E5858" s="5" t="s">
        <v>29647</v>
      </c>
      <c r="F5858" s="5" t="s">
        <v>29647</v>
      </c>
      <c r="G5858" s="6" t="s">
        <v>29918</v>
      </c>
      <c r="H5858" s="4" t="s">
        <v>29919</v>
      </c>
      <c r="I5858" s="11" t="s">
        <v>29920</v>
      </c>
      <c r="J5858" s="5" t="s">
        <v>42</v>
      </c>
      <c r="K5858" s="5" t="s">
        <v>679</v>
      </c>
    </row>
    <row r="5859">
      <c r="A5859" s="4">
        <v>5273.0</v>
      </c>
      <c r="B5859" s="5" t="s">
        <v>29921</v>
      </c>
      <c r="C5859" s="5" t="s">
        <v>29922</v>
      </c>
      <c r="D5859" s="6" t="s">
        <v>29887</v>
      </c>
      <c r="E5859" s="5" t="s">
        <v>29647</v>
      </c>
      <c r="F5859" s="5" t="s">
        <v>29647</v>
      </c>
      <c r="G5859" s="6" t="s">
        <v>29923</v>
      </c>
      <c r="H5859" s="5" t="s">
        <v>29924</v>
      </c>
      <c r="I5859" s="8" t="s">
        <v>29925</v>
      </c>
      <c r="J5859" s="5" t="s">
        <v>42</v>
      </c>
      <c r="K5859" s="5" t="s">
        <v>1985</v>
      </c>
    </row>
    <row r="5860">
      <c r="A5860" s="4">
        <v>5272.0</v>
      </c>
      <c r="B5860" s="5" t="s">
        <v>29926</v>
      </c>
      <c r="C5860" s="5" t="s">
        <v>29927</v>
      </c>
      <c r="D5860" s="6" t="s">
        <v>29666</v>
      </c>
      <c r="E5860" s="5" t="s">
        <v>29647</v>
      </c>
      <c r="F5860" s="5" t="s">
        <v>29647</v>
      </c>
      <c r="G5860" s="6" t="s">
        <v>29928</v>
      </c>
      <c r="H5860" s="5" t="s">
        <v>29929</v>
      </c>
      <c r="I5860" s="8" t="s">
        <v>28305</v>
      </c>
      <c r="J5860" s="5" t="s">
        <v>42</v>
      </c>
      <c r="K5860" s="5" t="s">
        <v>16046</v>
      </c>
    </row>
    <row r="5861">
      <c r="A5861" s="4">
        <v>5271.0</v>
      </c>
      <c r="B5861" s="5" t="s">
        <v>29930</v>
      </c>
      <c r="C5861" s="5" t="s">
        <v>29931</v>
      </c>
      <c r="D5861" s="6" t="s">
        <v>29887</v>
      </c>
      <c r="E5861" s="5" t="s">
        <v>29647</v>
      </c>
      <c r="F5861" s="5" t="s">
        <v>29647</v>
      </c>
      <c r="G5861" s="6" t="s">
        <v>29932</v>
      </c>
      <c r="H5861" s="5" t="s">
        <v>29933</v>
      </c>
      <c r="I5861" s="8" t="s">
        <v>29934</v>
      </c>
      <c r="J5861" s="5" t="s">
        <v>93</v>
      </c>
      <c r="K5861" s="5" t="s">
        <v>170</v>
      </c>
    </row>
    <row r="5862">
      <c r="A5862" s="4">
        <v>5270.0</v>
      </c>
      <c r="B5862" s="5" t="s">
        <v>29935</v>
      </c>
      <c r="C5862" s="5" t="s">
        <v>29936</v>
      </c>
      <c r="D5862" s="6" t="s">
        <v>29937</v>
      </c>
      <c r="E5862" s="5" t="s">
        <v>29647</v>
      </c>
      <c r="F5862" s="5" t="s">
        <v>29647</v>
      </c>
      <c r="G5862" s="6" t="s">
        <v>29938</v>
      </c>
      <c r="H5862" s="5" t="s">
        <v>29939</v>
      </c>
      <c r="I5862" s="8" t="s">
        <v>29940</v>
      </c>
      <c r="J5862" s="5" t="s">
        <v>18</v>
      </c>
      <c r="K5862" s="5" t="s">
        <v>1144</v>
      </c>
    </row>
    <row r="5863">
      <c r="A5863" s="4">
        <v>5269.0</v>
      </c>
      <c r="B5863" s="5" t="s">
        <v>29941</v>
      </c>
      <c r="C5863" s="5" t="s">
        <v>29942</v>
      </c>
      <c r="D5863" s="6" t="s">
        <v>29887</v>
      </c>
      <c r="E5863" s="5" t="s">
        <v>29647</v>
      </c>
      <c r="F5863" s="5" t="s">
        <v>29647</v>
      </c>
      <c r="G5863" s="6" t="s">
        <v>29943</v>
      </c>
      <c r="H5863" s="7" t="s">
        <v>29944</v>
      </c>
      <c r="I5863" s="8" t="s">
        <v>29945</v>
      </c>
      <c r="J5863" s="5" t="s">
        <v>42</v>
      </c>
      <c r="K5863" s="5" t="s">
        <v>1250</v>
      </c>
    </row>
    <row r="5864">
      <c r="A5864" s="4">
        <v>5268.0</v>
      </c>
      <c r="B5864" s="5" t="s">
        <v>29946</v>
      </c>
      <c r="C5864" s="5" t="s">
        <v>29947</v>
      </c>
      <c r="D5864" s="6" t="s">
        <v>29887</v>
      </c>
      <c r="E5864" s="5" t="s">
        <v>29647</v>
      </c>
      <c r="F5864" s="5" t="s">
        <v>29647</v>
      </c>
      <c r="G5864" s="6" t="s">
        <v>29948</v>
      </c>
      <c r="H5864" s="5" t="s">
        <v>29949</v>
      </c>
      <c r="I5864" s="8" t="s">
        <v>29950</v>
      </c>
      <c r="J5864" s="5" t="s">
        <v>42</v>
      </c>
      <c r="K5864" s="5" t="s">
        <v>1985</v>
      </c>
    </row>
    <row r="5865">
      <c r="A5865" s="4">
        <v>5267.0</v>
      </c>
      <c r="B5865" s="5" t="s">
        <v>29951</v>
      </c>
      <c r="C5865" s="5" t="s">
        <v>29952</v>
      </c>
      <c r="D5865" s="6" t="s">
        <v>29887</v>
      </c>
      <c r="E5865" s="5" t="s">
        <v>29647</v>
      </c>
      <c r="F5865" s="5" t="s">
        <v>29647</v>
      </c>
      <c r="G5865" s="6" t="s">
        <v>29953</v>
      </c>
      <c r="H5865" s="5" t="s">
        <v>29954</v>
      </c>
      <c r="I5865" s="8" t="s">
        <v>29955</v>
      </c>
      <c r="J5865" s="5" t="s">
        <v>42</v>
      </c>
      <c r="K5865" s="5" t="s">
        <v>782</v>
      </c>
    </row>
    <row r="5866">
      <c r="A5866" s="4">
        <v>5266.0</v>
      </c>
      <c r="B5866" s="5" t="s">
        <v>29956</v>
      </c>
      <c r="C5866" s="5" t="s">
        <v>29957</v>
      </c>
      <c r="D5866" s="6" t="s">
        <v>29887</v>
      </c>
      <c r="E5866" s="5" t="s">
        <v>29647</v>
      </c>
      <c r="F5866" s="5" t="s">
        <v>29647</v>
      </c>
      <c r="G5866" s="6" t="s">
        <v>29958</v>
      </c>
      <c r="H5866" s="5" t="s">
        <v>29959</v>
      </c>
      <c r="I5866" s="8" t="s">
        <v>29960</v>
      </c>
      <c r="J5866" s="5" t="s">
        <v>42</v>
      </c>
      <c r="K5866" s="5" t="s">
        <v>7529</v>
      </c>
    </row>
    <row r="5867">
      <c r="A5867" s="4">
        <v>5265.0</v>
      </c>
      <c r="B5867" s="5" t="s">
        <v>29961</v>
      </c>
      <c r="C5867" s="5" t="s">
        <v>29962</v>
      </c>
      <c r="D5867" s="6" t="s">
        <v>29887</v>
      </c>
      <c r="E5867" s="5" t="s">
        <v>29647</v>
      </c>
      <c r="F5867" s="5" t="s">
        <v>29647</v>
      </c>
      <c r="G5867" s="6" t="s">
        <v>29963</v>
      </c>
      <c r="H5867" s="5" t="s">
        <v>29964</v>
      </c>
      <c r="I5867" s="8" t="s">
        <v>29965</v>
      </c>
      <c r="J5867" s="5" t="s">
        <v>108</v>
      </c>
      <c r="K5867" s="5" t="s">
        <v>921</v>
      </c>
    </row>
    <row r="5868">
      <c r="A5868" s="4">
        <v>5264.0</v>
      </c>
      <c r="B5868" s="5" t="s">
        <v>20596</v>
      </c>
      <c r="C5868" s="5" t="s">
        <v>29966</v>
      </c>
      <c r="D5868" s="6" t="s">
        <v>29653</v>
      </c>
      <c r="E5868" s="5" t="s">
        <v>29647</v>
      </c>
      <c r="F5868" s="5" t="s">
        <v>29647</v>
      </c>
      <c r="G5868" s="6" t="s">
        <v>29967</v>
      </c>
      <c r="H5868" s="5" t="s">
        <v>29968</v>
      </c>
      <c r="I5868" s="8" t="s">
        <v>29969</v>
      </c>
      <c r="J5868" s="5" t="s">
        <v>108</v>
      </c>
      <c r="K5868" s="5" t="s">
        <v>260</v>
      </c>
    </row>
    <row r="5869">
      <c r="A5869" s="4">
        <v>5263.0</v>
      </c>
      <c r="B5869" s="5" t="s">
        <v>29970</v>
      </c>
      <c r="C5869" s="5" t="s">
        <v>29971</v>
      </c>
      <c r="D5869" s="6" t="s">
        <v>29653</v>
      </c>
      <c r="E5869" s="5" t="s">
        <v>29647</v>
      </c>
      <c r="F5869" s="5" t="s">
        <v>29647</v>
      </c>
      <c r="G5869" s="6" t="s">
        <v>29972</v>
      </c>
      <c r="H5869" s="4" t="s">
        <v>29973</v>
      </c>
      <c r="I5869" s="11" t="s">
        <v>29974</v>
      </c>
      <c r="J5869" s="5" t="s">
        <v>42</v>
      </c>
      <c r="K5869" s="5" t="s">
        <v>52</v>
      </c>
    </row>
    <row r="5870">
      <c r="A5870" s="4">
        <v>5262.0</v>
      </c>
      <c r="B5870" s="5" t="s">
        <v>29975</v>
      </c>
      <c r="C5870" s="5" t="s">
        <v>29976</v>
      </c>
      <c r="D5870" s="6" t="s">
        <v>29887</v>
      </c>
      <c r="E5870" s="5" t="s">
        <v>29647</v>
      </c>
      <c r="F5870" s="5" t="s">
        <v>29647</v>
      </c>
      <c r="G5870" s="6" t="s">
        <v>29977</v>
      </c>
      <c r="H5870" s="5" t="s">
        <v>29978</v>
      </c>
      <c r="I5870" s="8" t="s">
        <v>29979</v>
      </c>
      <c r="J5870" s="5" t="s">
        <v>42</v>
      </c>
      <c r="K5870" s="4" t="s">
        <v>42</v>
      </c>
    </row>
    <row r="5871">
      <c r="A5871" s="4">
        <v>5261.0</v>
      </c>
      <c r="B5871" s="5" t="s">
        <v>29980</v>
      </c>
      <c r="C5871" s="5" t="s">
        <v>29981</v>
      </c>
      <c r="D5871" s="6" t="s">
        <v>29887</v>
      </c>
      <c r="E5871" s="5" t="s">
        <v>29647</v>
      </c>
      <c r="F5871" s="5" t="s">
        <v>29647</v>
      </c>
      <c r="G5871" s="6" t="s">
        <v>29982</v>
      </c>
      <c r="H5871" s="5" t="s">
        <v>29949</v>
      </c>
      <c r="I5871" s="8" t="s">
        <v>29950</v>
      </c>
      <c r="J5871" s="5" t="s">
        <v>42</v>
      </c>
      <c r="K5871" s="5" t="s">
        <v>27</v>
      </c>
    </row>
    <row r="5872">
      <c r="A5872" s="4">
        <v>5260.0</v>
      </c>
      <c r="B5872" s="5" t="s">
        <v>29983</v>
      </c>
      <c r="C5872" s="5" t="s">
        <v>29984</v>
      </c>
      <c r="D5872" s="6" t="s">
        <v>29887</v>
      </c>
      <c r="E5872" s="5" t="s">
        <v>29647</v>
      </c>
      <c r="F5872" s="5" t="s">
        <v>29647</v>
      </c>
      <c r="G5872" s="6" t="s">
        <v>29985</v>
      </c>
      <c r="H5872" s="7" t="s">
        <v>29986</v>
      </c>
      <c r="I5872" s="11" t="s">
        <v>29987</v>
      </c>
      <c r="J5872" s="5" t="s">
        <v>42</v>
      </c>
      <c r="K5872" s="5" t="s">
        <v>381</v>
      </c>
    </row>
    <row r="5873">
      <c r="A5873" s="4">
        <v>5259.0</v>
      </c>
      <c r="B5873" s="5" t="s">
        <v>29988</v>
      </c>
      <c r="C5873" s="5" t="s">
        <v>29989</v>
      </c>
      <c r="D5873" s="6" t="s">
        <v>29666</v>
      </c>
      <c r="E5873" s="5" t="s">
        <v>29647</v>
      </c>
      <c r="F5873" s="5" t="s">
        <v>29647</v>
      </c>
      <c r="G5873" s="6" t="s">
        <v>29990</v>
      </c>
      <c r="H5873" s="5" t="s">
        <v>29991</v>
      </c>
      <c r="I5873" s="8" t="s">
        <v>29992</v>
      </c>
      <c r="J5873" s="5" t="s">
        <v>42</v>
      </c>
      <c r="K5873" s="5" t="s">
        <v>294</v>
      </c>
    </row>
    <row r="5874">
      <c r="A5874" s="4">
        <v>5258.0</v>
      </c>
      <c r="B5874" s="5" t="s">
        <v>29993</v>
      </c>
      <c r="C5874" s="5" t="s">
        <v>29994</v>
      </c>
      <c r="D5874" s="6" t="s">
        <v>29937</v>
      </c>
      <c r="E5874" s="5" t="s">
        <v>29647</v>
      </c>
      <c r="F5874" s="5" t="s">
        <v>29647</v>
      </c>
      <c r="G5874" s="6" t="s">
        <v>29995</v>
      </c>
      <c r="H5874" s="5" t="s">
        <v>29996</v>
      </c>
      <c r="I5874" s="8" t="s">
        <v>29997</v>
      </c>
      <c r="J5874" s="5" t="s">
        <v>18</v>
      </c>
      <c r="K5874" s="5" t="s">
        <v>420</v>
      </c>
    </row>
    <row r="5875">
      <c r="A5875" s="4">
        <v>5257.0</v>
      </c>
      <c r="B5875" s="5" t="s">
        <v>29998</v>
      </c>
      <c r="C5875" s="5" t="s">
        <v>29999</v>
      </c>
      <c r="D5875" s="6" t="s">
        <v>29653</v>
      </c>
      <c r="E5875" s="5" t="s">
        <v>29647</v>
      </c>
      <c r="F5875" s="5" t="s">
        <v>29647</v>
      </c>
      <c r="G5875" s="6" t="s">
        <v>30000</v>
      </c>
      <c r="H5875" s="5" t="s">
        <v>30001</v>
      </c>
      <c r="I5875" s="8" t="s">
        <v>30002</v>
      </c>
      <c r="J5875" s="5" t="s">
        <v>42</v>
      </c>
      <c r="K5875" s="5" t="s">
        <v>152</v>
      </c>
    </row>
    <row r="5876">
      <c r="A5876" s="4">
        <v>5256.0</v>
      </c>
      <c r="B5876" s="5" t="s">
        <v>30003</v>
      </c>
      <c r="C5876" s="5" t="s">
        <v>30004</v>
      </c>
      <c r="D5876" s="6" t="s">
        <v>29653</v>
      </c>
      <c r="E5876" s="5" t="s">
        <v>29647</v>
      </c>
      <c r="F5876" s="5" t="s">
        <v>29647</v>
      </c>
      <c r="G5876" s="6" t="s">
        <v>30005</v>
      </c>
      <c r="H5876" s="4" t="s">
        <v>30006</v>
      </c>
      <c r="I5876" s="8" t="s">
        <v>30007</v>
      </c>
      <c r="J5876" s="5" t="s">
        <v>42</v>
      </c>
      <c r="K5876" s="5" t="s">
        <v>15297</v>
      </c>
    </row>
    <row r="5877">
      <c r="A5877" s="4">
        <v>5255.0</v>
      </c>
      <c r="B5877" s="5" t="s">
        <v>30008</v>
      </c>
      <c r="C5877" s="5" t="s">
        <v>30009</v>
      </c>
      <c r="D5877" s="6" t="s">
        <v>30010</v>
      </c>
      <c r="E5877" s="5" t="s">
        <v>29647</v>
      </c>
      <c r="F5877" s="5" t="s">
        <v>29647</v>
      </c>
      <c r="G5877" s="6" t="s">
        <v>30011</v>
      </c>
      <c r="H5877" s="5" t="s">
        <v>30012</v>
      </c>
      <c r="I5877" s="8" t="s">
        <v>30013</v>
      </c>
      <c r="J5877" s="5" t="s">
        <v>108</v>
      </c>
      <c r="K5877" s="5" t="s">
        <v>7677</v>
      </c>
    </row>
    <row r="5878">
      <c r="A5878" s="4">
        <v>5254.0</v>
      </c>
      <c r="B5878" s="5" t="s">
        <v>30014</v>
      </c>
      <c r="C5878" s="5" t="s">
        <v>30015</v>
      </c>
      <c r="D5878" s="6" t="s">
        <v>29691</v>
      </c>
      <c r="E5878" s="5" t="s">
        <v>29647</v>
      </c>
      <c r="F5878" s="5" t="s">
        <v>29647</v>
      </c>
      <c r="G5878" s="6" t="s">
        <v>30016</v>
      </c>
      <c r="H5878" s="5" t="s">
        <v>30017</v>
      </c>
      <c r="I5878" s="8" t="s">
        <v>41</v>
      </c>
      <c r="J5878" s="5" t="s">
        <v>108</v>
      </c>
      <c r="K5878" s="5" t="s">
        <v>16099</v>
      </c>
    </row>
    <row r="5879">
      <c r="A5879" s="4">
        <v>5253.0</v>
      </c>
      <c r="B5879" s="5" t="s">
        <v>30018</v>
      </c>
      <c r="C5879" s="5" t="s">
        <v>30019</v>
      </c>
      <c r="D5879" s="6" t="s">
        <v>29887</v>
      </c>
      <c r="E5879" s="5" t="s">
        <v>29647</v>
      </c>
      <c r="F5879" s="5" t="s">
        <v>29647</v>
      </c>
      <c r="G5879" s="6" t="s">
        <v>30020</v>
      </c>
      <c r="H5879" s="4" t="s">
        <v>30021</v>
      </c>
      <c r="I5879" s="8" t="s">
        <v>30022</v>
      </c>
      <c r="J5879" s="5" t="s">
        <v>42</v>
      </c>
      <c r="K5879" s="5" t="s">
        <v>260</v>
      </c>
    </row>
    <row r="5880">
      <c r="A5880" s="4">
        <v>5252.0</v>
      </c>
      <c r="B5880" s="5" t="s">
        <v>30023</v>
      </c>
      <c r="C5880" s="5" t="s">
        <v>30024</v>
      </c>
      <c r="D5880" s="6" t="s">
        <v>29681</v>
      </c>
      <c r="E5880" s="5" t="s">
        <v>29647</v>
      </c>
      <c r="F5880" s="5" t="s">
        <v>29647</v>
      </c>
      <c r="G5880" s="6" t="s">
        <v>30025</v>
      </c>
      <c r="H5880" s="5" t="s">
        <v>5213</v>
      </c>
      <c r="I5880" s="8" t="s">
        <v>30026</v>
      </c>
      <c r="J5880" s="5" t="s">
        <v>93</v>
      </c>
      <c r="K5880" s="4" t="s">
        <v>42</v>
      </c>
    </row>
    <row r="5881">
      <c r="A5881" s="4">
        <v>5251.0</v>
      </c>
      <c r="B5881" s="5" t="s">
        <v>30027</v>
      </c>
      <c r="C5881" s="5" t="s">
        <v>30028</v>
      </c>
      <c r="D5881" s="6" t="s">
        <v>29653</v>
      </c>
      <c r="E5881" s="5" t="s">
        <v>29647</v>
      </c>
      <c r="F5881" s="5" t="s">
        <v>29647</v>
      </c>
      <c r="G5881" s="6" t="s">
        <v>30029</v>
      </c>
      <c r="H5881" s="7" t="s">
        <v>30030</v>
      </c>
      <c r="I5881" s="8" t="str">
        <f>LOWER(SUBSTITUTE(SUBSTITUTE(SUBSTITUTE(SUBSTITUTE(SUBSTITUTE(SUBSTITUTE(SUBSTITUTE(B5881,"S.L.",""),"SL",""),"S.A.",""),"SA","")," ",""),".",""),",",""))&amp;".com"</f>
        <v>amedinamolera.com</v>
      </c>
      <c r="J5881" s="5" t="s">
        <v>42</v>
      </c>
      <c r="K5881" s="4" t="s">
        <v>42</v>
      </c>
    </row>
    <row r="5882">
      <c r="A5882" s="4">
        <v>5250.0</v>
      </c>
      <c r="B5882" s="5" t="s">
        <v>30031</v>
      </c>
      <c r="C5882" s="5" t="s">
        <v>30032</v>
      </c>
      <c r="D5882" s="6" t="s">
        <v>30033</v>
      </c>
      <c r="E5882" s="5" t="s">
        <v>30034</v>
      </c>
      <c r="F5882" s="5" t="s">
        <v>29647</v>
      </c>
      <c r="G5882" s="6" t="s">
        <v>30035</v>
      </c>
      <c r="H5882" s="7" t="s">
        <v>30036</v>
      </c>
      <c r="I5882" s="8" t="s">
        <v>30037</v>
      </c>
      <c r="J5882" s="5" t="s">
        <v>93</v>
      </c>
      <c r="K5882" s="5" t="s">
        <v>1446</v>
      </c>
    </row>
    <row r="5883">
      <c r="A5883" s="4">
        <v>5249.0</v>
      </c>
      <c r="B5883" s="5" t="s">
        <v>30038</v>
      </c>
      <c r="C5883" s="5" t="s">
        <v>30039</v>
      </c>
      <c r="D5883" s="6" t="s">
        <v>30040</v>
      </c>
      <c r="E5883" s="5" t="s">
        <v>30041</v>
      </c>
      <c r="F5883" s="5" t="s">
        <v>29647</v>
      </c>
      <c r="G5883" s="6" t="s">
        <v>30042</v>
      </c>
      <c r="H5883" s="7" t="s">
        <v>30043</v>
      </c>
      <c r="I5883" s="8" t="str">
        <f>LOWER(SUBSTITUTE(SUBSTITUTE(SUBSTITUTE(SUBSTITUTE(SUBSTITUTE(SUBSTITUTE(SUBSTITUTE(B5883,"S.L.",""),"SL",""),"S.A.",""),"SA","")," ",""),".",""),",",""))&amp;".com"</f>
        <v>franamica.com</v>
      </c>
      <c r="J5883" s="5" t="s">
        <v>42</v>
      </c>
      <c r="K5883" s="4" t="s">
        <v>42</v>
      </c>
    </row>
    <row r="5884">
      <c r="A5884" s="4">
        <v>5248.0</v>
      </c>
      <c r="B5884" s="5" t="s">
        <v>30044</v>
      </c>
      <c r="C5884" s="5" t="s">
        <v>30045</v>
      </c>
      <c r="D5884" s="6" t="s">
        <v>29708</v>
      </c>
      <c r="E5884" s="5" t="s">
        <v>29647</v>
      </c>
      <c r="F5884" s="5" t="s">
        <v>29647</v>
      </c>
      <c r="G5884" s="6" t="s">
        <v>30046</v>
      </c>
      <c r="H5884" s="4" t="s">
        <v>30047</v>
      </c>
      <c r="I5884" s="11" t="s">
        <v>30048</v>
      </c>
      <c r="J5884" s="5" t="s">
        <v>18</v>
      </c>
      <c r="K5884" s="5" t="s">
        <v>170</v>
      </c>
    </row>
    <row r="5885">
      <c r="A5885" s="4">
        <v>5247.0</v>
      </c>
      <c r="B5885" s="5" t="s">
        <v>30049</v>
      </c>
      <c r="C5885" s="5" t="s">
        <v>30050</v>
      </c>
      <c r="D5885" s="6" t="s">
        <v>29714</v>
      </c>
      <c r="E5885" s="5" t="s">
        <v>29715</v>
      </c>
      <c r="F5885" s="5" t="s">
        <v>29647</v>
      </c>
      <c r="G5885" s="6" t="s">
        <v>30051</v>
      </c>
      <c r="H5885" s="7" t="s">
        <v>30052</v>
      </c>
      <c r="I5885" s="8" t="str">
        <f>LOWER(SUBSTITUTE(SUBSTITUTE(SUBSTITUTE(SUBSTITUTE(SUBSTITUTE(SUBSTITUTE(SUBSTITUTE(B5885,"S.L.",""),"SL",""),"S.A.",""),"SA","")," ",""),".",""),",",""))&amp;".com"</f>
        <v>lamolinaplaza.com</v>
      </c>
      <c r="J5885" s="5" t="s">
        <v>108</v>
      </c>
      <c r="K5885" s="5" t="s">
        <v>152</v>
      </c>
    </row>
    <row r="5886">
      <c r="A5886" s="4">
        <v>5246.0</v>
      </c>
      <c r="B5886" s="5" t="s">
        <v>30053</v>
      </c>
      <c r="C5886" s="5" t="s">
        <v>30054</v>
      </c>
      <c r="D5886" s="6" t="s">
        <v>29714</v>
      </c>
      <c r="E5886" s="5" t="s">
        <v>29715</v>
      </c>
      <c r="F5886" s="5" t="s">
        <v>29647</v>
      </c>
      <c r="G5886" s="6" t="s">
        <v>30055</v>
      </c>
      <c r="H5886" s="5" t="s">
        <v>30056</v>
      </c>
      <c r="I5886" s="8" t="s">
        <v>30057</v>
      </c>
      <c r="J5886" s="5" t="s">
        <v>42</v>
      </c>
      <c r="K5886" s="5" t="s">
        <v>1495</v>
      </c>
    </row>
    <row r="5887">
      <c r="A5887" s="4">
        <v>5245.0</v>
      </c>
      <c r="B5887" s="5" t="s">
        <v>30058</v>
      </c>
      <c r="C5887" s="5" t="s">
        <v>30059</v>
      </c>
      <c r="D5887" s="6" t="s">
        <v>29851</v>
      </c>
      <c r="E5887" s="5" t="s">
        <v>29852</v>
      </c>
      <c r="F5887" s="5" t="s">
        <v>29647</v>
      </c>
      <c r="G5887" s="6" t="s">
        <v>30060</v>
      </c>
      <c r="H5887" s="5" t="s">
        <v>30061</v>
      </c>
      <c r="I5887" s="8" t="s">
        <v>30062</v>
      </c>
      <c r="J5887" s="5" t="s">
        <v>93</v>
      </c>
      <c r="K5887" s="4" t="s">
        <v>42</v>
      </c>
    </row>
    <row r="5888">
      <c r="A5888" s="4">
        <v>5244.0</v>
      </c>
      <c r="B5888" s="5" t="s">
        <v>30063</v>
      </c>
      <c r="C5888" s="5" t="s">
        <v>30064</v>
      </c>
      <c r="D5888" s="6" t="s">
        <v>29646</v>
      </c>
      <c r="E5888" s="5" t="s">
        <v>29647</v>
      </c>
      <c r="F5888" s="5" t="s">
        <v>29647</v>
      </c>
      <c r="G5888" s="6" t="s">
        <v>30065</v>
      </c>
      <c r="H5888" s="5" t="s">
        <v>30066</v>
      </c>
      <c r="I5888" s="9" t="s">
        <v>30067</v>
      </c>
      <c r="J5888" s="5" t="s">
        <v>18</v>
      </c>
      <c r="K5888" s="5" t="s">
        <v>2996</v>
      </c>
    </row>
    <row r="5889">
      <c r="A5889" s="4">
        <v>5243.0</v>
      </c>
      <c r="B5889" s="5" t="s">
        <v>30068</v>
      </c>
      <c r="C5889" s="5" t="s">
        <v>30069</v>
      </c>
      <c r="D5889" s="6" t="s">
        <v>30070</v>
      </c>
      <c r="E5889" s="5" t="s">
        <v>30071</v>
      </c>
      <c r="F5889" s="5" t="s">
        <v>29647</v>
      </c>
      <c r="G5889" s="6" t="s">
        <v>30072</v>
      </c>
      <c r="H5889" s="7" t="s">
        <v>30073</v>
      </c>
      <c r="I5889" s="4" t="str">
        <f>LOWER(SUBSTITUTE(SUBSTITUTE(SUBSTITUTE(SUBSTITUTE(SUBSTITUTE(SUBSTITUTE(SUBSTITUTE(B5889,"S.L.",""),"SL",""),"S.A.",""),"SA","")," ",""),".",""),",",""))&amp;".com"</f>
        <v>doñaaldonza.com</v>
      </c>
      <c r="J5889" s="5" t="s">
        <v>51</v>
      </c>
      <c r="K5889" s="4" t="s">
        <v>42</v>
      </c>
    </row>
    <row r="5890">
      <c r="A5890" s="4">
        <v>5242.0</v>
      </c>
      <c r="B5890" s="5" t="s">
        <v>922</v>
      </c>
      <c r="C5890" s="5" t="s">
        <v>30074</v>
      </c>
      <c r="D5890" s="6" t="s">
        <v>30075</v>
      </c>
      <c r="E5890" s="5" t="s">
        <v>30076</v>
      </c>
      <c r="F5890" s="5" t="s">
        <v>29647</v>
      </c>
      <c r="G5890" s="6" t="s">
        <v>30077</v>
      </c>
      <c r="H5890" s="5" t="s">
        <v>30078</v>
      </c>
      <c r="I5890" s="4" t="s">
        <v>30079</v>
      </c>
      <c r="J5890" s="5" t="s">
        <v>18</v>
      </c>
      <c r="K5890" s="5" t="s">
        <v>754</v>
      </c>
    </row>
    <row r="5891">
      <c r="A5891" s="4">
        <v>5241.0</v>
      </c>
      <c r="B5891" s="5" t="s">
        <v>11623</v>
      </c>
      <c r="C5891" s="5" t="s">
        <v>30080</v>
      </c>
      <c r="D5891" s="6" t="s">
        <v>30075</v>
      </c>
      <c r="E5891" s="5" t="s">
        <v>30076</v>
      </c>
      <c r="F5891" s="5" t="s">
        <v>29647</v>
      </c>
      <c r="G5891" s="6" t="s">
        <v>30081</v>
      </c>
      <c r="H5891" s="5" t="s">
        <v>30082</v>
      </c>
      <c r="I5891" s="8" t="s">
        <v>30083</v>
      </c>
      <c r="J5891" s="5" t="s">
        <v>108</v>
      </c>
      <c r="K5891" s="5" t="s">
        <v>2513</v>
      </c>
    </row>
    <row r="5892">
      <c r="A5892" s="4">
        <v>5240.0</v>
      </c>
      <c r="B5892" s="5" t="s">
        <v>30084</v>
      </c>
      <c r="C5892" s="5" t="s">
        <v>30085</v>
      </c>
      <c r="D5892" s="6" t="s">
        <v>29887</v>
      </c>
      <c r="E5892" s="5" t="s">
        <v>29647</v>
      </c>
      <c r="F5892" s="5" t="s">
        <v>29647</v>
      </c>
      <c r="G5892" s="6" t="s">
        <v>30086</v>
      </c>
      <c r="H5892" s="5" t="s">
        <v>30087</v>
      </c>
      <c r="I5892" s="8" t="s">
        <v>41</v>
      </c>
      <c r="J5892" s="5" t="s">
        <v>108</v>
      </c>
      <c r="K5892" s="5" t="s">
        <v>1086</v>
      </c>
    </row>
    <row r="5893">
      <c r="A5893" s="4">
        <v>5239.0</v>
      </c>
      <c r="B5893" s="5" t="s">
        <v>30088</v>
      </c>
      <c r="C5893" s="5" t="s">
        <v>30089</v>
      </c>
      <c r="D5893" s="6" t="s">
        <v>30090</v>
      </c>
      <c r="E5893" s="5" t="s">
        <v>29647</v>
      </c>
      <c r="F5893" s="5" t="s">
        <v>29647</v>
      </c>
      <c r="G5893" s="6" t="s">
        <v>30091</v>
      </c>
      <c r="H5893" s="5" t="s">
        <v>30092</v>
      </c>
      <c r="I5893" s="8" t="s">
        <v>30093</v>
      </c>
      <c r="J5893" s="5" t="s">
        <v>51</v>
      </c>
      <c r="K5893" s="5" t="s">
        <v>375</v>
      </c>
    </row>
    <row r="5894">
      <c r="A5894" s="4">
        <v>5238.0</v>
      </c>
      <c r="B5894" s="5" t="s">
        <v>30094</v>
      </c>
      <c r="C5894" s="5" t="s">
        <v>30095</v>
      </c>
      <c r="D5894" s="6" t="s">
        <v>29887</v>
      </c>
      <c r="E5894" s="5" t="s">
        <v>29647</v>
      </c>
      <c r="F5894" s="5" t="s">
        <v>29647</v>
      </c>
      <c r="G5894" s="6" t="s">
        <v>30096</v>
      </c>
      <c r="H5894" s="5" t="s">
        <v>30097</v>
      </c>
      <c r="I5894" s="9" t="s">
        <v>30098</v>
      </c>
      <c r="J5894" s="5" t="s">
        <v>108</v>
      </c>
      <c r="K5894" s="5" t="s">
        <v>233</v>
      </c>
    </row>
    <row r="5895">
      <c r="A5895" s="4">
        <v>5237.0</v>
      </c>
      <c r="B5895" s="5" t="s">
        <v>30099</v>
      </c>
      <c r="C5895" s="5" t="s">
        <v>30100</v>
      </c>
      <c r="D5895" s="6" t="s">
        <v>30090</v>
      </c>
      <c r="E5895" s="5" t="s">
        <v>29647</v>
      </c>
      <c r="F5895" s="5" t="s">
        <v>29647</v>
      </c>
      <c r="G5895" s="6" t="s">
        <v>30101</v>
      </c>
      <c r="H5895" s="7" t="s">
        <v>30102</v>
      </c>
      <c r="I5895" s="8" t="str">
        <f t="shared" ref="I5895:I5897" si="33">LOWER(SUBSTITUTE(SUBSTITUTE(SUBSTITUTE(SUBSTITUTE(SUBSTITUTE(SUBSTITUTE(SUBSTITUTE(B5895,"S.L.",""),"SL",""),"S.A.",""),"SA","")," ",""),".",""),",",""))&amp;".com"</f>
        <v>hotelmariano.com</v>
      </c>
      <c r="J5895" s="5" t="s">
        <v>18</v>
      </c>
      <c r="K5895" s="5" t="s">
        <v>2201</v>
      </c>
    </row>
    <row r="5896">
      <c r="A5896" s="4">
        <v>5236.0</v>
      </c>
      <c r="B5896" s="5" t="s">
        <v>30103</v>
      </c>
      <c r="C5896" s="5" t="s">
        <v>30104</v>
      </c>
      <c r="D5896" s="6" t="s">
        <v>29691</v>
      </c>
      <c r="E5896" s="5" t="s">
        <v>29647</v>
      </c>
      <c r="F5896" s="5" t="s">
        <v>29647</v>
      </c>
      <c r="G5896" s="6" t="s">
        <v>30105</v>
      </c>
      <c r="H5896" s="7" t="s">
        <v>30106</v>
      </c>
      <c r="I5896" s="8" t="str">
        <f t="shared" si="33"/>
        <v>elcisneverde.com</v>
      </c>
      <c r="J5896" s="5" t="s">
        <v>18</v>
      </c>
      <c r="K5896" s="5" t="s">
        <v>184</v>
      </c>
    </row>
    <row r="5897">
      <c r="A5897" s="4">
        <v>5235.0</v>
      </c>
      <c r="B5897" s="5" t="s">
        <v>30107</v>
      </c>
      <c r="C5897" s="5" t="s">
        <v>30108</v>
      </c>
      <c r="D5897" s="6" t="s">
        <v>29691</v>
      </c>
      <c r="E5897" s="5" t="s">
        <v>29647</v>
      </c>
      <c r="F5897" s="5" t="s">
        <v>29647</v>
      </c>
      <c r="G5897" s="6" t="s">
        <v>30109</v>
      </c>
      <c r="H5897" s="7" t="s">
        <v>30110</v>
      </c>
      <c r="I5897" s="8" t="str">
        <f t="shared" si="33"/>
        <v>hotelesturisticosunidos.com</v>
      </c>
      <c r="J5897" s="5" t="s">
        <v>18</v>
      </c>
      <c r="K5897" s="4" t="s">
        <v>42</v>
      </c>
    </row>
    <row r="5898">
      <c r="A5898" s="4">
        <v>5234.0</v>
      </c>
      <c r="B5898" s="5" t="s">
        <v>30111</v>
      </c>
      <c r="C5898" s="5" t="s">
        <v>30112</v>
      </c>
      <c r="D5898" s="6" t="s">
        <v>29681</v>
      </c>
      <c r="E5898" s="5" t="s">
        <v>29647</v>
      </c>
      <c r="F5898" s="5" t="s">
        <v>29647</v>
      </c>
      <c r="G5898" s="6" t="s">
        <v>30113</v>
      </c>
      <c r="H5898" s="5" t="s">
        <v>30114</v>
      </c>
      <c r="I5898" s="8" t="s">
        <v>30115</v>
      </c>
      <c r="J5898" s="5" t="s">
        <v>42</v>
      </c>
      <c r="K5898" s="5" t="s">
        <v>711</v>
      </c>
    </row>
    <row r="5899">
      <c r="A5899" s="4">
        <v>5233.0</v>
      </c>
      <c r="B5899" s="5" t="s">
        <v>30116</v>
      </c>
      <c r="C5899" s="5" t="s">
        <v>30117</v>
      </c>
      <c r="D5899" s="6" t="s">
        <v>29681</v>
      </c>
      <c r="E5899" s="5" t="s">
        <v>29647</v>
      </c>
      <c r="F5899" s="5" t="s">
        <v>29647</v>
      </c>
      <c r="G5899" s="6" t="s">
        <v>30118</v>
      </c>
      <c r="H5899" s="7" t="s">
        <v>30119</v>
      </c>
      <c r="I5899" s="8" t="s">
        <v>30120</v>
      </c>
      <c r="J5899" s="5" t="s">
        <v>51</v>
      </c>
      <c r="K5899" s="5" t="s">
        <v>15297</v>
      </c>
    </row>
    <row r="5900">
      <c r="A5900" s="4">
        <v>5232.0</v>
      </c>
      <c r="B5900" s="5" t="s">
        <v>30121</v>
      </c>
      <c r="C5900" s="5" t="s">
        <v>30122</v>
      </c>
      <c r="D5900" s="6" t="s">
        <v>29681</v>
      </c>
      <c r="E5900" s="5" t="s">
        <v>29647</v>
      </c>
      <c r="F5900" s="5" t="s">
        <v>29647</v>
      </c>
      <c r="G5900" s="6" t="s">
        <v>30123</v>
      </c>
      <c r="H5900" s="7" t="s">
        <v>30124</v>
      </c>
      <c r="I5900" s="8" t="str">
        <f>LOWER(SUBSTITUTE(SUBSTITUTE(SUBSTITUTE(SUBSTITUTE(SUBSTITUTE(SUBSTITUTE(SUBSTITUTE(B5900,"S.L.",""),"SL",""),"S.A.",""),"SA","")," ",""),".",""),",",""))&amp;".com"</f>
        <v>palacetemirador.com</v>
      </c>
      <c r="J5900" s="5" t="s">
        <v>42</v>
      </c>
      <c r="K5900" s="5" t="s">
        <v>1162</v>
      </c>
    </row>
    <row r="5901">
      <c r="A5901" s="4">
        <v>5231.0</v>
      </c>
      <c r="B5901" s="5" t="s">
        <v>30125</v>
      </c>
      <c r="C5901" s="5" t="s">
        <v>30126</v>
      </c>
      <c r="D5901" s="6" t="s">
        <v>29653</v>
      </c>
      <c r="E5901" s="5" t="s">
        <v>29647</v>
      </c>
      <c r="F5901" s="5" t="s">
        <v>29647</v>
      </c>
      <c r="G5901" s="6" t="s">
        <v>30127</v>
      </c>
      <c r="H5901" s="5" t="s">
        <v>30128</v>
      </c>
      <c r="I5901" s="9" t="s">
        <v>30129</v>
      </c>
      <c r="J5901" s="5" t="s">
        <v>18</v>
      </c>
      <c r="K5901" s="5" t="s">
        <v>152</v>
      </c>
    </row>
    <row r="5902">
      <c r="A5902" s="4">
        <v>5230.0</v>
      </c>
      <c r="B5902" s="5" t="s">
        <v>30130</v>
      </c>
      <c r="C5902" s="5" t="s">
        <v>30131</v>
      </c>
      <c r="D5902" s="6" t="s">
        <v>30132</v>
      </c>
      <c r="E5902" s="5" t="s">
        <v>29647</v>
      </c>
      <c r="F5902" s="5" t="s">
        <v>29647</v>
      </c>
      <c r="G5902" s="6" t="s">
        <v>30133</v>
      </c>
      <c r="H5902" s="7" t="s">
        <v>30134</v>
      </c>
      <c r="I5902" s="4" t="str">
        <f>LOWER(SUBSTITUTE(SUBSTITUTE(SUBSTITUTE(SUBSTITUTE(SUBSTITUTE(SUBSTITUTE(SUBSTITUTE(B5902,"S.L.",""),"SL",""),"S.A.",""),"SA","")," ",""),".",""),",",""))&amp;".com"</f>
        <v>trypcórdoba.com</v>
      </c>
      <c r="J5902" s="5" t="s">
        <v>18</v>
      </c>
      <c r="K5902" s="5" t="s">
        <v>7194</v>
      </c>
    </row>
    <row r="5903">
      <c r="A5903" s="4">
        <v>5229.0</v>
      </c>
      <c r="B5903" s="5" t="s">
        <v>30135</v>
      </c>
      <c r="C5903" s="5" t="s">
        <v>30136</v>
      </c>
      <c r="D5903" s="6" t="s">
        <v>29653</v>
      </c>
      <c r="E5903" s="5" t="s">
        <v>29647</v>
      </c>
      <c r="F5903" s="5" t="s">
        <v>29647</v>
      </c>
      <c r="G5903" s="6" t="s">
        <v>30137</v>
      </c>
      <c r="H5903" s="7" t="s">
        <v>30138</v>
      </c>
      <c r="I5903" s="8" t="s">
        <v>30139</v>
      </c>
      <c r="J5903" s="5" t="s">
        <v>18</v>
      </c>
      <c r="K5903" s="5" t="s">
        <v>764</v>
      </c>
    </row>
    <row r="5904">
      <c r="A5904" s="4">
        <v>5228.0</v>
      </c>
      <c r="B5904" s="5" t="s">
        <v>30140</v>
      </c>
      <c r="C5904" s="5" t="s">
        <v>30141</v>
      </c>
      <c r="D5904" s="6" t="s">
        <v>29653</v>
      </c>
      <c r="E5904" s="5" t="s">
        <v>29647</v>
      </c>
      <c r="F5904" s="5" t="s">
        <v>29647</v>
      </c>
      <c r="G5904" s="6" t="s">
        <v>30142</v>
      </c>
      <c r="H5904" s="7" t="s">
        <v>30143</v>
      </c>
      <c r="I5904" s="8" t="s">
        <v>30144</v>
      </c>
      <c r="J5904" s="5" t="s">
        <v>18</v>
      </c>
      <c r="K5904" s="4" t="s">
        <v>42</v>
      </c>
    </row>
    <row r="5905">
      <c r="A5905" s="4">
        <v>5227.0</v>
      </c>
      <c r="B5905" s="5" t="s">
        <v>30145</v>
      </c>
      <c r="C5905" s="5" t="s">
        <v>30146</v>
      </c>
      <c r="D5905" s="6" t="s">
        <v>29691</v>
      </c>
      <c r="E5905" s="5" t="s">
        <v>29647</v>
      </c>
      <c r="F5905" s="5" t="s">
        <v>29647</v>
      </c>
      <c r="G5905" s="6" t="s">
        <v>30147</v>
      </c>
      <c r="H5905" s="5" t="s">
        <v>30148</v>
      </c>
      <c r="I5905" s="8" t="s">
        <v>30149</v>
      </c>
      <c r="J5905" s="5" t="s">
        <v>108</v>
      </c>
      <c r="K5905" s="5" t="s">
        <v>764</v>
      </c>
    </row>
    <row r="5906">
      <c r="A5906" s="4">
        <v>5226.0</v>
      </c>
      <c r="B5906" s="5" t="s">
        <v>30150</v>
      </c>
      <c r="C5906" s="5" t="s">
        <v>30151</v>
      </c>
      <c r="D5906" s="6" t="s">
        <v>29887</v>
      </c>
      <c r="E5906" s="5" t="s">
        <v>29647</v>
      </c>
      <c r="F5906" s="5" t="s">
        <v>29647</v>
      </c>
      <c r="G5906" s="6" t="s">
        <v>30152</v>
      </c>
      <c r="H5906" s="7" t="s">
        <v>30153</v>
      </c>
      <c r="I5906" s="8" t="s">
        <v>30154</v>
      </c>
      <c r="J5906" s="5" t="s">
        <v>108</v>
      </c>
      <c r="K5906" s="5" t="s">
        <v>553</v>
      </c>
    </row>
    <row r="5907">
      <c r="A5907" s="4">
        <v>5225.0</v>
      </c>
      <c r="B5907" s="5" t="s">
        <v>30155</v>
      </c>
      <c r="C5907" s="5" t="s">
        <v>30156</v>
      </c>
      <c r="D5907" s="6" t="s">
        <v>30157</v>
      </c>
      <c r="E5907" s="5" t="s">
        <v>30158</v>
      </c>
      <c r="F5907" s="5" t="s">
        <v>29647</v>
      </c>
      <c r="G5907" s="6" t="s">
        <v>30159</v>
      </c>
      <c r="H5907" s="5" t="s">
        <v>30160</v>
      </c>
      <c r="I5907" s="8" t="s">
        <v>30161</v>
      </c>
      <c r="J5907" s="5" t="s">
        <v>18</v>
      </c>
      <c r="K5907" s="5" t="s">
        <v>280</v>
      </c>
    </row>
    <row r="5908">
      <c r="A5908" s="4">
        <v>5224.0</v>
      </c>
      <c r="B5908" s="5" t="s">
        <v>30162</v>
      </c>
      <c r="C5908" s="5" t="s">
        <v>30163</v>
      </c>
      <c r="D5908" s="6" t="s">
        <v>30164</v>
      </c>
      <c r="E5908" s="5" t="s">
        <v>30165</v>
      </c>
      <c r="F5908" s="5" t="s">
        <v>29647</v>
      </c>
      <c r="G5908" s="6" t="s">
        <v>30166</v>
      </c>
      <c r="H5908" s="5" t="s">
        <v>30167</v>
      </c>
      <c r="I5908" s="8" t="s">
        <v>30168</v>
      </c>
      <c r="J5908" s="5" t="s">
        <v>93</v>
      </c>
      <c r="K5908" s="5" t="s">
        <v>280</v>
      </c>
    </row>
    <row r="5909">
      <c r="A5909" s="4">
        <v>5223.0</v>
      </c>
      <c r="B5909" s="5" t="s">
        <v>30169</v>
      </c>
      <c r="C5909" s="5" t="s">
        <v>30170</v>
      </c>
      <c r="D5909" s="6" t="s">
        <v>29714</v>
      </c>
      <c r="E5909" s="5" t="s">
        <v>29715</v>
      </c>
      <c r="F5909" s="5" t="s">
        <v>29647</v>
      </c>
      <c r="G5909" s="6" t="s">
        <v>30171</v>
      </c>
      <c r="H5909" s="7" t="s">
        <v>30172</v>
      </c>
      <c r="I5909" s="8" t="s">
        <v>30173</v>
      </c>
      <c r="J5909" s="5" t="s">
        <v>108</v>
      </c>
      <c r="K5909" s="5" t="s">
        <v>711</v>
      </c>
    </row>
    <row r="5910">
      <c r="A5910" s="4">
        <v>5222.0</v>
      </c>
      <c r="B5910" s="5" t="s">
        <v>30174</v>
      </c>
      <c r="C5910" s="5" t="s">
        <v>30175</v>
      </c>
      <c r="D5910" s="6" t="s">
        <v>30176</v>
      </c>
      <c r="E5910" s="5" t="s">
        <v>30177</v>
      </c>
      <c r="F5910" s="5" t="s">
        <v>29647</v>
      </c>
      <c r="G5910" s="6" t="s">
        <v>30178</v>
      </c>
      <c r="H5910" s="5" t="s">
        <v>30179</v>
      </c>
      <c r="I5910" s="8" t="s">
        <v>30180</v>
      </c>
      <c r="J5910" s="5" t="s">
        <v>42</v>
      </c>
      <c r="K5910" s="4" t="s">
        <v>42</v>
      </c>
    </row>
    <row r="5911">
      <c r="A5911" s="4">
        <v>5221.0</v>
      </c>
      <c r="B5911" s="5" t="s">
        <v>30181</v>
      </c>
      <c r="C5911" s="5" t="s">
        <v>30182</v>
      </c>
      <c r="D5911" s="6" t="s">
        <v>30183</v>
      </c>
      <c r="E5911" s="5" t="s">
        <v>30184</v>
      </c>
      <c r="F5911" s="5" t="s">
        <v>29647</v>
      </c>
      <c r="G5911" s="6" t="s">
        <v>30185</v>
      </c>
      <c r="H5911" s="7" t="s">
        <v>30186</v>
      </c>
      <c r="I5911" s="8" t="s">
        <v>30187</v>
      </c>
      <c r="J5911" s="5" t="s">
        <v>42</v>
      </c>
      <c r="K5911" s="5" t="s">
        <v>578</v>
      </c>
    </row>
    <row r="5912">
      <c r="A5912" s="4">
        <v>5220.0</v>
      </c>
      <c r="B5912" s="5" t="s">
        <v>30188</v>
      </c>
      <c r="C5912" s="5" t="s">
        <v>30189</v>
      </c>
      <c r="D5912" s="6" t="s">
        <v>30190</v>
      </c>
      <c r="E5912" s="5" t="s">
        <v>30191</v>
      </c>
      <c r="F5912" s="5" t="s">
        <v>29647</v>
      </c>
      <c r="G5912" s="6" t="s">
        <v>30192</v>
      </c>
      <c r="H5912" s="7" t="s">
        <v>30193</v>
      </c>
      <c r="I5912" s="8" t="str">
        <f>LOWER(SUBSTITUTE(SUBSTITUTE(SUBSTITUTE(SUBSTITUTE(SUBSTITUTE(SUBSTITUTE(SUBSTITUTE(B5912,"S.L.",""),"SL",""),"S.A.",""),"SA","")," ",""),".",""),",",""))&amp;".com"</f>
        <v>casdedonadame.com</v>
      </c>
      <c r="J5912" s="5" t="s">
        <v>93</v>
      </c>
      <c r="K5912" s="5" t="s">
        <v>553</v>
      </c>
    </row>
    <row r="5913">
      <c r="A5913" s="4">
        <v>5219.0</v>
      </c>
      <c r="B5913" s="5" t="s">
        <v>30194</v>
      </c>
      <c r="C5913" s="5" t="s">
        <v>30195</v>
      </c>
      <c r="D5913" s="6" t="s">
        <v>30196</v>
      </c>
      <c r="E5913" s="5" t="s">
        <v>30197</v>
      </c>
      <c r="F5913" s="5" t="s">
        <v>29647</v>
      </c>
      <c r="G5913" s="6" t="s">
        <v>30198</v>
      </c>
      <c r="H5913" s="7" t="s">
        <v>30199</v>
      </c>
      <c r="I5913" s="8" t="s">
        <v>30200</v>
      </c>
      <c r="J5913" s="5" t="s">
        <v>108</v>
      </c>
      <c r="K5913" s="5" t="s">
        <v>115</v>
      </c>
    </row>
    <row r="5914">
      <c r="A5914" s="4">
        <v>5218.0</v>
      </c>
      <c r="B5914" s="5" t="s">
        <v>30201</v>
      </c>
      <c r="C5914" s="5" t="s">
        <v>30202</v>
      </c>
      <c r="D5914" s="6" t="s">
        <v>30203</v>
      </c>
      <c r="E5914" s="5" t="s">
        <v>30204</v>
      </c>
      <c r="F5914" s="5" t="s">
        <v>29647</v>
      </c>
      <c r="G5914" s="6" t="s">
        <v>30205</v>
      </c>
      <c r="H5914" s="5" t="s">
        <v>30206</v>
      </c>
      <c r="I5914" s="9" t="s">
        <v>30207</v>
      </c>
      <c r="J5914" s="5" t="s">
        <v>18</v>
      </c>
      <c r="K5914" s="5" t="s">
        <v>27</v>
      </c>
    </row>
    <row r="5915">
      <c r="A5915" s="4">
        <v>5217.0</v>
      </c>
      <c r="B5915" s="5" t="s">
        <v>30208</v>
      </c>
      <c r="C5915" s="5" t="s">
        <v>30209</v>
      </c>
      <c r="D5915" s="6" t="s">
        <v>29720</v>
      </c>
      <c r="E5915" s="5" t="s">
        <v>29721</v>
      </c>
      <c r="F5915" s="5" t="s">
        <v>29647</v>
      </c>
      <c r="G5915" s="6" t="s">
        <v>30210</v>
      </c>
      <c r="H5915" s="5" t="s">
        <v>30211</v>
      </c>
      <c r="I5915" s="8" t="s">
        <v>30212</v>
      </c>
      <c r="J5915" s="5" t="s">
        <v>93</v>
      </c>
      <c r="K5915" s="5" t="s">
        <v>115</v>
      </c>
    </row>
    <row r="5916">
      <c r="A5916" s="4">
        <v>5216.0</v>
      </c>
      <c r="B5916" s="5" t="s">
        <v>30213</v>
      </c>
      <c r="C5916" s="5" t="s">
        <v>30214</v>
      </c>
      <c r="D5916" s="6" t="s">
        <v>30090</v>
      </c>
      <c r="E5916" s="5" t="s">
        <v>29647</v>
      </c>
      <c r="F5916" s="5" t="s">
        <v>29647</v>
      </c>
      <c r="G5916" s="6" t="s">
        <v>30215</v>
      </c>
      <c r="H5916" s="7" t="s">
        <v>30216</v>
      </c>
      <c r="I5916" s="8" t="s">
        <v>30217</v>
      </c>
      <c r="J5916" s="5" t="s">
        <v>51</v>
      </c>
      <c r="K5916" s="5" t="s">
        <v>1421</v>
      </c>
    </row>
    <row r="5917">
      <c r="A5917" s="4">
        <v>11557.0</v>
      </c>
      <c r="B5917" s="5" t="s">
        <v>30218</v>
      </c>
      <c r="C5917" s="5" t="s">
        <v>30219</v>
      </c>
      <c r="D5917" s="6" t="s">
        <v>29811</v>
      </c>
      <c r="E5917" s="5" t="s">
        <v>29812</v>
      </c>
      <c r="F5917" s="5" t="s">
        <v>29647</v>
      </c>
      <c r="G5917" s="12" t="s">
        <v>30220</v>
      </c>
      <c r="H5917" s="5" t="s">
        <v>30221</v>
      </c>
      <c r="I5917" s="8" t="s">
        <v>30222</v>
      </c>
      <c r="J5917" s="5" t="s">
        <v>42</v>
      </c>
      <c r="K5917" s="5" t="s">
        <v>184</v>
      </c>
    </row>
    <row r="5918">
      <c r="A5918" s="4">
        <v>5215.0</v>
      </c>
      <c r="B5918" s="5" t="s">
        <v>30223</v>
      </c>
      <c r="C5918" s="5" t="s">
        <v>30224</v>
      </c>
      <c r="D5918" s="6" t="s">
        <v>30225</v>
      </c>
      <c r="E5918" s="5" t="s">
        <v>30226</v>
      </c>
      <c r="F5918" s="5" t="s">
        <v>30226</v>
      </c>
      <c r="G5918" s="6" t="s">
        <v>30227</v>
      </c>
      <c r="H5918" s="5" t="s">
        <v>30228</v>
      </c>
      <c r="I5918" s="8" t="s">
        <v>30229</v>
      </c>
      <c r="J5918" s="5" t="s">
        <v>42</v>
      </c>
      <c r="K5918" s="4" t="s">
        <v>42</v>
      </c>
    </row>
    <row r="5919">
      <c r="A5919" s="4">
        <v>5214.0</v>
      </c>
      <c r="B5919" s="5" t="s">
        <v>30230</v>
      </c>
      <c r="C5919" s="5" t="s">
        <v>30231</v>
      </c>
      <c r="D5919" s="6" t="s">
        <v>30232</v>
      </c>
      <c r="E5919" s="5" t="s">
        <v>30233</v>
      </c>
      <c r="F5919" s="5" t="s">
        <v>30226</v>
      </c>
      <c r="G5919" s="6" t="s">
        <v>30234</v>
      </c>
      <c r="H5919" s="5" t="s">
        <v>30235</v>
      </c>
      <c r="I5919" s="8" t="s">
        <v>30236</v>
      </c>
      <c r="J5919" s="5" t="s">
        <v>108</v>
      </c>
      <c r="K5919" s="4" t="s">
        <v>42</v>
      </c>
    </row>
    <row r="5920">
      <c r="A5920" s="4">
        <v>5213.0</v>
      </c>
      <c r="B5920" s="5" t="s">
        <v>30237</v>
      </c>
      <c r="C5920" s="5" t="s">
        <v>30238</v>
      </c>
      <c r="D5920" s="6" t="s">
        <v>30239</v>
      </c>
      <c r="E5920" s="5" t="s">
        <v>30240</v>
      </c>
      <c r="F5920" s="5" t="s">
        <v>30226</v>
      </c>
      <c r="G5920" s="6" t="s">
        <v>30241</v>
      </c>
      <c r="H5920" s="7" t="s">
        <v>30242</v>
      </c>
      <c r="I5920" s="4" t="str">
        <f t="shared" ref="I5920:I5921" si="34">LOWER(SUBSTITUTE(SUBSTITUTE(SUBSTITUTE(SUBSTITUTE(SUBSTITUTE(SUBSTITUTE(SUBSTITUTE(B5920,"S.L.",""),"SL",""),"S.A.",""),"SA","")," ",""),".",""),",",""))&amp;".com"</f>
        <v>l´boutiquetarifa.com</v>
      </c>
      <c r="J5920" s="5" t="s">
        <v>42</v>
      </c>
      <c r="K5920" s="4" t="s">
        <v>42</v>
      </c>
    </row>
    <row r="5921">
      <c r="A5921" s="4">
        <v>5212.0</v>
      </c>
      <c r="B5921" s="5" t="s">
        <v>30243</v>
      </c>
      <c r="C5921" s="5" t="s">
        <v>30244</v>
      </c>
      <c r="D5921" s="6" t="s">
        <v>30239</v>
      </c>
      <c r="E5921" s="5" t="s">
        <v>30240</v>
      </c>
      <c r="F5921" s="5" t="s">
        <v>30226</v>
      </c>
      <c r="G5921" s="6" t="s">
        <v>30245</v>
      </c>
      <c r="H5921" s="7" t="s">
        <v>30246</v>
      </c>
      <c r="I5921" s="4" t="str">
        <f t="shared" si="34"/>
        <v>marinatarifacentroapartments&amp;rooms.com</v>
      </c>
      <c r="J5921" s="5" t="s">
        <v>18</v>
      </c>
      <c r="K5921" s="4" t="s">
        <v>42</v>
      </c>
    </row>
    <row r="5922">
      <c r="A5922" s="4">
        <v>5211.0</v>
      </c>
      <c r="B5922" s="5" t="s">
        <v>30247</v>
      </c>
      <c r="C5922" s="5" t="s">
        <v>30248</v>
      </c>
      <c r="D5922" s="6" t="s">
        <v>30249</v>
      </c>
      <c r="E5922" s="5" t="s">
        <v>30226</v>
      </c>
      <c r="F5922" s="5" t="s">
        <v>30226</v>
      </c>
      <c r="G5922" s="6" t="s">
        <v>30250</v>
      </c>
      <c r="H5922" s="5" t="s">
        <v>30251</v>
      </c>
      <c r="I5922" s="8" t="s">
        <v>30252</v>
      </c>
      <c r="J5922" s="5" t="s">
        <v>463</v>
      </c>
      <c r="K5922" s="5" t="s">
        <v>294</v>
      </c>
    </row>
    <row r="5923">
      <c r="A5923" s="4">
        <v>5210.0</v>
      </c>
      <c r="B5923" s="5" t="s">
        <v>30253</v>
      </c>
      <c r="C5923" s="5" t="s">
        <v>30254</v>
      </c>
      <c r="D5923" s="6" t="s">
        <v>30255</v>
      </c>
      <c r="E5923" s="5" t="s">
        <v>30256</v>
      </c>
      <c r="F5923" s="5" t="s">
        <v>30226</v>
      </c>
      <c r="G5923" s="6" t="s">
        <v>30257</v>
      </c>
      <c r="H5923" s="7" t="s">
        <v>30258</v>
      </c>
      <c r="I5923" s="4" t="str">
        <f>LOWER(SUBSTITUTE(SUBSTITUTE(SUBSTITUTE(SUBSTITUTE(SUBSTITUTE(SUBSTITUTE(SUBSTITUTE(B5923,"S.L.",""),"SL",""),"S.A.",""),"SA","")," ",""),".",""),",",""))&amp;".com"</f>
        <v>fiestahoteles&amp;resorts.com</v>
      </c>
      <c r="J5923" s="5" t="s">
        <v>108</v>
      </c>
      <c r="K5923" s="4" t="s">
        <v>42</v>
      </c>
    </row>
    <row r="5924">
      <c r="A5924" s="4">
        <v>5209.0</v>
      </c>
      <c r="B5924" s="5" t="s">
        <v>30259</v>
      </c>
      <c r="C5924" s="5" t="s">
        <v>30260</v>
      </c>
      <c r="D5924" s="6" t="s">
        <v>30255</v>
      </c>
      <c r="E5924" s="5" t="s">
        <v>30256</v>
      </c>
      <c r="F5924" s="5" t="s">
        <v>30226</v>
      </c>
      <c r="G5924" s="6" t="s">
        <v>30261</v>
      </c>
      <c r="H5924" s="5" t="s">
        <v>30262</v>
      </c>
      <c r="I5924" s="9" t="s">
        <v>30263</v>
      </c>
      <c r="J5924" s="5" t="s">
        <v>18</v>
      </c>
      <c r="K5924" s="5" t="s">
        <v>201</v>
      </c>
    </row>
    <row r="5925">
      <c r="A5925" s="4">
        <v>5208.0</v>
      </c>
      <c r="B5925" s="5" t="s">
        <v>30264</v>
      </c>
      <c r="C5925" s="5" t="s">
        <v>30265</v>
      </c>
      <c r="D5925" s="6" t="s">
        <v>30255</v>
      </c>
      <c r="E5925" s="5" t="s">
        <v>30256</v>
      </c>
      <c r="F5925" s="5" t="s">
        <v>30226</v>
      </c>
      <c r="G5925" s="6" t="s">
        <v>30266</v>
      </c>
      <c r="H5925" s="5" t="s">
        <v>30267</v>
      </c>
      <c r="I5925" s="8" t="s">
        <v>30268</v>
      </c>
      <c r="J5925" s="5" t="s">
        <v>42</v>
      </c>
      <c r="K5925" s="5" t="s">
        <v>1210</v>
      </c>
    </row>
    <row r="5926">
      <c r="A5926" s="4">
        <v>5207.0</v>
      </c>
      <c r="B5926" s="5" t="s">
        <v>30269</v>
      </c>
      <c r="C5926" s="5" t="s">
        <v>30270</v>
      </c>
      <c r="D5926" s="6" t="s">
        <v>30271</v>
      </c>
      <c r="E5926" s="5" t="s">
        <v>30272</v>
      </c>
      <c r="F5926" s="5" t="s">
        <v>30226</v>
      </c>
      <c r="G5926" s="6" t="s">
        <v>30273</v>
      </c>
      <c r="H5926" s="5" t="s">
        <v>30274</v>
      </c>
      <c r="I5926" s="9" t="s">
        <v>30275</v>
      </c>
      <c r="J5926" s="5" t="s">
        <v>42</v>
      </c>
      <c r="K5926" s="5" t="s">
        <v>170</v>
      </c>
    </row>
    <row r="5927">
      <c r="A5927" s="4">
        <v>5206.0</v>
      </c>
      <c r="B5927" s="5" t="s">
        <v>30276</v>
      </c>
      <c r="C5927" s="5" t="s">
        <v>30277</v>
      </c>
      <c r="D5927" s="6" t="s">
        <v>30271</v>
      </c>
      <c r="E5927" s="5" t="s">
        <v>30272</v>
      </c>
      <c r="F5927" s="5" t="s">
        <v>30226</v>
      </c>
      <c r="G5927" s="6" t="s">
        <v>30278</v>
      </c>
      <c r="H5927" s="5" t="s">
        <v>30279</v>
      </c>
      <c r="I5927" s="8" t="s">
        <v>30280</v>
      </c>
      <c r="J5927" s="5" t="s">
        <v>108</v>
      </c>
      <c r="K5927" s="5" t="s">
        <v>1027</v>
      </c>
    </row>
    <row r="5928">
      <c r="A5928" s="4">
        <v>5205.0</v>
      </c>
      <c r="B5928" s="5" t="s">
        <v>30281</v>
      </c>
      <c r="C5928" s="5" t="s">
        <v>30282</v>
      </c>
      <c r="D5928" s="6" t="s">
        <v>30271</v>
      </c>
      <c r="E5928" s="5" t="s">
        <v>30272</v>
      </c>
      <c r="F5928" s="5" t="s">
        <v>30226</v>
      </c>
      <c r="G5928" s="6" t="s">
        <v>30283</v>
      </c>
      <c r="H5928" s="7" t="s">
        <v>30284</v>
      </c>
      <c r="I5928" s="8" t="str">
        <f>LOWER(SUBSTITUTE(SUBSTITUTE(SUBSTITUTE(SUBSTITUTE(SUBSTITUTE(SUBSTITUTE(SUBSTITUTE(B5928,"S.L.",""),"SL",""),"S.A.",""),"SA","")," ",""),".",""),",",""))&amp;".com"</f>
        <v>abaquehotelera.com</v>
      </c>
      <c r="J5928" s="5" t="s">
        <v>42</v>
      </c>
      <c r="K5928" s="4" t="s">
        <v>42</v>
      </c>
    </row>
    <row r="5929">
      <c r="A5929" s="4">
        <v>5204.0</v>
      </c>
      <c r="B5929" s="5" t="s">
        <v>30285</v>
      </c>
      <c r="C5929" s="5" t="s">
        <v>30286</v>
      </c>
      <c r="D5929" s="6" t="s">
        <v>30271</v>
      </c>
      <c r="E5929" s="5" t="s">
        <v>30272</v>
      </c>
      <c r="F5929" s="5" t="s">
        <v>30226</v>
      </c>
      <c r="G5929" s="6" t="s">
        <v>30287</v>
      </c>
      <c r="H5929" s="5" t="s">
        <v>30288</v>
      </c>
      <c r="I5929" s="9" t="s">
        <v>30289</v>
      </c>
      <c r="J5929" s="5" t="s">
        <v>108</v>
      </c>
      <c r="K5929" s="5" t="s">
        <v>764</v>
      </c>
    </row>
    <row r="5930">
      <c r="A5930" s="4">
        <v>5203.0</v>
      </c>
      <c r="B5930" s="5" t="s">
        <v>30290</v>
      </c>
      <c r="C5930" s="5" t="s">
        <v>30291</v>
      </c>
      <c r="D5930" s="6" t="s">
        <v>30271</v>
      </c>
      <c r="E5930" s="5" t="s">
        <v>30272</v>
      </c>
      <c r="F5930" s="5" t="s">
        <v>30226</v>
      </c>
      <c r="G5930" s="6" t="s">
        <v>30292</v>
      </c>
      <c r="H5930" s="7" t="s">
        <v>30293</v>
      </c>
      <c r="I5930" s="4" t="str">
        <f>LOWER(SUBSTITUTE(SUBSTITUTE(SUBSTITUTE(SUBSTITUTE(SUBSTITUTE(SUBSTITUTE(SUBSTITUTE(B5930,"S.L.",""),"SL",""),"S.A.",""),"SA","")," ",""),".",""),",",""))&amp;".com"</f>
        <v>losjándalosntamaría.com</v>
      </c>
      <c r="J5930" s="5" t="s">
        <v>93</v>
      </c>
      <c r="K5930" s="5" t="s">
        <v>1421</v>
      </c>
    </row>
    <row r="5931">
      <c r="A5931" s="4">
        <v>5202.0</v>
      </c>
      <c r="B5931" s="5" t="s">
        <v>30294</v>
      </c>
      <c r="C5931" s="5" t="s">
        <v>30295</v>
      </c>
      <c r="D5931" s="6" t="s">
        <v>30271</v>
      </c>
      <c r="E5931" s="5" t="s">
        <v>30272</v>
      </c>
      <c r="F5931" s="5" t="s">
        <v>30226</v>
      </c>
      <c r="G5931" s="6" t="s">
        <v>30296</v>
      </c>
      <c r="H5931" s="5" t="s">
        <v>30297</v>
      </c>
      <c r="I5931" s="8" t="s">
        <v>30298</v>
      </c>
      <c r="J5931" s="5" t="s">
        <v>108</v>
      </c>
      <c r="K5931" s="4" t="s">
        <v>42</v>
      </c>
    </row>
    <row r="5932">
      <c r="A5932" s="4">
        <v>5201.0</v>
      </c>
      <c r="B5932" s="5" t="s">
        <v>30299</v>
      </c>
      <c r="C5932" s="5" t="s">
        <v>30300</v>
      </c>
      <c r="D5932" s="6" t="s">
        <v>30271</v>
      </c>
      <c r="E5932" s="5" t="s">
        <v>30272</v>
      </c>
      <c r="F5932" s="5" t="s">
        <v>30226</v>
      </c>
      <c r="G5932" s="6" t="s">
        <v>30301</v>
      </c>
      <c r="H5932" s="5" t="s">
        <v>30302</v>
      </c>
      <c r="I5932" s="8" t="s">
        <v>30303</v>
      </c>
      <c r="J5932" s="5" t="s">
        <v>93</v>
      </c>
      <c r="K5932" s="5" t="s">
        <v>921</v>
      </c>
    </row>
    <row r="5933">
      <c r="A5933" s="4">
        <v>5200.0</v>
      </c>
      <c r="B5933" s="5" t="s">
        <v>30304</v>
      </c>
      <c r="C5933" s="5" t="s">
        <v>30305</v>
      </c>
      <c r="D5933" s="6" t="s">
        <v>30271</v>
      </c>
      <c r="E5933" s="5" t="s">
        <v>30272</v>
      </c>
      <c r="F5933" s="5" t="s">
        <v>30226</v>
      </c>
      <c r="G5933" s="6" t="s">
        <v>30306</v>
      </c>
      <c r="H5933" s="5" t="s">
        <v>30307</v>
      </c>
      <c r="I5933" s="8" t="s">
        <v>30308</v>
      </c>
      <c r="J5933" s="5" t="s">
        <v>42</v>
      </c>
      <c r="K5933" s="5" t="s">
        <v>308</v>
      </c>
    </row>
    <row r="5934">
      <c r="A5934" s="4">
        <v>5199.0</v>
      </c>
      <c r="B5934" s="5" t="s">
        <v>30309</v>
      </c>
      <c r="C5934" s="5" t="s">
        <v>30310</v>
      </c>
      <c r="D5934" s="6" t="s">
        <v>30271</v>
      </c>
      <c r="E5934" s="5" t="s">
        <v>30272</v>
      </c>
      <c r="F5934" s="5" t="s">
        <v>30226</v>
      </c>
      <c r="G5934" s="6" t="s">
        <v>30311</v>
      </c>
      <c r="H5934" s="7" t="s">
        <v>30312</v>
      </c>
      <c r="I5934" s="8" t="str">
        <f>LOWER(SUBSTITUTE(SUBSTITUTE(SUBSTITUTE(SUBSTITUTE(SUBSTITUTE(SUBSTITUTE(SUBSTITUTE(B5934,"S.L.",""),"SL",""),"S.A.",""),"SA","")," ",""),".",""),",",""))&amp;".com"</f>
        <v>clubmediterraneo.com</v>
      </c>
      <c r="J5934" s="5" t="s">
        <v>42</v>
      </c>
      <c r="K5934" s="5" t="s">
        <v>30313</v>
      </c>
    </row>
    <row r="5935">
      <c r="A5935" s="4">
        <v>5198.0</v>
      </c>
      <c r="B5935" s="5" t="s">
        <v>30314</v>
      </c>
      <c r="C5935" s="5" t="s">
        <v>30315</v>
      </c>
      <c r="D5935" s="6" t="s">
        <v>30271</v>
      </c>
      <c r="E5935" s="5" t="s">
        <v>30272</v>
      </c>
      <c r="F5935" s="5" t="s">
        <v>30226</v>
      </c>
      <c r="G5935" s="6" t="s">
        <v>30316</v>
      </c>
      <c r="H5935" s="5" t="s">
        <v>30317</v>
      </c>
      <c r="I5935" s="8" t="s">
        <v>30318</v>
      </c>
      <c r="J5935" s="5" t="s">
        <v>108</v>
      </c>
      <c r="K5935" s="5" t="s">
        <v>308</v>
      </c>
    </row>
    <row r="5936">
      <c r="A5936" s="4">
        <v>5197.0</v>
      </c>
      <c r="B5936" s="5" t="s">
        <v>30319</v>
      </c>
      <c r="C5936" s="5" t="s">
        <v>30320</v>
      </c>
      <c r="D5936" s="6" t="s">
        <v>30271</v>
      </c>
      <c r="E5936" s="5" t="s">
        <v>30272</v>
      </c>
      <c r="F5936" s="5" t="s">
        <v>30226</v>
      </c>
      <c r="G5936" s="6" t="s">
        <v>30321</v>
      </c>
      <c r="H5936" s="5" t="s">
        <v>30322</v>
      </c>
      <c r="I5936" s="8" t="s">
        <v>30323</v>
      </c>
      <c r="J5936" s="5" t="s">
        <v>42</v>
      </c>
      <c r="K5936" s="5" t="s">
        <v>1216</v>
      </c>
    </row>
    <row r="5937">
      <c r="A5937" s="4">
        <v>5196.0</v>
      </c>
      <c r="B5937" s="5" t="s">
        <v>30324</v>
      </c>
      <c r="C5937" s="5" t="s">
        <v>30325</v>
      </c>
      <c r="D5937" s="6" t="s">
        <v>30271</v>
      </c>
      <c r="E5937" s="5" t="s">
        <v>30272</v>
      </c>
      <c r="F5937" s="5" t="s">
        <v>30226</v>
      </c>
      <c r="G5937" s="6" t="s">
        <v>30326</v>
      </c>
      <c r="H5937" s="5" t="s">
        <v>30327</v>
      </c>
      <c r="I5937" s="8" t="s">
        <v>30328</v>
      </c>
      <c r="J5937" s="5" t="s">
        <v>93</v>
      </c>
      <c r="K5937" s="5" t="s">
        <v>5641</v>
      </c>
    </row>
    <row r="5938">
      <c r="A5938" s="4">
        <v>5195.0</v>
      </c>
      <c r="B5938" s="5" t="s">
        <v>30329</v>
      </c>
      <c r="C5938" s="5" t="s">
        <v>30330</v>
      </c>
      <c r="D5938" s="6" t="s">
        <v>30331</v>
      </c>
      <c r="E5938" s="5" t="s">
        <v>30332</v>
      </c>
      <c r="F5938" s="5" t="s">
        <v>30226</v>
      </c>
      <c r="G5938" s="6" t="s">
        <v>30333</v>
      </c>
      <c r="H5938" s="5" t="s">
        <v>30334</v>
      </c>
      <c r="I5938" s="8" t="s">
        <v>14795</v>
      </c>
      <c r="J5938" s="5" t="s">
        <v>108</v>
      </c>
      <c r="K5938" s="4" t="s">
        <v>42</v>
      </c>
    </row>
    <row r="5939">
      <c r="A5939" s="4">
        <v>5194.0</v>
      </c>
      <c r="B5939" s="5" t="s">
        <v>30335</v>
      </c>
      <c r="C5939" s="5" t="s">
        <v>30336</v>
      </c>
      <c r="D5939" s="6" t="s">
        <v>30331</v>
      </c>
      <c r="E5939" s="5" t="s">
        <v>30332</v>
      </c>
      <c r="F5939" s="5" t="s">
        <v>30226</v>
      </c>
      <c r="G5939" s="6" t="s">
        <v>30337</v>
      </c>
      <c r="H5939" s="5" t="s">
        <v>30338</v>
      </c>
      <c r="I5939" s="8" t="s">
        <v>17781</v>
      </c>
      <c r="J5939" s="5" t="s">
        <v>42</v>
      </c>
      <c r="K5939" s="5" t="s">
        <v>17791</v>
      </c>
    </row>
    <row r="5940">
      <c r="A5940" s="4">
        <v>5193.0</v>
      </c>
      <c r="B5940" s="5" t="s">
        <v>30339</v>
      </c>
      <c r="C5940" s="5" t="s">
        <v>30340</v>
      </c>
      <c r="D5940" s="6" t="s">
        <v>30331</v>
      </c>
      <c r="E5940" s="5" t="s">
        <v>30332</v>
      </c>
      <c r="F5940" s="5" t="s">
        <v>30226</v>
      </c>
      <c r="G5940" s="6" t="s">
        <v>30341</v>
      </c>
      <c r="H5940" s="5" t="s">
        <v>18806</v>
      </c>
      <c r="I5940" s="8" t="s">
        <v>26253</v>
      </c>
      <c r="J5940" s="5" t="s">
        <v>108</v>
      </c>
      <c r="K5940" s="5" t="s">
        <v>15042</v>
      </c>
    </row>
    <row r="5941">
      <c r="A5941" s="4">
        <v>5192.0</v>
      </c>
      <c r="B5941" s="5" t="s">
        <v>30342</v>
      </c>
      <c r="C5941" s="5" t="s">
        <v>30343</v>
      </c>
      <c r="D5941" s="6" t="s">
        <v>30331</v>
      </c>
      <c r="E5941" s="5" t="s">
        <v>30332</v>
      </c>
      <c r="F5941" s="5" t="s">
        <v>30226</v>
      </c>
      <c r="G5941" s="6" t="s">
        <v>30344</v>
      </c>
      <c r="H5941" s="4" t="s">
        <v>30345</v>
      </c>
      <c r="I5941" s="8" t="s">
        <v>30346</v>
      </c>
      <c r="J5941" s="5" t="s">
        <v>42</v>
      </c>
      <c r="K5941" s="4" t="s">
        <v>42</v>
      </c>
    </row>
    <row r="5942">
      <c r="A5942" s="4">
        <v>5191.0</v>
      </c>
      <c r="B5942" s="5" t="s">
        <v>30347</v>
      </c>
      <c r="C5942" s="5" t="s">
        <v>30348</v>
      </c>
      <c r="D5942" s="6" t="s">
        <v>30331</v>
      </c>
      <c r="E5942" s="5" t="s">
        <v>30332</v>
      </c>
      <c r="F5942" s="5" t="s">
        <v>30226</v>
      </c>
      <c r="G5942" s="6" t="s">
        <v>30349</v>
      </c>
      <c r="H5942" s="4" t="s">
        <v>30350</v>
      </c>
      <c r="I5942" s="8" t="s">
        <v>30351</v>
      </c>
      <c r="J5942" s="5" t="s">
        <v>108</v>
      </c>
      <c r="K5942" s="5" t="s">
        <v>74</v>
      </c>
    </row>
    <row r="5943">
      <c r="A5943" s="4">
        <v>5190.0</v>
      </c>
      <c r="B5943" s="5" t="s">
        <v>30352</v>
      </c>
      <c r="C5943" s="5" t="s">
        <v>30353</v>
      </c>
      <c r="D5943" s="6" t="s">
        <v>30331</v>
      </c>
      <c r="E5943" s="5" t="s">
        <v>30332</v>
      </c>
      <c r="F5943" s="5" t="s">
        <v>30226</v>
      </c>
      <c r="G5943" s="6" t="s">
        <v>30354</v>
      </c>
      <c r="H5943" s="5" t="s">
        <v>30355</v>
      </c>
      <c r="I5943" s="8" t="s">
        <v>30356</v>
      </c>
      <c r="J5943" s="5" t="s">
        <v>463</v>
      </c>
      <c r="K5943" s="5" t="s">
        <v>5320</v>
      </c>
    </row>
    <row r="5944">
      <c r="A5944" s="4">
        <v>5189.0</v>
      </c>
      <c r="B5944" s="5" t="s">
        <v>30357</v>
      </c>
      <c r="C5944" s="5" t="s">
        <v>30358</v>
      </c>
      <c r="D5944" s="6" t="s">
        <v>30359</v>
      </c>
      <c r="E5944" s="5" t="s">
        <v>30360</v>
      </c>
      <c r="F5944" s="5" t="s">
        <v>30226</v>
      </c>
      <c r="G5944" s="6" t="s">
        <v>30361</v>
      </c>
      <c r="H5944" s="5" t="s">
        <v>30362</v>
      </c>
      <c r="I5944" s="8" t="s">
        <v>30363</v>
      </c>
      <c r="J5944" s="5" t="s">
        <v>42</v>
      </c>
      <c r="K5944" s="5" t="s">
        <v>294</v>
      </c>
    </row>
    <row r="5945">
      <c r="A5945" s="4">
        <v>5188.0</v>
      </c>
      <c r="B5945" s="5" t="s">
        <v>30364</v>
      </c>
      <c r="C5945" s="5" t="s">
        <v>30365</v>
      </c>
      <c r="D5945" s="6" t="s">
        <v>30359</v>
      </c>
      <c r="E5945" s="5" t="s">
        <v>30360</v>
      </c>
      <c r="F5945" s="5" t="s">
        <v>30226</v>
      </c>
      <c r="G5945" s="6" t="s">
        <v>30366</v>
      </c>
      <c r="H5945" s="4" t="s">
        <v>30367</v>
      </c>
      <c r="I5945" s="8" t="s">
        <v>30368</v>
      </c>
      <c r="J5945" s="5" t="s">
        <v>93</v>
      </c>
      <c r="K5945" s="5" t="s">
        <v>201</v>
      </c>
    </row>
    <row r="5946">
      <c r="A5946" s="4">
        <v>5187.0</v>
      </c>
      <c r="B5946" s="5" t="s">
        <v>30369</v>
      </c>
      <c r="C5946" s="5" t="s">
        <v>30370</v>
      </c>
      <c r="D5946" s="6" t="s">
        <v>30359</v>
      </c>
      <c r="E5946" s="5" t="s">
        <v>30360</v>
      </c>
      <c r="F5946" s="5" t="s">
        <v>30226</v>
      </c>
      <c r="G5946" s="6" t="s">
        <v>30371</v>
      </c>
      <c r="H5946" s="4" t="s">
        <v>30372</v>
      </c>
      <c r="I5946" s="8" t="s">
        <v>30373</v>
      </c>
      <c r="J5946" s="5" t="s">
        <v>51</v>
      </c>
      <c r="K5946" s="5" t="s">
        <v>2826</v>
      </c>
    </row>
    <row r="5947">
      <c r="A5947" s="4">
        <v>5186.0</v>
      </c>
      <c r="B5947" s="5" t="s">
        <v>30374</v>
      </c>
      <c r="C5947" s="5" t="s">
        <v>30375</v>
      </c>
      <c r="D5947" s="6" t="s">
        <v>30331</v>
      </c>
      <c r="E5947" s="5" t="s">
        <v>30332</v>
      </c>
      <c r="F5947" s="5" t="s">
        <v>30226</v>
      </c>
      <c r="G5947" s="6" t="s">
        <v>30376</v>
      </c>
      <c r="H5947" s="4" t="s">
        <v>30345</v>
      </c>
      <c r="I5947" s="8" t="s">
        <v>30346</v>
      </c>
      <c r="J5947" s="5" t="s">
        <v>108</v>
      </c>
      <c r="K5947" s="5" t="s">
        <v>420</v>
      </c>
    </row>
    <row r="5948">
      <c r="A5948" s="4">
        <v>5185.0</v>
      </c>
      <c r="B5948" s="5" t="s">
        <v>30377</v>
      </c>
      <c r="C5948" s="5" t="s">
        <v>30378</v>
      </c>
      <c r="D5948" s="6" t="s">
        <v>30331</v>
      </c>
      <c r="E5948" s="5" t="s">
        <v>30332</v>
      </c>
      <c r="F5948" s="5" t="s">
        <v>30226</v>
      </c>
      <c r="G5948" s="6" t="s">
        <v>30379</v>
      </c>
      <c r="H5948" s="5" t="s">
        <v>30380</v>
      </c>
      <c r="I5948" s="8" t="s">
        <v>30381</v>
      </c>
      <c r="J5948" s="5" t="s">
        <v>463</v>
      </c>
      <c r="K5948" s="5" t="s">
        <v>5591</v>
      </c>
    </row>
    <row r="5949">
      <c r="A5949" s="4">
        <v>5184.0</v>
      </c>
      <c r="B5949" s="5" t="s">
        <v>30382</v>
      </c>
      <c r="C5949" s="5" t="s">
        <v>30383</v>
      </c>
      <c r="D5949" s="6" t="s">
        <v>30359</v>
      </c>
      <c r="E5949" s="5" t="s">
        <v>30360</v>
      </c>
      <c r="F5949" s="5" t="s">
        <v>30226</v>
      </c>
      <c r="G5949" s="6" t="s">
        <v>30384</v>
      </c>
      <c r="H5949" s="5" t="s">
        <v>30385</v>
      </c>
      <c r="I5949" s="8" t="s">
        <v>30386</v>
      </c>
      <c r="J5949" s="5" t="s">
        <v>18</v>
      </c>
      <c r="K5949" s="5" t="s">
        <v>35</v>
      </c>
    </row>
    <row r="5950">
      <c r="A5950" s="4">
        <v>5183.0</v>
      </c>
      <c r="B5950" s="5" t="s">
        <v>30387</v>
      </c>
      <c r="C5950" s="5" t="s">
        <v>30388</v>
      </c>
      <c r="D5950" s="6" t="s">
        <v>30255</v>
      </c>
      <c r="E5950" s="5" t="s">
        <v>30256</v>
      </c>
      <c r="F5950" s="5" t="s">
        <v>30226</v>
      </c>
      <c r="G5950" s="6" t="s">
        <v>30389</v>
      </c>
      <c r="H5950" s="5" t="s">
        <v>30390</v>
      </c>
      <c r="I5950" s="8" t="s">
        <v>5451</v>
      </c>
      <c r="J5950" s="5" t="s">
        <v>42</v>
      </c>
      <c r="K5950" s="5" t="s">
        <v>426</v>
      </c>
    </row>
    <row r="5951">
      <c r="A5951" s="4">
        <v>5182.0</v>
      </c>
      <c r="B5951" s="5" t="s">
        <v>30391</v>
      </c>
      <c r="C5951" s="5" t="s">
        <v>30392</v>
      </c>
      <c r="D5951" s="6" t="s">
        <v>30393</v>
      </c>
      <c r="E5951" s="5" t="s">
        <v>5942</v>
      </c>
      <c r="F5951" s="5" t="s">
        <v>30226</v>
      </c>
      <c r="G5951" s="6" t="s">
        <v>30394</v>
      </c>
      <c r="H5951" s="4" t="s">
        <v>30395</v>
      </c>
      <c r="I5951" s="11" t="s">
        <v>30396</v>
      </c>
      <c r="J5951" s="5" t="s">
        <v>93</v>
      </c>
      <c r="K5951" s="4" t="s">
        <v>42</v>
      </c>
    </row>
    <row r="5952">
      <c r="A5952" s="4">
        <v>5181.0</v>
      </c>
      <c r="B5952" s="5" t="s">
        <v>30397</v>
      </c>
      <c r="C5952" s="5" t="s">
        <v>30398</v>
      </c>
      <c r="D5952" s="6" t="s">
        <v>30399</v>
      </c>
      <c r="E5952" s="5" t="s">
        <v>30400</v>
      </c>
      <c r="F5952" s="5" t="s">
        <v>30226</v>
      </c>
      <c r="G5952" s="6" t="s">
        <v>30401</v>
      </c>
      <c r="H5952" s="5" t="s">
        <v>30402</v>
      </c>
      <c r="I5952" s="8" t="s">
        <v>30403</v>
      </c>
      <c r="J5952" s="5" t="s">
        <v>18</v>
      </c>
      <c r="K5952" s="5" t="s">
        <v>20627</v>
      </c>
    </row>
    <row r="5953">
      <c r="A5953" s="4">
        <v>5180.0</v>
      </c>
      <c r="B5953" s="5" t="s">
        <v>30404</v>
      </c>
      <c r="C5953" s="5" t="s">
        <v>30405</v>
      </c>
      <c r="D5953" s="6" t="s">
        <v>30406</v>
      </c>
      <c r="E5953" s="5" t="s">
        <v>5942</v>
      </c>
      <c r="F5953" s="5" t="s">
        <v>30226</v>
      </c>
      <c r="G5953" s="6" t="s">
        <v>30407</v>
      </c>
      <c r="H5953" s="7" t="s">
        <v>30408</v>
      </c>
      <c r="I5953" s="8" t="s">
        <v>30409</v>
      </c>
      <c r="J5953" s="5" t="s">
        <v>108</v>
      </c>
      <c r="K5953" s="5" t="s">
        <v>43</v>
      </c>
    </row>
    <row r="5954">
      <c r="A5954" s="4">
        <v>5179.0</v>
      </c>
      <c r="B5954" s="5" t="s">
        <v>30410</v>
      </c>
      <c r="C5954" s="5" t="s">
        <v>30411</v>
      </c>
      <c r="D5954" s="6" t="s">
        <v>30412</v>
      </c>
      <c r="E5954" s="5" t="s">
        <v>5942</v>
      </c>
      <c r="F5954" s="5" t="s">
        <v>30226</v>
      </c>
      <c r="G5954" s="6" t="s">
        <v>30413</v>
      </c>
      <c r="H5954" s="5" t="s">
        <v>30414</v>
      </c>
      <c r="I5954" s="8" t="s">
        <v>30415</v>
      </c>
      <c r="J5954" s="5" t="s">
        <v>18</v>
      </c>
      <c r="K5954" s="5" t="s">
        <v>35</v>
      </c>
    </row>
    <row r="5955">
      <c r="A5955" s="4">
        <v>5178.0</v>
      </c>
      <c r="B5955" s="5" t="s">
        <v>30416</v>
      </c>
      <c r="C5955" s="5" t="s">
        <v>30417</v>
      </c>
      <c r="D5955" s="6" t="s">
        <v>30418</v>
      </c>
      <c r="E5955" s="5" t="s">
        <v>30240</v>
      </c>
      <c r="F5955" s="5" t="s">
        <v>30226</v>
      </c>
      <c r="G5955" s="6" t="s">
        <v>30419</v>
      </c>
      <c r="H5955" s="4" t="s">
        <v>30420</v>
      </c>
      <c r="I5955" s="8" t="s">
        <v>30421</v>
      </c>
      <c r="J5955" s="5" t="s">
        <v>42</v>
      </c>
      <c r="K5955" s="4" t="s">
        <v>42</v>
      </c>
    </row>
    <row r="5956">
      <c r="A5956" s="4">
        <v>5177.0</v>
      </c>
      <c r="B5956" s="5" t="s">
        <v>30422</v>
      </c>
      <c r="C5956" s="5" t="s">
        <v>30423</v>
      </c>
      <c r="D5956" s="6" t="s">
        <v>30424</v>
      </c>
      <c r="E5956" s="5" t="s">
        <v>30425</v>
      </c>
      <c r="F5956" s="5" t="s">
        <v>30226</v>
      </c>
      <c r="G5956" s="6" t="s">
        <v>30426</v>
      </c>
      <c r="H5956" s="7" t="s">
        <v>30427</v>
      </c>
      <c r="I5956" s="8" t="s">
        <v>15941</v>
      </c>
      <c r="J5956" s="5" t="s">
        <v>51</v>
      </c>
      <c r="K5956" s="5" t="s">
        <v>10312</v>
      </c>
    </row>
    <row r="5957">
      <c r="A5957" s="4">
        <v>5176.0</v>
      </c>
      <c r="B5957" s="5" t="s">
        <v>30428</v>
      </c>
      <c r="C5957" s="5" t="s">
        <v>30429</v>
      </c>
      <c r="D5957" s="6" t="s">
        <v>30430</v>
      </c>
      <c r="E5957" s="5" t="s">
        <v>30431</v>
      </c>
      <c r="F5957" s="5" t="s">
        <v>30226</v>
      </c>
      <c r="G5957" s="6" t="s">
        <v>30432</v>
      </c>
      <c r="H5957" s="4" t="s">
        <v>30433</v>
      </c>
      <c r="I5957" s="11" t="s">
        <v>30434</v>
      </c>
      <c r="J5957" s="5" t="s">
        <v>108</v>
      </c>
      <c r="K5957" s="5" t="s">
        <v>160</v>
      </c>
    </row>
    <row r="5958">
      <c r="A5958" s="4">
        <v>5175.0</v>
      </c>
      <c r="B5958" s="5" t="s">
        <v>30435</v>
      </c>
      <c r="C5958" s="5" t="s">
        <v>30436</v>
      </c>
      <c r="D5958" s="6" t="s">
        <v>30430</v>
      </c>
      <c r="E5958" s="5" t="s">
        <v>30431</v>
      </c>
      <c r="F5958" s="5" t="s">
        <v>30226</v>
      </c>
      <c r="G5958" s="6" t="s">
        <v>30437</v>
      </c>
      <c r="H5958" s="5" t="s">
        <v>30438</v>
      </c>
      <c r="I5958" s="8" t="s">
        <v>30439</v>
      </c>
      <c r="J5958" s="5" t="s">
        <v>108</v>
      </c>
      <c r="K5958" s="5" t="s">
        <v>1495</v>
      </c>
    </row>
    <row r="5959">
      <c r="A5959" s="4">
        <v>5174.0</v>
      </c>
      <c r="B5959" s="5" t="s">
        <v>30440</v>
      </c>
      <c r="C5959" s="5" t="s">
        <v>30441</v>
      </c>
      <c r="D5959" s="6" t="s">
        <v>30430</v>
      </c>
      <c r="E5959" s="5" t="s">
        <v>30431</v>
      </c>
      <c r="F5959" s="5" t="s">
        <v>30226</v>
      </c>
      <c r="G5959" s="6" t="s">
        <v>30442</v>
      </c>
      <c r="H5959" s="5" t="s">
        <v>30443</v>
      </c>
      <c r="I5959" s="8" t="s">
        <v>30444</v>
      </c>
      <c r="J5959" s="5" t="s">
        <v>18</v>
      </c>
      <c r="K5959" s="5" t="s">
        <v>170</v>
      </c>
    </row>
    <row r="5960">
      <c r="A5960" s="4">
        <v>5173.0</v>
      </c>
      <c r="B5960" s="5" t="s">
        <v>30445</v>
      </c>
      <c r="C5960" s="5" t="s">
        <v>30446</v>
      </c>
      <c r="D5960" s="6" t="s">
        <v>30447</v>
      </c>
      <c r="E5960" s="5" t="s">
        <v>2588</v>
      </c>
      <c r="F5960" s="5" t="s">
        <v>30226</v>
      </c>
      <c r="G5960" s="6" t="s">
        <v>30448</v>
      </c>
      <c r="H5960" s="5" t="s">
        <v>30449</v>
      </c>
      <c r="I5960" s="9" t="s">
        <v>30450</v>
      </c>
      <c r="J5960" s="5" t="s">
        <v>108</v>
      </c>
      <c r="K5960" s="5" t="s">
        <v>115</v>
      </c>
    </row>
    <row r="5961">
      <c r="A5961" s="4">
        <v>5172.0</v>
      </c>
      <c r="B5961" s="5" t="s">
        <v>30451</v>
      </c>
      <c r="C5961" s="5" t="s">
        <v>30452</v>
      </c>
      <c r="D5961" s="6" t="s">
        <v>30447</v>
      </c>
      <c r="E5961" s="5" t="s">
        <v>2588</v>
      </c>
      <c r="F5961" s="5" t="s">
        <v>30226</v>
      </c>
      <c r="G5961" s="6" t="s">
        <v>30453</v>
      </c>
      <c r="H5961" s="5" t="s">
        <v>30454</v>
      </c>
      <c r="I5961" s="8" t="s">
        <v>30455</v>
      </c>
      <c r="J5961" s="5" t="s">
        <v>51</v>
      </c>
      <c r="K5961" s="5" t="s">
        <v>679</v>
      </c>
    </row>
    <row r="5962">
      <c r="A5962" s="4">
        <v>5171.0</v>
      </c>
      <c r="B5962" s="5" t="s">
        <v>10761</v>
      </c>
      <c r="C5962" s="5" t="s">
        <v>30456</v>
      </c>
      <c r="D5962" s="6" t="s">
        <v>30447</v>
      </c>
      <c r="E5962" s="5" t="s">
        <v>2588</v>
      </c>
      <c r="F5962" s="5" t="s">
        <v>30226</v>
      </c>
      <c r="G5962" s="6" t="s">
        <v>30457</v>
      </c>
      <c r="H5962" s="5" t="s">
        <v>30458</v>
      </c>
      <c r="I5962" s="8" t="s">
        <v>30459</v>
      </c>
      <c r="J5962" s="5" t="s">
        <v>18</v>
      </c>
      <c r="K5962" s="5" t="s">
        <v>184</v>
      </c>
    </row>
    <row r="5963">
      <c r="A5963" s="4">
        <v>5170.0</v>
      </c>
      <c r="B5963" s="5" t="s">
        <v>30460</v>
      </c>
      <c r="C5963" s="5" t="s">
        <v>30461</v>
      </c>
      <c r="D5963" s="6" t="s">
        <v>30462</v>
      </c>
      <c r="E5963" s="5" t="s">
        <v>30463</v>
      </c>
      <c r="F5963" s="5" t="s">
        <v>30226</v>
      </c>
      <c r="G5963" s="6" t="s">
        <v>30464</v>
      </c>
      <c r="H5963" s="5" t="s">
        <v>30465</v>
      </c>
      <c r="I5963" s="8" t="s">
        <v>30466</v>
      </c>
      <c r="J5963" s="5" t="s">
        <v>108</v>
      </c>
      <c r="K5963" s="5" t="s">
        <v>294</v>
      </c>
    </row>
    <row r="5964">
      <c r="A5964" s="4">
        <v>5169.0</v>
      </c>
      <c r="B5964" s="5" t="s">
        <v>30467</v>
      </c>
      <c r="C5964" s="5" t="s">
        <v>30468</v>
      </c>
      <c r="D5964" s="6" t="s">
        <v>30469</v>
      </c>
      <c r="E5964" s="5" t="s">
        <v>30470</v>
      </c>
      <c r="F5964" s="5" t="s">
        <v>30226</v>
      </c>
      <c r="G5964" s="6" t="s">
        <v>30471</v>
      </c>
      <c r="H5964" s="5" t="s">
        <v>30472</v>
      </c>
      <c r="I5964" s="8" t="s">
        <v>30473</v>
      </c>
      <c r="J5964" s="5" t="s">
        <v>18</v>
      </c>
      <c r="K5964" s="5" t="s">
        <v>553</v>
      </c>
    </row>
    <row r="5965">
      <c r="A5965" s="4">
        <v>5168.0</v>
      </c>
      <c r="B5965" s="5" t="s">
        <v>30474</v>
      </c>
      <c r="C5965" s="5" t="s">
        <v>30475</v>
      </c>
      <c r="D5965" s="6" t="s">
        <v>30469</v>
      </c>
      <c r="E5965" s="5" t="s">
        <v>30470</v>
      </c>
      <c r="F5965" s="5" t="s">
        <v>30226</v>
      </c>
      <c r="G5965" s="6" t="s">
        <v>30476</v>
      </c>
      <c r="H5965" s="5" t="s">
        <v>30477</v>
      </c>
      <c r="I5965" s="8" t="s">
        <v>30478</v>
      </c>
      <c r="J5965" s="5" t="s">
        <v>18</v>
      </c>
      <c r="K5965" s="5" t="s">
        <v>921</v>
      </c>
    </row>
    <row r="5966">
      <c r="A5966" s="4">
        <v>5167.0</v>
      </c>
      <c r="B5966" s="5" t="s">
        <v>30479</v>
      </c>
      <c r="C5966" s="5" t="s">
        <v>30480</v>
      </c>
      <c r="D5966" s="6" t="s">
        <v>30481</v>
      </c>
      <c r="E5966" s="5" t="s">
        <v>30470</v>
      </c>
      <c r="F5966" s="5" t="s">
        <v>30226</v>
      </c>
      <c r="G5966" s="6" t="s">
        <v>30482</v>
      </c>
      <c r="H5966" s="7" t="s">
        <v>30483</v>
      </c>
      <c r="I5966" s="8" t="s">
        <v>30484</v>
      </c>
      <c r="J5966" s="5" t="s">
        <v>18</v>
      </c>
      <c r="K5966" s="5" t="s">
        <v>1144</v>
      </c>
    </row>
    <row r="5967">
      <c r="A5967" s="4">
        <v>5166.0</v>
      </c>
      <c r="B5967" s="5" t="s">
        <v>30485</v>
      </c>
      <c r="C5967" s="5" t="s">
        <v>30486</v>
      </c>
      <c r="D5967" s="6" t="s">
        <v>30481</v>
      </c>
      <c r="E5967" s="5" t="s">
        <v>30470</v>
      </c>
      <c r="F5967" s="5" t="s">
        <v>30226</v>
      </c>
      <c r="G5967" s="6" t="s">
        <v>30487</v>
      </c>
      <c r="H5967" s="7" t="s">
        <v>30488</v>
      </c>
      <c r="I5967" s="8" t="str">
        <f>LOWER(SUBSTITUTE(SUBSTITUTE(SUBSTITUTE(SUBSTITUTE(SUBSTITUTE(SUBSTITUTE(SUBSTITUTE(B5967,"S.L.",""),"SL",""),"S.A.",""),"SA","")," ",""),".",""),",",""))&amp;".com"</f>
        <v>cardeshoteles.com</v>
      </c>
      <c r="J5967" s="5" t="s">
        <v>18</v>
      </c>
      <c r="K5967" s="5" t="s">
        <v>66</v>
      </c>
    </row>
    <row r="5968">
      <c r="A5968" s="4">
        <v>5165.0</v>
      </c>
      <c r="B5968" s="5" t="s">
        <v>30489</v>
      </c>
      <c r="C5968" s="5" t="s">
        <v>30490</v>
      </c>
      <c r="D5968" s="6" t="s">
        <v>30481</v>
      </c>
      <c r="E5968" s="5" t="s">
        <v>30470</v>
      </c>
      <c r="F5968" s="5" t="s">
        <v>30226</v>
      </c>
      <c r="G5968" s="6" t="s">
        <v>30491</v>
      </c>
      <c r="H5968" s="5" t="s">
        <v>30492</v>
      </c>
      <c r="I5968" s="8" t="s">
        <v>30493</v>
      </c>
      <c r="J5968" s="5" t="s">
        <v>18</v>
      </c>
      <c r="K5968" s="5" t="s">
        <v>233</v>
      </c>
    </row>
    <row r="5969">
      <c r="A5969" s="4">
        <v>5164.0</v>
      </c>
      <c r="B5969" s="5" t="s">
        <v>30494</v>
      </c>
      <c r="C5969" s="5" t="s">
        <v>30495</v>
      </c>
      <c r="D5969" s="6" t="s">
        <v>30481</v>
      </c>
      <c r="E5969" s="5" t="s">
        <v>30470</v>
      </c>
      <c r="F5969" s="5" t="s">
        <v>30226</v>
      </c>
      <c r="G5969" s="6" t="s">
        <v>30496</v>
      </c>
      <c r="H5969" s="5" t="s">
        <v>30497</v>
      </c>
      <c r="I5969" s="8" t="s">
        <v>30498</v>
      </c>
      <c r="J5969" s="5" t="s">
        <v>18</v>
      </c>
      <c r="K5969" s="5" t="s">
        <v>9528</v>
      </c>
    </row>
    <row r="5970">
      <c r="A5970" s="4">
        <v>5163.0</v>
      </c>
      <c r="B5970" s="5" t="s">
        <v>30499</v>
      </c>
      <c r="C5970" s="5" t="s">
        <v>30500</v>
      </c>
      <c r="D5970" s="6" t="s">
        <v>30481</v>
      </c>
      <c r="E5970" s="5" t="s">
        <v>30470</v>
      </c>
      <c r="F5970" s="5" t="s">
        <v>30226</v>
      </c>
      <c r="G5970" s="6" t="s">
        <v>30501</v>
      </c>
      <c r="H5970" s="5" t="s">
        <v>30502</v>
      </c>
      <c r="I5970" s="8" t="s">
        <v>30503</v>
      </c>
      <c r="J5970" s="5" t="s">
        <v>108</v>
      </c>
      <c r="K5970" s="5" t="s">
        <v>74</v>
      </c>
    </row>
    <row r="5971">
      <c r="A5971" s="4">
        <v>5162.0</v>
      </c>
      <c r="B5971" s="5" t="s">
        <v>30504</v>
      </c>
      <c r="C5971" s="5" t="s">
        <v>30505</v>
      </c>
      <c r="D5971" s="6" t="s">
        <v>30481</v>
      </c>
      <c r="E5971" s="5" t="s">
        <v>30470</v>
      </c>
      <c r="F5971" s="5" t="s">
        <v>30226</v>
      </c>
      <c r="G5971" s="6" t="s">
        <v>30506</v>
      </c>
      <c r="H5971" s="7" t="s">
        <v>30507</v>
      </c>
      <c r="I5971" s="8" t="str">
        <f>LOWER(SUBSTITUTE(SUBSTITUTE(SUBSTITUTE(SUBSTITUTE(SUBSTITUTE(SUBSTITUTE(SUBSTITUTE(B5971,"S.L.",""),"SL",""),"S.A.",""),"SA","")," ",""),".",""),",",""))&amp;".com"</f>
        <v>hotelarcos.com</v>
      </c>
      <c r="J5971" s="5" t="s">
        <v>18</v>
      </c>
      <c r="K5971" s="4" t="s">
        <v>42</v>
      </c>
    </row>
    <row r="5972">
      <c r="A5972" s="4">
        <v>5161.0</v>
      </c>
      <c r="B5972" s="5" t="s">
        <v>30508</v>
      </c>
      <c r="C5972" s="5" t="s">
        <v>30509</v>
      </c>
      <c r="D5972" s="6" t="s">
        <v>30481</v>
      </c>
      <c r="E5972" s="5" t="s">
        <v>30470</v>
      </c>
      <c r="F5972" s="5" t="s">
        <v>30226</v>
      </c>
      <c r="G5972" s="6" t="s">
        <v>30510</v>
      </c>
      <c r="H5972" s="5" t="s">
        <v>30511</v>
      </c>
      <c r="I5972" s="8" t="s">
        <v>30512</v>
      </c>
      <c r="J5972" s="5" t="s">
        <v>18</v>
      </c>
      <c r="K5972" s="5" t="s">
        <v>212</v>
      </c>
    </row>
    <row r="5973">
      <c r="A5973" s="4">
        <v>5160.0</v>
      </c>
      <c r="B5973" s="5" t="s">
        <v>30513</v>
      </c>
      <c r="C5973" s="5" t="s">
        <v>30514</v>
      </c>
      <c r="D5973" s="6" t="s">
        <v>30481</v>
      </c>
      <c r="E5973" s="5" t="s">
        <v>30470</v>
      </c>
      <c r="F5973" s="5" t="s">
        <v>30226</v>
      </c>
      <c r="G5973" s="6" t="s">
        <v>30515</v>
      </c>
      <c r="H5973" s="5" t="s">
        <v>30516</v>
      </c>
      <c r="I5973" s="8" t="s">
        <v>493</v>
      </c>
      <c r="J5973" s="5" t="s">
        <v>367</v>
      </c>
      <c r="K5973" s="5" t="s">
        <v>218</v>
      </c>
    </row>
    <row r="5974">
      <c r="A5974" s="4">
        <v>5159.0</v>
      </c>
      <c r="B5974" s="5" t="s">
        <v>30517</v>
      </c>
      <c r="C5974" s="5" t="s">
        <v>30518</v>
      </c>
      <c r="D5974" s="6" t="s">
        <v>30481</v>
      </c>
      <c r="E5974" s="5" t="s">
        <v>30470</v>
      </c>
      <c r="F5974" s="5" t="s">
        <v>30226</v>
      </c>
      <c r="G5974" s="6" t="s">
        <v>30519</v>
      </c>
      <c r="H5974" s="4" t="s">
        <v>30520</v>
      </c>
      <c r="I5974" s="11" t="s">
        <v>30521</v>
      </c>
      <c r="J5974" s="5" t="s">
        <v>108</v>
      </c>
      <c r="K5974" s="5" t="s">
        <v>679</v>
      </c>
    </row>
    <row r="5975">
      <c r="A5975" s="4">
        <v>5158.0</v>
      </c>
      <c r="B5975" s="5" t="s">
        <v>30522</v>
      </c>
      <c r="C5975" s="5" t="s">
        <v>30523</v>
      </c>
      <c r="D5975" s="6" t="s">
        <v>30481</v>
      </c>
      <c r="E5975" s="5" t="s">
        <v>30470</v>
      </c>
      <c r="F5975" s="5" t="s">
        <v>30226</v>
      </c>
      <c r="G5975" s="6" t="s">
        <v>30524</v>
      </c>
      <c r="H5975" s="5" t="s">
        <v>30525</v>
      </c>
      <c r="I5975" s="8" t="s">
        <v>30526</v>
      </c>
      <c r="J5975" s="5" t="s">
        <v>18</v>
      </c>
      <c r="K5975" s="5" t="s">
        <v>578</v>
      </c>
    </row>
    <row r="5976">
      <c r="A5976" s="4">
        <v>5157.0</v>
      </c>
      <c r="B5976" s="5" t="s">
        <v>30527</v>
      </c>
      <c r="C5976" s="5" t="s">
        <v>30528</v>
      </c>
      <c r="D5976" s="6" t="s">
        <v>30481</v>
      </c>
      <c r="E5976" s="5" t="s">
        <v>30470</v>
      </c>
      <c r="F5976" s="5" t="s">
        <v>30226</v>
      </c>
      <c r="G5976" s="6" t="s">
        <v>30529</v>
      </c>
      <c r="H5976" s="7" t="s">
        <v>30530</v>
      </c>
      <c r="I5976" s="11" t="s">
        <v>30531</v>
      </c>
      <c r="J5976" s="5" t="s">
        <v>108</v>
      </c>
      <c r="K5976" s="5" t="s">
        <v>212</v>
      </c>
    </row>
    <row r="5977">
      <c r="A5977" s="4">
        <v>5156.0</v>
      </c>
      <c r="B5977" s="5" t="s">
        <v>30532</v>
      </c>
      <c r="C5977" s="5" t="s">
        <v>30533</v>
      </c>
      <c r="D5977" s="6" t="s">
        <v>30406</v>
      </c>
      <c r="E5977" s="5" t="s">
        <v>5942</v>
      </c>
      <c r="F5977" s="5" t="s">
        <v>30226</v>
      </c>
      <c r="G5977" s="6" t="s">
        <v>30534</v>
      </c>
      <c r="H5977" s="5" t="s">
        <v>30535</v>
      </c>
      <c r="I5977" s="8" t="s">
        <v>41</v>
      </c>
      <c r="J5977" s="5" t="s">
        <v>108</v>
      </c>
      <c r="K5977" s="5" t="s">
        <v>1210</v>
      </c>
    </row>
    <row r="5978">
      <c r="A5978" s="4">
        <v>5155.0</v>
      </c>
      <c r="B5978" s="5" t="s">
        <v>30536</v>
      </c>
      <c r="C5978" s="5" t="s">
        <v>30537</v>
      </c>
      <c r="D5978" s="6" t="s">
        <v>30538</v>
      </c>
      <c r="E5978" s="5" t="s">
        <v>30539</v>
      </c>
      <c r="F5978" s="5" t="s">
        <v>30226</v>
      </c>
      <c r="G5978" s="6" t="s">
        <v>30540</v>
      </c>
      <c r="H5978" s="5" t="s">
        <v>30541</v>
      </c>
      <c r="I5978" s="8" t="s">
        <v>30459</v>
      </c>
      <c r="J5978" s="5" t="s">
        <v>93</v>
      </c>
      <c r="K5978" s="5" t="s">
        <v>921</v>
      </c>
    </row>
    <row r="5979">
      <c r="A5979" s="4">
        <v>5154.0</v>
      </c>
      <c r="B5979" s="5" t="s">
        <v>30542</v>
      </c>
      <c r="C5979" s="5" t="s">
        <v>30543</v>
      </c>
      <c r="D5979" s="6" t="s">
        <v>30538</v>
      </c>
      <c r="E5979" s="5" t="s">
        <v>30539</v>
      </c>
      <c r="F5979" s="5" t="s">
        <v>30226</v>
      </c>
      <c r="G5979" s="6" t="s">
        <v>30544</v>
      </c>
      <c r="H5979" s="5" t="s">
        <v>30545</v>
      </c>
      <c r="I5979" s="9" t="s">
        <v>30546</v>
      </c>
      <c r="J5979" s="5" t="s">
        <v>18</v>
      </c>
      <c r="K5979" s="5" t="s">
        <v>1649</v>
      </c>
    </row>
    <row r="5980">
      <c r="A5980" s="4">
        <v>5153.0</v>
      </c>
      <c r="B5980" s="5" t="s">
        <v>30547</v>
      </c>
      <c r="C5980" s="5" t="s">
        <v>30548</v>
      </c>
      <c r="D5980" s="6" t="s">
        <v>30538</v>
      </c>
      <c r="E5980" s="5" t="s">
        <v>30539</v>
      </c>
      <c r="F5980" s="5" t="s">
        <v>30226</v>
      </c>
      <c r="G5980" s="6" t="s">
        <v>30549</v>
      </c>
      <c r="H5980" s="5" t="s">
        <v>30550</v>
      </c>
      <c r="I5980" s="8" t="s">
        <v>30551</v>
      </c>
      <c r="J5980" s="5" t="s">
        <v>42</v>
      </c>
      <c r="K5980" s="5" t="s">
        <v>218</v>
      </c>
    </row>
    <row r="5981">
      <c r="A5981" s="4">
        <v>5152.0</v>
      </c>
      <c r="B5981" s="5" t="s">
        <v>5973</v>
      </c>
      <c r="C5981" s="5" t="s">
        <v>30552</v>
      </c>
      <c r="D5981" s="6" t="s">
        <v>30239</v>
      </c>
      <c r="E5981" s="5" t="s">
        <v>30240</v>
      </c>
      <c r="F5981" s="5" t="s">
        <v>30226</v>
      </c>
      <c r="G5981" s="6" t="s">
        <v>30553</v>
      </c>
      <c r="H5981" s="5" t="s">
        <v>30554</v>
      </c>
      <c r="I5981" s="8" t="s">
        <v>30555</v>
      </c>
      <c r="J5981" s="5" t="s">
        <v>18</v>
      </c>
      <c r="K5981" s="5" t="s">
        <v>260</v>
      </c>
    </row>
    <row r="5982">
      <c r="A5982" s="4">
        <v>5151.0</v>
      </c>
      <c r="B5982" s="5" t="s">
        <v>30556</v>
      </c>
      <c r="C5982" s="5" t="s">
        <v>30557</v>
      </c>
      <c r="D5982" s="6" t="s">
        <v>30239</v>
      </c>
      <c r="E5982" s="5" t="s">
        <v>30240</v>
      </c>
      <c r="F5982" s="5" t="s">
        <v>30226</v>
      </c>
      <c r="G5982" s="6" t="s">
        <v>30558</v>
      </c>
      <c r="H5982" s="7" t="s">
        <v>30559</v>
      </c>
      <c r="I5982" s="8" t="str">
        <f>LOWER(SUBSTITUTE(SUBSTITUTE(SUBSTITUTE(SUBSTITUTE(SUBSTITUTE(SUBSTITUTE(SUBSTITUTE(B5982,"S.L.",""),"SL",""),"S.A.",""),"SA","")," ",""),".",""),",",""))&amp;".com"</f>
        <v>canrosendo.com</v>
      </c>
      <c r="J5982" s="5" t="s">
        <v>42</v>
      </c>
      <c r="K5982" s="5" t="s">
        <v>553</v>
      </c>
    </row>
    <row r="5983">
      <c r="A5983" s="4">
        <v>5150.0</v>
      </c>
      <c r="B5983" s="5" t="s">
        <v>30560</v>
      </c>
      <c r="C5983" s="5" t="s">
        <v>30561</v>
      </c>
      <c r="D5983" s="6" t="s">
        <v>30239</v>
      </c>
      <c r="E5983" s="5" t="s">
        <v>30240</v>
      </c>
      <c r="F5983" s="5" t="s">
        <v>30226</v>
      </c>
      <c r="G5983" s="6" t="s">
        <v>30562</v>
      </c>
      <c r="H5983" s="4" t="s">
        <v>30563</v>
      </c>
      <c r="I5983" s="8" t="s">
        <v>30564</v>
      </c>
      <c r="J5983" s="5" t="s">
        <v>18</v>
      </c>
      <c r="K5983" s="5" t="s">
        <v>115</v>
      </c>
    </row>
    <row r="5984">
      <c r="A5984" s="4">
        <v>5149.0</v>
      </c>
      <c r="B5984" s="5" t="s">
        <v>30565</v>
      </c>
      <c r="C5984" s="5" t="s">
        <v>30566</v>
      </c>
      <c r="D5984" s="6" t="s">
        <v>30239</v>
      </c>
      <c r="E5984" s="5" t="s">
        <v>30240</v>
      </c>
      <c r="F5984" s="5" t="s">
        <v>30226</v>
      </c>
      <c r="G5984" s="6" t="s">
        <v>30567</v>
      </c>
      <c r="H5984" s="5" t="s">
        <v>30568</v>
      </c>
      <c r="I5984" s="9" t="s">
        <v>30569</v>
      </c>
      <c r="J5984" s="5" t="s">
        <v>51</v>
      </c>
      <c r="K5984" s="5" t="s">
        <v>679</v>
      </c>
    </row>
    <row r="5985">
      <c r="A5985" s="4">
        <v>5148.0</v>
      </c>
      <c r="B5985" s="5" t="s">
        <v>30570</v>
      </c>
      <c r="C5985" s="5" t="s">
        <v>30571</v>
      </c>
      <c r="D5985" s="6" t="s">
        <v>30239</v>
      </c>
      <c r="E5985" s="5" t="s">
        <v>30240</v>
      </c>
      <c r="F5985" s="5" t="s">
        <v>30226</v>
      </c>
      <c r="G5985" s="6" t="s">
        <v>30572</v>
      </c>
      <c r="H5985" s="5" t="s">
        <v>30573</v>
      </c>
      <c r="I5985" s="8" t="s">
        <v>30574</v>
      </c>
      <c r="J5985" s="5" t="s">
        <v>18</v>
      </c>
      <c r="K5985" s="5" t="s">
        <v>420</v>
      </c>
    </row>
    <row r="5986">
      <c r="A5986" s="4">
        <v>5147.0</v>
      </c>
      <c r="B5986" s="5" t="s">
        <v>30575</v>
      </c>
      <c r="C5986" s="5" t="s">
        <v>30576</v>
      </c>
      <c r="D5986" s="6" t="s">
        <v>30239</v>
      </c>
      <c r="E5986" s="5" t="s">
        <v>30240</v>
      </c>
      <c r="F5986" s="5" t="s">
        <v>30226</v>
      </c>
      <c r="G5986" s="6" t="s">
        <v>30577</v>
      </c>
      <c r="H5986" s="4" t="s">
        <v>30578</v>
      </c>
      <c r="I5986" s="8" t="s">
        <v>30579</v>
      </c>
      <c r="J5986" s="5" t="s">
        <v>108</v>
      </c>
      <c r="K5986" s="4" t="s">
        <v>42</v>
      </c>
    </row>
    <row r="5987">
      <c r="A5987" s="4">
        <v>5146.0</v>
      </c>
      <c r="B5987" s="5" t="s">
        <v>30580</v>
      </c>
      <c r="C5987" s="5" t="s">
        <v>30581</v>
      </c>
      <c r="D5987" s="6" t="s">
        <v>30239</v>
      </c>
      <c r="E5987" s="5" t="s">
        <v>30240</v>
      </c>
      <c r="F5987" s="5" t="s">
        <v>30226</v>
      </c>
      <c r="G5987" s="6" t="s">
        <v>30582</v>
      </c>
      <c r="H5987" s="5" t="s">
        <v>30583</v>
      </c>
      <c r="I5987" s="8" t="s">
        <v>30584</v>
      </c>
      <c r="J5987" s="5" t="s">
        <v>93</v>
      </c>
      <c r="K5987" s="5" t="s">
        <v>921</v>
      </c>
    </row>
    <row r="5988">
      <c r="A5988" s="4">
        <v>5145.0</v>
      </c>
      <c r="B5988" s="5" t="s">
        <v>30585</v>
      </c>
      <c r="C5988" s="5" t="s">
        <v>30586</v>
      </c>
      <c r="D5988" s="6" t="s">
        <v>30239</v>
      </c>
      <c r="E5988" s="5" t="s">
        <v>30240</v>
      </c>
      <c r="F5988" s="5" t="s">
        <v>30226</v>
      </c>
      <c r="G5988" s="6" t="s">
        <v>30587</v>
      </c>
      <c r="H5988" s="5" t="s">
        <v>30588</v>
      </c>
      <c r="I5988" s="8" t="s">
        <v>30589</v>
      </c>
      <c r="J5988" s="5" t="s">
        <v>18</v>
      </c>
      <c r="K5988" s="5" t="s">
        <v>184</v>
      </c>
    </row>
    <row r="5989">
      <c r="A5989" s="4">
        <v>5144.0</v>
      </c>
      <c r="B5989" s="5" t="s">
        <v>30590</v>
      </c>
      <c r="C5989" s="5" t="s">
        <v>30591</v>
      </c>
      <c r="D5989" s="6" t="s">
        <v>30239</v>
      </c>
      <c r="E5989" s="5" t="s">
        <v>30240</v>
      </c>
      <c r="F5989" s="5" t="s">
        <v>30226</v>
      </c>
      <c r="G5989" s="6" t="s">
        <v>30592</v>
      </c>
      <c r="H5989" s="5" t="s">
        <v>30593</v>
      </c>
      <c r="I5989" s="8" t="s">
        <v>30594</v>
      </c>
      <c r="J5989" s="5" t="s">
        <v>51</v>
      </c>
      <c r="K5989" s="5" t="s">
        <v>126</v>
      </c>
    </row>
    <row r="5990">
      <c r="A5990" s="4">
        <v>5143.0</v>
      </c>
      <c r="B5990" s="5" t="s">
        <v>30595</v>
      </c>
      <c r="C5990" s="5" t="s">
        <v>30596</v>
      </c>
      <c r="D5990" s="6" t="s">
        <v>30239</v>
      </c>
      <c r="E5990" s="5" t="s">
        <v>30240</v>
      </c>
      <c r="F5990" s="5" t="s">
        <v>30226</v>
      </c>
      <c r="G5990" s="6" t="s">
        <v>30597</v>
      </c>
      <c r="H5990" s="5" t="s">
        <v>30598</v>
      </c>
      <c r="I5990" s="8" t="s">
        <v>30599</v>
      </c>
      <c r="J5990" s="5" t="s">
        <v>18</v>
      </c>
      <c r="K5990" s="5" t="s">
        <v>464</v>
      </c>
    </row>
    <row r="5991">
      <c r="A5991" s="4">
        <v>5142.0</v>
      </c>
      <c r="B5991" s="5" t="s">
        <v>30600</v>
      </c>
      <c r="C5991" s="5" t="s">
        <v>30601</v>
      </c>
      <c r="D5991" s="6" t="s">
        <v>30239</v>
      </c>
      <c r="E5991" s="5" t="s">
        <v>30240</v>
      </c>
      <c r="F5991" s="5" t="s">
        <v>30226</v>
      </c>
      <c r="G5991" s="6" t="s">
        <v>30602</v>
      </c>
      <c r="H5991" s="5" t="s">
        <v>30603</v>
      </c>
      <c r="I5991" s="8" t="s">
        <v>30604</v>
      </c>
      <c r="J5991" s="5" t="s">
        <v>93</v>
      </c>
      <c r="K5991" s="5" t="s">
        <v>1427</v>
      </c>
    </row>
    <row r="5992">
      <c r="A5992" s="4">
        <v>5141.0</v>
      </c>
      <c r="B5992" s="5" t="s">
        <v>30605</v>
      </c>
      <c r="C5992" s="5" t="s">
        <v>30606</v>
      </c>
      <c r="D5992" s="6" t="s">
        <v>30239</v>
      </c>
      <c r="E5992" s="5" t="s">
        <v>30240</v>
      </c>
      <c r="F5992" s="5" t="s">
        <v>30226</v>
      </c>
      <c r="G5992" s="6" t="s">
        <v>30607</v>
      </c>
      <c r="H5992" s="7" t="s">
        <v>30608</v>
      </c>
      <c r="I5992" s="8" t="s">
        <v>30609</v>
      </c>
      <c r="J5992" s="5" t="s">
        <v>42</v>
      </c>
      <c r="K5992" s="5" t="s">
        <v>1495</v>
      </c>
    </row>
    <row r="5993">
      <c r="A5993" s="4">
        <v>5140.0</v>
      </c>
      <c r="B5993" s="5" t="s">
        <v>30610</v>
      </c>
      <c r="C5993" s="5" t="s">
        <v>30611</v>
      </c>
      <c r="D5993" s="6" t="s">
        <v>30239</v>
      </c>
      <c r="E5993" s="5" t="s">
        <v>30240</v>
      </c>
      <c r="F5993" s="5" t="s">
        <v>30226</v>
      </c>
      <c r="G5993" s="6" t="s">
        <v>30612</v>
      </c>
      <c r="H5993" s="4" t="s">
        <v>30613</v>
      </c>
      <c r="I5993" s="8" t="s">
        <v>30614</v>
      </c>
      <c r="J5993" s="5" t="s">
        <v>108</v>
      </c>
      <c r="K5993" s="5" t="s">
        <v>308</v>
      </c>
    </row>
    <row r="5994">
      <c r="A5994" s="4">
        <v>5139.0</v>
      </c>
      <c r="B5994" s="5" t="s">
        <v>30615</v>
      </c>
      <c r="C5994" s="5" t="s">
        <v>30616</v>
      </c>
      <c r="D5994" s="6" t="s">
        <v>30239</v>
      </c>
      <c r="E5994" s="5" t="s">
        <v>30240</v>
      </c>
      <c r="F5994" s="5" t="s">
        <v>30226</v>
      </c>
      <c r="G5994" s="6" t="s">
        <v>30617</v>
      </c>
      <c r="H5994" s="5" t="s">
        <v>30618</v>
      </c>
      <c r="I5994" s="8" t="s">
        <v>30619</v>
      </c>
      <c r="J5994" s="5" t="s">
        <v>42</v>
      </c>
      <c r="K5994" s="5" t="s">
        <v>201</v>
      </c>
    </row>
    <row r="5995">
      <c r="A5995" s="4">
        <v>5138.0</v>
      </c>
      <c r="B5995" s="5" t="s">
        <v>30620</v>
      </c>
      <c r="C5995" s="5" t="s">
        <v>30621</v>
      </c>
      <c r="D5995" s="6" t="s">
        <v>30239</v>
      </c>
      <c r="E5995" s="5" t="s">
        <v>30240</v>
      </c>
      <c r="F5995" s="5" t="s">
        <v>30226</v>
      </c>
      <c r="G5995" s="6" t="s">
        <v>30622</v>
      </c>
      <c r="H5995" s="7" t="s">
        <v>30623</v>
      </c>
      <c r="I5995" s="8" t="str">
        <f>LOWER(SUBSTITUTE(SUBSTITUTE(SUBSTITUTE(SUBSTITUTE(SUBSTITUTE(SUBSTITUTE(SUBSTITUTE(B5995,"S.L.",""),"SL",""),"S.A.",""),"SA","")," ",""),".",""),",",""))&amp;".com"</f>
        <v>hosteriatarifa.com</v>
      </c>
      <c r="J5995" s="5" t="s">
        <v>42</v>
      </c>
      <c r="K5995" s="4" t="s">
        <v>42</v>
      </c>
    </row>
    <row r="5996">
      <c r="A5996" s="4">
        <v>5137.0</v>
      </c>
      <c r="B5996" s="5" t="s">
        <v>30624</v>
      </c>
      <c r="C5996" s="5" t="s">
        <v>30625</v>
      </c>
      <c r="D5996" s="6" t="s">
        <v>30239</v>
      </c>
      <c r="E5996" s="5" t="s">
        <v>30240</v>
      </c>
      <c r="F5996" s="5" t="s">
        <v>30226</v>
      </c>
      <c r="G5996" s="6" t="s">
        <v>30626</v>
      </c>
      <c r="H5996" s="5" t="s">
        <v>30627</v>
      </c>
      <c r="I5996" s="8" t="s">
        <v>30628</v>
      </c>
      <c r="J5996" s="5" t="s">
        <v>93</v>
      </c>
      <c r="K5996" s="4" t="s">
        <v>42</v>
      </c>
    </row>
    <row r="5997">
      <c r="A5997" s="4">
        <v>5136.0</v>
      </c>
      <c r="B5997" s="5" t="s">
        <v>30629</v>
      </c>
      <c r="C5997" s="5" t="s">
        <v>30630</v>
      </c>
      <c r="D5997" s="6" t="s">
        <v>30239</v>
      </c>
      <c r="E5997" s="5" t="s">
        <v>30240</v>
      </c>
      <c r="F5997" s="5" t="s">
        <v>30226</v>
      </c>
      <c r="G5997" s="6" t="s">
        <v>30631</v>
      </c>
      <c r="H5997" s="5" t="s">
        <v>30632</v>
      </c>
      <c r="I5997" s="8" t="s">
        <v>30633</v>
      </c>
      <c r="J5997" s="5" t="s">
        <v>93</v>
      </c>
      <c r="K5997" s="5" t="s">
        <v>2462</v>
      </c>
    </row>
    <row r="5998">
      <c r="A5998" s="4">
        <v>5135.0</v>
      </c>
      <c r="B5998" s="5" t="s">
        <v>30634</v>
      </c>
      <c r="C5998" s="5" t="s">
        <v>30635</v>
      </c>
      <c r="D5998" s="6" t="s">
        <v>30239</v>
      </c>
      <c r="E5998" s="5" t="s">
        <v>30240</v>
      </c>
      <c r="F5998" s="5" t="s">
        <v>30226</v>
      </c>
      <c r="G5998" s="6" t="s">
        <v>30636</v>
      </c>
      <c r="H5998" s="7" t="s">
        <v>30637</v>
      </c>
      <c r="I5998" s="8" t="s">
        <v>30638</v>
      </c>
      <c r="J5998" s="5" t="s">
        <v>93</v>
      </c>
      <c r="K5998" s="5" t="s">
        <v>66</v>
      </c>
    </row>
    <row r="5999">
      <c r="A5999" s="4">
        <v>5134.0</v>
      </c>
      <c r="B5999" s="5" t="s">
        <v>30639</v>
      </c>
      <c r="C5999" s="5" t="s">
        <v>30591</v>
      </c>
      <c r="D5999" s="6" t="s">
        <v>30239</v>
      </c>
      <c r="E5999" s="5" t="s">
        <v>30240</v>
      </c>
      <c r="F5999" s="5" t="s">
        <v>30226</v>
      </c>
      <c r="G5999" s="6" t="s">
        <v>30640</v>
      </c>
      <c r="H5999" s="5" t="s">
        <v>30641</v>
      </c>
      <c r="I5999" s="8" t="s">
        <v>30642</v>
      </c>
      <c r="J5999" s="5" t="s">
        <v>93</v>
      </c>
      <c r="K5999" s="5" t="s">
        <v>280</v>
      </c>
    </row>
    <row r="6000">
      <c r="A6000" s="4">
        <v>5133.0</v>
      </c>
      <c r="B6000" s="5" t="s">
        <v>30643</v>
      </c>
      <c r="C6000" s="5" t="s">
        <v>30644</v>
      </c>
      <c r="D6000" s="6" t="s">
        <v>30645</v>
      </c>
      <c r="E6000" s="5" t="s">
        <v>30646</v>
      </c>
      <c r="F6000" s="5" t="s">
        <v>30226</v>
      </c>
      <c r="G6000" s="6" t="s">
        <v>30647</v>
      </c>
      <c r="H6000" s="5" t="s">
        <v>30648</v>
      </c>
      <c r="I6000" s="8" t="s">
        <v>30649</v>
      </c>
      <c r="J6000" s="5" t="s">
        <v>42</v>
      </c>
      <c r="K6000" s="5" t="s">
        <v>9742</v>
      </c>
    </row>
    <row r="6001">
      <c r="A6001" s="4">
        <v>5132.0</v>
      </c>
      <c r="B6001" s="5" t="s">
        <v>30650</v>
      </c>
      <c r="C6001" s="5" t="s">
        <v>30651</v>
      </c>
      <c r="D6001" s="6" t="s">
        <v>30645</v>
      </c>
      <c r="E6001" s="5" t="s">
        <v>30646</v>
      </c>
      <c r="F6001" s="5" t="s">
        <v>30226</v>
      </c>
      <c r="G6001" s="6" t="s">
        <v>30652</v>
      </c>
      <c r="H6001" s="5" t="s">
        <v>30395</v>
      </c>
      <c r="I6001" s="8" t="s">
        <v>41</v>
      </c>
      <c r="J6001" s="5" t="s">
        <v>232</v>
      </c>
      <c r="K6001" s="5" t="s">
        <v>1421</v>
      </c>
    </row>
    <row r="6002">
      <c r="A6002" s="4">
        <v>5131.0</v>
      </c>
      <c r="B6002" s="5" t="s">
        <v>30653</v>
      </c>
      <c r="C6002" s="5" t="s">
        <v>30654</v>
      </c>
      <c r="D6002" s="6" t="s">
        <v>30655</v>
      </c>
      <c r="E6002" s="5" t="s">
        <v>30646</v>
      </c>
      <c r="F6002" s="5" t="s">
        <v>30226</v>
      </c>
      <c r="G6002" s="6" t="s">
        <v>30656</v>
      </c>
      <c r="H6002" s="5" t="s">
        <v>30657</v>
      </c>
      <c r="I6002" s="9" t="s">
        <v>30658</v>
      </c>
      <c r="J6002" s="5" t="s">
        <v>42</v>
      </c>
      <c r="K6002" s="5" t="s">
        <v>19544</v>
      </c>
    </row>
    <row r="6003">
      <c r="A6003" s="4">
        <v>5130.0</v>
      </c>
      <c r="B6003" s="5" t="s">
        <v>30659</v>
      </c>
      <c r="C6003" s="5" t="s">
        <v>30660</v>
      </c>
      <c r="D6003" s="6" t="s">
        <v>30661</v>
      </c>
      <c r="E6003" s="5" t="s">
        <v>30662</v>
      </c>
      <c r="F6003" s="5" t="s">
        <v>30226</v>
      </c>
      <c r="G6003" s="6" t="s">
        <v>30663</v>
      </c>
      <c r="H6003" s="7" t="s">
        <v>30664</v>
      </c>
      <c r="I6003" s="8" t="s">
        <v>30665</v>
      </c>
      <c r="J6003" s="5" t="s">
        <v>108</v>
      </c>
      <c r="K6003" s="5" t="s">
        <v>15027</v>
      </c>
    </row>
    <row r="6004">
      <c r="A6004" s="4">
        <v>5129.0</v>
      </c>
      <c r="B6004" s="5" t="s">
        <v>29820</v>
      </c>
      <c r="C6004" s="5" t="s">
        <v>30666</v>
      </c>
      <c r="D6004" s="6" t="s">
        <v>30667</v>
      </c>
      <c r="E6004" s="5" t="s">
        <v>30662</v>
      </c>
      <c r="F6004" s="5" t="s">
        <v>30226</v>
      </c>
      <c r="G6004" s="6" t="s">
        <v>30668</v>
      </c>
      <c r="H6004" s="4" t="s">
        <v>30669</v>
      </c>
      <c r="I6004" s="11" t="s">
        <v>30670</v>
      </c>
      <c r="J6004" s="5" t="s">
        <v>93</v>
      </c>
      <c r="K6004" s="5" t="s">
        <v>170</v>
      </c>
    </row>
    <row r="6005">
      <c r="A6005" s="4">
        <v>5128.0</v>
      </c>
      <c r="B6005" s="5" t="s">
        <v>30671</v>
      </c>
      <c r="C6005" s="5" t="s">
        <v>30672</v>
      </c>
      <c r="D6005" s="6" t="s">
        <v>30661</v>
      </c>
      <c r="E6005" s="5" t="s">
        <v>30662</v>
      </c>
      <c r="F6005" s="5" t="s">
        <v>30226</v>
      </c>
      <c r="G6005" s="6" t="s">
        <v>30673</v>
      </c>
      <c r="H6005" s="5" t="s">
        <v>30674</v>
      </c>
      <c r="I6005" s="8" t="s">
        <v>30675</v>
      </c>
      <c r="J6005" s="5" t="s">
        <v>108</v>
      </c>
      <c r="K6005" s="5" t="s">
        <v>517</v>
      </c>
    </row>
    <row r="6006">
      <c r="A6006" s="4">
        <v>5127.0</v>
      </c>
      <c r="B6006" s="5" t="s">
        <v>30676</v>
      </c>
      <c r="C6006" s="5" t="s">
        <v>30677</v>
      </c>
      <c r="D6006" s="6" t="s">
        <v>30678</v>
      </c>
      <c r="E6006" s="5" t="s">
        <v>30679</v>
      </c>
      <c r="F6006" s="5" t="s">
        <v>30226</v>
      </c>
      <c r="G6006" s="6" t="s">
        <v>30680</v>
      </c>
      <c r="H6006" s="5" t="s">
        <v>30681</v>
      </c>
      <c r="I6006" s="8" t="s">
        <v>30682</v>
      </c>
      <c r="J6006" s="5" t="s">
        <v>42</v>
      </c>
      <c r="K6006" s="5" t="s">
        <v>19</v>
      </c>
    </row>
    <row r="6007">
      <c r="A6007" s="4">
        <v>5126.0</v>
      </c>
      <c r="B6007" s="5" t="s">
        <v>30683</v>
      </c>
      <c r="C6007" s="5" t="s">
        <v>30684</v>
      </c>
      <c r="D6007" s="6" t="s">
        <v>30678</v>
      </c>
      <c r="E6007" s="5" t="s">
        <v>30679</v>
      </c>
      <c r="F6007" s="5" t="s">
        <v>30226</v>
      </c>
      <c r="G6007" s="6" t="s">
        <v>30685</v>
      </c>
      <c r="H6007" s="5" t="s">
        <v>30686</v>
      </c>
      <c r="I6007" s="8" t="s">
        <v>30687</v>
      </c>
      <c r="J6007" s="5" t="s">
        <v>42</v>
      </c>
      <c r="K6007" s="5" t="s">
        <v>233</v>
      </c>
    </row>
    <row r="6008">
      <c r="A6008" s="4">
        <v>5125.0</v>
      </c>
      <c r="B6008" s="5" t="s">
        <v>30688</v>
      </c>
      <c r="C6008" s="5" t="s">
        <v>30689</v>
      </c>
      <c r="D6008" s="6" t="s">
        <v>30690</v>
      </c>
      <c r="E6008" s="5" t="s">
        <v>30662</v>
      </c>
      <c r="F6008" s="5" t="s">
        <v>30226</v>
      </c>
      <c r="G6008" s="6" t="s">
        <v>30691</v>
      </c>
      <c r="H6008" s="7" t="s">
        <v>30692</v>
      </c>
      <c r="I6008" s="8" t="s">
        <v>30693</v>
      </c>
      <c r="J6008" s="5" t="s">
        <v>108</v>
      </c>
      <c r="K6008" s="5" t="s">
        <v>1014</v>
      </c>
    </row>
    <row r="6009">
      <c r="A6009" s="4">
        <v>5124.0</v>
      </c>
      <c r="B6009" s="5" t="s">
        <v>30694</v>
      </c>
      <c r="C6009" s="5" t="s">
        <v>30695</v>
      </c>
      <c r="D6009" s="6" t="s">
        <v>30690</v>
      </c>
      <c r="E6009" s="5" t="s">
        <v>30662</v>
      </c>
      <c r="F6009" s="5" t="s">
        <v>30226</v>
      </c>
      <c r="G6009" s="6" t="s">
        <v>30696</v>
      </c>
      <c r="H6009" s="5" t="s">
        <v>30697</v>
      </c>
      <c r="I6009" s="8" t="s">
        <v>30698</v>
      </c>
      <c r="J6009" s="5" t="s">
        <v>42</v>
      </c>
      <c r="K6009" s="5" t="s">
        <v>368</v>
      </c>
    </row>
    <row r="6010">
      <c r="A6010" s="4">
        <v>5123.0</v>
      </c>
      <c r="B6010" s="5" t="s">
        <v>5592</v>
      </c>
      <c r="C6010" s="5" t="s">
        <v>30699</v>
      </c>
      <c r="D6010" s="6" t="s">
        <v>30661</v>
      </c>
      <c r="E6010" s="5" t="s">
        <v>30662</v>
      </c>
      <c r="F6010" s="5" t="s">
        <v>30226</v>
      </c>
      <c r="G6010" s="6" t="s">
        <v>30700</v>
      </c>
      <c r="H6010" s="5" t="s">
        <v>30701</v>
      </c>
      <c r="I6010" s="9" t="s">
        <v>30702</v>
      </c>
      <c r="J6010" s="5" t="s">
        <v>108</v>
      </c>
      <c r="K6010" s="5" t="s">
        <v>170</v>
      </c>
    </row>
    <row r="6011">
      <c r="A6011" s="4">
        <v>5122.0</v>
      </c>
      <c r="B6011" s="5" t="s">
        <v>30703</v>
      </c>
      <c r="C6011" s="5" t="s">
        <v>30704</v>
      </c>
      <c r="D6011" s="6" t="s">
        <v>30667</v>
      </c>
      <c r="E6011" s="5" t="s">
        <v>30662</v>
      </c>
      <c r="F6011" s="5" t="s">
        <v>30226</v>
      </c>
      <c r="G6011" s="6" t="s">
        <v>30705</v>
      </c>
      <c r="H6011" s="5" t="s">
        <v>30706</v>
      </c>
      <c r="I6011" s="8" t="s">
        <v>30707</v>
      </c>
      <c r="J6011" s="5" t="s">
        <v>108</v>
      </c>
      <c r="K6011" s="5" t="s">
        <v>2700</v>
      </c>
    </row>
    <row r="6012">
      <c r="A6012" s="4">
        <v>5121.0</v>
      </c>
      <c r="B6012" s="5" t="s">
        <v>30708</v>
      </c>
      <c r="C6012" s="5" t="s">
        <v>30709</v>
      </c>
      <c r="D6012" s="6" t="s">
        <v>30239</v>
      </c>
      <c r="E6012" s="5" t="s">
        <v>30240</v>
      </c>
      <c r="F6012" s="5" t="s">
        <v>30226</v>
      </c>
      <c r="G6012" s="6" t="s">
        <v>30710</v>
      </c>
      <c r="H6012" s="7" t="s">
        <v>30711</v>
      </c>
      <c r="I6012" s="8" t="str">
        <f>LOWER(SUBSTITUTE(SUBSTITUTE(SUBSTITUTE(SUBSTITUTE(SUBSTITUTE(SUBSTITUTE(SUBSTITUTE(B6012,"S.L.",""),"SL",""),"S.A.",""),"SA","")," ",""),".",""),",",""))&amp;".com"</f>
        <v>hostal16.com</v>
      </c>
      <c r="J6012" s="5" t="s">
        <v>18</v>
      </c>
      <c r="K6012" s="4" t="s">
        <v>42</v>
      </c>
    </row>
    <row r="6013">
      <c r="A6013" s="4">
        <v>5120.0</v>
      </c>
      <c r="B6013" s="5" t="s">
        <v>30712</v>
      </c>
      <c r="C6013" s="5" t="s">
        <v>30713</v>
      </c>
      <c r="D6013" s="6" t="s">
        <v>30239</v>
      </c>
      <c r="E6013" s="5" t="s">
        <v>30240</v>
      </c>
      <c r="F6013" s="5" t="s">
        <v>30226</v>
      </c>
      <c r="G6013" s="6" t="s">
        <v>30714</v>
      </c>
      <c r="H6013" s="4" t="s">
        <v>30715</v>
      </c>
      <c r="I6013" s="11" t="s">
        <v>30716</v>
      </c>
      <c r="J6013" s="5" t="s">
        <v>93</v>
      </c>
      <c r="K6013" s="5" t="s">
        <v>170</v>
      </c>
    </row>
    <row r="6014">
      <c r="A6014" s="4">
        <v>5119.0</v>
      </c>
      <c r="B6014" s="5" t="s">
        <v>30717</v>
      </c>
      <c r="C6014" s="5" t="s">
        <v>30718</v>
      </c>
      <c r="D6014" s="6" t="s">
        <v>30655</v>
      </c>
      <c r="E6014" s="5" t="s">
        <v>30646</v>
      </c>
      <c r="F6014" s="5" t="s">
        <v>30226</v>
      </c>
      <c r="G6014" s="6" t="s">
        <v>30719</v>
      </c>
      <c r="H6014" s="5" t="s">
        <v>30720</v>
      </c>
      <c r="I6014" s="8" t="s">
        <v>30721</v>
      </c>
      <c r="J6014" s="5" t="s">
        <v>93</v>
      </c>
      <c r="K6014" s="5" t="s">
        <v>160</v>
      </c>
    </row>
    <row r="6015">
      <c r="A6015" s="4">
        <v>5118.0</v>
      </c>
      <c r="B6015" s="5" t="s">
        <v>30722</v>
      </c>
      <c r="C6015" s="5" t="s">
        <v>30723</v>
      </c>
      <c r="D6015" s="6" t="s">
        <v>30412</v>
      </c>
      <c r="E6015" s="5" t="s">
        <v>5942</v>
      </c>
      <c r="F6015" s="5" t="s">
        <v>30226</v>
      </c>
      <c r="G6015" s="6" t="s">
        <v>30724</v>
      </c>
      <c r="H6015" s="4" t="s">
        <v>30725</v>
      </c>
      <c r="I6015" s="11" t="s">
        <v>30726</v>
      </c>
      <c r="J6015" s="5" t="s">
        <v>18</v>
      </c>
      <c r="K6015" s="4" t="s">
        <v>42</v>
      </c>
    </row>
    <row r="6016">
      <c r="A6016" s="4">
        <v>5117.0</v>
      </c>
      <c r="B6016" s="5" t="s">
        <v>30727</v>
      </c>
      <c r="C6016" s="5" t="s">
        <v>30728</v>
      </c>
      <c r="D6016" s="6" t="s">
        <v>30412</v>
      </c>
      <c r="E6016" s="5" t="s">
        <v>5942</v>
      </c>
      <c r="F6016" s="5" t="s">
        <v>30226</v>
      </c>
      <c r="G6016" s="6" t="s">
        <v>30729</v>
      </c>
      <c r="H6016" s="5" t="s">
        <v>30414</v>
      </c>
      <c r="I6016" s="8" t="s">
        <v>30415</v>
      </c>
      <c r="J6016" s="5" t="s">
        <v>18</v>
      </c>
      <c r="K6016" s="4" t="s">
        <v>42</v>
      </c>
    </row>
    <row r="6017">
      <c r="A6017" s="4">
        <v>5116.0</v>
      </c>
      <c r="B6017" s="5" t="s">
        <v>30730</v>
      </c>
      <c r="C6017" s="5" t="s">
        <v>30731</v>
      </c>
      <c r="D6017" s="6" t="s">
        <v>30412</v>
      </c>
      <c r="E6017" s="5" t="s">
        <v>5942</v>
      </c>
      <c r="F6017" s="5" t="s">
        <v>30226</v>
      </c>
      <c r="G6017" s="6" t="s">
        <v>30732</v>
      </c>
      <c r="H6017" s="5" t="s">
        <v>30733</v>
      </c>
      <c r="I6017" s="8" t="s">
        <v>30734</v>
      </c>
      <c r="J6017" s="5" t="s">
        <v>108</v>
      </c>
      <c r="K6017" s="5" t="s">
        <v>27</v>
      </c>
    </row>
    <row r="6018">
      <c r="A6018" s="4">
        <v>5115.0</v>
      </c>
      <c r="B6018" s="5" t="s">
        <v>30735</v>
      </c>
      <c r="C6018" s="5" t="s">
        <v>30736</v>
      </c>
      <c r="D6018" s="6" t="s">
        <v>30737</v>
      </c>
      <c r="E6018" s="5" t="s">
        <v>5942</v>
      </c>
      <c r="F6018" s="5" t="s">
        <v>30226</v>
      </c>
      <c r="G6018" s="6" t="s">
        <v>30738</v>
      </c>
      <c r="H6018" s="5" t="s">
        <v>30739</v>
      </c>
      <c r="I6018" s="8" t="s">
        <v>30740</v>
      </c>
      <c r="J6018" s="5" t="s">
        <v>108</v>
      </c>
      <c r="K6018" s="4" t="s">
        <v>42</v>
      </c>
    </row>
    <row r="6019">
      <c r="A6019" s="4">
        <v>5114.0</v>
      </c>
      <c r="B6019" s="5" t="s">
        <v>30741</v>
      </c>
      <c r="C6019" s="5" t="s">
        <v>30742</v>
      </c>
      <c r="D6019" s="6" t="s">
        <v>30743</v>
      </c>
      <c r="E6019" s="5" t="s">
        <v>30662</v>
      </c>
      <c r="F6019" s="5" t="s">
        <v>30226</v>
      </c>
      <c r="G6019" s="6" t="s">
        <v>30744</v>
      </c>
      <c r="H6019" s="5" t="s">
        <v>30745</v>
      </c>
      <c r="I6019" s="8" t="s">
        <v>16780</v>
      </c>
      <c r="J6019" s="5" t="s">
        <v>42</v>
      </c>
      <c r="K6019" s="5" t="s">
        <v>10312</v>
      </c>
    </row>
    <row r="6020">
      <c r="A6020" s="4">
        <v>5113.0</v>
      </c>
      <c r="B6020" s="5" t="s">
        <v>30746</v>
      </c>
      <c r="C6020" s="5" t="s">
        <v>30747</v>
      </c>
      <c r="D6020" s="6" t="s">
        <v>30393</v>
      </c>
      <c r="E6020" s="5" t="s">
        <v>5942</v>
      </c>
      <c r="F6020" s="5" t="s">
        <v>30226</v>
      </c>
      <c r="G6020" s="6" t="s">
        <v>30748</v>
      </c>
      <c r="H6020" s="5" t="s">
        <v>30749</v>
      </c>
      <c r="I6020" s="8" t="s">
        <v>30750</v>
      </c>
      <c r="J6020" s="5" t="s">
        <v>42</v>
      </c>
      <c r="K6020" s="5" t="s">
        <v>7856</v>
      </c>
    </row>
    <row r="6021">
      <c r="A6021" s="4">
        <v>5112.0</v>
      </c>
      <c r="B6021" s="5" t="s">
        <v>30751</v>
      </c>
      <c r="C6021" s="5" t="s">
        <v>30752</v>
      </c>
      <c r="D6021" s="6" t="s">
        <v>30359</v>
      </c>
      <c r="E6021" s="5" t="s">
        <v>30360</v>
      </c>
      <c r="F6021" s="5" t="s">
        <v>30226</v>
      </c>
      <c r="G6021" s="6" t="s">
        <v>30753</v>
      </c>
      <c r="H6021" s="7" t="s">
        <v>30754</v>
      </c>
      <c r="I6021" s="8" t="s">
        <v>30755</v>
      </c>
      <c r="J6021" s="5" t="s">
        <v>42</v>
      </c>
      <c r="K6021" s="5" t="s">
        <v>212</v>
      </c>
    </row>
    <row r="6022">
      <c r="A6022" s="4">
        <v>5111.0</v>
      </c>
      <c r="B6022" s="5" t="s">
        <v>30756</v>
      </c>
      <c r="C6022" s="5" t="s">
        <v>30757</v>
      </c>
      <c r="D6022" s="6" t="s">
        <v>30271</v>
      </c>
      <c r="E6022" s="5" t="s">
        <v>30272</v>
      </c>
      <c r="F6022" s="5" t="s">
        <v>30226</v>
      </c>
      <c r="G6022" s="6" t="s">
        <v>30758</v>
      </c>
      <c r="H6022" s="5" t="s">
        <v>30759</v>
      </c>
      <c r="I6022" s="8" t="s">
        <v>30760</v>
      </c>
      <c r="J6022" s="5" t="s">
        <v>463</v>
      </c>
      <c r="K6022" s="5" t="s">
        <v>30761</v>
      </c>
    </row>
    <row r="6023">
      <c r="A6023" s="4">
        <v>5110.0</v>
      </c>
      <c r="B6023" s="5" t="s">
        <v>30762</v>
      </c>
      <c r="C6023" s="5" t="s">
        <v>30763</v>
      </c>
      <c r="D6023" s="6" t="s">
        <v>30271</v>
      </c>
      <c r="E6023" s="5" t="s">
        <v>30272</v>
      </c>
      <c r="F6023" s="5" t="s">
        <v>30226</v>
      </c>
      <c r="G6023" s="6" t="s">
        <v>30764</v>
      </c>
      <c r="H6023" s="7" t="s">
        <v>30765</v>
      </c>
      <c r="I6023" s="8" t="str">
        <f>LOWER(SUBSTITUTE(SUBSTITUTE(SUBSTITUTE(SUBSTITUTE(SUBSTITUTE(SUBSTITUTE(SUBSTITUTE(B6023,"S.L.",""),"SL",""),"S.A.",""),"SA","")," ",""),".",""),",",""))&amp;".com"</f>
        <v>trypelcaballoblanco.com</v>
      </c>
      <c r="J6023" s="5" t="s">
        <v>93</v>
      </c>
      <c r="K6023" s="5" t="s">
        <v>6053</v>
      </c>
    </row>
    <row r="6024">
      <c r="A6024" s="4">
        <v>5109.0</v>
      </c>
      <c r="B6024" s="5" t="s">
        <v>23140</v>
      </c>
      <c r="C6024" s="5" t="s">
        <v>30766</v>
      </c>
      <c r="D6024" s="6" t="s">
        <v>30271</v>
      </c>
      <c r="E6024" s="5" t="s">
        <v>30272</v>
      </c>
      <c r="F6024" s="5" t="s">
        <v>30226</v>
      </c>
      <c r="G6024" s="6" t="s">
        <v>30767</v>
      </c>
      <c r="H6024" s="5" t="s">
        <v>30768</v>
      </c>
      <c r="I6024" s="8" t="s">
        <v>30769</v>
      </c>
      <c r="J6024" s="5" t="s">
        <v>51</v>
      </c>
      <c r="K6024" s="5" t="s">
        <v>12282</v>
      </c>
    </row>
    <row r="6025">
      <c r="A6025" s="4">
        <v>5108.0</v>
      </c>
      <c r="B6025" s="5" t="s">
        <v>30770</v>
      </c>
      <c r="C6025" s="5" t="s">
        <v>30771</v>
      </c>
      <c r="D6025" s="6" t="s">
        <v>30271</v>
      </c>
      <c r="E6025" s="5" t="s">
        <v>30272</v>
      </c>
      <c r="F6025" s="5" t="s">
        <v>30226</v>
      </c>
      <c r="G6025" s="6" t="s">
        <v>30772</v>
      </c>
      <c r="H6025" s="7" t="s">
        <v>30773</v>
      </c>
      <c r="I6025" s="8" t="s">
        <v>30774</v>
      </c>
      <c r="J6025" s="5" t="s">
        <v>93</v>
      </c>
      <c r="K6025" s="5" t="s">
        <v>184</v>
      </c>
    </row>
    <row r="6026">
      <c r="A6026" s="4">
        <v>5107.0</v>
      </c>
      <c r="B6026" s="5" t="s">
        <v>30775</v>
      </c>
      <c r="C6026" s="5" t="s">
        <v>30776</v>
      </c>
      <c r="D6026" s="6" t="s">
        <v>30777</v>
      </c>
      <c r="E6026" s="5" t="s">
        <v>30778</v>
      </c>
      <c r="F6026" s="5" t="s">
        <v>30779</v>
      </c>
      <c r="G6026" s="6" t="s">
        <v>30780</v>
      </c>
      <c r="H6026" s="5" t="s">
        <v>30781</v>
      </c>
      <c r="I6026" s="8" t="s">
        <v>30782</v>
      </c>
      <c r="J6026" s="5" t="s">
        <v>93</v>
      </c>
      <c r="K6026" s="5" t="s">
        <v>19</v>
      </c>
    </row>
    <row r="6027">
      <c r="A6027" s="4">
        <v>5106.0</v>
      </c>
      <c r="B6027" s="5" t="s">
        <v>30783</v>
      </c>
      <c r="C6027" s="5" t="s">
        <v>30784</v>
      </c>
      <c r="D6027" s="6" t="s">
        <v>30271</v>
      </c>
      <c r="E6027" s="5" t="s">
        <v>30272</v>
      </c>
      <c r="F6027" s="5" t="s">
        <v>30226</v>
      </c>
      <c r="G6027" s="6" t="s">
        <v>30785</v>
      </c>
      <c r="H6027" s="7" t="s">
        <v>30786</v>
      </c>
      <c r="I6027" s="8" t="str">
        <f>LOWER(SUBSTITUTE(SUBSTITUTE(SUBSTITUTE(SUBSTITUTE(SUBSTITUTE(SUBSTITUTE(SUBSTITUTE(B6027,"S.L.",""),"SL",""),"S.A.",""),"SA","")," ",""),".",""),",",""))&amp;".com"</f>
        <v>monasteriodenmiguel.com</v>
      </c>
      <c r="J6027" s="5" t="s">
        <v>108</v>
      </c>
      <c r="K6027" s="5" t="s">
        <v>15612</v>
      </c>
    </row>
    <row r="6028">
      <c r="A6028" s="4">
        <v>5105.0</v>
      </c>
      <c r="B6028" s="5" t="s">
        <v>30787</v>
      </c>
      <c r="C6028" s="5" t="s">
        <v>30788</v>
      </c>
      <c r="D6028" s="6" t="s">
        <v>30271</v>
      </c>
      <c r="E6028" s="5" t="s">
        <v>30272</v>
      </c>
      <c r="F6028" s="5" t="s">
        <v>30226</v>
      </c>
      <c r="G6028" s="6" t="s">
        <v>30789</v>
      </c>
      <c r="H6028" s="4" t="s">
        <v>30790</v>
      </c>
      <c r="I6028" s="11" t="s">
        <v>30791</v>
      </c>
      <c r="J6028" s="5" t="s">
        <v>108</v>
      </c>
      <c r="K6028" s="5" t="s">
        <v>950</v>
      </c>
    </row>
    <row r="6029">
      <c r="A6029" s="4">
        <v>5104.0</v>
      </c>
      <c r="B6029" s="5" t="s">
        <v>30792</v>
      </c>
      <c r="C6029" s="5" t="s">
        <v>30793</v>
      </c>
      <c r="D6029" s="6" t="s">
        <v>30794</v>
      </c>
      <c r="E6029" s="5" t="s">
        <v>30795</v>
      </c>
      <c r="F6029" s="5" t="s">
        <v>30795</v>
      </c>
      <c r="G6029" s="6" t="s">
        <v>30796</v>
      </c>
      <c r="H6029" s="5" t="s">
        <v>30797</v>
      </c>
      <c r="I6029" s="8" t="s">
        <v>493</v>
      </c>
      <c r="J6029" s="5" t="s">
        <v>42</v>
      </c>
      <c r="K6029" s="5" t="s">
        <v>16099</v>
      </c>
    </row>
    <row r="6030">
      <c r="A6030" s="4">
        <v>5103.0</v>
      </c>
      <c r="B6030" s="5" t="s">
        <v>30798</v>
      </c>
      <c r="C6030" s="5" t="s">
        <v>30799</v>
      </c>
      <c r="D6030" s="6" t="s">
        <v>30794</v>
      </c>
      <c r="E6030" s="5" t="s">
        <v>30795</v>
      </c>
      <c r="F6030" s="5" t="s">
        <v>30795</v>
      </c>
      <c r="G6030" s="6" t="s">
        <v>30800</v>
      </c>
      <c r="H6030" s="5" t="s">
        <v>30801</v>
      </c>
      <c r="I6030" s="8" t="s">
        <v>30802</v>
      </c>
      <c r="J6030" s="5" t="s">
        <v>42</v>
      </c>
      <c r="K6030" s="5" t="s">
        <v>1629</v>
      </c>
    </row>
    <row r="6031">
      <c r="A6031" s="4">
        <v>5102.0</v>
      </c>
      <c r="B6031" s="5" t="s">
        <v>30803</v>
      </c>
      <c r="C6031" s="5" t="s">
        <v>30804</v>
      </c>
      <c r="D6031" s="6" t="s">
        <v>30794</v>
      </c>
      <c r="E6031" s="5" t="s">
        <v>30795</v>
      </c>
      <c r="F6031" s="5" t="s">
        <v>30795</v>
      </c>
      <c r="G6031" s="6" t="s">
        <v>30805</v>
      </c>
      <c r="H6031" s="5" t="s">
        <v>30806</v>
      </c>
      <c r="I6031" s="9" t="s">
        <v>30807</v>
      </c>
      <c r="J6031" s="5" t="s">
        <v>42</v>
      </c>
      <c r="K6031" s="5" t="s">
        <v>2826</v>
      </c>
    </row>
    <row r="6032">
      <c r="A6032" s="4">
        <v>5101.0</v>
      </c>
      <c r="B6032" s="5" t="s">
        <v>30808</v>
      </c>
      <c r="C6032" s="5" t="s">
        <v>30809</v>
      </c>
      <c r="D6032" s="6" t="s">
        <v>30399</v>
      </c>
      <c r="E6032" s="5" t="s">
        <v>30400</v>
      </c>
      <c r="F6032" s="5" t="s">
        <v>30226</v>
      </c>
      <c r="G6032" s="6" t="s">
        <v>30810</v>
      </c>
      <c r="H6032" s="7" t="s">
        <v>30811</v>
      </c>
      <c r="I6032" s="8" t="str">
        <f>LOWER(SUBSTITUTE(SUBSTITUTE(SUBSTITUTE(SUBSTITUTE(SUBSTITUTE(SUBSTITUTE(SUBSTITUTE(B6032,"S.L.",""),"SL",""),"S.A.",""),"SA","")," ",""),".",""),",",""))&amp;".com"</f>
        <v>tartessusnctipetri.com</v>
      </c>
      <c r="J6032" s="5" t="s">
        <v>93</v>
      </c>
      <c r="K6032" s="4" t="s">
        <v>42</v>
      </c>
    </row>
    <row r="6033">
      <c r="A6033" s="4">
        <v>5100.0</v>
      </c>
      <c r="B6033" s="5" t="s">
        <v>30812</v>
      </c>
      <c r="C6033" s="5" t="s">
        <v>30813</v>
      </c>
      <c r="D6033" s="6" t="s">
        <v>30814</v>
      </c>
      <c r="E6033" s="5" t="s">
        <v>30400</v>
      </c>
      <c r="F6033" s="5" t="s">
        <v>30226</v>
      </c>
      <c r="G6033" s="6" t="s">
        <v>30815</v>
      </c>
      <c r="H6033" s="5" t="s">
        <v>30816</v>
      </c>
      <c r="I6033" s="8" t="s">
        <v>30817</v>
      </c>
      <c r="J6033" s="5" t="s">
        <v>42</v>
      </c>
      <c r="K6033" s="4" t="s">
        <v>42</v>
      </c>
    </row>
    <row r="6034">
      <c r="A6034" s="4">
        <v>5099.0</v>
      </c>
      <c r="B6034" s="5" t="s">
        <v>30818</v>
      </c>
      <c r="C6034" s="5" t="s">
        <v>30819</v>
      </c>
      <c r="D6034" s="6" t="s">
        <v>30399</v>
      </c>
      <c r="E6034" s="5" t="s">
        <v>30400</v>
      </c>
      <c r="F6034" s="5" t="s">
        <v>30226</v>
      </c>
      <c r="G6034" s="6" t="s">
        <v>30820</v>
      </c>
      <c r="H6034" s="7" t="s">
        <v>30821</v>
      </c>
      <c r="I6034" s="8" t="str">
        <f>LOWER(SUBSTITUTE(SUBSTITUTE(SUBSTITUTE(SUBSTITUTE(SUBSTITUTE(SUBSTITUTE(SUBSTITUTE(B6034,"S.L.",""),"SL",""),"S.A.",""),"SA","")," ",""),".",""),",",""))&amp;".com"</f>
        <v>bluedolphinchiclanau.com</v>
      </c>
      <c r="J6034" s="5" t="s">
        <v>42</v>
      </c>
      <c r="K6034" s="4" t="s">
        <v>42</v>
      </c>
    </row>
    <row r="6035">
      <c r="A6035" s="4">
        <v>5098.0</v>
      </c>
      <c r="B6035" s="5" t="s">
        <v>30822</v>
      </c>
      <c r="C6035" s="5" t="s">
        <v>30823</v>
      </c>
      <c r="D6035" s="6" t="s">
        <v>30399</v>
      </c>
      <c r="E6035" s="5" t="s">
        <v>30400</v>
      </c>
      <c r="F6035" s="5" t="s">
        <v>30226</v>
      </c>
      <c r="G6035" s="6" t="s">
        <v>30824</v>
      </c>
      <c r="H6035" s="5" t="s">
        <v>30825</v>
      </c>
      <c r="I6035" s="8" t="s">
        <v>16938</v>
      </c>
      <c r="J6035" s="5" t="s">
        <v>108</v>
      </c>
      <c r="K6035" s="5" t="s">
        <v>30826</v>
      </c>
    </row>
    <row r="6036">
      <c r="A6036" s="4">
        <v>5097.0</v>
      </c>
      <c r="B6036" s="5" t="s">
        <v>30827</v>
      </c>
      <c r="C6036" s="5" t="s">
        <v>30823</v>
      </c>
      <c r="D6036" s="6" t="s">
        <v>30399</v>
      </c>
      <c r="E6036" s="5" t="s">
        <v>30400</v>
      </c>
      <c r="F6036" s="5" t="s">
        <v>30226</v>
      </c>
      <c r="G6036" s="6" t="s">
        <v>30828</v>
      </c>
      <c r="H6036" s="5" t="s">
        <v>30829</v>
      </c>
      <c r="I6036" s="9" t="s">
        <v>30830</v>
      </c>
      <c r="J6036" s="5" t="s">
        <v>108</v>
      </c>
      <c r="K6036" s="5" t="s">
        <v>10650</v>
      </c>
    </row>
    <row r="6037">
      <c r="A6037" s="4">
        <v>5096.0</v>
      </c>
      <c r="B6037" s="5" t="s">
        <v>30831</v>
      </c>
      <c r="C6037" s="5" t="s">
        <v>30823</v>
      </c>
      <c r="D6037" s="6" t="s">
        <v>30399</v>
      </c>
      <c r="E6037" s="5" t="s">
        <v>30400</v>
      </c>
      <c r="F6037" s="5" t="s">
        <v>30226</v>
      </c>
      <c r="G6037" s="6" t="s">
        <v>30832</v>
      </c>
      <c r="H6037" s="5" t="s">
        <v>30833</v>
      </c>
      <c r="I6037" s="8" t="s">
        <v>30834</v>
      </c>
      <c r="J6037" s="5" t="s">
        <v>93</v>
      </c>
      <c r="K6037" s="4" t="s">
        <v>42</v>
      </c>
    </row>
    <row r="6038">
      <c r="A6038" s="4">
        <v>5095.0</v>
      </c>
      <c r="B6038" s="5" t="s">
        <v>30835</v>
      </c>
      <c r="C6038" s="5" t="s">
        <v>30836</v>
      </c>
      <c r="D6038" s="6" t="s">
        <v>30399</v>
      </c>
      <c r="E6038" s="5" t="s">
        <v>30400</v>
      </c>
      <c r="F6038" s="5" t="s">
        <v>30226</v>
      </c>
      <c r="G6038" s="6" t="s">
        <v>30837</v>
      </c>
      <c r="H6038" s="5" t="s">
        <v>30838</v>
      </c>
      <c r="I6038" s="8" t="s">
        <v>16938</v>
      </c>
      <c r="J6038" s="5" t="s">
        <v>108</v>
      </c>
      <c r="K6038" s="5" t="s">
        <v>5611</v>
      </c>
    </row>
    <row r="6039">
      <c r="A6039" s="4">
        <v>5094.0</v>
      </c>
      <c r="B6039" s="5" t="s">
        <v>30839</v>
      </c>
      <c r="C6039" s="5" t="s">
        <v>30840</v>
      </c>
      <c r="D6039" s="6" t="s">
        <v>30814</v>
      </c>
      <c r="E6039" s="5" t="s">
        <v>30400</v>
      </c>
      <c r="F6039" s="5" t="s">
        <v>30226</v>
      </c>
      <c r="G6039" s="6" t="s">
        <v>30841</v>
      </c>
      <c r="H6039" s="5" t="s">
        <v>30842</v>
      </c>
      <c r="I6039" s="8" t="s">
        <v>6307</v>
      </c>
      <c r="J6039" s="5" t="s">
        <v>232</v>
      </c>
      <c r="K6039" s="5" t="s">
        <v>20632</v>
      </c>
    </row>
    <row r="6040">
      <c r="A6040" s="4">
        <v>5093.0</v>
      </c>
      <c r="B6040" s="5" t="s">
        <v>30843</v>
      </c>
      <c r="C6040" s="5" t="s">
        <v>30844</v>
      </c>
      <c r="D6040" s="6" t="s">
        <v>30399</v>
      </c>
      <c r="E6040" s="5" t="s">
        <v>30400</v>
      </c>
      <c r="F6040" s="5" t="s">
        <v>30226</v>
      </c>
      <c r="G6040" s="6" t="s">
        <v>30845</v>
      </c>
      <c r="H6040" s="5" t="s">
        <v>30846</v>
      </c>
      <c r="I6040" s="8" t="s">
        <v>15941</v>
      </c>
      <c r="J6040" s="5" t="s">
        <v>108</v>
      </c>
      <c r="K6040" s="5" t="s">
        <v>420</v>
      </c>
    </row>
    <row r="6041">
      <c r="A6041" s="4">
        <v>5092.0</v>
      </c>
      <c r="B6041" s="5" t="s">
        <v>30847</v>
      </c>
      <c r="C6041" s="5" t="s">
        <v>30848</v>
      </c>
      <c r="D6041" s="6" t="s">
        <v>30399</v>
      </c>
      <c r="E6041" s="5" t="s">
        <v>30400</v>
      </c>
      <c r="F6041" s="5" t="s">
        <v>30226</v>
      </c>
      <c r="G6041" s="6" t="s">
        <v>30849</v>
      </c>
      <c r="H6041" s="5" t="s">
        <v>30850</v>
      </c>
      <c r="I6041" s="8" t="s">
        <v>16938</v>
      </c>
      <c r="J6041" s="5" t="s">
        <v>18</v>
      </c>
      <c r="K6041" s="5" t="s">
        <v>14913</v>
      </c>
    </row>
    <row r="6042">
      <c r="A6042" s="4">
        <v>5091.0</v>
      </c>
      <c r="B6042" s="5" t="s">
        <v>30851</v>
      </c>
      <c r="C6042" s="5" t="s">
        <v>30823</v>
      </c>
      <c r="D6042" s="6" t="s">
        <v>30399</v>
      </c>
      <c r="E6042" s="5" t="s">
        <v>30400</v>
      </c>
      <c r="F6042" s="5" t="s">
        <v>30226</v>
      </c>
      <c r="G6042" s="6" t="s">
        <v>30852</v>
      </c>
      <c r="H6042" s="5" t="s">
        <v>30853</v>
      </c>
      <c r="I6042" s="8" t="s">
        <v>16938</v>
      </c>
      <c r="J6042" s="5" t="s">
        <v>18</v>
      </c>
      <c r="K6042" s="5" t="s">
        <v>16059</v>
      </c>
    </row>
    <row r="6043">
      <c r="A6043" s="4">
        <v>5090.0</v>
      </c>
      <c r="B6043" s="5" t="s">
        <v>30854</v>
      </c>
      <c r="C6043" s="5" t="s">
        <v>30855</v>
      </c>
      <c r="D6043" s="6" t="s">
        <v>30814</v>
      </c>
      <c r="E6043" s="5" t="s">
        <v>30400</v>
      </c>
      <c r="F6043" s="5" t="s">
        <v>30226</v>
      </c>
      <c r="G6043" s="6" t="s">
        <v>30856</v>
      </c>
      <c r="H6043" s="5" t="s">
        <v>30857</v>
      </c>
      <c r="I6043" s="8" t="s">
        <v>30858</v>
      </c>
      <c r="J6043" s="5" t="s">
        <v>108</v>
      </c>
      <c r="K6043" s="4" t="s">
        <v>42</v>
      </c>
    </row>
    <row r="6044">
      <c r="A6044" s="4">
        <v>5089.0</v>
      </c>
      <c r="B6044" s="5" t="s">
        <v>30859</v>
      </c>
      <c r="C6044" s="5" t="s">
        <v>30860</v>
      </c>
      <c r="D6044" s="6" t="s">
        <v>30814</v>
      </c>
      <c r="E6044" s="5" t="s">
        <v>30400</v>
      </c>
      <c r="F6044" s="5" t="s">
        <v>30226</v>
      </c>
      <c r="G6044" s="6" t="s">
        <v>30861</v>
      </c>
      <c r="H6044" s="5" t="s">
        <v>30862</v>
      </c>
      <c r="I6044" s="8" t="s">
        <v>30863</v>
      </c>
      <c r="J6044" s="5" t="s">
        <v>93</v>
      </c>
      <c r="K6044" s="5" t="s">
        <v>1985</v>
      </c>
    </row>
    <row r="6045">
      <c r="A6045" s="4">
        <v>5088.0</v>
      </c>
      <c r="B6045" s="5" t="s">
        <v>30864</v>
      </c>
      <c r="C6045" s="5" t="s">
        <v>30398</v>
      </c>
      <c r="D6045" s="6" t="s">
        <v>30399</v>
      </c>
      <c r="E6045" s="5" t="s">
        <v>30400</v>
      </c>
      <c r="F6045" s="5" t="s">
        <v>30226</v>
      </c>
      <c r="G6045" s="6" t="s">
        <v>30865</v>
      </c>
      <c r="H6045" s="5" t="s">
        <v>30866</v>
      </c>
      <c r="I6045" s="9" t="s">
        <v>30867</v>
      </c>
      <c r="J6045" s="5" t="s">
        <v>93</v>
      </c>
      <c r="K6045" s="5" t="s">
        <v>14922</v>
      </c>
    </row>
    <row r="6046">
      <c r="A6046" s="4">
        <v>5087.0</v>
      </c>
      <c r="B6046" s="5" t="s">
        <v>30868</v>
      </c>
      <c r="C6046" s="5" t="s">
        <v>30869</v>
      </c>
      <c r="D6046" s="6" t="s">
        <v>30814</v>
      </c>
      <c r="E6046" s="5" t="s">
        <v>30400</v>
      </c>
      <c r="F6046" s="5" t="s">
        <v>30226</v>
      </c>
      <c r="G6046" s="6" t="s">
        <v>30870</v>
      </c>
      <c r="H6046" s="5" t="s">
        <v>16013</v>
      </c>
      <c r="I6046" s="8" t="s">
        <v>16014</v>
      </c>
      <c r="J6046" s="5" t="s">
        <v>108</v>
      </c>
      <c r="K6046" s="5" t="s">
        <v>20189</v>
      </c>
    </row>
    <row r="6047">
      <c r="A6047" s="4">
        <v>5086.0</v>
      </c>
      <c r="B6047" s="5" t="s">
        <v>30871</v>
      </c>
      <c r="C6047" s="5" t="s">
        <v>30872</v>
      </c>
      <c r="D6047" s="6" t="s">
        <v>30814</v>
      </c>
      <c r="E6047" s="5" t="s">
        <v>30400</v>
      </c>
      <c r="F6047" s="5" t="s">
        <v>30226</v>
      </c>
      <c r="G6047" s="6" t="s">
        <v>30873</v>
      </c>
      <c r="H6047" s="5" t="s">
        <v>30874</v>
      </c>
      <c r="I6047" s="8" t="s">
        <v>30875</v>
      </c>
      <c r="J6047" s="5" t="s">
        <v>93</v>
      </c>
      <c r="K6047" s="5" t="s">
        <v>721</v>
      </c>
    </row>
    <row r="6048">
      <c r="A6048" s="4">
        <v>5085.0</v>
      </c>
      <c r="B6048" s="5" t="s">
        <v>30876</v>
      </c>
      <c r="C6048" s="5" t="s">
        <v>30877</v>
      </c>
      <c r="D6048" s="6" t="s">
        <v>30331</v>
      </c>
      <c r="E6048" s="5" t="s">
        <v>30332</v>
      </c>
      <c r="F6048" s="5" t="s">
        <v>30226</v>
      </c>
      <c r="G6048" s="6" t="s">
        <v>30878</v>
      </c>
      <c r="H6048" s="5" t="s">
        <v>30879</v>
      </c>
      <c r="I6048" s="8" t="s">
        <v>30880</v>
      </c>
      <c r="J6048" s="5" t="s">
        <v>42</v>
      </c>
      <c r="K6048" s="4" t="s">
        <v>42</v>
      </c>
    </row>
    <row r="6049">
      <c r="A6049" s="4">
        <v>5084.0</v>
      </c>
      <c r="B6049" s="5" t="s">
        <v>30881</v>
      </c>
      <c r="C6049" s="5" t="s">
        <v>30882</v>
      </c>
      <c r="D6049" s="6" t="s">
        <v>30883</v>
      </c>
      <c r="E6049" s="5" t="s">
        <v>30884</v>
      </c>
      <c r="F6049" s="5" t="s">
        <v>30226</v>
      </c>
      <c r="G6049" s="6" t="s">
        <v>30885</v>
      </c>
      <c r="H6049" s="7" t="s">
        <v>30886</v>
      </c>
      <c r="I6049" s="8" t="str">
        <f>LOWER(SUBSTITUTE(SUBSTITUTE(SUBSTITUTE(SUBSTITUTE(SUBSTITUTE(SUBSTITUTE(SUBSTITUTE(B6049,"S.L.",""),"SL",""),"S.A.",""),"SA","")," ",""),".",""),",",""))&amp;".com"</f>
        <v>ubrimelli.com</v>
      </c>
      <c r="J6049" s="5" t="s">
        <v>42</v>
      </c>
      <c r="K6049" s="4" t="s">
        <v>42</v>
      </c>
    </row>
    <row r="6050">
      <c r="A6050" s="4">
        <v>5083.0</v>
      </c>
      <c r="B6050" s="5" t="s">
        <v>30887</v>
      </c>
      <c r="C6050" s="5" t="s">
        <v>30888</v>
      </c>
      <c r="D6050" s="6" t="s">
        <v>30418</v>
      </c>
      <c r="E6050" s="5" t="s">
        <v>30240</v>
      </c>
      <c r="F6050" s="5" t="s">
        <v>30226</v>
      </c>
      <c r="G6050" s="6" t="s">
        <v>30889</v>
      </c>
      <c r="H6050" s="5" t="s">
        <v>30890</v>
      </c>
      <c r="I6050" s="8" t="s">
        <v>30891</v>
      </c>
      <c r="J6050" s="5" t="s">
        <v>42</v>
      </c>
      <c r="K6050" s="5" t="s">
        <v>160</v>
      </c>
    </row>
    <row r="6051">
      <c r="A6051" s="4">
        <v>5082.0</v>
      </c>
      <c r="B6051" s="5" t="s">
        <v>30892</v>
      </c>
      <c r="C6051" s="5" t="s">
        <v>30893</v>
      </c>
      <c r="D6051" s="6" t="s">
        <v>30894</v>
      </c>
      <c r="E6051" s="5" t="s">
        <v>30895</v>
      </c>
      <c r="F6051" s="5" t="s">
        <v>30226</v>
      </c>
      <c r="G6051" s="6" t="s">
        <v>30896</v>
      </c>
      <c r="H6051" s="5" t="s">
        <v>30897</v>
      </c>
      <c r="I6051" s="8" t="s">
        <v>30898</v>
      </c>
      <c r="J6051" s="5" t="s">
        <v>93</v>
      </c>
      <c r="K6051" s="5" t="s">
        <v>578</v>
      </c>
    </row>
    <row r="6052">
      <c r="A6052" s="4">
        <v>5081.0</v>
      </c>
      <c r="B6052" s="5" t="s">
        <v>30899</v>
      </c>
      <c r="C6052" s="5" t="s">
        <v>30900</v>
      </c>
      <c r="D6052" s="6" t="s">
        <v>30901</v>
      </c>
      <c r="E6052" s="5" t="s">
        <v>30895</v>
      </c>
      <c r="F6052" s="5" t="s">
        <v>30226</v>
      </c>
      <c r="G6052" s="6" t="s">
        <v>30902</v>
      </c>
      <c r="H6052" s="5" t="s">
        <v>30903</v>
      </c>
      <c r="I6052" s="8" t="s">
        <v>30904</v>
      </c>
      <c r="J6052" s="5" t="s">
        <v>108</v>
      </c>
      <c r="K6052" s="5" t="s">
        <v>4985</v>
      </c>
    </row>
    <row r="6053">
      <c r="A6053" s="4">
        <v>5080.0</v>
      </c>
      <c r="B6053" s="5" t="s">
        <v>30905</v>
      </c>
      <c r="C6053" s="5" t="s">
        <v>30906</v>
      </c>
      <c r="D6053" s="6" t="s">
        <v>30894</v>
      </c>
      <c r="E6053" s="5" t="s">
        <v>30895</v>
      </c>
      <c r="F6053" s="5" t="s">
        <v>30226</v>
      </c>
      <c r="G6053" s="6" t="s">
        <v>30907</v>
      </c>
      <c r="H6053" s="5" t="s">
        <v>30908</v>
      </c>
      <c r="I6053" s="8" t="s">
        <v>30909</v>
      </c>
      <c r="J6053" s="5" t="s">
        <v>93</v>
      </c>
      <c r="K6053" s="4" t="s">
        <v>42</v>
      </c>
    </row>
    <row r="6054">
      <c r="A6054" s="4">
        <v>5079.0</v>
      </c>
      <c r="B6054" s="5" t="s">
        <v>30910</v>
      </c>
      <c r="C6054" s="5" t="s">
        <v>30911</v>
      </c>
      <c r="D6054" s="6" t="s">
        <v>30912</v>
      </c>
      <c r="E6054" s="5" t="s">
        <v>30913</v>
      </c>
      <c r="F6054" s="5" t="s">
        <v>30226</v>
      </c>
      <c r="G6054" s="6" t="s">
        <v>30914</v>
      </c>
      <c r="H6054" s="5" t="s">
        <v>30915</v>
      </c>
      <c r="I6054" s="8" t="s">
        <v>30916</v>
      </c>
      <c r="J6054" s="5" t="s">
        <v>93</v>
      </c>
      <c r="K6054" s="5" t="s">
        <v>782</v>
      </c>
    </row>
    <row r="6055">
      <c r="A6055" s="4">
        <v>5078.0</v>
      </c>
      <c r="B6055" s="5" t="s">
        <v>30917</v>
      </c>
      <c r="C6055" s="5" t="s">
        <v>30918</v>
      </c>
      <c r="D6055" s="6" t="s">
        <v>30919</v>
      </c>
      <c r="E6055" s="5" t="s">
        <v>30920</v>
      </c>
      <c r="F6055" s="5" t="s">
        <v>30226</v>
      </c>
      <c r="G6055" s="6" t="s">
        <v>30921</v>
      </c>
      <c r="H6055" s="5" t="s">
        <v>30922</v>
      </c>
      <c r="I6055" s="8" t="s">
        <v>30923</v>
      </c>
      <c r="J6055" s="5" t="s">
        <v>93</v>
      </c>
      <c r="K6055" s="5" t="s">
        <v>212</v>
      </c>
    </row>
    <row r="6056">
      <c r="A6056" s="4">
        <v>5077.0</v>
      </c>
      <c r="B6056" s="5" t="s">
        <v>30924</v>
      </c>
      <c r="C6056" s="5" t="s">
        <v>30925</v>
      </c>
      <c r="D6056" s="6" t="s">
        <v>30919</v>
      </c>
      <c r="E6056" s="5" t="s">
        <v>30920</v>
      </c>
      <c r="F6056" s="5" t="s">
        <v>30226</v>
      </c>
      <c r="G6056" s="6" t="s">
        <v>30926</v>
      </c>
      <c r="H6056" s="4" t="s">
        <v>30927</v>
      </c>
      <c r="I6056" s="11" t="s">
        <v>30928</v>
      </c>
      <c r="J6056" s="5" t="s">
        <v>108</v>
      </c>
      <c r="K6056" s="5" t="s">
        <v>308</v>
      </c>
    </row>
    <row r="6057">
      <c r="A6057" s="4">
        <v>5076.0</v>
      </c>
      <c r="B6057" s="5" t="s">
        <v>30929</v>
      </c>
      <c r="C6057" s="5" t="s">
        <v>30930</v>
      </c>
      <c r="D6057" s="6" t="s">
        <v>30912</v>
      </c>
      <c r="E6057" s="5" t="s">
        <v>30913</v>
      </c>
      <c r="F6057" s="5" t="s">
        <v>30226</v>
      </c>
      <c r="G6057" s="6" t="s">
        <v>30931</v>
      </c>
      <c r="H6057" s="5" t="s">
        <v>30932</v>
      </c>
      <c r="I6057" s="8" t="s">
        <v>30933</v>
      </c>
      <c r="J6057" s="5" t="s">
        <v>18</v>
      </c>
      <c r="K6057" s="5" t="s">
        <v>782</v>
      </c>
    </row>
    <row r="6058">
      <c r="A6058" s="4">
        <v>5075.0</v>
      </c>
      <c r="B6058" s="5" t="s">
        <v>30934</v>
      </c>
      <c r="C6058" s="5" t="s">
        <v>30935</v>
      </c>
      <c r="D6058" s="6" t="s">
        <v>30936</v>
      </c>
      <c r="E6058" s="5" t="s">
        <v>30913</v>
      </c>
      <c r="F6058" s="5" t="s">
        <v>30226</v>
      </c>
      <c r="G6058" s="6" t="s">
        <v>30937</v>
      </c>
      <c r="H6058" s="5" t="s">
        <v>30938</v>
      </c>
      <c r="I6058" s="8" t="s">
        <v>30459</v>
      </c>
      <c r="J6058" s="5" t="s">
        <v>42</v>
      </c>
      <c r="K6058" s="5" t="s">
        <v>184</v>
      </c>
    </row>
    <row r="6059">
      <c r="A6059" s="4">
        <v>5074.0</v>
      </c>
      <c r="B6059" s="5" t="s">
        <v>30939</v>
      </c>
      <c r="C6059" s="5" t="s">
        <v>30935</v>
      </c>
      <c r="D6059" s="6" t="s">
        <v>30936</v>
      </c>
      <c r="E6059" s="5" t="s">
        <v>30913</v>
      </c>
      <c r="F6059" s="5" t="s">
        <v>30226</v>
      </c>
      <c r="G6059" s="6" t="s">
        <v>30940</v>
      </c>
      <c r="H6059" s="5" t="s">
        <v>30938</v>
      </c>
      <c r="I6059" s="8" t="s">
        <v>30459</v>
      </c>
      <c r="J6059" s="5" t="s">
        <v>108</v>
      </c>
      <c r="K6059" s="5" t="s">
        <v>184</v>
      </c>
    </row>
    <row r="6060">
      <c r="A6060" s="4">
        <v>5073.0</v>
      </c>
      <c r="B6060" s="5" t="s">
        <v>30941</v>
      </c>
      <c r="C6060" s="5" t="s">
        <v>30942</v>
      </c>
      <c r="D6060" s="6" t="s">
        <v>30936</v>
      </c>
      <c r="E6060" s="5" t="s">
        <v>30913</v>
      </c>
      <c r="F6060" s="5" t="s">
        <v>30226</v>
      </c>
      <c r="G6060" s="6" t="s">
        <v>30943</v>
      </c>
      <c r="H6060" s="4" t="s">
        <v>30944</v>
      </c>
      <c r="I6060" s="11" t="s">
        <v>30945</v>
      </c>
      <c r="J6060" s="5" t="s">
        <v>42</v>
      </c>
      <c r="K6060" s="4" t="s">
        <v>42</v>
      </c>
    </row>
    <row r="6061">
      <c r="A6061" s="4">
        <v>5072.0</v>
      </c>
      <c r="B6061" s="5" t="s">
        <v>30946</v>
      </c>
      <c r="C6061" s="5" t="s">
        <v>30947</v>
      </c>
      <c r="D6061" s="6" t="s">
        <v>30936</v>
      </c>
      <c r="E6061" s="5" t="s">
        <v>30913</v>
      </c>
      <c r="F6061" s="5" t="s">
        <v>30226</v>
      </c>
      <c r="G6061" s="6" t="s">
        <v>30943</v>
      </c>
      <c r="H6061" s="5" t="s">
        <v>30948</v>
      </c>
      <c r="I6061" s="8" t="s">
        <v>30949</v>
      </c>
      <c r="J6061" s="5" t="s">
        <v>108</v>
      </c>
      <c r="K6061" s="5" t="s">
        <v>280</v>
      </c>
    </row>
    <row r="6062">
      <c r="A6062" s="4">
        <v>5071.0</v>
      </c>
      <c r="B6062" s="5" t="s">
        <v>30950</v>
      </c>
      <c r="C6062" s="5" t="s">
        <v>30951</v>
      </c>
      <c r="D6062" s="6" t="s">
        <v>30952</v>
      </c>
      <c r="E6062" s="5" t="s">
        <v>30920</v>
      </c>
      <c r="F6062" s="5" t="s">
        <v>30226</v>
      </c>
      <c r="G6062" s="6" t="s">
        <v>30953</v>
      </c>
      <c r="H6062" s="5" t="s">
        <v>30954</v>
      </c>
      <c r="I6062" s="8" t="s">
        <v>30955</v>
      </c>
      <c r="J6062" s="5" t="s">
        <v>51</v>
      </c>
      <c r="K6062" s="5" t="s">
        <v>1086</v>
      </c>
    </row>
    <row r="6063">
      <c r="A6063" s="4">
        <v>5070.0</v>
      </c>
      <c r="B6063" s="5" t="s">
        <v>30956</v>
      </c>
      <c r="C6063" s="5" t="s">
        <v>30957</v>
      </c>
      <c r="D6063" s="6" t="s">
        <v>30936</v>
      </c>
      <c r="E6063" s="5" t="s">
        <v>30913</v>
      </c>
      <c r="F6063" s="5" t="s">
        <v>30226</v>
      </c>
      <c r="G6063" s="6" t="s">
        <v>30958</v>
      </c>
      <c r="H6063" s="5" t="s">
        <v>30959</v>
      </c>
      <c r="I6063" s="8" t="s">
        <v>30960</v>
      </c>
      <c r="J6063" s="5" t="s">
        <v>42</v>
      </c>
      <c r="K6063" s="5" t="s">
        <v>115</v>
      </c>
    </row>
    <row r="6064">
      <c r="A6064" s="4">
        <v>5069.0</v>
      </c>
      <c r="B6064" s="5" t="s">
        <v>30961</v>
      </c>
      <c r="C6064" s="5" t="s">
        <v>30962</v>
      </c>
      <c r="D6064" s="6" t="s">
        <v>30936</v>
      </c>
      <c r="E6064" s="5" t="s">
        <v>30913</v>
      </c>
      <c r="F6064" s="5" t="s">
        <v>30226</v>
      </c>
      <c r="G6064" s="6" t="s">
        <v>30963</v>
      </c>
      <c r="H6064" s="5" t="s">
        <v>30964</v>
      </c>
      <c r="I6064" s="8" t="s">
        <v>30965</v>
      </c>
      <c r="J6064" s="5" t="s">
        <v>18</v>
      </c>
      <c r="K6064" s="5" t="s">
        <v>280</v>
      </c>
    </row>
    <row r="6065">
      <c r="A6065" s="4">
        <v>5068.0</v>
      </c>
      <c r="B6065" s="5" t="s">
        <v>30966</v>
      </c>
      <c r="C6065" s="5" t="s">
        <v>30967</v>
      </c>
      <c r="D6065" s="6" t="s">
        <v>30901</v>
      </c>
      <c r="E6065" s="5" t="s">
        <v>30895</v>
      </c>
      <c r="F6065" s="5" t="s">
        <v>30226</v>
      </c>
      <c r="G6065" s="6" t="s">
        <v>30968</v>
      </c>
      <c r="H6065" s="5" t="s">
        <v>30969</v>
      </c>
      <c r="I6065" s="8" t="s">
        <v>30970</v>
      </c>
      <c r="J6065" s="5" t="s">
        <v>18</v>
      </c>
      <c r="K6065" s="5" t="s">
        <v>1985</v>
      </c>
    </row>
    <row r="6066">
      <c r="A6066" s="4">
        <v>5067.0</v>
      </c>
      <c r="B6066" s="5" t="s">
        <v>30971</v>
      </c>
      <c r="C6066" s="5" t="s">
        <v>30972</v>
      </c>
      <c r="D6066" s="6" t="s">
        <v>30894</v>
      </c>
      <c r="E6066" s="5" t="s">
        <v>30895</v>
      </c>
      <c r="F6066" s="5" t="s">
        <v>30226</v>
      </c>
      <c r="G6066" s="6" t="s">
        <v>30973</v>
      </c>
      <c r="H6066" s="4" t="s">
        <v>30974</v>
      </c>
      <c r="I6066" s="11" t="s">
        <v>30975</v>
      </c>
      <c r="J6066" s="5" t="s">
        <v>51</v>
      </c>
      <c r="K6066" s="5" t="s">
        <v>1685</v>
      </c>
    </row>
    <row r="6067">
      <c r="A6067" s="4">
        <v>5066.0</v>
      </c>
      <c r="B6067" s="5" t="s">
        <v>30976</v>
      </c>
      <c r="C6067" s="5" t="s">
        <v>30977</v>
      </c>
      <c r="D6067" s="6" t="s">
        <v>30894</v>
      </c>
      <c r="E6067" s="5" t="s">
        <v>30895</v>
      </c>
      <c r="F6067" s="5" t="s">
        <v>30226</v>
      </c>
      <c r="G6067" s="6" t="s">
        <v>30978</v>
      </c>
      <c r="H6067" s="7" t="s">
        <v>30979</v>
      </c>
      <c r="I6067" s="8" t="str">
        <f>LOWER(SUBSTITUTE(SUBSTITUTE(SUBSTITUTE(SUBSTITUTE(SUBSTITUTE(SUBSTITUTE(SUBSTITUTE(B6067,"S.L.",""),"SL",""),"S.A.",""),"SA","")," ",""),".",""),",",""))&amp;".com"</f>
        <v>hosteleriaunida.com</v>
      </c>
      <c r="J6067" s="5" t="s">
        <v>51</v>
      </c>
      <c r="K6067" s="4" t="s">
        <v>42</v>
      </c>
    </row>
    <row r="6068">
      <c r="A6068" s="4">
        <v>5065.0</v>
      </c>
      <c r="B6068" s="5" t="s">
        <v>30980</v>
      </c>
      <c r="C6068" s="5" t="s">
        <v>30981</v>
      </c>
      <c r="D6068" s="6" t="s">
        <v>30894</v>
      </c>
      <c r="E6068" s="5" t="s">
        <v>30895</v>
      </c>
      <c r="F6068" s="5" t="s">
        <v>30226</v>
      </c>
      <c r="G6068" s="6" t="s">
        <v>30982</v>
      </c>
      <c r="H6068" s="4" t="s">
        <v>30983</v>
      </c>
      <c r="I6068" s="8" t="s">
        <v>30984</v>
      </c>
      <c r="J6068" s="5" t="s">
        <v>108</v>
      </c>
      <c r="K6068" s="5" t="s">
        <v>375</v>
      </c>
    </row>
    <row r="6069">
      <c r="A6069" s="4">
        <v>5064.0</v>
      </c>
      <c r="B6069" s="5" t="s">
        <v>30985</v>
      </c>
      <c r="C6069" s="5" t="s">
        <v>30986</v>
      </c>
      <c r="D6069" s="6" t="s">
        <v>30894</v>
      </c>
      <c r="E6069" s="5" t="s">
        <v>30895</v>
      </c>
      <c r="F6069" s="5" t="s">
        <v>30226</v>
      </c>
      <c r="G6069" s="6" t="s">
        <v>30987</v>
      </c>
      <c r="H6069" s="5" t="s">
        <v>30988</v>
      </c>
      <c r="I6069" s="8" t="s">
        <v>30989</v>
      </c>
      <c r="J6069" s="5" t="s">
        <v>93</v>
      </c>
      <c r="K6069" s="5" t="s">
        <v>126</v>
      </c>
    </row>
    <row r="6070">
      <c r="A6070" s="4">
        <v>5063.0</v>
      </c>
      <c r="B6070" s="5" t="s">
        <v>30990</v>
      </c>
      <c r="C6070" s="5" t="s">
        <v>30991</v>
      </c>
      <c r="D6070" s="6" t="s">
        <v>30894</v>
      </c>
      <c r="E6070" s="5" t="s">
        <v>30895</v>
      </c>
      <c r="F6070" s="5" t="s">
        <v>30226</v>
      </c>
      <c r="G6070" s="6" t="s">
        <v>30992</v>
      </c>
      <c r="H6070" s="7" t="s">
        <v>30993</v>
      </c>
      <c r="I6070" s="8" t="str">
        <f t="shared" ref="I6070:I6071" si="35">LOWER(SUBSTITUTE(SUBSTITUTE(SUBSTITUTE(SUBSTITUTE(SUBSTITUTE(SUBSTITUTE(SUBSTITUTE(B6070,"S.L.",""),"SL",""),"S.A.",""),"SA","")," ",""),".",""),",",""))&amp;".com"</f>
        <v>lagargirhospedajes.com</v>
      </c>
      <c r="J6070" s="5" t="s">
        <v>18</v>
      </c>
      <c r="K6070" s="4" t="s">
        <v>42</v>
      </c>
    </row>
    <row r="6071">
      <c r="A6071" s="4">
        <v>5062.0</v>
      </c>
      <c r="B6071" s="5" t="s">
        <v>30994</v>
      </c>
      <c r="C6071" s="5" t="s">
        <v>30995</v>
      </c>
      <c r="D6071" s="6" t="s">
        <v>30894</v>
      </c>
      <c r="E6071" s="5" t="s">
        <v>30895</v>
      </c>
      <c r="F6071" s="5" t="s">
        <v>30226</v>
      </c>
      <c r="G6071" s="6" t="s">
        <v>30996</v>
      </c>
      <c r="H6071" s="7" t="s">
        <v>30997</v>
      </c>
      <c r="I6071" s="8" t="str">
        <f t="shared" si="35"/>
        <v>playaconil.com</v>
      </c>
      <c r="J6071" s="5" t="s">
        <v>42</v>
      </c>
      <c r="K6071" s="5" t="s">
        <v>679</v>
      </c>
    </row>
    <row r="6072">
      <c r="A6072" s="4">
        <v>5061.0</v>
      </c>
      <c r="B6072" s="5" t="s">
        <v>30998</v>
      </c>
      <c r="C6072" s="5" t="s">
        <v>30999</v>
      </c>
      <c r="D6072" s="6" t="s">
        <v>30894</v>
      </c>
      <c r="E6072" s="5" t="s">
        <v>30895</v>
      </c>
      <c r="F6072" s="5" t="s">
        <v>30226</v>
      </c>
      <c r="G6072" s="6" t="s">
        <v>31000</v>
      </c>
      <c r="H6072" s="5" t="s">
        <v>31001</v>
      </c>
      <c r="I6072" s="8" t="s">
        <v>31002</v>
      </c>
      <c r="J6072" s="5" t="s">
        <v>18</v>
      </c>
      <c r="K6072" s="5" t="s">
        <v>160</v>
      </c>
    </row>
    <row r="6073">
      <c r="A6073" s="4">
        <v>5060.0</v>
      </c>
      <c r="B6073" s="5" t="s">
        <v>31003</v>
      </c>
      <c r="C6073" s="5" t="s">
        <v>31004</v>
      </c>
      <c r="D6073" s="6" t="s">
        <v>30894</v>
      </c>
      <c r="E6073" s="5" t="s">
        <v>30895</v>
      </c>
      <c r="F6073" s="5" t="s">
        <v>30226</v>
      </c>
      <c r="G6073" s="6" t="s">
        <v>31005</v>
      </c>
      <c r="H6073" s="7" t="s">
        <v>31006</v>
      </c>
      <c r="I6073" s="8" t="s">
        <v>31007</v>
      </c>
      <c r="J6073" s="5" t="s">
        <v>108</v>
      </c>
      <c r="K6073" s="5" t="s">
        <v>35</v>
      </c>
    </row>
    <row r="6074">
      <c r="A6074" s="4">
        <v>5059.0</v>
      </c>
      <c r="B6074" s="5" t="s">
        <v>30088</v>
      </c>
      <c r="C6074" s="5" t="s">
        <v>31008</v>
      </c>
      <c r="D6074" s="6" t="s">
        <v>30894</v>
      </c>
      <c r="E6074" s="5" t="s">
        <v>30895</v>
      </c>
      <c r="F6074" s="5" t="s">
        <v>30226</v>
      </c>
      <c r="G6074" s="6" t="s">
        <v>31009</v>
      </c>
      <c r="H6074" s="5" t="s">
        <v>31010</v>
      </c>
      <c r="I6074" s="8" t="s">
        <v>30989</v>
      </c>
      <c r="J6074" s="5" t="s">
        <v>108</v>
      </c>
      <c r="K6074" s="5" t="s">
        <v>126</v>
      </c>
    </row>
    <row r="6075">
      <c r="A6075" s="4">
        <v>5058.0</v>
      </c>
      <c r="B6075" s="5" t="s">
        <v>21385</v>
      </c>
      <c r="C6075" s="5" t="s">
        <v>31011</v>
      </c>
      <c r="D6075" s="6" t="s">
        <v>30894</v>
      </c>
      <c r="E6075" s="5" t="s">
        <v>30895</v>
      </c>
      <c r="F6075" s="5" t="s">
        <v>30226</v>
      </c>
      <c r="G6075" s="6" t="s">
        <v>31012</v>
      </c>
      <c r="H6075" s="5" t="s">
        <v>31013</v>
      </c>
      <c r="I6075" s="9" t="s">
        <v>31014</v>
      </c>
      <c r="J6075" s="5" t="s">
        <v>18</v>
      </c>
      <c r="K6075" s="5" t="s">
        <v>921</v>
      </c>
    </row>
    <row r="6076">
      <c r="A6076" s="4">
        <v>5057.0</v>
      </c>
      <c r="B6076" s="5" t="s">
        <v>31015</v>
      </c>
      <c r="C6076" s="5" t="s">
        <v>31016</v>
      </c>
      <c r="D6076" s="6" t="s">
        <v>30894</v>
      </c>
      <c r="E6076" s="5" t="s">
        <v>30895</v>
      </c>
      <c r="F6076" s="5" t="s">
        <v>30226</v>
      </c>
      <c r="G6076" s="6" t="s">
        <v>31017</v>
      </c>
      <c r="H6076" s="5" t="s">
        <v>31018</v>
      </c>
      <c r="I6076" s="8" t="s">
        <v>16938</v>
      </c>
      <c r="J6076" s="5" t="s">
        <v>108</v>
      </c>
      <c r="K6076" s="5" t="s">
        <v>10244</v>
      </c>
    </row>
    <row r="6077">
      <c r="A6077" s="4">
        <v>5056.0</v>
      </c>
      <c r="B6077" s="5" t="s">
        <v>31019</v>
      </c>
      <c r="C6077" s="5" t="s">
        <v>31020</v>
      </c>
      <c r="D6077" s="6" t="s">
        <v>30894</v>
      </c>
      <c r="E6077" s="5" t="s">
        <v>30895</v>
      </c>
      <c r="F6077" s="5" t="s">
        <v>30226</v>
      </c>
      <c r="G6077" s="6" t="s">
        <v>31021</v>
      </c>
      <c r="H6077" s="5" t="s">
        <v>31022</v>
      </c>
      <c r="I6077" s="8" t="s">
        <v>31023</v>
      </c>
      <c r="J6077" s="5" t="s">
        <v>108</v>
      </c>
      <c r="K6077" s="5" t="s">
        <v>711</v>
      </c>
    </row>
    <row r="6078">
      <c r="A6078" s="4">
        <v>5055.0</v>
      </c>
      <c r="B6078" s="5" t="s">
        <v>31024</v>
      </c>
      <c r="C6078" s="5" t="s">
        <v>31025</v>
      </c>
      <c r="D6078" s="6" t="s">
        <v>30952</v>
      </c>
      <c r="E6078" s="5" t="s">
        <v>30920</v>
      </c>
      <c r="F6078" s="5" t="s">
        <v>30226</v>
      </c>
      <c r="G6078" s="6" t="s">
        <v>31026</v>
      </c>
      <c r="H6078" s="5" t="s">
        <v>31027</v>
      </c>
      <c r="I6078" s="8" t="s">
        <v>31028</v>
      </c>
      <c r="J6078" s="5" t="s">
        <v>51</v>
      </c>
      <c r="K6078" s="4" t="s">
        <v>42</v>
      </c>
    </row>
    <row r="6079">
      <c r="A6079" s="4">
        <v>5054.0</v>
      </c>
      <c r="B6079" s="5" t="s">
        <v>31029</v>
      </c>
      <c r="C6079" s="5" t="s">
        <v>31030</v>
      </c>
      <c r="D6079" s="6" t="s">
        <v>30952</v>
      </c>
      <c r="E6079" s="5" t="s">
        <v>30920</v>
      </c>
      <c r="F6079" s="5" t="s">
        <v>30226</v>
      </c>
      <c r="G6079" s="6" t="s">
        <v>31031</v>
      </c>
      <c r="H6079" s="5" t="s">
        <v>31032</v>
      </c>
      <c r="I6079" s="8" t="s">
        <v>31033</v>
      </c>
      <c r="J6079" s="5" t="s">
        <v>108</v>
      </c>
      <c r="K6079" s="5" t="s">
        <v>2201</v>
      </c>
    </row>
    <row r="6080">
      <c r="A6080" s="4">
        <v>5053.0</v>
      </c>
      <c r="B6080" s="5" t="s">
        <v>31034</v>
      </c>
      <c r="C6080" s="5" t="s">
        <v>31035</v>
      </c>
      <c r="D6080" s="6" t="s">
        <v>30418</v>
      </c>
      <c r="E6080" s="5" t="s">
        <v>30240</v>
      </c>
      <c r="F6080" s="5" t="s">
        <v>30226</v>
      </c>
      <c r="G6080" s="6" t="s">
        <v>31036</v>
      </c>
      <c r="H6080" s="5" t="s">
        <v>31037</v>
      </c>
      <c r="I6080" s="8" t="s">
        <v>31038</v>
      </c>
      <c r="J6080" s="5" t="s">
        <v>18</v>
      </c>
      <c r="K6080" s="5" t="s">
        <v>184</v>
      </c>
    </row>
    <row r="6081">
      <c r="A6081" s="4">
        <v>5052.0</v>
      </c>
      <c r="B6081" s="5" t="s">
        <v>31039</v>
      </c>
      <c r="C6081" s="5" t="s">
        <v>31040</v>
      </c>
      <c r="D6081" s="6" t="s">
        <v>30952</v>
      </c>
      <c r="E6081" s="5" t="s">
        <v>30920</v>
      </c>
      <c r="F6081" s="5" t="s">
        <v>30226</v>
      </c>
      <c r="G6081" s="6" t="s">
        <v>31041</v>
      </c>
      <c r="H6081" s="5" t="s">
        <v>31042</v>
      </c>
      <c r="I6081" s="8" t="s">
        <v>31043</v>
      </c>
      <c r="J6081" s="5" t="s">
        <v>93</v>
      </c>
      <c r="K6081" s="5" t="s">
        <v>711</v>
      </c>
    </row>
    <row r="6082">
      <c r="A6082" s="4">
        <v>5051.0</v>
      </c>
      <c r="B6082" s="5" t="s">
        <v>31044</v>
      </c>
      <c r="C6082" s="5" t="s">
        <v>31045</v>
      </c>
      <c r="D6082" s="6" t="s">
        <v>30952</v>
      </c>
      <c r="E6082" s="5" t="s">
        <v>30920</v>
      </c>
      <c r="F6082" s="5" t="s">
        <v>30226</v>
      </c>
      <c r="G6082" s="6" t="s">
        <v>31046</v>
      </c>
      <c r="H6082" s="5" t="s">
        <v>31047</v>
      </c>
      <c r="I6082" s="9" t="s">
        <v>31048</v>
      </c>
      <c r="J6082" s="5" t="s">
        <v>18</v>
      </c>
      <c r="K6082" s="4" t="s">
        <v>42</v>
      </c>
    </row>
    <row r="6083">
      <c r="A6083" s="4">
        <v>5050.0</v>
      </c>
      <c r="B6083" s="5" t="s">
        <v>31049</v>
      </c>
      <c r="C6083" s="5" t="s">
        <v>31050</v>
      </c>
      <c r="D6083" s="6" t="s">
        <v>30952</v>
      </c>
      <c r="E6083" s="5" t="s">
        <v>30920</v>
      </c>
      <c r="F6083" s="5" t="s">
        <v>30226</v>
      </c>
      <c r="G6083" s="6" t="s">
        <v>31051</v>
      </c>
      <c r="H6083" s="5" t="s">
        <v>31052</v>
      </c>
      <c r="I6083" s="8" t="s">
        <v>31053</v>
      </c>
      <c r="J6083" s="5" t="s">
        <v>42</v>
      </c>
      <c r="K6083" s="5" t="s">
        <v>74</v>
      </c>
    </row>
    <row r="6084">
      <c r="A6084" s="4">
        <v>5048.0</v>
      </c>
      <c r="B6084" s="5" t="s">
        <v>18821</v>
      </c>
      <c r="C6084" s="5" t="s">
        <v>31054</v>
      </c>
      <c r="D6084" s="6" t="s">
        <v>30952</v>
      </c>
      <c r="E6084" s="5" t="s">
        <v>30920</v>
      </c>
      <c r="F6084" s="5" t="s">
        <v>30226</v>
      </c>
      <c r="G6084" s="6" t="s">
        <v>31055</v>
      </c>
      <c r="H6084" s="5" t="s">
        <v>31056</v>
      </c>
      <c r="I6084" s="8" t="s">
        <v>31057</v>
      </c>
      <c r="J6084" s="5" t="s">
        <v>42</v>
      </c>
      <c r="K6084" s="4" t="s">
        <v>42</v>
      </c>
    </row>
    <row r="6085">
      <c r="A6085" s="4">
        <v>5049.0</v>
      </c>
      <c r="B6085" s="5" t="s">
        <v>18821</v>
      </c>
      <c r="C6085" s="5" t="s">
        <v>31058</v>
      </c>
      <c r="D6085" s="6" t="s">
        <v>30952</v>
      </c>
      <c r="E6085" s="5" t="s">
        <v>30920</v>
      </c>
      <c r="F6085" s="5" t="s">
        <v>30226</v>
      </c>
      <c r="G6085" s="6" t="s">
        <v>31055</v>
      </c>
      <c r="H6085" s="5" t="s">
        <v>31056</v>
      </c>
      <c r="I6085" s="8" t="s">
        <v>31059</v>
      </c>
      <c r="J6085" s="5" t="s">
        <v>42</v>
      </c>
      <c r="K6085" s="5" t="s">
        <v>160</v>
      </c>
    </row>
    <row r="6086">
      <c r="A6086" s="4">
        <v>5047.0</v>
      </c>
      <c r="B6086" s="5" t="s">
        <v>31060</v>
      </c>
      <c r="C6086" s="5" t="s">
        <v>31061</v>
      </c>
      <c r="D6086" s="6" t="s">
        <v>30952</v>
      </c>
      <c r="E6086" s="5" t="s">
        <v>30920</v>
      </c>
      <c r="F6086" s="5" t="s">
        <v>30226</v>
      </c>
      <c r="G6086" s="6" t="s">
        <v>31062</v>
      </c>
      <c r="H6086" s="7" t="s">
        <v>31063</v>
      </c>
      <c r="I6086" s="8" t="s">
        <v>31064</v>
      </c>
      <c r="J6086" s="5" t="s">
        <v>42</v>
      </c>
      <c r="K6086" s="5" t="s">
        <v>260</v>
      </c>
    </row>
    <row r="6087">
      <c r="A6087" s="4">
        <v>5046.0</v>
      </c>
      <c r="B6087" s="5" t="s">
        <v>30966</v>
      </c>
      <c r="C6087" s="5" t="s">
        <v>31065</v>
      </c>
      <c r="D6087" s="6" t="s">
        <v>30952</v>
      </c>
      <c r="E6087" s="5" t="s">
        <v>30920</v>
      </c>
      <c r="F6087" s="5" t="s">
        <v>30226</v>
      </c>
      <c r="G6087" s="6" t="s">
        <v>31066</v>
      </c>
      <c r="H6087" s="5" t="s">
        <v>31042</v>
      </c>
      <c r="I6087" s="8" t="s">
        <v>31043</v>
      </c>
      <c r="J6087" s="5" t="s">
        <v>42</v>
      </c>
      <c r="K6087" s="5" t="s">
        <v>35</v>
      </c>
    </row>
    <row r="6088">
      <c r="A6088" s="4">
        <v>5045.0</v>
      </c>
      <c r="B6088" s="5" t="s">
        <v>31067</v>
      </c>
      <c r="C6088" s="5" t="s">
        <v>31068</v>
      </c>
      <c r="D6088" s="6" t="s">
        <v>30418</v>
      </c>
      <c r="E6088" s="5" t="s">
        <v>30240</v>
      </c>
      <c r="F6088" s="5" t="s">
        <v>30226</v>
      </c>
      <c r="G6088" s="6" t="s">
        <v>31069</v>
      </c>
      <c r="H6088" s="5" t="s">
        <v>31070</v>
      </c>
      <c r="I6088" s="8" t="s">
        <v>31071</v>
      </c>
      <c r="J6088" s="5" t="s">
        <v>108</v>
      </c>
      <c r="K6088" s="5" t="s">
        <v>679</v>
      </c>
    </row>
    <row r="6089">
      <c r="A6089" s="4">
        <v>5044.0</v>
      </c>
      <c r="B6089" s="5" t="s">
        <v>31072</v>
      </c>
      <c r="C6089" s="5" t="s">
        <v>31073</v>
      </c>
      <c r="D6089" s="6" t="s">
        <v>30418</v>
      </c>
      <c r="E6089" s="5" t="s">
        <v>30240</v>
      </c>
      <c r="F6089" s="5" t="s">
        <v>30226</v>
      </c>
      <c r="G6089" s="6" t="s">
        <v>31074</v>
      </c>
      <c r="H6089" s="5" t="s">
        <v>31075</v>
      </c>
      <c r="I6089" s="9" t="s">
        <v>31076</v>
      </c>
      <c r="J6089" s="5" t="s">
        <v>42</v>
      </c>
      <c r="K6089" s="5" t="s">
        <v>14828</v>
      </c>
    </row>
    <row r="6090">
      <c r="A6090" s="4">
        <v>5043.0</v>
      </c>
      <c r="B6090" s="5" t="s">
        <v>31077</v>
      </c>
      <c r="C6090" s="5" t="s">
        <v>31078</v>
      </c>
      <c r="D6090" s="6" t="s">
        <v>30894</v>
      </c>
      <c r="E6090" s="5" t="s">
        <v>30895</v>
      </c>
      <c r="F6090" s="5" t="s">
        <v>30226</v>
      </c>
      <c r="G6090" s="6" t="s">
        <v>31079</v>
      </c>
      <c r="H6090" s="7" t="s">
        <v>31080</v>
      </c>
      <c r="I6090" s="8" t="s">
        <v>14837</v>
      </c>
      <c r="J6090" s="5" t="s">
        <v>108</v>
      </c>
      <c r="K6090" s="5" t="s">
        <v>17137</v>
      </c>
    </row>
    <row r="6091">
      <c r="A6091" s="4">
        <v>5042.0</v>
      </c>
      <c r="B6091" s="5" t="s">
        <v>31081</v>
      </c>
      <c r="C6091" s="5" t="s">
        <v>31082</v>
      </c>
      <c r="D6091" s="6" t="s">
        <v>30919</v>
      </c>
      <c r="E6091" s="5" t="s">
        <v>30920</v>
      </c>
      <c r="F6091" s="5" t="s">
        <v>30226</v>
      </c>
      <c r="G6091" s="6" t="s">
        <v>31083</v>
      </c>
      <c r="H6091" s="5" t="s">
        <v>31084</v>
      </c>
      <c r="I6091" s="8" t="s">
        <v>31085</v>
      </c>
      <c r="J6091" s="5" t="s">
        <v>42</v>
      </c>
      <c r="K6091" s="4" t="s">
        <v>42</v>
      </c>
    </row>
    <row r="6092">
      <c r="A6092" s="4">
        <v>5041.0</v>
      </c>
      <c r="B6092" s="5" t="s">
        <v>31086</v>
      </c>
      <c r="C6092" s="5" t="s">
        <v>31087</v>
      </c>
      <c r="D6092" s="6" t="s">
        <v>30919</v>
      </c>
      <c r="E6092" s="5" t="s">
        <v>30920</v>
      </c>
      <c r="F6092" s="5" t="s">
        <v>30226</v>
      </c>
      <c r="G6092" s="6" t="s">
        <v>31088</v>
      </c>
      <c r="H6092" s="5" t="s">
        <v>31089</v>
      </c>
      <c r="I6092" s="9" t="s">
        <v>31090</v>
      </c>
      <c r="J6092" s="5" t="s">
        <v>108</v>
      </c>
      <c r="K6092" s="5" t="s">
        <v>212</v>
      </c>
    </row>
    <row r="6093">
      <c r="A6093" s="4">
        <v>5040.0</v>
      </c>
      <c r="B6093" s="5" t="s">
        <v>31091</v>
      </c>
      <c r="C6093" s="5" t="s">
        <v>31092</v>
      </c>
      <c r="D6093" s="6" t="s">
        <v>30919</v>
      </c>
      <c r="E6093" s="5" t="s">
        <v>30920</v>
      </c>
      <c r="F6093" s="5" t="s">
        <v>30226</v>
      </c>
      <c r="G6093" s="6" t="s">
        <v>31093</v>
      </c>
      <c r="H6093" s="7" t="s">
        <v>31094</v>
      </c>
      <c r="I6093" s="8" t="str">
        <f t="shared" ref="I6093:I6094" si="36">LOWER(SUBSTITUTE(SUBSTITUTE(SUBSTITUTE(SUBSTITUTE(SUBSTITUTE(SUBSTITUTE(SUBSTITUTE(B6093,"S.L.",""),"SL",""),"S.A.",""),"SA","")," ",""),".",""),",",""))&amp;".com"</f>
        <v>playadelcarmen.com</v>
      </c>
      <c r="J6093" s="5" t="s">
        <v>42</v>
      </c>
      <c r="K6093" s="5" t="s">
        <v>280</v>
      </c>
    </row>
    <row r="6094">
      <c r="A6094" s="4">
        <v>5039.0</v>
      </c>
      <c r="B6094" s="5" t="s">
        <v>31095</v>
      </c>
      <c r="C6094" s="5" t="s">
        <v>31096</v>
      </c>
      <c r="D6094" s="6" t="s">
        <v>30919</v>
      </c>
      <c r="E6094" s="5" t="s">
        <v>30920</v>
      </c>
      <c r="F6094" s="5" t="s">
        <v>30226</v>
      </c>
      <c r="G6094" s="6" t="s">
        <v>31097</v>
      </c>
      <c r="H6094" s="7" t="s">
        <v>31098</v>
      </c>
      <c r="I6094" s="4" t="str">
        <f t="shared" si="36"/>
        <v>helicheclimatización.com</v>
      </c>
      <c r="J6094" s="5" t="s">
        <v>93</v>
      </c>
      <c r="K6094" s="4" t="s">
        <v>42</v>
      </c>
    </row>
    <row r="6095">
      <c r="A6095" s="4">
        <v>5038.0</v>
      </c>
      <c r="B6095" s="5" t="s">
        <v>31099</v>
      </c>
      <c r="C6095" s="5" t="s">
        <v>31100</v>
      </c>
      <c r="D6095" s="6" t="s">
        <v>30919</v>
      </c>
      <c r="E6095" s="5" t="s">
        <v>30920</v>
      </c>
      <c r="F6095" s="5" t="s">
        <v>30226</v>
      </c>
      <c r="G6095" s="6" t="s">
        <v>31101</v>
      </c>
      <c r="H6095" s="5" t="s">
        <v>31102</v>
      </c>
      <c r="I6095" s="8" t="s">
        <v>31103</v>
      </c>
      <c r="J6095" s="5" t="s">
        <v>93</v>
      </c>
      <c r="K6095" s="5" t="s">
        <v>906</v>
      </c>
    </row>
    <row r="6096">
      <c r="A6096" s="4">
        <v>5037.0</v>
      </c>
      <c r="B6096" s="5" t="s">
        <v>31104</v>
      </c>
      <c r="C6096" s="5" t="s">
        <v>31105</v>
      </c>
      <c r="D6096" s="6" t="s">
        <v>30952</v>
      </c>
      <c r="E6096" s="5" t="s">
        <v>30920</v>
      </c>
      <c r="F6096" s="5" t="s">
        <v>30226</v>
      </c>
      <c r="G6096" s="6" t="s">
        <v>31106</v>
      </c>
      <c r="H6096" s="5" t="s">
        <v>31107</v>
      </c>
      <c r="I6096" s="8" t="s">
        <v>31108</v>
      </c>
      <c r="J6096" s="5" t="s">
        <v>232</v>
      </c>
      <c r="K6096" s="5" t="s">
        <v>85</v>
      </c>
    </row>
    <row r="6097">
      <c r="A6097" s="4">
        <v>5036.0</v>
      </c>
      <c r="B6097" s="5" t="s">
        <v>31109</v>
      </c>
      <c r="C6097" s="5" t="s">
        <v>31110</v>
      </c>
      <c r="D6097" s="6" t="s">
        <v>30919</v>
      </c>
      <c r="E6097" s="5" t="s">
        <v>30920</v>
      </c>
      <c r="F6097" s="5" t="s">
        <v>30226</v>
      </c>
      <c r="G6097" s="6" t="s">
        <v>31111</v>
      </c>
      <c r="H6097" s="7" t="s">
        <v>31112</v>
      </c>
      <c r="I6097" s="8" t="str">
        <f>LOWER(SUBSTITUTE(SUBSTITUTE(SUBSTITUTE(SUBSTITUTE(SUBSTITUTE(SUBSTITUTE(SUBSTITUTE(B6097,"S.L.",""),"SL",""),"S.A.",""),"SA","")," ",""),".",""),",",""))&amp;".com"</f>
        <v>atlantico.com</v>
      </c>
      <c r="J6097" s="5" t="s">
        <v>108</v>
      </c>
      <c r="K6097" s="5" t="s">
        <v>170</v>
      </c>
    </row>
    <row r="6098">
      <c r="A6098" s="4">
        <v>5035.0</v>
      </c>
      <c r="B6098" s="5" t="s">
        <v>31113</v>
      </c>
      <c r="C6098" s="5" t="s">
        <v>31114</v>
      </c>
      <c r="D6098" s="6" t="s">
        <v>30919</v>
      </c>
      <c r="E6098" s="5" t="s">
        <v>30920</v>
      </c>
      <c r="F6098" s="5" t="s">
        <v>30226</v>
      </c>
      <c r="G6098" s="6" t="s">
        <v>31115</v>
      </c>
      <c r="H6098" s="4" t="s">
        <v>31116</v>
      </c>
      <c r="I6098" s="8" t="s">
        <v>31117</v>
      </c>
      <c r="J6098" s="5" t="s">
        <v>42</v>
      </c>
      <c r="K6098" s="5" t="s">
        <v>921</v>
      </c>
    </row>
    <row r="6099">
      <c r="A6099" s="4">
        <v>5034.0</v>
      </c>
      <c r="B6099" s="5" t="s">
        <v>31118</v>
      </c>
      <c r="C6099" s="5" t="s">
        <v>31119</v>
      </c>
      <c r="D6099" s="6" t="s">
        <v>30919</v>
      </c>
      <c r="E6099" s="5" t="s">
        <v>30920</v>
      </c>
      <c r="F6099" s="5" t="s">
        <v>30226</v>
      </c>
      <c r="G6099" s="6" t="s">
        <v>31115</v>
      </c>
      <c r="H6099" s="7" t="s">
        <v>31120</v>
      </c>
      <c r="I6099" s="8" t="s">
        <v>31121</v>
      </c>
      <c r="J6099" s="5" t="s">
        <v>367</v>
      </c>
      <c r="K6099" s="5" t="s">
        <v>921</v>
      </c>
    </row>
    <row r="6100">
      <c r="A6100" s="4">
        <v>5033.0</v>
      </c>
      <c r="B6100" s="5" t="s">
        <v>31122</v>
      </c>
      <c r="C6100" s="5" t="s">
        <v>31123</v>
      </c>
      <c r="D6100" s="6" t="s">
        <v>31124</v>
      </c>
      <c r="E6100" s="5" t="s">
        <v>31125</v>
      </c>
      <c r="F6100" s="5" t="s">
        <v>30226</v>
      </c>
      <c r="G6100" s="6" t="s">
        <v>31126</v>
      </c>
      <c r="H6100" s="7" t="s">
        <v>31127</v>
      </c>
      <c r="I6100" s="4" t="str">
        <f t="shared" ref="I6100:I6101" si="37">LOWER(SUBSTITUTE(SUBSTITUTE(SUBSTITUTE(SUBSTITUTE(SUBSTITUTE(SUBSTITUTE(SUBSTITUTE(B6100,"S.L.",""),"SL",""),"S.A.",""),"SA","")," ",""),".",""),",",""))&amp;".com"</f>
        <v>fairplaygolfhotel&amp;spa.com</v>
      </c>
      <c r="J6100" s="5" t="s">
        <v>93</v>
      </c>
      <c r="K6100" s="4" t="s">
        <v>42</v>
      </c>
    </row>
    <row r="6101">
      <c r="A6101" s="4">
        <v>5032.0</v>
      </c>
      <c r="B6101" s="5" t="s">
        <v>31128</v>
      </c>
      <c r="C6101" s="5" t="s">
        <v>31129</v>
      </c>
      <c r="D6101" s="6" t="s">
        <v>31124</v>
      </c>
      <c r="E6101" s="5" t="s">
        <v>31125</v>
      </c>
      <c r="F6101" s="5" t="s">
        <v>30226</v>
      </c>
      <c r="G6101" s="6" t="s">
        <v>31130</v>
      </c>
      <c r="H6101" s="7" t="s">
        <v>31131</v>
      </c>
      <c r="I6101" s="8" t="str">
        <f t="shared" si="37"/>
        <v>podacasviejas.com</v>
      </c>
      <c r="J6101" s="5" t="s">
        <v>51</v>
      </c>
      <c r="K6101" s="5" t="s">
        <v>19</v>
      </c>
    </row>
    <row r="6102">
      <c r="A6102" s="4">
        <v>5031.0</v>
      </c>
      <c r="B6102" s="5" t="s">
        <v>31132</v>
      </c>
      <c r="C6102" s="5" t="s">
        <v>31133</v>
      </c>
      <c r="D6102" s="6" t="s">
        <v>31134</v>
      </c>
      <c r="E6102" s="5" t="s">
        <v>31135</v>
      </c>
      <c r="F6102" s="5" t="s">
        <v>30226</v>
      </c>
      <c r="G6102" s="6" t="s">
        <v>31136</v>
      </c>
      <c r="H6102" s="7" t="s">
        <v>31137</v>
      </c>
      <c r="I6102" s="8" t="s">
        <v>31138</v>
      </c>
      <c r="J6102" s="5" t="s">
        <v>108</v>
      </c>
      <c r="K6102" s="5" t="s">
        <v>950</v>
      </c>
    </row>
    <row r="6103">
      <c r="A6103" s="4">
        <v>5030.0</v>
      </c>
      <c r="B6103" s="5" t="s">
        <v>5027</v>
      </c>
      <c r="C6103" s="5" t="s">
        <v>31139</v>
      </c>
      <c r="D6103" s="6" t="s">
        <v>31140</v>
      </c>
      <c r="E6103" s="5" t="s">
        <v>31141</v>
      </c>
      <c r="F6103" s="5" t="s">
        <v>30226</v>
      </c>
      <c r="G6103" s="6" t="s">
        <v>31142</v>
      </c>
      <c r="H6103" s="7" t="s">
        <v>31143</v>
      </c>
      <c r="I6103" s="8" t="str">
        <f>LOWER(SUBSTITUTE(SUBSTITUTE(SUBSTITUTE(SUBSTITUTE(SUBSTITUTE(SUBSTITUTE(SUBSTITUTE(B6103,"S.L.",""),"SL",""),"S.A.",""),"SA","")," ",""),".",""),",",""))&amp;".com"</f>
        <v>njorge.com</v>
      </c>
      <c r="J6103" s="5" t="s">
        <v>42</v>
      </c>
      <c r="K6103" s="5" t="s">
        <v>170</v>
      </c>
    </row>
    <row r="6104">
      <c r="A6104" s="4">
        <v>5029.0</v>
      </c>
      <c r="B6104" s="5" t="s">
        <v>31144</v>
      </c>
      <c r="C6104" s="5" t="s">
        <v>31145</v>
      </c>
      <c r="D6104" s="6" t="s">
        <v>31124</v>
      </c>
      <c r="E6104" s="5" t="s">
        <v>31125</v>
      </c>
      <c r="F6104" s="5" t="s">
        <v>30226</v>
      </c>
      <c r="G6104" s="6" t="s">
        <v>31146</v>
      </c>
      <c r="H6104" s="7" t="s">
        <v>31147</v>
      </c>
      <c r="I6104" s="8" t="s">
        <v>31148</v>
      </c>
      <c r="J6104" s="5" t="s">
        <v>42</v>
      </c>
      <c r="K6104" s="5" t="s">
        <v>679</v>
      </c>
    </row>
    <row r="6105">
      <c r="A6105" s="4">
        <v>5028.0</v>
      </c>
      <c r="B6105" s="5" t="s">
        <v>31149</v>
      </c>
      <c r="C6105" s="5" t="s">
        <v>31150</v>
      </c>
      <c r="D6105" s="6" t="s">
        <v>31151</v>
      </c>
      <c r="E6105" s="5" t="s">
        <v>31135</v>
      </c>
      <c r="F6105" s="5" t="s">
        <v>30226</v>
      </c>
      <c r="G6105" s="6" t="s">
        <v>31152</v>
      </c>
      <c r="H6105" s="7" t="s">
        <v>31153</v>
      </c>
      <c r="I6105" s="8" t="str">
        <f>LOWER(SUBSTITUTE(SUBSTITUTE(SUBSTITUTE(SUBSTITUTE(SUBSTITUTE(SUBSTITUTE(SUBSTITUTE(B6105,"S.L.",""),"SL",""),"S.A.",""),"SA","")," ",""),".",""),",",""))&amp;".com"</f>
        <v>hotelelsoldao.com</v>
      </c>
      <c r="J6105" s="5" t="s">
        <v>108</v>
      </c>
      <c r="K6105" s="4" t="s">
        <v>42</v>
      </c>
    </row>
    <row r="6106">
      <c r="A6106" s="4">
        <v>5027.0</v>
      </c>
      <c r="B6106" s="5" t="s">
        <v>31154</v>
      </c>
      <c r="C6106" s="5" t="s">
        <v>31155</v>
      </c>
      <c r="D6106" s="6" t="s">
        <v>31151</v>
      </c>
      <c r="E6106" s="5" t="s">
        <v>31135</v>
      </c>
      <c r="F6106" s="5" t="s">
        <v>30226</v>
      </c>
      <c r="G6106" s="6" t="s">
        <v>31156</v>
      </c>
      <c r="H6106" s="5" t="s">
        <v>31157</v>
      </c>
      <c r="I6106" s="9" t="s">
        <v>31158</v>
      </c>
      <c r="J6106" s="5" t="s">
        <v>42</v>
      </c>
      <c r="K6106" s="5" t="s">
        <v>280</v>
      </c>
    </row>
    <row r="6107">
      <c r="A6107" s="4">
        <v>5026.0</v>
      </c>
      <c r="B6107" s="5" t="s">
        <v>31159</v>
      </c>
      <c r="C6107" s="5" t="s">
        <v>31160</v>
      </c>
      <c r="D6107" s="6" t="s">
        <v>31161</v>
      </c>
      <c r="E6107" s="5" t="s">
        <v>31162</v>
      </c>
      <c r="F6107" s="5" t="s">
        <v>30226</v>
      </c>
      <c r="G6107" s="6" t="s">
        <v>31163</v>
      </c>
      <c r="H6107" s="5" t="s">
        <v>31164</v>
      </c>
      <c r="I6107" s="9" t="s">
        <v>31165</v>
      </c>
      <c r="J6107" s="5" t="s">
        <v>108</v>
      </c>
      <c r="K6107" s="5" t="s">
        <v>308</v>
      </c>
    </row>
    <row r="6108">
      <c r="A6108" s="4">
        <v>5025.0</v>
      </c>
      <c r="B6108" s="5" t="s">
        <v>31166</v>
      </c>
      <c r="C6108" s="5" t="s">
        <v>31167</v>
      </c>
      <c r="D6108" s="6" t="s">
        <v>31140</v>
      </c>
      <c r="E6108" s="5" t="s">
        <v>31141</v>
      </c>
      <c r="F6108" s="5" t="s">
        <v>30226</v>
      </c>
      <c r="G6108" s="6" t="s">
        <v>31168</v>
      </c>
      <c r="H6108" s="7" t="s">
        <v>31169</v>
      </c>
      <c r="I6108" s="8" t="s">
        <v>31170</v>
      </c>
      <c r="J6108" s="5" t="s">
        <v>51</v>
      </c>
      <c r="K6108" s="5" t="s">
        <v>19</v>
      </c>
    </row>
    <row r="6109">
      <c r="A6109" s="4">
        <v>5024.0</v>
      </c>
      <c r="B6109" s="5" t="s">
        <v>31171</v>
      </c>
      <c r="C6109" s="5" t="s">
        <v>31172</v>
      </c>
      <c r="D6109" s="6" t="s">
        <v>31134</v>
      </c>
      <c r="E6109" s="5" t="s">
        <v>31135</v>
      </c>
      <c r="F6109" s="5" t="s">
        <v>30226</v>
      </c>
      <c r="G6109" s="6" t="s">
        <v>31173</v>
      </c>
      <c r="H6109" s="5" t="s">
        <v>31174</v>
      </c>
      <c r="I6109" s="8" t="s">
        <v>30459</v>
      </c>
      <c r="J6109" s="5" t="s">
        <v>42</v>
      </c>
      <c r="K6109" s="5" t="s">
        <v>74</v>
      </c>
    </row>
    <row r="6110">
      <c r="A6110" s="4">
        <v>5023.0</v>
      </c>
      <c r="B6110" s="5" t="s">
        <v>9013</v>
      </c>
      <c r="C6110" s="5" t="s">
        <v>31175</v>
      </c>
      <c r="D6110" s="6" t="s">
        <v>31134</v>
      </c>
      <c r="E6110" s="5" t="s">
        <v>31135</v>
      </c>
      <c r="F6110" s="5" t="s">
        <v>30226</v>
      </c>
      <c r="G6110" s="6" t="s">
        <v>31176</v>
      </c>
      <c r="H6110" s="5" t="s">
        <v>31177</v>
      </c>
      <c r="I6110" s="8" t="s">
        <v>31178</v>
      </c>
      <c r="J6110" s="5" t="s">
        <v>42</v>
      </c>
      <c r="K6110" s="5" t="s">
        <v>152</v>
      </c>
    </row>
    <row r="6111">
      <c r="A6111" s="4">
        <v>5022.0</v>
      </c>
      <c r="B6111" s="5" t="s">
        <v>31179</v>
      </c>
      <c r="C6111" s="5" t="s">
        <v>31180</v>
      </c>
      <c r="D6111" s="6" t="s">
        <v>31134</v>
      </c>
      <c r="E6111" s="5" t="s">
        <v>31135</v>
      </c>
      <c r="F6111" s="5" t="s">
        <v>30226</v>
      </c>
      <c r="G6111" s="6" t="s">
        <v>31181</v>
      </c>
      <c r="H6111" s="7" t="s">
        <v>31182</v>
      </c>
      <c r="I6111" s="8" t="str">
        <f>LOWER(SUBSTITUTE(SUBSTITUTE(SUBSTITUTE(SUBSTITUTE(SUBSTITUTE(SUBSTITUTE(SUBSTITUTE(B6111,"S.L.",""),"SL",""),"S.A.",""),"SA","")," ",""),".",""),",",""))&amp;".com"</f>
        <v>hotelventaelmolinociudad.com</v>
      </c>
      <c r="J6111" s="5" t="s">
        <v>108</v>
      </c>
      <c r="K6111" s="5" t="s">
        <v>66</v>
      </c>
    </row>
    <row r="6112">
      <c r="A6112" s="4">
        <v>5021.0</v>
      </c>
      <c r="B6112" s="5" t="s">
        <v>31183</v>
      </c>
      <c r="C6112" s="5" t="s">
        <v>31184</v>
      </c>
      <c r="D6112" s="6" t="s">
        <v>31134</v>
      </c>
      <c r="E6112" s="5" t="s">
        <v>31135</v>
      </c>
      <c r="F6112" s="5" t="s">
        <v>30226</v>
      </c>
      <c r="G6112" s="6" t="s">
        <v>31185</v>
      </c>
      <c r="H6112" s="4" t="s">
        <v>31186</v>
      </c>
      <c r="I6112" s="8" t="s">
        <v>31187</v>
      </c>
      <c r="J6112" s="5" t="s">
        <v>42</v>
      </c>
      <c r="K6112" s="5" t="s">
        <v>308</v>
      </c>
    </row>
    <row r="6113">
      <c r="A6113" s="4">
        <v>5020.0</v>
      </c>
      <c r="B6113" s="5" t="s">
        <v>31188</v>
      </c>
      <c r="C6113" s="5" t="s">
        <v>31189</v>
      </c>
      <c r="D6113" s="6" t="s">
        <v>30814</v>
      </c>
      <c r="E6113" s="5" t="s">
        <v>30400</v>
      </c>
      <c r="F6113" s="5" t="s">
        <v>30226</v>
      </c>
      <c r="G6113" s="6" t="s">
        <v>31190</v>
      </c>
      <c r="H6113" s="5" t="s">
        <v>31191</v>
      </c>
      <c r="I6113" s="8" t="s">
        <v>31192</v>
      </c>
      <c r="J6113" s="5" t="s">
        <v>108</v>
      </c>
      <c r="K6113" s="5" t="s">
        <v>2996</v>
      </c>
    </row>
    <row r="6114">
      <c r="A6114" s="4">
        <v>5019.0</v>
      </c>
      <c r="B6114" s="5" t="s">
        <v>31193</v>
      </c>
      <c r="C6114" s="5" t="s">
        <v>31194</v>
      </c>
      <c r="D6114" s="6" t="s">
        <v>30814</v>
      </c>
      <c r="E6114" s="5" t="s">
        <v>30400</v>
      </c>
      <c r="F6114" s="5" t="s">
        <v>30226</v>
      </c>
      <c r="G6114" s="6" t="s">
        <v>31195</v>
      </c>
      <c r="H6114" s="7" t="s">
        <v>31196</v>
      </c>
      <c r="I6114" s="8" t="str">
        <f>LOWER(SUBSTITUTE(SUBSTITUTE(SUBSTITUTE(SUBSTITUTE(SUBSTITUTE(SUBSTITUTE(SUBSTITUTE(B6114,"S.L.",""),"SL",""),"S.A.",""),"SA","")," ",""),".",""),",",""))&amp;".com"</f>
        <v>hotelescuelafuentemar.com</v>
      </c>
      <c r="J6114" s="5" t="s">
        <v>42</v>
      </c>
      <c r="K6114" s="4" t="s">
        <v>42</v>
      </c>
    </row>
    <row r="6115">
      <c r="A6115" s="4">
        <v>5018.0</v>
      </c>
      <c r="B6115" s="5" t="s">
        <v>31197</v>
      </c>
      <c r="C6115" s="5" t="s">
        <v>31198</v>
      </c>
      <c r="D6115" s="6" t="s">
        <v>31199</v>
      </c>
      <c r="E6115" s="5" t="s">
        <v>30233</v>
      </c>
      <c r="F6115" s="5" t="s">
        <v>30226</v>
      </c>
      <c r="G6115" s="6" t="s">
        <v>31200</v>
      </c>
      <c r="H6115" s="7" t="s">
        <v>31201</v>
      </c>
      <c r="I6115" s="8" t="s">
        <v>31202</v>
      </c>
      <c r="J6115" s="5" t="s">
        <v>42</v>
      </c>
      <c r="K6115" s="5" t="s">
        <v>233</v>
      </c>
    </row>
    <row r="6116">
      <c r="A6116" s="4">
        <v>5017.0</v>
      </c>
      <c r="B6116" s="5" t="s">
        <v>31203</v>
      </c>
      <c r="C6116" s="5" t="s">
        <v>31204</v>
      </c>
      <c r="D6116" s="6" t="s">
        <v>31205</v>
      </c>
      <c r="E6116" s="5" t="s">
        <v>31206</v>
      </c>
      <c r="F6116" s="5" t="s">
        <v>30226</v>
      </c>
      <c r="G6116" s="6" t="s">
        <v>31207</v>
      </c>
      <c r="H6116" s="7" t="s">
        <v>31208</v>
      </c>
      <c r="I6116" s="8" t="s">
        <v>31209</v>
      </c>
      <c r="J6116" s="5" t="s">
        <v>51</v>
      </c>
      <c r="K6116" s="5" t="s">
        <v>517</v>
      </c>
    </row>
    <row r="6117">
      <c r="A6117" s="4">
        <v>5016.0</v>
      </c>
      <c r="B6117" s="5" t="s">
        <v>31210</v>
      </c>
      <c r="C6117" s="5" t="s">
        <v>31211</v>
      </c>
      <c r="D6117" s="6" t="s">
        <v>31205</v>
      </c>
      <c r="E6117" s="5" t="s">
        <v>31206</v>
      </c>
      <c r="F6117" s="5" t="s">
        <v>30226</v>
      </c>
      <c r="G6117" s="6" t="s">
        <v>31212</v>
      </c>
      <c r="H6117" s="7" t="s">
        <v>31213</v>
      </c>
      <c r="I6117" s="8" t="s">
        <v>31214</v>
      </c>
      <c r="J6117" s="5" t="s">
        <v>42</v>
      </c>
      <c r="K6117" s="5" t="s">
        <v>19</v>
      </c>
    </row>
    <row r="6118">
      <c r="A6118" s="4">
        <v>5015.0</v>
      </c>
      <c r="B6118" s="5" t="s">
        <v>31215</v>
      </c>
      <c r="C6118" s="5" t="s">
        <v>31216</v>
      </c>
      <c r="D6118" s="6" t="s">
        <v>31217</v>
      </c>
      <c r="E6118" s="5" t="s">
        <v>31218</v>
      </c>
      <c r="F6118" s="5" t="s">
        <v>30226</v>
      </c>
      <c r="G6118" s="6" t="s">
        <v>31219</v>
      </c>
      <c r="H6118" s="7" t="s">
        <v>31220</v>
      </c>
      <c r="I6118" s="8" t="str">
        <f>LOWER(SUBSTITUTE(SUBSTITUTE(SUBSTITUTE(SUBSTITUTE(SUBSTITUTE(SUBSTITUTE(SUBSTITUTE(B6118,"S.L.",""),"SL",""),"S.A.",""),"SA","")," ",""),".",""),",",""))&amp;".com"</f>
        <v>laime.com</v>
      </c>
      <c r="J6118" s="5" t="s">
        <v>42</v>
      </c>
      <c r="K6118" s="5" t="s">
        <v>233</v>
      </c>
    </row>
    <row r="6119">
      <c r="A6119" s="4">
        <v>5014.0</v>
      </c>
      <c r="B6119" s="5" t="s">
        <v>31221</v>
      </c>
      <c r="C6119" s="5" t="s">
        <v>31222</v>
      </c>
      <c r="D6119" s="6" t="s">
        <v>31217</v>
      </c>
      <c r="E6119" s="5" t="s">
        <v>31218</v>
      </c>
      <c r="F6119" s="5" t="s">
        <v>30226</v>
      </c>
      <c r="G6119" s="6" t="s">
        <v>31223</v>
      </c>
      <c r="H6119" s="5" t="s">
        <v>25704</v>
      </c>
      <c r="I6119" s="8" t="s">
        <v>31224</v>
      </c>
      <c r="J6119" s="5" t="s">
        <v>18</v>
      </c>
      <c r="K6119" s="5" t="s">
        <v>35</v>
      </c>
    </row>
    <row r="6120">
      <c r="A6120" s="4">
        <v>5013.0</v>
      </c>
      <c r="B6120" s="5" t="s">
        <v>29389</v>
      </c>
      <c r="C6120" s="5" t="s">
        <v>31225</v>
      </c>
      <c r="D6120" s="6" t="s">
        <v>31217</v>
      </c>
      <c r="E6120" s="5" t="s">
        <v>31218</v>
      </c>
      <c r="F6120" s="5" t="s">
        <v>30226</v>
      </c>
      <c r="G6120" s="6" t="s">
        <v>31226</v>
      </c>
      <c r="H6120" s="5" t="s">
        <v>31227</v>
      </c>
      <c r="I6120" s="8" t="s">
        <v>31228</v>
      </c>
      <c r="J6120" s="5" t="s">
        <v>463</v>
      </c>
      <c r="K6120" s="5" t="s">
        <v>1985</v>
      </c>
    </row>
    <row r="6121">
      <c r="A6121" s="4">
        <v>5012.0</v>
      </c>
      <c r="B6121" s="5" t="s">
        <v>31229</v>
      </c>
      <c r="C6121" s="5" t="s">
        <v>31230</v>
      </c>
      <c r="D6121" s="6" t="s">
        <v>31217</v>
      </c>
      <c r="E6121" s="5" t="s">
        <v>31218</v>
      </c>
      <c r="F6121" s="5" t="s">
        <v>30226</v>
      </c>
      <c r="G6121" s="6" t="s">
        <v>31231</v>
      </c>
      <c r="H6121" s="5" t="s">
        <v>31232</v>
      </c>
      <c r="I6121" s="8" t="s">
        <v>31233</v>
      </c>
      <c r="J6121" s="5" t="s">
        <v>93</v>
      </c>
      <c r="K6121" s="5" t="s">
        <v>1985</v>
      </c>
    </row>
    <row r="6122">
      <c r="A6122" s="4">
        <v>5011.0</v>
      </c>
      <c r="B6122" s="5" t="s">
        <v>31234</v>
      </c>
      <c r="C6122" s="5" t="s">
        <v>31235</v>
      </c>
      <c r="D6122" s="6" t="s">
        <v>31217</v>
      </c>
      <c r="E6122" s="5" t="s">
        <v>31218</v>
      </c>
      <c r="F6122" s="5" t="s">
        <v>30226</v>
      </c>
      <c r="G6122" s="6" t="s">
        <v>31236</v>
      </c>
      <c r="H6122" s="5" t="s">
        <v>31237</v>
      </c>
      <c r="I6122" s="8" t="s">
        <v>31238</v>
      </c>
      <c r="J6122" s="5" t="s">
        <v>108</v>
      </c>
      <c r="K6122" s="5" t="s">
        <v>1427</v>
      </c>
    </row>
    <row r="6123">
      <c r="A6123" s="4">
        <v>5010.0</v>
      </c>
      <c r="B6123" s="5" t="s">
        <v>31239</v>
      </c>
      <c r="C6123" s="5" t="s">
        <v>31240</v>
      </c>
      <c r="D6123" s="6" t="s">
        <v>31217</v>
      </c>
      <c r="E6123" s="5" t="s">
        <v>31218</v>
      </c>
      <c r="F6123" s="5" t="s">
        <v>30226</v>
      </c>
      <c r="G6123" s="6" t="s">
        <v>31241</v>
      </c>
      <c r="H6123" s="4" t="s">
        <v>31242</v>
      </c>
      <c r="I6123" s="11" t="s">
        <v>31243</v>
      </c>
      <c r="J6123" s="5" t="s">
        <v>93</v>
      </c>
      <c r="K6123" s="5" t="s">
        <v>19</v>
      </c>
    </row>
    <row r="6124">
      <c r="A6124" s="4">
        <v>5009.0</v>
      </c>
      <c r="B6124" s="5" t="s">
        <v>31244</v>
      </c>
      <c r="C6124" s="5" t="s">
        <v>31245</v>
      </c>
      <c r="D6124" s="6" t="s">
        <v>31217</v>
      </c>
      <c r="E6124" s="5" t="s">
        <v>31218</v>
      </c>
      <c r="F6124" s="5" t="s">
        <v>30226</v>
      </c>
      <c r="G6124" s="6" t="s">
        <v>31246</v>
      </c>
      <c r="H6124" s="4" t="s">
        <v>31247</v>
      </c>
      <c r="I6124" s="11" t="s">
        <v>31248</v>
      </c>
      <c r="J6124" s="5" t="s">
        <v>42</v>
      </c>
      <c r="K6124" s="5" t="s">
        <v>375</v>
      </c>
    </row>
    <row r="6125">
      <c r="A6125" s="4">
        <v>5008.0</v>
      </c>
      <c r="B6125" s="5" t="s">
        <v>31249</v>
      </c>
      <c r="C6125" s="5" t="s">
        <v>31250</v>
      </c>
      <c r="D6125" s="6" t="s">
        <v>31217</v>
      </c>
      <c r="E6125" s="5" t="s">
        <v>31218</v>
      </c>
      <c r="F6125" s="5" t="s">
        <v>30226</v>
      </c>
      <c r="G6125" s="6" t="s">
        <v>31251</v>
      </c>
      <c r="H6125" s="7" t="s">
        <v>31252</v>
      </c>
      <c r="I6125" s="8" t="str">
        <f>LOWER(SUBSTITUTE(SUBSTITUTE(SUBSTITUTE(SUBSTITUTE(SUBSTITUTE(SUBSTITUTE(SUBSTITUTE(B6125,"S.L.",""),"SL",""),"S.A.",""),"SA","")," ",""),".",""),",",""))&amp;".com"</f>
        <v>hotelpaquita.com</v>
      </c>
      <c r="J6125" s="5" t="s">
        <v>93</v>
      </c>
      <c r="K6125" s="5" t="s">
        <v>170</v>
      </c>
    </row>
    <row r="6126">
      <c r="A6126" s="4">
        <v>5007.0</v>
      </c>
      <c r="B6126" s="5" t="s">
        <v>31253</v>
      </c>
      <c r="C6126" s="5" t="s">
        <v>31254</v>
      </c>
      <c r="D6126" s="6" t="s">
        <v>31217</v>
      </c>
      <c r="E6126" s="5" t="s">
        <v>31218</v>
      </c>
      <c r="F6126" s="5" t="s">
        <v>30226</v>
      </c>
      <c r="G6126" s="6" t="s">
        <v>31255</v>
      </c>
      <c r="H6126" s="5" t="s">
        <v>31256</v>
      </c>
      <c r="I6126" s="8" t="s">
        <v>31257</v>
      </c>
      <c r="J6126" s="5" t="s">
        <v>108</v>
      </c>
      <c r="K6126" s="5" t="s">
        <v>2462</v>
      </c>
    </row>
    <row r="6127">
      <c r="A6127" s="4">
        <v>5006.0</v>
      </c>
      <c r="B6127" s="5" t="s">
        <v>31258</v>
      </c>
      <c r="C6127" s="5" t="s">
        <v>31259</v>
      </c>
      <c r="D6127" s="6" t="s">
        <v>31205</v>
      </c>
      <c r="E6127" s="5" t="s">
        <v>31206</v>
      </c>
      <c r="F6127" s="5" t="s">
        <v>30226</v>
      </c>
      <c r="G6127" s="6" t="s">
        <v>31260</v>
      </c>
      <c r="H6127" s="5" t="s">
        <v>29201</v>
      </c>
      <c r="I6127" s="8" t="s">
        <v>28305</v>
      </c>
      <c r="J6127" s="5" t="s">
        <v>108</v>
      </c>
      <c r="K6127" s="4" t="s">
        <v>42</v>
      </c>
    </row>
    <row r="6128">
      <c r="A6128" s="4">
        <v>5005.0</v>
      </c>
      <c r="B6128" s="5" t="s">
        <v>31261</v>
      </c>
      <c r="C6128" s="5" t="s">
        <v>31262</v>
      </c>
      <c r="D6128" s="6" t="s">
        <v>31205</v>
      </c>
      <c r="E6128" s="5" t="s">
        <v>31206</v>
      </c>
      <c r="F6128" s="5" t="s">
        <v>30226</v>
      </c>
      <c r="G6128" s="6" t="s">
        <v>31263</v>
      </c>
      <c r="H6128" s="5" t="s">
        <v>31264</v>
      </c>
      <c r="I6128" s="8" t="s">
        <v>31265</v>
      </c>
      <c r="J6128" s="5" t="s">
        <v>18</v>
      </c>
      <c r="K6128" s="5" t="s">
        <v>1162</v>
      </c>
    </row>
    <row r="6129">
      <c r="A6129" s="4">
        <v>5004.0</v>
      </c>
      <c r="B6129" s="5" t="s">
        <v>31266</v>
      </c>
      <c r="C6129" s="5" t="s">
        <v>31267</v>
      </c>
      <c r="D6129" s="6" t="s">
        <v>31205</v>
      </c>
      <c r="E6129" s="5" t="s">
        <v>31206</v>
      </c>
      <c r="F6129" s="5" t="s">
        <v>30226</v>
      </c>
      <c r="G6129" s="6" t="s">
        <v>31268</v>
      </c>
      <c r="H6129" s="5" t="s">
        <v>31269</v>
      </c>
      <c r="I6129" s="8" t="s">
        <v>31270</v>
      </c>
      <c r="J6129" s="5" t="s">
        <v>42</v>
      </c>
      <c r="K6129" s="5" t="s">
        <v>134</v>
      </c>
    </row>
    <row r="6130">
      <c r="A6130" s="4">
        <v>5003.0</v>
      </c>
      <c r="B6130" s="5" t="s">
        <v>31271</v>
      </c>
      <c r="C6130" s="5" t="s">
        <v>31272</v>
      </c>
      <c r="D6130" s="6" t="s">
        <v>31273</v>
      </c>
      <c r="E6130" s="5" t="s">
        <v>30233</v>
      </c>
      <c r="F6130" s="5" t="s">
        <v>30226</v>
      </c>
      <c r="G6130" s="6" t="s">
        <v>31274</v>
      </c>
      <c r="H6130" s="7" t="s">
        <v>31275</v>
      </c>
      <c r="I6130" s="8" t="str">
        <f>LOWER(SUBSTITUTE(SUBSTITUTE(SUBSTITUTE(SUBSTITUTE(SUBSTITUTE(SUBSTITUTE(SUBSTITUTE(B6130,"S.L.",""),"SL",""),"S.A.",""),"SA","")," ",""),".",""),",",""))&amp;".com"</f>
        <v>cortijodeducha.com</v>
      </c>
      <c r="J6130" s="5" t="s">
        <v>108</v>
      </c>
      <c r="K6130" s="5" t="s">
        <v>85</v>
      </c>
    </row>
    <row r="6131">
      <c r="A6131" s="4">
        <v>5002.0</v>
      </c>
      <c r="B6131" s="5" t="s">
        <v>31276</v>
      </c>
      <c r="C6131" s="5" t="s">
        <v>31277</v>
      </c>
      <c r="D6131" s="6" t="s">
        <v>31278</v>
      </c>
      <c r="E6131" s="5" t="s">
        <v>30233</v>
      </c>
      <c r="F6131" s="5" t="s">
        <v>30226</v>
      </c>
      <c r="G6131" s="6" t="s">
        <v>31279</v>
      </c>
      <c r="H6131" s="5" t="s">
        <v>29996</v>
      </c>
      <c r="I6131" s="8" t="s">
        <v>31280</v>
      </c>
      <c r="J6131" s="5" t="s">
        <v>108</v>
      </c>
      <c r="K6131" s="5" t="s">
        <v>2456</v>
      </c>
    </row>
    <row r="6132">
      <c r="A6132" s="4">
        <v>5001.0</v>
      </c>
      <c r="B6132" s="5" t="s">
        <v>31281</v>
      </c>
      <c r="C6132" s="5" t="s">
        <v>31282</v>
      </c>
      <c r="D6132" s="6" t="s">
        <v>31283</v>
      </c>
      <c r="E6132" s="5" t="s">
        <v>30233</v>
      </c>
      <c r="F6132" s="5" t="s">
        <v>30226</v>
      </c>
      <c r="G6132" s="6" t="s">
        <v>31284</v>
      </c>
      <c r="H6132" s="7" t="s">
        <v>31285</v>
      </c>
      <c r="I6132" s="8" t="str">
        <f>LOWER(SUBSTITUTE(SUBSTITUTE(SUBSTITUTE(SUBSTITUTE(SUBSTITUTE(SUBSTITUTE(SUBSTITUTE(B6132,"S.L.",""),"SL",""),"S.A.",""),"SA","")," ",""),".",""),",",""))&amp;".com"</f>
        <v>hoteltrujillo.com</v>
      </c>
      <c r="J6132" s="5" t="s">
        <v>93</v>
      </c>
      <c r="K6132" s="5" t="s">
        <v>721</v>
      </c>
    </row>
    <row r="6133">
      <c r="A6133" s="4">
        <v>5000.0</v>
      </c>
      <c r="B6133" s="5" t="s">
        <v>31286</v>
      </c>
      <c r="C6133" s="5" t="s">
        <v>31287</v>
      </c>
      <c r="D6133" s="6" t="s">
        <v>31283</v>
      </c>
      <c r="E6133" s="5" t="s">
        <v>30233</v>
      </c>
      <c r="F6133" s="5" t="s">
        <v>30226</v>
      </c>
      <c r="G6133" s="6" t="s">
        <v>31288</v>
      </c>
      <c r="H6133" s="7" t="s">
        <v>31289</v>
      </c>
      <c r="I6133" s="8" t="s">
        <v>31290</v>
      </c>
      <c r="J6133" s="5" t="s">
        <v>18</v>
      </c>
      <c r="K6133" s="5" t="s">
        <v>721</v>
      </c>
    </row>
    <row r="6134">
      <c r="A6134" s="4">
        <v>4999.0</v>
      </c>
      <c r="B6134" s="5" t="s">
        <v>31291</v>
      </c>
      <c r="C6134" s="5" t="s">
        <v>31292</v>
      </c>
      <c r="D6134" s="6" t="s">
        <v>30232</v>
      </c>
      <c r="E6134" s="5" t="s">
        <v>30233</v>
      </c>
      <c r="F6134" s="5" t="s">
        <v>30226</v>
      </c>
      <c r="G6134" s="6" t="s">
        <v>31293</v>
      </c>
      <c r="H6134" s="7" t="s">
        <v>31294</v>
      </c>
      <c r="I6134" s="8" t="str">
        <f t="shared" ref="I6134:I6136" si="38">LOWER(SUBSTITUTE(SUBSTITUTE(SUBSTITUTE(SUBSTITUTE(SUBSTITUTE(SUBSTITUTE(SUBSTITUTE(B6134,"S.L.",""),"SL",""),"S.A.",""),"SA","")," ",""),".",""),",",""))&amp;".com"</f>
        <v>hotelbellasartes.com</v>
      </c>
      <c r="J6134" s="5" t="s">
        <v>51</v>
      </c>
      <c r="K6134" s="5" t="s">
        <v>212</v>
      </c>
    </row>
    <row r="6135">
      <c r="A6135" s="4">
        <v>4997.0</v>
      </c>
      <c r="B6135" s="5" t="s">
        <v>31295</v>
      </c>
      <c r="C6135" s="5" t="s">
        <v>31296</v>
      </c>
      <c r="D6135" s="6" t="s">
        <v>31278</v>
      </c>
      <c r="E6135" s="5" t="s">
        <v>30233</v>
      </c>
      <c r="F6135" s="5" t="s">
        <v>30226</v>
      </c>
      <c r="G6135" s="6" t="s">
        <v>31297</v>
      </c>
      <c r="H6135" s="7" t="s">
        <v>31298</v>
      </c>
      <c r="I6135" s="8" t="str">
        <f t="shared" si="38"/>
        <v>jeysvillamartajerez.com</v>
      </c>
      <c r="J6135" s="5" t="s">
        <v>42</v>
      </c>
      <c r="K6135" s="4" t="s">
        <v>42</v>
      </c>
    </row>
    <row r="6136">
      <c r="A6136" s="4">
        <v>4998.0</v>
      </c>
      <c r="B6136" s="5" t="s">
        <v>31299</v>
      </c>
      <c r="C6136" s="5" t="s">
        <v>31300</v>
      </c>
      <c r="D6136" s="6" t="s">
        <v>31283</v>
      </c>
      <c r="E6136" s="5" t="s">
        <v>30233</v>
      </c>
      <c r="F6136" s="5" t="s">
        <v>30226</v>
      </c>
      <c r="G6136" s="6" t="s">
        <v>31297</v>
      </c>
      <c r="H6136" s="7" t="s">
        <v>31301</v>
      </c>
      <c r="I6136" s="8" t="str">
        <f t="shared" si="38"/>
        <v>tierrasdejerez.com</v>
      </c>
      <c r="J6136" s="5" t="s">
        <v>18</v>
      </c>
      <c r="K6136" s="5" t="s">
        <v>375</v>
      </c>
    </row>
    <row r="6137">
      <c r="A6137" s="4">
        <v>4996.0</v>
      </c>
      <c r="B6137" s="5" t="s">
        <v>10939</v>
      </c>
      <c r="C6137" s="5" t="s">
        <v>31302</v>
      </c>
      <c r="D6137" s="6" t="s">
        <v>31283</v>
      </c>
      <c r="E6137" s="5" t="s">
        <v>30233</v>
      </c>
      <c r="F6137" s="5" t="s">
        <v>30226</v>
      </c>
      <c r="G6137" s="6" t="s">
        <v>31303</v>
      </c>
      <c r="H6137" s="5" t="s">
        <v>31304</v>
      </c>
      <c r="I6137" s="4" t="s">
        <v>31305</v>
      </c>
      <c r="J6137" s="5" t="s">
        <v>42</v>
      </c>
      <c r="K6137" s="5" t="s">
        <v>115</v>
      </c>
    </row>
    <row r="6138">
      <c r="A6138" s="4">
        <v>4995.0</v>
      </c>
      <c r="B6138" s="5" t="s">
        <v>31306</v>
      </c>
      <c r="C6138" s="5" t="s">
        <v>31307</v>
      </c>
      <c r="D6138" s="6" t="s">
        <v>31283</v>
      </c>
      <c r="E6138" s="5" t="s">
        <v>30233</v>
      </c>
      <c r="F6138" s="5" t="s">
        <v>30226</v>
      </c>
      <c r="G6138" s="6" t="s">
        <v>31308</v>
      </c>
      <c r="H6138" s="7" t="s">
        <v>31309</v>
      </c>
      <c r="I6138" s="8" t="str">
        <f t="shared" ref="I6138:I6139" si="39">LOWER(SUBSTITUTE(SUBSTITUTE(SUBSTITUTE(SUBSTITUTE(SUBSTITUTE(SUBSTITUTE(SUBSTITUTE(B6138,"S.L.",""),"SL",""),"S.A.",""),"SA","")," ",""),".",""),",",""))&amp;".com"</f>
        <v>residenciaserit.com</v>
      </c>
      <c r="J6138" s="5" t="s">
        <v>18</v>
      </c>
      <c r="K6138" s="5" t="s">
        <v>464</v>
      </c>
    </row>
    <row r="6139">
      <c r="A6139" s="4">
        <v>4994.0</v>
      </c>
      <c r="B6139" s="5" t="s">
        <v>31310</v>
      </c>
      <c r="C6139" s="5" t="s">
        <v>31311</v>
      </c>
      <c r="D6139" s="6" t="s">
        <v>31283</v>
      </c>
      <c r="E6139" s="5" t="s">
        <v>30233</v>
      </c>
      <c r="F6139" s="5" t="s">
        <v>30226</v>
      </c>
      <c r="G6139" s="6" t="s">
        <v>31312</v>
      </c>
      <c r="H6139" s="7" t="s">
        <v>31313</v>
      </c>
      <c r="I6139" s="8" t="str">
        <f t="shared" si="39"/>
        <v>joma.com</v>
      </c>
      <c r="J6139" s="5" t="s">
        <v>18</v>
      </c>
      <c r="K6139" s="5" t="s">
        <v>426</v>
      </c>
    </row>
    <row r="6140">
      <c r="A6140" s="4">
        <v>4993.0</v>
      </c>
      <c r="B6140" s="5" t="s">
        <v>31314</v>
      </c>
      <c r="C6140" s="5" t="s">
        <v>31315</v>
      </c>
      <c r="D6140" s="6" t="s">
        <v>30232</v>
      </c>
      <c r="E6140" s="5" t="s">
        <v>30233</v>
      </c>
      <c r="F6140" s="5" t="s">
        <v>30226</v>
      </c>
      <c r="G6140" s="6" t="s">
        <v>31316</v>
      </c>
      <c r="H6140" s="5" t="s">
        <v>31317</v>
      </c>
      <c r="I6140" s="8" t="s">
        <v>31318</v>
      </c>
      <c r="J6140" s="5" t="s">
        <v>108</v>
      </c>
      <c r="K6140" s="5" t="s">
        <v>52</v>
      </c>
    </row>
    <row r="6141">
      <c r="A6141" s="4">
        <v>4992.0</v>
      </c>
      <c r="B6141" s="5" t="s">
        <v>31319</v>
      </c>
      <c r="C6141" s="5" t="s">
        <v>31320</v>
      </c>
      <c r="D6141" s="6" t="s">
        <v>31283</v>
      </c>
      <c r="E6141" s="5" t="s">
        <v>30233</v>
      </c>
      <c r="F6141" s="5" t="s">
        <v>30226</v>
      </c>
      <c r="G6141" s="6" t="s">
        <v>31321</v>
      </c>
      <c r="H6141" s="5" t="s">
        <v>31322</v>
      </c>
      <c r="I6141" s="8" t="s">
        <v>41</v>
      </c>
      <c r="J6141" s="5" t="s">
        <v>42</v>
      </c>
      <c r="K6141" s="5" t="s">
        <v>5485</v>
      </c>
    </row>
    <row r="6142">
      <c r="A6142" s="4">
        <v>4991.0</v>
      </c>
      <c r="B6142" s="5" t="s">
        <v>31323</v>
      </c>
      <c r="C6142" s="5" t="s">
        <v>31324</v>
      </c>
      <c r="D6142" s="6" t="s">
        <v>30232</v>
      </c>
      <c r="E6142" s="5" t="s">
        <v>30233</v>
      </c>
      <c r="F6142" s="5" t="s">
        <v>30226</v>
      </c>
      <c r="G6142" s="6" t="s">
        <v>31325</v>
      </c>
      <c r="H6142" s="7" t="s">
        <v>31326</v>
      </c>
      <c r="I6142" s="11" t="s">
        <v>31327</v>
      </c>
      <c r="J6142" s="5" t="s">
        <v>42</v>
      </c>
      <c r="K6142" s="5" t="s">
        <v>201</v>
      </c>
    </row>
    <row r="6143">
      <c r="A6143" s="4">
        <v>4990.0</v>
      </c>
      <c r="B6143" s="5" t="s">
        <v>31328</v>
      </c>
      <c r="C6143" s="5" t="s">
        <v>31329</v>
      </c>
      <c r="D6143" s="6" t="s">
        <v>31283</v>
      </c>
      <c r="E6143" s="5" t="s">
        <v>30233</v>
      </c>
      <c r="F6143" s="5" t="s">
        <v>30226</v>
      </c>
      <c r="G6143" s="6" t="s">
        <v>31330</v>
      </c>
      <c r="H6143" s="5" t="s">
        <v>29668</v>
      </c>
      <c r="I6143" s="8" t="s">
        <v>29669</v>
      </c>
      <c r="J6143" s="5" t="s">
        <v>108</v>
      </c>
      <c r="K6143" s="5" t="s">
        <v>1216</v>
      </c>
    </row>
    <row r="6144">
      <c r="A6144" s="4">
        <v>4989.0</v>
      </c>
      <c r="B6144" s="5" t="s">
        <v>31331</v>
      </c>
      <c r="C6144" s="5" t="s">
        <v>31332</v>
      </c>
      <c r="D6144" s="6" t="s">
        <v>31333</v>
      </c>
      <c r="E6144" s="5" t="s">
        <v>30233</v>
      </c>
      <c r="F6144" s="5" t="s">
        <v>30226</v>
      </c>
      <c r="G6144" s="6" t="s">
        <v>31334</v>
      </c>
      <c r="H6144" s="5" t="s">
        <v>31335</v>
      </c>
      <c r="I6144" s="8" t="s">
        <v>5451</v>
      </c>
      <c r="J6144" s="5" t="s">
        <v>18</v>
      </c>
      <c r="K6144" s="5" t="s">
        <v>5485</v>
      </c>
    </row>
    <row r="6145">
      <c r="A6145" s="4">
        <v>4988.0</v>
      </c>
      <c r="B6145" s="5" t="s">
        <v>31336</v>
      </c>
      <c r="C6145" s="5" t="s">
        <v>31337</v>
      </c>
      <c r="D6145" s="6" t="s">
        <v>30232</v>
      </c>
      <c r="E6145" s="5" t="s">
        <v>30233</v>
      </c>
      <c r="F6145" s="5" t="s">
        <v>30226</v>
      </c>
      <c r="G6145" s="6" t="s">
        <v>31338</v>
      </c>
      <c r="H6145" s="5" t="s">
        <v>31339</v>
      </c>
      <c r="I6145" s="8" t="s">
        <v>8159</v>
      </c>
      <c r="J6145" s="5" t="s">
        <v>51</v>
      </c>
      <c r="K6145" s="5" t="s">
        <v>15297</v>
      </c>
    </row>
    <row r="6146">
      <c r="A6146" s="4">
        <v>4987.0</v>
      </c>
      <c r="B6146" s="5" t="s">
        <v>31340</v>
      </c>
      <c r="C6146" s="5" t="s">
        <v>31341</v>
      </c>
      <c r="D6146" s="6" t="s">
        <v>31342</v>
      </c>
      <c r="E6146" s="5" t="s">
        <v>30233</v>
      </c>
      <c r="F6146" s="5" t="s">
        <v>30226</v>
      </c>
      <c r="G6146" s="6" t="s">
        <v>31343</v>
      </c>
      <c r="H6146" s="5" t="s">
        <v>31344</v>
      </c>
      <c r="I6146" s="8" t="s">
        <v>31345</v>
      </c>
      <c r="J6146" s="5" t="s">
        <v>42</v>
      </c>
      <c r="K6146" s="5" t="s">
        <v>1410</v>
      </c>
    </row>
    <row r="6147">
      <c r="A6147" s="4">
        <v>4986.0</v>
      </c>
      <c r="B6147" s="5" t="s">
        <v>31346</v>
      </c>
      <c r="C6147" s="5" t="s">
        <v>31347</v>
      </c>
      <c r="D6147" s="6" t="s">
        <v>31283</v>
      </c>
      <c r="E6147" s="5" t="s">
        <v>30233</v>
      </c>
      <c r="F6147" s="5" t="s">
        <v>30226</v>
      </c>
      <c r="G6147" s="6" t="s">
        <v>31348</v>
      </c>
      <c r="H6147" s="7" t="s">
        <v>31349</v>
      </c>
      <c r="I6147" s="8" t="str">
        <f>LOWER(SUBSTITUTE(SUBSTITUTE(SUBSTITUTE(SUBSTITUTE(SUBSTITUTE(SUBSTITUTE(SUBSTITUTE(B6147,"S.L.",""),"SL",""),"S.A.",""),"SA","")," ",""),".",""),",",""))&amp;".com"</f>
        <v>alandalusjerez.com</v>
      </c>
      <c r="J6147" s="5" t="s">
        <v>42</v>
      </c>
      <c r="K6147" s="5" t="s">
        <v>43</v>
      </c>
    </row>
    <row r="6148">
      <c r="A6148" s="4">
        <v>4985.0</v>
      </c>
      <c r="B6148" s="5" t="s">
        <v>31350</v>
      </c>
      <c r="C6148" s="5" t="s">
        <v>31351</v>
      </c>
      <c r="D6148" s="6" t="s">
        <v>31273</v>
      </c>
      <c r="E6148" s="5" t="s">
        <v>30233</v>
      </c>
      <c r="F6148" s="5" t="s">
        <v>30226</v>
      </c>
      <c r="G6148" s="6" t="s">
        <v>31352</v>
      </c>
      <c r="H6148" s="5" t="s">
        <v>31353</v>
      </c>
      <c r="I6148" s="8" t="s">
        <v>16938</v>
      </c>
      <c r="J6148" s="5" t="s">
        <v>18</v>
      </c>
      <c r="K6148" s="4" t="s">
        <v>42</v>
      </c>
    </row>
    <row r="6149">
      <c r="A6149" s="4">
        <v>4984.0</v>
      </c>
      <c r="B6149" s="5" t="s">
        <v>31354</v>
      </c>
      <c r="C6149" s="5" t="s">
        <v>31355</v>
      </c>
      <c r="D6149" s="6" t="s">
        <v>31273</v>
      </c>
      <c r="E6149" s="5" t="s">
        <v>30233</v>
      </c>
      <c r="F6149" s="5" t="s">
        <v>30226</v>
      </c>
      <c r="G6149" s="6" t="s">
        <v>31356</v>
      </c>
      <c r="H6149" s="5" t="s">
        <v>31357</v>
      </c>
      <c r="I6149" s="8" t="s">
        <v>31358</v>
      </c>
      <c r="J6149" s="5" t="s">
        <v>93</v>
      </c>
      <c r="K6149" s="5" t="s">
        <v>3001</v>
      </c>
    </row>
    <row r="6150">
      <c r="A6150" s="4">
        <v>4983.0</v>
      </c>
      <c r="B6150" s="5" t="s">
        <v>31359</v>
      </c>
      <c r="C6150" s="5" t="s">
        <v>31360</v>
      </c>
      <c r="D6150" s="6" t="s">
        <v>31361</v>
      </c>
      <c r="E6150" s="5" t="s">
        <v>30226</v>
      </c>
      <c r="F6150" s="5" t="s">
        <v>30226</v>
      </c>
      <c r="G6150" s="6" t="s">
        <v>31362</v>
      </c>
      <c r="H6150" s="5" t="s">
        <v>31363</v>
      </c>
      <c r="I6150" s="8" t="s">
        <v>31364</v>
      </c>
      <c r="J6150" s="5" t="s">
        <v>42</v>
      </c>
      <c r="K6150" s="4" t="s">
        <v>42</v>
      </c>
    </row>
    <row r="6151">
      <c r="A6151" s="4">
        <v>4982.0</v>
      </c>
      <c r="B6151" s="5" t="s">
        <v>31365</v>
      </c>
      <c r="C6151" s="5" t="s">
        <v>31366</v>
      </c>
      <c r="D6151" s="6" t="s">
        <v>31367</v>
      </c>
      <c r="E6151" s="5" t="s">
        <v>30226</v>
      </c>
      <c r="F6151" s="5" t="s">
        <v>30226</v>
      </c>
      <c r="G6151" s="6" t="s">
        <v>31368</v>
      </c>
      <c r="H6151" s="7" t="s">
        <v>31369</v>
      </c>
      <c r="I6151" s="8" t="str">
        <f>LOWER(SUBSTITUTE(SUBSTITUTE(SUBSTITUTE(SUBSTITUTE(SUBSTITUTE(SUBSTITUTE(SUBSTITUTE(B6151,"S.L.",""),"SL",""),"S.A.",""),"SA","")," ",""),".",""),",",""))&amp;".com"</f>
        <v>tryplacaleta.com</v>
      </c>
      <c r="J6151" s="5" t="s">
        <v>18</v>
      </c>
      <c r="K6151" s="5" t="s">
        <v>1669</v>
      </c>
    </row>
    <row r="6152">
      <c r="A6152" s="4">
        <v>4981.0</v>
      </c>
      <c r="B6152" s="5" t="s">
        <v>31370</v>
      </c>
      <c r="C6152" s="5" t="s">
        <v>31371</v>
      </c>
      <c r="D6152" s="6" t="s">
        <v>31367</v>
      </c>
      <c r="E6152" s="5" t="s">
        <v>30226</v>
      </c>
      <c r="F6152" s="5" t="s">
        <v>30226</v>
      </c>
      <c r="G6152" s="6" t="s">
        <v>31372</v>
      </c>
      <c r="H6152" s="5" t="s">
        <v>31373</v>
      </c>
      <c r="I6152" s="9" t="s">
        <v>31374</v>
      </c>
      <c r="J6152" s="5" t="s">
        <v>93</v>
      </c>
      <c r="K6152" s="5" t="s">
        <v>1144</v>
      </c>
    </row>
    <row r="6153">
      <c r="A6153" s="4">
        <v>4980.0</v>
      </c>
      <c r="B6153" s="5" t="s">
        <v>31375</v>
      </c>
      <c r="C6153" s="5" t="s">
        <v>31376</v>
      </c>
      <c r="D6153" s="6" t="s">
        <v>31377</v>
      </c>
      <c r="E6153" s="5" t="s">
        <v>30226</v>
      </c>
      <c r="F6153" s="5" t="s">
        <v>30226</v>
      </c>
      <c r="G6153" s="6" t="s">
        <v>31378</v>
      </c>
      <c r="H6153" s="5" t="s">
        <v>31379</v>
      </c>
      <c r="I6153" s="8" t="s">
        <v>31380</v>
      </c>
      <c r="J6153" s="5" t="s">
        <v>18</v>
      </c>
      <c r="K6153" s="5" t="s">
        <v>2683</v>
      </c>
    </row>
    <row r="6154">
      <c r="A6154" s="4">
        <v>4979.0</v>
      </c>
      <c r="B6154" s="5" t="s">
        <v>31381</v>
      </c>
      <c r="C6154" s="5" t="s">
        <v>31382</v>
      </c>
      <c r="D6154" s="6" t="s">
        <v>31383</v>
      </c>
      <c r="E6154" s="5" t="s">
        <v>30226</v>
      </c>
      <c r="F6154" s="5" t="s">
        <v>30226</v>
      </c>
      <c r="G6154" s="6" t="s">
        <v>31384</v>
      </c>
      <c r="H6154" s="4" t="s">
        <v>31385</v>
      </c>
      <c r="I6154" s="11" t="s">
        <v>31386</v>
      </c>
      <c r="J6154" s="5" t="s">
        <v>18</v>
      </c>
      <c r="K6154" s="5" t="s">
        <v>420</v>
      </c>
    </row>
    <row r="6155">
      <c r="A6155" s="4">
        <v>4978.0</v>
      </c>
      <c r="B6155" s="5" t="s">
        <v>31387</v>
      </c>
      <c r="C6155" s="5" t="s">
        <v>31388</v>
      </c>
      <c r="D6155" s="6" t="s">
        <v>30901</v>
      </c>
      <c r="E6155" s="5" t="s">
        <v>30895</v>
      </c>
      <c r="F6155" s="5" t="s">
        <v>30226</v>
      </c>
      <c r="G6155" s="6" t="s">
        <v>31389</v>
      </c>
      <c r="H6155" s="5" t="s">
        <v>31390</v>
      </c>
      <c r="I6155" s="8" t="s">
        <v>31391</v>
      </c>
      <c r="J6155" s="5" t="s">
        <v>18</v>
      </c>
      <c r="K6155" s="5" t="s">
        <v>14828</v>
      </c>
    </row>
    <row r="6156">
      <c r="A6156" s="4">
        <v>4977.0</v>
      </c>
      <c r="B6156" s="5" t="s">
        <v>31387</v>
      </c>
      <c r="C6156" s="5" t="s">
        <v>31392</v>
      </c>
      <c r="D6156" s="6" t="s">
        <v>30901</v>
      </c>
      <c r="E6156" s="5" t="s">
        <v>30895</v>
      </c>
      <c r="F6156" s="5" t="s">
        <v>30226</v>
      </c>
      <c r="G6156" s="6" t="s">
        <v>31393</v>
      </c>
      <c r="H6156" s="5" t="s">
        <v>31390</v>
      </c>
      <c r="I6156" s="8" t="s">
        <v>31391</v>
      </c>
      <c r="J6156" s="5" t="s">
        <v>18</v>
      </c>
      <c r="K6156" s="5" t="s">
        <v>14828</v>
      </c>
    </row>
    <row r="6157">
      <c r="A6157" s="4">
        <v>4976.0</v>
      </c>
      <c r="B6157" s="5" t="s">
        <v>31394</v>
      </c>
      <c r="C6157" s="5" t="s">
        <v>31395</v>
      </c>
      <c r="D6157" s="6" t="s">
        <v>30399</v>
      </c>
      <c r="E6157" s="5" t="s">
        <v>30400</v>
      </c>
      <c r="F6157" s="5" t="s">
        <v>30226</v>
      </c>
      <c r="G6157" s="6" t="s">
        <v>31396</v>
      </c>
      <c r="H6157" s="5" t="s">
        <v>31397</v>
      </c>
      <c r="I6157" s="8" t="s">
        <v>16008</v>
      </c>
      <c r="J6157" s="5" t="s">
        <v>42</v>
      </c>
      <c r="K6157" s="4" t="s">
        <v>42</v>
      </c>
    </row>
    <row r="6158">
      <c r="A6158" s="4">
        <v>4975.0</v>
      </c>
      <c r="B6158" s="5" t="s">
        <v>31398</v>
      </c>
      <c r="C6158" s="5" t="s">
        <v>31399</v>
      </c>
      <c r="D6158" s="6" t="s">
        <v>30399</v>
      </c>
      <c r="E6158" s="5" t="s">
        <v>30400</v>
      </c>
      <c r="F6158" s="5" t="s">
        <v>30226</v>
      </c>
      <c r="G6158" s="6" t="s">
        <v>31400</v>
      </c>
      <c r="H6158" s="5" t="s">
        <v>31397</v>
      </c>
      <c r="I6158" s="8" t="s">
        <v>31401</v>
      </c>
      <c r="J6158" s="5" t="s">
        <v>42</v>
      </c>
      <c r="K6158" s="5" t="s">
        <v>21605</v>
      </c>
    </row>
    <row r="6159">
      <c r="A6159" s="4">
        <v>4974.0</v>
      </c>
      <c r="B6159" s="5" t="s">
        <v>31402</v>
      </c>
      <c r="C6159" s="5" t="s">
        <v>31403</v>
      </c>
      <c r="D6159" s="6" t="s">
        <v>31367</v>
      </c>
      <c r="E6159" s="5" t="s">
        <v>30226</v>
      </c>
      <c r="F6159" s="5" t="s">
        <v>30226</v>
      </c>
      <c r="G6159" s="6" t="s">
        <v>31404</v>
      </c>
      <c r="H6159" s="5" t="s">
        <v>31405</v>
      </c>
      <c r="I6159" s="8" t="s">
        <v>31406</v>
      </c>
      <c r="J6159" s="5" t="s">
        <v>18</v>
      </c>
      <c r="K6159" s="5" t="s">
        <v>1574</v>
      </c>
    </row>
    <row r="6160">
      <c r="A6160" s="4">
        <v>4973.0</v>
      </c>
      <c r="B6160" s="5" t="s">
        <v>31407</v>
      </c>
      <c r="C6160" s="5" t="s">
        <v>30398</v>
      </c>
      <c r="D6160" s="6" t="s">
        <v>30814</v>
      </c>
      <c r="E6160" s="5" t="s">
        <v>30400</v>
      </c>
      <c r="F6160" s="5" t="s">
        <v>30226</v>
      </c>
      <c r="G6160" s="6" t="s">
        <v>31408</v>
      </c>
      <c r="H6160" s="5" t="s">
        <v>31409</v>
      </c>
      <c r="I6160" s="8" t="s">
        <v>16804</v>
      </c>
      <c r="J6160" s="5" t="s">
        <v>18</v>
      </c>
      <c r="K6160" s="5" t="s">
        <v>31410</v>
      </c>
    </row>
    <row r="6161">
      <c r="A6161" s="4">
        <v>4972.0</v>
      </c>
      <c r="B6161" s="5" t="s">
        <v>31411</v>
      </c>
      <c r="C6161" s="5" t="s">
        <v>31412</v>
      </c>
      <c r="D6161" s="6" t="s">
        <v>31413</v>
      </c>
      <c r="E6161" s="5" t="s">
        <v>31414</v>
      </c>
      <c r="F6161" s="5" t="s">
        <v>30226</v>
      </c>
      <c r="G6161" s="6" t="s">
        <v>31415</v>
      </c>
      <c r="H6161" s="5" t="s">
        <v>31416</v>
      </c>
      <c r="I6161" s="8" t="s">
        <v>31417</v>
      </c>
      <c r="J6161" s="5" t="s">
        <v>18</v>
      </c>
      <c r="K6161" s="5" t="s">
        <v>35</v>
      </c>
    </row>
    <row r="6162">
      <c r="A6162" s="4">
        <v>4971.0</v>
      </c>
      <c r="B6162" s="5" t="s">
        <v>31418</v>
      </c>
      <c r="C6162" s="5" t="s">
        <v>31419</v>
      </c>
      <c r="D6162" s="6" t="s">
        <v>30481</v>
      </c>
      <c r="E6162" s="5" t="s">
        <v>30470</v>
      </c>
      <c r="F6162" s="5" t="s">
        <v>30226</v>
      </c>
      <c r="G6162" s="6" t="s">
        <v>31420</v>
      </c>
      <c r="H6162" s="7" t="s">
        <v>31421</v>
      </c>
      <c r="I6162" s="8" t="s">
        <v>31422</v>
      </c>
      <c r="J6162" s="5" t="s">
        <v>108</v>
      </c>
      <c r="K6162" s="5" t="s">
        <v>170</v>
      </c>
    </row>
    <row r="6163">
      <c r="A6163" s="4">
        <v>4970.0</v>
      </c>
      <c r="B6163" s="5" t="s">
        <v>31423</v>
      </c>
      <c r="C6163" s="5" t="s">
        <v>31424</v>
      </c>
      <c r="D6163" s="6" t="s">
        <v>30430</v>
      </c>
      <c r="E6163" s="5" t="s">
        <v>30431</v>
      </c>
      <c r="F6163" s="5" t="s">
        <v>30226</v>
      </c>
      <c r="G6163" s="6" t="s">
        <v>31425</v>
      </c>
      <c r="H6163" s="5" t="s">
        <v>31426</v>
      </c>
      <c r="I6163" s="9" t="s">
        <v>31427</v>
      </c>
      <c r="J6163" s="5" t="s">
        <v>51</v>
      </c>
      <c r="K6163" s="5" t="s">
        <v>74</v>
      </c>
    </row>
    <row r="6164">
      <c r="A6164" s="4">
        <v>4969.0</v>
      </c>
      <c r="B6164" s="5" t="s">
        <v>31428</v>
      </c>
      <c r="C6164" s="5" t="s">
        <v>31429</v>
      </c>
      <c r="D6164" s="6" t="s">
        <v>31430</v>
      </c>
      <c r="E6164" s="5" t="s">
        <v>30226</v>
      </c>
      <c r="F6164" s="5" t="s">
        <v>30226</v>
      </c>
      <c r="G6164" s="6" t="s">
        <v>31431</v>
      </c>
      <c r="H6164" s="7" t="s">
        <v>31432</v>
      </c>
      <c r="I6164" s="8" t="str">
        <f>LOWER(SUBSTITUTE(SUBSTITUTE(SUBSTITUTE(SUBSTITUTE(SUBSTITUTE(SUBSTITUTE(SUBSTITUTE(B6164,"S.L.",""),"SL",""),"S.A.",""),"SA","")," ",""),".",""),",",""))&amp;".com"</f>
        <v>pgpuertocapital.com</v>
      </c>
      <c r="J6164" s="5" t="s">
        <v>232</v>
      </c>
      <c r="K6164" s="4" t="s">
        <v>42</v>
      </c>
    </row>
    <row r="6165">
      <c r="A6165" s="4">
        <v>4968.0</v>
      </c>
      <c r="B6165" s="5" t="s">
        <v>31433</v>
      </c>
      <c r="C6165" s="5" t="s">
        <v>31434</v>
      </c>
      <c r="D6165" s="6" t="s">
        <v>30249</v>
      </c>
      <c r="E6165" s="5" t="s">
        <v>30226</v>
      </c>
      <c r="F6165" s="5" t="s">
        <v>30226</v>
      </c>
      <c r="G6165" s="6" t="s">
        <v>31435</v>
      </c>
      <c r="H6165" s="4" t="s">
        <v>31436</v>
      </c>
      <c r="I6165" s="8" t="s">
        <v>31437</v>
      </c>
      <c r="J6165" s="5" t="s">
        <v>42</v>
      </c>
      <c r="K6165" s="5" t="s">
        <v>711</v>
      </c>
    </row>
    <row r="6166">
      <c r="A6166" s="4">
        <v>4967.0</v>
      </c>
      <c r="B6166" s="5" t="s">
        <v>31438</v>
      </c>
      <c r="C6166" s="5" t="s">
        <v>31439</v>
      </c>
      <c r="D6166" s="6" t="s">
        <v>30249</v>
      </c>
      <c r="E6166" s="5" t="s">
        <v>30226</v>
      </c>
      <c r="F6166" s="5" t="s">
        <v>30226</v>
      </c>
      <c r="G6166" s="6" t="s">
        <v>31440</v>
      </c>
      <c r="H6166" s="5" t="s">
        <v>31441</v>
      </c>
      <c r="I6166" s="8" t="s">
        <v>31442</v>
      </c>
      <c r="J6166" s="5" t="s">
        <v>93</v>
      </c>
      <c r="K6166" s="5" t="s">
        <v>1216</v>
      </c>
    </row>
    <row r="6167">
      <c r="A6167" s="4">
        <v>4966.0</v>
      </c>
      <c r="B6167" s="5" t="s">
        <v>31443</v>
      </c>
      <c r="C6167" s="5" t="s">
        <v>31444</v>
      </c>
      <c r="D6167" s="6" t="s">
        <v>30249</v>
      </c>
      <c r="E6167" s="5" t="s">
        <v>30226</v>
      </c>
      <c r="F6167" s="5" t="s">
        <v>30226</v>
      </c>
      <c r="G6167" s="6" t="s">
        <v>31445</v>
      </c>
      <c r="H6167" s="5" t="s">
        <v>31446</v>
      </c>
      <c r="I6167" s="8" t="s">
        <v>31447</v>
      </c>
      <c r="J6167" s="5" t="s">
        <v>93</v>
      </c>
      <c r="K6167" s="5" t="s">
        <v>578</v>
      </c>
    </row>
    <row r="6168">
      <c r="A6168" s="4">
        <v>4965.0</v>
      </c>
      <c r="B6168" s="5" t="s">
        <v>31448</v>
      </c>
      <c r="C6168" s="5" t="s">
        <v>31449</v>
      </c>
      <c r="D6168" s="6" t="s">
        <v>31450</v>
      </c>
      <c r="E6168" s="5" t="s">
        <v>30226</v>
      </c>
      <c r="F6168" s="5" t="s">
        <v>30226</v>
      </c>
      <c r="G6168" s="6" t="s">
        <v>31451</v>
      </c>
      <c r="H6168" s="5" t="s">
        <v>31452</v>
      </c>
      <c r="I6168" s="8" t="s">
        <v>11072</v>
      </c>
      <c r="J6168" s="5" t="s">
        <v>51</v>
      </c>
      <c r="K6168" s="5" t="s">
        <v>17899</v>
      </c>
    </row>
    <row r="6169">
      <c r="A6169" s="4">
        <v>4964.0</v>
      </c>
      <c r="B6169" s="5" t="s">
        <v>31453</v>
      </c>
      <c r="C6169" s="5" t="s">
        <v>31454</v>
      </c>
      <c r="D6169" s="6" t="s">
        <v>31455</v>
      </c>
      <c r="E6169" s="5" t="s">
        <v>30662</v>
      </c>
      <c r="F6169" s="5" t="s">
        <v>30226</v>
      </c>
      <c r="G6169" s="6" t="s">
        <v>31456</v>
      </c>
      <c r="H6169" s="7" t="s">
        <v>31457</v>
      </c>
      <c r="I6169" s="8" t="s">
        <v>11072</v>
      </c>
      <c r="J6169" s="5" t="s">
        <v>108</v>
      </c>
      <c r="K6169" s="5" t="s">
        <v>10312</v>
      </c>
    </row>
    <row r="6170">
      <c r="A6170" s="4">
        <v>4963.0</v>
      </c>
      <c r="B6170" s="5" t="s">
        <v>31458</v>
      </c>
      <c r="C6170" s="5" t="s">
        <v>31459</v>
      </c>
      <c r="D6170" s="6" t="s">
        <v>31367</v>
      </c>
      <c r="E6170" s="5" t="s">
        <v>30226</v>
      </c>
      <c r="F6170" s="5" t="s">
        <v>30226</v>
      </c>
      <c r="G6170" s="6" t="s">
        <v>31460</v>
      </c>
      <c r="H6170" s="4" t="s">
        <v>31461</v>
      </c>
      <c r="I6170" s="8" t="s">
        <v>8159</v>
      </c>
      <c r="J6170" s="5" t="s">
        <v>93</v>
      </c>
      <c r="K6170" s="4" t="s">
        <v>42</v>
      </c>
    </row>
    <row r="6171">
      <c r="A6171" s="4">
        <v>4962.0</v>
      </c>
      <c r="B6171" s="5" t="s">
        <v>31462</v>
      </c>
      <c r="C6171" s="5" t="s">
        <v>31463</v>
      </c>
      <c r="D6171" s="6" t="s">
        <v>30225</v>
      </c>
      <c r="E6171" s="5" t="s">
        <v>30226</v>
      </c>
      <c r="F6171" s="5" t="s">
        <v>30226</v>
      </c>
      <c r="G6171" s="6" t="s">
        <v>31464</v>
      </c>
      <c r="H6171" s="5" t="s">
        <v>31465</v>
      </c>
      <c r="I6171" s="8" t="s">
        <v>31466</v>
      </c>
      <c r="J6171" s="5" t="s">
        <v>93</v>
      </c>
      <c r="K6171" s="5" t="s">
        <v>218</v>
      </c>
    </row>
    <row r="6172">
      <c r="A6172" s="4">
        <v>4961.0</v>
      </c>
      <c r="B6172" s="5" t="s">
        <v>31467</v>
      </c>
      <c r="C6172" s="5" t="s">
        <v>31468</v>
      </c>
      <c r="D6172" s="6" t="s">
        <v>30249</v>
      </c>
      <c r="E6172" s="5" t="s">
        <v>30226</v>
      </c>
      <c r="F6172" s="5" t="s">
        <v>30226</v>
      </c>
      <c r="G6172" s="6" t="s">
        <v>31469</v>
      </c>
      <c r="H6172" s="5" t="s">
        <v>18806</v>
      </c>
      <c r="I6172" s="8" t="s">
        <v>31470</v>
      </c>
      <c r="J6172" s="5" t="s">
        <v>51</v>
      </c>
      <c r="K6172" s="5" t="s">
        <v>5320</v>
      </c>
    </row>
    <row r="6173">
      <c r="A6173" s="4">
        <v>4960.0</v>
      </c>
      <c r="B6173" s="5" t="s">
        <v>31471</v>
      </c>
      <c r="C6173" s="5" t="s">
        <v>31472</v>
      </c>
      <c r="D6173" s="6" t="s">
        <v>31333</v>
      </c>
      <c r="E6173" s="5" t="s">
        <v>30233</v>
      </c>
      <c r="F6173" s="5" t="s">
        <v>30226</v>
      </c>
      <c r="G6173" s="6" t="s">
        <v>31473</v>
      </c>
      <c r="H6173" s="5" t="s">
        <v>31474</v>
      </c>
      <c r="I6173" s="8" t="s">
        <v>31475</v>
      </c>
      <c r="J6173" s="5" t="s">
        <v>108</v>
      </c>
      <c r="K6173" s="5" t="s">
        <v>2462</v>
      </c>
    </row>
    <row r="6174">
      <c r="A6174" s="4">
        <v>4959.0</v>
      </c>
      <c r="B6174" s="5" t="s">
        <v>31476</v>
      </c>
      <c r="C6174" s="5" t="s">
        <v>31477</v>
      </c>
      <c r="D6174" s="6" t="s">
        <v>31273</v>
      </c>
      <c r="E6174" s="5" t="s">
        <v>30233</v>
      </c>
      <c r="F6174" s="5" t="s">
        <v>30226</v>
      </c>
      <c r="G6174" s="6" t="s">
        <v>31478</v>
      </c>
      <c r="H6174" s="7" t="s">
        <v>31479</v>
      </c>
      <c r="I6174" s="8" t="s">
        <v>31480</v>
      </c>
      <c r="J6174" s="5" t="s">
        <v>93</v>
      </c>
      <c r="K6174" s="5" t="s">
        <v>7640</v>
      </c>
    </row>
    <row r="6175">
      <c r="A6175" s="4">
        <v>4958.0</v>
      </c>
      <c r="B6175" s="5" t="s">
        <v>31481</v>
      </c>
      <c r="C6175" s="5" t="s">
        <v>31482</v>
      </c>
      <c r="D6175" s="6" t="s">
        <v>30424</v>
      </c>
      <c r="E6175" s="5" t="s">
        <v>30425</v>
      </c>
      <c r="F6175" s="5" t="s">
        <v>30226</v>
      </c>
      <c r="G6175" s="6" t="s">
        <v>31483</v>
      </c>
      <c r="H6175" s="5" t="s">
        <v>31484</v>
      </c>
      <c r="I6175" s="9" t="s">
        <v>31485</v>
      </c>
      <c r="J6175" s="5" t="s">
        <v>108</v>
      </c>
      <c r="K6175" s="5" t="s">
        <v>381</v>
      </c>
    </row>
    <row r="6176">
      <c r="A6176" s="4">
        <v>4957.0</v>
      </c>
      <c r="B6176" s="5" t="s">
        <v>31486</v>
      </c>
      <c r="C6176" s="5" t="s">
        <v>31487</v>
      </c>
      <c r="D6176" s="6" t="s">
        <v>31273</v>
      </c>
      <c r="E6176" s="5" t="s">
        <v>30233</v>
      </c>
      <c r="F6176" s="5" t="s">
        <v>30226</v>
      </c>
      <c r="G6176" s="6" t="s">
        <v>31488</v>
      </c>
      <c r="H6176" s="5" t="s">
        <v>31489</v>
      </c>
      <c r="I6176" s="8" t="s">
        <v>31490</v>
      </c>
      <c r="J6176" s="5" t="s">
        <v>42</v>
      </c>
      <c r="K6176" s="5" t="s">
        <v>74</v>
      </c>
    </row>
    <row r="6177">
      <c r="A6177" s="4">
        <v>4956.0</v>
      </c>
      <c r="B6177" s="5" t="s">
        <v>31491</v>
      </c>
      <c r="C6177" s="5" t="s">
        <v>31492</v>
      </c>
      <c r="D6177" s="6" t="s">
        <v>31333</v>
      </c>
      <c r="E6177" s="5" t="s">
        <v>30233</v>
      </c>
      <c r="F6177" s="5" t="s">
        <v>30226</v>
      </c>
      <c r="G6177" s="6" t="s">
        <v>31493</v>
      </c>
      <c r="H6177" s="5" t="s">
        <v>31494</v>
      </c>
      <c r="I6177" s="8" t="s">
        <v>31495</v>
      </c>
      <c r="J6177" s="5" t="s">
        <v>108</v>
      </c>
      <c r="K6177" s="5" t="s">
        <v>517</v>
      </c>
    </row>
    <row r="6178">
      <c r="A6178" s="4">
        <v>4955.0</v>
      </c>
      <c r="B6178" s="5" t="s">
        <v>31496</v>
      </c>
      <c r="C6178" s="5" t="s">
        <v>31497</v>
      </c>
      <c r="D6178" s="6" t="s">
        <v>31342</v>
      </c>
      <c r="E6178" s="5" t="s">
        <v>30233</v>
      </c>
      <c r="F6178" s="5" t="s">
        <v>30226</v>
      </c>
      <c r="G6178" s="6" t="s">
        <v>31498</v>
      </c>
      <c r="H6178" s="5" t="s">
        <v>31494</v>
      </c>
      <c r="I6178" s="8" t="s">
        <v>31495</v>
      </c>
      <c r="J6178" s="5" t="s">
        <v>232</v>
      </c>
      <c r="K6178" s="5" t="s">
        <v>1203</v>
      </c>
    </row>
    <row r="6179">
      <c r="A6179" s="4">
        <v>4954.0</v>
      </c>
      <c r="B6179" s="5" t="s">
        <v>31499</v>
      </c>
      <c r="C6179" s="5" t="s">
        <v>31500</v>
      </c>
      <c r="D6179" s="6" t="s">
        <v>31501</v>
      </c>
      <c r="E6179" s="5" t="s">
        <v>31502</v>
      </c>
      <c r="F6179" s="5" t="s">
        <v>30226</v>
      </c>
      <c r="G6179" s="6" t="s">
        <v>31503</v>
      </c>
      <c r="H6179" s="5" t="s">
        <v>31504</v>
      </c>
      <c r="I6179" s="8" t="s">
        <v>30459</v>
      </c>
      <c r="J6179" s="5" t="s">
        <v>18</v>
      </c>
      <c r="K6179" s="5" t="s">
        <v>201</v>
      </c>
    </row>
    <row r="6180">
      <c r="A6180" s="4">
        <v>4953.0</v>
      </c>
      <c r="B6180" s="5" t="s">
        <v>31505</v>
      </c>
      <c r="C6180" s="5" t="s">
        <v>31506</v>
      </c>
      <c r="D6180" s="6" t="s">
        <v>31507</v>
      </c>
      <c r="E6180" s="5" t="s">
        <v>31508</v>
      </c>
      <c r="F6180" s="5" t="s">
        <v>30226</v>
      </c>
      <c r="G6180" s="6" t="s">
        <v>31509</v>
      </c>
      <c r="H6180" s="5" t="s">
        <v>31510</v>
      </c>
      <c r="I6180" s="8" t="s">
        <v>27971</v>
      </c>
      <c r="J6180" s="5" t="s">
        <v>93</v>
      </c>
      <c r="K6180" s="5" t="s">
        <v>7591</v>
      </c>
    </row>
    <row r="6181">
      <c r="A6181" s="4">
        <v>4952.0</v>
      </c>
      <c r="B6181" s="5" t="s">
        <v>31511</v>
      </c>
      <c r="C6181" s="5" t="s">
        <v>31512</v>
      </c>
      <c r="D6181" s="6" t="s">
        <v>31507</v>
      </c>
      <c r="E6181" s="5" t="s">
        <v>31508</v>
      </c>
      <c r="F6181" s="5" t="s">
        <v>30226</v>
      </c>
      <c r="G6181" s="6" t="s">
        <v>31513</v>
      </c>
      <c r="H6181" s="5" t="s">
        <v>31514</v>
      </c>
      <c r="I6181" s="8" t="s">
        <v>31515</v>
      </c>
      <c r="J6181" s="5" t="s">
        <v>93</v>
      </c>
      <c r="K6181" s="5" t="s">
        <v>170</v>
      </c>
    </row>
    <row r="6182">
      <c r="A6182" s="4">
        <v>4951.0</v>
      </c>
      <c r="B6182" s="5" t="s">
        <v>31516</v>
      </c>
      <c r="C6182" s="5" t="s">
        <v>31517</v>
      </c>
      <c r="D6182" s="6" t="s">
        <v>31507</v>
      </c>
      <c r="E6182" s="5" t="s">
        <v>31508</v>
      </c>
      <c r="F6182" s="5" t="s">
        <v>30226</v>
      </c>
      <c r="G6182" s="6" t="s">
        <v>31518</v>
      </c>
      <c r="H6182" s="5" t="s">
        <v>31519</v>
      </c>
      <c r="I6182" s="8" t="s">
        <v>31520</v>
      </c>
      <c r="J6182" s="5" t="s">
        <v>18</v>
      </c>
      <c r="K6182" s="5" t="s">
        <v>52</v>
      </c>
    </row>
    <row r="6183">
      <c r="A6183" s="4">
        <v>4950.0</v>
      </c>
      <c r="B6183" s="5" t="s">
        <v>31521</v>
      </c>
      <c r="C6183" s="5" t="s">
        <v>31522</v>
      </c>
      <c r="D6183" s="6" t="s">
        <v>31507</v>
      </c>
      <c r="E6183" s="5" t="s">
        <v>31508</v>
      </c>
      <c r="F6183" s="5" t="s">
        <v>30226</v>
      </c>
      <c r="G6183" s="6" t="s">
        <v>31523</v>
      </c>
      <c r="H6183" s="5" t="s">
        <v>31524</v>
      </c>
      <c r="I6183" s="8" t="s">
        <v>31525</v>
      </c>
      <c r="J6183" s="5" t="s">
        <v>93</v>
      </c>
      <c r="K6183" s="5" t="s">
        <v>52</v>
      </c>
    </row>
    <row r="6184">
      <c r="A6184" s="4">
        <v>4949.0</v>
      </c>
      <c r="B6184" s="5" t="s">
        <v>31526</v>
      </c>
      <c r="C6184" s="5" t="s">
        <v>31527</v>
      </c>
      <c r="D6184" s="6" t="s">
        <v>31528</v>
      </c>
      <c r="E6184" s="5" t="s">
        <v>31529</v>
      </c>
      <c r="F6184" s="5" t="s">
        <v>30226</v>
      </c>
      <c r="G6184" s="6" t="s">
        <v>31530</v>
      </c>
      <c r="H6184" s="5" t="s">
        <v>31531</v>
      </c>
      <c r="I6184" s="8" t="s">
        <v>30459</v>
      </c>
      <c r="J6184" s="5" t="s">
        <v>18</v>
      </c>
      <c r="K6184" s="5" t="s">
        <v>85</v>
      </c>
    </row>
    <row r="6185">
      <c r="A6185" s="4">
        <v>4948.0</v>
      </c>
      <c r="B6185" s="5" t="s">
        <v>31532</v>
      </c>
      <c r="C6185" s="5" t="s">
        <v>31533</v>
      </c>
      <c r="D6185" s="6" t="s">
        <v>31528</v>
      </c>
      <c r="E6185" s="5" t="s">
        <v>31529</v>
      </c>
      <c r="F6185" s="5" t="s">
        <v>30226</v>
      </c>
      <c r="G6185" s="6" t="s">
        <v>31534</v>
      </c>
      <c r="H6185" s="5" t="s">
        <v>31535</v>
      </c>
      <c r="I6185" s="9" t="s">
        <v>31536</v>
      </c>
      <c r="J6185" s="5" t="s">
        <v>108</v>
      </c>
      <c r="K6185" s="4" t="s">
        <v>42</v>
      </c>
    </row>
    <row r="6186">
      <c r="A6186" s="4">
        <v>4947.0</v>
      </c>
      <c r="B6186" s="5" t="s">
        <v>31537</v>
      </c>
      <c r="C6186" s="5" t="s">
        <v>31538</v>
      </c>
      <c r="D6186" s="6" t="s">
        <v>31539</v>
      </c>
      <c r="E6186" s="5" t="s">
        <v>31540</v>
      </c>
      <c r="F6186" s="5" t="s">
        <v>30226</v>
      </c>
      <c r="G6186" s="6" t="s">
        <v>31541</v>
      </c>
      <c r="H6186" s="5" t="s">
        <v>31542</v>
      </c>
      <c r="I6186" s="8" t="s">
        <v>30459</v>
      </c>
      <c r="J6186" s="5" t="s">
        <v>51</v>
      </c>
      <c r="K6186" s="5" t="s">
        <v>679</v>
      </c>
    </row>
    <row r="6187">
      <c r="A6187" s="4">
        <v>4946.0</v>
      </c>
      <c r="B6187" s="5" t="s">
        <v>31543</v>
      </c>
      <c r="C6187" s="5" t="s">
        <v>31544</v>
      </c>
      <c r="D6187" s="6" t="s">
        <v>31545</v>
      </c>
      <c r="E6187" s="5" t="s">
        <v>31546</v>
      </c>
      <c r="F6187" s="5" t="s">
        <v>30226</v>
      </c>
      <c r="G6187" s="6" t="s">
        <v>31547</v>
      </c>
      <c r="H6187" s="5" t="s">
        <v>31548</v>
      </c>
      <c r="I6187" s="8" t="s">
        <v>31549</v>
      </c>
      <c r="J6187" s="5" t="s">
        <v>51</v>
      </c>
      <c r="K6187" s="5" t="s">
        <v>578</v>
      </c>
    </row>
    <row r="6188">
      <c r="A6188" s="4">
        <v>4945.0</v>
      </c>
      <c r="B6188" s="5" t="s">
        <v>31550</v>
      </c>
      <c r="C6188" s="5" t="s">
        <v>31551</v>
      </c>
      <c r="D6188" s="6" t="s">
        <v>31545</v>
      </c>
      <c r="E6188" s="5" t="s">
        <v>31546</v>
      </c>
      <c r="F6188" s="5" t="s">
        <v>30226</v>
      </c>
      <c r="G6188" s="6" t="s">
        <v>31552</v>
      </c>
      <c r="H6188" s="5" t="s">
        <v>31553</v>
      </c>
      <c r="I6188" s="8" t="s">
        <v>31554</v>
      </c>
      <c r="J6188" s="5" t="s">
        <v>42</v>
      </c>
      <c r="K6188" s="5" t="s">
        <v>839</v>
      </c>
    </row>
    <row r="6189">
      <c r="A6189" s="4">
        <v>4944.0</v>
      </c>
      <c r="B6189" s="5" t="s">
        <v>31555</v>
      </c>
      <c r="C6189" s="5" t="s">
        <v>31556</v>
      </c>
      <c r="D6189" s="6" t="s">
        <v>30232</v>
      </c>
      <c r="E6189" s="5" t="s">
        <v>30233</v>
      </c>
      <c r="F6189" s="5" t="s">
        <v>30226</v>
      </c>
      <c r="G6189" s="6" t="s">
        <v>31557</v>
      </c>
      <c r="H6189" s="5" t="s">
        <v>31558</v>
      </c>
      <c r="I6189" s="11" t="s">
        <v>31559</v>
      </c>
      <c r="J6189" s="5" t="s">
        <v>42</v>
      </c>
      <c r="K6189" s="4" t="s">
        <v>42</v>
      </c>
    </row>
    <row r="6190">
      <c r="A6190" s="4">
        <v>4943.0</v>
      </c>
      <c r="B6190" s="5" t="s">
        <v>31560</v>
      </c>
      <c r="C6190" s="5" t="s">
        <v>31561</v>
      </c>
      <c r="D6190" s="6" t="s">
        <v>30814</v>
      </c>
      <c r="E6190" s="5" t="s">
        <v>30400</v>
      </c>
      <c r="F6190" s="5" t="s">
        <v>30226</v>
      </c>
      <c r="G6190" s="6" t="s">
        <v>31562</v>
      </c>
      <c r="H6190" s="7" t="s">
        <v>31563</v>
      </c>
      <c r="I6190" s="8" t="s">
        <v>31564</v>
      </c>
      <c r="J6190" s="5" t="s">
        <v>108</v>
      </c>
      <c r="K6190" s="5" t="s">
        <v>170</v>
      </c>
    </row>
    <row r="6191">
      <c r="A6191" s="4">
        <v>4942.0</v>
      </c>
      <c r="B6191" s="5" t="s">
        <v>31565</v>
      </c>
      <c r="C6191" s="5" t="s">
        <v>31566</v>
      </c>
      <c r="D6191" s="6" t="s">
        <v>30667</v>
      </c>
      <c r="E6191" s="5" t="s">
        <v>30662</v>
      </c>
      <c r="F6191" s="5" t="s">
        <v>30226</v>
      </c>
      <c r="G6191" s="6" t="s">
        <v>31567</v>
      </c>
      <c r="H6191" s="5" t="s">
        <v>31568</v>
      </c>
      <c r="I6191" s="8" t="s">
        <v>31569</v>
      </c>
      <c r="J6191" s="5" t="s">
        <v>108</v>
      </c>
      <c r="K6191" s="5" t="s">
        <v>1985</v>
      </c>
    </row>
    <row r="6192">
      <c r="A6192" s="4">
        <v>4941.0</v>
      </c>
      <c r="B6192" s="5" t="s">
        <v>31570</v>
      </c>
      <c r="C6192" s="5" t="s">
        <v>31571</v>
      </c>
      <c r="D6192" s="6" t="s">
        <v>31450</v>
      </c>
      <c r="E6192" s="5" t="s">
        <v>30226</v>
      </c>
      <c r="F6192" s="5" t="s">
        <v>30226</v>
      </c>
      <c r="G6192" s="6" t="s">
        <v>31572</v>
      </c>
      <c r="H6192" s="7" t="s">
        <v>31573</v>
      </c>
      <c r="I6192" s="8" t="s">
        <v>31574</v>
      </c>
      <c r="J6192" s="5" t="s">
        <v>18</v>
      </c>
      <c r="K6192" s="5" t="s">
        <v>1014</v>
      </c>
    </row>
    <row r="6193">
      <c r="A6193" s="4">
        <v>4940.0</v>
      </c>
      <c r="B6193" s="5" t="s">
        <v>31575</v>
      </c>
      <c r="C6193" s="5" t="s">
        <v>8915</v>
      </c>
      <c r="D6193" s="6" t="s">
        <v>30249</v>
      </c>
      <c r="E6193" s="5" t="s">
        <v>30226</v>
      </c>
      <c r="F6193" s="5" t="s">
        <v>30226</v>
      </c>
      <c r="G6193" s="6" t="s">
        <v>31576</v>
      </c>
      <c r="H6193" s="7" t="s">
        <v>31577</v>
      </c>
      <c r="I6193" s="8" t="s">
        <v>31578</v>
      </c>
      <c r="J6193" s="5" t="s">
        <v>108</v>
      </c>
      <c r="K6193" s="4" t="s">
        <v>42</v>
      </c>
    </row>
    <row r="6194">
      <c r="A6194" s="4">
        <v>4939.0</v>
      </c>
      <c r="B6194" s="5" t="s">
        <v>31579</v>
      </c>
      <c r="C6194" s="5" t="s">
        <v>31580</v>
      </c>
      <c r="D6194" s="6" t="s">
        <v>30271</v>
      </c>
      <c r="E6194" s="5" t="s">
        <v>30272</v>
      </c>
      <c r="F6194" s="5" t="s">
        <v>30226</v>
      </c>
      <c r="G6194" s="6" t="s">
        <v>31581</v>
      </c>
      <c r="H6194" s="7" t="s">
        <v>31582</v>
      </c>
      <c r="I6194" s="8" t="str">
        <f>LOWER(SUBSTITUTE(SUBSTITUTE(SUBSTITUTE(SUBSTITUTE(SUBSTITUTE(SUBSTITUTE(SUBSTITUTE(B6194,"S.L.",""),"SL",""),"S.A.",""),"SA","")," ",""),".",""),",",""))&amp;".com"</f>
        <v>bodegareal.com</v>
      </c>
      <c r="J6194" s="5" t="s">
        <v>18</v>
      </c>
      <c r="K6194" s="5" t="s">
        <v>517</v>
      </c>
    </row>
    <row r="6195">
      <c r="A6195" s="4">
        <v>4938.0</v>
      </c>
      <c r="B6195" s="5" t="s">
        <v>17088</v>
      </c>
      <c r="C6195" s="5" t="s">
        <v>31583</v>
      </c>
      <c r="D6195" s="6" t="s">
        <v>30271</v>
      </c>
      <c r="E6195" s="5" t="s">
        <v>30272</v>
      </c>
      <c r="F6195" s="5" t="s">
        <v>30226</v>
      </c>
      <c r="G6195" s="6" t="s">
        <v>31584</v>
      </c>
      <c r="H6195" s="5" t="s">
        <v>31585</v>
      </c>
      <c r="I6195" s="8" t="s">
        <v>31586</v>
      </c>
      <c r="J6195" s="5" t="s">
        <v>18</v>
      </c>
      <c r="K6195" s="5" t="s">
        <v>35</v>
      </c>
    </row>
    <row r="6196">
      <c r="A6196" s="4">
        <v>4937.0</v>
      </c>
      <c r="B6196" s="5" t="s">
        <v>31587</v>
      </c>
      <c r="C6196" s="5" t="s">
        <v>31588</v>
      </c>
      <c r="D6196" s="6" t="s">
        <v>30271</v>
      </c>
      <c r="E6196" s="5" t="s">
        <v>30272</v>
      </c>
      <c r="F6196" s="5" t="s">
        <v>30226</v>
      </c>
      <c r="G6196" s="6" t="s">
        <v>31589</v>
      </c>
      <c r="H6196" s="5" t="s">
        <v>31590</v>
      </c>
      <c r="I6196" s="8" t="s">
        <v>31591</v>
      </c>
      <c r="J6196" s="5" t="s">
        <v>18</v>
      </c>
      <c r="K6196" s="4" t="s">
        <v>42</v>
      </c>
    </row>
    <row r="6197">
      <c r="A6197" s="4">
        <v>4936.0</v>
      </c>
      <c r="B6197" s="5" t="s">
        <v>31592</v>
      </c>
      <c r="C6197" s="5" t="s">
        <v>31593</v>
      </c>
      <c r="D6197" s="6" t="s">
        <v>30271</v>
      </c>
      <c r="E6197" s="5" t="s">
        <v>30272</v>
      </c>
      <c r="F6197" s="5" t="s">
        <v>30226</v>
      </c>
      <c r="G6197" s="6" t="s">
        <v>31594</v>
      </c>
      <c r="H6197" s="7" t="s">
        <v>31595</v>
      </c>
      <c r="I6197" s="8" t="str">
        <f>LOWER(SUBSTITUTE(SUBSTITUTE(SUBSTITUTE(SUBSTITUTE(SUBSTITUTE(SUBSTITUTE(SUBSTITUTE(B6197,"S.L.",""),"SL",""),"S.A.",""),"SA","")," ",""),".",""),",",""))&amp;".com"</f>
        <v>playadevaldelagranahotel.com</v>
      </c>
      <c r="J6197" s="5" t="s">
        <v>93</v>
      </c>
      <c r="K6197" s="5" t="s">
        <v>115</v>
      </c>
    </row>
    <row r="6198">
      <c r="A6198" s="4">
        <v>4935.0</v>
      </c>
      <c r="B6198" s="5" t="s">
        <v>31596</v>
      </c>
      <c r="C6198" s="5" t="s">
        <v>31597</v>
      </c>
      <c r="D6198" s="6" t="s">
        <v>30271</v>
      </c>
      <c r="E6198" s="5" t="s">
        <v>30272</v>
      </c>
      <c r="F6198" s="5" t="s">
        <v>30226</v>
      </c>
      <c r="G6198" s="6" t="s">
        <v>31598</v>
      </c>
      <c r="H6198" s="5" t="s">
        <v>31599</v>
      </c>
      <c r="I6198" s="8" t="s">
        <v>31600</v>
      </c>
      <c r="J6198" s="5" t="s">
        <v>42</v>
      </c>
      <c r="K6198" s="4" t="s">
        <v>42</v>
      </c>
    </row>
    <row r="6199">
      <c r="A6199" s="4">
        <v>4934.0</v>
      </c>
      <c r="B6199" s="5" t="s">
        <v>31601</v>
      </c>
      <c r="C6199" s="5" t="s">
        <v>31602</v>
      </c>
      <c r="D6199" s="6" t="s">
        <v>30894</v>
      </c>
      <c r="E6199" s="5" t="s">
        <v>30895</v>
      </c>
      <c r="F6199" s="5" t="s">
        <v>30226</v>
      </c>
      <c r="G6199" s="6" t="s">
        <v>31603</v>
      </c>
      <c r="H6199" s="5" t="s">
        <v>31604</v>
      </c>
      <c r="I6199" s="9" t="s">
        <v>31605</v>
      </c>
      <c r="J6199" s="5" t="s">
        <v>18</v>
      </c>
      <c r="K6199" s="5" t="s">
        <v>17899</v>
      </c>
    </row>
    <row r="6200">
      <c r="A6200" s="4">
        <v>4933.0</v>
      </c>
      <c r="B6200" s="5" t="s">
        <v>31606</v>
      </c>
      <c r="C6200" s="5" t="s">
        <v>31607</v>
      </c>
      <c r="D6200" s="6" t="s">
        <v>30249</v>
      </c>
      <c r="E6200" s="5" t="s">
        <v>30226</v>
      </c>
      <c r="F6200" s="5" t="s">
        <v>30226</v>
      </c>
      <c r="G6200" s="6" t="s">
        <v>31608</v>
      </c>
      <c r="H6200" s="7" t="s">
        <v>31609</v>
      </c>
      <c r="I6200" s="8" t="str">
        <f>LOWER(SUBSTITUTE(SUBSTITUTE(SUBSTITUTE(SUBSTITUTE(SUBSTITUTE(SUBSTITUTE(SUBSTITUTE(B6200,"S.L.",""),"SL",""),"S.A.",""),"SA","")," ",""),".",""),",",""))&amp;".com"</f>
        <v>hotelalquimia.com</v>
      </c>
      <c r="J6200" s="5" t="s">
        <v>108</v>
      </c>
      <c r="K6200" s="5" t="s">
        <v>201</v>
      </c>
    </row>
    <row r="6201">
      <c r="A6201" s="4">
        <v>4932.0</v>
      </c>
      <c r="B6201" s="5" t="s">
        <v>31610</v>
      </c>
      <c r="C6201" s="5" t="s">
        <v>31611</v>
      </c>
      <c r="D6201" s="6" t="s">
        <v>31612</v>
      </c>
      <c r="E6201" s="5" t="s">
        <v>30226</v>
      </c>
      <c r="F6201" s="5" t="s">
        <v>30226</v>
      </c>
      <c r="G6201" s="6" t="s">
        <v>31613</v>
      </c>
      <c r="H6201" s="5" t="s">
        <v>31614</v>
      </c>
      <c r="I6201" s="8" t="s">
        <v>493</v>
      </c>
      <c r="J6201" s="5" t="s">
        <v>108</v>
      </c>
      <c r="K6201" s="5" t="s">
        <v>1629</v>
      </c>
    </row>
    <row r="6202">
      <c r="A6202" s="4">
        <v>4931.0</v>
      </c>
      <c r="B6202" s="5" t="s">
        <v>31615</v>
      </c>
      <c r="C6202" s="5" t="s">
        <v>31616</v>
      </c>
      <c r="D6202" s="6" t="s">
        <v>30814</v>
      </c>
      <c r="E6202" s="5" t="s">
        <v>30400</v>
      </c>
      <c r="F6202" s="5" t="s">
        <v>30226</v>
      </c>
      <c r="G6202" s="6" t="s">
        <v>31617</v>
      </c>
      <c r="H6202" s="7" t="s">
        <v>31618</v>
      </c>
      <c r="I6202" s="8" t="str">
        <f>LOWER(SUBSTITUTE(SUBSTITUTE(SUBSTITUTE(SUBSTITUTE(SUBSTITUTE(SUBSTITUTE(SUBSTITUTE(B6202,"S.L.",""),"SL",""),"S.A.",""),"SA","")," ",""),".",""),",",""))&amp;".com"</f>
        <v>complejoalsur.com</v>
      </c>
      <c r="J6202" s="5" t="s">
        <v>93</v>
      </c>
      <c r="K6202" s="4" t="s">
        <v>42</v>
      </c>
    </row>
    <row r="6203">
      <c r="A6203" s="4">
        <v>4930.0</v>
      </c>
      <c r="B6203" s="5" t="s">
        <v>31619</v>
      </c>
      <c r="C6203" s="5" t="s">
        <v>31620</v>
      </c>
      <c r="D6203" s="6" t="s">
        <v>30331</v>
      </c>
      <c r="E6203" s="5" t="s">
        <v>31218</v>
      </c>
      <c r="F6203" s="5" t="s">
        <v>30226</v>
      </c>
      <c r="G6203" s="6" t="s">
        <v>31621</v>
      </c>
      <c r="H6203" s="5" t="s">
        <v>31622</v>
      </c>
      <c r="I6203" s="8" t="s">
        <v>10074</v>
      </c>
      <c r="J6203" s="5" t="s">
        <v>42</v>
      </c>
      <c r="K6203" s="4" t="s">
        <v>42</v>
      </c>
    </row>
    <row r="6204">
      <c r="A6204" s="4">
        <v>11451.0</v>
      </c>
      <c r="B6204" s="5" t="s">
        <v>31623</v>
      </c>
      <c r="C6204" s="5" t="s">
        <v>31624</v>
      </c>
      <c r="D6204" s="6" t="s">
        <v>30481</v>
      </c>
      <c r="E6204" s="5" t="s">
        <v>30470</v>
      </c>
      <c r="F6204" s="5" t="s">
        <v>30226</v>
      </c>
      <c r="G6204" s="12" t="s">
        <v>31625</v>
      </c>
      <c r="H6204" s="5" t="s">
        <v>31626</v>
      </c>
      <c r="I6204" s="8" t="s">
        <v>31627</v>
      </c>
      <c r="J6204" s="5" t="s">
        <v>108</v>
      </c>
      <c r="K6204" s="4" t="s">
        <v>42</v>
      </c>
    </row>
    <row r="6205">
      <c r="A6205" s="4">
        <v>11466.0</v>
      </c>
      <c r="B6205" s="5" t="s">
        <v>31628</v>
      </c>
      <c r="C6205" s="5" t="s">
        <v>31629</v>
      </c>
      <c r="D6205" s="6" t="s">
        <v>30894</v>
      </c>
      <c r="E6205" s="5" t="s">
        <v>30895</v>
      </c>
      <c r="F6205" s="5" t="s">
        <v>30226</v>
      </c>
      <c r="G6205" s="12" t="s">
        <v>31630</v>
      </c>
      <c r="H6205" s="7" t="s">
        <v>31631</v>
      </c>
      <c r="I6205" s="4" t="str">
        <f>LOWER(SUBSTITUTE(SUBSTITUTE(SUBSTITUTE(SUBSTITUTE(SUBSTITUTE(SUBSTITUTE(SUBSTITUTE(B6205,"S.L.",""),"SL",""),"S.A.",""),"SA","")," ",""),".",""),",",""))&amp;".com"</f>
        <v>habitaciónvelarde.com</v>
      </c>
      <c r="J6205" s="5" t="s">
        <v>108</v>
      </c>
      <c r="K6205" s="4" t="s">
        <v>42</v>
      </c>
    </row>
    <row r="6206">
      <c r="A6206" s="4">
        <v>11529.0</v>
      </c>
      <c r="B6206" s="5" t="s">
        <v>31632</v>
      </c>
      <c r="C6206" s="5" t="s">
        <v>31633</v>
      </c>
      <c r="D6206" s="6" t="s">
        <v>30794</v>
      </c>
      <c r="E6206" s="5" t="s">
        <v>30795</v>
      </c>
      <c r="F6206" s="5" t="s">
        <v>30795</v>
      </c>
      <c r="G6206" s="12" t="s">
        <v>31634</v>
      </c>
      <c r="H6206" s="5" t="s">
        <v>31635</v>
      </c>
      <c r="I6206" s="8" t="s">
        <v>31636</v>
      </c>
      <c r="J6206" s="5" t="s">
        <v>18</v>
      </c>
      <c r="K6206" s="4" t="s">
        <v>42</v>
      </c>
    </row>
    <row r="6207">
      <c r="A6207" s="4">
        <v>11468.0</v>
      </c>
      <c r="B6207" s="5" t="s">
        <v>31637</v>
      </c>
      <c r="C6207" s="5" t="s">
        <v>31638</v>
      </c>
      <c r="D6207" s="6" t="s">
        <v>30894</v>
      </c>
      <c r="E6207" s="5" t="s">
        <v>30895</v>
      </c>
      <c r="F6207" s="5" t="s">
        <v>30226</v>
      </c>
      <c r="G6207" s="12" t="s">
        <v>31639</v>
      </c>
      <c r="H6207" s="5" t="s">
        <v>31640</v>
      </c>
      <c r="I6207" s="8" t="s">
        <v>31641</v>
      </c>
      <c r="J6207" s="5" t="s">
        <v>93</v>
      </c>
      <c r="K6207" s="5" t="s">
        <v>260</v>
      </c>
    </row>
    <row r="6208">
      <c r="A6208" s="4">
        <v>4929.0</v>
      </c>
      <c r="B6208" s="5" t="s">
        <v>31642</v>
      </c>
      <c r="C6208" s="5" t="s">
        <v>31643</v>
      </c>
      <c r="D6208" s="6" t="s">
        <v>31644</v>
      </c>
      <c r="E6208" s="5" t="s">
        <v>31645</v>
      </c>
      <c r="F6208" s="5" t="s">
        <v>26794</v>
      </c>
      <c r="G6208" s="6" t="s">
        <v>31646</v>
      </c>
      <c r="H6208" s="5" t="s">
        <v>31647</v>
      </c>
      <c r="I6208" s="9" t="s">
        <v>31648</v>
      </c>
      <c r="J6208" s="5" t="s">
        <v>42</v>
      </c>
      <c r="K6208" s="5" t="s">
        <v>711</v>
      </c>
    </row>
    <row r="6209">
      <c r="A6209" s="4">
        <v>4928.0</v>
      </c>
      <c r="B6209" s="5" t="s">
        <v>31649</v>
      </c>
      <c r="C6209" s="5" t="s">
        <v>31650</v>
      </c>
      <c r="D6209" s="6" t="s">
        <v>31651</v>
      </c>
      <c r="E6209" s="5" t="s">
        <v>31652</v>
      </c>
      <c r="F6209" s="5" t="s">
        <v>26794</v>
      </c>
      <c r="G6209" s="6" t="s">
        <v>31653</v>
      </c>
      <c r="H6209" s="7" t="s">
        <v>31654</v>
      </c>
      <c r="I6209" s="8" t="str">
        <f>LOWER(SUBSTITUTE(SUBSTITUTE(SUBSTITUTE(SUBSTITUTE(SUBSTITUTE(SUBSTITUTE(SUBSTITUTE(B6209,"S.L.",""),"SL",""),"S.A.",""),"SA","")," ",""),".",""),",",""))&amp;".com"</f>
        <v>hotellosgirasoles.com</v>
      </c>
      <c r="J6209" s="5" t="s">
        <v>42</v>
      </c>
      <c r="K6209" s="4" t="s">
        <v>42</v>
      </c>
    </row>
    <row r="6210">
      <c r="A6210" s="4">
        <v>4927.0</v>
      </c>
      <c r="B6210" s="5" t="s">
        <v>31649</v>
      </c>
      <c r="C6210" s="5" t="s">
        <v>31655</v>
      </c>
      <c r="D6210" s="6" t="s">
        <v>31656</v>
      </c>
      <c r="E6210" s="5" t="s">
        <v>31657</v>
      </c>
      <c r="F6210" s="5" t="s">
        <v>26794</v>
      </c>
      <c r="G6210" s="6" t="s">
        <v>31658</v>
      </c>
      <c r="H6210" s="5" t="s">
        <v>31659</v>
      </c>
      <c r="I6210" s="8" t="s">
        <v>31660</v>
      </c>
      <c r="J6210" s="5" t="s">
        <v>42</v>
      </c>
      <c r="K6210" s="5" t="s">
        <v>2456</v>
      </c>
    </row>
    <row r="6211">
      <c r="A6211" s="4">
        <v>4926.0</v>
      </c>
      <c r="B6211" s="5" t="s">
        <v>31661</v>
      </c>
      <c r="C6211" s="5" t="s">
        <v>31662</v>
      </c>
      <c r="D6211" s="6" t="s">
        <v>31651</v>
      </c>
      <c r="E6211" s="5" t="s">
        <v>31652</v>
      </c>
      <c r="F6211" s="5" t="s">
        <v>26794</v>
      </c>
      <c r="G6211" s="6" t="s">
        <v>31663</v>
      </c>
      <c r="H6211" s="7" t="s">
        <v>31664</v>
      </c>
      <c r="I6211" s="8" t="str">
        <f>LOWER(SUBSTITUTE(SUBSTITUTE(SUBSTITUTE(SUBSTITUTE(SUBSTITUTE(SUBSTITUTE(SUBSTITUTE(B6211,"S.L.",""),"SL",""),"S.A.",""),"SA","")," ",""),".",""),",",""))&amp;".com"</f>
        <v>riosurhotel.com</v>
      </c>
      <c r="J6211" s="5" t="s">
        <v>42</v>
      </c>
      <c r="K6211" s="5" t="s">
        <v>27</v>
      </c>
    </row>
    <row r="6212">
      <c r="A6212" s="4">
        <v>4925.0</v>
      </c>
      <c r="B6212" s="5" t="s">
        <v>31665</v>
      </c>
      <c r="C6212" s="5" t="s">
        <v>31666</v>
      </c>
      <c r="D6212" s="6" t="s">
        <v>31667</v>
      </c>
      <c r="E6212" s="5" t="s">
        <v>31668</v>
      </c>
      <c r="F6212" s="5" t="s">
        <v>26794</v>
      </c>
      <c r="G6212" s="6" t="s">
        <v>31669</v>
      </c>
      <c r="H6212" s="7" t="s">
        <v>31670</v>
      </c>
      <c r="I6212" s="8" t="s">
        <v>31671</v>
      </c>
      <c r="J6212" s="5" t="s">
        <v>18</v>
      </c>
      <c r="K6212" s="4" t="s">
        <v>42</v>
      </c>
    </row>
    <row r="6213">
      <c r="A6213" s="4">
        <v>4924.0</v>
      </c>
      <c r="B6213" s="5" t="s">
        <v>31672</v>
      </c>
      <c r="C6213" s="5" t="s">
        <v>31673</v>
      </c>
      <c r="D6213" s="6" t="s">
        <v>31674</v>
      </c>
      <c r="E6213" s="5" t="s">
        <v>31675</v>
      </c>
      <c r="F6213" s="5" t="s">
        <v>26794</v>
      </c>
      <c r="G6213" s="6" t="s">
        <v>31676</v>
      </c>
      <c r="H6213" s="4" t="s">
        <v>31677</v>
      </c>
      <c r="I6213" s="11" t="s">
        <v>31678</v>
      </c>
      <c r="J6213" s="5" t="s">
        <v>42</v>
      </c>
      <c r="K6213" s="5" t="s">
        <v>74</v>
      </c>
    </row>
    <row r="6214">
      <c r="A6214" s="4">
        <v>4923.0</v>
      </c>
      <c r="B6214" s="5" t="s">
        <v>31679</v>
      </c>
      <c r="C6214" s="5" t="s">
        <v>31680</v>
      </c>
      <c r="D6214" s="6" t="s">
        <v>31681</v>
      </c>
      <c r="E6214" s="5" t="s">
        <v>31682</v>
      </c>
      <c r="F6214" s="5" t="s">
        <v>26794</v>
      </c>
      <c r="G6214" s="6" t="s">
        <v>31683</v>
      </c>
      <c r="H6214" s="5" t="s">
        <v>31684</v>
      </c>
      <c r="I6214" s="8" t="s">
        <v>31685</v>
      </c>
      <c r="J6214" s="5" t="s">
        <v>42</v>
      </c>
      <c r="K6214" s="5" t="s">
        <v>294</v>
      </c>
    </row>
    <row r="6215">
      <c r="A6215" s="4">
        <v>4922.0</v>
      </c>
      <c r="B6215" s="5" t="s">
        <v>31686</v>
      </c>
      <c r="C6215" s="5" t="s">
        <v>31687</v>
      </c>
      <c r="D6215" s="6" t="s">
        <v>31681</v>
      </c>
      <c r="E6215" s="5" t="s">
        <v>31682</v>
      </c>
      <c r="F6215" s="5" t="s">
        <v>26794</v>
      </c>
      <c r="G6215" s="6" t="s">
        <v>31688</v>
      </c>
      <c r="H6215" s="7" t="s">
        <v>31689</v>
      </c>
      <c r="I6215" s="8" t="s">
        <v>31690</v>
      </c>
      <c r="J6215" s="5" t="s">
        <v>93</v>
      </c>
      <c r="K6215" s="5" t="s">
        <v>921</v>
      </c>
    </row>
    <row r="6216">
      <c r="A6216" s="4">
        <v>4921.0</v>
      </c>
      <c r="B6216" s="5" t="s">
        <v>31691</v>
      </c>
      <c r="C6216" s="5" t="s">
        <v>31692</v>
      </c>
      <c r="D6216" s="6" t="s">
        <v>31674</v>
      </c>
      <c r="E6216" s="5" t="s">
        <v>31675</v>
      </c>
      <c r="F6216" s="5" t="s">
        <v>26794</v>
      </c>
      <c r="G6216" s="6" t="s">
        <v>31693</v>
      </c>
      <c r="H6216" s="5" t="s">
        <v>31694</v>
      </c>
      <c r="I6216" s="8" t="s">
        <v>31695</v>
      </c>
      <c r="J6216" s="5" t="s">
        <v>42</v>
      </c>
      <c r="K6216" s="5" t="s">
        <v>921</v>
      </c>
    </row>
    <row r="6217">
      <c r="A6217" s="4">
        <v>4920.0</v>
      </c>
      <c r="B6217" s="5" t="s">
        <v>31696</v>
      </c>
      <c r="C6217" s="5" t="s">
        <v>31697</v>
      </c>
      <c r="D6217" s="6" t="s">
        <v>31674</v>
      </c>
      <c r="E6217" s="5" t="s">
        <v>31675</v>
      </c>
      <c r="F6217" s="5" t="s">
        <v>26794</v>
      </c>
      <c r="G6217" s="6" t="s">
        <v>31698</v>
      </c>
      <c r="H6217" s="7" t="s">
        <v>31699</v>
      </c>
      <c r="I6217" s="8" t="str">
        <f>LOWER(SUBSTITUTE(SUBSTITUTE(SUBSTITUTE(SUBSTITUTE(SUBSTITUTE(SUBSTITUTE(SUBSTITUTE(B6217,"S.L.",""),"SL",""),"S.A.",""),"SA","")," ",""),".",""),",",""))&amp;".com"</f>
        <v>hotelpalaciolosgranados.com</v>
      </c>
      <c r="J6217" s="5" t="s">
        <v>51</v>
      </c>
      <c r="K6217" s="5" t="s">
        <v>679</v>
      </c>
    </row>
    <row r="6218">
      <c r="A6218" s="4">
        <v>4919.0</v>
      </c>
      <c r="B6218" s="5" t="s">
        <v>31700</v>
      </c>
      <c r="C6218" s="5" t="s">
        <v>31701</v>
      </c>
      <c r="D6218" s="6" t="s">
        <v>31702</v>
      </c>
      <c r="E6218" s="5" t="s">
        <v>31703</v>
      </c>
      <c r="F6218" s="5" t="s">
        <v>26794</v>
      </c>
      <c r="G6218" s="6" t="s">
        <v>31704</v>
      </c>
      <c r="H6218" s="7" t="s">
        <v>31705</v>
      </c>
      <c r="I6218" s="8" t="s">
        <v>31706</v>
      </c>
      <c r="J6218" s="5" t="s">
        <v>18</v>
      </c>
      <c r="K6218" s="5" t="s">
        <v>212</v>
      </c>
    </row>
    <row r="6219">
      <c r="A6219" s="4">
        <v>4918.0</v>
      </c>
      <c r="B6219" s="5" t="s">
        <v>31707</v>
      </c>
      <c r="C6219" s="5" t="s">
        <v>31708</v>
      </c>
      <c r="D6219" s="6" t="s">
        <v>31702</v>
      </c>
      <c r="E6219" s="5" t="s">
        <v>31703</v>
      </c>
      <c r="F6219" s="5" t="s">
        <v>26794</v>
      </c>
      <c r="G6219" s="6" t="s">
        <v>31709</v>
      </c>
      <c r="H6219" s="7" t="s">
        <v>31710</v>
      </c>
      <c r="I6219" s="8" t="s">
        <v>31711</v>
      </c>
      <c r="J6219" s="5" t="s">
        <v>51</v>
      </c>
      <c r="K6219" s="5" t="s">
        <v>19</v>
      </c>
    </row>
    <row r="6220">
      <c r="A6220" s="4">
        <v>4917.0</v>
      </c>
      <c r="B6220" s="5" t="s">
        <v>31712</v>
      </c>
      <c r="C6220" s="5" t="s">
        <v>31713</v>
      </c>
      <c r="D6220" s="6" t="s">
        <v>31714</v>
      </c>
      <c r="E6220" s="5" t="s">
        <v>31715</v>
      </c>
      <c r="F6220" s="5" t="s">
        <v>26794</v>
      </c>
      <c r="G6220" s="6" t="s">
        <v>31716</v>
      </c>
      <c r="H6220" s="5" t="s">
        <v>31717</v>
      </c>
      <c r="I6220" s="8" t="s">
        <v>31718</v>
      </c>
      <c r="J6220" s="5" t="s">
        <v>51</v>
      </c>
      <c r="K6220" s="5" t="s">
        <v>921</v>
      </c>
    </row>
    <row r="6221">
      <c r="A6221" s="4">
        <v>4916.0</v>
      </c>
      <c r="B6221" s="5" t="s">
        <v>31719</v>
      </c>
      <c r="C6221" s="5" t="s">
        <v>31720</v>
      </c>
      <c r="D6221" s="6" t="s">
        <v>31721</v>
      </c>
      <c r="E6221" s="5" t="s">
        <v>31722</v>
      </c>
      <c r="F6221" s="5" t="s">
        <v>26794</v>
      </c>
      <c r="G6221" s="6" t="s">
        <v>31723</v>
      </c>
      <c r="H6221" s="7" t="s">
        <v>31724</v>
      </c>
      <c r="I6221" s="8" t="str">
        <f>LOWER(SUBSTITUTE(SUBSTITUTE(SUBSTITUTE(SUBSTITUTE(SUBSTITUTE(SUBSTITUTE(SUBSTITUTE(B6221,"S.L.",""),"SL",""),"S.A.",""),"SA","")," ",""),".",""),",",""))&amp;".com"</f>
        <v>granhotelmoron.com</v>
      </c>
      <c r="J6221" s="5" t="s">
        <v>18</v>
      </c>
      <c r="K6221" s="5" t="s">
        <v>1685</v>
      </c>
    </row>
    <row r="6222">
      <c r="A6222" s="4">
        <v>4915.0</v>
      </c>
      <c r="B6222" s="5" t="s">
        <v>18726</v>
      </c>
      <c r="C6222" s="5" t="s">
        <v>31725</v>
      </c>
      <c r="D6222" s="6" t="s">
        <v>31726</v>
      </c>
      <c r="E6222" s="5" t="s">
        <v>31727</v>
      </c>
      <c r="F6222" s="5" t="s">
        <v>26794</v>
      </c>
      <c r="G6222" s="6" t="s">
        <v>31728</v>
      </c>
      <c r="H6222" s="5" t="s">
        <v>31729</v>
      </c>
      <c r="I6222" s="8" t="s">
        <v>31730</v>
      </c>
      <c r="J6222" s="5" t="s">
        <v>51</v>
      </c>
      <c r="K6222" s="5" t="s">
        <v>553</v>
      </c>
    </row>
    <row r="6223">
      <c r="A6223" s="4">
        <v>4913.0</v>
      </c>
      <c r="B6223" s="5" t="s">
        <v>31731</v>
      </c>
      <c r="C6223" s="5" t="s">
        <v>31732</v>
      </c>
      <c r="D6223" s="6" t="s">
        <v>31733</v>
      </c>
      <c r="E6223" s="5" t="s">
        <v>31734</v>
      </c>
      <c r="F6223" s="5" t="s">
        <v>26794</v>
      </c>
      <c r="G6223" s="6" t="s">
        <v>31735</v>
      </c>
      <c r="H6223" s="5" t="s">
        <v>31736</v>
      </c>
      <c r="I6223" s="8" t="s">
        <v>31737</v>
      </c>
      <c r="J6223" s="5" t="s">
        <v>93</v>
      </c>
      <c r="K6223" s="5" t="s">
        <v>679</v>
      </c>
    </row>
    <row r="6224">
      <c r="A6224" s="4">
        <v>4914.0</v>
      </c>
      <c r="B6224" s="5" t="s">
        <v>31738</v>
      </c>
      <c r="C6224" s="5" t="s">
        <v>31732</v>
      </c>
      <c r="D6224" s="6" t="s">
        <v>31733</v>
      </c>
      <c r="E6224" s="5" t="s">
        <v>31734</v>
      </c>
      <c r="F6224" s="5" t="s">
        <v>26794</v>
      </c>
      <c r="G6224" s="6" t="s">
        <v>31735</v>
      </c>
      <c r="H6224" s="5" t="s">
        <v>31736</v>
      </c>
      <c r="I6224" s="8" t="s">
        <v>31737</v>
      </c>
      <c r="J6224" s="5" t="s">
        <v>18</v>
      </c>
      <c r="K6224" s="5" t="s">
        <v>679</v>
      </c>
    </row>
    <row r="6225">
      <c r="A6225" s="4">
        <v>4912.0</v>
      </c>
      <c r="B6225" s="5" t="s">
        <v>31739</v>
      </c>
      <c r="C6225" s="5" t="s">
        <v>31740</v>
      </c>
      <c r="D6225" s="6" t="s">
        <v>31733</v>
      </c>
      <c r="E6225" s="5" t="s">
        <v>31734</v>
      </c>
      <c r="F6225" s="5" t="s">
        <v>26794</v>
      </c>
      <c r="G6225" s="6" t="s">
        <v>31741</v>
      </c>
      <c r="H6225" s="5" t="s">
        <v>31742</v>
      </c>
      <c r="I6225" s="9" t="s">
        <v>31743</v>
      </c>
      <c r="J6225" s="5" t="s">
        <v>93</v>
      </c>
      <c r="K6225" s="5" t="s">
        <v>160</v>
      </c>
    </row>
    <row r="6226">
      <c r="A6226" s="4">
        <v>4911.0</v>
      </c>
      <c r="B6226" s="5" t="s">
        <v>31744</v>
      </c>
      <c r="C6226" s="5" t="s">
        <v>31745</v>
      </c>
      <c r="D6226" s="6" t="s">
        <v>31746</v>
      </c>
      <c r="E6226" s="5" t="s">
        <v>31747</v>
      </c>
      <c r="F6226" s="5" t="s">
        <v>26794</v>
      </c>
      <c r="G6226" s="6" t="s">
        <v>31748</v>
      </c>
      <c r="H6226" s="5" t="s">
        <v>31749</v>
      </c>
      <c r="I6226" s="8" t="s">
        <v>31750</v>
      </c>
      <c r="J6226" s="5" t="s">
        <v>108</v>
      </c>
      <c r="K6226" s="5" t="s">
        <v>109</v>
      </c>
    </row>
    <row r="6227">
      <c r="A6227" s="4">
        <v>4910.0</v>
      </c>
      <c r="B6227" s="5" t="s">
        <v>31751</v>
      </c>
      <c r="C6227" s="5" t="s">
        <v>31752</v>
      </c>
      <c r="D6227" s="6" t="s">
        <v>31753</v>
      </c>
      <c r="E6227" s="5" t="s">
        <v>31754</v>
      </c>
      <c r="F6227" s="5" t="s">
        <v>26794</v>
      </c>
      <c r="G6227" s="6" t="s">
        <v>31755</v>
      </c>
      <c r="H6227" s="5" t="s">
        <v>31756</v>
      </c>
      <c r="I6227" s="8" t="s">
        <v>31757</v>
      </c>
      <c r="J6227" s="5" t="s">
        <v>18</v>
      </c>
      <c r="K6227" s="5" t="s">
        <v>578</v>
      </c>
    </row>
    <row r="6228">
      <c r="A6228" s="4">
        <v>4909.0</v>
      </c>
      <c r="B6228" s="5" t="s">
        <v>31758</v>
      </c>
      <c r="C6228" s="5" t="s">
        <v>31759</v>
      </c>
      <c r="D6228" s="6" t="s">
        <v>31760</v>
      </c>
      <c r="E6228" s="5" t="s">
        <v>31761</v>
      </c>
      <c r="F6228" s="5" t="s">
        <v>26794</v>
      </c>
      <c r="G6228" s="6" t="s">
        <v>31762</v>
      </c>
      <c r="H6228" s="5" t="s">
        <v>31763</v>
      </c>
      <c r="I6228" s="8" t="s">
        <v>31764</v>
      </c>
      <c r="J6228" s="5" t="s">
        <v>51</v>
      </c>
      <c r="K6228" s="5" t="s">
        <v>109</v>
      </c>
    </row>
    <row r="6229">
      <c r="A6229" s="4">
        <v>4908.0</v>
      </c>
      <c r="B6229" s="5" t="s">
        <v>31765</v>
      </c>
      <c r="C6229" s="5" t="s">
        <v>31766</v>
      </c>
      <c r="D6229" s="6" t="s">
        <v>31760</v>
      </c>
      <c r="E6229" s="5" t="s">
        <v>31761</v>
      </c>
      <c r="F6229" s="5" t="s">
        <v>26794</v>
      </c>
      <c r="G6229" s="6" t="s">
        <v>31767</v>
      </c>
      <c r="H6229" s="7" t="s">
        <v>31768</v>
      </c>
      <c r="I6229" s="8" t="str">
        <f t="shared" ref="I6229:I6230" si="40">LOWER(SUBSTITUTE(SUBSTITUTE(SUBSTITUTE(SUBSTITUTE(SUBSTITUTE(SUBSTITUTE(SUBSTITUTE(B6229,"S.L.",""),"SL",""),"S.A.",""),"SA","")," ",""),".",""),",",""))&amp;".com"</f>
        <v>losarcos.com</v>
      </c>
      <c r="J6229" s="5" t="s">
        <v>93</v>
      </c>
      <c r="K6229" s="5" t="s">
        <v>2145</v>
      </c>
    </row>
    <row r="6230">
      <c r="A6230" s="4">
        <v>4907.0</v>
      </c>
      <c r="B6230" s="5" t="s">
        <v>31769</v>
      </c>
      <c r="C6230" s="5" t="s">
        <v>31770</v>
      </c>
      <c r="D6230" s="6" t="s">
        <v>31760</v>
      </c>
      <c r="E6230" s="5" t="s">
        <v>31761</v>
      </c>
      <c r="F6230" s="5" t="s">
        <v>26794</v>
      </c>
      <c r="G6230" s="6" t="s">
        <v>31771</v>
      </c>
      <c r="H6230" s="7" t="s">
        <v>31772</v>
      </c>
      <c r="I6230" s="8" t="str">
        <f t="shared" si="40"/>
        <v>antoniojosejimenezruizehijos.com</v>
      </c>
      <c r="J6230" s="5" t="s">
        <v>93</v>
      </c>
      <c r="K6230" s="4" t="s">
        <v>42</v>
      </c>
    </row>
    <row r="6231">
      <c r="A6231" s="4">
        <v>4906.0</v>
      </c>
      <c r="B6231" s="5" t="s">
        <v>31773</v>
      </c>
      <c r="C6231" s="5" t="s">
        <v>31774</v>
      </c>
      <c r="D6231" s="6" t="s">
        <v>31775</v>
      </c>
      <c r="E6231" s="5" t="s">
        <v>31776</v>
      </c>
      <c r="F6231" s="5" t="s">
        <v>26794</v>
      </c>
      <c r="G6231" s="6" t="s">
        <v>31777</v>
      </c>
      <c r="H6231" s="7" t="s">
        <v>31778</v>
      </c>
      <c r="I6231" s="8" t="s">
        <v>31779</v>
      </c>
      <c r="J6231" s="5" t="s">
        <v>42</v>
      </c>
      <c r="K6231" s="5" t="s">
        <v>553</v>
      </c>
    </row>
    <row r="6232">
      <c r="A6232" s="4">
        <v>4905.0</v>
      </c>
      <c r="B6232" s="5" t="s">
        <v>31780</v>
      </c>
      <c r="C6232" s="5" t="s">
        <v>31781</v>
      </c>
      <c r="D6232" s="6" t="s">
        <v>31782</v>
      </c>
      <c r="E6232" s="5" t="s">
        <v>31776</v>
      </c>
      <c r="F6232" s="5" t="s">
        <v>26794</v>
      </c>
      <c r="G6232" s="6" t="s">
        <v>31783</v>
      </c>
      <c r="H6232" s="7" t="s">
        <v>31784</v>
      </c>
      <c r="I6232" s="8" t="str">
        <f>LOWER(SUBSTITUTE(SUBSTITUTE(SUBSTITUTE(SUBSTITUTE(SUBSTITUTE(SUBSTITUTE(SUBSTITUTE(B6232,"S.L.",""),"SL",""),"S.A.",""),"SA","")," ",""),".",""),",",""))&amp;".com"</f>
        <v>torredeperafan.com</v>
      </c>
      <c r="J6232" s="5" t="s">
        <v>93</v>
      </c>
      <c r="K6232" s="4" t="s">
        <v>42</v>
      </c>
    </row>
    <row r="6233">
      <c r="A6233" s="4">
        <v>4904.0</v>
      </c>
      <c r="B6233" s="5" t="s">
        <v>31785</v>
      </c>
      <c r="C6233" s="5" t="s">
        <v>31786</v>
      </c>
      <c r="D6233" s="6" t="s">
        <v>31782</v>
      </c>
      <c r="E6233" s="5" t="s">
        <v>31776</v>
      </c>
      <c r="F6233" s="5" t="s">
        <v>26794</v>
      </c>
      <c r="G6233" s="6" t="s">
        <v>31787</v>
      </c>
      <c r="H6233" s="5" t="s">
        <v>31788</v>
      </c>
      <c r="I6233" s="8" t="s">
        <v>31789</v>
      </c>
      <c r="J6233" s="5" t="s">
        <v>93</v>
      </c>
      <c r="K6233" s="5" t="s">
        <v>7719</v>
      </c>
    </row>
    <row r="6234">
      <c r="A6234" s="4">
        <v>4903.0</v>
      </c>
      <c r="B6234" s="5" t="s">
        <v>31790</v>
      </c>
      <c r="C6234" s="5" t="s">
        <v>31791</v>
      </c>
      <c r="D6234" s="6" t="s">
        <v>31792</v>
      </c>
      <c r="E6234" s="5" t="s">
        <v>31793</v>
      </c>
      <c r="F6234" s="5" t="s">
        <v>26794</v>
      </c>
      <c r="G6234" s="6" t="s">
        <v>31794</v>
      </c>
      <c r="H6234" s="5" t="s">
        <v>31795</v>
      </c>
      <c r="I6234" s="8" t="s">
        <v>31796</v>
      </c>
      <c r="J6234" s="5" t="s">
        <v>18</v>
      </c>
      <c r="K6234" s="4" t="s">
        <v>42</v>
      </c>
    </row>
    <row r="6235">
      <c r="A6235" s="4">
        <v>4902.0</v>
      </c>
      <c r="B6235" s="5" t="s">
        <v>31797</v>
      </c>
      <c r="C6235" s="5" t="s">
        <v>31798</v>
      </c>
      <c r="D6235" s="6" t="s">
        <v>31799</v>
      </c>
      <c r="E6235" s="5" t="s">
        <v>31800</v>
      </c>
      <c r="F6235" s="5" t="s">
        <v>26794</v>
      </c>
      <c r="G6235" s="6" t="s">
        <v>31801</v>
      </c>
      <c r="H6235" s="5" t="s">
        <v>31802</v>
      </c>
      <c r="I6235" s="8" t="s">
        <v>31803</v>
      </c>
      <c r="J6235" s="5" t="s">
        <v>93</v>
      </c>
      <c r="K6235" s="5" t="s">
        <v>578</v>
      </c>
    </row>
    <row r="6236">
      <c r="A6236" s="4">
        <v>4901.0</v>
      </c>
      <c r="B6236" s="5" t="s">
        <v>31804</v>
      </c>
      <c r="C6236" s="5" t="s">
        <v>31805</v>
      </c>
      <c r="D6236" s="6" t="s">
        <v>31806</v>
      </c>
      <c r="E6236" s="5" t="s">
        <v>31807</v>
      </c>
      <c r="F6236" s="5" t="s">
        <v>26794</v>
      </c>
      <c r="G6236" s="6" t="s">
        <v>31808</v>
      </c>
      <c r="H6236" s="4" t="s">
        <v>31809</v>
      </c>
      <c r="I6236" s="8" t="s">
        <v>31810</v>
      </c>
      <c r="J6236" s="5" t="s">
        <v>108</v>
      </c>
      <c r="K6236" s="5" t="s">
        <v>254</v>
      </c>
    </row>
    <row r="6237">
      <c r="A6237" s="4">
        <v>4900.0</v>
      </c>
      <c r="B6237" s="5" t="s">
        <v>31811</v>
      </c>
      <c r="C6237" s="5" t="s">
        <v>31812</v>
      </c>
      <c r="D6237" s="6" t="s">
        <v>31813</v>
      </c>
      <c r="E6237" s="5" t="s">
        <v>31814</v>
      </c>
      <c r="F6237" s="5" t="s">
        <v>26794</v>
      </c>
      <c r="G6237" s="6" t="s">
        <v>31815</v>
      </c>
      <c r="H6237" s="7" t="s">
        <v>31816</v>
      </c>
      <c r="I6237" s="8" t="str">
        <f t="shared" ref="I6237:I6238" si="41">LOWER(SUBSTITUTE(SUBSTITUTE(SUBSTITUTE(SUBSTITUTE(SUBSTITUTE(SUBSTITUTE(SUBSTITUTE(B6237,"S.L.",""),"SL",""),"S.A.",""),"SA","")," ",""),".",""),",",""))&amp;".com"</f>
        <v>lafragua.com</v>
      </c>
      <c r="J6237" s="5" t="s">
        <v>108</v>
      </c>
      <c r="K6237" s="4" t="s">
        <v>42</v>
      </c>
    </row>
    <row r="6238">
      <c r="A6238" s="4">
        <v>4899.0</v>
      </c>
      <c r="B6238" s="5" t="s">
        <v>31817</v>
      </c>
      <c r="C6238" s="5" t="s">
        <v>31818</v>
      </c>
      <c r="D6238" s="6" t="s">
        <v>31819</v>
      </c>
      <c r="E6238" s="5" t="s">
        <v>31820</v>
      </c>
      <c r="F6238" s="5" t="s">
        <v>26794</v>
      </c>
      <c r="G6238" s="6" t="s">
        <v>31821</v>
      </c>
      <c r="H6238" s="7" t="s">
        <v>31822</v>
      </c>
      <c r="I6238" s="8" t="str">
        <f t="shared" si="41"/>
        <v>glesnuevasinversiones.com</v>
      </c>
      <c r="J6238" s="5" t="s">
        <v>108</v>
      </c>
      <c r="K6238" s="4" t="s">
        <v>42</v>
      </c>
    </row>
    <row r="6239">
      <c r="A6239" s="4">
        <v>4898.0</v>
      </c>
      <c r="B6239" s="5" t="s">
        <v>31823</v>
      </c>
      <c r="C6239" s="5" t="s">
        <v>31824</v>
      </c>
      <c r="D6239" s="6" t="s">
        <v>31656</v>
      </c>
      <c r="E6239" s="5" t="s">
        <v>31657</v>
      </c>
      <c r="F6239" s="5" t="s">
        <v>26794</v>
      </c>
      <c r="G6239" s="6" t="s">
        <v>31825</v>
      </c>
      <c r="H6239" s="5" t="s">
        <v>31826</v>
      </c>
      <c r="I6239" s="8" t="s">
        <v>31827</v>
      </c>
      <c r="J6239" s="5" t="s">
        <v>93</v>
      </c>
      <c r="K6239" s="4" t="s">
        <v>42</v>
      </c>
    </row>
    <row r="6240">
      <c r="A6240" s="4">
        <v>4897.0</v>
      </c>
      <c r="B6240" s="5" t="s">
        <v>31828</v>
      </c>
      <c r="C6240" s="5" t="s">
        <v>31829</v>
      </c>
      <c r="D6240" s="6" t="s">
        <v>31830</v>
      </c>
      <c r="E6240" s="5" t="s">
        <v>31831</v>
      </c>
      <c r="F6240" s="5" t="s">
        <v>26794</v>
      </c>
      <c r="G6240" s="6" t="s">
        <v>31832</v>
      </c>
      <c r="H6240" s="5" t="s">
        <v>31833</v>
      </c>
      <c r="I6240" s="8" t="s">
        <v>31834</v>
      </c>
      <c r="J6240" s="5" t="s">
        <v>18</v>
      </c>
      <c r="K6240" s="5" t="s">
        <v>17930</v>
      </c>
    </row>
    <row r="6241">
      <c r="A6241" s="4">
        <v>4896.0</v>
      </c>
      <c r="B6241" s="5" t="s">
        <v>31835</v>
      </c>
      <c r="C6241" s="5" t="s">
        <v>31836</v>
      </c>
      <c r="D6241" s="6" t="s">
        <v>31837</v>
      </c>
      <c r="E6241" s="5" t="s">
        <v>31838</v>
      </c>
      <c r="F6241" s="5" t="s">
        <v>26794</v>
      </c>
      <c r="G6241" s="6" t="s">
        <v>31839</v>
      </c>
      <c r="H6241" s="7" t="s">
        <v>31840</v>
      </c>
      <c r="I6241" s="8" t="s">
        <v>31841</v>
      </c>
      <c r="J6241" s="5" t="s">
        <v>93</v>
      </c>
      <c r="K6241" s="5" t="s">
        <v>6497</v>
      </c>
    </row>
    <row r="6242">
      <c r="A6242" s="4">
        <v>4895.0</v>
      </c>
      <c r="B6242" s="5" t="s">
        <v>31842</v>
      </c>
      <c r="C6242" s="5" t="s">
        <v>2315</v>
      </c>
      <c r="D6242" s="6" t="s">
        <v>31843</v>
      </c>
      <c r="E6242" s="5" t="s">
        <v>31844</v>
      </c>
      <c r="F6242" s="5" t="s">
        <v>26794</v>
      </c>
      <c r="G6242" s="6" t="s">
        <v>31845</v>
      </c>
      <c r="H6242" s="7" t="s">
        <v>31846</v>
      </c>
      <c r="I6242" s="8" t="s">
        <v>31847</v>
      </c>
      <c r="J6242" s="5" t="s">
        <v>42</v>
      </c>
      <c r="K6242" s="5" t="s">
        <v>1685</v>
      </c>
    </row>
    <row r="6243">
      <c r="A6243" s="4">
        <v>4894.0</v>
      </c>
      <c r="B6243" s="5" t="s">
        <v>31848</v>
      </c>
      <c r="C6243" s="5" t="s">
        <v>31849</v>
      </c>
      <c r="D6243" s="6" t="s">
        <v>31843</v>
      </c>
      <c r="E6243" s="5" t="s">
        <v>31844</v>
      </c>
      <c r="F6243" s="5" t="s">
        <v>26794</v>
      </c>
      <c r="G6243" s="6" t="s">
        <v>31850</v>
      </c>
      <c r="H6243" s="5" t="s">
        <v>31851</v>
      </c>
      <c r="I6243" s="9" t="s">
        <v>31852</v>
      </c>
      <c r="J6243" s="5" t="s">
        <v>42</v>
      </c>
      <c r="K6243" s="5" t="s">
        <v>184</v>
      </c>
    </row>
    <row r="6244">
      <c r="A6244" s="4">
        <v>4893.0</v>
      </c>
      <c r="B6244" s="5" t="s">
        <v>31853</v>
      </c>
      <c r="C6244" s="5" t="s">
        <v>31854</v>
      </c>
      <c r="D6244" s="6" t="s">
        <v>31843</v>
      </c>
      <c r="E6244" s="5" t="s">
        <v>31844</v>
      </c>
      <c r="F6244" s="5" t="s">
        <v>26794</v>
      </c>
      <c r="G6244" s="6" t="s">
        <v>31855</v>
      </c>
      <c r="H6244" s="5" t="s">
        <v>31856</v>
      </c>
      <c r="I6244" s="8" t="s">
        <v>31857</v>
      </c>
      <c r="J6244" s="5" t="s">
        <v>93</v>
      </c>
      <c r="K6244" s="5" t="s">
        <v>1198</v>
      </c>
    </row>
    <row r="6245">
      <c r="A6245" s="4">
        <v>4892.0</v>
      </c>
      <c r="B6245" s="5" t="s">
        <v>31858</v>
      </c>
      <c r="C6245" s="5" t="s">
        <v>31859</v>
      </c>
      <c r="D6245" s="6" t="s">
        <v>31860</v>
      </c>
      <c r="E6245" s="5" t="s">
        <v>31861</v>
      </c>
      <c r="F6245" s="5" t="s">
        <v>26794</v>
      </c>
      <c r="G6245" s="6" t="s">
        <v>31862</v>
      </c>
      <c r="H6245" s="4" t="s">
        <v>31863</v>
      </c>
      <c r="I6245" s="11" t="s">
        <v>31864</v>
      </c>
      <c r="J6245" s="5" t="s">
        <v>42</v>
      </c>
      <c r="K6245" s="5" t="s">
        <v>160</v>
      </c>
    </row>
    <row r="6246">
      <c r="A6246" s="4">
        <v>4891.0</v>
      </c>
      <c r="B6246" s="5" t="s">
        <v>31865</v>
      </c>
      <c r="C6246" s="5" t="s">
        <v>31866</v>
      </c>
      <c r="D6246" s="6" t="s">
        <v>26793</v>
      </c>
      <c r="E6246" s="5" t="s">
        <v>26794</v>
      </c>
      <c r="F6246" s="5" t="s">
        <v>26794</v>
      </c>
      <c r="G6246" s="6" t="s">
        <v>31867</v>
      </c>
      <c r="H6246" s="5" t="s">
        <v>31868</v>
      </c>
      <c r="I6246" s="9" t="s">
        <v>31869</v>
      </c>
      <c r="J6246" s="5" t="s">
        <v>108</v>
      </c>
      <c r="K6246" s="5" t="s">
        <v>201</v>
      </c>
    </row>
    <row r="6247">
      <c r="A6247" s="4">
        <v>4890.0</v>
      </c>
      <c r="B6247" s="5" t="s">
        <v>31870</v>
      </c>
      <c r="C6247" s="5" t="s">
        <v>31871</v>
      </c>
      <c r="D6247" s="6" t="s">
        <v>26793</v>
      </c>
      <c r="E6247" s="5" t="s">
        <v>26794</v>
      </c>
      <c r="F6247" s="5" t="s">
        <v>26794</v>
      </c>
      <c r="G6247" s="6" t="s">
        <v>31872</v>
      </c>
      <c r="H6247" s="5" t="s">
        <v>31873</v>
      </c>
      <c r="I6247" s="8" t="s">
        <v>25898</v>
      </c>
      <c r="J6247" s="5" t="s">
        <v>93</v>
      </c>
      <c r="K6247" s="4" t="s">
        <v>42</v>
      </c>
    </row>
    <row r="6248">
      <c r="A6248" s="4">
        <v>4889.0</v>
      </c>
      <c r="B6248" s="5" t="s">
        <v>31874</v>
      </c>
      <c r="C6248" s="5" t="s">
        <v>31875</v>
      </c>
      <c r="D6248" s="6" t="s">
        <v>31876</v>
      </c>
      <c r="E6248" s="5" t="s">
        <v>26794</v>
      </c>
      <c r="F6248" s="5" t="s">
        <v>26794</v>
      </c>
      <c r="G6248" s="6" t="s">
        <v>31877</v>
      </c>
      <c r="H6248" s="5" t="s">
        <v>31878</v>
      </c>
      <c r="I6248" s="8" t="s">
        <v>26633</v>
      </c>
      <c r="J6248" s="5" t="s">
        <v>108</v>
      </c>
      <c r="K6248" s="4" t="s">
        <v>42</v>
      </c>
    </row>
    <row r="6249">
      <c r="A6249" s="4">
        <v>4888.0</v>
      </c>
      <c r="B6249" s="5" t="s">
        <v>31879</v>
      </c>
      <c r="C6249" s="5" t="s">
        <v>31880</v>
      </c>
      <c r="D6249" s="6" t="s">
        <v>31881</v>
      </c>
      <c r="E6249" s="5" t="s">
        <v>26794</v>
      </c>
      <c r="F6249" s="5" t="s">
        <v>26794</v>
      </c>
      <c r="G6249" s="6" t="s">
        <v>31882</v>
      </c>
      <c r="H6249" s="7" t="s">
        <v>31883</v>
      </c>
      <c r="I6249" s="8" t="s">
        <v>31884</v>
      </c>
      <c r="J6249" s="5" t="s">
        <v>51</v>
      </c>
      <c r="K6249" s="5" t="s">
        <v>2132</v>
      </c>
    </row>
    <row r="6250">
      <c r="A6250" s="4">
        <v>4887.0</v>
      </c>
      <c r="B6250" s="5" t="s">
        <v>31885</v>
      </c>
      <c r="C6250" s="5" t="s">
        <v>31886</v>
      </c>
      <c r="D6250" s="6" t="s">
        <v>31887</v>
      </c>
      <c r="E6250" s="5" t="s">
        <v>26794</v>
      </c>
      <c r="F6250" s="5" t="s">
        <v>26794</v>
      </c>
      <c r="G6250" s="6" t="s">
        <v>31888</v>
      </c>
      <c r="H6250" s="5" t="s">
        <v>29668</v>
      </c>
      <c r="I6250" s="8" t="s">
        <v>29669</v>
      </c>
      <c r="J6250" s="5" t="s">
        <v>108</v>
      </c>
      <c r="K6250" s="4" t="s">
        <v>42</v>
      </c>
    </row>
    <row r="6251">
      <c r="A6251" s="4">
        <v>4886.0</v>
      </c>
      <c r="B6251" s="5" t="s">
        <v>31889</v>
      </c>
      <c r="C6251" s="5" t="s">
        <v>31890</v>
      </c>
      <c r="D6251" s="6" t="s">
        <v>31891</v>
      </c>
      <c r="E6251" s="5" t="s">
        <v>31892</v>
      </c>
      <c r="F6251" s="5" t="s">
        <v>26794</v>
      </c>
      <c r="G6251" s="6" t="s">
        <v>31893</v>
      </c>
      <c r="H6251" s="5" t="s">
        <v>31894</v>
      </c>
      <c r="I6251" s="8" t="s">
        <v>31895</v>
      </c>
      <c r="J6251" s="5" t="s">
        <v>367</v>
      </c>
      <c r="K6251" s="5" t="s">
        <v>9742</v>
      </c>
    </row>
    <row r="6252">
      <c r="A6252" s="4">
        <v>4885.0</v>
      </c>
      <c r="B6252" s="5" t="s">
        <v>31896</v>
      </c>
      <c r="C6252" s="5" t="s">
        <v>31897</v>
      </c>
      <c r="D6252" s="6" t="s">
        <v>26793</v>
      </c>
      <c r="E6252" s="5" t="s">
        <v>26794</v>
      </c>
      <c r="F6252" s="5" t="s">
        <v>26794</v>
      </c>
      <c r="G6252" s="6" t="s">
        <v>31898</v>
      </c>
      <c r="H6252" s="5" t="s">
        <v>31899</v>
      </c>
      <c r="I6252" s="8" t="s">
        <v>31900</v>
      </c>
      <c r="J6252" s="5" t="s">
        <v>42</v>
      </c>
      <c r="K6252" s="5" t="s">
        <v>85</v>
      </c>
    </row>
    <row r="6253">
      <c r="A6253" s="4">
        <v>4884.0</v>
      </c>
      <c r="B6253" s="5" t="s">
        <v>31901</v>
      </c>
      <c r="C6253" s="5" t="s">
        <v>31902</v>
      </c>
      <c r="D6253" s="6" t="s">
        <v>31903</v>
      </c>
      <c r="E6253" s="5" t="s">
        <v>26794</v>
      </c>
      <c r="F6253" s="5" t="s">
        <v>26794</v>
      </c>
      <c r="G6253" s="6" t="s">
        <v>31904</v>
      </c>
      <c r="H6253" s="7" t="s">
        <v>31905</v>
      </c>
      <c r="I6253" s="8" t="str">
        <f>LOWER(SUBSTITUTE(SUBSTITUTE(SUBSTITUTE(SUBSTITUTE(SUBSTITUTE(SUBSTITUTE(SUBSTITUTE(B6253,"S.L.",""),"SL",""),"S.A.",""),"SA","")," ",""),".",""),",",""))&amp;".com"</f>
        <v>losdaneses.com</v>
      </c>
      <c r="J6253" s="5" t="s">
        <v>93</v>
      </c>
      <c r="K6253" s="5" t="s">
        <v>1427</v>
      </c>
    </row>
    <row r="6254">
      <c r="A6254" s="4">
        <v>4883.0</v>
      </c>
      <c r="B6254" s="5" t="s">
        <v>31906</v>
      </c>
      <c r="C6254" s="5" t="s">
        <v>31907</v>
      </c>
      <c r="D6254" s="6" t="s">
        <v>31908</v>
      </c>
      <c r="E6254" s="5" t="s">
        <v>26794</v>
      </c>
      <c r="F6254" s="5" t="s">
        <v>26794</v>
      </c>
      <c r="G6254" s="6" t="s">
        <v>31909</v>
      </c>
      <c r="H6254" s="5" t="s">
        <v>31910</v>
      </c>
      <c r="I6254" s="8" t="s">
        <v>31911</v>
      </c>
      <c r="J6254" s="5" t="s">
        <v>51</v>
      </c>
      <c r="K6254" s="5" t="s">
        <v>721</v>
      </c>
    </row>
    <row r="6255">
      <c r="A6255" s="4">
        <v>4882.0</v>
      </c>
      <c r="B6255" s="5" t="s">
        <v>31912</v>
      </c>
      <c r="C6255" s="5" t="s">
        <v>31913</v>
      </c>
      <c r="D6255" s="6" t="s">
        <v>31876</v>
      </c>
      <c r="E6255" s="5" t="s">
        <v>26794</v>
      </c>
      <c r="F6255" s="5" t="s">
        <v>26794</v>
      </c>
      <c r="G6255" s="6" t="s">
        <v>31914</v>
      </c>
      <c r="H6255" s="5" t="s">
        <v>31915</v>
      </c>
      <c r="I6255" s="8" t="s">
        <v>31916</v>
      </c>
      <c r="J6255" s="5" t="s">
        <v>18</v>
      </c>
      <c r="K6255" s="5" t="s">
        <v>294</v>
      </c>
    </row>
    <row r="6256">
      <c r="A6256" s="4">
        <v>4881.0</v>
      </c>
      <c r="B6256" s="5" t="s">
        <v>31917</v>
      </c>
      <c r="C6256" s="5" t="s">
        <v>31918</v>
      </c>
      <c r="D6256" s="6" t="s">
        <v>31908</v>
      </c>
      <c r="E6256" s="5" t="s">
        <v>26794</v>
      </c>
      <c r="F6256" s="5" t="s">
        <v>26794</v>
      </c>
      <c r="G6256" s="6" t="s">
        <v>31919</v>
      </c>
      <c r="H6256" s="5" t="s">
        <v>31920</v>
      </c>
      <c r="I6256" s="8" t="s">
        <v>31921</v>
      </c>
      <c r="J6256" s="5" t="s">
        <v>51</v>
      </c>
      <c r="K6256" s="5" t="s">
        <v>921</v>
      </c>
    </row>
    <row r="6257">
      <c r="A6257" s="4">
        <v>4880.0</v>
      </c>
      <c r="B6257" s="5" t="s">
        <v>31922</v>
      </c>
      <c r="C6257" s="5" t="s">
        <v>31923</v>
      </c>
      <c r="D6257" s="6" t="s">
        <v>28745</v>
      </c>
      <c r="E6257" s="5" t="s">
        <v>31924</v>
      </c>
      <c r="F6257" s="5" t="s">
        <v>437</v>
      </c>
      <c r="G6257" s="6" t="s">
        <v>31925</v>
      </c>
      <c r="H6257" s="4" t="s">
        <v>31926</v>
      </c>
      <c r="I6257" s="8" t="s">
        <v>31927</v>
      </c>
      <c r="J6257" s="5" t="s">
        <v>42</v>
      </c>
      <c r="K6257" s="4" t="s">
        <v>42</v>
      </c>
    </row>
    <row r="6258">
      <c r="A6258" s="4">
        <v>4879.0</v>
      </c>
      <c r="B6258" s="5" t="s">
        <v>31928</v>
      </c>
      <c r="C6258" s="5" t="s">
        <v>31929</v>
      </c>
      <c r="D6258" s="6" t="s">
        <v>31876</v>
      </c>
      <c r="E6258" s="5" t="s">
        <v>26794</v>
      </c>
      <c r="F6258" s="5" t="s">
        <v>26794</v>
      </c>
      <c r="G6258" s="6" t="s">
        <v>31930</v>
      </c>
      <c r="H6258" s="5" t="s">
        <v>31931</v>
      </c>
      <c r="I6258" s="9" t="s">
        <v>31932</v>
      </c>
      <c r="J6258" s="5" t="s">
        <v>42</v>
      </c>
      <c r="K6258" s="5" t="s">
        <v>109</v>
      </c>
    </row>
    <row r="6259">
      <c r="A6259" s="4">
        <v>4878.0</v>
      </c>
      <c r="B6259" s="5" t="s">
        <v>31933</v>
      </c>
      <c r="C6259" s="5" t="s">
        <v>31934</v>
      </c>
      <c r="D6259" s="6" t="s">
        <v>31935</v>
      </c>
      <c r="E6259" s="5" t="s">
        <v>31936</v>
      </c>
      <c r="F6259" s="5" t="s">
        <v>26794</v>
      </c>
      <c r="G6259" s="6" t="s">
        <v>31937</v>
      </c>
      <c r="H6259" s="7" t="s">
        <v>31938</v>
      </c>
      <c r="I6259" s="8" t="str">
        <f>LOWER(SUBSTITUTE(SUBSTITUTE(SUBSTITUTE(SUBSTITUTE(SUBSTITUTE(SUBSTITUTE(SUBSTITUTE(B6259,"S.L.",""),"SL",""),"S.A.",""),"SA","")," ",""),".",""),",",""))&amp;".com"</f>
        <v>hotelfortwestbarranco.com</v>
      </c>
      <c r="J6259" s="5" t="s">
        <v>463</v>
      </c>
      <c r="K6259" s="4" t="s">
        <v>42</v>
      </c>
    </row>
    <row r="6260">
      <c r="A6260" s="4">
        <v>4877.0</v>
      </c>
      <c r="B6260" s="5" t="s">
        <v>31939</v>
      </c>
      <c r="C6260" s="5" t="s">
        <v>31940</v>
      </c>
      <c r="D6260" s="6" t="s">
        <v>31667</v>
      </c>
      <c r="E6260" s="5" t="s">
        <v>31668</v>
      </c>
      <c r="F6260" s="5" t="s">
        <v>26794</v>
      </c>
      <c r="G6260" s="6" t="s">
        <v>31941</v>
      </c>
      <c r="H6260" s="5" t="s">
        <v>31942</v>
      </c>
      <c r="I6260" s="9" t="s">
        <v>31943</v>
      </c>
      <c r="J6260" s="5" t="s">
        <v>108</v>
      </c>
      <c r="K6260" s="5" t="s">
        <v>679</v>
      </c>
    </row>
    <row r="6261">
      <c r="A6261" s="4">
        <v>4876.0</v>
      </c>
      <c r="B6261" s="5" t="s">
        <v>31944</v>
      </c>
      <c r="C6261" s="5" t="s">
        <v>31945</v>
      </c>
      <c r="D6261" s="6" t="s">
        <v>31876</v>
      </c>
      <c r="E6261" s="5" t="s">
        <v>26794</v>
      </c>
      <c r="F6261" s="5" t="s">
        <v>26794</v>
      </c>
      <c r="G6261" s="6" t="s">
        <v>31946</v>
      </c>
      <c r="H6261" s="5" t="s">
        <v>31947</v>
      </c>
      <c r="I6261" s="8" t="s">
        <v>31948</v>
      </c>
      <c r="J6261" s="5" t="s">
        <v>18</v>
      </c>
      <c r="K6261" s="5" t="s">
        <v>578</v>
      </c>
    </row>
    <row r="6262">
      <c r="A6262" s="4">
        <v>4875.0</v>
      </c>
      <c r="B6262" s="5" t="s">
        <v>31949</v>
      </c>
      <c r="C6262" s="5" t="s">
        <v>31950</v>
      </c>
      <c r="D6262" s="6" t="s">
        <v>31819</v>
      </c>
      <c r="E6262" s="5" t="s">
        <v>31820</v>
      </c>
      <c r="F6262" s="5" t="s">
        <v>26794</v>
      </c>
      <c r="G6262" s="6" t="s">
        <v>31951</v>
      </c>
      <c r="H6262" s="5" t="s">
        <v>31952</v>
      </c>
      <c r="I6262" s="8" t="s">
        <v>31953</v>
      </c>
      <c r="J6262" s="5" t="s">
        <v>42</v>
      </c>
      <c r="K6262" s="5" t="s">
        <v>15297</v>
      </c>
    </row>
    <row r="6263">
      <c r="A6263" s="4">
        <v>4874.0</v>
      </c>
      <c r="B6263" s="5" t="s">
        <v>31954</v>
      </c>
      <c r="C6263" s="5" t="s">
        <v>31955</v>
      </c>
      <c r="D6263" s="6" t="s">
        <v>31956</v>
      </c>
      <c r="E6263" s="5" t="s">
        <v>26794</v>
      </c>
      <c r="F6263" s="5" t="s">
        <v>26794</v>
      </c>
      <c r="G6263" s="6" t="s">
        <v>31957</v>
      </c>
      <c r="H6263" s="5" t="s">
        <v>31958</v>
      </c>
      <c r="I6263" s="8" t="s">
        <v>31959</v>
      </c>
      <c r="J6263" s="5" t="s">
        <v>18</v>
      </c>
      <c r="K6263" s="5" t="s">
        <v>1186</v>
      </c>
    </row>
    <row r="6264">
      <c r="A6264" s="4">
        <v>12254.0</v>
      </c>
      <c r="B6264" s="5" t="s">
        <v>31960</v>
      </c>
      <c r="C6264" s="5" t="s">
        <v>31961</v>
      </c>
      <c r="D6264" s="6" t="s">
        <v>31962</v>
      </c>
      <c r="E6264" s="5" t="s">
        <v>31963</v>
      </c>
      <c r="F6264" s="5" t="s">
        <v>26794</v>
      </c>
      <c r="G6264" s="12" t="s">
        <v>31964</v>
      </c>
      <c r="H6264" s="5" t="s">
        <v>31965</v>
      </c>
      <c r="I6264" s="8" t="s">
        <v>31966</v>
      </c>
      <c r="J6264" s="5" t="s">
        <v>42</v>
      </c>
      <c r="K6264" s="5" t="s">
        <v>553</v>
      </c>
    </row>
    <row r="6265">
      <c r="A6265" s="4">
        <v>4873.0</v>
      </c>
      <c r="B6265" s="5" t="s">
        <v>31967</v>
      </c>
      <c r="C6265" s="5" t="s">
        <v>31968</v>
      </c>
      <c r="D6265" s="6" t="s">
        <v>31969</v>
      </c>
      <c r="E6265" s="5" t="s">
        <v>26794</v>
      </c>
      <c r="F6265" s="5" t="s">
        <v>26794</v>
      </c>
      <c r="G6265" s="6" t="s">
        <v>31970</v>
      </c>
      <c r="H6265" s="5" t="s">
        <v>31971</v>
      </c>
      <c r="I6265" s="8" t="s">
        <v>31972</v>
      </c>
      <c r="J6265" s="5" t="s">
        <v>93</v>
      </c>
      <c r="K6265" s="4" t="s">
        <v>42</v>
      </c>
    </row>
    <row r="6266">
      <c r="A6266" s="4">
        <v>4872.0</v>
      </c>
      <c r="B6266" s="5" t="s">
        <v>31973</v>
      </c>
      <c r="C6266" s="5" t="s">
        <v>31974</v>
      </c>
      <c r="D6266" s="6" t="s">
        <v>26793</v>
      </c>
      <c r="E6266" s="5" t="s">
        <v>26794</v>
      </c>
      <c r="F6266" s="5" t="s">
        <v>26794</v>
      </c>
      <c r="G6266" s="6" t="s">
        <v>31975</v>
      </c>
      <c r="H6266" s="5" t="s">
        <v>31976</v>
      </c>
      <c r="I6266" s="8" t="s">
        <v>31977</v>
      </c>
      <c r="J6266" s="5" t="s">
        <v>93</v>
      </c>
      <c r="K6266" s="5" t="s">
        <v>201</v>
      </c>
    </row>
    <row r="6267">
      <c r="A6267" s="4">
        <v>4871.0</v>
      </c>
      <c r="B6267" s="5" t="s">
        <v>31978</v>
      </c>
      <c r="C6267" s="5" t="s">
        <v>31979</v>
      </c>
      <c r="D6267" s="6" t="s">
        <v>31876</v>
      </c>
      <c r="E6267" s="5" t="s">
        <v>26794</v>
      </c>
      <c r="F6267" s="5" t="s">
        <v>26794</v>
      </c>
      <c r="G6267" s="6" t="s">
        <v>31980</v>
      </c>
      <c r="H6267" s="5" t="s">
        <v>31981</v>
      </c>
      <c r="I6267" s="8" t="s">
        <v>31982</v>
      </c>
      <c r="J6267" s="5" t="s">
        <v>51</v>
      </c>
      <c r="K6267" s="5" t="s">
        <v>280</v>
      </c>
    </row>
    <row r="6268">
      <c r="A6268" s="4">
        <v>4870.0</v>
      </c>
      <c r="B6268" s="5" t="s">
        <v>31983</v>
      </c>
      <c r="C6268" s="5" t="s">
        <v>31984</v>
      </c>
      <c r="D6268" s="6" t="s">
        <v>31985</v>
      </c>
      <c r="E6268" s="5" t="s">
        <v>26794</v>
      </c>
      <c r="F6268" s="5" t="s">
        <v>26794</v>
      </c>
      <c r="G6268" s="6" t="s">
        <v>31986</v>
      </c>
      <c r="H6268" s="7" t="s">
        <v>31987</v>
      </c>
      <c r="I6268" s="8" t="str">
        <f t="shared" ref="I6268:I6269" si="42">LOWER(SUBSTITUTE(SUBSTITUTE(SUBSTITUTE(SUBSTITUTE(SUBSTITUTE(SUBSTITUTE(SUBSTITUTE(B6268,"S.L.",""),"SL",""),"S.A.",""),"SA","")," ",""),".",""),",",""))&amp;".com"</f>
        <v>rresidencialyasistencial.com</v>
      </c>
      <c r="J6268" s="5" t="s">
        <v>42</v>
      </c>
      <c r="K6268" s="4" t="s">
        <v>42</v>
      </c>
    </row>
    <row r="6269">
      <c r="A6269" s="4">
        <v>4869.0</v>
      </c>
      <c r="B6269" s="5" t="s">
        <v>31988</v>
      </c>
      <c r="C6269" s="5" t="s">
        <v>31989</v>
      </c>
      <c r="D6269" s="6" t="s">
        <v>31985</v>
      </c>
      <c r="E6269" s="5" t="s">
        <v>26794</v>
      </c>
      <c r="F6269" s="5" t="s">
        <v>26794</v>
      </c>
      <c r="G6269" s="6" t="s">
        <v>31990</v>
      </c>
      <c r="H6269" s="7" t="s">
        <v>31991</v>
      </c>
      <c r="I6269" s="8" t="str">
        <f t="shared" si="42"/>
        <v>hotelvirgendelosreyes.com</v>
      </c>
      <c r="J6269" s="5" t="s">
        <v>93</v>
      </c>
      <c r="K6269" s="5" t="s">
        <v>1398</v>
      </c>
    </row>
    <row r="6270">
      <c r="A6270" s="4">
        <v>4868.0</v>
      </c>
      <c r="B6270" s="5" t="s">
        <v>31992</v>
      </c>
      <c r="C6270" s="5" t="s">
        <v>31993</v>
      </c>
      <c r="D6270" s="6" t="s">
        <v>31876</v>
      </c>
      <c r="E6270" s="5" t="s">
        <v>26794</v>
      </c>
      <c r="F6270" s="5" t="s">
        <v>26794</v>
      </c>
      <c r="G6270" s="6" t="s">
        <v>31994</v>
      </c>
      <c r="H6270" s="7" t="s">
        <v>31995</v>
      </c>
      <c r="I6270" s="8" t="s">
        <v>439</v>
      </c>
      <c r="J6270" s="5" t="s">
        <v>42</v>
      </c>
      <c r="K6270" s="5" t="s">
        <v>420</v>
      </c>
    </row>
    <row r="6271">
      <c r="A6271" s="4">
        <v>4867.0</v>
      </c>
      <c r="B6271" s="5" t="s">
        <v>31996</v>
      </c>
      <c r="C6271" s="5" t="s">
        <v>31997</v>
      </c>
      <c r="D6271" s="6" t="s">
        <v>31985</v>
      </c>
      <c r="E6271" s="5" t="s">
        <v>26794</v>
      </c>
      <c r="F6271" s="5" t="s">
        <v>26794</v>
      </c>
      <c r="G6271" s="6" t="s">
        <v>31998</v>
      </c>
      <c r="H6271" s="5" t="s">
        <v>31999</v>
      </c>
      <c r="I6271" s="8" t="s">
        <v>3103</v>
      </c>
      <c r="J6271" s="5" t="s">
        <v>108</v>
      </c>
      <c r="K6271" s="5" t="s">
        <v>16053</v>
      </c>
    </row>
    <row r="6272">
      <c r="A6272" s="4">
        <v>4866.0</v>
      </c>
      <c r="B6272" s="5" t="s">
        <v>32000</v>
      </c>
      <c r="C6272" s="5" t="s">
        <v>32001</v>
      </c>
      <c r="D6272" s="6" t="s">
        <v>31876</v>
      </c>
      <c r="E6272" s="5" t="s">
        <v>26794</v>
      </c>
      <c r="F6272" s="5" t="s">
        <v>26794</v>
      </c>
      <c r="G6272" s="6" t="s">
        <v>32002</v>
      </c>
      <c r="H6272" s="7" t="s">
        <v>32003</v>
      </c>
      <c r="I6272" s="8" t="s">
        <v>32004</v>
      </c>
      <c r="J6272" s="5" t="s">
        <v>108</v>
      </c>
      <c r="K6272" s="5" t="s">
        <v>4679</v>
      </c>
    </row>
    <row r="6273">
      <c r="A6273" s="4">
        <v>4865.0</v>
      </c>
      <c r="B6273" s="5" t="s">
        <v>32005</v>
      </c>
      <c r="C6273" s="5" t="s">
        <v>32006</v>
      </c>
      <c r="D6273" s="6" t="s">
        <v>32007</v>
      </c>
      <c r="E6273" s="5" t="s">
        <v>26794</v>
      </c>
      <c r="F6273" s="5" t="s">
        <v>26794</v>
      </c>
      <c r="G6273" s="6" t="s">
        <v>32008</v>
      </c>
      <c r="H6273" s="5" t="s">
        <v>32009</v>
      </c>
      <c r="I6273" s="9" t="s">
        <v>32010</v>
      </c>
      <c r="J6273" s="5" t="s">
        <v>93</v>
      </c>
      <c r="K6273" s="5" t="s">
        <v>134</v>
      </c>
    </row>
    <row r="6274">
      <c r="A6274" s="4">
        <v>4864.0</v>
      </c>
      <c r="B6274" s="5" t="s">
        <v>32011</v>
      </c>
      <c r="C6274" s="5" t="s">
        <v>32012</v>
      </c>
      <c r="D6274" s="6" t="s">
        <v>31887</v>
      </c>
      <c r="E6274" s="5" t="s">
        <v>26794</v>
      </c>
      <c r="F6274" s="5" t="s">
        <v>26794</v>
      </c>
      <c r="G6274" s="6" t="s">
        <v>32013</v>
      </c>
      <c r="H6274" s="5" t="s">
        <v>32014</v>
      </c>
      <c r="I6274" s="8" t="s">
        <v>32015</v>
      </c>
      <c r="J6274" s="5" t="s">
        <v>51</v>
      </c>
      <c r="K6274" s="5" t="s">
        <v>152</v>
      </c>
    </row>
    <row r="6275">
      <c r="A6275" s="4">
        <v>4863.0</v>
      </c>
      <c r="B6275" s="5" t="s">
        <v>32016</v>
      </c>
      <c r="C6275" s="5" t="s">
        <v>32017</v>
      </c>
      <c r="D6275" s="6" t="s">
        <v>31887</v>
      </c>
      <c r="E6275" s="5" t="s">
        <v>26794</v>
      </c>
      <c r="F6275" s="5" t="s">
        <v>26794</v>
      </c>
      <c r="G6275" s="6" t="s">
        <v>32018</v>
      </c>
      <c r="H6275" s="7" t="s">
        <v>32019</v>
      </c>
      <c r="I6275" s="8" t="str">
        <f>LOWER(SUBSTITUTE(SUBSTITUTE(SUBSTITUTE(SUBSTITUTE(SUBSTITUTE(SUBSTITUTE(SUBSTITUTE(B6275,"S.L.",""),"SL",""),"S.A.",""),"SA","")," ",""),".",""),",",""))&amp;".com"</f>
        <v>centuriapalace.com</v>
      </c>
      <c r="J6275" s="5" t="s">
        <v>108</v>
      </c>
      <c r="K6275" s="4" t="s">
        <v>42</v>
      </c>
    </row>
    <row r="6276">
      <c r="A6276" s="4">
        <v>4862.0</v>
      </c>
      <c r="B6276" s="5" t="s">
        <v>32020</v>
      </c>
      <c r="C6276" s="5" t="s">
        <v>32021</v>
      </c>
      <c r="D6276" s="6" t="s">
        <v>31887</v>
      </c>
      <c r="E6276" s="5" t="s">
        <v>26794</v>
      </c>
      <c r="F6276" s="5" t="s">
        <v>26794</v>
      </c>
      <c r="G6276" s="6" t="s">
        <v>32022</v>
      </c>
      <c r="H6276" s="5" t="s">
        <v>32023</v>
      </c>
      <c r="I6276" s="8" t="s">
        <v>32024</v>
      </c>
      <c r="J6276" s="5" t="s">
        <v>51</v>
      </c>
      <c r="K6276" s="5" t="s">
        <v>782</v>
      </c>
    </row>
    <row r="6277">
      <c r="A6277" s="4">
        <v>4860.0</v>
      </c>
      <c r="B6277" s="5" t="s">
        <v>32025</v>
      </c>
      <c r="C6277" s="5" t="s">
        <v>32026</v>
      </c>
      <c r="D6277" s="6" t="s">
        <v>26793</v>
      </c>
      <c r="E6277" s="5" t="s">
        <v>26794</v>
      </c>
      <c r="F6277" s="5" t="s">
        <v>26794</v>
      </c>
      <c r="G6277" s="6" t="s">
        <v>32027</v>
      </c>
      <c r="H6277" s="5" t="s">
        <v>32028</v>
      </c>
      <c r="I6277" s="8" t="s">
        <v>32029</v>
      </c>
      <c r="J6277" s="5" t="s">
        <v>51</v>
      </c>
      <c r="K6277" s="5" t="s">
        <v>782</v>
      </c>
    </row>
    <row r="6278">
      <c r="A6278" s="4">
        <v>4861.0</v>
      </c>
      <c r="B6278" s="5" t="s">
        <v>32025</v>
      </c>
      <c r="C6278" s="5" t="s">
        <v>32026</v>
      </c>
      <c r="D6278" s="6" t="s">
        <v>26793</v>
      </c>
      <c r="E6278" s="5" t="s">
        <v>26794</v>
      </c>
      <c r="F6278" s="5" t="s">
        <v>26794</v>
      </c>
      <c r="G6278" s="6" t="s">
        <v>32027</v>
      </c>
      <c r="H6278" s="5" t="s">
        <v>32028</v>
      </c>
      <c r="I6278" s="8" t="s">
        <v>32029</v>
      </c>
      <c r="J6278" s="5" t="s">
        <v>51</v>
      </c>
      <c r="K6278" s="5" t="s">
        <v>782</v>
      </c>
    </row>
    <row r="6279">
      <c r="A6279" s="4">
        <v>4859.0</v>
      </c>
      <c r="B6279" s="5" t="s">
        <v>32030</v>
      </c>
      <c r="C6279" s="5" t="s">
        <v>32031</v>
      </c>
      <c r="D6279" s="6" t="s">
        <v>31887</v>
      </c>
      <c r="E6279" s="5" t="s">
        <v>26794</v>
      </c>
      <c r="F6279" s="5" t="s">
        <v>26794</v>
      </c>
      <c r="G6279" s="6" t="s">
        <v>32032</v>
      </c>
      <c r="H6279" s="5" t="s">
        <v>32033</v>
      </c>
      <c r="I6279" s="8" t="s">
        <v>32034</v>
      </c>
      <c r="J6279" s="5" t="s">
        <v>108</v>
      </c>
      <c r="K6279" s="5" t="s">
        <v>782</v>
      </c>
    </row>
    <row r="6280">
      <c r="A6280" s="4">
        <v>4858.0</v>
      </c>
      <c r="B6280" s="5" t="s">
        <v>32035</v>
      </c>
      <c r="C6280" s="5" t="s">
        <v>32036</v>
      </c>
      <c r="D6280" s="6" t="s">
        <v>31887</v>
      </c>
      <c r="E6280" s="5" t="s">
        <v>26794</v>
      </c>
      <c r="F6280" s="5" t="s">
        <v>26794</v>
      </c>
      <c r="G6280" s="6" t="s">
        <v>32037</v>
      </c>
      <c r="H6280" s="5" t="s">
        <v>32038</v>
      </c>
      <c r="I6280" s="8" t="s">
        <v>32039</v>
      </c>
      <c r="J6280" s="5" t="s">
        <v>367</v>
      </c>
      <c r="K6280" s="5" t="s">
        <v>711</v>
      </c>
    </row>
    <row r="6281">
      <c r="A6281" s="4">
        <v>4857.0</v>
      </c>
      <c r="B6281" s="5" t="s">
        <v>32040</v>
      </c>
      <c r="C6281" s="5" t="s">
        <v>32041</v>
      </c>
      <c r="D6281" s="6" t="s">
        <v>31876</v>
      </c>
      <c r="E6281" s="5" t="s">
        <v>26794</v>
      </c>
      <c r="F6281" s="5" t="s">
        <v>26794</v>
      </c>
      <c r="G6281" s="6" t="s">
        <v>32042</v>
      </c>
      <c r="H6281" s="5" t="s">
        <v>32043</v>
      </c>
      <c r="I6281" s="8" t="s">
        <v>32044</v>
      </c>
      <c r="J6281" s="5" t="s">
        <v>42</v>
      </c>
      <c r="K6281" s="5" t="s">
        <v>19</v>
      </c>
    </row>
    <row r="6282">
      <c r="A6282" s="4">
        <v>4855.0</v>
      </c>
      <c r="B6282" s="5" t="s">
        <v>32045</v>
      </c>
      <c r="C6282" s="5" t="s">
        <v>32046</v>
      </c>
      <c r="D6282" s="6" t="s">
        <v>31887</v>
      </c>
      <c r="E6282" s="5" t="s">
        <v>26794</v>
      </c>
      <c r="F6282" s="5" t="s">
        <v>26794</v>
      </c>
      <c r="G6282" s="6" t="s">
        <v>32047</v>
      </c>
      <c r="H6282" s="7" t="s">
        <v>32048</v>
      </c>
      <c r="I6282" s="8" t="s">
        <v>32049</v>
      </c>
      <c r="J6282" s="5" t="s">
        <v>42</v>
      </c>
      <c r="K6282" s="5" t="s">
        <v>5817</v>
      </c>
    </row>
    <row r="6283">
      <c r="A6283" s="4">
        <v>4856.0</v>
      </c>
      <c r="B6283" s="5" t="s">
        <v>32050</v>
      </c>
      <c r="C6283" s="5" t="s">
        <v>32051</v>
      </c>
      <c r="D6283" s="6" t="s">
        <v>31887</v>
      </c>
      <c r="E6283" s="5" t="s">
        <v>26794</v>
      </c>
      <c r="F6283" s="5" t="s">
        <v>26794</v>
      </c>
      <c r="G6283" s="6" t="s">
        <v>32047</v>
      </c>
      <c r="H6283" s="7" t="s">
        <v>32048</v>
      </c>
      <c r="I6283" s="8" t="s">
        <v>32049</v>
      </c>
      <c r="J6283" s="5" t="s">
        <v>93</v>
      </c>
      <c r="K6283" s="5" t="s">
        <v>5817</v>
      </c>
    </row>
    <row r="6284">
      <c r="A6284" s="4">
        <v>4854.0</v>
      </c>
      <c r="B6284" s="5" t="s">
        <v>32052</v>
      </c>
      <c r="C6284" s="5" t="s">
        <v>32053</v>
      </c>
      <c r="D6284" s="6" t="s">
        <v>31887</v>
      </c>
      <c r="E6284" s="5" t="s">
        <v>26794</v>
      </c>
      <c r="F6284" s="5" t="s">
        <v>26794</v>
      </c>
      <c r="G6284" s="6" t="s">
        <v>32054</v>
      </c>
      <c r="H6284" s="5" t="s">
        <v>32055</v>
      </c>
      <c r="I6284" s="9" t="s">
        <v>32056</v>
      </c>
      <c r="J6284" s="5" t="s">
        <v>18</v>
      </c>
      <c r="K6284" s="5" t="s">
        <v>1014</v>
      </c>
    </row>
    <row r="6285">
      <c r="A6285" s="4">
        <v>4853.0</v>
      </c>
      <c r="B6285" s="5" t="s">
        <v>32057</v>
      </c>
      <c r="C6285" s="5" t="s">
        <v>32058</v>
      </c>
      <c r="D6285" s="6" t="s">
        <v>31887</v>
      </c>
      <c r="E6285" s="5" t="s">
        <v>26794</v>
      </c>
      <c r="F6285" s="5" t="s">
        <v>26794</v>
      </c>
      <c r="G6285" s="6" t="s">
        <v>32059</v>
      </c>
      <c r="H6285" s="5" t="s">
        <v>32060</v>
      </c>
      <c r="I6285" s="8" t="s">
        <v>32061</v>
      </c>
      <c r="J6285" s="5" t="s">
        <v>42</v>
      </c>
      <c r="K6285" s="5" t="s">
        <v>950</v>
      </c>
    </row>
    <row r="6286">
      <c r="A6286" s="4">
        <v>4852.0</v>
      </c>
      <c r="B6286" s="5" t="s">
        <v>32062</v>
      </c>
      <c r="C6286" s="5" t="s">
        <v>32063</v>
      </c>
      <c r="D6286" s="6" t="s">
        <v>31760</v>
      </c>
      <c r="E6286" s="5" t="s">
        <v>31761</v>
      </c>
      <c r="F6286" s="5" t="s">
        <v>26794</v>
      </c>
      <c r="G6286" s="6" t="s">
        <v>32064</v>
      </c>
      <c r="H6286" s="7" t="s">
        <v>32065</v>
      </c>
      <c r="I6286" s="8" t="str">
        <f>LOWER(SUBSTITUTE(SUBSTITUTE(SUBSTITUTE(SUBSTITUTE(SUBSTITUTE(SUBSTITUTE(SUBSTITUTE(B6286,"S.L.",""),"SL",""),"S.A.",""),"SA","")," ",""),".",""),",",""))&amp;".com"</f>
        <v>majaravique.com</v>
      </c>
      <c r="J6286" s="5" t="s">
        <v>93</v>
      </c>
      <c r="K6286" s="5" t="s">
        <v>1144</v>
      </c>
    </row>
    <row r="6287">
      <c r="A6287" s="4">
        <v>4851.0</v>
      </c>
      <c r="B6287" s="5" t="s">
        <v>32066</v>
      </c>
      <c r="C6287" s="5" t="s">
        <v>32067</v>
      </c>
      <c r="D6287" s="6" t="s">
        <v>31908</v>
      </c>
      <c r="E6287" s="5" t="s">
        <v>26794</v>
      </c>
      <c r="F6287" s="5" t="s">
        <v>26794</v>
      </c>
      <c r="G6287" s="6" t="s">
        <v>32068</v>
      </c>
      <c r="H6287" s="5" t="s">
        <v>32069</v>
      </c>
      <c r="I6287" s="8" t="s">
        <v>41</v>
      </c>
      <c r="J6287" s="5" t="s">
        <v>42</v>
      </c>
      <c r="K6287" s="5" t="s">
        <v>16189</v>
      </c>
    </row>
    <row r="6288">
      <c r="A6288" s="4">
        <v>4850.0</v>
      </c>
      <c r="B6288" s="5" t="s">
        <v>32070</v>
      </c>
      <c r="C6288" s="5" t="s">
        <v>32071</v>
      </c>
      <c r="D6288" s="6" t="s">
        <v>26793</v>
      </c>
      <c r="E6288" s="5" t="s">
        <v>26794</v>
      </c>
      <c r="F6288" s="5" t="s">
        <v>26794</v>
      </c>
      <c r="G6288" s="6" t="s">
        <v>32072</v>
      </c>
      <c r="H6288" s="5" t="s">
        <v>32073</v>
      </c>
      <c r="I6288" s="8" t="s">
        <v>32074</v>
      </c>
      <c r="J6288" s="5" t="s">
        <v>42</v>
      </c>
      <c r="K6288" s="5" t="s">
        <v>12282</v>
      </c>
    </row>
    <row r="6289">
      <c r="A6289" s="4">
        <v>4849.0</v>
      </c>
      <c r="B6289" s="5" t="s">
        <v>32075</v>
      </c>
      <c r="C6289" s="5" t="s">
        <v>32076</v>
      </c>
      <c r="D6289" s="6" t="s">
        <v>31887</v>
      </c>
      <c r="E6289" s="5" t="s">
        <v>26794</v>
      </c>
      <c r="F6289" s="5" t="s">
        <v>26794</v>
      </c>
      <c r="G6289" s="6" t="s">
        <v>32077</v>
      </c>
      <c r="H6289" s="5" t="s">
        <v>32078</v>
      </c>
      <c r="I6289" s="8" t="s">
        <v>32079</v>
      </c>
      <c r="J6289" s="5" t="s">
        <v>108</v>
      </c>
      <c r="K6289" s="4" t="s">
        <v>42</v>
      </c>
    </row>
    <row r="6290">
      <c r="A6290" s="4">
        <v>4848.0</v>
      </c>
      <c r="B6290" s="5" t="s">
        <v>32080</v>
      </c>
      <c r="C6290" s="5" t="s">
        <v>32081</v>
      </c>
      <c r="D6290" s="6" t="s">
        <v>31843</v>
      </c>
      <c r="E6290" s="5" t="s">
        <v>31844</v>
      </c>
      <c r="F6290" s="5" t="s">
        <v>26794</v>
      </c>
      <c r="G6290" s="6" t="s">
        <v>32082</v>
      </c>
      <c r="H6290" s="5" t="s">
        <v>32083</v>
      </c>
      <c r="I6290" s="8" t="s">
        <v>32084</v>
      </c>
      <c r="J6290" s="5" t="s">
        <v>93</v>
      </c>
      <c r="K6290" s="5" t="s">
        <v>711</v>
      </c>
    </row>
    <row r="6291">
      <c r="A6291" s="4">
        <v>4847.0</v>
      </c>
      <c r="B6291" s="5" t="s">
        <v>32085</v>
      </c>
      <c r="C6291" s="5" t="s">
        <v>25660</v>
      </c>
      <c r="D6291" s="6" t="s">
        <v>32086</v>
      </c>
      <c r="E6291" s="5" t="s">
        <v>32087</v>
      </c>
      <c r="F6291" s="5" t="s">
        <v>26794</v>
      </c>
      <c r="G6291" s="6" t="s">
        <v>32088</v>
      </c>
      <c r="H6291" s="5" t="s">
        <v>32089</v>
      </c>
      <c r="I6291" s="8" t="s">
        <v>32090</v>
      </c>
      <c r="J6291" s="5" t="s">
        <v>42</v>
      </c>
      <c r="K6291" s="5" t="s">
        <v>308</v>
      </c>
    </row>
    <row r="6292">
      <c r="A6292" s="4">
        <v>4846.0</v>
      </c>
      <c r="B6292" s="5" t="s">
        <v>32091</v>
      </c>
      <c r="C6292" s="5" t="s">
        <v>25660</v>
      </c>
      <c r="D6292" s="6" t="s">
        <v>32086</v>
      </c>
      <c r="E6292" s="5" t="s">
        <v>32087</v>
      </c>
      <c r="F6292" s="5" t="s">
        <v>26794</v>
      </c>
      <c r="G6292" s="6" t="s">
        <v>32092</v>
      </c>
      <c r="H6292" s="7" t="s">
        <v>32093</v>
      </c>
      <c r="I6292" s="8" t="str">
        <f>LOWER(SUBSTITUTE(SUBSTITUTE(SUBSTITUTE(SUBSTITUTE(SUBSTITUTE(SUBSTITUTE(SUBSTITUTE(B6292,"S.L.",""),"SL",""),"S.A.",""),"SA","")," ",""),".",""),",",""))&amp;".com"</f>
        <v>montehueznarspa.com</v>
      </c>
      <c r="J6292" s="5" t="s">
        <v>18</v>
      </c>
      <c r="K6292" s="5" t="s">
        <v>260</v>
      </c>
    </row>
    <row r="6293">
      <c r="A6293" s="4">
        <v>4845.0</v>
      </c>
      <c r="B6293" s="5" t="s">
        <v>32094</v>
      </c>
      <c r="C6293" s="5" t="s">
        <v>32095</v>
      </c>
      <c r="D6293" s="6" t="s">
        <v>32096</v>
      </c>
      <c r="E6293" s="5" t="s">
        <v>32097</v>
      </c>
      <c r="F6293" s="5" t="s">
        <v>26794</v>
      </c>
      <c r="G6293" s="6" t="s">
        <v>32098</v>
      </c>
      <c r="H6293" s="5" t="s">
        <v>32099</v>
      </c>
      <c r="I6293" s="9" t="s">
        <v>32100</v>
      </c>
      <c r="J6293" s="5" t="s">
        <v>93</v>
      </c>
      <c r="K6293" s="5" t="s">
        <v>170</v>
      </c>
    </row>
    <row r="6294">
      <c r="A6294" s="4">
        <v>4844.0</v>
      </c>
      <c r="B6294" s="5" t="s">
        <v>32101</v>
      </c>
      <c r="C6294" s="5" t="s">
        <v>32102</v>
      </c>
      <c r="D6294" s="6" t="s">
        <v>32096</v>
      </c>
      <c r="E6294" s="5" t="s">
        <v>32097</v>
      </c>
      <c r="F6294" s="5" t="s">
        <v>26794</v>
      </c>
      <c r="G6294" s="6" t="s">
        <v>32103</v>
      </c>
      <c r="H6294" s="5" t="s">
        <v>32104</v>
      </c>
      <c r="I6294" s="8" t="s">
        <v>32105</v>
      </c>
      <c r="J6294" s="5" t="s">
        <v>42</v>
      </c>
      <c r="K6294" s="5" t="s">
        <v>74</v>
      </c>
    </row>
    <row r="6295">
      <c r="A6295" s="4">
        <v>4843.0</v>
      </c>
      <c r="B6295" s="5" t="s">
        <v>32106</v>
      </c>
      <c r="C6295" s="5" t="s">
        <v>32107</v>
      </c>
      <c r="D6295" s="6" t="s">
        <v>32096</v>
      </c>
      <c r="E6295" s="5" t="s">
        <v>32097</v>
      </c>
      <c r="F6295" s="5" t="s">
        <v>26794</v>
      </c>
      <c r="G6295" s="6" t="s">
        <v>32108</v>
      </c>
      <c r="H6295" s="5" t="s">
        <v>32109</v>
      </c>
      <c r="I6295" s="9" t="s">
        <v>32110</v>
      </c>
      <c r="J6295" s="5" t="s">
        <v>93</v>
      </c>
      <c r="K6295" s="5" t="s">
        <v>308</v>
      </c>
    </row>
    <row r="6296">
      <c r="A6296" s="4">
        <v>4842.0</v>
      </c>
      <c r="B6296" s="5" t="s">
        <v>32111</v>
      </c>
      <c r="C6296" s="5" t="s">
        <v>32112</v>
      </c>
      <c r="D6296" s="6" t="s">
        <v>32113</v>
      </c>
      <c r="E6296" s="5" t="s">
        <v>32114</v>
      </c>
      <c r="F6296" s="5" t="s">
        <v>26794</v>
      </c>
      <c r="G6296" s="6" t="s">
        <v>32115</v>
      </c>
      <c r="H6296" s="5" t="s">
        <v>32116</v>
      </c>
      <c r="I6296" s="8" t="s">
        <v>32117</v>
      </c>
      <c r="J6296" s="5" t="s">
        <v>108</v>
      </c>
      <c r="K6296" s="5" t="s">
        <v>218</v>
      </c>
    </row>
    <row r="6297">
      <c r="A6297" s="4">
        <v>4841.0</v>
      </c>
      <c r="B6297" s="5" t="s">
        <v>5245</v>
      </c>
      <c r="C6297" s="5" t="s">
        <v>32118</v>
      </c>
      <c r="D6297" s="6" t="s">
        <v>32119</v>
      </c>
      <c r="E6297" s="5" t="s">
        <v>32120</v>
      </c>
      <c r="F6297" s="5" t="s">
        <v>26794</v>
      </c>
      <c r="G6297" s="6" t="s">
        <v>32121</v>
      </c>
      <c r="H6297" s="5" t="s">
        <v>32122</v>
      </c>
      <c r="I6297" s="9" t="s">
        <v>5248</v>
      </c>
      <c r="J6297" s="5" t="s">
        <v>108</v>
      </c>
      <c r="K6297" s="5" t="s">
        <v>74</v>
      </c>
    </row>
    <row r="6298">
      <c r="A6298" s="4">
        <v>4840.0</v>
      </c>
      <c r="B6298" s="5" t="s">
        <v>32123</v>
      </c>
      <c r="C6298" s="5" t="s">
        <v>32124</v>
      </c>
      <c r="D6298" s="6" t="s">
        <v>31674</v>
      </c>
      <c r="E6298" s="5" t="s">
        <v>31675</v>
      </c>
      <c r="F6298" s="5" t="s">
        <v>26794</v>
      </c>
      <c r="G6298" s="6" t="s">
        <v>32125</v>
      </c>
      <c r="H6298" s="5" t="s">
        <v>32126</v>
      </c>
      <c r="I6298" s="8" t="s">
        <v>32127</v>
      </c>
      <c r="J6298" s="5" t="s">
        <v>42</v>
      </c>
      <c r="K6298" s="5" t="s">
        <v>280</v>
      </c>
    </row>
    <row r="6299">
      <c r="A6299" s="4">
        <v>4839.0</v>
      </c>
      <c r="B6299" s="5" t="s">
        <v>32128</v>
      </c>
      <c r="C6299" s="5" t="s">
        <v>32129</v>
      </c>
      <c r="D6299" s="6" t="s">
        <v>32130</v>
      </c>
      <c r="E6299" s="5" t="s">
        <v>31675</v>
      </c>
      <c r="F6299" s="5" t="s">
        <v>26794</v>
      </c>
      <c r="G6299" s="6" t="s">
        <v>32131</v>
      </c>
      <c r="H6299" s="5" t="s">
        <v>32132</v>
      </c>
      <c r="I6299" s="9" t="s">
        <v>32133</v>
      </c>
      <c r="J6299" s="5" t="s">
        <v>51</v>
      </c>
      <c r="K6299" s="4" t="s">
        <v>42</v>
      </c>
    </row>
    <row r="6300">
      <c r="A6300" s="4">
        <v>4838.0</v>
      </c>
      <c r="B6300" s="5" t="s">
        <v>32134</v>
      </c>
      <c r="C6300" s="5" t="s">
        <v>32135</v>
      </c>
      <c r="D6300" s="6" t="s">
        <v>31674</v>
      </c>
      <c r="E6300" s="5" t="s">
        <v>31675</v>
      </c>
      <c r="F6300" s="5" t="s">
        <v>26794</v>
      </c>
      <c r="G6300" s="6" t="s">
        <v>32136</v>
      </c>
      <c r="H6300" s="7" t="s">
        <v>32137</v>
      </c>
      <c r="I6300" s="8" t="s">
        <v>32138</v>
      </c>
      <c r="J6300" s="5" t="s">
        <v>51</v>
      </c>
      <c r="K6300" s="5" t="s">
        <v>782</v>
      </c>
    </row>
    <row r="6301">
      <c r="A6301" s="4">
        <v>4837.0</v>
      </c>
      <c r="B6301" s="5" t="s">
        <v>32139</v>
      </c>
      <c r="C6301" s="5" t="s">
        <v>32140</v>
      </c>
      <c r="D6301" s="6" t="s">
        <v>31674</v>
      </c>
      <c r="E6301" s="5" t="s">
        <v>31675</v>
      </c>
      <c r="F6301" s="5" t="s">
        <v>26794</v>
      </c>
      <c r="G6301" s="6" t="s">
        <v>32141</v>
      </c>
      <c r="H6301" s="4" t="s">
        <v>32142</v>
      </c>
      <c r="I6301" s="11" t="s">
        <v>32143</v>
      </c>
      <c r="J6301" s="5" t="s">
        <v>93</v>
      </c>
      <c r="K6301" s="5" t="s">
        <v>126</v>
      </c>
    </row>
    <row r="6302">
      <c r="A6302" s="4">
        <v>4836.0</v>
      </c>
      <c r="B6302" s="5" t="s">
        <v>32144</v>
      </c>
      <c r="C6302" s="5" t="s">
        <v>32145</v>
      </c>
      <c r="D6302" s="6" t="s">
        <v>31876</v>
      </c>
      <c r="E6302" s="5" t="s">
        <v>26794</v>
      </c>
      <c r="F6302" s="5" t="s">
        <v>26794</v>
      </c>
      <c r="G6302" s="6" t="s">
        <v>32146</v>
      </c>
      <c r="H6302" s="5" t="s">
        <v>32147</v>
      </c>
      <c r="I6302" s="8" t="s">
        <v>32148</v>
      </c>
      <c r="J6302" s="5" t="s">
        <v>93</v>
      </c>
      <c r="K6302" s="4" t="s">
        <v>42</v>
      </c>
    </row>
    <row r="6303">
      <c r="A6303" s="4">
        <v>4835.0</v>
      </c>
      <c r="B6303" s="5" t="s">
        <v>32149</v>
      </c>
      <c r="C6303" s="5" t="s">
        <v>32150</v>
      </c>
      <c r="D6303" s="6" t="s">
        <v>32151</v>
      </c>
      <c r="E6303" s="5" t="s">
        <v>32152</v>
      </c>
      <c r="F6303" s="5" t="s">
        <v>26794</v>
      </c>
      <c r="G6303" s="6" t="s">
        <v>32153</v>
      </c>
      <c r="H6303" s="7" t="s">
        <v>32154</v>
      </c>
      <c r="I6303" s="8" t="s">
        <v>32155</v>
      </c>
      <c r="J6303" s="5" t="s">
        <v>93</v>
      </c>
      <c r="K6303" s="4" t="s">
        <v>42</v>
      </c>
    </row>
    <row r="6304">
      <c r="A6304" s="4">
        <v>4834.0</v>
      </c>
      <c r="B6304" s="5" t="s">
        <v>32156</v>
      </c>
      <c r="C6304" s="5" t="s">
        <v>32157</v>
      </c>
      <c r="D6304" s="6" t="s">
        <v>31733</v>
      </c>
      <c r="E6304" s="5" t="s">
        <v>31734</v>
      </c>
      <c r="F6304" s="5" t="s">
        <v>26794</v>
      </c>
      <c r="G6304" s="6" t="s">
        <v>32158</v>
      </c>
      <c r="H6304" s="5" t="s">
        <v>32159</v>
      </c>
      <c r="I6304" s="8" t="s">
        <v>32160</v>
      </c>
      <c r="J6304" s="5" t="s">
        <v>51</v>
      </c>
      <c r="K6304" s="5" t="s">
        <v>921</v>
      </c>
    </row>
    <row r="6305">
      <c r="A6305" s="4">
        <v>4833.0</v>
      </c>
      <c r="B6305" s="5" t="s">
        <v>8545</v>
      </c>
      <c r="C6305" s="5" t="s">
        <v>32161</v>
      </c>
      <c r="D6305" s="6" t="s">
        <v>31733</v>
      </c>
      <c r="E6305" s="5" t="s">
        <v>31734</v>
      </c>
      <c r="F6305" s="5" t="s">
        <v>26794</v>
      </c>
      <c r="G6305" s="6" t="s">
        <v>32162</v>
      </c>
      <c r="H6305" s="5" t="s">
        <v>32163</v>
      </c>
      <c r="I6305" s="8" t="s">
        <v>32164</v>
      </c>
      <c r="J6305" s="5" t="s">
        <v>108</v>
      </c>
      <c r="K6305" s="5" t="s">
        <v>578</v>
      </c>
    </row>
    <row r="6306">
      <c r="A6306" s="4">
        <v>4832.0</v>
      </c>
      <c r="B6306" s="5" t="s">
        <v>32165</v>
      </c>
      <c r="C6306" s="5" t="s">
        <v>32166</v>
      </c>
      <c r="D6306" s="6" t="s">
        <v>31667</v>
      </c>
      <c r="E6306" s="5" t="s">
        <v>31668</v>
      </c>
      <c r="F6306" s="5" t="s">
        <v>26794</v>
      </c>
      <c r="G6306" s="6" t="s">
        <v>32167</v>
      </c>
      <c r="H6306" s="7" t="s">
        <v>32168</v>
      </c>
      <c r="I6306" s="8" t="s">
        <v>32169</v>
      </c>
      <c r="J6306" s="5" t="s">
        <v>108</v>
      </c>
      <c r="K6306" s="5" t="s">
        <v>679</v>
      </c>
    </row>
    <row r="6307">
      <c r="A6307" s="4">
        <v>4831.0</v>
      </c>
      <c r="B6307" s="5" t="s">
        <v>32170</v>
      </c>
      <c r="C6307" s="5" t="s">
        <v>32171</v>
      </c>
      <c r="D6307" s="6" t="s">
        <v>31667</v>
      </c>
      <c r="E6307" s="5" t="s">
        <v>31668</v>
      </c>
      <c r="F6307" s="5" t="s">
        <v>26794</v>
      </c>
      <c r="G6307" s="6" t="s">
        <v>32172</v>
      </c>
      <c r="H6307" s="5" t="s">
        <v>32173</v>
      </c>
      <c r="I6307" s="8" t="s">
        <v>32174</v>
      </c>
      <c r="J6307" s="5" t="s">
        <v>463</v>
      </c>
      <c r="K6307" s="5" t="s">
        <v>308</v>
      </c>
    </row>
    <row r="6308">
      <c r="A6308" s="4">
        <v>4830.0</v>
      </c>
      <c r="B6308" s="5" t="s">
        <v>32175</v>
      </c>
      <c r="C6308" s="5" t="s">
        <v>32176</v>
      </c>
      <c r="D6308" s="6" t="s">
        <v>32177</v>
      </c>
      <c r="E6308" s="5" t="s">
        <v>32178</v>
      </c>
      <c r="F6308" s="5" t="s">
        <v>26794</v>
      </c>
      <c r="G6308" s="6" t="s">
        <v>32179</v>
      </c>
      <c r="H6308" s="7" t="s">
        <v>32180</v>
      </c>
      <c r="I6308" s="8" t="s">
        <v>32181</v>
      </c>
      <c r="J6308" s="5" t="s">
        <v>42</v>
      </c>
      <c r="K6308" s="5" t="s">
        <v>212</v>
      </c>
    </row>
    <row r="6309">
      <c r="A6309" s="4">
        <v>4829.0</v>
      </c>
      <c r="B6309" s="5" t="s">
        <v>32182</v>
      </c>
      <c r="C6309" s="5" t="s">
        <v>32183</v>
      </c>
      <c r="D6309" s="6" t="s">
        <v>31760</v>
      </c>
      <c r="E6309" s="5" t="s">
        <v>31761</v>
      </c>
      <c r="F6309" s="5" t="s">
        <v>26794</v>
      </c>
      <c r="G6309" s="6" t="s">
        <v>32184</v>
      </c>
      <c r="H6309" s="7" t="s">
        <v>32185</v>
      </c>
      <c r="I6309" s="4" t="str">
        <f>LOWER(SUBSTITUTE(SUBSTITUTE(SUBSTITUTE(SUBSTITUTE(SUBSTITUTE(SUBSTITUTE(SUBSTITUTE(B6309,"S.L.",""),"SL",""),"S.A.",""),"SA","")," ",""),".",""),",",""))&amp;".com"</f>
        <v>villamaría.com</v>
      </c>
      <c r="J6309" s="5" t="s">
        <v>42</v>
      </c>
      <c r="K6309" s="5" t="s">
        <v>19</v>
      </c>
    </row>
    <row r="6310">
      <c r="A6310" s="4">
        <v>4827.0</v>
      </c>
      <c r="B6310" s="5" t="s">
        <v>32186</v>
      </c>
      <c r="C6310" s="5" t="s">
        <v>32187</v>
      </c>
      <c r="D6310" s="6" t="s">
        <v>31760</v>
      </c>
      <c r="E6310" s="5" t="s">
        <v>31761</v>
      </c>
      <c r="F6310" s="5" t="s">
        <v>26794</v>
      </c>
      <c r="G6310" s="6" t="s">
        <v>32188</v>
      </c>
      <c r="H6310" s="5" t="s">
        <v>32189</v>
      </c>
      <c r="I6310" s="8" t="s">
        <v>32190</v>
      </c>
      <c r="J6310" s="5" t="s">
        <v>108</v>
      </c>
      <c r="K6310" s="5" t="s">
        <v>782</v>
      </c>
    </row>
    <row r="6311">
      <c r="A6311" s="4">
        <v>4828.0</v>
      </c>
      <c r="B6311" s="5" t="s">
        <v>32191</v>
      </c>
      <c r="C6311" s="5" t="s">
        <v>32192</v>
      </c>
      <c r="D6311" s="6" t="s">
        <v>31760</v>
      </c>
      <c r="E6311" s="5" t="s">
        <v>31761</v>
      </c>
      <c r="F6311" s="5" t="s">
        <v>26794</v>
      </c>
      <c r="G6311" s="6" t="s">
        <v>32188</v>
      </c>
      <c r="H6311" s="5" t="s">
        <v>32189</v>
      </c>
      <c r="I6311" s="8" t="s">
        <v>32190</v>
      </c>
      <c r="J6311" s="5" t="s">
        <v>463</v>
      </c>
      <c r="K6311" s="5" t="s">
        <v>280</v>
      </c>
    </row>
    <row r="6312">
      <c r="A6312" s="4">
        <v>4826.0</v>
      </c>
      <c r="B6312" s="5" t="s">
        <v>32193</v>
      </c>
      <c r="C6312" s="5" t="s">
        <v>32194</v>
      </c>
      <c r="D6312" s="6" t="s">
        <v>32195</v>
      </c>
      <c r="E6312" s="5" t="s">
        <v>32196</v>
      </c>
      <c r="F6312" s="5" t="s">
        <v>26794</v>
      </c>
      <c r="G6312" s="6" t="s">
        <v>32197</v>
      </c>
      <c r="H6312" s="5" t="s">
        <v>32198</v>
      </c>
      <c r="I6312" s="8" t="s">
        <v>32199</v>
      </c>
      <c r="J6312" s="5" t="s">
        <v>93</v>
      </c>
      <c r="K6312" s="5" t="s">
        <v>18212</v>
      </c>
    </row>
    <row r="6313">
      <c r="A6313" s="4">
        <v>4825.0</v>
      </c>
      <c r="B6313" s="5" t="s">
        <v>32200</v>
      </c>
      <c r="C6313" s="5" t="s">
        <v>32201</v>
      </c>
      <c r="D6313" s="6" t="s">
        <v>32202</v>
      </c>
      <c r="E6313" s="5" t="s">
        <v>32203</v>
      </c>
      <c r="F6313" s="5" t="s">
        <v>26794</v>
      </c>
      <c r="G6313" s="6" t="s">
        <v>32204</v>
      </c>
      <c r="H6313" s="5" t="s">
        <v>32205</v>
      </c>
      <c r="I6313" s="8" t="s">
        <v>32206</v>
      </c>
      <c r="J6313" s="5" t="s">
        <v>108</v>
      </c>
      <c r="K6313" s="5" t="s">
        <v>4701</v>
      </c>
    </row>
    <row r="6314">
      <c r="A6314" s="4">
        <v>4824.0</v>
      </c>
      <c r="B6314" s="5" t="s">
        <v>32207</v>
      </c>
      <c r="C6314" s="5" t="s">
        <v>32208</v>
      </c>
      <c r="D6314" s="6" t="s">
        <v>32209</v>
      </c>
      <c r="E6314" s="5" t="s">
        <v>31936</v>
      </c>
      <c r="F6314" s="5" t="s">
        <v>26794</v>
      </c>
      <c r="G6314" s="6" t="s">
        <v>32210</v>
      </c>
      <c r="H6314" s="7" t="s">
        <v>32211</v>
      </c>
      <c r="I6314" s="8" t="str">
        <f>LOWER(SUBSTITUTE(SUBSTITUTE(SUBSTITUTE(SUBSTITUTE(SUBSTITUTE(SUBSTITUTE(SUBSTITUTE(B6314,"S.L.",""),"SL",""),"S.A.",""),"SA","")," ",""),".",""),",",""))&amp;".com"</f>
        <v>hotelfortwest.com</v>
      </c>
      <c r="J6314" s="5" t="s">
        <v>108</v>
      </c>
      <c r="K6314" s="4" t="s">
        <v>42</v>
      </c>
    </row>
    <row r="6315">
      <c r="A6315" s="4">
        <v>4823.0</v>
      </c>
      <c r="B6315" s="5" t="s">
        <v>32212</v>
      </c>
      <c r="C6315" s="5" t="s">
        <v>32213</v>
      </c>
      <c r="D6315" s="6" t="s">
        <v>32214</v>
      </c>
      <c r="E6315" s="5" t="s">
        <v>32215</v>
      </c>
      <c r="F6315" s="5" t="s">
        <v>26794</v>
      </c>
      <c r="G6315" s="6" t="s">
        <v>32216</v>
      </c>
      <c r="H6315" s="5" t="s">
        <v>32217</v>
      </c>
      <c r="I6315" s="8" t="s">
        <v>32218</v>
      </c>
      <c r="J6315" s="5" t="s">
        <v>18</v>
      </c>
      <c r="K6315" s="5" t="s">
        <v>66</v>
      </c>
    </row>
    <row r="6316">
      <c r="A6316" s="4">
        <v>4822.0</v>
      </c>
      <c r="B6316" s="5" t="s">
        <v>32219</v>
      </c>
      <c r="C6316" s="5" t="s">
        <v>32220</v>
      </c>
      <c r="D6316" s="6" t="s">
        <v>32221</v>
      </c>
      <c r="E6316" s="5" t="s">
        <v>32222</v>
      </c>
      <c r="F6316" s="5" t="s">
        <v>26794</v>
      </c>
      <c r="G6316" s="6" t="s">
        <v>32223</v>
      </c>
      <c r="H6316" s="7" t="s">
        <v>32224</v>
      </c>
      <c r="I6316" s="11" t="s">
        <v>32225</v>
      </c>
      <c r="J6316" s="5" t="s">
        <v>108</v>
      </c>
      <c r="K6316" s="5" t="s">
        <v>27</v>
      </c>
    </row>
    <row r="6317">
      <c r="A6317" s="4">
        <v>4821.0</v>
      </c>
      <c r="B6317" s="5" t="s">
        <v>32226</v>
      </c>
      <c r="C6317" s="5" t="s">
        <v>32227</v>
      </c>
      <c r="D6317" s="6" t="s">
        <v>32228</v>
      </c>
      <c r="E6317" s="5" t="s">
        <v>26794</v>
      </c>
      <c r="F6317" s="5" t="s">
        <v>26794</v>
      </c>
      <c r="G6317" s="6" t="s">
        <v>32229</v>
      </c>
      <c r="H6317" s="5" t="s">
        <v>32230</v>
      </c>
      <c r="I6317" s="9" t="s">
        <v>32231</v>
      </c>
      <c r="J6317" s="5" t="s">
        <v>108</v>
      </c>
      <c r="K6317" s="5" t="s">
        <v>2668</v>
      </c>
    </row>
    <row r="6318">
      <c r="A6318" s="4">
        <v>4820.0</v>
      </c>
      <c r="B6318" s="5" t="s">
        <v>32232</v>
      </c>
      <c r="C6318" s="5" t="s">
        <v>32233</v>
      </c>
      <c r="D6318" s="6" t="s">
        <v>32234</v>
      </c>
      <c r="E6318" s="5" t="s">
        <v>32235</v>
      </c>
      <c r="F6318" s="5" t="s">
        <v>26794</v>
      </c>
      <c r="G6318" s="6" t="s">
        <v>32236</v>
      </c>
      <c r="H6318" s="5" t="s">
        <v>32237</v>
      </c>
      <c r="I6318" s="8" t="s">
        <v>32238</v>
      </c>
      <c r="J6318" s="5" t="s">
        <v>108</v>
      </c>
      <c r="K6318" s="5" t="s">
        <v>294</v>
      </c>
    </row>
    <row r="6319">
      <c r="A6319" s="4">
        <v>4819.0</v>
      </c>
      <c r="B6319" s="5" t="s">
        <v>32239</v>
      </c>
      <c r="C6319" s="5" t="s">
        <v>32240</v>
      </c>
      <c r="D6319" s="6" t="s">
        <v>32228</v>
      </c>
      <c r="E6319" s="5" t="s">
        <v>26794</v>
      </c>
      <c r="F6319" s="5" t="s">
        <v>26794</v>
      </c>
      <c r="G6319" s="6" t="s">
        <v>32241</v>
      </c>
      <c r="H6319" s="5" t="s">
        <v>32242</v>
      </c>
      <c r="I6319" s="8" t="s">
        <v>32243</v>
      </c>
      <c r="J6319" s="5" t="s">
        <v>108</v>
      </c>
      <c r="K6319" s="5" t="s">
        <v>2145</v>
      </c>
    </row>
    <row r="6320">
      <c r="A6320" s="4">
        <v>4818.0</v>
      </c>
      <c r="B6320" s="5" t="s">
        <v>32244</v>
      </c>
      <c r="C6320" s="5" t="s">
        <v>32245</v>
      </c>
      <c r="D6320" s="6" t="s">
        <v>32228</v>
      </c>
      <c r="E6320" s="5" t="s">
        <v>26794</v>
      </c>
      <c r="F6320" s="5" t="s">
        <v>26794</v>
      </c>
      <c r="G6320" s="6" t="s">
        <v>32246</v>
      </c>
      <c r="H6320" s="5" t="s">
        <v>32247</v>
      </c>
      <c r="I6320" s="8" t="s">
        <v>32248</v>
      </c>
      <c r="J6320" s="5" t="s">
        <v>42</v>
      </c>
      <c r="K6320" s="5" t="s">
        <v>921</v>
      </c>
    </row>
    <row r="6321">
      <c r="A6321" s="4">
        <v>4817.0</v>
      </c>
      <c r="B6321" s="5" t="s">
        <v>32249</v>
      </c>
      <c r="C6321" s="5" t="s">
        <v>32250</v>
      </c>
      <c r="D6321" s="6" t="s">
        <v>32228</v>
      </c>
      <c r="E6321" s="5" t="s">
        <v>26794</v>
      </c>
      <c r="F6321" s="5" t="s">
        <v>26794</v>
      </c>
      <c r="G6321" s="6" t="s">
        <v>32251</v>
      </c>
      <c r="H6321" s="5" t="s">
        <v>32252</v>
      </c>
      <c r="I6321" s="9" t="s">
        <v>32253</v>
      </c>
      <c r="J6321" s="5" t="s">
        <v>108</v>
      </c>
      <c r="K6321" s="5" t="s">
        <v>1495</v>
      </c>
    </row>
    <row r="6322">
      <c r="A6322" s="4">
        <v>4816.0</v>
      </c>
      <c r="B6322" s="5" t="s">
        <v>32254</v>
      </c>
      <c r="C6322" s="5" t="s">
        <v>32255</v>
      </c>
      <c r="D6322" s="6" t="s">
        <v>31908</v>
      </c>
      <c r="E6322" s="5" t="s">
        <v>26794</v>
      </c>
      <c r="F6322" s="5" t="s">
        <v>26794</v>
      </c>
      <c r="G6322" s="6" t="s">
        <v>32256</v>
      </c>
      <c r="H6322" s="5" t="s">
        <v>32257</v>
      </c>
      <c r="I6322" s="11" t="s">
        <v>32258</v>
      </c>
      <c r="J6322" s="5" t="s">
        <v>753</v>
      </c>
      <c r="K6322" s="4" t="s">
        <v>42</v>
      </c>
    </row>
    <row r="6323">
      <c r="A6323" s="4">
        <v>4815.0</v>
      </c>
      <c r="B6323" s="5" t="s">
        <v>32259</v>
      </c>
      <c r="C6323" s="5" t="s">
        <v>32260</v>
      </c>
      <c r="D6323" s="6" t="s">
        <v>32261</v>
      </c>
      <c r="E6323" s="5" t="s">
        <v>26794</v>
      </c>
      <c r="F6323" s="5" t="s">
        <v>26794</v>
      </c>
      <c r="G6323" s="6" t="s">
        <v>32262</v>
      </c>
      <c r="H6323" s="7" t="s">
        <v>32263</v>
      </c>
      <c r="I6323" s="8" t="str">
        <f>LOWER(SUBSTITUTE(SUBSTITUTE(SUBSTITUTE(SUBSTITUTE(SUBSTITUTE(SUBSTITUTE(SUBSTITUTE(B6323,"S.L.",""),"SL",""),"S.A.",""),"SA","")," ",""),".",""),",",""))&amp;".com"</f>
        <v>grupotresrestauraciones2010.com</v>
      </c>
      <c r="J6323" s="5" t="s">
        <v>93</v>
      </c>
      <c r="K6323" s="4" t="s">
        <v>42</v>
      </c>
    </row>
    <row r="6324">
      <c r="A6324" s="4">
        <v>4814.0</v>
      </c>
      <c r="B6324" s="5" t="s">
        <v>32264</v>
      </c>
      <c r="C6324" s="5" t="s">
        <v>32265</v>
      </c>
      <c r="D6324" s="6" t="s">
        <v>32266</v>
      </c>
      <c r="E6324" s="5" t="s">
        <v>26794</v>
      </c>
      <c r="F6324" s="5" t="s">
        <v>26794</v>
      </c>
      <c r="G6324" s="6" t="s">
        <v>32267</v>
      </c>
      <c r="H6324" s="4" t="s">
        <v>32268</v>
      </c>
      <c r="I6324" s="8" t="s">
        <v>8159</v>
      </c>
      <c r="J6324" s="5" t="s">
        <v>108</v>
      </c>
      <c r="K6324" s="5" t="s">
        <v>25738</v>
      </c>
    </row>
    <row r="6325">
      <c r="A6325" s="4">
        <v>4813.0</v>
      </c>
      <c r="B6325" s="5" t="s">
        <v>32269</v>
      </c>
      <c r="C6325" s="5" t="s">
        <v>32270</v>
      </c>
      <c r="D6325" s="6" t="s">
        <v>31985</v>
      </c>
      <c r="E6325" s="5" t="s">
        <v>26794</v>
      </c>
      <c r="F6325" s="5" t="s">
        <v>26794</v>
      </c>
      <c r="G6325" s="6" t="s">
        <v>32271</v>
      </c>
      <c r="H6325" s="5" t="s">
        <v>18806</v>
      </c>
      <c r="I6325" s="8" t="s">
        <v>32272</v>
      </c>
      <c r="J6325" s="5" t="s">
        <v>108</v>
      </c>
      <c r="K6325" s="5" t="s">
        <v>1398</v>
      </c>
    </row>
    <row r="6326">
      <c r="A6326" s="4">
        <v>4812.0</v>
      </c>
      <c r="B6326" s="5" t="s">
        <v>32273</v>
      </c>
      <c r="C6326" s="5" t="s">
        <v>32274</v>
      </c>
      <c r="D6326" s="6" t="s">
        <v>31985</v>
      </c>
      <c r="E6326" s="5" t="s">
        <v>26794</v>
      </c>
      <c r="F6326" s="5" t="s">
        <v>26794</v>
      </c>
      <c r="G6326" s="6" t="s">
        <v>32275</v>
      </c>
      <c r="H6326" s="5" t="s">
        <v>32276</v>
      </c>
      <c r="I6326" s="8" t="s">
        <v>32277</v>
      </c>
      <c r="J6326" s="5" t="s">
        <v>108</v>
      </c>
      <c r="K6326" s="5" t="s">
        <v>43</v>
      </c>
    </row>
    <row r="6327">
      <c r="A6327" s="4">
        <v>4811.0</v>
      </c>
      <c r="B6327" s="5" t="s">
        <v>32278</v>
      </c>
      <c r="C6327" s="5" t="s">
        <v>32279</v>
      </c>
      <c r="D6327" s="6" t="s">
        <v>32261</v>
      </c>
      <c r="E6327" s="5" t="s">
        <v>26794</v>
      </c>
      <c r="F6327" s="5" t="s">
        <v>26794</v>
      </c>
      <c r="G6327" s="6" t="s">
        <v>32280</v>
      </c>
      <c r="H6327" s="5" t="s">
        <v>32281</v>
      </c>
      <c r="I6327" s="8" t="s">
        <v>32282</v>
      </c>
      <c r="J6327" s="5" t="s">
        <v>51</v>
      </c>
      <c r="K6327" s="4" t="s">
        <v>42</v>
      </c>
    </row>
    <row r="6328">
      <c r="A6328" s="4">
        <v>4810.0</v>
      </c>
      <c r="B6328" s="5" t="s">
        <v>32283</v>
      </c>
      <c r="C6328" s="5" t="s">
        <v>32284</v>
      </c>
      <c r="D6328" s="6" t="s">
        <v>31876</v>
      </c>
      <c r="E6328" s="5" t="s">
        <v>26794</v>
      </c>
      <c r="F6328" s="5" t="s">
        <v>26794</v>
      </c>
      <c r="G6328" s="6" t="s">
        <v>32285</v>
      </c>
      <c r="H6328" s="4" t="s">
        <v>32286</v>
      </c>
      <c r="I6328" s="8" t="s">
        <v>32287</v>
      </c>
      <c r="J6328" s="5" t="s">
        <v>18</v>
      </c>
      <c r="K6328" s="4" t="s">
        <v>42</v>
      </c>
    </row>
    <row r="6329">
      <c r="A6329" s="4">
        <v>4809.0</v>
      </c>
      <c r="B6329" s="5" t="s">
        <v>32288</v>
      </c>
      <c r="C6329" s="5" t="s">
        <v>32289</v>
      </c>
      <c r="D6329" s="6" t="s">
        <v>31876</v>
      </c>
      <c r="E6329" s="5" t="s">
        <v>26794</v>
      </c>
      <c r="F6329" s="5" t="s">
        <v>26794</v>
      </c>
      <c r="G6329" s="6" t="s">
        <v>32290</v>
      </c>
      <c r="H6329" s="5" t="s">
        <v>32291</v>
      </c>
      <c r="I6329" s="8" t="s">
        <v>32292</v>
      </c>
      <c r="J6329" s="5" t="s">
        <v>51</v>
      </c>
      <c r="K6329" s="5" t="s">
        <v>921</v>
      </c>
    </row>
    <row r="6330">
      <c r="A6330" s="4">
        <v>4808.0</v>
      </c>
      <c r="B6330" s="5" t="s">
        <v>32293</v>
      </c>
      <c r="C6330" s="5" t="s">
        <v>32294</v>
      </c>
      <c r="D6330" s="6" t="s">
        <v>31876</v>
      </c>
      <c r="E6330" s="5" t="s">
        <v>26794</v>
      </c>
      <c r="F6330" s="5" t="s">
        <v>26794</v>
      </c>
      <c r="G6330" s="6" t="s">
        <v>32295</v>
      </c>
      <c r="H6330" s="7" t="s">
        <v>32296</v>
      </c>
      <c r="I6330" s="8" t="str">
        <f>LOWER(SUBSTITUTE(SUBSTITUTE(SUBSTITUTE(SUBSTITUTE(SUBSTITUTE(SUBSTITUTE(SUBSTITUTE(B6330,"S.L.",""),"SL",""),"S.A.",""),"SA","")," ",""),".",""),",",""))&amp;".com"</f>
        <v>radepa.com</v>
      </c>
      <c r="J6330" s="5" t="s">
        <v>42</v>
      </c>
      <c r="K6330" s="4" t="s">
        <v>42</v>
      </c>
    </row>
    <row r="6331">
      <c r="A6331" s="4">
        <v>4807.0</v>
      </c>
      <c r="B6331" s="5" t="s">
        <v>32297</v>
      </c>
      <c r="C6331" s="5" t="s">
        <v>32298</v>
      </c>
      <c r="D6331" s="6" t="s">
        <v>31876</v>
      </c>
      <c r="E6331" s="5" t="s">
        <v>26794</v>
      </c>
      <c r="F6331" s="5" t="s">
        <v>26794</v>
      </c>
      <c r="G6331" s="6" t="s">
        <v>32299</v>
      </c>
      <c r="H6331" s="5" t="s">
        <v>32300</v>
      </c>
      <c r="I6331" s="8" t="s">
        <v>32301</v>
      </c>
      <c r="J6331" s="5" t="s">
        <v>18</v>
      </c>
      <c r="K6331" s="5" t="s">
        <v>43</v>
      </c>
    </row>
    <row r="6332">
      <c r="A6332" s="4">
        <v>4806.0</v>
      </c>
      <c r="B6332" s="5" t="s">
        <v>32302</v>
      </c>
      <c r="C6332" s="5" t="s">
        <v>32303</v>
      </c>
      <c r="D6332" s="6" t="s">
        <v>26793</v>
      </c>
      <c r="E6332" s="5" t="s">
        <v>26794</v>
      </c>
      <c r="F6332" s="5" t="s">
        <v>26794</v>
      </c>
      <c r="G6332" s="6" t="s">
        <v>32304</v>
      </c>
      <c r="H6332" s="5" t="s">
        <v>32305</v>
      </c>
      <c r="I6332" s="8" t="s">
        <v>17463</v>
      </c>
      <c r="J6332" s="5" t="s">
        <v>108</v>
      </c>
      <c r="K6332" s="5" t="s">
        <v>1027</v>
      </c>
    </row>
    <row r="6333">
      <c r="A6333" s="4">
        <v>4805.0</v>
      </c>
      <c r="B6333" s="5" t="s">
        <v>376</v>
      </c>
      <c r="C6333" s="5" t="s">
        <v>32306</v>
      </c>
      <c r="D6333" s="6" t="s">
        <v>31887</v>
      </c>
      <c r="E6333" s="5" t="s">
        <v>26794</v>
      </c>
      <c r="F6333" s="5" t="s">
        <v>26794</v>
      </c>
      <c r="G6333" s="6" t="s">
        <v>32307</v>
      </c>
      <c r="H6333" s="5" t="s">
        <v>32308</v>
      </c>
      <c r="I6333" s="8" t="s">
        <v>32309</v>
      </c>
      <c r="J6333" s="5" t="s">
        <v>108</v>
      </c>
      <c r="K6333" s="5" t="s">
        <v>7591</v>
      </c>
    </row>
    <row r="6334">
      <c r="A6334" s="4">
        <v>4804.0</v>
      </c>
      <c r="B6334" s="5" t="s">
        <v>32310</v>
      </c>
      <c r="C6334" s="5" t="s">
        <v>32311</v>
      </c>
      <c r="D6334" s="6" t="s">
        <v>31876</v>
      </c>
      <c r="E6334" s="5" t="s">
        <v>26794</v>
      </c>
      <c r="F6334" s="5" t="s">
        <v>26794</v>
      </c>
      <c r="G6334" s="6" t="s">
        <v>32312</v>
      </c>
      <c r="H6334" s="5" t="s">
        <v>32313</v>
      </c>
      <c r="I6334" s="8" t="s">
        <v>32314</v>
      </c>
      <c r="J6334" s="5" t="s">
        <v>108</v>
      </c>
      <c r="K6334" s="5" t="s">
        <v>280</v>
      </c>
    </row>
    <row r="6335">
      <c r="A6335" s="4">
        <v>4803.0</v>
      </c>
      <c r="B6335" s="5" t="s">
        <v>32315</v>
      </c>
      <c r="C6335" s="5" t="s">
        <v>32316</v>
      </c>
      <c r="D6335" s="6" t="s">
        <v>31876</v>
      </c>
      <c r="E6335" s="5" t="s">
        <v>26794</v>
      </c>
      <c r="F6335" s="5" t="s">
        <v>26794</v>
      </c>
      <c r="G6335" s="6" t="s">
        <v>32317</v>
      </c>
      <c r="H6335" s="5" t="s">
        <v>32318</v>
      </c>
      <c r="I6335" s="8" t="s">
        <v>32319</v>
      </c>
      <c r="J6335" s="5" t="s">
        <v>18</v>
      </c>
      <c r="K6335" s="5" t="s">
        <v>1216</v>
      </c>
    </row>
    <row r="6336">
      <c r="A6336" s="4">
        <v>4802.0</v>
      </c>
      <c r="B6336" s="5" t="s">
        <v>32320</v>
      </c>
      <c r="C6336" s="5" t="s">
        <v>32321</v>
      </c>
      <c r="D6336" s="6" t="s">
        <v>32266</v>
      </c>
      <c r="E6336" s="5" t="s">
        <v>26794</v>
      </c>
      <c r="F6336" s="5" t="s">
        <v>26794</v>
      </c>
      <c r="G6336" s="6" t="s">
        <v>32322</v>
      </c>
      <c r="H6336" s="5" t="s">
        <v>26527</v>
      </c>
      <c r="I6336" s="8" t="s">
        <v>32323</v>
      </c>
      <c r="J6336" s="5" t="s">
        <v>18</v>
      </c>
      <c r="K6336" s="5" t="s">
        <v>17562</v>
      </c>
    </row>
    <row r="6337">
      <c r="A6337" s="4">
        <v>4801.0</v>
      </c>
      <c r="B6337" s="5" t="s">
        <v>32324</v>
      </c>
      <c r="C6337" s="5" t="s">
        <v>32325</v>
      </c>
      <c r="D6337" s="6" t="s">
        <v>31876</v>
      </c>
      <c r="E6337" s="5" t="s">
        <v>26794</v>
      </c>
      <c r="F6337" s="5" t="s">
        <v>26794</v>
      </c>
      <c r="G6337" s="6" t="s">
        <v>32326</v>
      </c>
      <c r="H6337" s="5" t="s">
        <v>32327</v>
      </c>
      <c r="I6337" s="11" t="s">
        <v>32328</v>
      </c>
      <c r="J6337" s="5" t="s">
        <v>42</v>
      </c>
      <c r="K6337" s="4" t="s">
        <v>42</v>
      </c>
    </row>
    <row r="6338">
      <c r="A6338" s="4">
        <v>4800.0</v>
      </c>
      <c r="B6338" s="5" t="s">
        <v>32329</v>
      </c>
      <c r="C6338" s="5" t="s">
        <v>32330</v>
      </c>
      <c r="D6338" s="6" t="s">
        <v>31881</v>
      </c>
      <c r="E6338" s="5" t="s">
        <v>26794</v>
      </c>
      <c r="F6338" s="5" t="s">
        <v>26794</v>
      </c>
      <c r="G6338" s="6" t="s">
        <v>32331</v>
      </c>
      <c r="H6338" s="5" t="s">
        <v>32332</v>
      </c>
      <c r="I6338" s="8" t="s">
        <v>41</v>
      </c>
      <c r="J6338" s="5" t="s">
        <v>42</v>
      </c>
      <c r="K6338" s="5" t="s">
        <v>17886</v>
      </c>
    </row>
    <row r="6339">
      <c r="A6339" s="4">
        <v>4799.0</v>
      </c>
      <c r="B6339" s="5" t="s">
        <v>32333</v>
      </c>
      <c r="C6339" s="5" t="s">
        <v>32334</v>
      </c>
      <c r="D6339" s="6" t="s">
        <v>32266</v>
      </c>
      <c r="E6339" s="5" t="s">
        <v>26794</v>
      </c>
      <c r="F6339" s="5" t="s">
        <v>26794</v>
      </c>
      <c r="G6339" s="6" t="s">
        <v>32335</v>
      </c>
      <c r="H6339" s="5" t="s">
        <v>32336</v>
      </c>
      <c r="I6339" s="8" t="s">
        <v>32337</v>
      </c>
      <c r="J6339" s="5" t="s">
        <v>18</v>
      </c>
      <c r="K6339" s="5" t="s">
        <v>10086</v>
      </c>
    </row>
    <row r="6340">
      <c r="A6340" s="4">
        <v>4798.0</v>
      </c>
      <c r="B6340" s="5" t="s">
        <v>32338</v>
      </c>
      <c r="C6340" s="5" t="s">
        <v>32339</v>
      </c>
      <c r="D6340" s="6" t="s">
        <v>31881</v>
      </c>
      <c r="E6340" s="5" t="s">
        <v>26794</v>
      </c>
      <c r="F6340" s="5" t="s">
        <v>26794</v>
      </c>
      <c r="G6340" s="6" t="s">
        <v>32340</v>
      </c>
      <c r="H6340" s="5" t="s">
        <v>32341</v>
      </c>
      <c r="I6340" s="8" t="s">
        <v>32342</v>
      </c>
      <c r="J6340" s="5" t="s">
        <v>108</v>
      </c>
      <c r="K6340" s="5" t="s">
        <v>115</v>
      </c>
    </row>
    <row r="6341">
      <c r="A6341" s="4">
        <v>4797.0</v>
      </c>
      <c r="B6341" s="5" t="s">
        <v>32343</v>
      </c>
      <c r="C6341" s="5" t="s">
        <v>32344</v>
      </c>
      <c r="D6341" s="6" t="s">
        <v>32345</v>
      </c>
      <c r="E6341" s="5" t="s">
        <v>26794</v>
      </c>
      <c r="F6341" s="5" t="s">
        <v>26794</v>
      </c>
      <c r="G6341" s="6" t="s">
        <v>32346</v>
      </c>
      <c r="H6341" s="5" t="s">
        <v>32347</v>
      </c>
      <c r="I6341" s="8" t="s">
        <v>13382</v>
      </c>
      <c r="J6341" s="5" t="s">
        <v>108</v>
      </c>
      <c r="K6341" s="5" t="s">
        <v>368</v>
      </c>
    </row>
    <row r="6342">
      <c r="A6342" s="4">
        <v>4796.0</v>
      </c>
      <c r="B6342" s="5" t="s">
        <v>32348</v>
      </c>
      <c r="C6342" s="5" t="s">
        <v>32349</v>
      </c>
      <c r="D6342" s="6" t="s">
        <v>26793</v>
      </c>
      <c r="E6342" s="5" t="s">
        <v>26794</v>
      </c>
      <c r="F6342" s="5" t="s">
        <v>26794</v>
      </c>
      <c r="G6342" s="6" t="s">
        <v>32350</v>
      </c>
      <c r="H6342" s="5" t="s">
        <v>32351</v>
      </c>
      <c r="I6342" s="8" t="s">
        <v>32352</v>
      </c>
      <c r="J6342" s="5" t="s">
        <v>18</v>
      </c>
      <c r="K6342" s="5" t="s">
        <v>21605</v>
      </c>
    </row>
    <row r="6343">
      <c r="A6343" s="4">
        <v>4795.0</v>
      </c>
      <c r="B6343" s="5" t="s">
        <v>32353</v>
      </c>
      <c r="C6343" s="5" t="s">
        <v>32354</v>
      </c>
      <c r="D6343" s="6" t="s">
        <v>31908</v>
      </c>
      <c r="E6343" s="5" t="s">
        <v>26794</v>
      </c>
      <c r="F6343" s="5" t="s">
        <v>26794</v>
      </c>
      <c r="G6343" s="6" t="s">
        <v>32355</v>
      </c>
      <c r="H6343" s="5" t="s">
        <v>32356</v>
      </c>
      <c r="I6343" s="8" t="s">
        <v>8159</v>
      </c>
      <c r="J6343" s="5" t="s">
        <v>18</v>
      </c>
      <c r="K6343" s="5" t="s">
        <v>16959</v>
      </c>
    </row>
    <row r="6344">
      <c r="A6344" s="4">
        <v>4794.0</v>
      </c>
      <c r="B6344" s="5" t="s">
        <v>32357</v>
      </c>
      <c r="C6344" s="5" t="s">
        <v>32358</v>
      </c>
      <c r="D6344" s="6" t="s">
        <v>31908</v>
      </c>
      <c r="E6344" s="5" t="s">
        <v>26794</v>
      </c>
      <c r="F6344" s="5" t="s">
        <v>26794</v>
      </c>
      <c r="G6344" s="6" t="s">
        <v>32359</v>
      </c>
      <c r="H6344" s="7" t="s">
        <v>32360</v>
      </c>
      <c r="I6344" s="8" t="s">
        <v>32361</v>
      </c>
      <c r="J6344" s="5" t="s">
        <v>93</v>
      </c>
      <c r="K6344" s="5" t="s">
        <v>1495</v>
      </c>
    </row>
    <row r="6345">
      <c r="A6345" s="4">
        <v>4793.0</v>
      </c>
      <c r="B6345" s="5" t="s">
        <v>32362</v>
      </c>
      <c r="C6345" s="5" t="s">
        <v>32363</v>
      </c>
      <c r="D6345" s="6" t="s">
        <v>31908</v>
      </c>
      <c r="E6345" s="5" t="s">
        <v>26794</v>
      </c>
      <c r="F6345" s="5" t="s">
        <v>26794</v>
      </c>
      <c r="G6345" s="6" t="s">
        <v>32364</v>
      </c>
      <c r="H6345" s="5" t="s">
        <v>32365</v>
      </c>
      <c r="I6345" s="8" t="s">
        <v>32366</v>
      </c>
      <c r="J6345" s="5" t="s">
        <v>93</v>
      </c>
      <c r="K6345" s="5" t="s">
        <v>294</v>
      </c>
    </row>
    <row r="6346">
      <c r="A6346" s="4">
        <v>4792.0</v>
      </c>
      <c r="B6346" s="5" t="s">
        <v>32367</v>
      </c>
      <c r="C6346" s="5" t="s">
        <v>32368</v>
      </c>
      <c r="D6346" s="6" t="s">
        <v>26793</v>
      </c>
      <c r="E6346" s="5" t="s">
        <v>26794</v>
      </c>
      <c r="F6346" s="5" t="s">
        <v>26794</v>
      </c>
      <c r="G6346" s="6" t="s">
        <v>32369</v>
      </c>
      <c r="H6346" s="5" t="s">
        <v>32370</v>
      </c>
      <c r="I6346" s="8" t="s">
        <v>32371</v>
      </c>
      <c r="J6346" s="5" t="s">
        <v>93</v>
      </c>
      <c r="K6346" s="4" t="s">
        <v>42</v>
      </c>
    </row>
    <row r="6347">
      <c r="A6347" s="4">
        <v>4791.0</v>
      </c>
      <c r="B6347" s="5" t="s">
        <v>32372</v>
      </c>
      <c r="C6347" s="5" t="s">
        <v>32373</v>
      </c>
      <c r="D6347" s="6" t="s">
        <v>31876</v>
      </c>
      <c r="E6347" s="5" t="s">
        <v>26794</v>
      </c>
      <c r="F6347" s="5" t="s">
        <v>26794</v>
      </c>
      <c r="G6347" s="6" t="s">
        <v>32374</v>
      </c>
      <c r="H6347" s="4" t="s">
        <v>32375</v>
      </c>
      <c r="I6347" s="11" t="s">
        <v>32376</v>
      </c>
      <c r="J6347" s="5" t="s">
        <v>18</v>
      </c>
      <c r="K6347" s="5" t="s">
        <v>170</v>
      </c>
    </row>
    <row r="6348">
      <c r="A6348" s="4">
        <v>4790.0</v>
      </c>
      <c r="B6348" s="5" t="s">
        <v>32377</v>
      </c>
      <c r="C6348" s="5" t="s">
        <v>32378</v>
      </c>
      <c r="D6348" s="6" t="s">
        <v>31876</v>
      </c>
      <c r="E6348" s="5" t="s">
        <v>26794</v>
      </c>
      <c r="F6348" s="5" t="s">
        <v>26794</v>
      </c>
      <c r="G6348" s="6" t="s">
        <v>32379</v>
      </c>
      <c r="H6348" s="5" t="s">
        <v>32380</v>
      </c>
      <c r="I6348" s="8" t="s">
        <v>32381</v>
      </c>
      <c r="J6348" s="5" t="s">
        <v>108</v>
      </c>
      <c r="K6348" s="5" t="s">
        <v>1985</v>
      </c>
    </row>
    <row r="6349">
      <c r="A6349" s="4">
        <v>4789.0</v>
      </c>
      <c r="B6349" s="5" t="s">
        <v>32382</v>
      </c>
      <c r="C6349" s="5" t="s">
        <v>32383</v>
      </c>
      <c r="D6349" s="6" t="s">
        <v>31908</v>
      </c>
      <c r="E6349" s="5" t="s">
        <v>26794</v>
      </c>
      <c r="F6349" s="5" t="s">
        <v>26794</v>
      </c>
      <c r="G6349" s="6" t="s">
        <v>32384</v>
      </c>
      <c r="H6349" s="5" t="s">
        <v>32385</v>
      </c>
      <c r="I6349" s="8" t="s">
        <v>6307</v>
      </c>
      <c r="J6349" s="5" t="s">
        <v>18</v>
      </c>
      <c r="K6349" s="5" t="s">
        <v>134</v>
      </c>
    </row>
    <row r="6350">
      <c r="A6350" s="4">
        <v>4788.0</v>
      </c>
      <c r="B6350" s="5" t="s">
        <v>32386</v>
      </c>
      <c r="C6350" s="5" t="s">
        <v>32387</v>
      </c>
      <c r="D6350" s="6" t="s">
        <v>31876</v>
      </c>
      <c r="E6350" s="5" t="s">
        <v>26794</v>
      </c>
      <c r="F6350" s="5" t="s">
        <v>26794</v>
      </c>
      <c r="G6350" s="6" t="s">
        <v>32388</v>
      </c>
      <c r="H6350" s="5" t="s">
        <v>32389</v>
      </c>
      <c r="I6350" s="8" t="s">
        <v>32390</v>
      </c>
      <c r="J6350" s="5" t="s">
        <v>42</v>
      </c>
      <c r="K6350" s="5" t="s">
        <v>27</v>
      </c>
    </row>
    <row r="6351">
      <c r="A6351" s="4">
        <v>4787.0</v>
      </c>
      <c r="B6351" s="5" t="s">
        <v>32391</v>
      </c>
      <c r="C6351" s="5" t="s">
        <v>32392</v>
      </c>
      <c r="D6351" s="6" t="s">
        <v>26793</v>
      </c>
      <c r="E6351" s="5" t="s">
        <v>26794</v>
      </c>
      <c r="F6351" s="5" t="s">
        <v>26794</v>
      </c>
      <c r="G6351" s="6" t="s">
        <v>32393</v>
      </c>
      <c r="H6351" s="5" t="s">
        <v>32394</v>
      </c>
      <c r="I6351" s="8" t="s">
        <v>32395</v>
      </c>
      <c r="J6351" s="5" t="s">
        <v>18</v>
      </c>
      <c r="K6351" s="5" t="s">
        <v>52</v>
      </c>
    </row>
    <row r="6352">
      <c r="A6352" s="4">
        <v>4786.0</v>
      </c>
      <c r="B6352" s="5" t="s">
        <v>32396</v>
      </c>
      <c r="C6352" s="5" t="s">
        <v>32397</v>
      </c>
      <c r="D6352" s="6" t="s">
        <v>32398</v>
      </c>
      <c r="E6352" s="5" t="s">
        <v>32399</v>
      </c>
      <c r="F6352" s="5" t="s">
        <v>26794</v>
      </c>
      <c r="G6352" s="6" t="s">
        <v>32400</v>
      </c>
      <c r="H6352" s="4" t="s">
        <v>32401</v>
      </c>
      <c r="I6352" s="8" t="s">
        <v>32402</v>
      </c>
      <c r="J6352" s="5" t="s">
        <v>51</v>
      </c>
      <c r="K6352" s="5" t="s">
        <v>308</v>
      </c>
    </row>
    <row r="6353">
      <c r="A6353" s="4">
        <v>4785.0</v>
      </c>
      <c r="B6353" s="5" t="s">
        <v>32403</v>
      </c>
      <c r="C6353" s="5" t="s">
        <v>32404</v>
      </c>
      <c r="D6353" s="6" t="s">
        <v>31969</v>
      </c>
      <c r="E6353" s="5" t="s">
        <v>26794</v>
      </c>
      <c r="F6353" s="5" t="s">
        <v>26794</v>
      </c>
      <c r="G6353" s="6" t="s">
        <v>32405</v>
      </c>
      <c r="H6353" s="5" t="s">
        <v>32406</v>
      </c>
      <c r="I6353" s="8" t="s">
        <v>31953</v>
      </c>
      <c r="J6353" s="5" t="s">
        <v>93</v>
      </c>
      <c r="K6353" s="5" t="s">
        <v>1446</v>
      </c>
    </row>
    <row r="6354">
      <c r="A6354" s="4">
        <v>4784.0</v>
      </c>
      <c r="B6354" s="5" t="s">
        <v>32407</v>
      </c>
      <c r="C6354" s="5" t="s">
        <v>32408</v>
      </c>
      <c r="D6354" s="6" t="s">
        <v>32409</v>
      </c>
      <c r="E6354" s="5" t="s">
        <v>31761</v>
      </c>
      <c r="F6354" s="5" t="s">
        <v>26794</v>
      </c>
      <c r="G6354" s="6" t="s">
        <v>32410</v>
      </c>
      <c r="H6354" s="5" t="s">
        <v>32411</v>
      </c>
      <c r="I6354" s="8" t="s">
        <v>32412</v>
      </c>
      <c r="J6354" s="5" t="s">
        <v>108</v>
      </c>
      <c r="K6354" s="5" t="s">
        <v>15408</v>
      </c>
    </row>
    <row r="6355">
      <c r="A6355" s="4">
        <v>4783.0</v>
      </c>
      <c r="B6355" s="5" t="s">
        <v>32413</v>
      </c>
      <c r="C6355" s="5" t="s">
        <v>32414</v>
      </c>
      <c r="D6355" s="6" t="s">
        <v>31908</v>
      </c>
      <c r="E6355" s="5" t="s">
        <v>26794</v>
      </c>
      <c r="F6355" s="5" t="s">
        <v>26794</v>
      </c>
      <c r="G6355" s="6" t="s">
        <v>32415</v>
      </c>
      <c r="H6355" s="5" t="s">
        <v>32416</v>
      </c>
      <c r="I6355" s="8" t="s">
        <v>32417</v>
      </c>
      <c r="J6355" s="5" t="s">
        <v>51</v>
      </c>
      <c r="K6355" s="5" t="s">
        <v>212</v>
      </c>
    </row>
    <row r="6356">
      <c r="A6356" s="4">
        <v>4782.0</v>
      </c>
      <c r="B6356" s="5" t="s">
        <v>32418</v>
      </c>
      <c r="C6356" s="5" t="s">
        <v>32419</v>
      </c>
      <c r="D6356" s="6" t="s">
        <v>31876</v>
      </c>
      <c r="E6356" s="5" t="s">
        <v>26794</v>
      </c>
      <c r="F6356" s="5" t="s">
        <v>26794</v>
      </c>
      <c r="G6356" s="6" t="s">
        <v>32420</v>
      </c>
      <c r="H6356" s="5" t="s">
        <v>32421</v>
      </c>
      <c r="I6356" s="9" t="s">
        <v>32422</v>
      </c>
      <c r="J6356" s="5" t="s">
        <v>18</v>
      </c>
      <c r="K6356" s="5" t="s">
        <v>32423</v>
      </c>
    </row>
    <row r="6357">
      <c r="A6357" s="4">
        <v>4781.0</v>
      </c>
      <c r="B6357" s="5" t="s">
        <v>32424</v>
      </c>
      <c r="C6357" s="5" t="s">
        <v>32425</v>
      </c>
      <c r="D6357" s="6" t="s">
        <v>26793</v>
      </c>
      <c r="E6357" s="5" t="s">
        <v>26794</v>
      </c>
      <c r="F6357" s="5" t="s">
        <v>26794</v>
      </c>
      <c r="G6357" s="6" t="s">
        <v>32426</v>
      </c>
      <c r="H6357" s="5" t="s">
        <v>32427</v>
      </c>
      <c r="I6357" s="8" t="s">
        <v>13382</v>
      </c>
      <c r="J6357" s="5" t="s">
        <v>42</v>
      </c>
      <c r="K6357" s="5" t="s">
        <v>2662</v>
      </c>
    </row>
    <row r="6358">
      <c r="A6358" s="4">
        <v>4780.0</v>
      </c>
      <c r="B6358" s="5" t="s">
        <v>32428</v>
      </c>
      <c r="C6358" s="5" t="s">
        <v>32429</v>
      </c>
      <c r="D6358" s="6" t="s">
        <v>31876</v>
      </c>
      <c r="E6358" s="5" t="s">
        <v>26794</v>
      </c>
      <c r="F6358" s="5" t="s">
        <v>26794</v>
      </c>
      <c r="G6358" s="6" t="s">
        <v>32430</v>
      </c>
      <c r="H6358" s="5" t="s">
        <v>32431</v>
      </c>
      <c r="I6358" s="8" t="s">
        <v>32432</v>
      </c>
      <c r="J6358" s="5" t="s">
        <v>108</v>
      </c>
      <c r="K6358" s="5" t="s">
        <v>381</v>
      </c>
    </row>
    <row r="6359">
      <c r="A6359" s="4">
        <v>4779.0</v>
      </c>
      <c r="B6359" s="5" t="s">
        <v>32433</v>
      </c>
      <c r="C6359" s="5" t="s">
        <v>32434</v>
      </c>
      <c r="D6359" s="6" t="s">
        <v>26793</v>
      </c>
      <c r="E6359" s="5" t="s">
        <v>26794</v>
      </c>
      <c r="F6359" s="5" t="s">
        <v>26794</v>
      </c>
      <c r="G6359" s="6" t="s">
        <v>32435</v>
      </c>
      <c r="H6359" s="5" t="s">
        <v>32436</v>
      </c>
      <c r="I6359" s="8" t="s">
        <v>32437</v>
      </c>
      <c r="J6359" s="5" t="s">
        <v>42</v>
      </c>
      <c r="K6359" s="5" t="s">
        <v>921</v>
      </c>
    </row>
    <row r="6360">
      <c r="A6360" s="4">
        <v>4778.0</v>
      </c>
      <c r="B6360" s="5" t="s">
        <v>32438</v>
      </c>
      <c r="C6360" s="5" t="s">
        <v>32439</v>
      </c>
      <c r="D6360" s="6" t="s">
        <v>31876</v>
      </c>
      <c r="E6360" s="5" t="s">
        <v>26794</v>
      </c>
      <c r="F6360" s="5" t="s">
        <v>26794</v>
      </c>
      <c r="G6360" s="6" t="s">
        <v>32440</v>
      </c>
      <c r="H6360" s="5" t="s">
        <v>32441</v>
      </c>
      <c r="I6360" s="8" t="s">
        <v>32442</v>
      </c>
      <c r="J6360" s="5" t="s">
        <v>463</v>
      </c>
      <c r="K6360" s="5" t="s">
        <v>6308</v>
      </c>
    </row>
    <row r="6361">
      <c r="A6361" s="4">
        <v>4777.0</v>
      </c>
      <c r="B6361" s="5" t="s">
        <v>32443</v>
      </c>
      <c r="C6361" s="5" t="s">
        <v>32444</v>
      </c>
      <c r="D6361" s="6" t="s">
        <v>26793</v>
      </c>
      <c r="E6361" s="5" t="s">
        <v>26794</v>
      </c>
      <c r="F6361" s="5" t="s">
        <v>26794</v>
      </c>
      <c r="G6361" s="6" t="s">
        <v>32445</v>
      </c>
      <c r="H6361" s="5" t="s">
        <v>32446</v>
      </c>
      <c r="I6361" s="8" t="s">
        <v>11113</v>
      </c>
      <c r="J6361" s="5" t="s">
        <v>42</v>
      </c>
      <c r="K6361" s="5" t="s">
        <v>1649</v>
      </c>
    </row>
    <row r="6362">
      <c r="A6362" s="4">
        <v>4776.0</v>
      </c>
      <c r="B6362" s="5" t="s">
        <v>32447</v>
      </c>
      <c r="C6362" s="5" t="s">
        <v>32448</v>
      </c>
      <c r="D6362" s="6" t="s">
        <v>26793</v>
      </c>
      <c r="E6362" s="5" t="s">
        <v>26794</v>
      </c>
      <c r="F6362" s="5" t="s">
        <v>26794</v>
      </c>
      <c r="G6362" s="6" t="s">
        <v>32449</v>
      </c>
      <c r="H6362" s="7" t="s">
        <v>32450</v>
      </c>
      <c r="I6362" s="8" t="s">
        <v>32451</v>
      </c>
      <c r="J6362" s="5" t="s">
        <v>18</v>
      </c>
      <c r="K6362" s="5" t="s">
        <v>14961</v>
      </c>
    </row>
    <row r="6363">
      <c r="A6363" s="4">
        <v>4775.0</v>
      </c>
      <c r="B6363" s="5" t="s">
        <v>32452</v>
      </c>
      <c r="C6363" s="5" t="s">
        <v>32453</v>
      </c>
      <c r="D6363" s="6" t="s">
        <v>26793</v>
      </c>
      <c r="E6363" s="5" t="s">
        <v>26794</v>
      </c>
      <c r="F6363" s="5" t="s">
        <v>26794</v>
      </c>
      <c r="G6363" s="6" t="s">
        <v>32454</v>
      </c>
      <c r="H6363" s="5" t="s">
        <v>32455</v>
      </c>
      <c r="I6363" s="8" t="s">
        <v>32456</v>
      </c>
      <c r="J6363" s="5" t="s">
        <v>108</v>
      </c>
      <c r="K6363" s="5" t="s">
        <v>7591</v>
      </c>
    </row>
    <row r="6364">
      <c r="A6364" s="4">
        <v>4774.0</v>
      </c>
      <c r="B6364" s="5" t="s">
        <v>32457</v>
      </c>
      <c r="C6364" s="5" t="s">
        <v>32458</v>
      </c>
      <c r="D6364" s="6" t="s">
        <v>26793</v>
      </c>
      <c r="E6364" s="5" t="s">
        <v>26794</v>
      </c>
      <c r="F6364" s="5" t="s">
        <v>26794</v>
      </c>
      <c r="G6364" s="6" t="s">
        <v>32459</v>
      </c>
      <c r="H6364" s="5" t="s">
        <v>32460</v>
      </c>
      <c r="I6364" s="8" t="s">
        <v>32461</v>
      </c>
      <c r="J6364" s="5" t="s">
        <v>108</v>
      </c>
      <c r="K6364" s="5" t="s">
        <v>754</v>
      </c>
    </row>
    <row r="6365">
      <c r="A6365" s="4">
        <v>4773.0</v>
      </c>
      <c r="B6365" s="5" t="s">
        <v>32462</v>
      </c>
      <c r="C6365" s="5" t="s">
        <v>32463</v>
      </c>
      <c r="D6365" s="6" t="s">
        <v>32007</v>
      </c>
      <c r="E6365" s="5" t="s">
        <v>26794</v>
      </c>
      <c r="F6365" s="5" t="s">
        <v>26794</v>
      </c>
      <c r="G6365" s="6" t="s">
        <v>32464</v>
      </c>
      <c r="H6365" s="7" t="s">
        <v>32465</v>
      </c>
      <c r="I6365" s="8" t="str">
        <f>LOWER(SUBSTITUTE(SUBSTITUTE(SUBSTITUTE(SUBSTITUTE(SUBSTITUTE(SUBSTITUTE(SUBSTITUTE(B6365,"S.L.",""),"SL",""),"S.A.",""),"SA","")," ",""),".",""),",",""))&amp;".com"</f>
        <v>trypmacarena.com</v>
      </c>
      <c r="J6365" s="5" t="s">
        <v>108</v>
      </c>
      <c r="K6365" s="5" t="s">
        <v>17853</v>
      </c>
    </row>
    <row r="6366">
      <c r="A6366" s="4">
        <v>4772.0</v>
      </c>
      <c r="B6366" s="5" t="s">
        <v>32466</v>
      </c>
      <c r="C6366" s="5" t="s">
        <v>32467</v>
      </c>
      <c r="D6366" s="6" t="s">
        <v>32007</v>
      </c>
      <c r="E6366" s="5" t="s">
        <v>26794</v>
      </c>
      <c r="F6366" s="5" t="s">
        <v>26794</v>
      </c>
      <c r="G6366" s="6" t="s">
        <v>32468</v>
      </c>
      <c r="H6366" s="5" t="s">
        <v>32469</v>
      </c>
      <c r="I6366" s="9" t="s">
        <v>32470</v>
      </c>
      <c r="J6366" s="5" t="s">
        <v>108</v>
      </c>
      <c r="K6366" s="5" t="s">
        <v>578</v>
      </c>
    </row>
    <row r="6367">
      <c r="A6367" s="4">
        <v>4771.0</v>
      </c>
      <c r="B6367" s="5" t="s">
        <v>32471</v>
      </c>
      <c r="C6367" s="5" t="s">
        <v>32472</v>
      </c>
      <c r="D6367" s="6" t="s">
        <v>31985</v>
      </c>
      <c r="E6367" s="5" t="s">
        <v>26794</v>
      </c>
      <c r="F6367" s="5" t="s">
        <v>26794</v>
      </c>
      <c r="G6367" s="6" t="s">
        <v>32473</v>
      </c>
      <c r="H6367" s="5" t="s">
        <v>32474</v>
      </c>
      <c r="I6367" s="9" t="s">
        <v>32475</v>
      </c>
      <c r="J6367" s="5" t="s">
        <v>18</v>
      </c>
      <c r="K6367" s="5" t="s">
        <v>2201</v>
      </c>
    </row>
    <row r="6368">
      <c r="A6368" s="4">
        <v>4770.0</v>
      </c>
      <c r="B6368" s="5" t="s">
        <v>32476</v>
      </c>
      <c r="C6368" s="5" t="s">
        <v>32194</v>
      </c>
      <c r="D6368" s="6" t="s">
        <v>32195</v>
      </c>
      <c r="E6368" s="5" t="s">
        <v>32196</v>
      </c>
      <c r="F6368" s="5" t="s">
        <v>26794</v>
      </c>
      <c r="G6368" s="6" t="s">
        <v>32477</v>
      </c>
      <c r="H6368" s="5" t="s">
        <v>32198</v>
      </c>
      <c r="I6368" s="8" t="s">
        <v>32478</v>
      </c>
      <c r="J6368" s="5" t="s">
        <v>51</v>
      </c>
      <c r="K6368" s="5" t="s">
        <v>32479</v>
      </c>
    </row>
    <row r="6369">
      <c r="A6369" s="4">
        <v>4769.0</v>
      </c>
      <c r="B6369" s="5" t="s">
        <v>32480</v>
      </c>
      <c r="C6369" s="5" t="s">
        <v>32481</v>
      </c>
      <c r="D6369" s="6" t="s">
        <v>32482</v>
      </c>
      <c r="E6369" s="5" t="s">
        <v>26794</v>
      </c>
      <c r="F6369" s="5" t="s">
        <v>26794</v>
      </c>
      <c r="G6369" s="6" t="s">
        <v>32483</v>
      </c>
      <c r="H6369" s="5" t="s">
        <v>32484</v>
      </c>
      <c r="I6369" s="8" t="s">
        <v>31380</v>
      </c>
      <c r="J6369" s="5" t="s">
        <v>18</v>
      </c>
      <c r="K6369" s="5" t="s">
        <v>10244</v>
      </c>
    </row>
    <row r="6370">
      <c r="A6370" s="4">
        <v>4768.0</v>
      </c>
      <c r="B6370" s="5" t="s">
        <v>32485</v>
      </c>
      <c r="C6370" s="5" t="s">
        <v>32486</v>
      </c>
      <c r="D6370" s="6" t="s">
        <v>31876</v>
      </c>
      <c r="E6370" s="5" t="s">
        <v>26794</v>
      </c>
      <c r="F6370" s="5" t="s">
        <v>26794</v>
      </c>
      <c r="G6370" s="6" t="s">
        <v>32487</v>
      </c>
      <c r="H6370" s="5" t="s">
        <v>32488</v>
      </c>
      <c r="I6370" s="8" t="s">
        <v>32489</v>
      </c>
      <c r="J6370" s="5" t="s">
        <v>18</v>
      </c>
      <c r="K6370" s="5" t="s">
        <v>308</v>
      </c>
    </row>
    <row r="6371">
      <c r="A6371" s="4">
        <v>4767.0</v>
      </c>
      <c r="B6371" s="5" t="s">
        <v>32490</v>
      </c>
      <c r="C6371" s="5" t="s">
        <v>32491</v>
      </c>
      <c r="D6371" s="6" t="s">
        <v>32492</v>
      </c>
      <c r="E6371" s="5" t="s">
        <v>26794</v>
      </c>
      <c r="F6371" s="5" t="s">
        <v>26794</v>
      </c>
      <c r="G6371" s="6" t="s">
        <v>32493</v>
      </c>
      <c r="H6371" s="5" t="s">
        <v>32494</v>
      </c>
      <c r="I6371" s="8" t="s">
        <v>32495</v>
      </c>
      <c r="J6371" s="5" t="s">
        <v>51</v>
      </c>
      <c r="K6371" s="5" t="s">
        <v>152</v>
      </c>
    </row>
    <row r="6372">
      <c r="A6372" s="4">
        <v>4766.0</v>
      </c>
      <c r="B6372" s="5" t="s">
        <v>32496</v>
      </c>
      <c r="C6372" s="5" t="s">
        <v>32497</v>
      </c>
      <c r="D6372" s="6" t="s">
        <v>31876</v>
      </c>
      <c r="E6372" s="5" t="s">
        <v>26794</v>
      </c>
      <c r="F6372" s="5" t="s">
        <v>26794</v>
      </c>
      <c r="G6372" s="6" t="s">
        <v>32498</v>
      </c>
      <c r="H6372" s="7" t="s">
        <v>32499</v>
      </c>
      <c r="I6372" s="8" t="s">
        <v>32500</v>
      </c>
      <c r="J6372" s="5" t="s">
        <v>463</v>
      </c>
      <c r="K6372" s="5" t="s">
        <v>260</v>
      </c>
    </row>
    <row r="6373">
      <c r="A6373" s="4">
        <v>4765.0</v>
      </c>
      <c r="B6373" s="5" t="s">
        <v>32501</v>
      </c>
      <c r="C6373" s="5" t="s">
        <v>32502</v>
      </c>
      <c r="D6373" s="6" t="s">
        <v>31876</v>
      </c>
      <c r="E6373" s="5" t="s">
        <v>26794</v>
      </c>
      <c r="F6373" s="5" t="s">
        <v>26794</v>
      </c>
      <c r="G6373" s="6" t="s">
        <v>32503</v>
      </c>
      <c r="H6373" s="7" t="s">
        <v>32504</v>
      </c>
      <c r="I6373" s="8" t="s">
        <v>32505</v>
      </c>
      <c r="J6373" s="5" t="s">
        <v>51</v>
      </c>
      <c r="K6373" s="5" t="s">
        <v>85</v>
      </c>
    </row>
    <row r="6374">
      <c r="A6374" s="4">
        <v>4764.0</v>
      </c>
      <c r="B6374" s="5" t="s">
        <v>32506</v>
      </c>
      <c r="C6374" s="5" t="s">
        <v>32507</v>
      </c>
      <c r="D6374" s="6" t="s">
        <v>26793</v>
      </c>
      <c r="E6374" s="5" t="s">
        <v>26794</v>
      </c>
      <c r="F6374" s="5" t="s">
        <v>26794</v>
      </c>
      <c r="G6374" s="6" t="s">
        <v>32508</v>
      </c>
      <c r="H6374" s="5" t="s">
        <v>32509</v>
      </c>
      <c r="I6374" s="8" t="s">
        <v>32510</v>
      </c>
      <c r="J6374" s="5" t="s">
        <v>42</v>
      </c>
      <c r="K6374" s="5" t="s">
        <v>294</v>
      </c>
    </row>
    <row r="6375">
      <c r="A6375" s="4">
        <v>4763.0</v>
      </c>
      <c r="B6375" s="5" t="s">
        <v>32511</v>
      </c>
      <c r="C6375" s="5" t="s">
        <v>32512</v>
      </c>
      <c r="D6375" s="6" t="s">
        <v>32513</v>
      </c>
      <c r="E6375" s="5" t="s">
        <v>26794</v>
      </c>
      <c r="F6375" s="5" t="s">
        <v>26794</v>
      </c>
      <c r="G6375" s="6" t="s">
        <v>32514</v>
      </c>
      <c r="H6375" s="5" t="s">
        <v>32515</v>
      </c>
      <c r="I6375" s="8" t="s">
        <v>31380</v>
      </c>
      <c r="J6375" s="5" t="s">
        <v>42</v>
      </c>
      <c r="K6375" s="5" t="s">
        <v>1086</v>
      </c>
    </row>
    <row r="6376">
      <c r="A6376" s="4">
        <v>4762.0</v>
      </c>
      <c r="B6376" s="5" t="s">
        <v>32516</v>
      </c>
      <c r="C6376" s="5" t="s">
        <v>32517</v>
      </c>
      <c r="D6376" s="6" t="s">
        <v>32482</v>
      </c>
      <c r="E6376" s="5" t="s">
        <v>26794</v>
      </c>
      <c r="F6376" s="5" t="s">
        <v>26794</v>
      </c>
      <c r="G6376" s="6" t="s">
        <v>32518</v>
      </c>
      <c r="H6376" s="5" t="s">
        <v>32519</v>
      </c>
      <c r="I6376" s="8" t="s">
        <v>32520</v>
      </c>
      <c r="J6376" s="5" t="s">
        <v>93</v>
      </c>
      <c r="K6376" s="5" t="s">
        <v>10996</v>
      </c>
    </row>
    <row r="6377">
      <c r="A6377" s="4">
        <v>4761.0</v>
      </c>
      <c r="B6377" s="5" t="s">
        <v>32521</v>
      </c>
      <c r="C6377" s="5" t="s">
        <v>32522</v>
      </c>
      <c r="D6377" s="6" t="s">
        <v>32482</v>
      </c>
      <c r="E6377" s="5" t="s">
        <v>26794</v>
      </c>
      <c r="F6377" s="5" t="s">
        <v>26794</v>
      </c>
      <c r="G6377" s="6" t="s">
        <v>32523</v>
      </c>
      <c r="H6377" s="5" t="s">
        <v>32524</v>
      </c>
      <c r="I6377" s="8" t="s">
        <v>32525</v>
      </c>
      <c r="J6377" s="5" t="s">
        <v>18</v>
      </c>
      <c r="K6377" s="5" t="s">
        <v>14961</v>
      </c>
    </row>
    <row r="6378">
      <c r="A6378" s="4">
        <v>4760.0</v>
      </c>
      <c r="B6378" s="5" t="s">
        <v>32526</v>
      </c>
      <c r="C6378" s="5" t="s">
        <v>32527</v>
      </c>
      <c r="D6378" s="6" t="s">
        <v>31969</v>
      </c>
      <c r="E6378" s="5" t="s">
        <v>26794</v>
      </c>
      <c r="F6378" s="5" t="s">
        <v>26794</v>
      </c>
      <c r="G6378" s="6" t="s">
        <v>32528</v>
      </c>
      <c r="H6378" s="5" t="s">
        <v>32529</v>
      </c>
      <c r="I6378" s="9" t="s">
        <v>32530</v>
      </c>
      <c r="J6378" s="5" t="s">
        <v>93</v>
      </c>
      <c r="K6378" s="5" t="s">
        <v>1186</v>
      </c>
    </row>
    <row r="6379">
      <c r="A6379" s="4">
        <v>4759.0</v>
      </c>
      <c r="B6379" s="5" t="s">
        <v>32531</v>
      </c>
      <c r="C6379" s="5" t="s">
        <v>32532</v>
      </c>
      <c r="D6379" s="6" t="s">
        <v>31969</v>
      </c>
      <c r="E6379" s="5" t="s">
        <v>26794</v>
      </c>
      <c r="F6379" s="5" t="s">
        <v>26794</v>
      </c>
      <c r="G6379" s="6" t="s">
        <v>32533</v>
      </c>
      <c r="H6379" s="7" t="s">
        <v>32534</v>
      </c>
      <c r="I6379" s="8" t="s">
        <v>32535</v>
      </c>
      <c r="J6379" s="5" t="s">
        <v>93</v>
      </c>
      <c r="K6379" s="5" t="s">
        <v>2668</v>
      </c>
    </row>
    <row r="6380">
      <c r="A6380" s="4">
        <v>4758.0</v>
      </c>
      <c r="B6380" s="5" t="s">
        <v>32536</v>
      </c>
      <c r="C6380" s="5" t="s">
        <v>32537</v>
      </c>
      <c r="D6380" s="6" t="s">
        <v>31969</v>
      </c>
      <c r="E6380" s="5" t="s">
        <v>26794</v>
      </c>
      <c r="F6380" s="5" t="s">
        <v>26794</v>
      </c>
      <c r="G6380" s="6" t="s">
        <v>32538</v>
      </c>
      <c r="H6380" s="4" t="s">
        <v>32539</v>
      </c>
      <c r="I6380" s="11" t="s">
        <v>32540</v>
      </c>
      <c r="J6380" s="5" t="s">
        <v>93</v>
      </c>
      <c r="K6380" s="5" t="s">
        <v>21605</v>
      </c>
    </row>
    <row r="6381">
      <c r="A6381" s="4">
        <v>4757.0</v>
      </c>
      <c r="B6381" s="5" t="s">
        <v>32541</v>
      </c>
      <c r="C6381" s="5" t="s">
        <v>32542</v>
      </c>
      <c r="D6381" s="6" t="s">
        <v>32543</v>
      </c>
      <c r="E6381" s="5" t="s">
        <v>31761</v>
      </c>
      <c r="F6381" s="5" t="s">
        <v>26794</v>
      </c>
      <c r="G6381" s="6" t="s">
        <v>32544</v>
      </c>
      <c r="H6381" s="5" t="s">
        <v>32545</v>
      </c>
      <c r="I6381" s="9" t="s">
        <v>32546</v>
      </c>
      <c r="J6381" s="5" t="s">
        <v>93</v>
      </c>
      <c r="K6381" s="5" t="s">
        <v>782</v>
      </c>
    </row>
    <row r="6382">
      <c r="A6382" s="4">
        <v>4756.0</v>
      </c>
      <c r="B6382" s="5" t="s">
        <v>32547</v>
      </c>
      <c r="C6382" s="5" t="s">
        <v>32548</v>
      </c>
      <c r="D6382" s="6" t="s">
        <v>31881</v>
      </c>
      <c r="E6382" s="5" t="s">
        <v>26794</v>
      </c>
      <c r="F6382" s="5" t="s">
        <v>26794</v>
      </c>
      <c r="G6382" s="6" t="s">
        <v>32549</v>
      </c>
      <c r="H6382" s="7" t="s">
        <v>32550</v>
      </c>
      <c r="I6382" s="8" t="s">
        <v>32551</v>
      </c>
      <c r="J6382" s="5" t="s">
        <v>42</v>
      </c>
      <c r="K6382" s="5" t="s">
        <v>19</v>
      </c>
    </row>
    <row r="6383">
      <c r="A6383" s="4">
        <v>4755.0</v>
      </c>
      <c r="B6383" s="5" t="s">
        <v>32552</v>
      </c>
      <c r="C6383" s="5" t="s">
        <v>32553</v>
      </c>
      <c r="D6383" s="6" t="s">
        <v>32492</v>
      </c>
      <c r="E6383" s="5" t="s">
        <v>26794</v>
      </c>
      <c r="F6383" s="5" t="s">
        <v>26794</v>
      </c>
      <c r="G6383" s="6" t="s">
        <v>32554</v>
      </c>
      <c r="H6383" s="5" t="s">
        <v>32555</v>
      </c>
      <c r="I6383" s="8" t="s">
        <v>3122</v>
      </c>
      <c r="J6383" s="5" t="s">
        <v>51</v>
      </c>
      <c r="K6383" s="5" t="s">
        <v>32556</v>
      </c>
    </row>
    <row r="6384">
      <c r="A6384" s="4">
        <v>4754.0</v>
      </c>
      <c r="B6384" s="5" t="s">
        <v>32557</v>
      </c>
      <c r="C6384" s="5" t="s">
        <v>32558</v>
      </c>
      <c r="D6384" s="6" t="s">
        <v>31881</v>
      </c>
      <c r="E6384" s="5" t="s">
        <v>26794</v>
      </c>
      <c r="F6384" s="5" t="s">
        <v>26794</v>
      </c>
      <c r="G6384" s="6" t="s">
        <v>32559</v>
      </c>
      <c r="H6384" s="5" t="s">
        <v>32560</v>
      </c>
      <c r="I6384" s="9" t="s">
        <v>32561</v>
      </c>
      <c r="J6384" s="5" t="s">
        <v>18</v>
      </c>
      <c r="K6384" s="5" t="s">
        <v>6308</v>
      </c>
    </row>
    <row r="6385">
      <c r="A6385" s="4">
        <v>4753.0</v>
      </c>
      <c r="B6385" s="5" t="s">
        <v>32562</v>
      </c>
      <c r="C6385" s="5" t="s">
        <v>32563</v>
      </c>
      <c r="D6385" s="6" t="s">
        <v>31876</v>
      </c>
      <c r="E6385" s="5" t="s">
        <v>26794</v>
      </c>
      <c r="F6385" s="5" t="s">
        <v>26794</v>
      </c>
      <c r="G6385" s="6" t="s">
        <v>32564</v>
      </c>
      <c r="H6385" s="4" t="s">
        <v>32565</v>
      </c>
      <c r="I6385" s="11" t="s">
        <v>32566</v>
      </c>
      <c r="J6385" s="5" t="s">
        <v>108</v>
      </c>
      <c r="K6385" s="4" t="s">
        <v>42</v>
      </c>
    </row>
    <row r="6386">
      <c r="A6386" s="4">
        <v>4752.0</v>
      </c>
      <c r="B6386" s="5" t="s">
        <v>32567</v>
      </c>
      <c r="C6386" s="5" t="s">
        <v>32568</v>
      </c>
      <c r="D6386" s="6" t="s">
        <v>31876</v>
      </c>
      <c r="E6386" s="5" t="s">
        <v>26794</v>
      </c>
      <c r="F6386" s="5" t="s">
        <v>26794</v>
      </c>
      <c r="G6386" s="6" t="s">
        <v>32569</v>
      </c>
      <c r="H6386" s="5" t="s">
        <v>32570</v>
      </c>
      <c r="I6386" s="8" t="s">
        <v>32571</v>
      </c>
      <c r="J6386" s="5" t="s">
        <v>108</v>
      </c>
      <c r="K6386" s="5" t="s">
        <v>1427</v>
      </c>
    </row>
    <row r="6387">
      <c r="A6387" s="4">
        <v>4751.0</v>
      </c>
      <c r="B6387" s="5" t="s">
        <v>32572</v>
      </c>
      <c r="C6387" s="5" t="s">
        <v>32573</v>
      </c>
      <c r="D6387" s="6" t="s">
        <v>26793</v>
      </c>
      <c r="E6387" s="5" t="s">
        <v>26794</v>
      </c>
      <c r="F6387" s="5" t="s">
        <v>26794</v>
      </c>
      <c r="G6387" s="6" t="s">
        <v>32574</v>
      </c>
      <c r="H6387" s="5" t="s">
        <v>32575</v>
      </c>
      <c r="I6387" s="8" t="s">
        <v>32576</v>
      </c>
      <c r="J6387" s="5" t="s">
        <v>232</v>
      </c>
      <c r="K6387" s="5" t="s">
        <v>294</v>
      </c>
    </row>
    <row r="6388">
      <c r="A6388" s="4">
        <v>4750.0</v>
      </c>
      <c r="B6388" s="5" t="s">
        <v>32577</v>
      </c>
      <c r="C6388" s="5" t="s">
        <v>32578</v>
      </c>
      <c r="D6388" s="6" t="s">
        <v>31887</v>
      </c>
      <c r="E6388" s="5" t="s">
        <v>26794</v>
      </c>
      <c r="F6388" s="5" t="s">
        <v>26794</v>
      </c>
      <c r="G6388" s="6" t="s">
        <v>32579</v>
      </c>
      <c r="H6388" s="5" t="s">
        <v>32580</v>
      </c>
      <c r="I6388" s="8" t="s">
        <v>32581</v>
      </c>
      <c r="J6388" s="5" t="s">
        <v>108</v>
      </c>
      <c r="K6388" s="5" t="s">
        <v>782</v>
      </c>
    </row>
    <row r="6389">
      <c r="A6389" s="4">
        <v>4749.0</v>
      </c>
      <c r="B6389" s="5" t="s">
        <v>32582</v>
      </c>
      <c r="C6389" s="5" t="s">
        <v>32583</v>
      </c>
      <c r="D6389" s="6" t="s">
        <v>31908</v>
      </c>
      <c r="E6389" s="5" t="s">
        <v>26794</v>
      </c>
      <c r="F6389" s="5" t="s">
        <v>26794</v>
      </c>
      <c r="G6389" s="6" t="s">
        <v>32584</v>
      </c>
      <c r="H6389" s="5" t="s">
        <v>32585</v>
      </c>
      <c r="I6389" s="8" t="s">
        <v>32586</v>
      </c>
      <c r="J6389" s="5" t="s">
        <v>51</v>
      </c>
      <c r="K6389" s="5" t="s">
        <v>16121</v>
      </c>
    </row>
    <row r="6390">
      <c r="A6390" s="4">
        <v>4748.0</v>
      </c>
      <c r="B6390" s="5" t="s">
        <v>32587</v>
      </c>
      <c r="C6390" s="5" t="s">
        <v>32588</v>
      </c>
      <c r="D6390" s="6" t="s">
        <v>31908</v>
      </c>
      <c r="E6390" s="5" t="s">
        <v>26794</v>
      </c>
      <c r="F6390" s="5" t="s">
        <v>26794</v>
      </c>
      <c r="G6390" s="6" t="s">
        <v>32589</v>
      </c>
      <c r="H6390" s="7" t="s">
        <v>32590</v>
      </c>
      <c r="I6390" s="8" t="str">
        <f>LOWER(SUBSTITUTE(SUBSTITUTE(SUBSTITUTE(SUBSTITUTE(SUBSTITUTE(SUBSTITUTE(SUBSTITUTE(B6390,"S.L.",""),"SL",""),"S.A.",""),"SA","")," ",""),".",""),",",""))&amp;".com"</f>
        <v>castillejadetalahara.com</v>
      </c>
      <c r="J6390" s="5" t="s">
        <v>42</v>
      </c>
      <c r="K6390" s="4" t="s">
        <v>42</v>
      </c>
    </row>
    <row r="6391">
      <c r="A6391" s="4">
        <v>4747.0</v>
      </c>
      <c r="B6391" s="5" t="s">
        <v>32591</v>
      </c>
      <c r="C6391" s="5" t="s">
        <v>32592</v>
      </c>
      <c r="D6391" s="6" t="s">
        <v>31876</v>
      </c>
      <c r="E6391" s="5" t="s">
        <v>26794</v>
      </c>
      <c r="F6391" s="5" t="s">
        <v>26794</v>
      </c>
      <c r="G6391" s="6" t="s">
        <v>32593</v>
      </c>
      <c r="H6391" s="5" t="s">
        <v>32594</v>
      </c>
      <c r="I6391" s="8" t="s">
        <v>32595</v>
      </c>
      <c r="J6391" s="5" t="s">
        <v>463</v>
      </c>
      <c r="K6391" s="5" t="s">
        <v>152</v>
      </c>
    </row>
    <row r="6392">
      <c r="A6392" s="4">
        <v>4746.0</v>
      </c>
      <c r="B6392" s="5" t="s">
        <v>32596</v>
      </c>
      <c r="C6392" s="5" t="s">
        <v>32597</v>
      </c>
      <c r="D6392" s="6" t="s">
        <v>31908</v>
      </c>
      <c r="E6392" s="5" t="s">
        <v>26794</v>
      </c>
      <c r="F6392" s="5" t="s">
        <v>26794</v>
      </c>
      <c r="G6392" s="6" t="s">
        <v>32598</v>
      </c>
      <c r="H6392" s="5" t="s">
        <v>32599</v>
      </c>
      <c r="I6392" s="8" t="s">
        <v>32600</v>
      </c>
      <c r="J6392" s="5" t="s">
        <v>93</v>
      </c>
      <c r="K6392" s="5" t="s">
        <v>280</v>
      </c>
    </row>
    <row r="6393">
      <c r="A6393" s="4">
        <v>4745.0</v>
      </c>
      <c r="B6393" s="5" t="s">
        <v>32601</v>
      </c>
      <c r="C6393" s="5" t="s">
        <v>32602</v>
      </c>
      <c r="D6393" s="6" t="s">
        <v>31908</v>
      </c>
      <c r="E6393" s="5" t="s">
        <v>26794</v>
      </c>
      <c r="F6393" s="5" t="s">
        <v>26794</v>
      </c>
      <c r="G6393" s="6" t="s">
        <v>32603</v>
      </c>
      <c r="H6393" s="5" t="s">
        <v>32604</v>
      </c>
      <c r="I6393" s="8" t="s">
        <v>32605</v>
      </c>
      <c r="J6393" s="5" t="s">
        <v>108</v>
      </c>
      <c r="K6393" s="5" t="s">
        <v>160</v>
      </c>
    </row>
    <row r="6394">
      <c r="A6394" s="4">
        <v>4744.0</v>
      </c>
      <c r="B6394" s="5" t="s">
        <v>32606</v>
      </c>
      <c r="C6394" s="5" t="s">
        <v>32607</v>
      </c>
      <c r="D6394" s="6" t="s">
        <v>31908</v>
      </c>
      <c r="E6394" s="5" t="s">
        <v>26794</v>
      </c>
      <c r="F6394" s="5" t="s">
        <v>26794</v>
      </c>
      <c r="G6394" s="6" t="s">
        <v>32608</v>
      </c>
      <c r="H6394" s="7" t="s">
        <v>32609</v>
      </c>
      <c r="I6394" s="11" t="s">
        <v>32610</v>
      </c>
      <c r="J6394" s="5" t="s">
        <v>108</v>
      </c>
      <c r="K6394" s="5" t="s">
        <v>1375</v>
      </c>
    </row>
    <row r="6395">
      <c r="A6395" s="4">
        <v>4743.0</v>
      </c>
      <c r="B6395" s="5" t="s">
        <v>32611</v>
      </c>
      <c r="C6395" s="5" t="s">
        <v>32612</v>
      </c>
      <c r="D6395" s="6" t="s">
        <v>31876</v>
      </c>
      <c r="E6395" s="5" t="s">
        <v>26794</v>
      </c>
      <c r="F6395" s="5" t="s">
        <v>26794</v>
      </c>
      <c r="G6395" s="6" t="s">
        <v>32613</v>
      </c>
      <c r="H6395" s="5" t="s">
        <v>32614</v>
      </c>
      <c r="I6395" s="8" t="s">
        <v>32615</v>
      </c>
      <c r="J6395" s="5" t="s">
        <v>108</v>
      </c>
      <c r="K6395" s="4" t="s">
        <v>42</v>
      </c>
    </row>
    <row r="6396">
      <c r="A6396" s="4">
        <v>4742.0</v>
      </c>
      <c r="B6396" s="5" t="s">
        <v>32616</v>
      </c>
      <c r="C6396" s="5" t="s">
        <v>32617</v>
      </c>
      <c r="D6396" s="6" t="s">
        <v>31876</v>
      </c>
      <c r="E6396" s="5" t="s">
        <v>26794</v>
      </c>
      <c r="F6396" s="5" t="s">
        <v>26794</v>
      </c>
      <c r="G6396" s="6" t="s">
        <v>32618</v>
      </c>
      <c r="H6396" s="5" t="s">
        <v>32619</v>
      </c>
      <c r="I6396" s="8" t="s">
        <v>32620</v>
      </c>
      <c r="J6396" s="5" t="s">
        <v>108</v>
      </c>
      <c r="K6396" s="5" t="s">
        <v>1086</v>
      </c>
    </row>
    <row r="6397">
      <c r="A6397" s="4">
        <v>4741.0</v>
      </c>
      <c r="B6397" s="5" t="s">
        <v>32621</v>
      </c>
      <c r="C6397" s="5" t="s">
        <v>32622</v>
      </c>
      <c r="D6397" s="6" t="s">
        <v>31908</v>
      </c>
      <c r="E6397" s="5" t="s">
        <v>26794</v>
      </c>
      <c r="F6397" s="5" t="s">
        <v>26794</v>
      </c>
      <c r="G6397" s="6" t="s">
        <v>32623</v>
      </c>
      <c r="H6397" s="5" t="s">
        <v>32624</v>
      </c>
      <c r="I6397" s="8" t="s">
        <v>32625</v>
      </c>
      <c r="J6397" s="5" t="s">
        <v>108</v>
      </c>
      <c r="K6397" s="5" t="s">
        <v>7591</v>
      </c>
    </row>
    <row r="6398">
      <c r="A6398" s="4">
        <v>4740.0</v>
      </c>
      <c r="B6398" s="5" t="s">
        <v>32626</v>
      </c>
      <c r="C6398" s="5" t="s">
        <v>32627</v>
      </c>
      <c r="D6398" s="6" t="s">
        <v>31876</v>
      </c>
      <c r="E6398" s="5" t="s">
        <v>26794</v>
      </c>
      <c r="F6398" s="5" t="s">
        <v>26794</v>
      </c>
      <c r="G6398" s="6" t="s">
        <v>32628</v>
      </c>
      <c r="H6398" s="7" t="s">
        <v>32629</v>
      </c>
      <c r="I6398" s="8" t="str">
        <f>LOWER(SUBSTITUTE(SUBSTITUTE(SUBSTITUTE(SUBSTITUTE(SUBSTITUTE(SUBSTITUTE(SUBSTITUTE(B6398,"S.L.",""),"SL",""),"S.A.",""),"SA","")," ",""),".",""),",",""))&amp;".com"</f>
        <v>intervialmercaderes.com</v>
      </c>
      <c r="J6398" s="5" t="s">
        <v>108</v>
      </c>
      <c r="K6398" s="4" t="s">
        <v>42</v>
      </c>
    </row>
    <row r="6399">
      <c r="A6399" s="4">
        <v>4739.0</v>
      </c>
      <c r="B6399" s="5" t="s">
        <v>32630</v>
      </c>
      <c r="C6399" s="5" t="s">
        <v>32631</v>
      </c>
      <c r="D6399" s="6" t="s">
        <v>31908</v>
      </c>
      <c r="E6399" s="5" t="s">
        <v>26794</v>
      </c>
      <c r="F6399" s="5" t="s">
        <v>26794</v>
      </c>
      <c r="G6399" s="6" t="s">
        <v>32632</v>
      </c>
      <c r="H6399" s="5" t="s">
        <v>32633</v>
      </c>
      <c r="I6399" s="8" t="s">
        <v>32634</v>
      </c>
      <c r="J6399" s="5" t="s">
        <v>108</v>
      </c>
      <c r="K6399" s="5" t="s">
        <v>184</v>
      </c>
    </row>
    <row r="6400">
      <c r="A6400" s="4">
        <v>4738.0</v>
      </c>
      <c r="B6400" s="5" t="s">
        <v>32635</v>
      </c>
      <c r="C6400" s="5" t="s">
        <v>32636</v>
      </c>
      <c r="D6400" s="6" t="s">
        <v>31908</v>
      </c>
      <c r="E6400" s="5" t="s">
        <v>26794</v>
      </c>
      <c r="F6400" s="5" t="s">
        <v>26794</v>
      </c>
      <c r="G6400" s="6" t="s">
        <v>32637</v>
      </c>
      <c r="H6400" s="5" t="s">
        <v>32638</v>
      </c>
      <c r="I6400" s="8" t="s">
        <v>32639</v>
      </c>
      <c r="J6400" s="5" t="s">
        <v>51</v>
      </c>
      <c r="K6400" s="4" t="s">
        <v>42</v>
      </c>
    </row>
    <row r="6401">
      <c r="A6401" s="4">
        <v>4737.0</v>
      </c>
      <c r="B6401" s="5" t="s">
        <v>32640</v>
      </c>
      <c r="C6401" s="5" t="s">
        <v>32641</v>
      </c>
      <c r="D6401" s="6" t="s">
        <v>31908</v>
      </c>
      <c r="E6401" s="5" t="s">
        <v>26794</v>
      </c>
      <c r="F6401" s="5" t="s">
        <v>26794</v>
      </c>
      <c r="G6401" s="6" t="s">
        <v>32642</v>
      </c>
      <c r="H6401" s="5" t="s">
        <v>32643</v>
      </c>
      <c r="I6401" s="8" t="s">
        <v>32644</v>
      </c>
      <c r="J6401" s="5" t="s">
        <v>108</v>
      </c>
      <c r="K6401" s="5" t="s">
        <v>1216</v>
      </c>
    </row>
    <row r="6402">
      <c r="A6402" s="4">
        <v>4736.0</v>
      </c>
      <c r="B6402" s="5" t="s">
        <v>32645</v>
      </c>
      <c r="C6402" s="5" t="s">
        <v>32646</v>
      </c>
      <c r="D6402" s="6" t="s">
        <v>31908</v>
      </c>
      <c r="E6402" s="5" t="s">
        <v>26794</v>
      </c>
      <c r="F6402" s="5" t="s">
        <v>26794</v>
      </c>
      <c r="G6402" s="6" t="s">
        <v>32647</v>
      </c>
      <c r="H6402" s="5" t="s">
        <v>32648</v>
      </c>
      <c r="I6402" s="8" t="s">
        <v>32649</v>
      </c>
      <c r="J6402" s="5" t="s">
        <v>108</v>
      </c>
      <c r="K6402" s="5" t="s">
        <v>260</v>
      </c>
    </row>
    <row r="6403">
      <c r="A6403" s="4">
        <v>4735.0</v>
      </c>
      <c r="B6403" s="5" t="s">
        <v>32650</v>
      </c>
      <c r="C6403" s="5" t="s">
        <v>32651</v>
      </c>
      <c r="D6403" s="6" t="s">
        <v>31876</v>
      </c>
      <c r="E6403" s="5" t="s">
        <v>26794</v>
      </c>
      <c r="F6403" s="5" t="s">
        <v>26794</v>
      </c>
      <c r="G6403" s="6" t="s">
        <v>32652</v>
      </c>
      <c r="H6403" s="5" t="s">
        <v>32653</v>
      </c>
      <c r="I6403" s="8" t="s">
        <v>21575</v>
      </c>
      <c r="J6403" s="5" t="s">
        <v>108</v>
      </c>
      <c r="K6403" s="5" t="s">
        <v>1415</v>
      </c>
    </row>
    <row r="6404">
      <c r="A6404" s="4">
        <v>4734.0</v>
      </c>
      <c r="B6404" s="5" t="s">
        <v>32654</v>
      </c>
      <c r="C6404" s="5" t="s">
        <v>31875</v>
      </c>
      <c r="D6404" s="6" t="s">
        <v>31876</v>
      </c>
      <c r="E6404" s="5" t="s">
        <v>26794</v>
      </c>
      <c r="F6404" s="5" t="s">
        <v>26794</v>
      </c>
      <c r="G6404" s="6" t="s">
        <v>32655</v>
      </c>
      <c r="H6404" s="7" t="s">
        <v>32656</v>
      </c>
      <c r="I6404" s="8" t="s">
        <v>27920</v>
      </c>
      <c r="J6404" s="5" t="s">
        <v>42</v>
      </c>
      <c r="K6404" s="5" t="s">
        <v>27</v>
      </c>
    </row>
    <row r="6405">
      <c r="A6405" s="4">
        <v>4733.0</v>
      </c>
      <c r="B6405" s="5" t="s">
        <v>32657</v>
      </c>
      <c r="C6405" s="5" t="s">
        <v>32658</v>
      </c>
      <c r="D6405" s="6" t="s">
        <v>31876</v>
      </c>
      <c r="E6405" s="5" t="s">
        <v>26794</v>
      </c>
      <c r="F6405" s="5" t="s">
        <v>26794</v>
      </c>
      <c r="G6405" s="6" t="s">
        <v>32659</v>
      </c>
      <c r="H6405" s="5" t="s">
        <v>19711</v>
      </c>
      <c r="I6405" s="8" t="s">
        <v>32660</v>
      </c>
      <c r="J6405" s="5" t="s">
        <v>108</v>
      </c>
      <c r="K6405" s="4" t="s">
        <v>42</v>
      </c>
    </row>
    <row r="6406">
      <c r="A6406" s="4">
        <v>4732.0</v>
      </c>
      <c r="B6406" s="5" t="s">
        <v>15460</v>
      </c>
      <c r="C6406" s="5" t="s">
        <v>32661</v>
      </c>
      <c r="D6406" s="6" t="s">
        <v>31908</v>
      </c>
      <c r="E6406" s="5" t="s">
        <v>26794</v>
      </c>
      <c r="F6406" s="5" t="s">
        <v>26794</v>
      </c>
      <c r="G6406" s="6" t="s">
        <v>32662</v>
      </c>
      <c r="H6406" s="7" t="s">
        <v>32663</v>
      </c>
      <c r="I6406" s="8" t="s">
        <v>32664</v>
      </c>
      <c r="J6406" s="5" t="s">
        <v>108</v>
      </c>
      <c r="K6406" s="5" t="s">
        <v>906</v>
      </c>
    </row>
    <row r="6407">
      <c r="A6407" s="4">
        <v>4731.0</v>
      </c>
      <c r="B6407" s="5" t="s">
        <v>32665</v>
      </c>
      <c r="C6407" s="5" t="s">
        <v>32666</v>
      </c>
      <c r="D6407" s="6" t="s">
        <v>31876</v>
      </c>
      <c r="E6407" s="5" t="s">
        <v>26794</v>
      </c>
      <c r="F6407" s="5" t="s">
        <v>26794</v>
      </c>
      <c r="G6407" s="6" t="s">
        <v>32667</v>
      </c>
      <c r="H6407" s="5" t="s">
        <v>32668</v>
      </c>
      <c r="I6407" s="8" t="s">
        <v>32669</v>
      </c>
      <c r="J6407" s="5" t="s">
        <v>18</v>
      </c>
      <c r="K6407" s="5" t="s">
        <v>1216</v>
      </c>
    </row>
    <row r="6408">
      <c r="A6408" s="4">
        <v>4730.0</v>
      </c>
      <c r="B6408" s="5" t="s">
        <v>24249</v>
      </c>
      <c r="C6408" s="5" t="s">
        <v>32670</v>
      </c>
      <c r="D6408" s="6" t="s">
        <v>31908</v>
      </c>
      <c r="E6408" s="5" t="s">
        <v>26794</v>
      </c>
      <c r="F6408" s="5" t="s">
        <v>26794</v>
      </c>
      <c r="G6408" s="6" t="s">
        <v>32671</v>
      </c>
      <c r="H6408" s="5" t="s">
        <v>32672</v>
      </c>
      <c r="I6408" s="9" t="s">
        <v>32673</v>
      </c>
      <c r="J6408" s="5" t="s">
        <v>42</v>
      </c>
      <c r="K6408" s="5" t="s">
        <v>27</v>
      </c>
    </row>
    <row r="6409">
      <c r="A6409" s="4">
        <v>4729.0</v>
      </c>
      <c r="B6409" s="5" t="s">
        <v>32674</v>
      </c>
      <c r="C6409" s="5" t="s">
        <v>32675</v>
      </c>
      <c r="D6409" s="6" t="s">
        <v>26793</v>
      </c>
      <c r="E6409" s="5" t="s">
        <v>26794</v>
      </c>
      <c r="F6409" s="5" t="s">
        <v>26794</v>
      </c>
      <c r="G6409" s="6" t="s">
        <v>32676</v>
      </c>
      <c r="H6409" s="5" t="s">
        <v>32677</v>
      </c>
      <c r="I6409" s="8" t="s">
        <v>32678</v>
      </c>
      <c r="J6409" s="5" t="s">
        <v>108</v>
      </c>
      <c r="K6409" s="5" t="s">
        <v>160</v>
      </c>
    </row>
    <row r="6410">
      <c r="A6410" s="4">
        <v>4728.0</v>
      </c>
      <c r="B6410" s="5" t="s">
        <v>32679</v>
      </c>
      <c r="C6410" s="5" t="s">
        <v>32680</v>
      </c>
      <c r="D6410" s="6" t="s">
        <v>31908</v>
      </c>
      <c r="E6410" s="5" t="s">
        <v>26794</v>
      </c>
      <c r="F6410" s="5" t="s">
        <v>26794</v>
      </c>
      <c r="G6410" s="6" t="s">
        <v>32681</v>
      </c>
      <c r="H6410" s="5" t="s">
        <v>32682</v>
      </c>
      <c r="I6410" s="8" t="s">
        <v>32683</v>
      </c>
      <c r="J6410" s="5" t="s">
        <v>93</v>
      </c>
      <c r="K6410" s="5" t="s">
        <v>254</v>
      </c>
    </row>
    <row r="6411">
      <c r="A6411" s="4">
        <v>4727.0</v>
      </c>
      <c r="B6411" s="5" t="s">
        <v>32684</v>
      </c>
      <c r="C6411" s="5" t="s">
        <v>32685</v>
      </c>
      <c r="D6411" s="6" t="s">
        <v>31876</v>
      </c>
      <c r="E6411" s="5" t="s">
        <v>26794</v>
      </c>
      <c r="F6411" s="5" t="s">
        <v>26794</v>
      </c>
      <c r="G6411" s="6" t="s">
        <v>32686</v>
      </c>
      <c r="H6411" s="5" t="s">
        <v>32687</v>
      </c>
      <c r="I6411" s="8" t="s">
        <v>32688</v>
      </c>
      <c r="J6411" s="5" t="s">
        <v>42</v>
      </c>
      <c r="K6411" s="4" t="s">
        <v>42</v>
      </c>
    </row>
    <row r="6412">
      <c r="A6412" s="4">
        <v>4726.0</v>
      </c>
      <c r="B6412" s="5" t="s">
        <v>32689</v>
      </c>
      <c r="C6412" s="5" t="s">
        <v>32690</v>
      </c>
      <c r="D6412" s="6" t="s">
        <v>31876</v>
      </c>
      <c r="E6412" s="5" t="s">
        <v>26794</v>
      </c>
      <c r="F6412" s="5" t="s">
        <v>26794</v>
      </c>
      <c r="G6412" s="6" t="s">
        <v>32691</v>
      </c>
      <c r="H6412" s="7" t="s">
        <v>32692</v>
      </c>
      <c r="I6412" s="4" t="str">
        <f>LOWER(SUBSTITUTE(SUBSTITUTE(SUBSTITUTE(SUBSTITUTE(SUBSTITUTE(SUBSTITUTE(SUBSTITUTE(B6412,"S.L.",""),"SL",""),"S.A.",""),"SA","")," ",""),".",""),",",""))&amp;".com"</f>
        <v>lavíamezquita.com</v>
      </c>
      <c r="J6412" s="5" t="s">
        <v>93</v>
      </c>
      <c r="K6412" s="5" t="s">
        <v>233</v>
      </c>
    </row>
    <row r="6413">
      <c r="A6413" s="4">
        <v>4725.0</v>
      </c>
      <c r="B6413" s="5" t="s">
        <v>32693</v>
      </c>
      <c r="C6413" s="5" t="s">
        <v>32694</v>
      </c>
      <c r="D6413" s="6" t="s">
        <v>31908</v>
      </c>
      <c r="E6413" s="5" t="s">
        <v>26794</v>
      </c>
      <c r="F6413" s="5" t="s">
        <v>26794</v>
      </c>
      <c r="G6413" s="6" t="s">
        <v>32695</v>
      </c>
      <c r="H6413" s="5" t="s">
        <v>32696</v>
      </c>
      <c r="I6413" s="9" t="s">
        <v>32697</v>
      </c>
      <c r="J6413" s="5" t="s">
        <v>42</v>
      </c>
      <c r="K6413" s="5" t="s">
        <v>170</v>
      </c>
    </row>
    <row r="6414">
      <c r="A6414" s="4">
        <v>4724.0</v>
      </c>
      <c r="B6414" s="5" t="s">
        <v>32698</v>
      </c>
      <c r="C6414" s="5" t="s">
        <v>32699</v>
      </c>
      <c r="D6414" s="6" t="s">
        <v>31876</v>
      </c>
      <c r="E6414" s="5" t="s">
        <v>26794</v>
      </c>
      <c r="F6414" s="5" t="s">
        <v>26794</v>
      </c>
      <c r="G6414" s="6" t="s">
        <v>32700</v>
      </c>
      <c r="H6414" s="5" t="s">
        <v>32701</v>
      </c>
      <c r="I6414" s="8" t="s">
        <v>32702</v>
      </c>
      <c r="J6414" s="5" t="s">
        <v>93</v>
      </c>
      <c r="K6414" s="5" t="s">
        <v>2145</v>
      </c>
    </row>
    <row r="6415">
      <c r="A6415" s="4">
        <v>4723.0</v>
      </c>
      <c r="B6415" s="5" t="s">
        <v>32703</v>
      </c>
      <c r="C6415" s="5" t="s">
        <v>32704</v>
      </c>
      <c r="D6415" s="6" t="s">
        <v>32705</v>
      </c>
      <c r="E6415" s="5" t="s">
        <v>32706</v>
      </c>
      <c r="F6415" s="5" t="s">
        <v>26794</v>
      </c>
      <c r="G6415" s="6" t="s">
        <v>32707</v>
      </c>
      <c r="H6415" s="5" t="s">
        <v>32708</v>
      </c>
      <c r="I6415" s="8" t="s">
        <v>32709</v>
      </c>
      <c r="J6415" s="5" t="s">
        <v>108</v>
      </c>
      <c r="K6415" s="5" t="s">
        <v>5931</v>
      </c>
    </row>
    <row r="6416">
      <c r="A6416" s="4">
        <v>4722.0</v>
      </c>
      <c r="B6416" s="5" t="s">
        <v>32710</v>
      </c>
      <c r="C6416" s="5" t="s">
        <v>32711</v>
      </c>
      <c r="D6416" s="6" t="s">
        <v>32705</v>
      </c>
      <c r="E6416" s="5" t="s">
        <v>32706</v>
      </c>
      <c r="F6416" s="5" t="s">
        <v>26794</v>
      </c>
      <c r="G6416" s="6" t="s">
        <v>32712</v>
      </c>
      <c r="H6416" s="5" t="s">
        <v>32713</v>
      </c>
      <c r="I6416" s="8" t="s">
        <v>32714</v>
      </c>
      <c r="J6416" s="5" t="s">
        <v>108</v>
      </c>
      <c r="K6416" s="5" t="s">
        <v>115</v>
      </c>
    </row>
    <row r="6417">
      <c r="A6417" s="4">
        <v>4721.0</v>
      </c>
      <c r="B6417" s="5" t="s">
        <v>32715</v>
      </c>
      <c r="C6417" s="5" t="s">
        <v>32716</v>
      </c>
      <c r="D6417" s="6" t="s">
        <v>31891</v>
      </c>
      <c r="E6417" s="5" t="s">
        <v>31892</v>
      </c>
      <c r="F6417" s="5" t="s">
        <v>26794</v>
      </c>
      <c r="G6417" s="6" t="s">
        <v>32717</v>
      </c>
      <c r="H6417" s="5" t="s">
        <v>32718</v>
      </c>
      <c r="I6417" s="8" t="s">
        <v>32719</v>
      </c>
      <c r="J6417" s="5" t="s">
        <v>108</v>
      </c>
      <c r="K6417" s="4" t="s">
        <v>42</v>
      </c>
    </row>
    <row r="6418">
      <c r="A6418" s="4">
        <v>4720.0</v>
      </c>
      <c r="B6418" s="5" t="s">
        <v>32720</v>
      </c>
      <c r="C6418" s="5" t="s">
        <v>32721</v>
      </c>
      <c r="D6418" s="6" t="s">
        <v>31891</v>
      </c>
      <c r="E6418" s="5" t="s">
        <v>31892</v>
      </c>
      <c r="F6418" s="5" t="s">
        <v>26794</v>
      </c>
      <c r="G6418" s="6" t="s">
        <v>32722</v>
      </c>
      <c r="H6418" s="7" t="s">
        <v>32723</v>
      </c>
      <c r="I6418" s="8" t="str">
        <f>LOWER(SUBSTITUTE(SUBSTITUTE(SUBSTITUTE(SUBSTITUTE(SUBSTITUTE(SUBSTITUTE(SUBSTITUTE(B6418,"S.L.",""),"SL",""),"S.A.",""),"SA","")," ",""),".",""),",",""))&amp;".com"</f>
        <v>sevillasuiteseurostars.com</v>
      </c>
      <c r="J6418" s="5" t="s">
        <v>42</v>
      </c>
      <c r="K6418" s="5" t="s">
        <v>2668</v>
      </c>
    </row>
    <row r="6419">
      <c r="A6419" s="4">
        <v>4719.0</v>
      </c>
      <c r="B6419" s="5" t="s">
        <v>32724</v>
      </c>
      <c r="C6419" s="5" t="s">
        <v>32725</v>
      </c>
      <c r="D6419" s="6" t="s">
        <v>31891</v>
      </c>
      <c r="E6419" s="5" t="s">
        <v>31892</v>
      </c>
      <c r="F6419" s="5" t="s">
        <v>26794</v>
      </c>
      <c r="G6419" s="6" t="s">
        <v>32726</v>
      </c>
      <c r="H6419" s="5" t="s">
        <v>32727</v>
      </c>
      <c r="I6419" s="8" t="s">
        <v>32728</v>
      </c>
      <c r="J6419" s="5" t="s">
        <v>42</v>
      </c>
      <c r="K6419" s="5" t="s">
        <v>1427</v>
      </c>
    </row>
    <row r="6420">
      <c r="A6420" s="4">
        <v>4718.0</v>
      </c>
      <c r="B6420" s="5" t="s">
        <v>32729</v>
      </c>
      <c r="C6420" s="5" t="s">
        <v>32730</v>
      </c>
      <c r="D6420" s="6" t="s">
        <v>32705</v>
      </c>
      <c r="E6420" s="5" t="s">
        <v>32706</v>
      </c>
      <c r="F6420" s="5" t="s">
        <v>26794</v>
      </c>
      <c r="G6420" s="6" t="s">
        <v>32731</v>
      </c>
      <c r="H6420" s="5" t="s">
        <v>32732</v>
      </c>
      <c r="I6420" s="8" t="s">
        <v>32733</v>
      </c>
      <c r="J6420" s="5" t="s">
        <v>108</v>
      </c>
      <c r="K6420" s="5" t="s">
        <v>921</v>
      </c>
    </row>
    <row r="6421">
      <c r="A6421" s="4">
        <v>4717.0</v>
      </c>
      <c r="B6421" s="5" t="s">
        <v>32734</v>
      </c>
      <c r="C6421" s="5" t="s">
        <v>32735</v>
      </c>
      <c r="D6421" s="6" t="s">
        <v>32705</v>
      </c>
      <c r="E6421" s="5" t="s">
        <v>32706</v>
      </c>
      <c r="F6421" s="5" t="s">
        <v>26794</v>
      </c>
      <c r="G6421" s="6" t="s">
        <v>32736</v>
      </c>
      <c r="H6421" s="4" t="s">
        <v>32737</v>
      </c>
      <c r="I6421" s="11" t="s">
        <v>32738</v>
      </c>
      <c r="J6421" s="5" t="s">
        <v>42</v>
      </c>
      <c r="K6421" s="5" t="s">
        <v>74</v>
      </c>
    </row>
    <row r="6422">
      <c r="A6422" s="4">
        <v>4716.0</v>
      </c>
      <c r="B6422" s="5" t="s">
        <v>32739</v>
      </c>
      <c r="C6422" s="5" t="s">
        <v>32704</v>
      </c>
      <c r="D6422" s="6" t="s">
        <v>32705</v>
      </c>
      <c r="E6422" s="5" t="s">
        <v>32706</v>
      </c>
      <c r="F6422" s="5" t="s">
        <v>26794</v>
      </c>
      <c r="G6422" s="6" t="s">
        <v>32740</v>
      </c>
      <c r="H6422" s="7" t="s">
        <v>32741</v>
      </c>
      <c r="I6422" s="8" t="s">
        <v>32742</v>
      </c>
      <c r="J6422" s="5" t="s">
        <v>108</v>
      </c>
      <c r="K6422" s="5" t="s">
        <v>921</v>
      </c>
    </row>
    <row r="6423">
      <c r="A6423" s="4">
        <v>4715.0</v>
      </c>
      <c r="B6423" s="5" t="s">
        <v>32743</v>
      </c>
      <c r="C6423" s="5" t="s">
        <v>32744</v>
      </c>
      <c r="D6423" s="6" t="s">
        <v>32705</v>
      </c>
      <c r="E6423" s="5" t="s">
        <v>32706</v>
      </c>
      <c r="F6423" s="5" t="s">
        <v>26794</v>
      </c>
      <c r="G6423" s="6" t="s">
        <v>32745</v>
      </c>
      <c r="H6423" s="5" t="s">
        <v>32746</v>
      </c>
      <c r="I6423" s="8" t="s">
        <v>493</v>
      </c>
      <c r="J6423" s="5" t="s">
        <v>93</v>
      </c>
      <c r="K6423" s="5" t="s">
        <v>1261</v>
      </c>
    </row>
    <row r="6424">
      <c r="A6424" s="4">
        <v>4714.0</v>
      </c>
      <c r="B6424" s="5" t="s">
        <v>32747</v>
      </c>
      <c r="C6424" s="5" t="s">
        <v>32748</v>
      </c>
      <c r="D6424" s="6" t="s">
        <v>32749</v>
      </c>
      <c r="E6424" s="5" t="s">
        <v>32750</v>
      </c>
      <c r="F6424" s="5" t="s">
        <v>26794</v>
      </c>
      <c r="G6424" s="6" t="s">
        <v>32751</v>
      </c>
      <c r="H6424" s="13" t="s">
        <v>32752</v>
      </c>
      <c r="I6424" s="8" t="s">
        <v>32753</v>
      </c>
      <c r="J6424" s="5" t="s">
        <v>42</v>
      </c>
      <c r="K6424" s="5" t="s">
        <v>921</v>
      </c>
    </row>
    <row r="6425">
      <c r="A6425" s="4">
        <v>4713.0</v>
      </c>
      <c r="B6425" s="5" t="s">
        <v>32754</v>
      </c>
      <c r="C6425" s="5" t="s">
        <v>32755</v>
      </c>
      <c r="D6425" s="6" t="s">
        <v>31908</v>
      </c>
      <c r="E6425" s="5" t="s">
        <v>26794</v>
      </c>
      <c r="F6425" s="5" t="s">
        <v>26794</v>
      </c>
      <c r="G6425" s="6" t="s">
        <v>32756</v>
      </c>
      <c r="H6425" s="5" t="s">
        <v>32757</v>
      </c>
      <c r="I6425" s="8" t="s">
        <v>32758</v>
      </c>
      <c r="J6425" s="5" t="s">
        <v>108</v>
      </c>
      <c r="K6425" s="5" t="s">
        <v>679</v>
      </c>
    </row>
    <row r="6426">
      <c r="A6426" s="4">
        <v>4712.0</v>
      </c>
      <c r="B6426" s="5" t="s">
        <v>32759</v>
      </c>
      <c r="C6426" s="5" t="s">
        <v>32760</v>
      </c>
      <c r="D6426" s="6" t="s">
        <v>31876</v>
      </c>
      <c r="E6426" s="5" t="s">
        <v>26794</v>
      </c>
      <c r="F6426" s="5" t="s">
        <v>26794</v>
      </c>
      <c r="G6426" s="6" t="s">
        <v>32761</v>
      </c>
      <c r="H6426" s="5" t="s">
        <v>32762</v>
      </c>
      <c r="I6426" s="8" t="s">
        <v>32763</v>
      </c>
      <c r="J6426" s="5" t="s">
        <v>18</v>
      </c>
      <c r="K6426" s="5" t="s">
        <v>578</v>
      </c>
    </row>
    <row r="6427">
      <c r="A6427" s="4">
        <v>4711.0</v>
      </c>
      <c r="B6427" s="5" t="s">
        <v>32764</v>
      </c>
      <c r="C6427" s="5" t="s">
        <v>32765</v>
      </c>
      <c r="D6427" s="6" t="s">
        <v>32409</v>
      </c>
      <c r="E6427" s="5" t="s">
        <v>26794</v>
      </c>
      <c r="F6427" s="5" t="s">
        <v>26794</v>
      </c>
      <c r="G6427" s="6" t="s">
        <v>32766</v>
      </c>
      <c r="H6427" s="7" t="s">
        <v>32767</v>
      </c>
      <c r="I6427" s="8" t="s">
        <v>32768</v>
      </c>
      <c r="J6427" s="5" t="s">
        <v>108</v>
      </c>
      <c r="K6427" s="5" t="s">
        <v>2201</v>
      </c>
    </row>
    <row r="6428">
      <c r="A6428" s="4">
        <v>4710.0</v>
      </c>
      <c r="B6428" s="5" t="s">
        <v>32769</v>
      </c>
      <c r="C6428" s="5" t="s">
        <v>32770</v>
      </c>
      <c r="D6428" s="6" t="s">
        <v>32482</v>
      </c>
      <c r="E6428" s="5" t="s">
        <v>26794</v>
      </c>
      <c r="F6428" s="5" t="s">
        <v>26794</v>
      </c>
      <c r="G6428" s="6" t="s">
        <v>32771</v>
      </c>
      <c r="H6428" s="7" t="s">
        <v>32772</v>
      </c>
      <c r="I6428" s="8" t="s">
        <v>32773</v>
      </c>
      <c r="J6428" s="5" t="s">
        <v>42</v>
      </c>
      <c r="K6428" s="5" t="s">
        <v>975</v>
      </c>
    </row>
    <row r="6429">
      <c r="A6429" s="4">
        <v>4709.0</v>
      </c>
      <c r="B6429" s="5" t="s">
        <v>32774</v>
      </c>
      <c r="C6429" s="5" t="s">
        <v>32775</v>
      </c>
      <c r="D6429" s="6" t="s">
        <v>31876</v>
      </c>
      <c r="E6429" s="5" t="s">
        <v>26794</v>
      </c>
      <c r="F6429" s="5" t="s">
        <v>26794</v>
      </c>
      <c r="G6429" s="6" t="s">
        <v>32776</v>
      </c>
      <c r="H6429" s="5" t="s">
        <v>32777</v>
      </c>
      <c r="I6429" s="11" t="s">
        <v>32778</v>
      </c>
      <c r="J6429" s="5" t="s">
        <v>42</v>
      </c>
      <c r="K6429" s="4" t="s">
        <v>42</v>
      </c>
    </row>
    <row r="6430">
      <c r="A6430" s="4">
        <v>4708.0</v>
      </c>
      <c r="B6430" s="5" t="s">
        <v>32779</v>
      </c>
      <c r="C6430" s="5" t="s">
        <v>32780</v>
      </c>
      <c r="D6430" s="6" t="s">
        <v>32781</v>
      </c>
      <c r="E6430" s="5" t="s">
        <v>32782</v>
      </c>
      <c r="F6430" s="5" t="s">
        <v>26794</v>
      </c>
      <c r="G6430" s="6" t="s">
        <v>32783</v>
      </c>
      <c r="H6430" s="7" t="s">
        <v>32784</v>
      </c>
      <c r="I6430" s="8" t="s">
        <v>32785</v>
      </c>
      <c r="J6430" s="5" t="s">
        <v>108</v>
      </c>
      <c r="K6430" s="5" t="s">
        <v>115</v>
      </c>
    </row>
    <row r="6431">
      <c r="A6431" s="4">
        <v>12250.0</v>
      </c>
      <c r="B6431" s="5" t="s">
        <v>32786</v>
      </c>
      <c r="C6431" s="5" t="s">
        <v>32787</v>
      </c>
      <c r="D6431" s="6" t="s">
        <v>32788</v>
      </c>
      <c r="E6431" s="5" t="s">
        <v>32789</v>
      </c>
      <c r="F6431" s="5" t="s">
        <v>26794</v>
      </c>
      <c r="G6431" s="12" t="s">
        <v>32790</v>
      </c>
      <c r="H6431" s="7" t="s">
        <v>32791</v>
      </c>
      <c r="I6431" s="11" t="s">
        <v>32792</v>
      </c>
      <c r="J6431" s="5" t="s">
        <v>18</v>
      </c>
      <c r="K6431" s="5" t="s">
        <v>152</v>
      </c>
    </row>
    <row r="6432">
      <c r="A6432" s="4">
        <v>4707.0</v>
      </c>
      <c r="B6432" s="5" t="s">
        <v>32793</v>
      </c>
      <c r="C6432" s="5" t="s">
        <v>32794</v>
      </c>
      <c r="D6432" s="6" t="s">
        <v>32795</v>
      </c>
      <c r="E6432" s="5" t="s">
        <v>32796</v>
      </c>
      <c r="F6432" s="5" t="s">
        <v>30779</v>
      </c>
      <c r="G6432" s="6" t="s">
        <v>32797</v>
      </c>
      <c r="H6432" s="5" t="s">
        <v>32798</v>
      </c>
      <c r="I6432" s="9" t="s">
        <v>32799</v>
      </c>
      <c r="J6432" s="5" t="s">
        <v>367</v>
      </c>
      <c r="K6432" s="5" t="s">
        <v>184</v>
      </c>
    </row>
    <row r="6433">
      <c r="A6433" s="4">
        <v>4706.0</v>
      </c>
      <c r="B6433" s="5" t="s">
        <v>32800</v>
      </c>
      <c r="C6433" s="5" t="s">
        <v>32801</v>
      </c>
      <c r="D6433" s="6" t="s">
        <v>32802</v>
      </c>
      <c r="E6433" s="5" t="s">
        <v>32803</v>
      </c>
      <c r="F6433" s="5" t="s">
        <v>30779</v>
      </c>
      <c r="G6433" s="6" t="s">
        <v>32804</v>
      </c>
      <c r="H6433" s="7" t="s">
        <v>32805</v>
      </c>
      <c r="I6433" s="4" t="str">
        <f>LOWER(SUBSTITUTE(SUBSTITUTE(SUBSTITUTE(SUBSTITUTE(SUBSTITUTE(SUBSTITUTE(SUBSTITUTE(B6433,"S.L.",""),"SL",""),"S.A.",""),"SA","")," ",""),".",""),",",""))&amp;".com"</f>
        <v>gestióndeproyectosledesmayfranco.com</v>
      </c>
      <c r="J6433" s="5" t="s">
        <v>18</v>
      </c>
      <c r="K6433" s="4" t="s">
        <v>42</v>
      </c>
    </row>
    <row r="6434">
      <c r="A6434" s="4">
        <v>4705.0</v>
      </c>
      <c r="B6434" s="5" t="s">
        <v>32806</v>
      </c>
      <c r="C6434" s="5" t="s">
        <v>32807</v>
      </c>
      <c r="D6434" s="6" t="s">
        <v>32808</v>
      </c>
      <c r="E6434" s="5" t="s">
        <v>32809</v>
      </c>
      <c r="F6434" s="5" t="s">
        <v>30779</v>
      </c>
      <c r="G6434" s="6" t="s">
        <v>32810</v>
      </c>
      <c r="H6434" s="7" t="s">
        <v>32811</v>
      </c>
      <c r="I6434" s="8" t="s">
        <v>32812</v>
      </c>
      <c r="J6434" s="5" t="s">
        <v>108</v>
      </c>
      <c r="K6434" s="4" t="s">
        <v>42</v>
      </c>
    </row>
    <row r="6435">
      <c r="A6435" s="4">
        <v>4704.0</v>
      </c>
      <c r="B6435" s="5" t="s">
        <v>32813</v>
      </c>
      <c r="C6435" s="5" t="s">
        <v>32814</v>
      </c>
      <c r="D6435" s="6" t="s">
        <v>32808</v>
      </c>
      <c r="E6435" s="5" t="s">
        <v>32809</v>
      </c>
      <c r="F6435" s="5" t="s">
        <v>30779</v>
      </c>
      <c r="G6435" s="6" t="s">
        <v>32815</v>
      </c>
      <c r="H6435" s="7" t="s">
        <v>32816</v>
      </c>
      <c r="I6435" s="8" t="s">
        <v>32817</v>
      </c>
      <c r="J6435" s="5" t="s">
        <v>51</v>
      </c>
      <c r="K6435" s="5" t="s">
        <v>280</v>
      </c>
    </row>
    <row r="6436">
      <c r="A6436" s="4">
        <v>4703.0</v>
      </c>
      <c r="B6436" s="5" t="s">
        <v>32818</v>
      </c>
      <c r="C6436" s="5" t="s">
        <v>32819</v>
      </c>
      <c r="D6436" s="6" t="s">
        <v>32808</v>
      </c>
      <c r="E6436" s="5" t="s">
        <v>32809</v>
      </c>
      <c r="F6436" s="5" t="s">
        <v>30779</v>
      </c>
      <c r="G6436" s="6" t="s">
        <v>32820</v>
      </c>
      <c r="H6436" s="7" t="s">
        <v>32821</v>
      </c>
      <c r="I6436" s="8" t="str">
        <f>LOWER(SUBSTITUTE(SUBSTITUTE(SUBSTITUTE(SUBSTITUTE(SUBSTITUTE(SUBSTITUTE(SUBSTITUTE(B6436,"S.L.",""),"SL",""),"S.A.",""),"SA","")," ",""),".",""),",",""))&amp;".com"</f>
        <v>mariademolina.com</v>
      </c>
      <c r="J6436" s="5" t="s">
        <v>108</v>
      </c>
      <c r="K6436" s="5" t="s">
        <v>218</v>
      </c>
    </row>
    <row r="6437">
      <c r="A6437" s="4">
        <v>4702.0</v>
      </c>
      <c r="B6437" s="5" t="s">
        <v>32822</v>
      </c>
      <c r="C6437" s="5" t="s">
        <v>32823</v>
      </c>
      <c r="D6437" s="6" t="s">
        <v>32808</v>
      </c>
      <c r="E6437" s="5" t="s">
        <v>32809</v>
      </c>
      <c r="F6437" s="5" t="s">
        <v>30779</v>
      </c>
      <c r="G6437" s="6" t="s">
        <v>32824</v>
      </c>
      <c r="H6437" s="7" t="s">
        <v>32825</v>
      </c>
      <c r="I6437" s="8" t="s">
        <v>32826</v>
      </c>
      <c r="J6437" s="5" t="s">
        <v>42</v>
      </c>
      <c r="K6437" s="5" t="s">
        <v>1210</v>
      </c>
    </row>
    <row r="6438">
      <c r="A6438" s="4">
        <v>4701.0</v>
      </c>
      <c r="B6438" s="5" t="s">
        <v>32827</v>
      </c>
      <c r="C6438" s="5" t="s">
        <v>32828</v>
      </c>
      <c r="D6438" s="6" t="s">
        <v>32829</v>
      </c>
      <c r="E6438" s="5" t="s">
        <v>32830</v>
      </c>
      <c r="F6438" s="5" t="s">
        <v>30779</v>
      </c>
      <c r="G6438" s="6" t="s">
        <v>32831</v>
      </c>
      <c r="H6438" s="5" t="s">
        <v>32832</v>
      </c>
      <c r="I6438" s="8" t="s">
        <v>32833</v>
      </c>
      <c r="J6438" s="5" t="s">
        <v>108</v>
      </c>
      <c r="K6438" s="5" t="s">
        <v>294</v>
      </c>
    </row>
    <row r="6439">
      <c r="A6439" s="4">
        <v>4700.0</v>
      </c>
      <c r="B6439" s="5" t="s">
        <v>32834</v>
      </c>
      <c r="C6439" s="5" t="s">
        <v>32835</v>
      </c>
      <c r="D6439" s="6" t="s">
        <v>32836</v>
      </c>
      <c r="E6439" s="5" t="s">
        <v>32837</v>
      </c>
      <c r="F6439" s="5" t="s">
        <v>30779</v>
      </c>
      <c r="G6439" s="6" t="s">
        <v>32838</v>
      </c>
      <c r="H6439" s="5" t="s">
        <v>32839</v>
      </c>
      <c r="I6439" s="9" t="s">
        <v>32840</v>
      </c>
      <c r="J6439" s="5" t="s">
        <v>93</v>
      </c>
      <c r="K6439" s="5" t="s">
        <v>170</v>
      </c>
    </row>
    <row r="6440">
      <c r="A6440" s="4">
        <v>4699.0</v>
      </c>
      <c r="B6440" s="5" t="s">
        <v>32841</v>
      </c>
      <c r="C6440" s="5" t="s">
        <v>32842</v>
      </c>
      <c r="D6440" s="6" t="s">
        <v>32843</v>
      </c>
      <c r="E6440" s="5" t="s">
        <v>32844</v>
      </c>
      <c r="F6440" s="5" t="s">
        <v>30779</v>
      </c>
      <c r="G6440" s="6" t="s">
        <v>32845</v>
      </c>
      <c r="H6440" s="7" t="s">
        <v>32846</v>
      </c>
      <c r="I6440" s="8" t="str">
        <f t="shared" ref="I6440:I6441" si="43">LOWER(SUBSTITUTE(SUBSTITUTE(SUBSTITUTE(SUBSTITUTE(SUBSTITUTE(SUBSTITUTE(SUBSTITUTE(B6440,"S.L.",""),"SL",""),"S.A.",""),"SA","")," ",""),".",""),",",""))&amp;".com"</f>
        <v>haciendalalaguna.com</v>
      </c>
      <c r="J6440" s="5" t="s">
        <v>18</v>
      </c>
      <c r="K6440" s="5" t="s">
        <v>201</v>
      </c>
    </row>
    <row r="6441">
      <c r="A6441" s="4">
        <v>4698.0</v>
      </c>
      <c r="B6441" s="5" t="s">
        <v>32847</v>
      </c>
      <c r="C6441" s="5" t="s">
        <v>32848</v>
      </c>
      <c r="D6441" s="6" t="s">
        <v>32849</v>
      </c>
      <c r="E6441" s="5" t="s">
        <v>32850</v>
      </c>
      <c r="F6441" s="5" t="s">
        <v>30779</v>
      </c>
      <c r="G6441" s="6" t="s">
        <v>32851</v>
      </c>
      <c r="H6441" s="7" t="s">
        <v>32852</v>
      </c>
      <c r="I6441" s="8" t="str">
        <f t="shared" si="43"/>
        <v>layedra.com</v>
      </c>
      <c r="J6441" s="5" t="s">
        <v>108</v>
      </c>
      <c r="K6441" s="5" t="s">
        <v>1685</v>
      </c>
    </row>
    <row r="6442">
      <c r="A6442" s="4">
        <v>4697.0</v>
      </c>
      <c r="B6442" s="5" t="s">
        <v>32853</v>
      </c>
      <c r="C6442" s="5" t="s">
        <v>32854</v>
      </c>
      <c r="D6442" s="6" t="s">
        <v>32855</v>
      </c>
      <c r="E6442" s="5" t="s">
        <v>32856</v>
      </c>
      <c r="F6442" s="5" t="s">
        <v>30779</v>
      </c>
      <c r="G6442" s="6" t="s">
        <v>32857</v>
      </c>
      <c r="H6442" s="5" t="s">
        <v>32858</v>
      </c>
      <c r="I6442" s="8" t="s">
        <v>32859</v>
      </c>
      <c r="J6442" s="5" t="s">
        <v>42</v>
      </c>
      <c r="K6442" s="5" t="s">
        <v>4672</v>
      </c>
    </row>
    <row r="6443">
      <c r="A6443" s="4">
        <v>4696.0</v>
      </c>
      <c r="B6443" s="5" t="s">
        <v>32860</v>
      </c>
      <c r="C6443" s="5" t="s">
        <v>32861</v>
      </c>
      <c r="D6443" s="6" t="s">
        <v>32808</v>
      </c>
      <c r="E6443" s="5" t="s">
        <v>32809</v>
      </c>
      <c r="F6443" s="5" t="s">
        <v>30779</v>
      </c>
      <c r="G6443" s="6" t="s">
        <v>32862</v>
      </c>
      <c r="H6443" s="7" t="s">
        <v>32863</v>
      </c>
      <c r="I6443" s="8" t="str">
        <f>LOWER(SUBSTITUTE(SUBSTITUTE(SUBSTITUTE(SUBSTITUTE(SUBSTITUTE(SUBSTITUTE(SUBSTITUTE(B6443,"S.L.",""),"SL",""),"S.A.",""),"SA","")," ",""),".",""),",",""))&amp;".com"</f>
        <v>nueveleyendas.com</v>
      </c>
      <c r="J6443" s="5" t="s">
        <v>93</v>
      </c>
      <c r="K6443" s="5" t="s">
        <v>308</v>
      </c>
    </row>
    <row r="6444">
      <c r="A6444" s="4">
        <v>4695.0</v>
      </c>
      <c r="B6444" s="5" t="s">
        <v>32864</v>
      </c>
      <c r="C6444" s="5" t="s">
        <v>32865</v>
      </c>
      <c r="D6444" s="6" t="s">
        <v>32808</v>
      </c>
      <c r="E6444" s="5" t="s">
        <v>32809</v>
      </c>
      <c r="F6444" s="5" t="s">
        <v>30779</v>
      </c>
      <c r="G6444" s="6" t="s">
        <v>32866</v>
      </c>
      <c r="H6444" s="5" t="s">
        <v>32867</v>
      </c>
      <c r="I6444" s="9" t="s">
        <v>32868</v>
      </c>
      <c r="J6444" s="5" t="s">
        <v>463</v>
      </c>
      <c r="K6444" s="5" t="s">
        <v>170</v>
      </c>
    </row>
    <row r="6445">
      <c r="A6445" s="4">
        <v>4694.0</v>
      </c>
      <c r="B6445" s="5" t="s">
        <v>22470</v>
      </c>
      <c r="C6445" s="5" t="s">
        <v>32869</v>
      </c>
      <c r="D6445" s="6" t="s">
        <v>32808</v>
      </c>
      <c r="E6445" s="5" t="s">
        <v>32809</v>
      </c>
      <c r="F6445" s="5" t="s">
        <v>30779</v>
      </c>
      <c r="G6445" s="6" t="s">
        <v>32870</v>
      </c>
      <c r="H6445" s="5" t="s">
        <v>32871</v>
      </c>
      <c r="I6445" s="8" t="s">
        <v>32872</v>
      </c>
      <c r="J6445" s="5" t="s">
        <v>42</v>
      </c>
      <c r="K6445" s="5" t="s">
        <v>254</v>
      </c>
    </row>
    <row r="6446">
      <c r="A6446" s="4">
        <v>4693.0</v>
      </c>
      <c r="B6446" s="5" t="s">
        <v>32873</v>
      </c>
      <c r="C6446" s="5" t="s">
        <v>32874</v>
      </c>
      <c r="D6446" s="6" t="s">
        <v>32808</v>
      </c>
      <c r="E6446" s="5" t="s">
        <v>32809</v>
      </c>
      <c r="F6446" s="5" t="s">
        <v>30779</v>
      </c>
      <c r="G6446" s="6" t="s">
        <v>32875</v>
      </c>
      <c r="H6446" s="5" t="s">
        <v>32876</v>
      </c>
      <c r="I6446" s="8" t="s">
        <v>493</v>
      </c>
      <c r="J6446" s="5" t="s">
        <v>93</v>
      </c>
      <c r="K6446" s="5" t="s">
        <v>85</v>
      </c>
    </row>
    <row r="6447">
      <c r="A6447" s="4">
        <v>4692.0</v>
      </c>
      <c r="B6447" s="5" t="s">
        <v>32877</v>
      </c>
      <c r="C6447" s="5" t="s">
        <v>32878</v>
      </c>
      <c r="D6447" s="6" t="s">
        <v>32808</v>
      </c>
      <c r="E6447" s="5" t="s">
        <v>32809</v>
      </c>
      <c r="F6447" s="5" t="s">
        <v>30779</v>
      </c>
      <c r="G6447" s="6" t="s">
        <v>32879</v>
      </c>
      <c r="H6447" s="5" t="s">
        <v>32880</v>
      </c>
      <c r="I6447" s="8" t="s">
        <v>32881</v>
      </c>
      <c r="J6447" s="5" t="s">
        <v>93</v>
      </c>
      <c r="K6447" s="5" t="s">
        <v>553</v>
      </c>
    </row>
    <row r="6448">
      <c r="A6448" s="4">
        <v>4691.0</v>
      </c>
      <c r="B6448" s="5" t="s">
        <v>32882</v>
      </c>
      <c r="C6448" s="5" t="s">
        <v>32883</v>
      </c>
      <c r="D6448" s="6" t="s">
        <v>32884</v>
      </c>
      <c r="E6448" s="5" t="s">
        <v>32844</v>
      </c>
      <c r="F6448" s="5" t="s">
        <v>30779</v>
      </c>
      <c r="G6448" s="6" t="s">
        <v>32885</v>
      </c>
      <c r="H6448" s="5" t="s">
        <v>17547</v>
      </c>
      <c r="I6448" s="8" t="s">
        <v>32886</v>
      </c>
      <c r="J6448" s="5" t="s">
        <v>42</v>
      </c>
      <c r="K6448" s="5" t="s">
        <v>1663</v>
      </c>
    </row>
    <row r="6449">
      <c r="A6449" s="4">
        <v>4690.0</v>
      </c>
      <c r="B6449" s="5" t="s">
        <v>32887</v>
      </c>
      <c r="C6449" s="5" t="s">
        <v>32888</v>
      </c>
      <c r="D6449" s="6" t="s">
        <v>32884</v>
      </c>
      <c r="E6449" s="5" t="s">
        <v>32844</v>
      </c>
      <c r="F6449" s="5" t="s">
        <v>30779</v>
      </c>
      <c r="G6449" s="6" t="s">
        <v>32889</v>
      </c>
      <c r="H6449" s="5" t="s">
        <v>32890</v>
      </c>
      <c r="I6449" s="8" t="s">
        <v>32891</v>
      </c>
      <c r="J6449" s="5" t="s">
        <v>93</v>
      </c>
      <c r="K6449" s="5" t="s">
        <v>721</v>
      </c>
    </row>
    <row r="6450">
      <c r="A6450" s="4">
        <v>4689.0</v>
      </c>
      <c r="B6450" s="5" t="s">
        <v>32892</v>
      </c>
      <c r="C6450" s="5" t="s">
        <v>32893</v>
      </c>
      <c r="D6450" s="6" t="s">
        <v>32884</v>
      </c>
      <c r="E6450" s="5" t="s">
        <v>32844</v>
      </c>
      <c r="F6450" s="5" t="s">
        <v>30779</v>
      </c>
      <c r="G6450" s="6" t="s">
        <v>32894</v>
      </c>
      <c r="H6450" s="4" t="s">
        <v>32895</v>
      </c>
      <c r="I6450" s="8" t="s">
        <v>32896</v>
      </c>
      <c r="J6450" s="5" t="s">
        <v>93</v>
      </c>
      <c r="K6450" s="5" t="s">
        <v>1410</v>
      </c>
    </row>
    <row r="6451">
      <c r="A6451" s="4">
        <v>4688.0</v>
      </c>
      <c r="B6451" s="5" t="s">
        <v>32897</v>
      </c>
      <c r="C6451" s="5" t="s">
        <v>32898</v>
      </c>
      <c r="D6451" s="6" t="s">
        <v>32884</v>
      </c>
      <c r="E6451" s="5" t="s">
        <v>32844</v>
      </c>
      <c r="F6451" s="5" t="s">
        <v>30779</v>
      </c>
      <c r="G6451" s="6" t="s">
        <v>32899</v>
      </c>
      <c r="H6451" s="7" t="s">
        <v>32900</v>
      </c>
      <c r="I6451" s="8" t="s">
        <v>32901</v>
      </c>
      <c r="J6451" s="5" t="s">
        <v>463</v>
      </c>
      <c r="K6451" s="5" t="s">
        <v>260</v>
      </c>
    </row>
    <row r="6452">
      <c r="A6452" s="4">
        <v>4687.0</v>
      </c>
      <c r="B6452" s="5" t="s">
        <v>32902</v>
      </c>
      <c r="C6452" s="5" t="s">
        <v>32903</v>
      </c>
      <c r="D6452" s="6" t="s">
        <v>32884</v>
      </c>
      <c r="E6452" s="5" t="s">
        <v>32844</v>
      </c>
      <c r="F6452" s="5" t="s">
        <v>30779</v>
      </c>
      <c r="G6452" s="6" t="s">
        <v>32904</v>
      </c>
      <c r="H6452" s="5" t="s">
        <v>32905</v>
      </c>
      <c r="I6452" s="8" t="s">
        <v>32906</v>
      </c>
      <c r="J6452" s="5" t="s">
        <v>51</v>
      </c>
      <c r="K6452" s="5" t="s">
        <v>280</v>
      </c>
    </row>
    <row r="6453">
      <c r="A6453" s="4">
        <v>4686.0</v>
      </c>
      <c r="B6453" s="5" t="s">
        <v>32907</v>
      </c>
      <c r="C6453" s="5" t="s">
        <v>32908</v>
      </c>
      <c r="D6453" s="6" t="s">
        <v>32795</v>
      </c>
      <c r="E6453" s="5" t="s">
        <v>32909</v>
      </c>
      <c r="F6453" s="5" t="s">
        <v>30779</v>
      </c>
      <c r="G6453" s="6" t="s">
        <v>32910</v>
      </c>
      <c r="H6453" s="5" t="s">
        <v>32911</v>
      </c>
      <c r="I6453" s="8" t="s">
        <v>32912</v>
      </c>
      <c r="J6453" s="5" t="s">
        <v>93</v>
      </c>
      <c r="K6453" s="5" t="s">
        <v>679</v>
      </c>
    </row>
    <row r="6454">
      <c r="A6454" s="4">
        <v>4685.0</v>
      </c>
      <c r="B6454" s="5" t="s">
        <v>32913</v>
      </c>
      <c r="C6454" s="5" t="s">
        <v>32914</v>
      </c>
      <c r="D6454" s="6" t="s">
        <v>32915</v>
      </c>
      <c r="E6454" s="5" t="s">
        <v>32916</v>
      </c>
      <c r="F6454" s="5" t="s">
        <v>30779</v>
      </c>
      <c r="G6454" s="6" t="s">
        <v>32917</v>
      </c>
      <c r="H6454" s="5" t="s">
        <v>32918</v>
      </c>
      <c r="I6454" s="9" t="s">
        <v>32919</v>
      </c>
      <c r="J6454" s="5" t="s">
        <v>51</v>
      </c>
      <c r="K6454" s="5" t="s">
        <v>201</v>
      </c>
    </row>
    <row r="6455">
      <c r="A6455" s="4">
        <v>4684.0</v>
      </c>
      <c r="B6455" s="5" t="s">
        <v>32920</v>
      </c>
      <c r="C6455" s="5" t="s">
        <v>32921</v>
      </c>
      <c r="D6455" s="6" t="s">
        <v>32922</v>
      </c>
      <c r="E6455" s="5" t="s">
        <v>32796</v>
      </c>
      <c r="F6455" s="5" t="s">
        <v>30779</v>
      </c>
      <c r="G6455" s="6" t="s">
        <v>32923</v>
      </c>
      <c r="H6455" s="5" t="s">
        <v>32924</v>
      </c>
      <c r="I6455" s="8" t="s">
        <v>32925</v>
      </c>
      <c r="J6455" s="5" t="s">
        <v>51</v>
      </c>
      <c r="K6455" s="5" t="s">
        <v>160</v>
      </c>
    </row>
    <row r="6456">
      <c r="A6456" s="4">
        <v>4683.0</v>
      </c>
      <c r="B6456" s="5" t="s">
        <v>32926</v>
      </c>
      <c r="C6456" s="5" t="s">
        <v>32927</v>
      </c>
      <c r="D6456" s="6" t="s">
        <v>32928</v>
      </c>
      <c r="E6456" s="5" t="s">
        <v>32929</v>
      </c>
      <c r="F6456" s="5" t="s">
        <v>30779</v>
      </c>
      <c r="G6456" s="6" t="s">
        <v>32930</v>
      </c>
      <c r="H6456" s="5" t="s">
        <v>32931</v>
      </c>
      <c r="I6456" s="9" t="s">
        <v>32932</v>
      </c>
      <c r="J6456" s="5" t="s">
        <v>93</v>
      </c>
      <c r="K6456" s="4" t="s">
        <v>42</v>
      </c>
    </row>
    <row r="6457">
      <c r="A6457" s="4">
        <v>4682.0</v>
      </c>
      <c r="B6457" s="5" t="s">
        <v>32933</v>
      </c>
      <c r="C6457" s="5" t="s">
        <v>32934</v>
      </c>
      <c r="D6457" s="6" t="s">
        <v>32802</v>
      </c>
      <c r="E6457" s="5" t="s">
        <v>32803</v>
      </c>
      <c r="F6457" s="5" t="s">
        <v>30779</v>
      </c>
      <c r="G6457" s="6" t="s">
        <v>32935</v>
      </c>
      <c r="H6457" s="5" t="s">
        <v>32936</v>
      </c>
      <c r="I6457" s="8" t="s">
        <v>32937</v>
      </c>
      <c r="J6457" s="5" t="s">
        <v>42</v>
      </c>
      <c r="K6457" s="4" t="s">
        <v>42</v>
      </c>
    </row>
    <row r="6458">
      <c r="A6458" s="4">
        <v>4681.0</v>
      </c>
      <c r="B6458" s="5" t="s">
        <v>32938</v>
      </c>
      <c r="C6458" s="5" t="s">
        <v>32939</v>
      </c>
      <c r="D6458" s="6" t="s">
        <v>32802</v>
      </c>
      <c r="E6458" s="5" t="s">
        <v>32803</v>
      </c>
      <c r="F6458" s="5" t="s">
        <v>30779</v>
      </c>
      <c r="G6458" s="6" t="s">
        <v>32940</v>
      </c>
      <c r="H6458" s="7" t="s">
        <v>32941</v>
      </c>
      <c r="I6458" s="8" t="str">
        <f>LOWER(SUBSTITUTE(SUBSTITUTE(SUBSTITUTE(SUBSTITUTE(SUBSTITUTE(SUBSTITUTE(SUBSTITUTE(B6458,"S.L.",""),"SL",""),"S.A.",""),"SA","")," ",""),".",""),",",""))&amp;".com"</f>
        <v>hotelbalnearioparquedecasorla.com</v>
      </c>
      <c r="J6458" s="5" t="s">
        <v>42</v>
      </c>
      <c r="K6458" s="5" t="s">
        <v>1398</v>
      </c>
    </row>
    <row r="6459">
      <c r="A6459" s="4">
        <v>4680.0</v>
      </c>
      <c r="B6459" s="5" t="s">
        <v>32942</v>
      </c>
      <c r="C6459" s="5" t="s">
        <v>32943</v>
      </c>
      <c r="D6459" s="6" t="s">
        <v>32802</v>
      </c>
      <c r="E6459" s="5" t="s">
        <v>32803</v>
      </c>
      <c r="F6459" s="5" t="s">
        <v>30779</v>
      </c>
      <c r="G6459" s="6" t="s">
        <v>32944</v>
      </c>
      <c r="H6459" s="7" t="s">
        <v>32945</v>
      </c>
      <c r="I6459" s="8" t="s">
        <v>32946</v>
      </c>
      <c r="J6459" s="5" t="s">
        <v>51</v>
      </c>
      <c r="K6459" s="5" t="s">
        <v>1144</v>
      </c>
    </row>
    <row r="6460">
      <c r="A6460" s="4">
        <v>4679.0</v>
      </c>
      <c r="B6460" s="5" t="s">
        <v>32947</v>
      </c>
      <c r="C6460" s="5" t="s">
        <v>32948</v>
      </c>
      <c r="D6460" s="6" t="s">
        <v>32949</v>
      </c>
      <c r="E6460" s="5" t="s">
        <v>32950</v>
      </c>
      <c r="F6460" s="5" t="s">
        <v>30779</v>
      </c>
      <c r="G6460" s="6" t="s">
        <v>32951</v>
      </c>
      <c r="H6460" s="7" t="s">
        <v>32952</v>
      </c>
      <c r="I6460" s="8" t="str">
        <f>LOWER(SUBSTITUTE(SUBSTITUTE(SUBSTITUTE(SUBSTITUTE(SUBSTITUTE(SUBSTITUTE(SUBSTITUTE(B6460,"S.L.",""),"SL",""),"S.A.",""),"SA","")," ",""),".",""),",",""))&amp;".com"</f>
        <v>losenebros.com</v>
      </c>
      <c r="J6460" s="5" t="s">
        <v>108</v>
      </c>
      <c r="K6460" s="5" t="s">
        <v>754</v>
      </c>
    </row>
    <row r="6461">
      <c r="A6461" s="4">
        <v>4678.0</v>
      </c>
      <c r="B6461" s="5" t="s">
        <v>32947</v>
      </c>
      <c r="C6461" s="5" t="s">
        <v>32953</v>
      </c>
      <c r="D6461" s="6" t="s">
        <v>32954</v>
      </c>
      <c r="E6461" s="5" t="s">
        <v>32803</v>
      </c>
      <c r="F6461" s="5" t="s">
        <v>30779</v>
      </c>
      <c r="G6461" s="6" t="s">
        <v>32955</v>
      </c>
      <c r="H6461" s="5" t="s">
        <v>32956</v>
      </c>
      <c r="I6461" s="8" t="s">
        <v>32957</v>
      </c>
      <c r="J6461" s="5" t="s">
        <v>93</v>
      </c>
      <c r="K6461" s="5" t="s">
        <v>35</v>
      </c>
    </row>
    <row r="6462">
      <c r="A6462" s="4">
        <v>4677.0</v>
      </c>
      <c r="B6462" s="5" t="s">
        <v>32958</v>
      </c>
      <c r="C6462" s="5" t="s">
        <v>32959</v>
      </c>
      <c r="D6462" s="6" t="s">
        <v>32802</v>
      </c>
      <c r="E6462" s="5" t="s">
        <v>32803</v>
      </c>
      <c r="F6462" s="5" t="s">
        <v>30779</v>
      </c>
      <c r="G6462" s="6" t="s">
        <v>32960</v>
      </c>
      <c r="H6462" s="5" t="s">
        <v>32961</v>
      </c>
      <c r="I6462" s="8" t="s">
        <v>32962</v>
      </c>
      <c r="J6462" s="5" t="s">
        <v>42</v>
      </c>
      <c r="K6462" s="5" t="s">
        <v>74</v>
      </c>
    </row>
    <row r="6463">
      <c r="A6463" s="4">
        <v>4676.0</v>
      </c>
      <c r="B6463" s="5" t="s">
        <v>32963</v>
      </c>
      <c r="C6463" s="5" t="s">
        <v>32964</v>
      </c>
      <c r="D6463" s="6" t="s">
        <v>32965</v>
      </c>
      <c r="E6463" s="5" t="s">
        <v>32796</v>
      </c>
      <c r="F6463" s="5" t="s">
        <v>30779</v>
      </c>
      <c r="G6463" s="6" t="s">
        <v>32966</v>
      </c>
      <c r="H6463" s="5" t="s">
        <v>32967</v>
      </c>
      <c r="I6463" s="8" t="s">
        <v>32968</v>
      </c>
      <c r="J6463" s="5" t="s">
        <v>108</v>
      </c>
      <c r="K6463" s="5" t="s">
        <v>35</v>
      </c>
    </row>
    <row r="6464">
      <c r="A6464" s="4">
        <v>4675.0</v>
      </c>
      <c r="B6464" s="5" t="s">
        <v>32969</v>
      </c>
      <c r="C6464" s="5" t="s">
        <v>32970</v>
      </c>
      <c r="D6464" s="6" t="s">
        <v>32965</v>
      </c>
      <c r="E6464" s="5" t="s">
        <v>32796</v>
      </c>
      <c r="F6464" s="5" t="s">
        <v>30779</v>
      </c>
      <c r="G6464" s="6" t="s">
        <v>32971</v>
      </c>
      <c r="H6464" s="5" t="s">
        <v>32972</v>
      </c>
      <c r="I6464" s="8" t="s">
        <v>32973</v>
      </c>
      <c r="J6464" s="5" t="s">
        <v>93</v>
      </c>
      <c r="K6464" s="5" t="s">
        <v>254</v>
      </c>
    </row>
    <row r="6465">
      <c r="A6465" s="4">
        <v>4674.0</v>
      </c>
      <c r="B6465" s="5" t="s">
        <v>32974</v>
      </c>
      <c r="C6465" s="5" t="s">
        <v>32975</v>
      </c>
      <c r="D6465" s="6" t="s">
        <v>32965</v>
      </c>
      <c r="E6465" s="5" t="s">
        <v>32796</v>
      </c>
      <c r="F6465" s="5" t="s">
        <v>30779</v>
      </c>
      <c r="G6465" s="6" t="s">
        <v>32976</v>
      </c>
      <c r="H6465" s="5" t="s">
        <v>32977</v>
      </c>
      <c r="I6465" s="9" t="s">
        <v>32978</v>
      </c>
      <c r="J6465" s="5" t="s">
        <v>51</v>
      </c>
      <c r="K6465" s="5" t="s">
        <v>294</v>
      </c>
    </row>
    <row r="6466">
      <c r="A6466" s="4">
        <v>4673.0</v>
      </c>
      <c r="B6466" s="5" t="s">
        <v>32979</v>
      </c>
      <c r="C6466" s="5" t="s">
        <v>32980</v>
      </c>
      <c r="D6466" s="6" t="s">
        <v>32965</v>
      </c>
      <c r="E6466" s="5" t="s">
        <v>32796</v>
      </c>
      <c r="F6466" s="5" t="s">
        <v>30779</v>
      </c>
      <c r="G6466" s="6" t="s">
        <v>32981</v>
      </c>
      <c r="H6466" s="7" t="s">
        <v>32982</v>
      </c>
      <c r="I6466" s="8" t="s">
        <v>32983</v>
      </c>
      <c r="J6466" s="5" t="s">
        <v>42</v>
      </c>
      <c r="K6466" s="5" t="s">
        <v>464</v>
      </c>
    </row>
    <row r="6467">
      <c r="A6467" s="4">
        <v>4672.0</v>
      </c>
      <c r="B6467" s="5" t="s">
        <v>32984</v>
      </c>
      <c r="C6467" s="5" t="s">
        <v>32985</v>
      </c>
      <c r="D6467" s="6" t="s">
        <v>32965</v>
      </c>
      <c r="E6467" s="5" t="s">
        <v>32796</v>
      </c>
      <c r="F6467" s="5" t="s">
        <v>30779</v>
      </c>
      <c r="G6467" s="6" t="s">
        <v>32986</v>
      </c>
      <c r="H6467" s="7" t="s">
        <v>32987</v>
      </c>
      <c r="I6467" s="8" t="str">
        <f>LOWER(SUBSTITUTE(SUBSTITUTE(SUBSTITUTE(SUBSTITUTE(SUBSTITUTE(SUBSTITUTE(SUBSTITUTE(B6467,"S.L.",""),"SL",""),"S.A.",""),"SA","")," ",""),".",""),",",""))&amp;".com"</f>
        <v>hotelparque.com</v>
      </c>
      <c r="J6467" s="5" t="s">
        <v>108</v>
      </c>
      <c r="K6467" s="5" t="s">
        <v>19</v>
      </c>
    </row>
    <row r="6468">
      <c r="A6468" s="4">
        <v>4671.0</v>
      </c>
      <c r="B6468" s="5" t="s">
        <v>32988</v>
      </c>
      <c r="C6468" s="5" t="s">
        <v>32989</v>
      </c>
      <c r="D6468" s="6" t="s">
        <v>32965</v>
      </c>
      <c r="E6468" s="5" t="s">
        <v>32796</v>
      </c>
      <c r="F6468" s="5" t="s">
        <v>30779</v>
      </c>
      <c r="G6468" s="6" t="s">
        <v>32990</v>
      </c>
      <c r="H6468" s="4" t="s">
        <v>32991</v>
      </c>
      <c r="I6468" s="11" t="s">
        <v>32992</v>
      </c>
      <c r="J6468" s="5" t="s">
        <v>108</v>
      </c>
      <c r="K6468" s="5" t="s">
        <v>294</v>
      </c>
    </row>
    <row r="6469">
      <c r="A6469" s="4">
        <v>4670.0</v>
      </c>
      <c r="B6469" s="5" t="s">
        <v>32993</v>
      </c>
      <c r="C6469" s="5" t="s">
        <v>32994</v>
      </c>
      <c r="D6469" s="6" t="s">
        <v>32965</v>
      </c>
      <c r="E6469" s="5" t="s">
        <v>32796</v>
      </c>
      <c r="F6469" s="5" t="s">
        <v>30779</v>
      </c>
      <c r="G6469" s="6" t="s">
        <v>32995</v>
      </c>
      <c r="H6469" s="5" t="s">
        <v>32996</v>
      </c>
      <c r="I6469" s="8" t="s">
        <v>32997</v>
      </c>
      <c r="J6469" s="5" t="s">
        <v>42</v>
      </c>
      <c r="K6469" s="5" t="s">
        <v>19</v>
      </c>
    </row>
    <row r="6470">
      <c r="A6470" s="4">
        <v>4669.0</v>
      </c>
      <c r="B6470" s="5" t="s">
        <v>32998</v>
      </c>
      <c r="C6470" s="5" t="s">
        <v>32999</v>
      </c>
      <c r="D6470" s="6" t="s">
        <v>32954</v>
      </c>
      <c r="E6470" s="5" t="s">
        <v>32803</v>
      </c>
      <c r="F6470" s="5" t="s">
        <v>30779</v>
      </c>
      <c r="G6470" s="6" t="s">
        <v>33000</v>
      </c>
      <c r="H6470" s="5" t="s">
        <v>33001</v>
      </c>
      <c r="I6470" s="8" t="s">
        <v>33002</v>
      </c>
      <c r="J6470" s="5" t="s">
        <v>108</v>
      </c>
      <c r="K6470" s="5" t="s">
        <v>152</v>
      </c>
    </row>
    <row r="6471">
      <c r="A6471" s="4">
        <v>4668.0</v>
      </c>
      <c r="B6471" s="5" t="s">
        <v>33003</v>
      </c>
      <c r="C6471" s="5" t="s">
        <v>33004</v>
      </c>
      <c r="D6471" s="6" t="s">
        <v>32965</v>
      </c>
      <c r="E6471" s="5" t="s">
        <v>32796</v>
      </c>
      <c r="F6471" s="5" t="s">
        <v>30779</v>
      </c>
      <c r="G6471" s="6" t="s">
        <v>33005</v>
      </c>
      <c r="H6471" s="7" t="s">
        <v>33006</v>
      </c>
      <c r="I6471" s="8" t="s">
        <v>33007</v>
      </c>
      <c r="J6471" s="5" t="s">
        <v>42</v>
      </c>
      <c r="K6471" s="5" t="s">
        <v>782</v>
      </c>
    </row>
    <row r="6472">
      <c r="A6472" s="4">
        <v>4667.0</v>
      </c>
      <c r="B6472" s="5" t="s">
        <v>33008</v>
      </c>
      <c r="C6472" s="5" t="s">
        <v>33009</v>
      </c>
      <c r="D6472" s="6" t="s">
        <v>32965</v>
      </c>
      <c r="E6472" s="5" t="s">
        <v>32796</v>
      </c>
      <c r="F6472" s="5" t="s">
        <v>30779</v>
      </c>
      <c r="G6472" s="6" t="s">
        <v>33010</v>
      </c>
      <c r="H6472" s="7" t="s">
        <v>33011</v>
      </c>
      <c r="I6472" s="8" t="s">
        <v>33012</v>
      </c>
      <c r="J6472" s="5" t="s">
        <v>93</v>
      </c>
      <c r="K6472" s="5" t="s">
        <v>184</v>
      </c>
    </row>
    <row r="6473">
      <c r="A6473" s="4">
        <v>4666.0</v>
      </c>
      <c r="B6473" s="5" t="s">
        <v>33013</v>
      </c>
      <c r="C6473" s="5" t="s">
        <v>33014</v>
      </c>
      <c r="D6473" s="6" t="s">
        <v>32965</v>
      </c>
      <c r="E6473" s="5" t="s">
        <v>32796</v>
      </c>
      <c r="F6473" s="5" t="s">
        <v>30779</v>
      </c>
      <c r="G6473" s="6" t="s">
        <v>33015</v>
      </c>
      <c r="H6473" s="7" t="s">
        <v>33016</v>
      </c>
      <c r="I6473" s="8" t="s">
        <v>33017</v>
      </c>
      <c r="J6473" s="5" t="s">
        <v>93</v>
      </c>
      <c r="K6473" s="4" t="s">
        <v>42</v>
      </c>
    </row>
    <row r="6474">
      <c r="A6474" s="4">
        <v>4665.0</v>
      </c>
      <c r="B6474" s="5" t="s">
        <v>33018</v>
      </c>
      <c r="C6474" s="5" t="s">
        <v>33019</v>
      </c>
      <c r="D6474" s="6" t="s">
        <v>32954</v>
      </c>
      <c r="E6474" s="5" t="s">
        <v>32803</v>
      </c>
      <c r="F6474" s="5" t="s">
        <v>30779</v>
      </c>
      <c r="G6474" s="6" t="s">
        <v>33020</v>
      </c>
      <c r="H6474" s="5" t="s">
        <v>33021</v>
      </c>
      <c r="I6474" s="8" t="s">
        <v>33022</v>
      </c>
      <c r="J6474" s="5" t="s">
        <v>463</v>
      </c>
      <c r="K6474" s="5" t="s">
        <v>420</v>
      </c>
    </row>
    <row r="6475">
      <c r="A6475" s="4">
        <v>4664.0</v>
      </c>
      <c r="B6475" s="5" t="s">
        <v>33023</v>
      </c>
      <c r="C6475" s="5" t="s">
        <v>33024</v>
      </c>
      <c r="D6475" s="6" t="s">
        <v>32795</v>
      </c>
      <c r="E6475" s="5" t="s">
        <v>32909</v>
      </c>
      <c r="F6475" s="5" t="s">
        <v>30779</v>
      </c>
      <c r="G6475" s="6" t="s">
        <v>33025</v>
      </c>
      <c r="H6475" s="5" t="s">
        <v>33026</v>
      </c>
      <c r="I6475" s="8" t="s">
        <v>33027</v>
      </c>
      <c r="J6475" s="5" t="s">
        <v>93</v>
      </c>
      <c r="K6475" s="5" t="s">
        <v>464</v>
      </c>
    </row>
    <row r="6476">
      <c r="A6476" s="4">
        <v>4663.0</v>
      </c>
      <c r="B6476" s="5" t="s">
        <v>3924</v>
      </c>
      <c r="C6476" s="5" t="s">
        <v>33028</v>
      </c>
      <c r="D6476" s="6" t="s">
        <v>32795</v>
      </c>
      <c r="E6476" s="5" t="s">
        <v>32909</v>
      </c>
      <c r="F6476" s="5" t="s">
        <v>30779</v>
      </c>
      <c r="G6476" s="6" t="s">
        <v>33029</v>
      </c>
      <c r="H6476" s="13" t="s">
        <v>33030</v>
      </c>
      <c r="I6476" s="8" t="s">
        <v>33031</v>
      </c>
      <c r="J6476" s="5" t="s">
        <v>108</v>
      </c>
      <c r="K6476" s="5" t="s">
        <v>218</v>
      </c>
    </row>
    <row r="6477">
      <c r="A6477" s="4">
        <v>4662.0</v>
      </c>
      <c r="B6477" s="5" t="s">
        <v>33032</v>
      </c>
      <c r="C6477" s="5" t="s">
        <v>33033</v>
      </c>
      <c r="D6477" s="6" t="s">
        <v>32928</v>
      </c>
      <c r="E6477" s="5" t="s">
        <v>32929</v>
      </c>
      <c r="F6477" s="5" t="s">
        <v>30779</v>
      </c>
      <c r="G6477" s="6" t="s">
        <v>33034</v>
      </c>
      <c r="H6477" s="5" t="s">
        <v>33035</v>
      </c>
      <c r="I6477" s="8" t="s">
        <v>33036</v>
      </c>
      <c r="J6477" s="5" t="s">
        <v>18</v>
      </c>
      <c r="K6477" s="5" t="s">
        <v>212</v>
      </c>
    </row>
    <row r="6478">
      <c r="A6478" s="4">
        <v>4661.0</v>
      </c>
      <c r="B6478" s="5" t="s">
        <v>33037</v>
      </c>
      <c r="C6478" s="5" t="s">
        <v>33038</v>
      </c>
      <c r="D6478" s="6" t="s">
        <v>33039</v>
      </c>
      <c r="E6478" s="5" t="s">
        <v>33040</v>
      </c>
      <c r="F6478" s="5" t="s">
        <v>30779</v>
      </c>
      <c r="G6478" s="6" t="s">
        <v>33041</v>
      </c>
      <c r="H6478" s="7" t="s">
        <v>33042</v>
      </c>
      <c r="I6478" s="8" t="str">
        <f>LOWER(SUBSTITUTE(SUBSTITUTE(SUBSTITUTE(SUBSTITUTE(SUBSTITUTE(SUBSTITUTE(SUBSTITUTE(B6478,"S.L.",""),"SL",""),"S.A.",""),"SA","")," ",""),".",""),",",""))&amp;".com"</f>
        <v>llanosdearance.com</v>
      </c>
      <c r="J6478" s="5" t="s">
        <v>108</v>
      </c>
      <c r="K6478" s="4" t="s">
        <v>42</v>
      </c>
    </row>
    <row r="6479">
      <c r="A6479" s="4">
        <v>4660.0</v>
      </c>
      <c r="B6479" s="5" t="s">
        <v>30256</v>
      </c>
      <c r="C6479" s="5" t="s">
        <v>33043</v>
      </c>
      <c r="D6479" s="6" t="s">
        <v>33039</v>
      </c>
      <c r="E6479" s="5" t="s">
        <v>33040</v>
      </c>
      <c r="F6479" s="5" t="s">
        <v>30779</v>
      </c>
      <c r="G6479" s="6" t="s">
        <v>33044</v>
      </c>
      <c r="H6479" s="7" t="s">
        <v>33045</v>
      </c>
      <c r="I6479" s="8" t="s">
        <v>33046</v>
      </c>
      <c r="J6479" s="5" t="s">
        <v>51</v>
      </c>
      <c r="K6479" s="5" t="s">
        <v>52</v>
      </c>
    </row>
    <row r="6480">
      <c r="A6480" s="4">
        <v>4659.0</v>
      </c>
      <c r="B6480" s="5" t="s">
        <v>33047</v>
      </c>
      <c r="C6480" s="5" t="s">
        <v>33048</v>
      </c>
      <c r="D6480" s="6" t="s">
        <v>33039</v>
      </c>
      <c r="E6480" s="5" t="s">
        <v>33040</v>
      </c>
      <c r="F6480" s="5" t="s">
        <v>30779</v>
      </c>
      <c r="G6480" s="6" t="s">
        <v>33049</v>
      </c>
      <c r="H6480" s="5" t="s">
        <v>33050</v>
      </c>
      <c r="I6480" s="8" t="s">
        <v>33051</v>
      </c>
      <c r="J6480" s="5" t="s">
        <v>93</v>
      </c>
      <c r="K6480" s="5" t="s">
        <v>1685</v>
      </c>
    </row>
    <row r="6481">
      <c r="A6481" s="4">
        <v>4658.0</v>
      </c>
      <c r="B6481" s="5" t="s">
        <v>33052</v>
      </c>
      <c r="C6481" s="5" t="s">
        <v>33053</v>
      </c>
      <c r="D6481" s="6" t="s">
        <v>33039</v>
      </c>
      <c r="E6481" s="5" t="s">
        <v>33040</v>
      </c>
      <c r="F6481" s="5" t="s">
        <v>30779</v>
      </c>
      <c r="G6481" s="6" t="s">
        <v>33054</v>
      </c>
      <c r="H6481" s="5" t="s">
        <v>33055</v>
      </c>
      <c r="I6481" s="8" t="s">
        <v>32957</v>
      </c>
      <c r="J6481" s="5" t="s">
        <v>93</v>
      </c>
      <c r="K6481" s="5" t="s">
        <v>426</v>
      </c>
    </row>
    <row r="6482">
      <c r="A6482" s="4">
        <v>4657.0</v>
      </c>
      <c r="B6482" s="5" t="s">
        <v>33056</v>
      </c>
      <c r="C6482" s="5" t="s">
        <v>33057</v>
      </c>
      <c r="D6482" s="6" t="s">
        <v>33058</v>
      </c>
      <c r="E6482" s="5" t="s">
        <v>33059</v>
      </c>
      <c r="F6482" s="5" t="s">
        <v>30779</v>
      </c>
      <c r="G6482" s="6" t="s">
        <v>33060</v>
      </c>
      <c r="H6482" s="5" t="s">
        <v>33061</v>
      </c>
      <c r="I6482" s="8" t="s">
        <v>33062</v>
      </c>
      <c r="J6482" s="5" t="s">
        <v>93</v>
      </c>
      <c r="K6482" s="5" t="s">
        <v>5931</v>
      </c>
    </row>
    <row r="6483">
      <c r="A6483" s="4">
        <v>4656.0</v>
      </c>
      <c r="B6483" s="5" t="s">
        <v>33063</v>
      </c>
      <c r="C6483" s="5" t="s">
        <v>33064</v>
      </c>
      <c r="D6483" s="6" t="s">
        <v>33058</v>
      </c>
      <c r="E6483" s="5" t="s">
        <v>33059</v>
      </c>
      <c r="F6483" s="5" t="s">
        <v>30779</v>
      </c>
      <c r="G6483" s="6" t="s">
        <v>33065</v>
      </c>
      <c r="H6483" s="5" t="s">
        <v>33066</v>
      </c>
      <c r="I6483" s="9" t="s">
        <v>33067</v>
      </c>
      <c r="J6483" s="5" t="s">
        <v>108</v>
      </c>
      <c r="K6483" s="5" t="s">
        <v>1446</v>
      </c>
    </row>
    <row r="6484">
      <c r="A6484" s="4">
        <v>4655.0</v>
      </c>
      <c r="B6484" s="5" t="s">
        <v>33068</v>
      </c>
      <c r="C6484" s="5" t="s">
        <v>33069</v>
      </c>
      <c r="D6484" s="6" t="s">
        <v>33070</v>
      </c>
      <c r="E6484" s="5" t="s">
        <v>33059</v>
      </c>
      <c r="F6484" s="5" t="s">
        <v>30779</v>
      </c>
      <c r="G6484" s="6" t="s">
        <v>33071</v>
      </c>
      <c r="H6484" s="7" t="s">
        <v>33072</v>
      </c>
      <c r="I6484" s="8" t="str">
        <f>LOWER(SUBSTITUTE(SUBSTITUTE(SUBSTITUTE(SUBSTITUTE(SUBSTITUTE(SUBSTITUTE(SUBSTITUTE(B6484,"S.L.",""),"SL",""),"S.A.",""),"SA","")," ",""),".",""),",",""))&amp;".com"</f>
        <v>cervanhotel.com</v>
      </c>
      <c r="J6484" s="5" t="s">
        <v>93</v>
      </c>
      <c r="K6484" s="5" t="s">
        <v>1261</v>
      </c>
    </row>
    <row r="6485">
      <c r="A6485" s="4">
        <v>4654.0</v>
      </c>
      <c r="B6485" s="5" t="s">
        <v>33073</v>
      </c>
      <c r="C6485" s="5" t="s">
        <v>33074</v>
      </c>
      <c r="D6485" s="6" t="s">
        <v>33075</v>
      </c>
      <c r="E6485" s="5" t="s">
        <v>14964</v>
      </c>
      <c r="F6485" s="5" t="s">
        <v>30779</v>
      </c>
      <c r="G6485" s="6" t="s">
        <v>33076</v>
      </c>
      <c r="H6485" s="5" t="s">
        <v>33077</v>
      </c>
      <c r="I6485" s="8" t="s">
        <v>33078</v>
      </c>
      <c r="J6485" s="5" t="s">
        <v>108</v>
      </c>
      <c r="K6485" s="4" t="s">
        <v>42</v>
      </c>
    </row>
    <row r="6486">
      <c r="A6486" s="4">
        <v>4653.0</v>
      </c>
      <c r="B6486" s="5" t="s">
        <v>27837</v>
      </c>
      <c r="C6486" s="5" t="s">
        <v>33079</v>
      </c>
      <c r="D6486" s="6" t="s">
        <v>33080</v>
      </c>
      <c r="E6486" s="5" t="s">
        <v>33081</v>
      </c>
      <c r="F6486" s="5" t="s">
        <v>30779</v>
      </c>
      <c r="G6486" s="6" t="s">
        <v>33082</v>
      </c>
      <c r="H6486" s="5" t="s">
        <v>27841</v>
      </c>
      <c r="I6486" s="9" t="s">
        <v>27842</v>
      </c>
      <c r="J6486" s="5" t="s">
        <v>93</v>
      </c>
      <c r="K6486" s="5" t="s">
        <v>921</v>
      </c>
    </row>
    <row r="6487">
      <c r="A6487" s="4">
        <v>4652.0</v>
      </c>
      <c r="B6487" s="5" t="s">
        <v>33083</v>
      </c>
      <c r="C6487" s="5" t="s">
        <v>33084</v>
      </c>
      <c r="D6487" s="6" t="s">
        <v>33080</v>
      </c>
      <c r="E6487" s="5" t="s">
        <v>33081</v>
      </c>
      <c r="F6487" s="5" t="s">
        <v>30779</v>
      </c>
      <c r="G6487" s="6" t="s">
        <v>33085</v>
      </c>
      <c r="H6487" s="7" t="s">
        <v>33086</v>
      </c>
      <c r="I6487" s="8" t="str">
        <f t="shared" ref="I6487:I6490" si="44">LOWER(SUBSTITUTE(SUBSTITUTE(SUBSTITUTE(SUBSTITUTE(SUBSTITUTE(SUBSTITUTE(SUBSTITUTE(B6487,"S.L.",""),"SL",""),"S.A.",""),"SA","")," ",""),".",""),",",""))&amp;".com"</f>
        <v>labarra.com</v>
      </c>
      <c r="J6487" s="5" t="s">
        <v>93</v>
      </c>
      <c r="K6487" s="5" t="s">
        <v>578</v>
      </c>
    </row>
    <row r="6488">
      <c r="A6488" s="4">
        <v>4651.0</v>
      </c>
      <c r="B6488" s="5" t="s">
        <v>33087</v>
      </c>
      <c r="C6488" s="5" t="s">
        <v>33088</v>
      </c>
      <c r="D6488" s="6" t="s">
        <v>33080</v>
      </c>
      <c r="E6488" s="5" t="s">
        <v>33081</v>
      </c>
      <c r="F6488" s="5" t="s">
        <v>30779</v>
      </c>
      <c r="G6488" s="6" t="s">
        <v>33089</v>
      </c>
      <c r="H6488" s="7" t="s">
        <v>33090</v>
      </c>
      <c r="I6488" s="4" t="str">
        <f t="shared" si="44"/>
        <v>hotelzodíaco.com</v>
      </c>
      <c r="J6488" s="5" t="s">
        <v>108</v>
      </c>
      <c r="K6488" s="5" t="s">
        <v>975</v>
      </c>
    </row>
    <row r="6489">
      <c r="A6489" s="4">
        <v>4650.0</v>
      </c>
      <c r="B6489" s="5" t="s">
        <v>33091</v>
      </c>
      <c r="C6489" s="5" t="s">
        <v>33092</v>
      </c>
      <c r="D6489" s="6" t="s">
        <v>33093</v>
      </c>
      <c r="E6489" s="5" t="s">
        <v>33094</v>
      </c>
      <c r="F6489" s="5" t="s">
        <v>30779</v>
      </c>
      <c r="G6489" s="6" t="s">
        <v>33095</v>
      </c>
      <c r="H6489" s="7" t="s">
        <v>33096</v>
      </c>
      <c r="I6489" s="8" t="str">
        <f t="shared" si="44"/>
        <v>truckstop.com</v>
      </c>
      <c r="J6489" s="5" t="s">
        <v>108</v>
      </c>
      <c r="K6489" s="5" t="s">
        <v>420</v>
      </c>
    </row>
    <row r="6490">
      <c r="A6490" s="4">
        <v>4649.0</v>
      </c>
      <c r="B6490" s="5" t="s">
        <v>33097</v>
      </c>
      <c r="C6490" s="5" t="s">
        <v>33098</v>
      </c>
      <c r="D6490" s="6" t="s">
        <v>33080</v>
      </c>
      <c r="E6490" s="5" t="s">
        <v>33081</v>
      </c>
      <c r="F6490" s="5" t="s">
        <v>30779</v>
      </c>
      <c r="G6490" s="6" t="s">
        <v>33099</v>
      </c>
      <c r="H6490" s="7" t="s">
        <v>33100</v>
      </c>
      <c r="I6490" s="8" t="str">
        <f t="shared" si="44"/>
        <v>bailen.com</v>
      </c>
      <c r="J6490" s="5" t="s">
        <v>18</v>
      </c>
      <c r="K6490" s="5" t="s">
        <v>1398</v>
      </c>
    </row>
    <row r="6491">
      <c r="A6491" s="4">
        <v>4648.0</v>
      </c>
      <c r="B6491" s="5" t="s">
        <v>33101</v>
      </c>
      <c r="C6491" s="5" t="s">
        <v>33084</v>
      </c>
      <c r="D6491" s="6" t="s">
        <v>33080</v>
      </c>
      <c r="E6491" s="5" t="s">
        <v>33081</v>
      </c>
      <c r="F6491" s="5" t="s">
        <v>30779</v>
      </c>
      <c r="G6491" s="6" t="s">
        <v>33102</v>
      </c>
      <c r="H6491" s="5" t="s">
        <v>33103</v>
      </c>
      <c r="I6491" s="8" t="s">
        <v>33104</v>
      </c>
      <c r="J6491" s="5" t="s">
        <v>42</v>
      </c>
      <c r="K6491" s="5" t="s">
        <v>721</v>
      </c>
    </row>
    <row r="6492">
      <c r="A6492" s="4">
        <v>4647.0</v>
      </c>
      <c r="B6492" s="5" t="s">
        <v>33105</v>
      </c>
      <c r="C6492" s="5" t="s">
        <v>33106</v>
      </c>
      <c r="D6492" s="6" t="s">
        <v>33107</v>
      </c>
      <c r="E6492" s="5" t="s">
        <v>33108</v>
      </c>
      <c r="F6492" s="5" t="s">
        <v>30779</v>
      </c>
      <c r="G6492" s="6" t="s">
        <v>33109</v>
      </c>
      <c r="H6492" s="7" t="s">
        <v>33110</v>
      </c>
      <c r="I6492" s="8" t="s">
        <v>33111</v>
      </c>
      <c r="J6492" s="5" t="s">
        <v>108</v>
      </c>
      <c r="K6492" s="5" t="s">
        <v>160</v>
      </c>
    </row>
    <row r="6493">
      <c r="A6493" s="4">
        <v>4646.0</v>
      </c>
      <c r="B6493" s="5" t="s">
        <v>33112</v>
      </c>
      <c r="C6493" s="5" t="s">
        <v>33113</v>
      </c>
      <c r="D6493" s="6" t="s">
        <v>33075</v>
      </c>
      <c r="E6493" s="5" t="s">
        <v>14964</v>
      </c>
      <c r="F6493" s="5" t="s">
        <v>30779</v>
      </c>
      <c r="G6493" s="6" t="s">
        <v>33114</v>
      </c>
      <c r="H6493" s="7" t="s">
        <v>33115</v>
      </c>
      <c r="I6493" s="8" t="str">
        <f>LOWER(SUBSTITUTE(SUBSTITUTE(SUBSTITUTE(SUBSTITUTE(SUBSTITUTE(SUBSTITUTE(SUBSTITUTE(B6493,"S.L.",""),"SL",""),"S.A.",""),"SA","")," ",""),".",""),",",""))&amp;".com"</f>
        <v>orellanalaperdizii.com</v>
      </c>
      <c r="J6493" s="5" t="s">
        <v>18</v>
      </c>
      <c r="K6493" s="5" t="s">
        <v>921</v>
      </c>
    </row>
    <row r="6494">
      <c r="A6494" s="4">
        <v>4645.0</v>
      </c>
      <c r="B6494" s="5" t="s">
        <v>33116</v>
      </c>
      <c r="C6494" s="5" t="s">
        <v>33117</v>
      </c>
      <c r="D6494" s="6" t="s">
        <v>33075</v>
      </c>
      <c r="E6494" s="5" t="s">
        <v>14964</v>
      </c>
      <c r="F6494" s="5" t="s">
        <v>30779</v>
      </c>
      <c r="G6494" s="6" t="s">
        <v>33118</v>
      </c>
      <c r="H6494" s="5" t="s">
        <v>33077</v>
      </c>
      <c r="I6494" s="8" t="s">
        <v>33078</v>
      </c>
      <c r="J6494" s="5" t="s">
        <v>108</v>
      </c>
      <c r="K6494" s="5" t="s">
        <v>921</v>
      </c>
    </row>
    <row r="6495">
      <c r="A6495" s="4">
        <v>4644.0</v>
      </c>
      <c r="B6495" s="5" t="s">
        <v>33119</v>
      </c>
      <c r="C6495" s="5" t="s">
        <v>33120</v>
      </c>
      <c r="D6495" s="6" t="s">
        <v>33058</v>
      </c>
      <c r="E6495" s="5" t="s">
        <v>33059</v>
      </c>
      <c r="F6495" s="5" t="s">
        <v>30779</v>
      </c>
      <c r="G6495" s="6" t="s">
        <v>33121</v>
      </c>
      <c r="H6495" s="7" t="s">
        <v>33122</v>
      </c>
      <c r="I6495" s="4" t="str">
        <f>LOWER(SUBSTITUTE(SUBSTITUTE(SUBSTITUTE(SUBSTITUTE(SUBSTITUTE(SUBSTITUTE(SUBSTITUTE(B6495,"S.L.",""),"SL",""),"S.A.",""),"SA","")," ",""),".",""),",",""))&amp;".com"</f>
        <v>hotelaníbal.com</v>
      </c>
      <c r="J6495" s="5" t="s">
        <v>93</v>
      </c>
      <c r="K6495" s="5" t="s">
        <v>1250</v>
      </c>
    </row>
    <row r="6496">
      <c r="A6496" s="4">
        <v>4643.0</v>
      </c>
      <c r="B6496" s="5" t="s">
        <v>33123</v>
      </c>
      <c r="C6496" s="5" t="s">
        <v>33124</v>
      </c>
      <c r="D6496" s="6" t="s">
        <v>33125</v>
      </c>
      <c r="E6496" s="5" t="s">
        <v>33126</v>
      </c>
      <c r="F6496" s="5" t="s">
        <v>30779</v>
      </c>
      <c r="G6496" s="6" t="s">
        <v>33127</v>
      </c>
      <c r="H6496" s="5" t="s">
        <v>33128</v>
      </c>
      <c r="I6496" s="9" t="s">
        <v>33129</v>
      </c>
      <c r="J6496" s="5" t="s">
        <v>108</v>
      </c>
      <c r="K6496" s="4" t="s">
        <v>42</v>
      </c>
    </row>
    <row r="6497">
      <c r="A6497" s="4">
        <v>4642.0</v>
      </c>
      <c r="B6497" s="5" t="s">
        <v>33130</v>
      </c>
      <c r="C6497" s="5" t="s">
        <v>33131</v>
      </c>
      <c r="D6497" s="6" t="s">
        <v>33093</v>
      </c>
      <c r="E6497" s="5" t="s">
        <v>33094</v>
      </c>
      <c r="F6497" s="5" t="s">
        <v>30779</v>
      </c>
      <c r="G6497" s="6" t="s">
        <v>33132</v>
      </c>
      <c r="H6497" s="7" t="s">
        <v>33133</v>
      </c>
      <c r="I6497" s="8" t="s">
        <v>24123</v>
      </c>
      <c r="J6497" s="5" t="s">
        <v>42</v>
      </c>
      <c r="K6497" s="5" t="s">
        <v>170</v>
      </c>
    </row>
    <row r="6498">
      <c r="A6498" s="4">
        <v>4641.0</v>
      </c>
      <c r="B6498" s="5" t="s">
        <v>33134</v>
      </c>
      <c r="C6498" s="5" t="s">
        <v>33135</v>
      </c>
      <c r="D6498" s="6" t="s">
        <v>33093</v>
      </c>
      <c r="E6498" s="5" t="s">
        <v>33094</v>
      </c>
      <c r="F6498" s="5" t="s">
        <v>30779</v>
      </c>
      <c r="G6498" s="6" t="s">
        <v>33136</v>
      </c>
      <c r="H6498" s="4" t="s">
        <v>33137</v>
      </c>
      <c r="I6498" s="11" t="s">
        <v>33138</v>
      </c>
      <c r="J6498" s="5" t="s">
        <v>42</v>
      </c>
      <c r="K6498" s="5" t="s">
        <v>218</v>
      </c>
    </row>
    <row r="6499">
      <c r="A6499" s="4">
        <v>4640.0</v>
      </c>
      <c r="B6499" s="5" t="s">
        <v>33139</v>
      </c>
      <c r="C6499" s="5" t="s">
        <v>33140</v>
      </c>
      <c r="D6499" s="6" t="s">
        <v>33141</v>
      </c>
      <c r="E6499" s="5" t="s">
        <v>33142</v>
      </c>
      <c r="F6499" s="5" t="s">
        <v>30779</v>
      </c>
      <c r="G6499" s="6" t="s">
        <v>33143</v>
      </c>
      <c r="H6499" s="5" t="s">
        <v>33144</v>
      </c>
      <c r="I6499" s="8" t="s">
        <v>33145</v>
      </c>
      <c r="J6499" s="5" t="s">
        <v>108</v>
      </c>
      <c r="K6499" s="5" t="s">
        <v>294</v>
      </c>
    </row>
    <row r="6500">
      <c r="A6500" s="4">
        <v>4639.0</v>
      </c>
      <c r="B6500" s="5" t="s">
        <v>33146</v>
      </c>
      <c r="C6500" s="5" t="s">
        <v>33147</v>
      </c>
      <c r="D6500" s="6" t="s">
        <v>33058</v>
      </c>
      <c r="E6500" s="5" t="s">
        <v>33059</v>
      </c>
      <c r="F6500" s="5" t="s">
        <v>30779</v>
      </c>
      <c r="G6500" s="6" t="s">
        <v>33148</v>
      </c>
      <c r="H6500" s="5" t="s">
        <v>33149</v>
      </c>
      <c r="I6500" s="8" t="s">
        <v>33150</v>
      </c>
      <c r="J6500" s="5" t="s">
        <v>42</v>
      </c>
      <c r="K6500" s="5" t="s">
        <v>27</v>
      </c>
    </row>
    <row r="6501">
      <c r="A6501" s="4">
        <v>4638.0</v>
      </c>
      <c r="B6501" s="5" t="s">
        <v>33151</v>
      </c>
      <c r="C6501" s="5" t="s">
        <v>33152</v>
      </c>
      <c r="D6501" s="6" t="s">
        <v>33153</v>
      </c>
      <c r="E6501" s="5" t="s">
        <v>33154</v>
      </c>
      <c r="F6501" s="5" t="s">
        <v>30779</v>
      </c>
      <c r="G6501" s="6" t="s">
        <v>33155</v>
      </c>
      <c r="H6501" s="5" t="s">
        <v>33156</v>
      </c>
      <c r="I6501" s="8" t="s">
        <v>33157</v>
      </c>
      <c r="J6501" s="5" t="s">
        <v>108</v>
      </c>
      <c r="K6501" s="5" t="s">
        <v>254</v>
      </c>
    </row>
    <row r="6502">
      <c r="A6502" s="4">
        <v>4637.0</v>
      </c>
      <c r="B6502" s="5" t="s">
        <v>33158</v>
      </c>
      <c r="C6502" s="5" t="s">
        <v>33159</v>
      </c>
      <c r="D6502" s="6" t="s">
        <v>33153</v>
      </c>
      <c r="E6502" s="5" t="s">
        <v>33154</v>
      </c>
      <c r="F6502" s="5" t="s">
        <v>30779</v>
      </c>
      <c r="G6502" s="6" t="s">
        <v>33160</v>
      </c>
      <c r="H6502" s="4" t="s">
        <v>33161</v>
      </c>
      <c r="I6502" s="8" t="s">
        <v>33162</v>
      </c>
      <c r="J6502" s="5" t="s">
        <v>42</v>
      </c>
      <c r="K6502" s="5" t="s">
        <v>115</v>
      </c>
    </row>
    <row r="6503">
      <c r="A6503" s="4">
        <v>4636.0</v>
      </c>
      <c r="B6503" s="5" t="s">
        <v>33163</v>
      </c>
      <c r="C6503" s="5" t="s">
        <v>33164</v>
      </c>
      <c r="D6503" s="6" t="s">
        <v>33165</v>
      </c>
      <c r="E6503" s="5" t="s">
        <v>33166</v>
      </c>
      <c r="F6503" s="5" t="s">
        <v>30779</v>
      </c>
      <c r="G6503" s="6" t="s">
        <v>33167</v>
      </c>
      <c r="H6503" s="5" t="s">
        <v>33168</v>
      </c>
      <c r="I6503" s="9" t="s">
        <v>33169</v>
      </c>
      <c r="J6503" s="5" t="s">
        <v>51</v>
      </c>
      <c r="K6503" s="5" t="s">
        <v>35</v>
      </c>
    </row>
    <row r="6504">
      <c r="A6504" s="4">
        <v>4635.0</v>
      </c>
      <c r="B6504" s="5" t="s">
        <v>33170</v>
      </c>
      <c r="C6504" s="5" t="s">
        <v>33171</v>
      </c>
      <c r="D6504" s="6" t="s">
        <v>33172</v>
      </c>
      <c r="E6504" s="5" t="s">
        <v>33173</v>
      </c>
      <c r="F6504" s="5" t="s">
        <v>30779</v>
      </c>
      <c r="G6504" s="6" t="s">
        <v>33174</v>
      </c>
      <c r="H6504" s="5" t="s">
        <v>33175</v>
      </c>
      <c r="I6504" s="8" t="s">
        <v>33176</v>
      </c>
      <c r="J6504" s="5" t="s">
        <v>108</v>
      </c>
      <c r="K6504" s="5" t="s">
        <v>1375</v>
      </c>
    </row>
    <row r="6505">
      <c r="A6505" s="4">
        <v>4634.0</v>
      </c>
      <c r="B6505" s="5" t="s">
        <v>33177</v>
      </c>
      <c r="C6505" s="5" t="s">
        <v>33178</v>
      </c>
      <c r="D6505" s="6" t="s">
        <v>30777</v>
      </c>
      <c r="E6505" s="5" t="s">
        <v>30778</v>
      </c>
      <c r="F6505" s="5" t="s">
        <v>30779</v>
      </c>
      <c r="G6505" s="6" t="s">
        <v>33179</v>
      </c>
      <c r="H6505" s="5" t="s">
        <v>33180</v>
      </c>
      <c r="I6505" s="9" t="s">
        <v>33181</v>
      </c>
      <c r="J6505" s="5" t="s">
        <v>93</v>
      </c>
      <c r="K6505" s="5" t="s">
        <v>1685</v>
      </c>
    </row>
    <row r="6506">
      <c r="A6506" s="4">
        <v>4633.0</v>
      </c>
      <c r="B6506" s="5" t="s">
        <v>33177</v>
      </c>
      <c r="C6506" s="5" t="s">
        <v>33182</v>
      </c>
      <c r="D6506" s="6" t="s">
        <v>30777</v>
      </c>
      <c r="E6506" s="5" t="s">
        <v>30778</v>
      </c>
      <c r="F6506" s="5" t="s">
        <v>30779</v>
      </c>
      <c r="G6506" s="6" t="s">
        <v>33183</v>
      </c>
      <c r="H6506" s="5" t="s">
        <v>33184</v>
      </c>
      <c r="I6506" s="8" t="s">
        <v>33185</v>
      </c>
      <c r="J6506" s="5" t="s">
        <v>108</v>
      </c>
      <c r="K6506" s="4" t="s">
        <v>42</v>
      </c>
    </row>
    <row r="6507">
      <c r="A6507" s="4">
        <v>4632.0</v>
      </c>
      <c r="B6507" s="5" t="s">
        <v>33186</v>
      </c>
      <c r="C6507" s="5" t="s">
        <v>33187</v>
      </c>
      <c r="D6507" s="6" t="s">
        <v>30777</v>
      </c>
      <c r="E6507" s="5" t="s">
        <v>30778</v>
      </c>
      <c r="F6507" s="5" t="s">
        <v>30779</v>
      </c>
      <c r="G6507" s="6" t="s">
        <v>33188</v>
      </c>
      <c r="H6507" s="5" t="s">
        <v>33189</v>
      </c>
      <c r="I6507" s="8" t="s">
        <v>33190</v>
      </c>
      <c r="J6507" s="5" t="s">
        <v>93</v>
      </c>
      <c r="K6507" s="5" t="s">
        <v>52</v>
      </c>
    </row>
    <row r="6508">
      <c r="A6508" s="4">
        <v>4631.0</v>
      </c>
      <c r="B6508" s="5" t="s">
        <v>33191</v>
      </c>
      <c r="C6508" s="5" t="s">
        <v>33192</v>
      </c>
      <c r="D6508" s="6" t="s">
        <v>33193</v>
      </c>
      <c r="E6508" s="5" t="s">
        <v>33194</v>
      </c>
      <c r="F6508" s="5" t="s">
        <v>30779</v>
      </c>
      <c r="G6508" s="6" t="s">
        <v>33195</v>
      </c>
      <c r="H6508" s="7" t="s">
        <v>33196</v>
      </c>
      <c r="I6508" s="8" t="s">
        <v>33197</v>
      </c>
      <c r="J6508" s="5" t="s">
        <v>42</v>
      </c>
      <c r="K6508" s="5" t="s">
        <v>74</v>
      </c>
    </row>
    <row r="6509">
      <c r="A6509" s="4">
        <v>4630.0</v>
      </c>
      <c r="B6509" s="5" t="s">
        <v>33198</v>
      </c>
      <c r="C6509" s="5" t="s">
        <v>33199</v>
      </c>
      <c r="D6509" s="6" t="s">
        <v>33200</v>
      </c>
      <c r="E6509" s="5" t="s">
        <v>33201</v>
      </c>
      <c r="F6509" s="5" t="s">
        <v>30779</v>
      </c>
      <c r="G6509" s="6" t="s">
        <v>33202</v>
      </c>
      <c r="H6509" s="5" t="s">
        <v>33203</v>
      </c>
      <c r="I6509" s="9" t="s">
        <v>33204</v>
      </c>
      <c r="J6509" s="5" t="s">
        <v>108</v>
      </c>
      <c r="K6509" s="5" t="s">
        <v>1410</v>
      </c>
    </row>
    <row r="6510">
      <c r="A6510" s="4">
        <v>4629.0</v>
      </c>
      <c r="B6510" s="5" t="s">
        <v>33205</v>
      </c>
      <c r="C6510" s="5" t="s">
        <v>33206</v>
      </c>
      <c r="D6510" s="6" t="s">
        <v>33207</v>
      </c>
      <c r="E6510" s="5" t="s">
        <v>33194</v>
      </c>
      <c r="F6510" s="5" t="s">
        <v>30779</v>
      </c>
      <c r="G6510" s="6" t="s">
        <v>33208</v>
      </c>
      <c r="H6510" s="5" t="s">
        <v>33209</v>
      </c>
      <c r="I6510" s="9" t="s">
        <v>33210</v>
      </c>
      <c r="J6510" s="5" t="s">
        <v>108</v>
      </c>
      <c r="K6510" s="5" t="s">
        <v>420</v>
      </c>
    </row>
    <row r="6511">
      <c r="A6511" s="4">
        <v>4628.0</v>
      </c>
      <c r="B6511" s="5" t="s">
        <v>33211</v>
      </c>
      <c r="C6511" s="5" t="s">
        <v>33212</v>
      </c>
      <c r="D6511" s="6" t="s">
        <v>33213</v>
      </c>
      <c r="E6511" s="5" t="s">
        <v>33194</v>
      </c>
      <c r="F6511" s="5" t="s">
        <v>30779</v>
      </c>
      <c r="G6511" s="6" t="s">
        <v>33214</v>
      </c>
      <c r="H6511" s="7" t="s">
        <v>33215</v>
      </c>
      <c r="I6511" s="8" t="s">
        <v>33197</v>
      </c>
      <c r="J6511" s="5" t="s">
        <v>108</v>
      </c>
      <c r="K6511" s="5" t="s">
        <v>35</v>
      </c>
    </row>
    <row r="6512">
      <c r="A6512" s="4">
        <v>4627.0</v>
      </c>
      <c r="B6512" s="5" t="s">
        <v>33216</v>
      </c>
      <c r="C6512" s="5" t="s">
        <v>33217</v>
      </c>
      <c r="D6512" s="6" t="s">
        <v>33218</v>
      </c>
      <c r="E6512" s="5" t="s">
        <v>33219</v>
      </c>
      <c r="F6512" s="5" t="s">
        <v>30779</v>
      </c>
      <c r="G6512" s="6" t="s">
        <v>33220</v>
      </c>
      <c r="H6512" s="5" t="s">
        <v>33221</v>
      </c>
      <c r="I6512" s="8" t="s">
        <v>33222</v>
      </c>
      <c r="J6512" s="5" t="s">
        <v>108</v>
      </c>
      <c r="K6512" s="5" t="s">
        <v>260</v>
      </c>
    </row>
    <row r="6513">
      <c r="A6513" s="4">
        <v>4626.0</v>
      </c>
      <c r="B6513" s="5" t="s">
        <v>33223</v>
      </c>
      <c r="C6513" s="5" t="s">
        <v>33224</v>
      </c>
      <c r="D6513" s="6" t="s">
        <v>33225</v>
      </c>
      <c r="E6513" s="5" t="s">
        <v>33226</v>
      </c>
      <c r="F6513" s="5" t="s">
        <v>30779</v>
      </c>
      <c r="G6513" s="6" t="s">
        <v>33227</v>
      </c>
      <c r="H6513" s="7" t="s">
        <v>33228</v>
      </c>
      <c r="I6513" s="4" t="str">
        <f>LOWER(SUBSTITUTE(SUBSTITUTE(SUBSTITUTE(SUBSTITUTE(SUBSTITUTE(SUBSTITUTE(SUBSTITUTE(B6513,"S.L.",""),"SL",""),"S.A.",""),"SA","")," ",""),".",""),",",""))&amp;".com"</f>
        <v>hotellamonteríaensierradesegura.com</v>
      </c>
      <c r="J6513" s="5" t="s">
        <v>93</v>
      </c>
      <c r="K6513" s="5" t="s">
        <v>218</v>
      </c>
    </row>
    <row r="6514">
      <c r="A6514" s="4">
        <v>4625.0</v>
      </c>
      <c r="B6514" s="5" t="s">
        <v>33229</v>
      </c>
      <c r="C6514" s="5" t="s">
        <v>33230</v>
      </c>
      <c r="D6514" s="6" t="s">
        <v>33231</v>
      </c>
      <c r="E6514" s="5" t="s">
        <v>33232</v>
      </c>
      <c r="F6514" s="5" t="s">
        <v>30779</v>
      </c>
      <c r="G6514" s="6" t="s">
        <v>33233</v>
      </c>
      <c r="H6514" s="5" t="s">
        <v>33234</v>
      </c>
      <c r="I6514" s="9" t="s">
        <v>33235</v>
      </c>
      <c r="J6514" s="5" t="s">
        <v>93</v>
      </c>
      <c r="K6514" s="5" t="s">
        <v>464</v>
      </c>
    </row>
    <row r="6515">
      <c r="A6515" s="4">
        <v>4624.0</v>
      </c>
      <c r="B6515" s="5" t="s">
        <v>33236</v>
      </c>
      <c r="C6515" s="5" t="s">
        <v>33237</v>
      </c>
      <c r="D6515" s="6" t="s">
        <v>33231</v>
      </c>
      <c r="E6515" s="5" t="s">
        <v>33232</v>
      </c>
      <c r="F6515" s="5" t="s">
        <v>30779</v>
      </c>
      <c r="G6515" s="6" t="s">
        <v>33238</v>
      </c>
      <c r="H6515" s="5" t="s">
        <v>33239</v>
      </c>
      <c r="I6515" s="8" t="s">
        <v>33240</v>
      </c>
      <c r="J6515" s="5" t="s">
        <v>93</v>
      </c>
      <c r="K6515" s="5" t="s">
        <v>375</v>
      </c>
    </row>
    <row r="6516">
      <c r="A6516" s="4">
        <v>4623.0</v>
      </c>
      <c r="B6516" s="5" t="s">
        <v>33241</v>
      </c>
      <c r="C6516" s="5" t="s">
        <v>33242</v>
      </c>
      <c r="D6516" s="6" t="s">
        <v>33231</v>
      </c>
      <c r="E6516" s="5" t="s">
        <v>33232</v>
      </c>
      <c r="F6516" s="5" t="s">
        <v>30779</v>
      </c>
      <c r="G6516" s="6" t="s">
        <v>33243</v>
      </c>
      <c r="H6516" s="5" t="s">
        <v>33244</v>
      </c>
      <c r="I6516" s="8" t="s">
        <v>33245</v>
      </c>
      <c r="J6516" s="5" t="s">
        <v>42</v>
      </c>
      <c r="K6516" s="5" t="s">
        <v>375</v>
      </c>
    </row>
    <row r="6517">
      <c r="A6517" s="4">
        <v>4622.0</v>
      </c>
      <c r="B6517" s="5" t="s">
        <v>33246</v>
      </c>
      <c r="C6517" s="5" t="s">
        <v>33247</v>
      </c>
      <c r="D6517" s="6" t="s">
        <v>33231</v>
      </c>
      <c r="E6517" s="5" t="s">
        <v>33232</v>
      </c>
      <c r="F6517" s="5" t="s">
        <v>30779</v>
      </c>
      <c r="G6517" s="6" t="s">
        <v>33248</v>
      </c>
      <c r="H6517" s="5" t="s">
        <v>33249</v>
      </c>
      <c r="I6517" s="9" t="s">
        <v>33250</v>
      </c>
      <c r="J6517" s="5" t="s">
        <v>108</v>
      </c>
      <c r="K6517" s="4" t="s">
        <v>42</v>
      </c>
    </row>
    <row r="6518">
      <c r="A6518" s="4">
        <v>4621.0</v>
      </c>
      <c r="B6518" s="5" t="s">
        <v>18726</v>
      </c>
      <c r="C6518" s="5" t="s">
        <v>33251</v>
      </c>
      <c r="D6518" s="6" t="s">
        <v>33252</v>
      </c>
      <c r="E6518" s="5" t="s">
        <v>33253</v>
      </c>
      <c r="F6518" s="5" t="s">
        <v>30779</v>
      </c>
      <c r="G6518" s="6" t="s">
        <v>33254</v>
      </c>
      <c r="H6518" s="5" t="s">
        <v>33255</v>
      </c>
      <c r="I6518" s="4" t="s">
        <v>33256</v>
      </c>
      <c r="J6518" s="5" t="s">
        <v>18</v>
      </c>
      <c r="K6518" s="5" t="s">
        <v>464</v>
      </c>
    </row>
    <row r="6519">
      <c r="A6519" s="4">
        <v>4620.0</v>
      </c>
      <c r="B6519" s="5" t="s">
        <v>33257</v>
      </c>
      <c r="C6519" s="5" t="s">
        <v>33258</v>
      </c>
      <c r="D6519" s="6" t="s">
        <v>33259</v>
      </c>
      <c r="E6519" s="5" t="s">
        <v>30779</v>
      </c>
      <c r="F6519" s="5" t="s">
        <v>30779</v>
      </c>
      <c r="G6519" s="6" t="s">
        <v>33260</v>
      </c>
      <c r="H6519" s="5" t="s">
        <v>33261</v>
      </c>
      <c r="I6519" s="8" t="s">
        <v>33262</v>
      </c>
      <c r="J6519" s="5" t="s">
        <v>18</v>
      </c>
      <c r="K6519" s="5" t="s">
        <v>35</v>
      </c>
    </row>
    <row r="6520">
      <c r="A6520" s="4">
        <v>4619.0</v>
      </c>
      <c r="B6520" s="5" t="s">
        <v>33263</v>
      </c>
      <c r="C6520" s="5" t="s">
        <v>33264</v>
      </c>
      <c r="D6520" s="6" t="s">
        <v>33265</v>
      </c>
      <c r="E6520" s="5" t="s">
        <v>33040</v>
      </c>
      <c r="F6520" s="5" t="s">
        <v>30779</v>
      </c>
      <c r="G6520" s="6" t="s">
        <v>33266</v>
      </c>
      <c r="H6520" s="5" t="s">
        <v>33267</v>
      </c>
      <c r="I6520" s="11" t="s">
        <v>33268</v>
      </c>
      <c r="J6520" s="5" t="s">
        <v>108</v>
      </c>
      <c r="K6520" s="5" t="s">
        <v>66</v>
      </c>
    </row>
    <row r="6521">
      <c r="A6521" s="4">
        <v>4618.0</v>
      </c>
      <c r="B6521" s="5" t="s">
        <v>32372</v>
      </c>
      <c r="C6521" s="5" t="s">
        <v>33269</v>
      </c>
      <c r="D6521" s="6" t="s">
        <v>33270</v>
      </c>
      <c r="E6521" s="5" t="s">
        <v>33040</v>
      </c>
      <c r="F6521" s="5" t="s">
        <v>30779</v>
      </c>
      <c r="G6521" s="6" t="s">
        <v>33271</v>
      </c>
      <c r="H6521" s="7" t="s">
        <v>33272</v>
      </c>
      <c r="I6521" s="8" t="s">
        <v>33273</v>
      </c>
      <c r="J6521" s="5" t="s">
        <v>108</v>
      </c>
      <c r="K6521" s="5" t="s">
        <v>578</v>
      </c>
    </row>
    <row r="6522">
      <c r="A6522" s="4">
        <v>4617.0</v>
      </c>
      <c r="B6522" s="5" t="s">
        <v>33274</v>
      </c>
      <c r="C6522" s="5" t="s">
        <v>33275</v>
      </c>
      <c r="D6522" s="6" t="s">
        <v>33276</v>
      </c>
      <c r="E6522" s="5" t="s">
        <v>23297</v>
      </c>
      <c r="F6522" s="5" t="s">
        <v>23192</v>
      </c>
      <c r="G6522" s="6" t="s">
        <v>33277</v>
      </c>
      <c r="H6522" s="5" t="s">
        <v>33278</v>
      </c>
      <c r="I6522" s="8" t="s">
        <v>33279</v>
      </c>
      <c r="J6522" s="5" t="s">
        <v>108</v>
      </c>
      <c r="K6522" s="5" t="s">
        <v>170</v>
      </c>
    </row>
    <row r="6523">
      <c r="A6523" s="4">
        <v>4616.0</v>
      </c>
      <c r="B6523" s="5" t="s">
        <v>33280</v>
      </c>
      <c r="C6523" s="5" t="s">
        <v>33281</v>
      </c>
      <c r="D6523" s="6" t="s">
        <v>33265</v>
      </c>
      <c r="E6523" s="5" t="s">
        <v>33040</v>
      </c>
      <c r="F6523" s="5" t="s">
        <v>30779</v>
      </c>
      <c r="G6523" s="6" t="s">
        <v>33282</v>
      </c>
      <c r="H6523" s="5" t="s">
        <v>33283</v>
      </c>
      <c r="I6523" s="8" t="s">
        <v>33284</v>
      </c>
      <c r="J6523" s="5" t="s">
        <v>51</v>
      </c>
      <c r="K6523" s="5" t="s">
        <v>19</v>
      </c>
    </row>
    <row r="6524">
      <c r="A6524" s="4">
        <v>4615.0</v>
      </c>
      <c r="B6524" s="5" t="s">
        <v>33285</v>
      </c>
      <c r="C6524" s="5" t="s">
        <v>33286</v>
      </c>
      <c r="D6524" s="6" t="s">
        <v>33287</v>
      </c>
      <c r="E6524" s="5" t="s">
        <v>33288</v>
      </c>
      <c r="F6524" s="5" t="s">
        <v>30779</v>
      </c>
      <c r="G6524" s="6" t="s">
        <v>33289</v>
      </c>
      <c r="H6524" s="5" t="s">
        <v>33290</v>
      </c>
      <c r="I6524" s="8" t="s">
        <v>33291</v>
      </c>
      <c r="J6524" s="5" t="s">
        <v>18</v>
      </c>
      <c r="K6524" s="5" t="s">
        <v>170</v>
      </c>
    </row>
    <row r="6525">
      <c r="A6525" s="4">
        <v>4614.0</v>
      </c>
      <c r="B6525" s="5" t="s">
        <v>33292</v>
      </c>
      <c r="C6525" s="5" t="s">
        <v>33293</v>
      </c>
      <c r="D6525" s="6" t="s">
        <v>33287</v>
      </c>
      <c r="E6525" s="5" t="s">
        <v>33288</v>
      </c>
      <c r="F6525" s="5" t="s">
        <v>30779</v>
      </c>
      <c r="G6525" s="6" t="s">
        <v>33294</v>
      </c>
      <c r="H6525" s="5" t="s">
        <v>33295</v>
      </c>
      <c r="I6525" s="8" t="s">
        <v>33296</v>
      </c>
      <c r="J6525" s="5" t="s">
        <v>18</v>
      </c>
      <c r="K6525" s="5" t="s">
        <v>170</v>
      </c>
    </row>
    <row r="6526">
      <c r="A6526" s="4">
        <v>4613.0</v>
      </c>
      <c r="B6526" s="5" t="s">
        <v>33297</v>
      </c>
      <c r="C6526" s="5" t="s">
        <v>33298</v>
      </c>
      <c r="D6526" s="6" t="s">
        <v>33299</v>
      </c>
      <c r="E6526" s="5" t="s">
        <v>33300</v>
      </c>
      <c r="F6526" s="5" t="s">
        <v>30779</v>
      </c>
      <c r="G6526" s="6" t="s">
        <v>33301</v>
      </c>
      <c r="H6526" s="5" t="s">
        <v>33302</v>
      </c>
      <c r="I6526" s="8" t="s">
        <v>33303</v>
      </c>
      <c r="J6526" s="5" t="s">
        <v>463</v>
      </c>
      <c r="K6526" s="5" t="s">
        <v>921</v>
      </c>
    </row>
    <row r="6527">
      <c r="A6527" s="4">
        <v>4612.0</v>
      </c>
      <c r="B6527" s="5" t="s">
        <v>33304</v>
      </c>
      <c r="C6527" s="5" t="s">
        <v>33305</v>
      </c>
      <c r="D6527" s="6" t="s">
        <v>33306</v>
      </c>
      <c r="E6527" s="5" t="s">
        <v>33307</v>
      </c>
      <c r="F6527" s="5" t="s">
        <v>30779</v>
      </c>
      <c r="G6527" s="6" t="s">
        <v>33308</v>
      </c>
      <c r="H6527" s="5" t="s">
        <v>33309</v>
      </c>
      <c r="I6527" s="9" t="s">
        <v>33310</v>
      </c>
      <c r="J6527" s="5" t="s">
        <v>42</v>
      </c>
      <c r="K6527" s="5" t="s">
        <v>19</v>
      </c>
    </row>
    <row r="6528">
      <c r="A6528" s="4">
        <v>4611.0</v>
      </c>
      <c r="B6528" s="5" t="s">
        <v>3674</v>
      </c>
      <c r="C6528" s="5" t="s">
        <v>33311</v>
      </c>
      <c r="D6528" s="6" t="s">
        <v>33312</v>
      </c>
      <c r="E6528" s="5" t="s">
        <v>30542</v>
      </c>
      <c r="F6528" s="5" t="s">
        <v>30779</v>
      </c>
      <c r="G6528" s="6" t="s">
        <v>33313</v>
      </c>
      <c r="H6528" s="7" t="s">
        <v>33314</v>
      </c>
      <c r="I6528" s="8" t="str">
        <f>LOWER(SUBSTITUTE(SUBSTITUTE(SUBSTITUTE(SUBSTITUTE(SUBSTITUTE(SUBSTITUTE(SUBSTITUTE(B6528,"S.L.",""),"SL",""),"S.A.",""),"SA","")," ",""),".",""),",",""))&amp;".com"</f>
        <v>lavega.com</v>
      </c>
      <c r="J6528" s="5" t="s">
        <v>108</v>
      </c>
      <c r="K6528" s="5" t="s">
        <v>19</v>
      </c>
    </row>
    <row r="6529">
      <c r="A6529" s="4">
        <v>4610.0</v>
      </c>
      <c r="B6529" s="5" t="s">
        <v>33315</v>
      </c>
      <c r="C6529" s="5" t="s">
        <v>33316</v>
      </c>
      <c r="D6529" s="6" t="s">
        <v>33317</v>
      </c>
      <c r="E6529" s="5" t="s">
        <v>33318</v>
      </c>
      <c r="F6529" s="5" t="s">
        <v>30779</v>
      </c>
      <c r="G6529" s="6" t="s">
        <v>33319</v>
      </c>
      <c r="H6529" s="7" t="s">
        <v>33320</v>
      </c>
      <c r="I6529" s="8" t="s">
        <v>33321</v>
      </c>
      <c r="J6529" s="5" t="s">
        <v>108</v>
      </c>
      <c r="K6529" s="5" t="s">
        <v>426</v>
      </c>
    </row>
    <row r="6530">
      <c r="A6530" s="4">
        <v>4609.0</v>
      </c>
      <c r="B6530" s="5" t="s">
        <v>33322</v>
      </c>
      <c r="C6530" s="5" t="s">
        <v>33323</v>
      </c>
      <c r="D6530" s="6" t="s">
        <v>33324</v>
      </c>
      <c r="E6530" s="5" t="s">
        <v>33325</v>
      </c>
      <c r="F6530" s="5" t="s">
        <v>30779</v>
      </c>
      <c r="G6530" s="6" t="s">
        <v>33326</v>
      </c>
      <c r="H6530" s="7" t="s">
        <v>33327</v>
      </c>
      <c r="I6530" s="8" t="str">
        <f>LOWER(SUBSTITUTE(SUBSTITUTE(SUBSTITUTE(SUBSTITUTE(SUBSTITUTE(SUBSTITUTE(SUBSTITUTE(B6530,"S.L.",""),"SL",""),"S.A.",""),"SA","")," ",""),".",""),",",""))&amp;".com"</f>
        <v>hotelruralpuertomagina.com</v>
      </c>
      <c r="J6530" s="5" t="s">
        <v>108</v>
      </c>
      <c r="K6530" s="5" t="s">
        <v>152</v>
      </c>
    </row>
    <row r="6531">
      <c r="A6531" s="4">
        <v>4608.0</v>
      </c>
      <c r="B6531" s="5" t="s">
        <v>33328</v>
      </c>
      <c r="C6531" s="5" t="s">
        <v>33329</v>
      </c>
      <c r="D6531" s="6" t="s">
        <v>33324</v>
      </c>
      <c r="E6531" s="5" t="s">
        <v>33325</v>
      </c>
      <c r="F6531" s="5" t="s">
        <v>30779</v>
      </c>
      <c r="G6531" s="6" t="s">
        <v>33330</v>
      </c>
      <c r="H6531" s="5" t="s">
        <v>33331</v>
      </c>
      <c r="I6531" s="8" t="s">
        <v>33332</v>
      </c>
      <c r="J6531" s="5" t="s">
        <v>93</v>
      </c>
      <c r="K6531" s="5" t="s">
        <v>2145</v>
      </c>
    </row>
    <row r="6532">
      <c r="A6532" s="4">
        <v>4607.0</v>
      </c>
      <c r="B6532" s="5" t="s">
        <v>33333</v>
      </c>
      <c r="C6532" s="5" t="s">
        <v>33334</v>
      </c>
      <c r="D6532" s="6" t="s">
        <v>33335</v>
      </c>
      <c r="E6532" s="5" t="s">
        <v>33336</v>
      </c>
      <c r="F6532" s="5" t="s">
        <v>30779</v>
      </c>
      <c r="G6532" s="6" t="s">
        <v>33337</v>
      </c>
      <c r="H6532" s="5" t="s">
        <v>33338</v>
      </c>
      <c r="I6532" s="8" t="s">
        <v>33339</v>
      </c>
      <c r="J6532" s="5" t="s">
        <v>93</v>
      </c>
      <c r="K6532" s="5" t="s">
        <v>260</v>
      </c>
    </row>
    <row r="6533">
      <c r="A6533" s="4">
        <v>4606.0</v>
      </c>
      <c r="B6533" s="5" t="s">
        <v>33340</v>
      </c>
      <c r="C6533" s="5" t="s">
        <v>33341</v>
      </c>
      <c r="D6533" s="6" t="s">
        <v>33165</v>
      </c>
      <c r="E6533" s="5" t="s">
        <v>33166</v>
      </c>
      <c r="F6533" s="5" t="s">
        <v>30779</v>
      </c>
      <c r="G6533" s="6" t="s">
        <v>33342</v>
      </c>
      <c r="H6533" s="7" t="s">
        <v>33343</v>
      </c>
      <c r="I6533" s="8" t="str">
        <f>LOWER(SUBSTITUTE(SUBSTITUTE(SUBSTITUTE(SUBSTITUTE(SUBSTITUTE(SUBSTITUTE(SUBSTITUTE(B6533,"S.L.",""),"SL",""),"S.A.",""),"SA","")," ",""),".",""),",",""))&amp;".com"</f>
        <v>twist.com</v>
      </c>
      <c r="J6533" s="5" t="s">
        <v>18</v>
      </c>
      <c r="K6533" s="5" t="s">
        <v>184</v>
      </c>
    </row>
    <row r="6534">
      <c r="A6534" s="4">
        <v>4605.0</v>
      </c>
      <c r="B6534" s="5" t="s">
        <v>33344</v>
      </c>
      <c r="C6534" s="5" t="s">
        <v>33345</v>
      </c>
      <c r="D6534" s="6" t="s">
        <v>32965</v>
      </c>
      <c r="E6534" s="5" t="s">
        <v>32796</v>
      </c>
      <c r="F6534" s="5" t="s">
        <v>30779</v>
      </c>
      <c r="G6534" s="6" t="s">
        <v>33346</v>
      </c>
      <c r="H6534" s="5" t="s">
        <v>33347</v>
      </c>
      <c r="I6534" s="8" t="s">
        <v>33348</v>
      </c>
      <c r="J6534" s="5" t="s">
        <v>108</v>
      </c>
      <c r="K6534" s="4" t="s">
        <v>42</v>
      </c>
    </row>
    <row r="6535">
      <c r="A6535" s="4">
        <v>4604.0</v>
      </c>
      <c r="B6535" s="5" t="s">
        <v>33349</v>
      </c>
      <c r="C6535" s="5" t="s">
        <v>33350</v>
      </c>
      <c r="D6535" s="6" t="s">
        <v>33351</v>
      </c>
      <c r="E6535" s="5" t="s">
        <v>33352</v>
      </c>
      <c r="F6535" s="5" t="s">
        <v>30779</v>
      </c>
      <c r="G6535" s="6" t="s">
        <v>33353</v>
      </c>
      <c r="H6535" s="5" t="s">
        <v>33354</v>
      </c>
      <c r="I6535" s="8" t="s">
        <v>33355</v>
      </c>
      <c r="J6535" s="5" t="s">
        <v>93</v>
      </c>
      <c r="K6535" s="5" t="s">
        <v>19</v>
      </c>
    </row>
    <row r="6536">
      <c r="A6536" s="4">
        <v>4603.0</v>
      </c>
      <c r="B6536" s="5" t="s">
        <v>33356</v>
      </c>
      <c r="C6536" s="5" t="s">
        <v>33357</v>
      </c>
      <c r="D6536" s="6" t="s">
        <v>33358</v>
      </c>
      <c r="E6536" s="5" t="s">
        <v>33359</v>
      </c>
      <c r="F6536" s="5" t="s">
        <v>30779</v>
      </c>
      <c r="G6536" s="6" t="s">
        <v>33360</v>
      </c>
      <c r="H6536" s="7" t="s">
        <v>33361</v>
      </c>
      <c r="I6536" s="4" t="str">
        <f>LOWER(SUBSTITUTE(SUBSTITUTE(SUBSTITUTE(SUBSTITUTE(SUBSTITUTE(SUBSTITUTE(SUBSTITUTE(B6536,"S.L.",""),"SL",""),"S.A.",""),"SA","")," ",""),".",""),",",""))&amp;".com"</f>
        <v>hotelbecerrantalucía.com</v>
      </c>
      <c r="J6536" s="5" t="s">
        <v>93</v>
      </c>
      <c r="K6536" s="5" t="s">
        <v>782</v>
      </c>
    </row>
    <row r="6537">
      <c r="A6537" s="4">
        <v>4602.0</v>
      </c>
      <c r="B6537" s="5" t="s">
        <v>33362</v>
      </c>
      <c r="C6537" s="5" t="s">
        <v>33363</v>
      </c>
      <c r="D6537" s="6" t="s">
        <v>33364</v>
      </c>
      <c r="E6537" s="5" t="s">
        <v>33365</v>
      </c>
      <c r="F6537" s="5" t="s">
        <v>30779</v>
      </c>
      <c r="G6537" s="6" t="s">
        <v>33366</v>
      </c>
      <c r="H6537" s="5" t="s">
        <v>33367</v>
      </c>
      <c r="I6537" s="8" t="s">
        <v>33368</v>
      </c>
      <c r="J6537" s="5" t="s">
        <v>93</v>
      </c>
      <c r="K6537" s="5" t="s">
        <v>52</v>
      </c>
    </row>
    <row r="6538">
      <c r="A6538" s="4">
        <v>4600.0</v>
      </c>
      <c r="B6538" s="5" t="s">
        <v>33369</v>
      </c>
      <c r="C6538" s="5" t="s">
        <v>33370</v>
      </c>
      <c r="D6538" s="6" t="s">
        <v>33259</v>
      </c>
      <c r="E6538" s="5" t="s">
        <v>30779</v>
      </c>
      <c r="F6538" s="5" t="s">
        <v>30779</v>
      </c>
      <c r="G6538" s="6" t="s">
        <v>33371</v>
      </c>
      <c r="H6538" s="7" t="s">
        <v>33372</v>
      </c>
      <c r="I6538" s="8" t="str">
        <f>LOWER(SUBSTITUTE(SUBSTITUTE(SUBSTITUTE(SUBSTITUTE(SUBSTITUTE(SUBSTITUTE(SUBSTITUTE(B6538,"S.L.",""),"SL",""),"S.A.",""),"SA","")," ",""),".",""),",",""))&amp;".com"</f>
        <v>ho.com</v>
      </c>
      <c r="J6538" s="5" t="s">
        <v>42</v>
      </c>
      <c r="K6538" s="5" t="s">
        <v>523</v>
      </c>
    </row>
    <row r="6539">
      <c r="A6539" s="4">
        <v>4601.0</v>
      </c>
      <c r="B6539" s="5" t="s">
        <v>33373</v>
      </c>
      <c r="C6539" s="5" t="s">
        <v>33374</v>
      </c>
      <c r="D6539" s="6" t="s">
        <v>33259</v>
      </c>
      <c r="E6539" s="5" t="s">
        <v>30779</v>
      </c>
      <c r="F6539" s="5" t="s">
        <v>30779</v>
      </c>
      <c r="G6539" s="6" t="s">
        <v>33371</v>
      </c>
      <c r="H6539" s="7" t="s">
        <v>33375</v>
      </c>
      <c r="I6539" s="8" t="s">
        <v>33376</v>
      </c>
      <c r="J6539" s="5" t="s">
        <v>18</v>
      </c>
      <c r="K6539" s="5" t="s">
        <v>921</v>
      </c>
    </row>
    <row r="6540">
      <c r="A6540" s="4">
        <v>4599.0</v>
      </c>
      <c r="B6540" s="5" t="s">
        <v>33377</v>
      </c>
      <c r="C6540" s="5" t="s">
        <v>33378</v>
      </c>
      <c r="D6540" s="6" t="s">
        <v>33259</v>
      </c>
      <c r="E6540" s="5" t="s">
        <v>30779</v>
      </c>
      <c r="F6540" s="5" t="s">
        <v>30779</v>
      </c>
      <c r="G6540" s="6" t="s">
        <v>33379</v>
      </c>
      <c r="H6540" s="5" t="s">
        <v>33380</v>
      </c>
      <c r="I6540" s="8" t="s">
        <v>33381</v>
      </c>
      <c r="J6540" s="5" t="s">
        <v>42</v>
      </c>
      <c r="K6540" s="5" t="s">
        <v>1663</v>
      </c>
    </row>
    <row r="6541">
      <c r="A6541" s="4">
        <v>4598.0</v>
      </c>
      <c r="B6541" s="5" t="s">
        <v>33382</v>
      </c>
      <c r="C6541" s="5" t="s">
        <v>33383</v>
      </c>
      <c r="D6541" s="6" t="s">
        <v>33384</v>
      </c>
      <c r="E6541" s="5" t="s">
        <v>30779</v>
      </c>
      <c r="F6541" s="5" t="s">
        <v>30779</v>
      </c>
      <c r="G6541" s="6" t="s">
        <v>33385</v>
      </c>
      <c r="H6541" s="5" t="s">
        <v>33386</v>
      </c>
      <c r="I6541" s="8" t="s">
        <v>33387</v>
      </c>
      <c r="J6541" s="5" t="s">
        <v>42</v>
      </c>
      <c r="K6541" s="5" t="s">
        <v>85</v>
      </c>
    </row>
    <row r="6542">
      <c r="A6542" s="4">
        <v>4597.0</v>
      </c>
      <c r="B6542" s="5" t="s">
        <v>33388</v>
      </c>
      <c r="C6542" s="5" t="s">
        <v>33389</v>
      </c>
      <c r="D6542" s="6" t="s">
        <v>33390</v>
      </c>
      <c r="E6542" s="5" t="s">
        <v>30779</v>
      </c>
      <c r="F6542" s="5" t="s">
        <v>30779</v>
      </c>
      <c r="G6542" s="6" t="s">
        <v>33391</v>
      </c>
      <c r="H6542" s="5" t="s">
        <v>33392</v>
      </c>
      <c r="I6542" s="8" t="s">
        <v>493</v>
      </c>
      <c r="J6542" s="5" t="s">
        <v>108</v>
      </c>
      <c r="K6542" s="5" t="s">
        <v>109</v>
      </c>
    </row>
    <row r="6543">
      <c r="A6543" s="4">
        <v>4596.0</v>
      </c>
      <c r="B6543" s="5" t="s">
        <v>33393</v>
      </c>
      <c r="C6543" s="5" t="s">
        <v>33394</v>
      </c>
      <c r="D6543" s="6" t="s">
        <v>33259</v>
      </c>
      <c r="E6543" s="5" t="s">
        <v>30779</v>
      </c>
      <c r="F6543" s="5" t="s">
        <v>30779</v>
      </c>
      <c r="G6543" s="6" t="s">
        <v>33395</v>
      </c>
      <c r="H6543" s="7" t="s">
        <v>33396</v>
      </c>
      <c r="I6543" s="8" t="str">
        <f>LOWER(SUBSTITUTE(SUBSTITUTE(SUBSTITUTE(SUBSTITUTE(SUBSTITUTE(SUBSTITUTE(SUBSTITUTE(B6543,"S.L.",""),"SL",""),"S.A.",""),"SA","")," ",""),".",""),",",""))&amp;".com"</f>
        <v>manueldiazmartinez.com</v>
      </c>
      <c r="J6543" s="5" t="s">
        <v>18</v>
      </c>
      <c r="K6543" s="4" t="s">
        <v>42</v>
      </c>
    </row>
    <row r="6544">
      <c r="A6544" s="4">
        <v>4595.0</v>
      </c>
      <c r="B6544" s="5" t="s">
        <v>33397</v>
      </c>
      <c r="C6544" s="5" t="s">
        <v>33398</v>
      </c>
      <c r="D6544" s="6" t="s">
        <v>33399</v>
      </c>
      <c r="E6544" s="5" t="s">
        <v>30779</v>
      </c>
      <c r="F6544" s="5" t="s">
        <v>30779</v>
      </c>
      <c r="G6544" s="6" t="s">
        <v>33400</v>
      </c>
      <c r="H6544" s="4" t="s">
        <v>33401</v>
      </c>
      <c r="I6544" s="11" t="s">
        <v>33402</v>
      </c>
      <c r="J6544" s="5" t="s">
        <v>51</v>
      </c>
      <c r="K6544" s="5" t="s">
        <v>11049</v>
      </c>
    </row>
    <row r="6545">
      <c r="A6545" s="4">
        <v>4594.0</v>
      </c>
      <c r="B6545" s="5" t="s">
        <v>12185</v>
      </c>
      <c r="C6545" s="5" t="s">
        <v>33403</v>
      </c>
      <c r="D6545" s="6" t="s">
        <v>33404</v>
      </c>
      <c r="E6545" s="5" t="s">
        <v>30779</v>
      </c>
      <c r="F6545" s="5" t="s">
        <v>30779</v>
      </c>
      <c r="G6545" s="6" t="s">
        <v>33405</v>
      </c>
      <c r="H6545" s="5" t="s">
        <v>33406</v>
      </c>
      <c r="I6545" s="8" t="s">
        <v>33407</v>
      </c>
      <c r="J6545" s="5" t="s">
        <v>42</v>
      </c>
      <c r="K6545" s="5" t="s">
        <v>420</v>
      </c>
    </row>
    <row r="6546">
      <c r="A6546" s="4">
        <v>4593.0</v>
      </c>
      <c r="B6546" s="5" t="s">
        <v>33408</v>
      </c>
      <c r="C6546" s="5" t="s">
        <v>33409</v>
      </c>
      <c r="D6546" s="6" t="s">
        <v>33231</v>
      </c>
      <c r="E6546" s="5" t="s">
        <v>33232</v>
      </c>
      <c r="F6546" s="5" t="s">
        <v>30779</v>
      </c>
      <c r="G6546" s="6" t="s">
        <v>33410</v>
      </c>
      <c r="H6546" s="5" t="s">
        <v>33411</v>
      </c>
      <c r="I6546" s="8" t="s">
        <v>33412</v>
      </c>
      <c r="J6546" s="5" t="s">
        <v>18</v>
      </c>
      <c r="K6546" s="5" t="s">
        <v>233</v>
      </c>
    </row>
    <row r="6547">
      <c r="A6547" s="4">
        <v>4591.0</v>
      </c>
      <c r="B6547" s="5" t="s">
        <v>33413</v>
      </c>
      <c r="C6547" s="5" t="s">
        <v>33414</v>
      </c>
      <c r="D6547" s="6" t="s">
        <v>32855</v>
      </c>
      <c r="E6547" s="5" t="s">
        <v>32856</v>
      </c>
      <c r="F6547" s="5" t="s">
        <v>30779</v>
      </c>
      <c r="G6547" s="6" t="s">
        <v>33415</v>
      </c>
      <c r="H6547" s="4" t="s">
        <v>33416</v>
      </c>
      <c r="I6547" s="8" t="s">
        <v>33417</v>
      </c>
      <c r="J6547" s="5" t="s">
        <v>108</v>
      </c>
      <c r="K6547" s="5" t="s">
        <v>260</v>
      </c>
    </row>
    <row r="6548">
      <c r="A6548" s="4">
        <v>4592.0</v>
      </c>
      <c r="B6548" s="5" t="s">
        <v>33418</v>
      </c>
      <c r="C6548" s="5" t="s">
        <v>33419</v>
      </c>
      <c r="D6548" s="6" t="s">
        <v>32855</v>
      </c>
      <c r="E6548" s="5" t="s">
        <v>32856</v>
      </c>
      <c r="F6548" s="5" t="s">
        <v>30779</v>
      </c>
      <c r="G6548" s="6" t="s">
        <v>33415</v>
      </c>
      <c r="H6548" s="4" t="s">
        <v>33416</v>
      </c>
      <c r="I6548" s="8" t="s">
        <v>33417</v>
      </c>
      <c r="J6548" s="5" t="s">
        <v>108</v>
      </c>
      <c r="K6548" s="5" t="s">
        <v>679</v>
      </c>
    </row>
    <row r="6549">
      <c r="A6549" s="4">
        <v>4590.0</v>
      </c>
      <c r="B6549" s="5" t="s">
        <v>33420</v>
      </c>
      <c r="C6549" s="5" t="s">
        <v>33421</v>
      </c>
      <c r="D6549" s="6" t="s">
        <v>33107</v>
      </c>
      <c r="E6549" s="5" t="s">
        <v>33108</v>
      </c>
      <c r="F6549" s="5" t="s">
        <v>30779</v>
      </c>
      <c r="G6549" s="6" t="s">
        <v>33422</v>
      </c>
      <c r="H6549" s="7" t="s">
        <v>33423</v>
      </c>
      <c r="I6549" s="8" t="str">
        <f>LOWER(SUBSTITUTE(SUBSTITUTE(SUBSTITUTE(SUBSTITUTE(SUBSTITUTE(SUBSTITUTE(SUBSTITUTE(B6549,"S.L.",""),"SL",""),"S.A.",""),"SA","")," ",""),".",""),",",""))&amp;".com"</f>
        <v>medelrey.com</v>
      </c>
      <c r="J6549" s="5" t="s">
        <v>51</v>
      </c>
      <c r="K6549" s="5" t="s">
        <v>553</v>
      </c>
    </row>
    <row r="6550">
      <c r="A6550" s="4">
        <v>4589.0</v>
      </c>
      <c r="B6550" s="5" t="s">
        <v>33424</v>
      </c>
      <c r="C6550" s="5" t="s">
        <v>33425</v>
      </c>
      <c r="D6550" s="6" t="s">
        <v>33270</v>
      </c>
      <c r="E6550" s="5" t="s">
        <v>33040</v>
      </c>
      <c r="F6550" s="5" t="s">
        <v>30779</v>
      </c>
      <c r="G6550" s="6" t="s">
        <v>33426</v>
      </c>
      <c r="H6550" s="7" t="s">
        <v>33427</v>
      </c>
      <c r="I6550" s="8" t="s">
        <v>33428</v>
      </c>
      <c r="J6550" s="5" t="s">
        <v>93</v>
      </c>
      <c r="K6550" s="5" t="s">
        <v>19</v>
      </c>
    </row>
    <row r="6551">
      <c r="A6551" s="4">
        <v>4588.0</v>
      </c>
      <c r="B6551" s="5" t="s">
        <v>33429</v>
      </c>
      <c r="C6551" s="5" t="s">
        <v>33430</v>
      </c>
      <c r="D6551" s="6" t="s">
        <v>32954</v>
      </c>
      <c r="E6551" s="5" t="s">
        <v>32796</v>
      </c>
      <c r="F6551" s="5" t="s">
        <v>30779</v>
      </c>
      <c r="G6551" s="6" t="s">
        <v>33431</v>
      </c>
      <c r="H6551" s="5" t="s">
        <v>33432</v>
      </c>
      <c r="I6551" s="8" t="s">
        <v>33433</v>
      </c>
      <c r="J6551" s="5" t="s">
        <v>108</v>
      </c>
      <c r="K6551" s="5" t="s">
        <v>19</v>
      </c>
    </row>
    <row r="6552">
      <c r="A6552" s="4">
        <v>4587.0</v>
      </c>
      <c r="B6552" s="5" t="s">
        <v>33434</v>
      </c>
      <c r="C6552" s="5" t="s">
        <v>33435</v>
      </c>
      <c r="D6552" s="6" t="s">
        <v>32965</v>
      </c>
      <c r="E6552" s="5" t="s">
        <v>32796</v>
      </c>
      <c r="F6552" s="5" t="s">
        <v>30779</v>
      </c>
      <c r="G6552" s="6" t="s">
        <v>33436</v>
      </c>
      <c r="H6552" s="4" t="s">
        <v>33437</v>
      </c>
      <c r="I6552" s="8" t="s">
        <v>33438</v>
      </c>
      <c r="J6552" s="5" t="s">
        <v>42</v>
      </c>
      <c r="K6552" s="5" t="s">
        <v>950</v>
      </c>
    </row>
    <row r="6553">
      <c r="A6553" s="4">
        <v>4586.0</v>
      </c>
      <c r="B6553" s="5" t="s">
        <v>33439</v>
      </c>
      <c r="C6553" s="5" t="s">
        <v>33440</v>
      </c>
      <c r="D6553" s="6" t="s">
        <v>32802</v>
      </c>
      <c r="E6553" s="5" t="s">
        <v>32803</v>
      </c>
      <c r="F6553" s="5" t="s">
        <v>30779</v>
      </c>
      <c r="G6553" s="6" t="s">
        <v>33441</v>
      </c>
      <c r="H6553" s="7" t="s">
        <v>33442</v>
      </c>
      <c r="I6553" s="8" t="str">
        <f>LOWER(SUBSTITUTE(SUBSTITUTE(SUBSTITUTE(SUBSTITUTE(SUBSTITUTE(SUBSTITUTE(SUBSTITUTE(B6553,"S.L.",""),"SL",""),"S.A.",""),"SA","")," ",""),".",""),",",""))&amp;".com"</f>
        <v>portilloymoreno.com</v>
      </c>
      <c r="J6553" s="5" t="s">
        <v>93</v>
      </c>
      <c r="K6553" s="4" t="s">
        <v>42</v>
      </c>
    </row>
    <row r="6554">
      <c r="A6554" s="4">
        <v>4585.0</v>
      </c>
      <c r="B6554" s="5" t="s">
        <v>33443</v>
      </c>
      <c r="C6554" s="5" t="s">
        <v>33444</v>
      </c>
      <c r="D6554" s="6" t="s">
        <v>33125</v>
      </c>
      <c r="E6554" s="5" t="s">
        <v>33126</v>
      </c>
      <c r="F6554" s="5" t="s">
        <v>30779</v>
      </c>
      <c r="G6554" s="6" t="s">
        <v>33445</v>
      </c>
      <c r="H6554" s="5" t="s">
        <v>33446</v>
      </c>
      <c r="I6554" s="8" t="s">
        <v>33447</v>
      </c>
      <c r="J6554" s="5" t="s">
        <v>93</v>
      </c>
      <c r="K6554" s="5" t="s">
        <v>152</v>
      </c>
    </row>
    <row r="6555">
      <c r="A6555" s="4">
        <v>4584.0</v>
      </c>
      <c r="B6555" s="5" t="s">
        <v>33448</v>
      </c>
      <c r="C6555" s="5" t="s">
        <v>33449</v>
      </c>
      <c r="D6555" s="6" t="s">
        <v>32808</v>
      </c>
      <c r="E6555" s="5" t="s">
        <v>32809</v>
      </c>
      <c r="F6555" s="5" t="s">
        <v>30779</v>
      </c>
      <c r="G6555" s="6" t="s">
        <v>33450</v>
      </c>
      <c r="H6555" s="7" t="s">
        <v>33451</v>
      </c>
      <c r="I6555" s="8" t="str">
        <f>LOWER(SUBSTITUTE(SUBSTITUTE(SUBSTITUTE(SUBSTITUTE(SUBSTITUTE(SUBSTITUTE(SUBSTITUTE(B6555,"S.L.",""),"SL",""),"S.A.",""),"SA","")," ",""),".",""),",",""))&amp;".com"</f>
        <v>palaciodeubeda.com</v>
      </c>
      <c r="J6555" s="5" t="s">
        <v>108</v>
      </c>
      <c r="K6555" s="4" t="s">
        <v>42</v>
      </c>
    </row>
    <row r="6556">
      <c r="A6556" s="4">
        <v>11834.0</v>
      </c>
      <c r="B6556" s="5" t="s">
        <v>33452</v>
      </c>
      <c r="C6556" s="5" t="s">
        <v>33453</v>
      </c>
      <c r="D6556" s="6" t="s">
        <v>33093</v>
      </c>
      <c r="E6556" s="5" t="s">
        <v>33094</v>
      </c>
      <c r="F6556" s="5" t="s">
        <v>30779</v>
      </c>
      <c r="G6556" s="12" t="s">
        <v>33454</v>
      </c>
      <c r="H6556" s="7" t="s">
        <v>33455</v>
      </c>
      <c r="I6556" s="8" t="s">
        <v>33456</v>
      </c>
      <c r="J6556" s="5" t="s">
        <v>42</v>
      </c>
      <c r="K6556" s="5" t="s">
        <v>260</v>
      </c>
    </row>
    <row r="6557">
      <c r="A6557" s="4">
        <v>11839.0</v>
      </c>
      <c r="B6557" s="5" t="s">
        <v>32372</v>
      </c>
      <c r="C6557" s="5" t="s">
        <v>33457</v>
      </c>
      <c r="D6557" s="6" t="s">
        <v>33270</v>
      </c>
      <c r="E6557" s="5" t="s">
        <v>33040</v>
      </c>
      <c r="F6557" s="5" t="s">
        <v>30779</v>
      </c>
      <c r="G6557" s="12" t="s">
        <v>33458</v>
      </c>
      <c r="H6557" s="7" t="s">
        <v>33272</v>
      </c>
      <c r="I6557" s="8" t="str">
        <f>LOWER(SUBSTITUTE(SUBSTITUTE(SUBSTITUTE(SUBSTITUTE(SUBSTITUTE(SUBSTITUTE(SUBSTITUTE(B6557,"S.L.",""),"SL",""),"S.A.",""),"SA","")," ",""),".",""),",",""))&amp;".com"</f>
        <v>hotelnfrancisco.com</v>
      </c>
      <c r="J6557" s="5" t="s">
        <v>51</v>
      </c>
      <c r="K6557" s="4" t="s">
        <v>42</v>
      </c>
    </row>
    <row r="6558">
      <c r="A6558" s="4">
        <v>11843.0</v>
      </c>
      <c r="B6558" s="5" t="s">
        <v>33459</v>
      </c>
      <c r="C6558" s="5" t="s">
        <v>33460</v>
      </c>
      <c r="D6558" s="6" t="s">
        <v>32808</v>
      </c>
      <c r="E6558" s="5" t="s">
        <v>32809</v>
      </c>
      <c r="F6558" s="5" t="s">
        <v>30779</v>
      </c>
      <c r="G6558" s="12" t="s">
        <v>33461</v>
      </c>
      <c r="H6558" s="7" t="s">
        <v>33462</v>
      </c>
      <c r="I6558" s="11" t="s">
        <v>33463</v>
      </c>
      <c r="J6558" s="5" t="s">
        <v>18</v>
      </c>
      <c r="K6558" s="4" t="s">
        <v>42</v>
      </c>
    </row>
    <row r="6559">
      <c r="A6559" s="4">
        <v>4583.0</v>
      </c>
      <c r="B6559" s="5" t="s">
        <v>33464</v>
      </c>
      <c r="C6559" s="5" t="s">
        <v>33465</v>
      </c>
      <c r="D6559" s="6" t="s">
        <v>33466</v>
      </c>
      <c r="E6559" s="5" t="s">
        <v>33467</v>
      </c>
      <c r="F6559" s="5" t="s">
        <v>7797</v>
      </c>
      <c r="G6559" s="6" t="s">
        <v>33468</v>
      </c>
      <c r="H6559" s="7" t="s">
        <v>33469</v>
      </c>
      <c r="I6559" s="8" t="s">
        <v>33470</v>
      </c>
      <c r="J6559" s="5" t="s">
        <v>108</v>
      </c>
      <c r="K6559" s="5" t="s">
        <v>5510</v>
      </c>
    </row>
    <row r="6560">
      <c r="A6560" s="4">
        <v>4582.0</v>
      </c>
      <c r="B6560" s="5" t="s">
        <v>33471</v>
      </c>
      <c r="C6560" s="5" t="s">
        <v>33472</v>
      </c>
      <c r="D6560" s="6" t="s">
        <v>33473</v>
      </c>
      <c r="E6560" s="5" t="s">
        <v>33474</v>
      </c>
      <c r="F6560" s="5" t="s">
        <v>7797</v>
      </c>
      <c r="G6560" s="6" t="s">
        <v>33475</v>
      </c>
      <c r="H6560" s="5" t="s">
        <v>33476</v>
      </c>
      <c r="I6560" s="8" t="s">
        <v>33477</v>
      </c>
      <c r="J6560" s="5" t="s">
        <v>51</v>
      </c>
      <c r="K6560" s="5" t="s">
        <v>254</v>
      </c>
    </row>
    <row r="6561">
      <c r="A6561" s="4">
        <v>4580.0</v>
      </c>
      <c r="B6561" s="5" t="s">
        <v>33478</v>
      </c>
      <c r="C6561" s="5" t="s">
        <v>33479</v>
      </c>
      <c r="D6561" s="6" t="s">
        <v>21866</v>
      </c>
      <c r="E6561" s="5" t="s">
        <v>21867</v>
      </c>
      <c r="F6561" s="5" t="s">
        <v>7797</v>
      </c>
      <c r="G6561" s="6" t="s">
        <v>33480</v>
      </c>
      <c r="H6561" s="5" t="s">
        <v>33481</v>
      </c>
      <c r="I6561" s="8" t="s">
        <v>33482</v>
      </c>
      <c r="J6561" s="5" t="s">
        <v>108</v>
      </c>
      <c r="K6561" s="4" t="s">
        <v>42</v>
      </c>
    </row>
    <row r="6562">
      <c r="A6562" s="4">
        <v>4581.0</v>
      </c>
      <c r="B6562" s="5" t="s">
        <v>33483</v>
      </c>
      <c r="C6562" s="5" t="s">
        <v>33484</v>
      </c>
      <c r="D6562" s="6" t="s">
        <v>21866</v>
      </c>
      <c r="E6562" s="5" t="s">
        <v>21867</v>
      </c>
      <c r="F6562" s="5" t="s">
        <v>7797</v>
      </c>
      <c r="G6562" s="6" t="s">
        <v>33480</v>
      </c>
      <c r="H6562" s="5" t="s">
        <v>33481</v>
      </c>
      <c r="I6562" s="8" t="s">
        <v>33482</v>
      </c>
      <c r="J6562" s="5" t="s">
        <v>42</v>
      </c>
      <c r="K6562" s="4" t="s">
        <v>42</v>
      </c>
    </row>
    <row r="6563">
      <c r="A6563" s="4">
        <v>4579.0</v>
      </c>
      <c r="B6563" s="5" t="s">
        <v>33485</v>
      </c>
      <c r="C6563" s="5" t="s">
        <v>33486</v>
      </c>
      <c r="D6563" s="6" t="s">
        <v>21866</v>
      </c>
      <c r="E6563" s="5" t="s">
        <v>21867</v>
      </c>
      <c r="F6563" s="5" t="s">
        <v>7797</v>
      </c>
      <c r="G6563" s="6" t="s">
        <v>33487</v>
      </c>
      <c r="H6563" s="7" t="s">
        <v>33488</v>
      </c>
      <c r="I6563" s="8" t="str">
        <f>LOWER(SUBSTITUTE(SUBSTITUTE(SUBSTITUTE(SUBSTITUTE(SUBSTITUTE(SUBSTITUTE(SUBSTITUTE(B6563,"S.L.",""),"SL",""),"S.A.",""),"SA","")," ",""),".",""),",",""))&amp;".com"</f>
        <v>medplayamanagement.com</v>
      </c>
      <c r="J6563" s="5" t="s">
        <v>18</v>
      </c>
      <c r="K6563" s="4" t="s">
        <v>42</v>
      </c>
    </row>
    <row r="6564">
      <c r="A6564" s="4">
        <v>4577.0</v>
      </c>
      <c r="B6564" s="5" t="s">
        <v>33489</v>
      </c>
      <c r="C6564" s="5" t="s">
        <v>33490</v>
      </c>
      <c r="D6564" s="6" t="s">
        <v>21866</v>
      </c>
      <c r="E6564" s="5" t="s">
        <v>21867</v>
      </c>
      <c r="F6564" s="5" t="s">
        <v>7797</v>
      </c>
      <c r="G6564" s="6" t="s">
        <v>33491</v>
      </c>
      <c r="H6564" s="5" t="s">
        <v>33492</v>
      </c>
      <c r="I6564" s="8" t="s">
        <v>33493</v>
      </c>
      <c r="J6564" s="5" t="s">
        <v>108</v>
      </c>
      <c r="K6564" s="5" t="s">
        <v>15147</v>
      </c>
    </row>
    <row r="6565">
      <c r="A6565" s="4">
        <v>4578.0</v>
      </c>
      <c r="B6565" s="5" t="s">
        <v>33494</v>
      </c>
      <c r="C6565" s="5" t="s">
        <v>33495</v>
      </c>
      <c r="D6565" s="6" t="s">
        <v>21866</v>
      </c>
      <c r="E6565" s="5" t="s">
        <v>21867</v>
      </c>
      <c r="F6565" s="5" t="s">
        <v>7797</v>
      </c>
      <c r="G6565" s="6" t="s">
        <v>33491</v>
      </c>
      <c r="H6565" s="7" t="s">
        <v>33496</v>
      </c>
      <c r="I6565" s="8" t="s">
        <v>16804</v>
      </c>
      <c r="J6565" s="5" t="s">
        <v>42</v>
      </c>
      <c r="K6565" s="5" t="s">
        <v>15147</v>
      </c>
    </row>
    <row r="6566">
      <c r="A6566" s="4">
        <v>4576.0</v>
      </c>
      <c r="B6566" s="5" t="s">
        <v>33497</v>
      </c>
      <c r="C6566" s="5" t="s">
        <v>33498</v>
      </c>
      <c r="D6566" s="6" t="s">
        <v>33499</v>
      </c>
      <c r="E6566" s="5" t="s">
        <v>33500</v>
      </c>
      <c r="F6566" s="5" t="s">
        <v>7797</v>
      </c>
      <c r="G6566" s="6" t="s">
        <v>33501</v>
      </c>
      <c r="H6566" s="4" t="s">
        <v>33502</v>
      </c>
      <c r="I6566" s="8" t="s">
        <v>33503</v>
      </c>
      <c r="J6566" s="5" t="s">
        <v>42</v>
      </c>
      <c r="K6566" s="4" t="s">
        <v>42</v>
      </c>
    </row>
    <row r="6567">
      <c r="A6567" s="4">
        <v>4575.0</v>
      </c>
      <c r="B6567" s="5" t="s">
        <v>33504</v>
      </c>
      <c r="C6567" s="5" t="s">
        <v>33505</v>
      </c>
      <c r="D6567" s="6" t="s">
        <v>33506</v>
      </c>
      <c r="E6567" s="5" t="s">
        <v>15575</v>
      </c>
      <c r="F6567" s="5" t="s">
        <v>7797</v>
      </c>
      <c r="G6567" s="6" t="s">
        <v>33507</v>
      </c>
      <c r="H6567" s="5" t="s">
        <v>33508</v>
      </c>
      <c r="I6567" s="8" t="s">
        <v>33509</v>
      </c>
      <c r="J6567" s="5" t="s">
        <v>108</v>
      </c>
      <c r="K6567" s="5" t="s">
        <v>2683</v>
      </c>
    </row>
    <row r="6568">
      <c r="A6568" s="4">
        <v>4574.0</v>
      </c>
      <c r="B6568" s="5" t="s">
        <v>33510</v>
      </c>
      <c r="C6568" s="5" t="s">
        <v>33511</v>
      </c>
      <c r="D6568" s="6" t="s">
        <v>33512</v>
      </c>
      <c r="E6568" s="5" t="s">
        <v>33513</v>
      </c>
      <c r="F6568" s="5" t="s">
        <v>7797</v>
      </c>
      <c r="G6568" s="6" t="s">
        <v>33514</v>
      </c>
      <c r="H6568" s="5" t="s">
        <v>33515</v>
      </c>
      <c r="I6568" s="11" t="s">
        <v>33516</v>
      </c>
      <c r="J6568" s="5" t="s">
        <v>18</v>
      </c>
      <c r="K6568" s="4" t="s">
        <v>42</v>
      </c>
    </row>
    <row r="6569">
      <c r="A6569" s="4">
        <v>4573.0</v>
      </c>
      <c r="B6569" s="5" t="s">
        <v>33517</v>
      </c>
      <c r="C6569" s="5" t="s">
        <v>33518</v>
      </c>
      <c r="D6569" s="6" t="s">
        <v>33519</v>
      </c>
      <c r="E6569" s="5" t="s">
        <v>33520</v>
      </c>
      <c r="F6569" s="5" t="s">
        <v>7797</v>
      </c>
      <c r="G6569" s="6" t="s">
        <v>33521</v>
      </c>
      <c r="H6569" s="5" t="s">
        <v>33522</v>
      </c>
      <c r="I6569" s="8" t="s">
        <v>23135</v>
      </c>
      <c r="J6569" s="5" t="s">
        <v>42</v>
      </c>
      <c r="K6569" s="4" t="s">
        <v>42</v>
      </c>
    </row>
    <row r="6570">
      <c r="A6570" s="4">
        <v>4572.0</v>
      </c>
      <c r="B6570" s="5" t="s">
        <v>33523</v>
      </c>
      <c r="C6570" s="5" t="s">
        <v>33524</v>
      </c>
      <c r="D6570" s="6" t="s">
        <v>33519</v>
      </c>
      <c r="E6570" s="5" t="s">
        <v>33520</v>
      </c>
      <c r="F6570" s="5" t="s">
        <v>7797</v>
      </c>
      <c r="G6570" s="6" t="s">
        <v>33525</v>
      </c>
      <c r="H6570" s="5" t="s">
        <v>33526</v>
      </c>
      <c r="I6570" s="8" t="s">
        <v>33527</v>
      </c>
      <c r="J6570" s="5" t="s">
        <v>93</v>
      </c>
      <c r="K6570" s="5" t="s">
        <v>218</v>
      </c>
    </row>
    <row r="6571">
      <c r="A6571" s="4">
        <v>4571.0</v>
      </c>
      <c r="B6571" s="5" t="s">
        <v>33528</v>
      </c>
      <c r="C6571" s="5" t="s">
        <v>33529</v>
      </c>
      <c r="D6571" s="6" t="s">
        <v>33530</v>
      </c>
      <c r="E6571" s="5" t="s">
        <v>15575</v>
      </c>
      <c r="F6571" s="5" t="s">
        <v>7797</v>
      </c>
      <c r="G6571" s="6" t="s">
        <v>33531</v>
      </c>
      <c r="H6571" s="7" t="s">
        <v>33532</v>
      </c>
      <c r="I6571" s="4" t="str">
        <f>LOWER(SUBSTITUTE(SUBSTITUTE(SUBSTITUTE(SUBSTITUTE(SUBSTITUTE(SUBSTITUTE(SUBSTITUTE(B6571,"S.L.",""),"SL",""),"S.A.",""),"SA","")," ",""),".",""),",",""))&amp;".com"</f>
        <v>sold´or.com</v>
      </c>
      <c r="J6571" s="5" t="s">
        <v>108</v>
      </c>
      <c r="K6571" s="5" t="s">
        <v>33533</v>
      </c>
    </row>
    <row r="6572">
      <c r="A6572" s="4">
        <v>4570.0</v>
      </c>
      <c r="B6572" s="5" t="s">
        <v>33534</v>
      </c>
      <c r="C6572" s="5" t="s">
        <v>33535</v>
      </c>
      <c r="D6572" s="6" t="s">
        <v>33536</v>
      </c>
      <c r="E6572" s="5" t="s">
        <v>33537</v>
      </c>
      <c r="F6572" s="5" t="s">
        <v>7797</v>
      </c>
      <c r="G6572" s="6" t="s">
        <v>33538</v>
      </c>
      <c r="H6572" s="5" t="s">
        <v>33539</v>
      </c>
      <c r="I6572" s="8" t="s">
        <v>33540</v>
      </c>
      <c r="J6572" s="5" t="s">
        <v>108</v>
      </c>
      <c r="K6572" s="5" t="s">
        <v>152</v>
      </c>
    </row>
    <row r="6573">
      <c r="A6573" s="4">
        <v>4569.0</v>
      </c>
      <c r="B6573" s="5" t="s">
        <v>33541</v>
      </c>
      <c r="C6573" s="5" t="s">
        <v>33542</v>
      </c>
      <c r="D6573" s="6" t="s">
        <v>33543</v>
      </c>
      <c r="E6573" s="5" t="s">
        <v>33544</v>
      </c>
      <c r="F6573" s="5" t="s">
        <v>7797</v>
      </c>
      <c r="G6573" s="6" t="s">
        <v>33545</v>
      </c>
      <c r="H6573" s="5" t="s">
        <v>33546</v>
      </c>
      <c r="I6573" s="8" t="s">
        <v>33547</v>
      </c>
      <c r="J6573" s="5" t="s">
        <v>18</v>
      </c>
      <c r="K6573" s="5" t="s">
        <v>17899</v>
      </c>
    </row>
    <row r="6574">
      <c r="A6574" s="4">
        <v>4568.0</v>
      </c>
      <c r="B6574" s="5" t="s">
        <v>33548</v>
      </c>
      <c r="C6574" s="5" t="s">
        <v>33549</v>
      </c>
      <c r="D6574" s="6" t="s">
        <v>23681</v>
      </c>
      <c r="E6574" s="5" t="s">
        <v>23573</v>
      </c>
      <c r="F6574" s="5" t="s">
        <v>22149</v>
      </c>
      <c r="G6574" s="6" t="s">
        <v>33550</v>
      </c>
      <c r="H6574" s="5" t="s">
        <v>33551</v>
      </c>
      <c r="I6574" s="8" t="s">
        <v>33552</v>
      </c>
      <c r="J6574" s="5" t="s">
        <v>108</v>
      </c>
      <c r="K6574" s="5" t="s">
        <v>1421</v>
      </c>
    </row>
    <row r="6575">
      <c r="A6575" s="4">
        <v>4567.0</v>
      </c>
      <c r="B6575" s="5" t="s">
        <v>33553</v>
      </c>
      <c r="C6575" s="5" t="s">
        <v>33554</v>
      </c>
      <c r="D6575" s="6" t="s">
        <v>33543</v>
      </c>
      <c r="E6575" s="5" t="s">
        <v>33544</v>
      </c>
      <c r="F6575" s="5" t="s">
        <v>7797</v>
      </c>
      <c r="G6575" s="6" t="s">
        <v>33555</v>
      </c>
      <c r="H6575" s="5" t="s">
        <v>33556</v>
      </c>
      <c r="I6575" s="8" t="s">
        <v>33557</v>
      </c>
      <c r="J6575" s="5" t="s">
        <v>108</v>
      </c>
      <c r="K6575" s="5" t="s">
        <v>10182</v>
      </c>
    </row>
    <row r="6576">
      <c r="A6576" s="4">
        <v>4566.0</v>
      </c>
      <c r="B6576" s="5" t="s">
        <v>33558</v>
      </c>
      <c r="C6576" s="5" t="s">
        <v>33559</v>
      </c>
      <c r="D6576" s="6" t="s">
        <v>33543</v>
      </c>
      <c r="E6576" s="5" t="s">
        <v>33544</v>
      </c>
      <c r="F6576" s="5" t="s">
        <v>7797</v>
      </c>
      <c r="G6576" s="6" t="s">
        <v>33560</v>
      </c>
      <c r="H6576" s="5" t="s">
        <v>33561</v>
      </c>
      <c r="I6576" s="8" t="s">
        <v>15398</v>
      </c>
      <c r="J6576" s="5" t="s">
        <v>51</v>
      </c>
      <c r="K6576" s="5" t="s">
        <v>17640</v>
      </c>
    </row>
    <row r="6577">
      <c r="A6577" s="4">
        <v>4565.0</v>
      </c>
      <c r="B6577" s="5" t="s">
        <v>33562</v>
      </c>
      <c r="C6577" s="5" t="s">
        <v>33563</v>
      </c>
      <c r="D6577" s="6" t="s">
        <v>33564</v>
      </c>
      <c r="E6577" s="5" t="s">
        <v>33565</v>
      </c>
      <c r="F6577" s="5" t="s">
        <v>16051</v>
      </c>
      <c r="G6577" s="6" t="s">
        <v>33566</v>
      </c>
      <c r="H6577" s="5" t="s">
        <v>33567</v>
      </c>
      <c r="I6577" s="8" t="s">
        <v>33568</v>
      </c>
      <c r="J6577" s="5" t="s">
        <v>93</v>
      </c>
      <c r="K6577" s="5" t="s">
        <v>16909</v>
      </c>
    </row>
    <row r="6578">
      <c r="A6578" s="4">
        <v>4563.0</v>
      </c>
      <c r="B6578" s="5" t="s">
        <v>33569</v>
      </c>
      <c r="C6578" s="5" t="s">
        <v>33570</v>
      </c>
      <c r="D6578" s="6" t="s">
        <v>33530</v>
      </c>
      <c r="E6578" s="5" t="s">
        <v>15575</v>
      </c>
      <c r="F6578" s="5" t="s">
        <v>7797</v>
      </c>
      <c r="G6578" s="6" t="s">
        <v>33571</v>
      </c>
      <c r="H6578" s="5" t="s">
        <v>33572</v>
      </c>
      <c r="I6578" s="8" t="s">
        <v>33573</v>
      </c>
      <c r="J6578" s="5" t="s">
        <v>51</v>
      </c>
      <c r="K6578" s="5" t="s">
        <v>906</v>
      </c>
    </row>
    <row r="6579">
      <c r="A6579" s="4">
        <v>4564.0</v>
      </c>
      <c r="B6579" s="5" t="s">
        <v>33574</v>
      </c>
      <c r="C6579" s="5" t="s">
        <v>33575</v>
      </c>
      <c r="D6579" s="6" t="s">
        <v>33530</v>
      </c>
      <c r="E6579" s="5" t="s">
        <v>15575</v>
      </c>
      <c r="F6579" s="5" t="s">
        <v>7797</v>
      </c>
      <c r="G6579" s="6" t="s">
        <v>33571</v>
      </c>
      <c r="H6579" s="5" t="s">
        <v>33572</v>
      </c>
      <c r="I6579" s="8" t="s">
        <v>33573</v>
      </c>
      <c r="J6579" s="5" t="s">
        <v>108</v>
      </c>
      <c r="K6579" s="5" t="s">
        <v>2462</v>
      </c>
    </row>
    <row r="6580">
      <c r="A6580" s="4">
        <v>4561.0</v>
      </c>
      <c r="B6580" s="5" t="s">
        <v>33576</v>
      </c>
      <c r="C6580" s="5" t="s">
        <v>33577</v>
      </c>
      <c r="D6580" s="6" t="s">
        <v>33578</v>
      </c>
      <c r="E6580" s="5" t="s">
        <v>33513</v>
      </c>
      <c r="F6580" s="5" t="s">
        <v>7797</v>
      </c>
      <c r="G6580" s="6" t="s">
        <v>33579</v>
      </c>
      <c r="H6580" s="4" t="s">
        <v>33580</v>
      </c>
      <c r="I6580" s="11" t="s">
        <v>33581</v>
      </c>
      <c r="J6580" s="5" t="s">
        <v>42</v>
      </c>
      <c r="K6580" s="5" t="s">
        <v>126</v>
      </c>
    </row>
    <row r="6581">
      <c r="A6581" s="4">
        <v>4560.0</v>
      </c>
      <c r="B6581" s="5" t="s">
        <v>33582</v>
      </c>
      <c r="C6581" s="5" t="s">
        <v>33583</v>
      </c>
      <c r="D6581" s="6" t="s">
        <v>33499</v>
      </c>
      <c r="E6581" s="5" t="s">
        <v>33500</v>
      </c>
      <c r="F6581" s="5" t="s">
        <v>7797</v>
      </c>
      <c r="G6581" s="6" t="s">
        <v>33579</v>
      </c>
      <c r="H6581" s="7" t="s">
        <v>33584</v>
      </c>
      <c r="I6581" s="8" t="str">
        <f>LOWER(SUBSTITUTE(SUBSTITUTE(SUBSTITUTE(SUBSTITUTE(SUBSTITUTE(SUBSTITUTE(SUBSTITUTE(B6581,"S.L.",""),"SL",""),"S.A.",""),"SA","")," ",""),".",""),",",""))&amp;".com"</f>
        <v>puebloandaluz.com</v>
      </c>
      <c r="J6581" s="5" t="s">
        <v>108</v>
      </c>
      <c r="K6581" s="5" t="s">
        <v>1375</v>
      </c>
    </row>
    <row r="6582">
      <c r="A6582" s="4">
        <v>4562.0</v>
      </c>
      <c r="B6582" s="5" t="s">
        <v>33585</v>
      </c>
      <c r="C6582" s="5" t="s">
        <v>33586</v>
      </c>
      <c r="D6582" s="6" t="s">
        <v>33530</v>
      </c>
      <c r="E6582" s="5" t="s">
        <v>15575</v>
      </c>
      <c r="F6582" s="5" t="s">
        <v>7797</v>
      </c>
      <c r="G6582" s="6" t="s">
        <v>33579</v>
      </c>
      <c r="H6582" s="5" t="s">
        <v>33587</v>
      </c>
      <c r="I6582" s="8" t="s">
        <v>33588</v>
      </c>
      <c r="J6582" s="5" t="s">
        <v>51</v>
      </c>
      <c r="K6582" s="5" t="s">
        <v>975</v>
      </c>
    </row>
    <row r="6583">
      <c r="A6583" s="4">
        <v>4559.0</v>
      </c>
      <c r="B6583" s="5" t="s">
        <v>33589</v>
      </c>
      <c r="C6583" s="5" t="s">
        <v>33590</v>
      </c>
      <c r="D6583" s="6" t="s">
        <v>33530</v>
      </c>
      <c r="E6583" s="5" t="s">
        <v>15575</v>
      </c>
      <c r="F6583" s="5" t="s">
        <v>7797</v>
      </c>
      <c r="G6583" s="6" t="s">
        <v>33591</v>
      </c>
      <c r="H6583" s="7" t="s">
        <v>33592</v>
      </c>
      <c r="I6583" s="8" t="str">
        <f>LOWER(SUBSTITUTE(SUBSTITUTE(SUBSTITUTE(SUBSTITUTE(SUBSTITUTE(SUBSTITUTE(SUBSTITUTE(B6583,"S.L.",""),"SL",""),"S.A.",""),"SA","")," ",""),".",""),",",""))&amp;".com"</f>
        <v>lorcrimar.com</v>
      </c>
      <c r="J6583" s="5" t="s">
        <v>108</v>
      </c>
      <c r="K6583" s="5" t="s">
        <v>12282</v>
      </c>
    </row>
    <row r="6584">
      <c r="A6584" s="4">
        <v>4558.0</v>
      </c>
      <c r="B6584" s="5" t="s">
        <v>5671</v>
      </c>
      <c r="C6584" s="5" t="s">
        <v>33593</v>
      </c>
      <c r="D6584" s="6" t="s">
        <v>33594</v>
      </c>
      <c r="E6584" s="5" t="s">
        <v>15575</v>
      </c>
      <c r="F6584" s="5" t="s">
        <v>7797</v>
      </c>
      <c r="G6584" s="6" t="s">
        <v>33595</v>
      </c>
      <c r="H6584" s="5" t="s">
        <v>33596</v>
      </c>
      <c r="I6584" s="8" t="s">
        <v>33597</v>
      </c>
      <c r="J6584" s="5" t="s">
        <v>93</v>
      </c>
      <c r="K6584" s="5" t="s">
        <v>170</v>
      </c>
    </row>
    <row r="6585">
      <c r="A6585" s="4">
        <v>4557.0</v>
      </c>
      <c r="B6585" s="5" t="s">
        <v>33598</v>
      </c>
      <c r="C6585" s="5" t="s">
        <v>33599</v>
      </c>
      <c r="D6585" s="6" t="s">
        <v>33594</v>
      </c>
      <c r="E6585" s="5" t="s">
        <v>15575</v>
      </c>
      <c r="F6585" s="5" t="s">
        <v>7797</v>
      </c>
      <c r="G6585" s="6" t="s">
        <v>33600</v>
      </c>
      <c r="H6585" s="7" t="s">
        <v>33601</v>
      </c>
      <c r="I6585" s="8" t="str">
        <f>LOWER(SUBSTITUTE(SUBSTITUTE(SUBSTITUTE(SUBSTITUTE(SUBSTITUTE(SUBSTITUTE(SUBSTITUTE(B6585,"S.L.",""),"SL",""),"S.A.",""),"SA","")," ",""),".",""),",",""))&amp;".com"</f>
        <v>thetownhouse.com</v>
      </c>
      <c r="J6585" s="5" t="s">
        <v>42</v>
      </c>
      <c r="K6585" s="5" t="s">
        <v>308</v>
      </c>
    </row>
    <row r="6586">
      <c r="A6586" s="4">
        <v>4556.0</v>
      </c>
      <c r="B6586" s="5" t="s">
        <v>33602</v>
      </c>
      <c r="C6586" s="5" t="s">
        <v>33603</v>
      </c>
      <c r="D6586" s="6" t="s">
        <v>33530</v>
      </c>
      <c r="E6586" s="5" t="s">
        <v>15575</v>
      </c>
      <c r="F6586" s="5" t="s">
        <v>7797</v>
      </c>
      <c r="G6586" s="6" t="s">
        <v>33604</v>
      </c>
      <c r="H6586" s="7" t="s">
        <v>33605</v>
      </c>
      <c r="I6586" s="8" t="s">
        <v>33606</v>
      </c>
      <c r="J6586" s="5" t="s">
        <v>93</v>
      </c>
      <c r="K6586" s="5" t="s">
        <v>17677</v>
      </c>
    </row>
    <row r="6587">
      <c r="A6587" s="4">
        <v>4555.0</v>
      </c>
      <c r="B6587" s="5" t="s">
        <v>33607</v>
      </c>
      <c r="C6587" s="5" t="s">
        <v>33608</v>
      </c>
      <c r="D6587" s="6" t="s">
        <v>33530</v>
      </c>
      <c r="E6587" s="5" t="s">
        <v>15575</v>
      </c>
      <c r="F6587" s="5" t="s">
        <v>7797</v>
      </c>
      <c r="G6587" s="6" t="s">
        <v>33609</v>
      </c>
      <c r="H6587" s="5" t="s">
        <v>33610</v>
      </c>
      <c r="I6587" s="8" t="s">
        <v>33606</v>
      </c>
      <c r="J6587" s="5" t="s">
        <v>93</v>
      </c>
      <c r="K6587" s="5" t="s">
        <v>33611</v>
      </c>
    </row>
    <row r="6588">
      <c r="A6588" s="4">
        <v>4554.0</v>
      </c>
      <c r="B6588" s="5" t="s">
        <v>33612</v>
      </c>
      <c r="C6588" s="5" t="s">
        <v>33613</v>
      </c>
      <c r="D6588" s="6" t="s">
        <v>33506</v>
      </c>
      <c r="E6588" s="5" t="s">
        <v>15575</v>
      </c>
      <c r="F6588" s="5" t="s">
        <v>7797</v>
      </c>
      <c r="G6588" s="6" t="s">
        <v>33614</v>
      </c>
      <c r="H6588" s="5" t="s">
        <v>33615</v>
      </c>
      <c r="I6588" s="8" t="s">
        <v>2923</v>
      </c>
      <c r="J6588" s="5" t="s">
        <v>108</v>
      </c>
      <c r="K6588" s="5" t="s">
        <v>21605</v>
      </c>
    </row>
    <row r="6589">
      <c r="A6589" s="4">
        <v>4553.0</v>
      </c>
      <c r="B6589" s="5" t="s">
        <v>33616</v>
      </c>
      <c r="C6589" s="5" t="s">
        <v>33617</v>
      </c>
      <c r="D6589" s="6" t="s">
        <v>33618</v>
      </c>
      <c r="E6589" s="5" t="s">
        <v>33537</v>
      </c>
      <c r="F6589" s="5" t="s">
        <v>7797</v>
      </c>
      <c r="G6589" s="6" t="s">
        <v>33619</v>
      </c>
      <c r="H6589" s="7" t="s">
        <v>33620</v>
      </c>
      <c r="I6589" s="4" t="str">
        <f>LOWER(SUBSTITUTE(SUBSTITUTE(SUBSTITUTE(SUBSTITUTE(SUBSTITUTE(SUBSTITUTE(SUBSTITUTE(B6589,"S.L.",""),"SL",""),"S.A.",""),"SA","")," ",""),".",""),",",""))&amp;".com"</f>
        <v>barcelóesteponathalassospa.com</v>
      </c>
      <c r="J6589" s="5" t="s">
        <v>93</v>
      </c>
      <c r="K6589" s="5" t="s">
        <v>2132</v>
      </c>
    </row>
    <row r="6590">
      <c r="A6590" s="4">
        <v>4552.0</v>
      </c>
      <c r="B6590" s="5" t="s">
        <v>33500</v>
      </c>
      <c r="C6590" s="5" t="s">
        <v>33621</v>
      </c>
      <c r="D6590" s="6" t="s">
        <v>33499</v>
      </c>
      <c r="E6590" s="5" t="s">
        <v>33500</v>
      </c>
      <c r="F6590" s="5" t="s">
        <v>7797</v>
      </c>
      <c r="G6590" s="6" t="s">
        <v>33622</v>
      </c>
      <c r="H6590" s="5" t="s">
        <v>33623</v>
      </c>
      <c r="I6590" s="8" t="s">
        <v>33624</v>
      </c>
      <c r="J6590" s="5" t="s">
        <v>93</v>
      </c>
      <c r="K6590" s="5" t="s">
        <v>578</v>
      </c>
    </row>
    <row r="6591">
      <c r="A6591" s="4">
        <v>4551.0</v>
      </c>
      <c r="B6591" s="5" t="s">
        <v>33625</v>
      </c>
      <c r="C6591" s="5" t="s">
        <v>33626</v>
      </c>
      <c r="D6591" s="6" t="s">
        <v>33627</v>
      </c>
      <c r="E6591" s="5" t="s">
        <v>33628</v>
      </c>
      <c r="F6591" s="5" t="s">
        <v>7797</v>
      </c>
      <c r="G6591" s="6" t="s">
        <v>33629</v>
      </c>
      <c r="H6591" s="5" t="s">
        <v>33630</v>
      </c>
      <c r="I6591" s="8" t="s">
        <v>33631</v>
      </c>
      <c r="J6591" s="5" t="s">
        <v>93</v>
      </c>
      <c r="K6591" s="5" t="s">
        <v>5480</v>
      </c>
    </row>
    <row r="6592">
      <c r="A6592" s="4">
        <v>4550.0</v>
      </c>
      <c r="B6592" s="5" t="s">
        <v>33632</v>
      </c>
      <c r="C6592" s="5" t="s">
        <v>33633</v>
      </c>
      <c r="D6592" s="6" t="s">
        <v>33634</v>
      </c>
      <c r="E6592" s="5" t="s">
        <v>15575</v>
      </c>
      <c r="F6592" s="5" t="s">
        <v>7797</v>
      </c>
      <c r="G6592" s="6" t="s">
        <v>33635</v>
      </c>
      <c r="H6592" s="5" t="s">
        <v>33636</v>
      </c>
      <c r="I6592" s="8" t="s">
        <v>33637</v>
      </c>
      <c r="J6592" s="5" t="s">
        <v>93</v>
      </c>
      <c r="K6592" s="5" t="s">
        <v>8160</v>
      </c>
    </row>
    <row r="6593">
      <c r="A6593" s="4">
        <v>4548.0</v>
      </c>
      <c r="B6593" s="5" t="s">
        <v>33638</v>
      </c>
      <c r="C6593" s="5" t="s">
        <v>33639</v>
      </c>
      <c r="D6593" s="6" t="s">
        <v>33640</v>
      </c>
      <c r="E6593" s="5" t="s">
        <v>33537</v>
      </c>
      <c r="F6593" s="5" t="s">
        <v>7797</v>
      </c>
      <c r="G6593" s="6" t="s">
        <v>33641</v>
      </c>
      <c r="H6593" s="4" t="s">
        <v>33642</v>
      </c>
      <c r="I6593" s="8" t="s">
        <v>33643</v>
      </c>
      <c r="J6593" s="5" t="s">
        <v>93</v>
      </c>
      <c r="K6593" s="5" t="s">
        <v>19193</v>
      </c>
    </row>
    <row r="6594">
      <c r="A6594" s="4">
        <v>4549.0</v>
      </c>
      <c r="B6594" s="5" t="s">
        <v>33644</v>
      </c>
      <c r="C6594" s="5" t="s">
        <v>33639</v>
      </c>
      <c r="D6594" s="6" t="s">
        <v>33640</v>
      </c>
      <c r="E6594" s="5" t="s">
        <v>33537</v>
      </c>
      <c r="F6594" s="5" t="s">
        <v>7797</v>
      </c>
      <c r="G6594" s="6" t="s">
        <v>33641</v>
      </c>
      <c r="H6594" s="5" t="s">
        <v>33645</v>
      </c>
      <c r="I6594" s="8" t="s">
        <v>33643</v>
      </c>
      <c r="J6594" s="5" t="s">
        <v>18</v>
      </c>
      <c r="K6594" s="5" t="s">
        <v>33646</v>
      </c>
    </row>
    <row r="6595">
      <c r="A6595" s="4">
        <v>4547.0</v>
      </c>
      <c r="B6595" s="5" t="s">
        <v>33647</v>
      </c>
      <c r="C6595" s="5" t="s">
        <v>33648</v>
      </c>
      <c r="D6595" s="6" t="s">
        <v>33618</v>
      </c>
      <c r="E6595" s="5" t="s">
        <v>33537</v>
      </c>
      <c r="F6595" s="5" t="s">
        <v>7797</v>
      </c>
      <c r="G6595" s="6" t="s">
        <v>33649</v>
      </c>
      <c r="H6595" s="7" t="s">
        <v>33650</v>
      </c>
      <c r="I6595" s="8" t="s">
        <v>33651</v>
      </c>
      <c r="J6595" s="5" t="s">
        <v>42</v>
      </c>
      <c r="K6595" s="5" t="s">
        <v>5485</v>
      </c>
    </row>
    <row r="6596">
      <c r="A6596" s="4">
        <v>4546.0</v>
      </c>
      <c r="B6596" s="5" t="s">
        <v>33652</v>
      </c>
      <c r="C6596" s="5" t="s">
        <v>33653</v>
      </c>
      <c r="D6596" s="6" t="s">
        <v>33627</v>
      </c>
      <c r="E6596" s="5" t="s">
        <v>33628</v>
      </c>
      <c r="F6596" s="5" t="s">
        <v>7797</v>
      </c>
      <c r="G6596" s="6" t="s">
        <v>33654</v>
      </c>
      <c r="H6596" s="7" t="s">
        <v>33655</v>
      </c>
      <c r="I6596" s="8" t="str">
        <f t="shared" ref="I6596:I6597" si="45">LOWER(SUBSTITUTE(SUBSTITUTE(SUBSTITUTE(SUBSTITUTE(SUBSTITUTE(SUBSTITUTE(SUBSTITUTE(B6596,"S.L.",""),"SL",""),"S.A.",""),"SA","")," ",""),".",""),",",""))&amp;".com"</f>
        <v>colinadelparaiso.com</v>
      </c>
      <c r="J6596" s="5" t="s">
        <v>51</v>
      </c>
      <c r="K6596" s="4" t="s">
        <v>42</v>
      </c>
    </row>
    <row r="6597">
      <c r="A6597" s="4">
        <v>4545.0</v>
      </c>
      <c r="B6597" s="5" t="s">
        <v>33656</v>
      </c>
      <c r="C6597" s="5" t="s">
        <v>33657</v>
      </c>
      <c r="D6597" s="6" t="s">
        <v>33618</v>
      </c>
      <c r="E6597" s="5" t="s">
        <v>33537</v>
      </c>
      <c r="F6597" s="5" t="s">
        <v>7797</v>
      </c>
      <c r="G6597" s="6" t="s">
        <v>33658</v>
      </c>
      <c r="H6597" s="7" t="s">
        <v>33659</v>
      </c>
      <c r="I6597" s="8" t="str">
        <f t="shared" si="45"/>
        <v>caledoniagolf.com</v>
      </c>
      <c r="J6597" s="5" t="s">
        <v>93</v>
      </c>
      <c r="K6597" s="4" t="s">
        <v>42</v>
      </c>
    </row>
    <row r="6598">
      <c r="A6598" s="4">
        <v>4544.0</v>
      </c>
      <c r="B6598" s="5" t="s">
        <v>33660</v>
      </c>
      <c r="C6598" s="5" t="s">
        <v>33661</v>
      </c>
      <c r="D6598" s="6" t="s">
        <v>33640</v>
      </c>
      <c r="E6598" s="5" t="s">
        <v>33537</v>
      </c>
      <c r="F6598" s="5" t="s">
        <v>7797</v>
      </c>
      <c r="G6598" s="6" t="s">
        <v>33662</v>
      </c>
      <c r="H6598" s="5" t="s">
        <v>33663</v>
      </c>
      <c r="I6598" s="8" t="s">
        <v>16780</v>
      </c>
      <c r="J6598" s="5" t="s">
        <v>18</v>
      </c>
      <c r="K6598" s="5" t="s">
        <v>24615</v>
      </c>
    </row>
    <row r="6599">
      <c r="A6599" s="4">
        <v>4543.0</v>
      </c>
      <c r="B6599" s="5" t="s">
        <v>33664</v>
      </c>
      <c r="C6599" s="5" t="s">
        <v>33665</v>
      </c>
      <c r="D6599" s="6" t="s">
        <v>33618</v>
      </c>
      <c r="E6599" s="5" t="s">
        <v>33537</v>
      </c>
      <c r="F6599" s="5" t="s">
        <v>7797</v>
      </c>
      <c r="G6599" s="6" t="s">
        <v>33666</v>
      </c>
      <c r="H6599" s="5" t="s">
        <v>17547</v>
      </c>
      <c r="I6599" s="8" t="s">
        <v>33667</v>
      </c>
      <c r="J6599" s="5" t="s">
        <v>51</v>
      </c>
      <c r="K6599" s="5" t="s">
        <v>16059</v>
      </c>
    </row>
    <row r="6600">
      <c r="A6600" s="4">
        <v>4542.0</v>
      </c>
      <c r="B6600" s="5" t="s">
        <v>33668</v>
      </c>
      <c r="C6600" s="5" t="s">
        <v>33669</v>
      </c>
      <c r="D6600" s="6" t="s">
        <v>33634</v>
      </c>
      <c r="E6600" s="5" t="s">
        <v>15575</v>
      </c>
      <c r="F6600" s="5" t="s">
        <v>7797</v>
      </c>
      <c r="G6600" s="6" t="s">
        <v>33670</v>
      </c>
      <c r="H6600" s="5" t="s">
        <v>17220</v>
      </c>
      <c r="I6600" s="8" t="s">
        <v>33671</v>
      </c>
      <c r="J6600" s="5" t="s">
        <v>42</v>
      </c>
      <c r="K6600" s="5" t="s">
        <v>8160</v>
      </c>
    </row>
    <row r="6601">
      <c r="A6601" s="4">
        <v>4541.0</v>
      </c>
      <c r="B6601" s="5" t="s">
        <v>33672</v>
      </c>
      <c r="C6601" s="5" t="s">
        <v>33673</v>
      </c>
      <c r="D6601" s="6" t="s">
        <v>33634</v>
      </c>
      <c r="E6601" s="5" t="s">
        <v>15575</v>
      </c>
      <c r="F6601" s="5" t="s">
        <v>7797</v>
      </c>
      <c r="G6601" s="6" t="s">
        <v>33670</v>
      </c>
      <c r="H6601" s="5" t="s">
        <v>33674</v>
      </c>
      <c r="I6601" s="8" t="s">
        <v>33671</v>
      </c>
      <c r="J6601" s="5" t="s">
        <v>42</v>
      </c>
      <c r="K6601" s="5" t="s">
        <v>17886</v>
      </c>
    </row>
    <row r="6602">
      <c r="A6602" s="4">
        <v>4540.0</v>
      </c>
      <c r="B6602" s="5" t="s">
        <v>33675</v>
      </c>
      <c r="C6602" s="5" t="s">
        <v>33676</v>
      </c>
      <c r="D6602" s="6" t="s">
        <v>33677</v>
      </c>
      <c r="E6602" s="5" t="s">
        <v>33678</v>
      </c>
      <c r="F6602" s="5" t="s">
        <v>7797</v>
      </c>
      <c r="G6602" s="6" t="s">
        <v>33679</v>
      </c>
      <c r="H6602" s="5" t="s">
        <v>33680</v>
      </c>
      <c r="I6602" s="8" t="s">
        <v>33681</v>
      </c>
      <c r="J6602" s="5" t="s">
        <v>93</v>
      </c>
      <c r="K6602" s="5" t="s">
        <v>578</v>
      </c>
    </row>
    <row r="6603">
      <c r="A6603" s="4">
        <v>4539.0</v>
      </c>
      <c r="B6603" s="5" t="s">
        <v>33682</v>
      </c>
      <c r="C6603" s="5" t="s">
        <v>33683</v>
      </c>
      <c r="D6603" s="6" t="s">
        <v>33640</v>
      </c>
      <c r="E6603" s="5" t="s">
        <v>33537</v>
      </c>
      <c r="F6603" s="5" t="s">
        <v>7797</v>
      </c>
      <c r="G6603" s="6" t="s">
        <v>33684</v>
      </c>
      <c r="H6603" s="5" t="s">
        <v>33685</v>
      </c>
      <c r="I6603" s="9" t="s">
        <v>33686</v>
      </c>
      <c r="J6603" s="5" t="s">
        <v>463</v>
      </c>
      <c r="K6603" s="5" t="s">
        <v>294</v>
      </c>
    </row>
    <row r="6604">
      <c r="A6604" s="4">
        <v>4538.0</v>
      </c>
      <c r="B6604" s="5" t="s">
        <v>26794</v>
      </c>
      <c r="C6604" s="5" t="s">
        <v>33687</v>
      </c>
      <c r="D6604" s="6" t="s">
        <v>33688</v>
      </c>
      <c r="E6604" s="5" t="s">
        <v>33689</v>
      </c>
      <c r="F6604" s="5" t="s">
        <v>7797</v>
      </c>
      <c r="G6604" s="6" t="s">
        <v>33690</v>
      </c>
      <c r="H6604" s="5" t="s">
        <v>33691</v>
      </c>
      <c r="I6604" s="8" t="s">
        <v>33692</v>
      </c>
      <c r="J6604" s="5" t="s">
        <v>42</v>
      </c>
      <c r="K6604" s="5" t="s">
        <v>721</v>
      </c>
    </row>
    <row r="6605">
      <c r="A6605" s="4">
        <v>4537.0</v>
      </c>
      <c r="B6605" s="5" t="s">
        <v>33693</v>
      </c>
      <c r="C6605" s="5" t="s">
        <v>33694</v>
      </c>
      <c r="D6605" s="6" t="s">
        <v>33688</v>
      </c>
      <c r="E6605" s="5" t="s">
        <v>33689</v>
      </c>
      <c r="F6605" s="5" t="s">
        <v>7797</v>
      </c>
      <c r="G6605" s="6" t="s">
        <v>33695</v>
      </c>
      <c r="H6605" s="7" t="s">
        <v>33696</v>
      </c>
      <c r="I6605" s="8" t="str">
        <f>LOWER(SUBSTITUTE(SUBSTITUTE(SUBSTITUTE(SUBSTITUTE(SUBSTITUTE(SUBSTITUTE(SUBSTITUTE(B6605,"S.L.",""),"SL",""),"S.A.",""),"SA","")," ",""),".",""),",",""))&amp;".com"</f>
        <v>enfrentearte.com</v>
      </c>
      <c r="J6605" s="5" t="s">
        <v>18</v>
      </c>
      <c r="K6605" s="5" t="s">
        <v>553</v>
      </c>
    </row>
    <row r="6606">
      <c r="A6606" s="4">
        <v>4536.0</v>
      </c>
      <c r="B6606" s="5" t="s">
        <v>33697</v>
      </c>
      <c r="C6606" s="5" t="s">
        <v>33698</v>
      </c>
      <c r="D6606" s="6" t="s">
        <v>33688</v>
      </c>
      <c r="E6606" s="5" t="s">
        <v>33689</v>
      </c>
      <c r="F6606" s="5" t="s">
        <v>7797</v>
      </c>
      <c r="G6606" s="6" t="s">
        <v>33699</v>
      </c>
      <c r="H6606" s="7" t="s">
        <v>33700</v>
      </c>
      <c r="I6606" s="8" t="s">
        <v>33701</v>
      </c>
      <c r="J6606" s="5" t="s">
        <v>42</v>
      </c>
      <c r="K6606" s="5" t="s">
        <v>679</v>
      </c>
    </row>
    <row r="6607">
      <c r="A6607" s="4">
        <v>4535.0</v>
      </c>
      <c r="B6607" s="5" t="s">
        <v>33702</v>
      </c>
      <c r="C6607" s="5" t="s">
        <v>33703</v>
      </c>
      <c r="D6607" s="6" t="s">
        <v>33688</v>
      </c>
      <c r="E6607" s="5" t="s">
        <v>33689</v>
      </c>
      <c r="F6607" s="5" t="s">
        <v>7797</v>
      </c>
      <c r="G6607" s="6" t="s">
        <v>33704</v>
      </c>
      <c r="H6607" s="5" t="s">
        <v>33705</v>
      </c>
      <c r="I6607" s="8" t="s">
        <v>493</v>
      </c>
      <c r="J6607" s="5" t="s">
        <v>42</v>
      </c>
      <c r="K6607" s="5" t="s">
        <v>4672</v>
      </c>
    </row>
    <row r="6608">
      <c r="A6608" s="4">
        <v>4534.0</v>
      </c>
      <c r="B6608" s="5" t="s">
        <v>33706</v>
      </c>
      <c r="C6608" s="5" t="s">
        <v>33707</v>
      </c>
      <c r="D6608" s="6" t="s">
        <v>33688</v>
      </c>
      <c r="E6608" s="5" t="s">
        <v>33689</v>
      </c>
      <c r="F6608" s="5" t="s">
        <v>7797</v>
      </c>
      <c r="G6608" s="6" t="s">
        <v>33708</v>
      </c>
      <c r="H6608" s="5" t="s">
        <v>33709</v>
      </c>
      <c r="I6608" s="8" t="s">
        <v>33710</v>
      </c>
      <c r="J6608" s="5" t="s">
        <v>108</v>
      </c>
      <c r="K6608" s="5" t="s">
        <v>35</v>
      </c>
    </row>
    <row r="6609">
      <c r="A6609" s="4">
        <v>4533.0</v>
      </c>
      <c r="B6609" s="5" t="s">
        <v>33711</v>
      </c>
      <c r="C6609" s="5" t="s">
        <v>33712</v>
      </c>
      <c r="D6609" s="6" t="s">
        <v>33688</v>
      </c>
      <c r="E6609" s="5" t="s">
        <v>33689</v>
      </c>
      <c r="F6609" s="5" t="s">
        <v>7797</v>
      </c>
      <c r="G6609" s="6" t="s">
        <v>33713</v>
      </c>
      <c r="H6609" s="5" t="s">
        <v>33714</v>
      </c>
      <c r="I6609" s="8" t="s">
        <v>33715</v>
      </c>
      <c r="J6609" s="5" t="s">
        <v>108</v>
      </c>
      <c r="K6609" s="5" t="s">
        <v>721</v>
      </c>
    </row>
    <row r="6610">
      <c r="A6610" s="4">
        <v>4532.0</v>
      </c>
      <c r="B6610" s="5" t="s">
        <v>33716</v>
      </c>
      <c r="C6610" s="5" t="s">
        <v>33717</v>
      </c>
      <c r="D6610" s="6" t="s">
        <v>33688</v>
      </c>
      <c r="E6610" s="5" t="s">
        <v>33689</v>
      </c>
      <c r="F6610" s="5" t="s">
        <v>7797</v>
      </c>
      <c r="G6610" s="6" t="s">
        <v>33718</v>
      </c>
      <c r="H6610" s="7" t="s">
        <v>33719</v>
      </c>
      <c r="I6610" s="8" t="s">
        <v>33692</v>
      </c>
      <c r="J6610" s="5" t="s">
        <v>18</v>
      </c>
      <c r="K6610" s="5" t="s">
        <v>233</v>
      </c>
    </row>
    <row r="6611">
      <c r="A6611" s="4">
        <v>4531.0</v>
      </c>
      <c r="B6611" s="5" t="s">
        <v>33720</v>
      </c>
      <c r="C6611" s="5" t="s">
        <v>33721</v>
      </c>
      <c r="D6611" s="6" t="s">
        <v>33688</v>
      </c>
      <c r="E6611" s="5" t="s">
        <v>33689</v>
      </c>
      <c r="F6611" s="5" t="s">
        <v>7797</v>
      </c>
      <c r="G6611" s="6" t="s">
        <v>33722</v>
      </c>
      <c r="H6611" s="5" t="s">
        <v>33723</v>
      </c>
      <c r="I6611" s="8" t="s">
        <v>33724</v>
      </c>
      <c r="J6611" s="5" t="s">
        <v>93</v>
      </c>
      <c r="K6611" s="5" t="s">
        <v>2996</v>
      </c>
    </row>
    <row r="6612">
      <c r="A6612" s="4">
        <v>4530.0</v>
      </c>
      <c r="B6612" s="5" t="s">
        <v>33725</v>
      </c>
      <c r="C6612" s="5" t="s">
        <v>33726</v>
      </c>
      <c r="D6612" s="6" t="s">
        <v>33727</v>
      </c>
      <c r="E6612" s="5" t="s">
        <v>7797</v>
      </c>
      <c r="F6612" s="5" t="s">
        <v>7797</v>
      </c>
      <c r="G6612" s="6" t="s">
        <v>33728</v>
      </c>
      <c r="H6612" s="5" t="s">
        <v>33729</v>
      </c>
      <c r="I6612" s="8" t="s">
        <v>33730</v>
      </c>
      <c r="J6612" s="5" t="s">
        <v>93</v>
      </c>
      <c r="K6612" s="5" t="s">
        <v>19</v>
      </c>
    </row>
    <row r="6613">
      <c r="A6613" s="4">
        <v>4529.0</v>
      </c>
      <c r="B6613" s="5" t="s">
        <v>30053</v>
      </c>
      <c r="C6613" s="5" t="s">
        <v>33731</v>
      </c>
      <c r="D6613" s="6" t="s">
        <v>33688</v>
      </c>
      <c r="E6613" s="5" t="s">
        <v>33689</v>
      </c>
      <c r="F6613" s="5" t="s">
        <v>7797</v>
      </c>
      <c r="G6613" s="6" t="s">
        <v>33732</v>
      </c>
      <c r="H6613" s="7" t="s">
        <v>33733</v>
      </c>
      <c r="I6613" s="8" t="s">
        <v>33734</v>
      </c>
      <c r="J6613" s="5" t="s">
        <v>42</v>
      </c>
      <c r="K6613" s="5" t="s">
        <v>578</v>
      </c>
    </row>
    <row r="6614">
      <c r="A6614" s="4">
        <v>4528.0</v>
      </c>
      <c r="B6614" s="5" t="s">
        <v>33735</v>
      </c>
      <c r="C6614" s="5" t="s">
        <v>33736</v>
      </c>
      <c r="D6614" s="6" t="s">
        <v>33688</v>
      </c>
      <c r="E6614" s="5" t="s">
        <v>33689</v>
      </c>
      <c r="F6614" s="5" t="s">
        <v>7797</v>
      </c>
      <c r="G6614" s="6" t="s">
        <v>33737</v>
      </c>
      <c r="H6614" s="5" t="s">
        <v>33738</v>
      </c>
      <c r="I6614" s="8" t="s">
        <v>33739</v>
      </c>
      <c r="J6614" s="5" t="s">
        <v>42</v>
      </c>
      <c r="K6614" s="5" t="s">
        <v>839</v>
      </c>
    </row>
    <row r="6615">
      <c r="A6615" s="4">
        <v>4527.0</v>
      </c>
      <c r="B6615" s="5" t="s">
        <v>33740</v>
      </c>
      <c r="C6615" s="5" t="s">
        <v>33741</v>
      </c>
      <c r="D6615" s="6" t="s">
        <v>33688</v>
      </c>
      <c r="E6615" s="5" t="s">
        <v>33689</v>
      </c>
      <c r="F6615" s="5" t="s">
        <v>7797</v>
      </c>
      <c r="G6615" s="6" t="s">
        <v>33742</v>
      </c>
      <c r="H6615" s="7" t="s">
        <v>33743</v>
      </c>
      <c r="I6615" s="8" t="s">
        <v>33744</v>
      </c>
      <c r="J6615" s="5" t="s">
        <v>18</v>
      </c>
      <c r="K6615" s="5" t="s">
        <v>921</v>
      </c>
    </row>
    <row r="6616">
      <c r="A6616" s="4">
        <v>4526.0</v>
      </c>
      <c r="B6616" s="5" t="s">
        <v>33745</v>
      </c>
      <c r="C6616" s="5" t="s">
        <v>33746</v>
      </c>
      <c r="D6616" s="6" t="s">
        <v>33688</v>
      </c>
      <c r="E6616" s="5" t="s">
        <v>33689</v>
      </c>
      <c r="F6616" s="5" t="s">
        <v>7797</v>
      </c>
      <c r="G6616" s="6" t="s">
        <v>33747</v>
      </c>
      <c r="H6616" s="5" t="s">
        <v>33748</v>
      </c>
      <c r="I6616" s="8" t="s">
        <v>33749</v>
      </c>
      <c r="J6616" s="5" t="s">
        <v>108</v>
      </c>
      <c r="K6616" s="5" t="s">
        <v>19</v>
      </c>
    </row>
    <row r="6617">
      <c r="A6617" s="4">
        <v>4524.0</v>
      </c>
      <c r="B6617" s="5" t="s">
        <v>5989</v>
      </c>
      <c r="C6617" s="5" t="s">
        <v>33750</v>
      </c>
      <c r="D6617" s="6" t="s">
        <v>33688</v>
      </c>
      <c r="E6617" s="5" t="s">
        <v>33689</v>
      </c>
      <c r="F6617" s="5" t="s">
        <v>7797</v>
      </c>
      <c r="G6617" s="6" t="s">
        <v>33751</v>
      </c>
      <c r="H6617" s="7" t="s">
        <v>33752</v>
      </c>
      <c r="I6617" s="8" t="s">
        <v>33753</v>
      </c>
      <c r="J6617" s="5" t="s">
        <v>93</v>
      </c>
      <c r="K6617" s="5" t="s">
        <v>170</v>
      </c>
    </row>
    <row r="6618">
      <c r="A6618" s="4">
        <v>4525.0</v>
      </c>
      <c r="B6618" s="5" t="s">
        <v>33754</v>
      </c>
      <c r="C6618" s="5" t="s">
        <v>33755</v>
      </c>
      <c r="D6618" s="6" t="s">
        <v>33688</v>
      </c>
      <c r="E6618" s="5" t="s">
        <v>33689</v>
      </c>
      <c r="F6618" s="5" t="s">
        <v>7797</v>
      </c>
      <c r="G6618" s="6" t="s">
        <v>33751</v>
      </c>
      <c r="H6618" s="5" t="s">
        <v>33756</v>
      </c>
      <c r="I6618" s="8" t="s">
        <v>33757</v>
      </c>
      <c r="J6618" s="5" t="s">
        <v>108</v>
      </c>
      <c r="K6618" s="5" t="s">
        <v>35</v>
      </c>
    </row>
    <row r="6619">
      <c r="A6619" s="4">
        <v>4523.0</v>
      </c>
      <c r="B6619" s="5" t="s">
        <v>33758</v>
      </c>
      <c r="C6619" s="5" t="s">
        <v>33759</v>
      </c>
      <c r="D6619" s="6" t="s">
        <v>33688</v>
      </c>
      <c r="E6619" s="5" t="s">
        <v>33689</v>
      </c>
      <c r="F6619" s="5" t="s">
        <v>7797</v>
      </c>
      <c r="G6619" s="6" t="s">
        <v>33760</v>
      </c>
      <c r="H6619" s="7" t="s">
        <v>33761</v>
      </c>
      <c r="I6619" s="8" t="s">
        <v>13382</v>
      </c>
      <c r="J6619" s="5" t="s">
        <v>108</v>
      </c>
      <c r="K6619" s="5" t="s">
        <v>2132</v>
      </c>
    </row>
    <row r="6620">
      <c r="A6620" s="4">
        <v>4522.0</v>
      </c>
      <c r="B6620" s="5" t="s">
        <v>32269</v>
      </c>
      <c r="C6620" s="5" t="s">
        <v>33762</v>
      </c>
      <c r="D6620" s="6" t="s">
        <v>33688</v>
      </c>
      <c r="E6620" s="5" t="s">
        <v>33689</v>
      </c>
      <c r="F6620" s="5" t="s">
        <v>7797</v>
      </c>
      <c r="G6620" s="6" t="s">
        <v>33763</v>
      </c>
      <c r="H6620" s="4" t="s">
        <v>33764</v>
      </c>
      <c r="I6620" s="8" t="s">
        <v>33765</v>
      </c>
      <c r="J6620" s="5" t="s">
        <v>108</v>
      </c>
      <c r="K6620" s="5" t="s">
        <v>1375</v>
      </c>
    </row>
    <row r="6621">
      <c r="A6621" s="4">
        <v>4521.0</v>
      </c>
      <c r="B6621" s="5" t="s">
        <v>33766</v>
      </c>
      <c r="C6621" s="5" t="s">
        <v>33767</v>
      </c>
      <c r="D6621" s="6" t="s">
        <v>33688</v>
      </c>
      <c r="E6621" s="5" t="s">
        <v>33689</v>
      </c>
      <c r="F6621" s="5" t="s">
        <v>7797</v>
      </c>
      <c r="G6621" s="6" t="s">
        <v>33768</v>
      </c>
      <c r="H6621" s="5" t="s">
        <v>33769</v>
      </c>
      <c r="I6621" s="8" t="s">
        <v>16958</v>
      </c>
      <c r="J6621" s="5" t="s">
        <v>108</v>
      </c>
      <c r="K6621" s="5" t="s">
        <v>1014</v>
      </c>
    </row>
    <row r="6622">
      <c r="A6622" s="4">
        <v>4520.0</v>
      </c>
      <c r="B6622" s="5" t="s">
        <v>33770</v>
      </c>
      <c r="C6622" s="5" t="s">
        <v>33771</v>
      </c>
      <c r="D6622" s="6" t="s">
        <v>33688</v>
      </c>
      <c r="E6622" s="5" t="s">
        <v>33689</v>
      </c>
      <c r="F6622" s="5" t="s">
        <v>7797</v>
      </c>
      <c r="G6622" s="6" t="s">
        <v>33772</v>
      </c>
      <c r="H6622" s="5" t="s">
        <v>33773</v>
      </c>
      <c r="I6622" s="8" t="s">
        <v>33774</v>
      </c>
      <c r="J6622" s="5" t="s">
        <v>18</v>
      </c>
      <c r="K6622" s="5" t="s">
        <v>679</v>
      </c>
    </row>
    <row r="6623">
      <c r="A6623" s="4">
        <v>4519.0</v>
      </c>
      <c r="B6623" s="5" t="s">
        <v>33775</v>
      </c>
      <c r="C6623" s="5" t="s">
        <v>33776</v>
      </c>
      <c r="D6623" s="6" t="s">
        <v>33688</v>
      </c>
      <c r="E6623" s="5" t="s">
        <v>33689</v>
      </c>
      <c r="F6623" s="5" t="s">
        <v>7797</v>
      </c>
      <c r="G6623" s="6" t="s">
        <v>33777</v>
      </c>
      <c r="H6623" s="7" t="s">
        <v>33778</v>
      </c>
      <c r="I6623" s="8" t="s">
        <v>33779</v>
      </c>
      <c r="J6623" s="5" t="s">
        <v>108</v>
      </c>
      <c r="K6623" s="5" t="s">
        <v>19</v>
      </c>
    </row>
    <row r="6624">
      <c r="A6624" s="4">
        <v>4518.0</v>
      </c>
      <c r="B6624" s="5" t="s">
        <v>33780</v>
      </c>
      <c r="C6624" s="5" t="s">
        <v>33781</v>
      </c>
      <c r="D6624" s="6" t="s">
        <v>33782</v>
      </c>
      <c r="E6624" s="5" t="s">
        <v>33783</v>
      </c>
      <c r="F6624" s="5" t="s">
        <v>7797</v>
      </c>
      <c r="G6624" s="6" t="s">
        <v>33784</v>
      </c>
      <c r="H6624" s="7" t="s">
        <v>33785</v>
      </c>
      <c r="I6624" s="8" t="str">
        <f>LOWER(SUBSTITUTE(SUBSTITUTE(SUBSTITUTE(SUBSTITUTE(SUBSTITUTE(SUBSTITUTE(SUBSTITUTE(B6624,"S.L.",""),"SL",""),"S.A.",""),"SA","")," ",""),".",""),",",""))&amp;".com"</f>
        <v>altosdeistan.com</v>
      </c>
      <c r="J6624" s="5" t="s">
        <v>93</v>
      </c>
      <c r="K6624" s="5" t="s">
        <v>52</v>
      </c>
    </row>
    <row r="6625">
      <c r="A6625" s="4">
        <v>4517.0</v>
      </c>
      <c r="B6625" s="5" t="s">
        <v>33786</v>
      </c>
      <c r="C6625" s="5" t="s">
        <v>33787</v>
      </c>
      <c r="D6625" s="6" t="s">
        <v>33506</v>
      </c>
      <c r="E6625" s="5" t="s">
        <v>15575</v>
      </c>
      <c r="F6625" s="5" t="s">
        <v>7797</v>
      </c>
      <c r="G6625" s="6" t="s">
        <v>33788</v>
      </c>
      <c r="H6625" s="5" t="s">
        <v>33789</v>
      </c>
      <c r="I6625" s="8" t="s">
        <v>33790</v>
      </c>
      <c r="J6625" s="5" t="s">
        <v>18</v>
      </c>
      <c r="K6625" s="5" t="s">
        <v>1162</v>
      </c>
    </row>
    <row r="6626">
      <c r="A6626" s="4">
        <v>4516.0</v>
      </c>
      <c r="B6626" s="5" t="s">
        <v>33791</v>
      </c>
      <c r="C6626" s="5" t="s">
        <v>33792</v>
      </c>
      <c r="D6626" s="6" t="s">
        <v>33793</v>
      </c>
      <c r="E6626" s="5" t="s">
        <v>15575</v>
      </c>
      <c r="F6626" s="5" t="s">
        <v>7797</v>
      </c>
      <c r="G6626" s="6" t="s">
        <v>33794</v>
      </c>
      <c r="H6626" s="7" t="s">
        <v>33795</v>
      </c>
      <c r="I6626" s="8" t="str">
        <f>LOWER(SUBSTITUTE(SUBSTITUTE(SUBSTITUTE(SUBSTITUTE(SUBSTITUTE(SUBSTITUTE(SUBSTITUTE(B6626,"S.L.",""),"SL",""),"S.A.",""),"SA","")," ",""),".",""),",",""))&amp;".com"</f>
        <v>ocimaper.com</v>
      </c>
      <c r="J6626" s="5" t="s">
        <v>18</v>
      </c>
      <c r="K6626" s="4" t="s">
        <v>42</v>
      </c>
    </row>
    <row r="6627">
      <c r="A6627" s="4">
        <v>4515.0</v>
      </c>
      <c r="B6627" s="5" t="s">
        <v>33796</v>
      </c>
      <c r="C6627" s="5" t="s">
        <v>33797</v>
      </c>
      <c r="D6627" s="6" t="s">
        <v>33798</v>
      </c>
      <c r="E6627" s="5" t="s">
        <v>33799</v>
      </c>
      <c r="F6627" s="5" t="s">
        <v>7797</v>
      </c>
      <c r="G6627" s="6" t="s">
        <v>33800</v>
      </c>
      <c r="H6627" s="5" t="s">
        <v>33801</v>
      </c>
      <c r="I6627" s="8" t="s">
        <v>33802</v>
      </c>
      <c r="J6627" s="5" t="s">
        <v>108</v>
      </c>
      <c r="K6627" s="5" t="s">
        <v>19</v>
      </c>
    </row>
    <row r="6628">
      <c r="A6628" s="4">
        <v>4514.0</v>
      </c>
      <c r="B6628" s="5" t="s">
        <v>33803</v>
      </c>
      <c r="C6628" s="5" t="s">
        <v>33804</v>
      </c>
      <c r="D6628" s="6" t="s">
        <v>33594</v>
      </c>
      <c r="E6628" s="5" t="s">
        <v>15575</v>
      </c>
      <c r="F6628" s="5" t="s">
        <v>7797</v>
      </c>
      <c r="G6628" s="6" t="s">
        <v>33805</v>
      </c>
      <c r="H6628" s="5" t="s">
        <v>2922</v>
      </c>
      <c r="I6628" s="8" t="s">
        <v>2923</v>
      </c>
      <c r="J6628" s="5" t="s">
        <v>18</v>
      </c>
      <c r="K6628" s="4" t="s">
        <v>42</v>
      </c>
    </row>
    <row r="6629">
      <c r="A6629" s="4">
        <v>4513.0</v>
      </c>
      <c r="B6629" s="5" t="s">
        <v>33806</v>
      </c>
      <c r="C6629" s="5" t="s">
        <v>33807</v>
      </c>
      <c r="D6629" s="6" t="s">
        <v>33627</v>
      </c>
      <c r="E6629" s="5" t="s">
        <v>33628</v>
      </c>
      <c r="F6629" s="5" t="s">
        <v>7797</v>
      </c>
      <c r="G6629" s="6" t="s">
        <v>33808</v>
      </c>
      <c r="H6629" s="5" t="s">
        <v>33809</v>
      </c>
      <c r="I6629" s="8" t="s">
        <v>33810</v>
      </c>
      <c r="J6629" s="5" t="s">
        <v>51</v>
      </c>
      <c r="K6629" s="5" t="s">
        <v>308</v>
      </c>
    </row>
    <row r="6630">
      <c r="A6630" s="4">
        <v>4512.0</v>
      </c>
      <c r="B6630" s="5" t="s">
        <v>33811</v>
      </c>
      <c r="C6630" s="5" t="s">
        <v>33812</v>
      </c>
      <c r="D6630" s="6" t="s">
        <v>33634</v>
      </c>
      <c r="E6630" s="5" t="s">
        <v>15575</v>
      </c>
      <c r="F6630" s="5" t="s">
        <v>7797</v>
      </c>
      <c r="G6630" s="6" t="s">
        <v>33813</v>
      </c>
      <c r="H6630" s="5" t="s">
        <v>33814</v>
      </c>
      <c r="I6630" s="8" t="s">
        <v>22069</v>
      </c>
      <c r="J6630" s="5" t="s">
        <v>51</v>
      </c>
      <c r="K6630" s="5" t="s">
        <v>426</v>
      </c>
    </row>
    <row r="6631">
      <c r="A6631" s="4">
        <v>4511.0</v>
      </c>
      <c r="B6631" s="5" t="s">
        <v>33815</v>
      </c>
      <c r="C6631" s="5" t="s">
        <v>33816</v>
      </c>
      <c r="D6631" s="6" t="s">
        <v>33817</v>
      </c>
      <c r="E6631" s="5" t="s">
        <v>15575</v>
      </c>
      <c r="F6631" s="5" t="s">
        <v>7797</v>
      </c>
      <c r="G6631" s="6" t="s">
        <v>33818</v>
      </c>
      <c r="H6631" s="5" t="s">
        <v>33819</v>
      </c>
      <c r="I6631" s="8" t="s">
        <v>33820</v>
      </c>
      <c r="J6631" s="5" t="s">
        <v>42</v>
      </c>
      <c r="K6631" s="4" t="s">
        <v>42</v>
      </c>
    </row>
    <row r="6632">
      <c r="A6632" s="4">
        <v>4510.0</v>
      </c>
      <c r="B6632" s="5" t="s">
        <v>33821</v>
      </c>
      <c r="C6632" s="5" t="s">
        <v>33822</v>
      </c>
      <c r="D6632" s="6" t="s">
        <v>33817</v>
      </c>
      <c r="E6632" s="5" t="s">
        <v>15575</v>
      </c>
      <c r="F6632" s="5" t="s">
        <v>7797</v>
      </c>
      <c r="G6632" s="6" t="s">
        <v>33823</v>
      </c>
      <c r="H6632" s="7" t="s">
        <v>33824</v>
      </c>
      <c r="I6632" s="8" t="s">
        <v>33825</v>
      </c>
      <c r="J6632" s="5" t="s">
        <v>42</v>
      </c>
      <c r="K6632" s="5" t="s">
        <v>1186</v>
      </c>
    </row>
    <row r="6633">
      <c r="A6633" s="4">
        <v>4509.0</v>
      </c>
      <c r="B6633" s="5" t="s">
        <v>33826</v>
      </c>
      <c r="C6633" s="5" t="s">
        <v>33827</v>
      </c>
      <c r="D6633" s="6" t="s">
        <v>33828</v>
      </c>
      <c r="E6633" s="5" t="s">
        <v>33829</v>
      </c>
      <c r="F6633" s="5" t="s">
        <v>7797</v>
      </c>
      <c r="G6633" s="6" t="s">
        <v>33830</v>
      </c>
      <c r="H6633" s="5" t="s">
        <v>33831</v>
      </c>
      <c r="I6633" s="8" t="s">
        <v>33832</v>
      </c>
      <c r="J6633" s="5" t="s">
        <v>42</v>
      </c>
      <c r="K6633" s="5" t="s">
        <v>35</v>
      </c>
    </row>
    <row r="6634">
      <c r="A6634" s="4">
        <v>4508.0</v>
      </c>
      <c r="B6634" s="5" t="s">
        <v>33833</v>
      </c>
      <c r="C6634" s="5" t="s">
        <v>33834</v>
      </c>
      <c r="D6634" s="6" t="s">
        <v>33828</v>
      </c>
      <c r="E6634" s="5" t="s">
        <v>33829</v>
      </c>
      <c r="F6634" s="5" t="s">
        <v>7797</v>
      </c>
      <c r="G6634" s="6" t="s">
        <v>33835</v>
      </c>
      <c r="H6634" s="5" t="s">
        <v>33836</v>
      </c>
      <c r="I6634" s="8" t="s">
        <v>33837</v>
      </c>
      <c r="J6634" s="5" t="s">
        <v>18</v>
      </c>
      <c r="K6634" s="5" t="s">
        <v>375</v>
      </c>
    </row>
    <row r="6635">
      <c r="A6635" s="4">
        <v>4507.0</v>
      </c>
      <c r="B6635" s="5" t="s">
        <v>33838</v>
      </c>
      <c r="C6635" s="5" t="s">
        <v>33839</v>
      </c>
      <c r="D6635" s="6" t="s">
        <v>33828</v>
      </c>
      <c r="E6635" s="5" t="s">
        <v>33829</v>
      </c>
      <c r="F6635" s="5" t="s">
        <v>7797</v>
      </c>
      <c r="G6635" s="6" t="s">
        <v>33840</v>
      </c>
      <c r="H6635" s="5" t="s">
        <v>33841</v>
      </c>
      <c r="I6635" s="8" t="s">
        <v>33842</v>
      </c>
      <c r="J6635" s="5" t="s">
        <v>108</v>
      </c>
      <c r="K6635" s="5" t="s">
        <v>2462</v>
      </c>
    </row>
    <row r="6636">
      <c r="A6636" s="4">
        <v>4506.0</v>
      </c>
      <c r="B6636" s="5" t="s">
        <v>33843</v>
      </c>
      <c r="C6636" s="5" t="s">
        <v>33844</v>
      </c>
      <c r="D6636" s="6" t="s">
        <v>33845</v>
      </c>
      <c r="E6636" s="5" t="s">
        <v>33829</v>
      </c>
      <c r="F6636" s="5" t="s">
        <v>7797</v>
      </c>
      <c r="G6636" s="6" t="s">
        <v>33846</v>
      </c>
      <c r="H6636" s="7" t="s">
        <v>33847</v>
      </c>
      <c r="I6636" s="8" t="str">
        <f>LOWER(SUBSTITUTE(SUBSTITUTE(SUBSTITUTE(SUBSTITUTE(SUBSTITUTE(SUBSTITUTE(SUBSTITUTE(B6636,"S.L.",""),"SL",""),"S.A.",""),"SA","")," ",""),".",""),",",""))&amp;".com"</f>
        <v>hotelplazansebastian.com</v>
      </c>
      <c r="J6636" s="5" t="s">
        <v>93</v>
      </c>
      <c r="K6636" s="5" t="s">
        <v>218</v>
      </c>
    </row>
    <row r="6637">
      <c r="A6637" s="4">
        <v>4505.0</v>
      </c>
      <c r="B6637" s="5" t="s">
        <v>33848</v>
      </c>
      <c r="C6637" s="5" t="s">
        <v>33849</v>
      </c>
      <c r="D6637" s="6" t="s">
        <v>33828</v>
      </c>
      <c r="E6637" s="5" t="s">
        <v>33829</v>
      </c>
      <c r="F6637" s="5" t="s">
        <v>7797</v>
      </c>
      <c r="G6637" s="6" t="s">
        <v>33850</v>
      </c>
      <c r="H6637" s="5" t="s">
        <v>33851</v>
      </c>
      <c r="I6637" s="8" t="s">
        <v>33852</v>
      </c>
      <c r="J6637" s="5" t="s">
        <v>108</v>
      </c>
      <c r="K6637" s="5" t="s">
        <v>160</v>
      </c>
    </row>
    <row r="6638">
      <c r="A6638" s="4">
        <v>4504.0</v>
      </c>
      <c r="B6638" s="5" t="s">
        <v>33853</v>
      </c>
      <c r="C6638" s="5" t="s">
        <v>33854</v>
      </c>
      <c r="D6638" s="6" t="s">
        <v>33828</v>
      </c>
      <c r="E6638" s="5" t="s">
        <v>33829</v>
      </c>
      <c r="F6638" s="5" t="s">
        <v>7797</v>
      </c>
      <c r="G6638" s="6" t="s">
        <v>33855</v>
      </c>
      <c r="H6638" s="5" t="s">
        <v>33856</v>
      </c>
      <c r="I6638" s="9" t="s">
        <v>33857</v>
      </c>
      <c r="J6638" s="5" t="s">
        <v>18</v>
      </c>
      <c r="K6638" s="5" t="s">
        <v>1375</v>
      </c>
    </row>
    <row r="6639">
      <c r="A6639" s="4">
        <v>4503.0</v>
      </c>
      <c r="B6639" s="5" t="s">
        <v>33858</v>
      </c>
      <c r="C6639" s="5" t="s">
        <v>33859</v>
      </c>
      <c r="D6639" s="6" t="s">
        <v>33828</v>
      </c>
      <c r="E6639" s="5" t="s">
        <v>33829</v>
      </c>
      <c r="F6639" s="5" t="s">
        <v>7797</v>
      </c>
      <c r="G6639" s="6" t="s">
        <v>33860</v>
      </c>
      <c r="H6639" s="5" t="s">
        <v>33861</v>
      </c>
      <c r="I6639" s="8" t="s">
        <v>493</v>
      </c>
      <c r="J6639" s="5" t="s">
        <v>108</v>
      </c>
      <c r="K6639" s="5" t="s">
        <v>1216</v>
      </c>
    </row>
    <row r="6640">
      <c r="A6640" s="4">
        <v>4502.0</v>
      </c>
      <c r="B6640" s="5" t="s">
        <v>33862</v>
      </c>
      <c r="C6640" s="5" t="s">
        <v>33863</v>
      </c>
      <c r="D6640" s="6" t="s">
        <v>33817</v>
      </c>
      <c r="E6640" s="5" t="s">
        <v>15575</v>
      </c>
      <c r="F6640" s="5" t="s">
        <v>7797</v>
      </c>
      <c r="G6640" s="6" t="s">
        <v>33864</v>
      </c>
      <c r="H6640" s="7" t="s">
        <v>33865</v>
      </c>
      <c r="I6640" s="8" t="str">
        <f>LOWER(SUBSTITUTE(SUBSTITUTE(SUBSTITUTE(SUBSTITUTE(SUBSTITUTE(SUBSTITUTE(SUBSTITUTE(B6640,"S.L.",""),"SL",""),"S.A.",""),"SA","")," ",""),".",""),",",""))&amp;".com"</f>
        <v>cibersuitenetworks.com</v>
      </c>
      <c r="J6640" s="5" t="s">
        <v>18</v>
      </c>
      <c r="K6640" s="4" t="s">
        <v>42</v>
      </c>
    </row>
    <row r="6641">
      <c r="A6641" s="4">
        <v>4501.0</v>
      </c>
      <c r="B6641" s="5" t="s">
        <v>33866</v>
      </c>
      <c r="C6641" s="5" t="s">
        <v>33867</v>
      </c>
      <c r="D6641" s="6" t="s">
        <v>33594</v>
      </c>
      <c r="E6641" s="5" t="s">
        <v>15575</v>
      </c>
      <c r="F6641" s="5" t="s">
        <v>7797</v>
      </c>
      <c r="G6641" s="6" t="s">
        <v>33868</v>
      </c>
      <c r="H6641" s="7" t="s">
        <v>33869</v>
      </c>
      <c r="I6641" s="8" t="s">
        <v>33870</v>
      </c>
      <c r="J6641" s="5" t="s">
        <v>42</v>
      </c>
      <c r="K6641" s="5" t="s">
        <v>9528</v>
      </c>
    </row>
    <row r="6642">
      <c r="A6642" s="4">
        <v>4500.0</v>
      </c>
      <c r="B6642" s="5" t="s">
        <v>33871</v>
      </c>
      <c r="C6642" s="5" t="s">
        <v>33872</v>
      </c>
      <c r="D6642" s="6" t="s">
        <v>33793</v>
      </c>
      <c r="E6642" s="5" t="s">
        <v>15575</v>
      </c>
      <c r="F6642" s="5" t="s">
        <v>7797</v>
      </c>
      <c r="G6642" s="6" t="s">
        <v>33873</v>
      </c>
      <c r="H6642" s="5" t="s">
        <v>33874</v>
      </c>
      <c r="I6642" s="8" t="s">
        <v>33875</v>
      </c>
      <c r="J6642" s="5" t="s">
        <v>108</v>
      </c>
      <c r="K6642" s="5" t="s">
        <v>578</v>
      </c>
    </row>
    <row r="6643">
      <c r="A6643" s="4">
        <v>4499.0</v>
      </c>
      <c r="B6643" s="5" t="s">
        <v>33876</v>
      </c>
      <c r="C6643" s="5" t="s">
        <v>33877</v>
      </c>
      <c r="D6643" s="6" t="s">
        <v>33817</v>
      </c>
      <c r="E6643" s="5" t="s">
        <v>15575</v>
      </c>
      <c r="F6643" s="5" t="s">
        <v>7797</v>
      </c>
      <c r="G6643" s="6" t="s">
        <v>33878</v>
      </c>
      <c r="H6643" s="5" t="s">
        <v>32455</v>
      </c>
      <c r="I6643" s="8" t="s">
        <v>33879</v>
      </c>
      <c r="J6643" s="5" t="s">
        <v>42</v>
      </c>
      <c r="K6643" s="5" t="s">
        <v>9753</v>
      </c>
    </row>
    <row r="6644">
      <c r="A6644" s="4">
        <v>4498.0</v>
      </c>
      <c r="B6644" s="5" t="s">
        <v>33880</v>
      </c>
      <c r="C6644" s="5" t="s">
        <v>33881</v>
      </c>
      <c r="D6644" s="6" t="s">
        <v>33817</v>
      </c>
      <c r="E6644" s="5" t="s">
        <v>15575</v>
      </c>
      <c r="F6644" s="5" t="s">
        <v>7797</v>
      </c>
      <c r="G6644" s="6" t="s">
        <v>33882</v>
      </c>
      <c r="H6644" s="7" t="s">
        <v>33883</v>
      </c>
      <c r="I6644" s="8" t="str">
        <f>LOWER(SUBSTITUTE(SUBSTITUTE(SUBSTITUTE(SUBSTITUTE(SUBSTITUTE(SUBSTITUTE(SUBSTITUTE(B6644,"S.L.",""),"SL",""),"S.A.",""),"SA","")," ",""),".",""),",",""))&amp;".com"</f>
        <v>playareal.com</v>
      </c>
      <c r="J6644" s="5" t="s">
        <v>93</v>
      </c>
      <c r="K6644" s="4" t="s">
        <v>42</v>
      </c>
    </row>
    <row r="6645">
      <c r="A6645" s="4">
        <v>4497.0</v>
      </c>
      <c r="B6645" s="5" t="s">
        <v>33884</v>
      </c>
      <c r="C6645" s="5" t="s">
        <v>33885</v>
      </c>
      <c r="D6645" s="6" t="s">
        <v>33817</v>
      </c>
      <c r="E6645" s="5" t="s">
        <v>15575</v>
      </c>
      <c r="F6645" s="5" t="s">
        <v>7797</v>
      </c>
      <c r="G6645" s="6" t="s">
        <v>33886</v>
      </c>
      <c r="H6645" s="7" t="s">
        <v>33887</v>
      </c>
      <c r="I6645" s="8" t="s">
        <v>33888</v>
      </c>
      <c r="J6645" s="5" t="s">
        <v>463</v>
      </c>
      <c r="K6645" s="5" t="s">
        <v>754</v>
      </c>
    </row>
    <row r="6646">
      <c r="A6646" s="4">
        <v>4496.0</v>
      </c>
      <c r="B6646" s="5" t="s">
        <v>33889</v>
      </c>
      <c r="C6646" s="5" t="s">
        <v>33890</v>
      </c>
      <c r="D6646" s="6" t="s">
        <v>33817</v>
      </c>
      <c r="E6646" s="5" t="s">
        <v>15575</v>
      </c>
      <c r="F6646" s="5" t="s">
        <v>7797</v>
      </c>
      <c r="G6646" s="6" t="s">
        <v>33891</v>
      </c>
      <c r="H6646" s="7" t="s">
        <v>33892</v>
      </c>
      <c r="I6646" s="8" t="str">
        <f t="shared" ref="I6646:I6647" si="46">LOWER(SUBSTITUTE(SUBSTITUTE(SUBSTITUTE(SUBSTITUTE(SUBSTITUTE(SUBSTITUTE(SUBSTITUTE(B6646,"S.L.",""),"SL",""),"S.A.",""),"SA","")," ",""),".",""),",",""))&amp;".com"</f>
        <v>lospatiosdentamariagolf.com</v>
      </c>
      <c r="J6646" s="5" t="s">
        <v>108</v>
      </c>
      <c r="K6646" s="4" t="s">
        <v>42</v>
      </c>
    </row>
    <row r="6647">
      <c r="A6647" s="4">
        <v>4495.0</v>
      </c>
      <c r="B6647" s="5" t="s">
        <v>33893</v>
      </c>
      <c r="C6647" s="5" t="s">
        <v>33894</v>
      </c>
      <c r="D6647" s="6" t="s">
        <v>33506</v>
      </c>
      <c r="E6647" s="5" t="s">
        <v>15575</v>
      </c>
      <c r="F6647" s="5" t="s">
        <v>7797</v>
      </c>
      <c r="G6647" s="6" t="s">
        <v>33895</v>
      </c>
      <c r="H6647" s="7" t="s">
        <v>33896</v>
      </c>
      <c r="I6647" s="8" t="str">
        <f t="shared" si="46"/>
        <v>veoliaservicioslecam.com</v>
      </c>
      <c r="J6647" s="5" t="s">
        <v>18</v>
      </c>
      <c r="K6647" s="4" t="s">
        <v>42</v>
      </c>
    </row>
    <row r="6648">
      <c r="A6648" s="4">
        <v>4494.0</v>
      </c>
      <c r="B6648" s="5" t="s">
        <v>33897</v>
      </c>
      <c r="C6648" s="5" t="s">
        <v>33898</v>
      </c>
      <c r="D6648" s="6" t="s">
        <v>33506</v>
      </c>
      <c r="E6648" s="5" t="s">
        <v>15575</v>
      </c>
      <c r="F6648" s="5" t="s">
        <v>7797</v>
      </c>
      <c r="G6648" s="6" t="s">
        <v>33899</v>
      </c>
      <c r="H6648" s="5" t="s">
        <v>33900</v>
      </c>
      <c r="I6648" s="8" t="s">
        <v>15941</v>
      </c>
      <c r="J6648" s="5" t="s">
        <v>108</v>
      </c>
      <c r="K6648" s="5" t="s">
        <v>10064</v>
      </c>
    </row>
    <row r="6649">
      <c r="A6649" s="4">
        <v>4493.0</v>
      </c>
      <c r="B6649" s="5" t="s">
        <v>33901</v>
      </c>
      <c r="C6649" s="5" t="s">
        <v>33902</v>
      </c>
      <c r="D6649" s="6" t="s">
        <v>33506</v>
      </c>
      <c r="E6649" s="5" t="s">
        <v>15575</v>
      </c>
      <c r="F6649" s="5" t="s">
        <v>7797</v>
      </c>
      <c r="G6649" s="6" t="s">
        <v>33903</v>
      </c>
      <c r="H6649" s="7" t="s">
        <v>33904</v>
      </c>
      <c r="I6649" s="4" t="str">
        <f>LOWER(SUBSTITUTE(SUBSTITUTE(SUBSTITUTE(SUBSTITUTE(SUBSTITUTE(SUBSTITUTE(SUBSTITUTE(B6649,"S.L.",""),"SL",""),"S.A.",""),"SA","")," ",""),".",""),",",""))&amp;".com"</f>
        <v>explotaciónhotelera.com</v>
      </c>
      <c r="J6649" s="5" t="s">
        <v>42</v>
      </c>
      <c r="K6649" s="5" t="s">
        <v>74</v>
      </c>
    </row>
    <row r="6650">
      <c r="A6650" s="4">
        <v>4492.0</v>
      </c>
      <c r="B6650" s="5" t="s">
        <v>19896</v>
      </c>
      <c r="C6650" s="5" t="s">
        <v>33905</v>
      </c>
      <c r="D6650" s="6" t="s">
        <v>33634</v>
      </c>
      <c r="E6650" s="5" t="s">
        <v>15575</v>
      </c>
      <c r="F6650" s="5" t="s">
        <v>7797</v>
      </c>
      <c r="G6650" s="6" t="s">
        <v>33906</v>
      </c>
      <c r="H6650" s="7" t="s">
        <v>33907</v>
      </c>
      <c r="I6650" s="8" t="s">
        <v>33908</v>
      </c>
      <c r="J6650" s="5" t="s">
        <v>93</v>
      </c>
      <c r="K6650" s="5" t="s">
        <v>1421</v>
      </c>
    </row>
    <row r="6651">
      <c r="A6651" s="4">
        <v>4491.0</v>
      </c>
      <c r="B6651" s="5" t="s">
        <v>3658</v>
      </c>
      <c r="C6651" s="5" t="s">
        <v>33909</v>
      </c>
      <c r="D6651" s="6" t="s">
        <v>33506</v>
      </c>
      <c r="E6651" s="5" t="s">
        <v>15575</v>
      </c>
      <c r="F6651" s="5" t="s">
        <v>7797</v>
      </c>
      <c r="G6651" s="6" t="s">
        <v>33910</v>
      </c>
      <c r="H6651" s="5" t="s">
        <v>33911</v>
      </c>
      <c r="I6651" s="8" t="s">
        <v>33912</v>
      </c>
      <c r="J6651" s="5" t="s">
        <v>108</v>
      </c>
      <c r="K6651" s="5" t="s">
        <v>21772</v>
      </c>
    </row>
    <row r="6652">
      <c r="A6652" s="4">
        <v>4490.0</v>
      </c>
      <c r="B6652" s="5" t="s">
        <v>33913</v>
      </c>
      <c r="C6652" s="5" t="s">
        <v>33914</v>
      </c>
      <c r="D6652" s="6" t="s">
        <v>33530</v>
      </c>
      <c r="E6652" s="5" t="s">
        <v>15575</v>
      </c>
      <c r="F6652" s="5" t="s">
        <v>7797</v>
      </c>
      <c r="G6652" s="6" t="s">
        <v>33915</v>
      </c>
      <c r="H6652" s="7" t="s">
        <v>33916</v>
      </c>
      <c r="I6652" s="4" t="str">
        <f>LOWER(SUBSTITUTE(SUBSTITUTE(SUBSTITUTE(SUBSTITUTE(SUBSTITUTE(SUBSTITUTE(SUBSTITUTE(B6652,"S.L.",""),"SL",""),"S.A.",""),"SA","")," ",""),".",""),",",""))&amp;".com"</f>
        <v>grantvilleespaña.com</v>
      </c>
      <c r="J6652" s="5" t="s">
        <v>108</v>
      </c>
      <c r="K6652" s="4" t="s">
        <v>42</v>
      </c>
    </row>
    <row r="6653">
      <c r="A6653" s="4">
        <v>4489.0</v>
      </c>
      <c r="B6653" s="5" t="s">
        <v>33917</v>
      </c>
      <c r="C6653" s="5" t="s">
        <v>33918</v>
      </c>
      <c r="D6653" s="6" t="s">
        <v>33530</v>
      </c>
      <c r="E6653" s="5" t="s">
        <v>15575</v>
      </c>
      <c r="F6653" s="5" t="s">
        <v>7797</v>
      </c>
      <c r="G6653" s="6" t="s">
        <v>33919</v>
      </c>
      <c r="H6653" s="5" t="s">
        <v>33920</v>
      </c>
      <c r="I6653" s="8" t="s">
        <v>33921</v>
      </c>
      <c r="J6653" s="5" t="s">
        <v>108</v>
      </c>
      <c r="K6653" s="5" t="s">
        <v>33922</v>
      </c>
    </row>
    <row r="6654">
      <c r="A6654" s="4">
        <v>4488.0</v>
      </c>
      <c r="B6654" s="5" t="s">
        <v>33913</v>
      </c>
      <c r="C6654" s="5" t="s">
        <v>33923</v>
      </c>
      <c r="D6654" s="6" t="s">
        <v>33530</v>
      </c>
      <c r="E6654" s="5" t="s">
        <v>15575</v>
      </c>
      <c r="F6654" s="5" t="s">
        <v>7797</v>
      </c>
      <c r="G6654" s="6" t="s">
        <v>33924</v>
      </c>
      <c r="H6654" s="7" t="s">
        <v>33916</v>
      </c>
      <c r="I6654" s="4" t="str">
        <f t="shared" ref="I6654:I6655" si="47">LOWER(SUBSTITUTE(SUBSTITUTE(SUBSTITUTE(SUBSTITUTE(SUBSTITUTE(SUBSTITUTE(SUBSTITUTE(B6654,"S.L.",""),"SL",""),"S.A.",""),"SA","")," ",""),".",""),",",""))&amp;".com"</f>
        <v>grantvilleespaña.com</v>
      </c>
      <c r="J6654" s="5" t="s">
        <v>93</v>
      </c>
      <c r="K6654" s="4" t="s">
        <v>42</v>
      </c>
    </row>
    <row r="6655">
      <c r="A6655" s="4">
        <v>4487.0</v>
      </c>
      <c r="B6655" s="5" t="s">
        <v>6249</v>
      </c>
      <c r="C6655" s="5" t="s">
        <v>33925</v>
      </c>
      <c r="D6655" s="6" t="s">
        <v>33530</v>
      </c>
      <c r="E6655" s="5" t="s">
        <v>15575</v>
      </c>
      <c r="F6655" s="5" t="s">
        <v>7797</v>
      </c>
      <c r="G6655" s="6" t="s">
        <v>33926</v>
      </c>
      <c r="H6655" s="7" t="s">
        <v>19663</v>
      </c>
      <c r="I6655" s="8" t="str">
        <f t="shared" si="47"/>
        <v>meliahotelsinternational.com</v>
      </c>
      <c r="J6655" s="5" t="s">
        <v>93</v>
      </c>
      <c r="K6655" s="4" t="s">
        <v>42</v>
      </c>
    </row>
    <row r="6656">
      <c r="A6656" s="4">
        <v>4484.0</v>
      </c>
      <c r="B6656" s="5" t="s">
        <v>33927</v>
      </c>
      <c r="C6656" s="5" t="s">
        <v>33928</v>
      </c>
      <c r="D6656" s="6" t="s">
        <v>33530</v>
      </c>
      <c r="E6656" s="5" t="s">
        <v>15575</v>
      </c>
      <c r="F6656" s="5" t="s">
        <v>7797</v>
      </c>
      <c r="G6656" s="6" t="s">
        <v>33929</v>
      </c>
      <c r="H6656" s="5" t="s">
        <v>33930</v>
      </c>
      <c r="I6656" s="8" t="s">
        <v>33931</v>
      </c>
      <c r="J6656" s="5" t="s">
        <v>93</v>
      </c>
      <c r="K6656" s="4" t="s">
        <v>42</v>
      </c>
    </row>
    <row r="6657">
      <c r="A6657" s="4">
        <v>4485.0</v>
      </c>
      <c r="B6657" s="5" t="s">
        <v>33932</v>
      </c>
      <c r="C6657" s="5" t="s">
        <v>33933</v>
      </c>
      <c r="D6657" s="6" t="s">
        <v>33530</v>
      </c>
      <c r="E6657" s="5" t="s">
        <v>15575</v>
      </c>
      <c r="F6657" s="5" t="s">
        <v>7797</v>
      </c>
      <c r="G6657" s="6" t="s">
        <v>33929</v>
      </c>
      <c r="H6657" s="5" t="s">
        <v>33934</v>
      </c>
      <c r="I6657" s="8" t="s">
        <v>33931</v>
      </c>
      <c r="J6657" s="5" t="s">
        <v>108</v>
      </c>
      <c r="K6657" s="5" t="s">
        <v>5320</v>
      </c>
    </row>
    <row r="6658">
      <c r="A6658" s="4">
        <v>4486.0</v>
      </c>
      <c r="B6658" s="5" t="s">
        <v>33935</v>
      </c>
      <c r="C6658" s="5" t="s">
        <v>33936</v>
      </c>
      <c r="D6658" s="6" t="s">
        <v>33530</v>
      </c>
      <c r="E6658" s="5" t="s">
        <v>15575</v>
      </c>
      <c r="F6658" s="5" t="s">
        <v>7797</v>
      </c>
      <c r="G6658" s="6" t="s">
        <v>33929</v>
      </c>
      <c r="H6658" s="7" t="s">
        <v>33937</v>
      </c>
      <c r="I6658" s="4" t="str">
        <f t="shared" ref="I6658:I6659" si="48">LOWER(SUBSTITUTE(SUBSTITUTE(SUBSTITUTE(SUBSTITUTE(SUBSTITUTE(SUBSTITUTE(SUBSTITUTE(B6658,"S.L.",""),"SL",""),"S.A.",""),"SA","")," ",""),".",""),",",""))&amp;".com"</f>
        <v>kirwanespañola.com</v>
      </c>
      <c r="J6658" s="5" t="s">
        <v>108</v>
      </c>
      <c r="K6658" s="4" t="s">
        <v>42</v>
      </c>
    </row>
    <row r="6659">
      <c r="A6659" s="4">
        <v>4483.0</v>
      </c>
      <c r="B6659" s="5" t="s">
        <v>33938</v>
      </c>
      <c r="C6659" s="5" t="s">
        <v>33939</v>
      </c>
      <c r="D6659" s="6" t="s">
        <v>33530</v>
      </c>
      <c r="E6659" s="5" t="s">
        <v>15575</v>
      </c>
      <c r="F6659" s="5" t="s">
        <v>7797</v>
      </c>
      <c r="G6659" s="6" t="s">
        <v>33940</v>
      </c>
      <c r="H6659" s="7" t="s">
        <v>33941</v>
      </c>
      <c r="I6659" s="8" t="str">
        <f t="shared" si="48"/>
        <v>alohagarden.com</v>
      </c>
      <c r="J6659" s="5" t="s">
        <v>108</v>
      </c>
      <c r="K6659" s="5" t="s">
        <v>1027</v>
      </c>
    </row>
    <row r="6660">
      <c r="A6660" s="4">
        <v>4482.0</v>
      </c>
      <c r="B6660" s="5" t="s">
        <v>33942</v>
      </c>
      <c r="C6660" s="5" t="s">
        <v>33943</v>
      </c>
      <c r="D6660" s="6" t="s">
        <v>33530</v>
      </c>
      <c r="E6660" s="5" t="s">
        <v>15575</v>
      </c>
      <c r="F6660" s="5" t="s">
        <v>7797</v>
      </c>
      <c r="G6660" s="6" t="s">
        <v>33944</v>
      </c>
      <c r="H6660" s="7" t="s">
        <v>33945</v>
      </c>
      <c r="I6660" s="8" t="s">
        <v>33946</v>
      </c>
      <c r="J6660" s="5" t="s">
        <v>18</v>
      </c>
      <c r="K6660" s="5" t="s">
        <v>33947</v>
      </c>
    </row>
    <row r="6661">
      <c r="A6661" s="4">
        <v>4480.0</v>
      </c>
      <c r="B6661" s="5" t="s">
        <v>33948</v>
      </c>
      <c r="C6661" s="5" t="s">
        <v>33949</v>
      </c>
      <c r="D6661" s="6" t="s">
        <v>33530</v>
      </c>
      <c r="E6661" s="5" t="s">
        <v>15575</v>
      </c>
      <c r="F6661" s="5" t="s">
        <v>7797</v>
      </c>
      <c r="G6661" s="6" t="s">
        <v>33950</v>
      </c>
      <c r="H6661" s="5" t="s">
        <v>33951</v>
      </c>
      <c r="I6661" s="8" t="s">
        <v>10039</v>
      </c>
      <c r="J6661" s="5" t="s">
        <v>18</v>
      </c>
      <c r="K6661" s="5" t="s">
        <v>10264</v>
      </c>
    </row>
    <row r="6662">
      <c r="A6662" s="4">
        <v>4481.0</v>
      </c>
      <c r="B6662" s="5" t="s">
        <v>33528</v>
      </c>
      <c r="C6662" s="5" t="s">
        <v>33952</v>
      </c>
      <c r="D6662" s="6" t="s">
        <v>33530</v>
      </c>
      <c r="E6662" s="5" t="s">
        <v>15575</v>
      </c>
      <c r="F6662" s="5" t="s">
        <v>7797</v>
      </c>
      <c r="G6662" s="6" t="s">
        <v>33950</v>
      </c>
      <c r="H6662" s="7" t="s">
        <v>33532</v>
      </c>
      <c r="I6662" s="4" t="str">
        <f t="shared" ref="I6662:I6663" si="49">LOWER(SUBSTITUTE(SUBSTITUTE(SUBSTITUTE(SUBSTITUTE(SUBSTITUTE(SUBSTITUTE(SUBSTITUTE(B6662,"S.L.",""),"SL",""),"S.A.",""),"SA","")," ",""),".",""),",",""))&amp;".com"</f>
        <v>sold´or.com</v>
      </c>
      <c r="J6662" s="5" t="s">
        <v>93</v>
      </c>
      <c r="K6662" s="5" t="s">
        <v>10264</v>
      </c>
    </row>
    <row r="6663">
      <c r="A6663" s="4">
        <v>4479.0</v>
      </c>
      <c r="B6663" s="5" t="s">
        <v>33953</v>
      </c>
      <c r="C6663" s="5" t="s">
        <v>33954</v>
      </c>
      <c r="D6663" s="6" t="s">
        <v>33530</v>
      </c>
      <c r="E6663" s="5" t="s">
        <v>15575</v>
      </c>
      <c r="F6663" s="5" t="s">
        <v>7797</v>
      </c>
      <c r="G6663" s="6" t="s">
        <v>33955</v>
      </c>
      <c r="H6663" s="7" t="s">
        <v>33956</v>
      </c>
      <c r="I6663" s="4" t="str">
        <f t="shared" si="49"/>
        <v>bluebaybanús.com</v>
      </c>
      <c r="J6663" s="5" t="s">
        <v>93</v>
      </c>
      <c r="K6663" s="5" t="s">
        <v>10160</v>
      </c>
    </row>
    <row r="6664">
      <c r="A6664" s="4">
        <v>4478.0</v>
      </c>
      <c r="B6664" s="5" t="s">
        <v>33957</v>
      </c>
      <c r="C6664" s="5" t="s">
        <v>33958</v>
      </c>
      <c r="D6664" s="6" t="s">
        <v>33530</v>
      </c>
      <c r="E6664" s="5" t="s">
        <v>15575</v>
      </c>
      <c r="F6664" s="5" t="s">
        <v>7797</v>
      </c>
      <c r="G6664" s="6" t="s">
        <v>33959</v>
      </c>
      <c r="H6664" s="5" t="s">
        <v>33960</v>
      </c>
      <c r="I6664" s="8" t="s">
        <v>8159</v>
      </c>
      <c r="J6664" s="5" t="s">
        <v>463</v>
      </c>
      <c r="K6664" s="5" t="s">
        <v>25866</v>
      </c>
    </row>
    <row r="6665">
      <c r="A6665" s="4">
        <v>4477.0</v>
      </c>
      <c r="B6665" s="5" t="s">
        <v>33961</v>
      </c>
      <c r="C6665" s="5" t="s">
        <v>33962</v>
      </c>
      <c r="D6665" s="6" t="s">
        <v>33506</v>
      </c>
      <c r="E6665" s="5" t="s">
        <v>15575</v>
      </c>
      <c r="F6665" s="5" t="s">
        <v>7797</v>
      </c>
      <c r="G6665" s="6" t="s">
        <v>33963</v>
      </c>
      <c r="H6665" s="7" t="s">
        <v>33964</v>
      </c>
      <c r="I6665" s="8" t="str">
        <f>LOWER(SUBSTITUTE(SUBSTITUTE(SUBSTITUTE(SUBSTITUTE(SUBSTITUTE(SUBSTITUTE(SUBSTITUTE(B6665,"S.L.",""),"SL",""),"S.A.",""),"SA","")," ",""),".",""),",",""))&amp;".com"</f>
        <v>juanaresortmarbella.com</v>
      </c>
      <c r="J6665" s="5" t="s">
        <v>93</v>
      </c>
      <c r="K6665" s="4" t="s">
        <v>42</v>
      </c>
    </row>
    <row r="6666">
      <c r="A6666" s="4">
        <v>4476.0</v>
      </c>
      <c r="B6666" s="5" t="s">
        <v>33965</v>
      </c>
      <c r="C6666" s="5" t="s">
        <v>33966</v>
      </c>
      <c r="D6666" s="6" t="s">
        <v>33618</v>
      </c>
      <c r="E6666" s="5" t="s">
        <v>33537</v>
      </c>
      <c r="F6666" s="5" t="s">
        <v>7797</v>
      </c>
      <c r="G6666" s="6" t="s">
        <v>33967</v>
      </c>
      <c r="H6666" s="5" t="s">
        <v>33968</v>
      </c>
      <c r="I6666" s="8" t="s">
        <v>33969</v>
      </c>
      <c r="J6666" s="5" t="s">
        <v>42</v>
      </c>
      <c r="K6666" s="5" t="s">
        <v>1568</v>
      </c>
    </row>
    <row r="6667">
      <c r="A6667" s="4">
        <v>4475.0</v>
      </c>
      <c r="B6667" s="5" t="s">
        <v>33970</v>
      </c>
      <c r="C6667" s="5" t="s">
        <v>33971</v>
      </c>
      <c r="D6667" s="6" t="s">
        <v>33618</v>
      </c>
      <c r="E6667" s="5" t="s">
        <v>33537</v>
      </c>
      <c r="F6667" s="5" t="s">
        <v>7797</v>
      </c>
      <c r="G6667" s="6" t="s">
        <v>33972</v>
      </c>
      <c r="H6667" s="5" t="s">
        <v>33973</v>
      </c>
      <c r="I6667" s="8" t="s">
        <v>17781</v>
      </c>
      <c r="J6667" s="5" t="s">
        <v>108</v>
      </c>
      <c r="K6667" s="5" t="s">
        <v>24245</v>
      </c>
    </row>
    <row r="6668">
      <c r="A6668" s="4">
        <v>4474.0</v>
      </c>
      <c r="B6668" s="5" t="s">
        <v>33974</v>
      </c>
      <c r="C6668" s="5" t="s">
        <v>33975</v>
      </c>
      <c r="D6668" s="6" t="s">
        <v>33618</v>
      </c>
      <c r="E6668" s="5" t="s">
        <v>33537</v>
      </c>
      <c r="F6668" s="5" t="s">
        <v>7797</v>
      </c>
      <c r="G6668" s="6" t="s">
        <v>33976</v>
      </c>
      <c r="H6668" s="4" t="s">
        <v>33977</v>
      </c>
      <c r="I6668" s="8" t="s">
        <v>33978</v>
      </c>
      <c r="J6668" s="5" t="s">
        <v>93</v>
      </c>
      <c r="K6668" s="4" t="s">
        <v>42</v>
      </c>
    </row>
    <row r="6669">
      <c r="A6669" s="4">
        <v>4473.0</v>
      </c>
      <c r="B6669" s="5" t="s">
        <v>33979</v>
      </c>
      <c r="C6669" s="5" t="s">
        <v>33980</v>
      </c>
      <c r="D6669" s="6" t="s">
        <v>33618</v>
      </c>
      <c r="E6669" s="5" t="s">
        <v>33537</v>
      </c>
      <c r="F6669" s="5" t="s">
        <v>7797</v>
      </c>
      <c r="G6669" s="6" t="s">
        <v>33981</v>
      </c>
      <c r="H6669" s="7" t="s">
        <v>33982</v>
      </c>
      <c r="I6669" s="8" t="str">
        <f>LOWER(SUBSTITUTE(SUBSTITUTE(SUBSTITUTE(SUBSTITUTE(SUBSTITUTE(SUBSTITUTE(SUBSTITUTE(B6669,"S.L.",""),"SL",""),"S.A.",""),"SA","")," ",""),".",""),",",""))&amp;".com"</f>
        <v>dragonmundo.com</v>
      </c>
      <c r="J6669" s="5" t="s">
        <v>42</v>
      </c>
      <c r="K6669" s="4" t="s">
        <v>42</v>
      </c>
    </row>
    <row r="6670">
      <c r="A6670" s="4">
        <v>4472.0</v>
      </c>
      <c r="B6670" s="5" t="s">
        <v>33983</v>
      </c>
      <c r="C6670" s="5" t="s">
        <v>33984</v>
      </c>
      <c r="D6670" s="6" t="s">
        <v>33618</v>
      </c>
      <c r="E6670" s="5" t="s">
        <v>33537</v>
      </c>
      <c r="F6670" s="5" t="s">
        <v>7797</v>
      </c>
      <c r="G6670" s="6" t="s">
        <v>33985</v>
      </c>
      <c r="H6670" s="5" t="s">
        <v>33986</v>
      </c>
      <c r="I6670" s="8" t="s">
        <v>33987</v>
      </c>
      <c r="J6670" s="5" t="s">
        <v>108</v>
      </c>
      <c r="K6670" s="5" t="s">
        <v>5611</v>
      </c>
    </row>
    <row r="6671">
      <c r="A6671" s="4">
        <v>4471.0</v>
      </c>
      <c r="B6671" s="5" t="s">
        <v>33988</v>
      </c>
      <c r="C6671" s="5" t="s">
        <v>33989</v>
      </c>
      <c r="D6671" s="6" t="s">
        <v>33618</v>
      </c>
      <c r="E6671" s="5" t="s">
        <v>33537</v>
      </c>
      <c r="F6671" s="5" t="s">
        <v>7797</v>
      </c>
      <c r="G6671" s="6" t="s">
        <v>33990</v>
      </c>
      <c r="H6671" s="5" t="s">
        <v>33991</v>
      </c>
      <c r="I6671" s="8" t="s">
        <v>27971</v>
      </c>
      <c r="J6671" s="5" t="s">
        <v>42</v>
      </c>
      <c r="K6671" s="5" t="s">
        <v>1203</v>
      </c>
    </row>
    <row r="6672">
      <c r="A6672" s="4">
        <v>4470.0</v>
      </c>
      <c r="B6672" s="5" t="s">
        <v>33992</v>
      </c>
      <c r="C6672" s="5" t="s">
        <v>33993</v>
      </c>
      <c r="D6672" s="6" t="s">
        <v>33994</v>
      </c>
      <c r="E6672" s="5" t="s">
        <v>33537</v>
      </c>
      <c r="F6672" s="5" t="s">
        <v>7797</v>
      </c>
      <c r="G6672" s="6" t="s">
        <v>33995</v>
      </c>
      <c r="H6672" s="7" t="s">
        <v>33996</v>
      </c>
      <c r="I6672" s="8" t="s">
        <v>33997</v>
      </c>
      <c r="J6672" s="5" t="s">
        <v>108</v>
      </c>
      <c r="K6672" s="5" t="s">
        <v>754</v>
      </c>
    </row>
    <row r="6673">
      <c r="A6673" s="4">
        <v>4469.0</v>
      </c>
      <c r="B6673" s="5" t="s">
        <v>33998</v>
      </c>
      <c r="C6673" s="5" t="s">
        <v>33999</v>
      </c>
      <c r="D6673" s="6" t="s">
        <v>33618</v>
      </c>
      <c r="E6673" s="5" t="s">
        <v>33537</v>
      </c>
      <c r="F6673" s="5" t="s">
        <v>7797</v>
      </c>
      <c r="G6673" s="6" t="s">
        <v>34000</v>
      </c>
      <c r="H6673" s="7" t="s">
        <v>34001</v>
      </c>
      <c r="I6673" s="8" t="s">
        <v>34002</v>
      </c>
      <c r="J6673" s="5" t="s">
        <v>93</v>
      </c>
      <c r="K6673" s="4" t="s">
        <v>42</v>
      </c>
    </row>
    <row r="6674">
      <c r="A6674" s="4">
        <v>4468.0</v>
      </c>
      <c r="B6674" s="5" t="s">
        <v>34003</v>
      </c>
      <c r="C6674" s="5" t="s">
        <v>34004</v>
      </c>
      <c r="D6674" s="6" t="s">
        <v>33618</v>
      </c>
      <c r="E6674" s="5" t="s">
        <v>33537</v>
      </c>
      <c r="F6674" s="5" t="s">
        <v>7797</v>
      </c>
      <c r="G6674" s="6" t="s">
        <v>34005</v>
      </c>
      <c r="H6674" s="5" t="s">
        <v>34006</v>
      </c>
      <c r="I6674" s="8" t="s">
        <v>34007</v>
      </c>
      <c r="J6674" s="5" t="s">
        <v>42</v>
      </c>
      <c r="K6674" s="5" t="s">
        <v>85</v>
      </c>
    </row>
    <row r="6675">
      <c r="A6675" s="4">
        <v>4467.0</v>
      </c>
      <c r="B6675" s="5" t="s">
        <v>34008</v>
      </c>
      <c r="C6675" s="5" t="s">
        <v>34009</v>
      </c>
      <c r="D6675" s="6" t="s">
        <v>33618</v>
      </c>
      <c r="E6675" s="5" t="s">
        <v>33537</v>
      </c>
      <c r="F6675" s="5" t="s">
        <v>7797</v>
      </c>
      <c r="G6675" s="6" t="s">
        <v>34010</v>
      </c>
      <c r="H6675" s="7" t="s">
        <v>34011</v>
      </c>
      <c r="I6675" s="8" t="str">
        <f>LOWER(SUBSTITUTE(SUBSTITUTE(SUBSTITUTE(SUBSTITUTE(SUBSTITUTE(SUBSTITUTE(SUBSTITUTE(B6675,"S.L.",""),"SL",""),"S.A.",""),"SA","")," ",""),".",""),",",""))&amp;".com"</f>
        <v>hotelbuenavista.com</v>
      </c>
      <c r="J6675" s="5" t="s">
        <v>93</v>
      </c>
      <c r="K6675" s="5" t="s">
        <v>254</v>
      </c>
    </row>
    <row r="6676">
      <c r="A6676" s="4">
        <v>4466.0</v>
      </c>
      <c r="B6676" s="5" t="s">
        <v>34012</v>
      </c>
      <c r="C6676" s="5" t="s">
        <v>34013</v>
      </c>
      <c r="D6676" s="6" t="s">
        <v>33618</v>
      </c>
      <c r="E6676" s="5" t="s">
        <v>33537</v>
      </c>
      <c r="F6676" s="5" t="s">
        <v>7797</v>
      </c>
      <c r="G6676" s="6" t="s">
        <v>34014</v>
      </c>
      <c r="H6676" s="5" t="s">
        <v>10263</v>
      </c>
      <c r="I6676" s="8" t="s">
        <v>10249</v>
      </c>
      <c r="J6676" s="5" t="s">
        <v>108</v>
      </c>
      <c r="K6676" s="5" t="s">
        <v>15197</v>
      </c>
    </row>
    <row r="6677">
      <c r="A6677" s="4">
        <v>4465.0</v>
      </c>
      <c r="B6677" s="5" t="s">
        <v>34015</v>
      </c>
      <c r="C6677" s="5" t="s">
        <v>34016</v>
      </c>
      <c r="D6677" s="6" t="s">
        <v>33618</v>
      </c>
      <c r="E6677" s="5" t="s">
        <v>33537</v>
      </c>
      <c r="F6677" s="5" t="s">
        <v>7797</v>
      </c>
      <c r="G6677" s="6" t="s">
        <v>34017</v>
      </c>
      <c r="H6677" s="5" t="s">
        <v>34018</v>
      </c>
      <c r="I6677" s="8" t="s">
        <v>10039</v>
      </c>
      <c r="J6677" s="5" t="s">
        <v>108</v>
      </c>
      <c r="K6677" s="5" t="s">
        <v>17078</v>
      </c>
    </row>
    <row r="6678">
      <c r="A6678" s="4">
        <v>4464.0</v>
      </c>
      <c r="B6678" s="5" t="s">
        <v>33582</v>
      </c>
      <c r="C6678" s="5" t="s">
        <v>34019</v>
      </c>
      <c r="D6678" s="6" t="s">
        <v>33530</v>
      </c>
      <c r="E6678" s="5" t="s">
        <v>15575</v>
      </c>
      <c r="F6678" s="5" t="s">
        <v>7797</v>
      </c>
      <c r="G6678" s="6" t="s">
        <v>34020</v>
      </c>
      <c r="H6678" s="5" t="s">
        <v>34021</v>
      </c>
      <c r="I6678" s="8" t="s">
        <v>16780</v>
      </c>
      <c r="J6678" s="5" t="s">
        <v>42</v>
      </c>
      <c r="K6678" s="5" t="s">
        <v>10318</v>
      </c>
    </row>
    <row r="6679">
      <c r="A6679" s="4">
        <v>4463.0</v>
      </c>
      <c r="B6679" s="5" t="s">
        <v>18748</v>
      </c>
      <c r="C6679" s="5" t="s">
        <v>34022</v>
      </c>
      <c r="D6679" s="6" t="s">
        <v>33634</v>
      </c>
      <c r="E6679" s="5" t="s">
        <v>15575</v>
      </c>
      <c r="F6679" s="5" t="s">
        <v>7797</v>
      </c>
      <c r="G6679" s="6" t="s">
        <v>34023</v>
      </c>
      <c r="H6679" s="7" t="s">
        <v>34024</v>
      </c>
      <c r="I6679" s="8" t="str">
        <f>LOWER(SUBSTITUTE(SUBSTITUTE(SUBSTITUTE(SUBSTITUTE(SUBSTITUTE(SUBSTITUTE(SUBSTITUTE(B6679,"S.L.",""),"SL",""),"S.A.",""),"SA","")," ",""),".",""),",",""))&amp;".com"</f>
        <v>alicia.com</v>
      </c>
      <c r="J6679" s="5" t="s">
        <v>51</v>
      </c>
      <c r="K6679" s="5" t="s">
        <v>294</v>
      </c>
    </row>
    <row r="6680">
      <c r="A6680" s="4">
        <v>4462.0</v>
      </c>
      <c r="B6680" s="5" t="s">
        <v>34025</v>
      </c>
      <c r="C6680" s="5" t="s">
        <v>34026</v>
      </c>
      <c r="D6680" s="6" t="s">
        <v>33634</v>
      </c>
      <c r="E6680" s="5" t="s">
        <v>15575</v>
      </c>
      <c r="F6680" s="5" t="s">
        <v>7797</v>
      </c>
      <c r="G6680" s="6" t="s">
        <v>34027</v>
      </c>
      <c r="H6680" s="5" t="s">
        <v>34028</v>
      </c>
      <c r="I6680" s="8" t="s">
        <v>34029</v>
      </c>
      <c r="J6680" s="5" t="s">
        <v>42</v>
      </c>
      <c r="K6680" s="5" t="s">
        <v>115</v>
      </c>
    </row>
    <row r="6681">
      <c r="A6681" s="4">
        <v>4461.0</v>
      </c>
      <c r="B6681" s="5" t="s">
        <v>34030</v>
      </c>
      <c r="C6681" s="5" t="s">
        <v>34031</v>
      </c>
      <c r="D6681" s="6" t="s">
        <v>33634</v>
      </c>
      <c r="E6681" s="5" t="s">
        <v>15575</v>
      </c>
      <c r="F6681" s="5" t="s">
        <v>7797</v>
      </c>
      <c r="G6681" s="6" t="s">
        <v>34032</v>
      </c>
      <c r="H6681" s="5" t="s">
        <v>34033</v>
      </c>
      <c r="I6681" s="9" t="s">
        <v>34034</v>
      </c>
      <c r="J6681" s="5" t="s">
        <v>42</v>
      </c>
      <c r="K6681" s="5" t="s">
        <v>170</v>
      </c>
    </row>
    <row r="6682">
      <c r="A6682" s="4">
        <v>4460.0</v>
      </c>
      <c r="B6682" s="5" t="s">
        <v>34035</v>
      </c>
      <c r="C6682" s="5" t="s">
        <v>34036</v>
      </c>
      <c r="D6682" s="6" t="s">
        <v>34037</v>
      </c>
      <c r="E6682" s="5" t="s">
        <v>33628</v>
      </c>
      <c r="F6682" s="5" t="s">
        <v>7797</v>
      </c>
      <c r="G6682" s="6" t="s">
        <v>34038</v>
      </c>
      <c r="H6682" s="7" t="s">
        <v>34039</v>
      </c>
      <c r="I6682" s="8" t="str">
        <f t="shared" ref="I6682:I6683" si="50">LOWER(SUBSTITUTE(SUBSTITUTE(SUBSTITUTE(SUBSTITUTE(SUBSTITUTE(SUBSTITUTE(SUBSTITUTE(B6682,"S.L.",""),"SL",""),"S.A.",""),"SA","")," ",""),".",""),",",""))&amp;".com"</f>
        <v>trautebuchertgebschulz.com</v>
      </c>
      <c r="J6682" s="5" t="s">
        <v>18</v>
      </c>
      <c r="K6682" s="4" t="s">
        <v>42</v>
      </c>
    </row>
    <row r="6683">
      <c r="A6683" s="4">
        <v>4459.0</v>
      </c>
      <c r="B6683" s="5" t="s">
        <v>34040</v>
      </c>
      <c r="C6683" s="5" t="s">
        <v>34041</v>
      </c>
      <c r="D6683" s="6" t="s">
        <v>34037</v>
      </c>
      <c r="E6683" s="5" t="s">
        <v>33628</v>
      </c>
      <c r="F6683" s="5" t="s">
        <v>7797</v>
      </c>
      <c r="G6683" s="6" t="s">
        <v>34042</v>
      </c>
      <c r="H6683" s="7" t="s">
        <v>34043</v>
      </c>
      <c r="I6683" s="8" t="str">
        <f t="shared" si="50"/>
        <v>waterfrontbanus.com</v>
      </c>
      <c r="J6683" s="5" t="s">
        <v>18</v>
      </c>
      <c r="K6683" s="4" t="s">
        <v>42</v>
      </c>
    </row>
    <row r="6684">
      <c r="A6684" s="4">
        <v>4458.0</v>
      </c>
      <c r="B6684" s="5" t="s">
        <v>34044</v>
      </c>
      <c r="C6684" s="5" t="s">
        <v>33613</v>
      </c>
      <c r="D6684" s="6" t="s">
        <v>33506</v>
      </c>
      <c r="E6684" s="5" t="s">
        <v>15575</v>
      </c>
      <c r="F6684" s="5" t="s">
        <v>7797</v>
      </c>
      <c r="G6684" s="6" t="s">
        <v>34045</v>
      </c>
      <c r="H6684" s="7" t="s">
        <v>34046</v>
      </c>
      <c r="I6684" s="11" t="s">
        <v>34047</v>
      </c>
      <c r="J6684" s="5" t="s">
        <v>93</v>
      </c>
      <c r="K6684" s="4" t="s">
        <v>42</v>
      </c>
    </row>
    <row r="6685">
      <c r="A6685" s="4">
        <v>4457.0</v>
      </c>
      <c r="B6685" s="5" t="s">
        <v>34044</v>
      </c>
      <c r="C6685" s="5" t="s">
        <v>34048</v>
      </c>
      <c r="D6685" s="6" t="s">
        <v>33506</v>
      </c>
      <c r="E6685" s="5" t="s">
        <v>15575</v>
      </c>
      <c r="F6685" s="5" t="s">
        <v>7797</v>
      </c>
      <c r="G6685" s="6" t="s">
        <v>34049</v>
      </c>
      <c r="H6685" s="5" t="s">
        <v>34050</v>
      </c>
      <c r="I6685" s="11" t="s">
        <v>34051</v>
      </c>
      <c r="J6685" s="5" t="s">
        <v>42</v>
      </c>
      <c r="K6685" s="4" t="s">
        <v>42</v>
      </c>
    </row>
    <row r="6686">
      <c r="A6686" s="4">
        <v>4456.0</v>
      </c>
      <c r="B6686" s="5" t="s">
        <v>34052</v>
      </c>
      <c r="C6686" s="5" t="s">
        <v>34053</v>
      </c>
      <c r="D6686" s="6" t="s">
        <v>33506</v>
      </c>
      <c r="E6686" s="5" t="s">
        <v>15575</v>
      </c>
      <c r="F6686" s="5" t="s">
        <v>7797</v>
      </c>
      <c r="G6686" s="6" t="s">
        <v>34054</v>
      </c>
      <c r="H6686" s="7" t="s">
        <v>34055</v>
      </c>
      <c r="I6686" s="11" t="s">
        <v>34056</v>
      </c>
      <c r="J6686" s="5" t="s">
        <v>463</v>
      </c>
      <c r="K6686" s="4" t="s">
        <v>42</v>
      </c>
    </row>
    <row r="6687">
      <c r="A6687" s="4">
        <v>4455.0</v>
      </c>
      <c r="B6687" s="5" t="s">
        <v>34057</v>
      </c>
      <c r="C6687" s="5" t="s">
        <v>34058</v>
      </c>
      <c r="D6687" s="6" t="s">
        <v>33506</v>
      </c>
      <c r="E6687" s="5" t="s">
        <v>15575</v>
      </c>
      <c r="F6687" s="5" t="s">
        <v>7797</v>
      </c>
      <c r="G6687" s="6" t="s">
        <v>34059</v>
      </c>
      <c r="H6687" s="5" t="s">
        <v>34060</v>
      </c>
      <c r="I6687" s="9" t="s">
        <v>34061</v>
      </c>
      <c r="J6687" s="5" t="s">
        <v>108</v>
      </c>
      <c r="K6687" s="5" t="s">
        <v>1421</v>
      </c>
    </row>
    <row r="6688">
      <c r="A6688" s="4">
        <v>4454.0</v>
      </c>
      <c r="B6688" s="5" t="s">
        <v>20670</v>
      </c>
      <c r="C6688" s="5" t="s">
        <v>34062</v>
      </c>
      <c r="D6688" s="6" t="s">
        <v>33506</v>
      </c>
      <c r="E6688" s="5" t="s">
        <v>15575</v>
      </c>
      <c r="F6688" s="5" t="s">
        <v>7797</v>
      </c>
      <c r="G6688" s="6" t="s">
        <v>34063</v>
      </c>
      <c r="H6688" s="5" t="s">
        <v>34064</v>
      </c>
      <c r="I6688" s="8" t="s">
        <v>34065</v>
      </c>
      <c r="J6688" s="5" t="s">
        <v>108</v>
      </c>
      <c r="K6688" s="4" t="s">
        <v>42</v>
      </c>
    </row>
    <row r="6689">
      <c r="A6689" s="4">
        <v>4453.0</v>
      </c>
      <c r="B6689" s="5" t="s">
        <v>34066</v>
      </c>
      <c r="C6689" s="5" t="s">
        <v>33787</v>
      </c>
      <c r="D6689" s="6" t="s">
        <v>33506</v>
      </c>
      <c r="E6689" s="5" t="s">
        <v>15575</v>
      </c>
      <c r="F6689" s="5" t="s">
        <v>7797</v>
      </c>
      <c r="G6689" s="6" t="s">
        <v>34067</v>
      </c>
      <c r="H6689" s="5" t="s">
        <v>33789</v>
      </c>
      <c r="I6689" s="8" t="s">
        <v>33790</v>
      </c>
      <c r="J6689" s="5" t="s">
        <v>51</v>
      </c>
      <c r="K6689" s="5" t="s">
        <v>2201</v>
      </c>
    </row>
    <row r="6690">
      <c r="A6690" s="4">
        <v>4452.0</v>
      </c>
      <c r="B6690" s="5" t="s">
        <v>34068</v>
      </c>
      <c r="C6690" s="5" t="s">
        <v>34069</v>
      </c>
      <c r="D6690" s="6" t="s">
        <v>33594</v>
      </c>
      <c r="E6690" s="5" t="s">
        <v>15575</v>
      </c>
      <c r="F6690" s="5" t="s">
        <v>7797</v>
      </c>
      <c r="G6690" s="6" t="s">
        <v>34070</v>
      </c>
      <c r="H6690" s="5" t="s">
        <v>34071</v>
      </c>
      <c r="I6690" s="8" t="s">
        <v>34072</v>
      </c>
      <c r="J6690" s="5" t="s">
        <v>42</v>
      </c>
      <c r="K6690" s="5" t="s">
        <v>950</v>
      </c>
    </row>
    <row r="6691">
      <c r="A6691" s="4">
        <v>4451.0</v>
      </c>
      <c r="B6691" s="5" t="s">
        <v>34073</v>
      </c>
      <c r="C6691" s="5" t="s">
        <v>34074</v>
      </c>
      <c r="D6691" s="6" t="s">
        <v>33506</v>
      </c>
      <c r="E6691" s="5" t="s">
        <v>15575</v>
      </c>
      <c r="F6691" s="5" t="s">
        <v>7797</v>
      </c>
      <c r="G6691" s="6" t="s">
        <v>34075</v>
      </c>
      <c r="H6691" s="5" t="s">
        <v>34076</v>
      </c>
      <c r="I6691" s="8" t="s">
        <v>34077</v>
      </c>
      <c r="J6691" s="5" t="s">
        <v>18</v>
      </c>
      <c r="K6691" s="5" t="s">
        <v>5408</v>
      </c>
    </row>
    <row r="6692">
      <c r="A6692" s="4">
        <v>4449.0</v>
      </c>
      <c r="B6692" s="5" t="s">
        <v>34078</v>
      </c>
      <c r="C6692" s="5" t="s">
        <v>34079</v>
      </c>
      <c r="D6692" s="6" t="s">
        <v>33506</v>
      </c>
      <c r="E6692" s="5" t="s">
        <v>15575</v>
      </c>
      <c r="F6692" s="5" t="s">
        <v>7797</v>
      </c>
      <c r="G6692" s="6" t="s">
        <v>34080</v>
      </c>
      <c r="H6692" s="5" t="s">
        <v>34081</v>
      </c>
      <c r="I6692" s="8" t="s">
        <v>34082</v>
      </c>
      <c r="J6692" s="5" t="s">
        <v>108</v>
      </c>
      <c r="K6692" s="4" t="s">
        <v>42</v>
      </c>
    </row>
    <row r="6693">
      <c r="A6693" s="4">
        <v>4450.0</v>
      </c>
      <c r="B6693" s="5" t="s">
        <v>34083</v>
      </c>
      <c r="C6693" s="5" t="s">
        <v>34084</v>
      </c>
      <c r="D6693" s="6" t="s">
        <v>33506</v>
      </c>
      <c r="E6693" s="5" t="s">
        <v>15575</v>
      </c>
      <c r="F6693" s="5" t="s">
        <v>7797</v>
      </c>
      <c r="G6693" s="6" t="s">
        <v>34080</v>
      </c>
      <c r="H6693" s="5" t="s">
        <v>34085</v>
      </c>
      <c r="I6693" s="8" t="s">
        <v>34086</v>
      </c>
      <c r="J6693" s="5" t="s">
        <v>42</v>
      </c>
      <c r="K6693" s="5" t="s">
        <v>2700</v>
      </c>
    </row>
    <row r="6694">
      <c r="A6694" s="4">
        <v>4448.0</v>
      </c>
      <c r="B6694" s="5" t="s">
        <v>34087</v>
      </c>
      <c r="C6694" s="5" t="s">
        <v>34088</v>
      </c>
      <c r="D6694" s="6" t="s">
        <v>33594</v>
      </c>
      <c r="E6694" s="5" t="s">
        <v>15575</v>
      </c>
      <c r="F6694" s="5" t="s">
        <v>7797</v>
      </c>
      <c r="G6694" s="6" t="s">
        <v>34089</v>
      </c>
      <c r="H6694" s="5" t="s">
        <v>33309</v>
      </c>
      <c r="I6694" s="8" t="s">
        <v>34090</v>
      </c>
      <c r="J6694" s="5" t="s">
        <v>18</v>
      </c>
      <c r="K6694" s="5" t="s">
        <v>1210</v>
      </c>
    </row>
    <row r="6695">
      <c r="A6695" s="4">
        <v>4447.0</v>
      </c>
      <c r="B6695" s="5" t="s">
        <v>34091</v>
      </c>
      <c r="C6695" s="5" t="s">
        <v>34092</v>
      </c>
      <c r="D6695" s="6" t="s">
        <v>33506</v>
      </c>
      <c r="E6695" s="5" t="s">
        <v>15575</v>
      </c>
      <c r="F6695" s="5" t="s">
        <v>7797</v>
      </c>
      <c r="G6695" s="6" t="s">
        <v>34093</v>
      </c>
      <c r="H6695" s="5" t="s">
        <v>34094</v>
      </c>
      <c r="I6695" s="8" t="s">
        <v>34095</v>
      </c>
      <c r="J6695" s="5" t="s">
        <v>108</v>
      </c>
      <c r="K6695" s="5" t="s">
        <v>1198</v>
      </c>
    </row>
    <row r="6696">
      <c r="A6696" s="4">
        <v>4446.0</v>
      </c>
      <c r="B6696" s="5" t="s">
        <v>34096</v>
      </c>
      <c r="C6696" s="5" t="s">
        <v>34097</v>
      </c>
      <c r="D6696" s="6" t="s">
        <v>33817</v>
      </c>
      <c r="E6696" s="5" t="s">
        <v>15575</v>
      </c>
      <c r="F6696" s="5" t="s">
        <v>7797</v>
      </c>
      <c r="G6696" s="6" t="s">
        <v>34098</v>
      </c>
      <c r="H6696" s="5" t="s">
        <v>34099</v>
      </c>
      <c r="I6696" s="8" t="s">
        <v>17606</v>
      </c>
      <c r="J6696" s="5" t="s">
        <v>42</v>
      </c>
      <c r="K6696" s="5" t="s">
        <v>9927</v>
      </c>
    </row>
    <row r="6697">
      <c r="A6697" s="4">
        <v>4445.0</v>
      </c>
      <c r="B6697" s="5" t="s">
        <v>34100</v>
      </c>
      <c r="C6697" s="5" t="s">
        <v>34101</v>
      </c>
      <c r="D6697" s="6" t="s">
        <v>33594</v>
      </c>
      <c r="E6697" s="5" t="s">
        <v>15575</v>
      </c>
      <c r="F6697" s="5" t="s">
        <v>7797</v>
      </c>
      <c r="G6697" s="6" t="s">
        <v>34102</v>
      </c>
      <c r="H6697" s="7" t="s">
        <v>34103</v>
      </c>
      <c r="I6697" s="8" t="str">
        <f>LOWER(SUBSTITUTE(SUBSTITUTE(SUBSTITUTE(SUBSTITUTE(SUBSTITUTE(SUBSTITUTE(SUBSTITUTE(B6697,"S.L.",""),"SL",""),"S.A.",""),"SA","")," ",""),".",""),",",""))&amp;".com"</f>
        <v>galateamarbella.com</v>
      </c>
      <c r="J6697" s="5" t="s">
        <v>18</v>
      </c>
      <c r="K6697" s="4" t="s">
        <v>42</v>
      </c>
    </row>
    <row r="6698">
      <c r="A6698" s="4">
        <v>4444.0</v>
      </c>
      <c r="B6698" s="5" t="s">
        <v>34104</v>
      </c>
      <c r="C6698" s="5" t="s">
        <v>34105</v>
      </c>
      <c r="D6698" s="6" t="s">
        <v>33793</v>
      </c>
      <c r="E6698" s="5" t="s">
        <v>15575</v>
      </c>
      <c r="F6698" s="5" t="s">
        <v>7797</v>
      </c>
      <c r="G6698" s="6" t="s">
        <v>34106</v>
      </c>
      <c r="H6698" s="5" t="s">
        <v>34107</v>
      </c>
      <c r="I6698" s="8" t="s">
        <v>34108</v>
      </c>
      <c r="J6698" s="5" t="s">
        <v>108</v>
      </c>
      <c r="K6698" s="5" t="s">
        <v>280</v>
      </c>
    </row>
    <row r="6699">
      <c r="A6699" s="4">
        <v>4443.0</v>
      </c>
      <c r="B6699" s="5" t="s">
        <v>34109</v>
      </c>
      <c r="C6699" s="5" t="s">
        <v>34110</v>
      </c>
      <c r="D6699" s="6" t="s">
        <v>33594</v>
      </c>
      <c r="E6699" s="5" t="s">
        <v>15575</v>
      </c>
      <c r="F6699" s="5" t="s">
        <v>7797</v>
      </c>
      <c r="G6699" s="6" t="s">
        <v>34111</v>
      </c>
      <c r="H6699" s="5" t="s">
        <v>34112</v>
      </c>
      <c r="I6699" s="8" t="s">
        <v>34113</v>
      </c>
      <c r="J6699" s="5" t="s">
        <v>108</v>
      </c>
      <c r="K6699" s="5" t="s">
        <v>1495</v>
      </c>
    </row>
    <row r="6700">
      <c r="A6700" s="4">
        <v>4442.0</v>
      </c>
      <c r="B6700" s="5" t="s">
        <v>34114</v>
      </c>
      <c r="C6700" s="5" t="s">
        <v>34115</v>
      </c>
      <c r="D6700" s="6" t="s">
        <v>33506</v>
      </c>
      <c r="E6700" s="5" t="s">
        <v>15575</v>
      </c>
      <c r="F6700" s="5" t="s">
        <v>7797</v>
      </c>
      <c r="G6700" s="6" t="s">
        <v>34116</v>
      </c>
      <c r="H6700" s="5" t="s">
        <v>34117</v>
      </c>
      <c r="I6700" s="8" t="s">
        <v>34118</v>
      </c>
      <c r="J6700" s="5" t="s">
        <v>108</v>
      </c>
      <c r="K6700" s="4" t="s">
        <v>42</v>
      </c>
    </row>
    <row r="6701">
      <c r="A6701" s="4">
        <v>4441.0</v>
      </c>
      <c r="B6701" s="5" t="s">
        <v>34119</v>
      </c>
      <c r="C6701" s="5" t="s">
        <v>34120</v>
      </c>
      <c r="D6701" s="6" t="s">
        <v>33506</v>
      </c>
      <c r="E6701" s="5" t="s">
        <v>15575</v>
      </c>
      <c r="F6701" s="5" t="s">
        <v>7797</v>
      </c>
      <c r="G6701" s="6" t="s">
        <v>34121</v>
      </c>
      <c r="H6701" s="5" t="s">
        <v>34122</v>
      </c>
      <c r="I6701" s="8" t="s">
        <v>41</v>
      </c>
      <c r="J6701" s="5" t="s">
        <v>42</v>
      </c>
      <c r="K6701" s="5" t="s">
        <v>9753</v>
      </c>
    </row>
    <row r="6702">
      <c r="A6702" s="4">
        <v>4440.0</v>
      </c>
      <c r="B6702" s="5" t="s">
        <v>34123</v>
      </c>
      <c r="C6702" s="5" t="s">
        <v>34124</v>
      </c>
      <c r="D6702" s="6" t="s">
        <v>33530</v>
      </c>
      <c r="E6702" s="5" t="s">
        <v>15575</v>
      </c>
      <c r="F6702" s="5" t="s">
        <v>7797</v>
      </c>
      <c r="G6702" s="6" t="s">
        <v>34125</v>
      </c>
      <c r="H6702" s="5" t="s">
        <v>34126</v>
      </c>
      <c r="I6702" s="8" t="s">
        <v>34127</v>
      </c>
      <c r="J6702" s="5" t="s">
        <v>42</v>
      </c>
      <c r="K6702" s="5" t="s">
        <v>15027</v>
      </c>
    </row>
    <row r="6703">
      <c r="A6703" s="4">
        <v>4439.0</v>
      </c>
      <c r="B6703" s="5" t="s">
        <v>34128</v>
      </c>
      <c r="C6703" s="5" t="s">
        <v>34129</v>
      </c>
      <c r="D6703" s="6" t="s">
        <v>33512</v>
      </c>
      <c r="E6703" s="5" t="s">
        <v>33513</v>
      </c>
      <c r="F6703" s="5" t="s">
        <v>7797</v>
      </c>
      <c r="G6703" s="6" t="s">
        <v>34130</v>
      </c>
      <c r="H6703" s="5" t="s">
        <v>34131</v>
      </c>
      <c r="I6703" s="8" t="s">
        <v>16874</v>
      </c>
      <c r="J6703" s="5" t="s">
        <v>18</v>
      </c>
      <c r="K6703" s="5" t="s">
        <v>10232</v>
      </c>
    </row>
    <row r="6704">
      <c r="A6704" s="4">
        <v>4438.0</v>
      </c>
      <c r="B6704" s="5" t="s">
        <v>34132</v>
      </c>
      <c r="C6704" s="5" t="s">
        <v>34133</v>
      </c>
      <c r="D6704" s="6" t="s">
        <v>34134</v>
      </c>
      <c r="E6704" s="5" t="s">
        <v>34135</v>
      </c>
      <c r="F6704" s="5" t="s">
        <v>7797</v>
      </c>
      <c r="G6704" s="6" t="s">
        <v>34136</v>
      </c>
      <c r="H6704" s="5" t="s">
        <v>34137</v>
      </c>
      <c r="I6704" s="8" t="s">
        <v>34138</v>
      </c>
      <c r="J6704" s="5" t="s">
        <v>108</v>
      </c>
      <c r="K6704" s="5" t="s">
        <v>553</v>
      </c>
    </row>
    <row r="6705">
      <c r="A6705" s="4">
        <v>4437.0</v>
      </c>
      <c r="B6705" s="5" t="s">
        <v>34139</v>
      </c>
      <c r="C6705" s="5" t="s">
        <v>34140</v>
      </c>
      <c r="D6705" s="6" t="s">
        <v>34141</v>
      </c>
      <c r="E6705" s="5" t="s">
        <v>34142</v>
      </c>
      <c r="F6705" s="5" t="s">
        <v>7797</v>
      </c>
      <c r="G6705" s="6" t="s">
        <v>34143</v>
      </c>
      <c r="H6705" s="7" t="s">
        <v>34144</v>
      </c>
      <c r="I6705" s="8" t="str">
        <f>LOWER(SUBSTITUTE(SUBSTITUTE(SUBSTITUTE(SUBSTITUTE(SUBSTITUTE(SUBSTITUTE(SUBSTITUTE(B6705,"S.L.",""),"SL",""),"S.A.",""),"SA","")," ",""),".",""),",",""))&amp;".com"</f>
        <v>elrorio.com</v>
      </c>
      <c r="J6705" s="5" t="s">
        <v>93</v>
      </c>
      <c r="K6705" s="5" t="s">
        <v>553</v>
      </c>
    </row>
    <row r="6706">
      <c r="A6706" s="4">
        <v>4436.0</v>
      </c>
      <c r="B6706" s="5" t="s">
        <v>34145</v>
      </c>
      <c r="C6706" s="5" t="s">
        <v>34140</v>
      </c>
      <c r="D6706" s="6" t="s">
        <v>34141</v>
      </c>
      <c r="E6706" s="5" t="s">
        <v>34142</v>
      </c>
      <c r="F6706" s="5" t="s">
        <v>7797</v>
      </c>
      <c r="G6706" s="6" t="s">
        <v>34146</v>
      </c>
      <c r="H6706" s="7" t="s">
        <v>34147</v>
      </c>
      <c r="I6706" s="8" t="s">
        <v>34148</v>
      </c>
      <c r="J6706" s="5" t="s">
        <v>18</v>
      </c>
      <c r="K6706" s="5" t="s">
        <v>19</v>
      </c>
    </row>
    <row r="6707">
      <c r="A6707" s="4">
        <v>4435.0</v>
      </c>
      <c r="B6707" s="5" t="s">
        <v>34149</v>
      </c>
      <c r="C6707" s="5" t="s">
        <v>34150</v>
      </c>
      <c r="D6707" s="6" t="s">
        <v>34151</v>
      </c>
      <c r="E6707" s="5" t="s">
        <v>34152</v>
      </c>
      <c r="F6707" s="5" t="s">
        <v>7797</v>
      </c>
      <c r="G6707" s="6" t="s">
        <v>34153</v>
      </c>
      <c r="H6707" s="5" t="s">
        <v>34154</v>
      </c>
      <c r="I6707" s="8" t="s">
        <v>34155</v>
      </c>
      <c r="J6707" s="5" t="s">
        <v>93</v>
      </c>
      <c r="K6707" s="5" t="s">
        <v>126</v>
      </c>
    </row>
    <row r="6708">
      <c r="A6708" s="4">
        <v>4434.0</v>
      </c>
      <c r="B6708" s="5" t="s">
        <v>34156</v>
      </c>
      <c r="C6708" s="5" t="s">
        <v>34157</v>
      </c>
      <c r="D6708" s="6" t="s">
        <v>34151</v>
      </c>
      <c r="E6708" s="5" t="s">
        <v>34152</v>
      </c>
      <c r="F6708" s="5" t="s">
        <v>7797</v>
      </c>
      <c r="G6708" s="6" t="s">
        <v>34153</v>
      </c>
      <c r="H6708" s="5" t="s">
        <v>34158</v>
      </c>
      <c r="I6708" s="9" t="s">
        <v>34159</v>
      </c>
      <c r="J6708" s="5" t="s">
        <v>93</v>
      </c>
      <c r="K6708" s="5" t="s">
        <v>126</v>
      </c>
    </row>
    <row r="6709">
      <c r="A6709" s="4">
        <v>4433.0</v>
      </c>
      <c r="B6709" s="5" t="s">
        <v>34160</v>
      </c>
      <c r="C6709" s="5" t="s">
        <v>34161</v>
      </c>
      <c r="D6709" s="6" t="s">
        <v>34162</v>
      </c>
      <c r="E6709" s="5" t="s">
        <v>34163</v>
      </c>
      <c r="F6709" s="5" t="s">
        <v>7797</v>
      </c>
      <c r="G6709" s="6" t="s">
        <v>34164</v>
      </c>
      <c r="H6709" s="5" t="s">
        <v>34165</v>
      </c>
      <c r="I6709" s="8" t="s">
        <v>34166</v>
      </c>
      <c r="J6709" s="5" t="s">
        <v>42</v>
      </c>
      <c r="K6709" s="4" t="s">
        <v>42</v>
      </c>
    </row>
    <row r="6710">
      <c r="A6710" s="4">
        <v>4432.0</v>
      </c>
      <c r="B6710" s="5" t="s">
        <v>34167</v>
      </c>
      <c r="C6710" s="5" t="s">
        <v>34168</v>
      </c>
      <c r="D6710" s="6" t="s">
        <v>34169</v>
      </c>
      <c r="E6710" s="5" t="s">
        <v>33829</v>
      </c>
      <c r="F6710" s="5" t="s">
        <v>7797</v>
      </c>
      <c r="G6710" s="6" t="s">
        <v>34170</v>
      </c>
      <c r="H6710" s="7" t="s">
        <v>34171</v>
      </c>
      <c r="I6710" s="8" t="str">
        <f t="shared" ref="I6710:I6712" si="51">LOWER(SUBSTITUTE(SUBSTITUTE(SUBSTITUTE(SUBSTITUTE(SUBSTITUTE(SUBSTITUTE(SUBSTITUTE(B6710,"S.L.",""),"SL",""),"S.A.",""),"SA","")," ",""),".",""),",",""))&amp;".com"</f>
        <v>hotellaspedrizas.com</v>
      </c>
      <c r="J6710" s="5" t="s">
        <v>42</v>
      </c>
      <c r="K6710" s="5" t="s">
        <v>294</v>
      </c>
    </row>
    <row r="6711">
      <c r="A6711" s="4">
        <v>4431.0</v>
      </c>
      <c r="B6711" s="5" t="s">
        <v>34172</v>
      </c>
      <c r="C6711" s="5" t="s">
        <v>34173</v>
      </c>
      <c r="D6711" s="6" t="s">
        <v>34174</v>
      </c>
      <c r="E6711" s="5" t="s">
        <v>34175</v>
      </c>
      <c r="F6711" s="5" t="s">
        <v>7797</v>
      </c>
      <c r="G6711" s="6" t="s">
        <v>34176</v>
      </c>
      <c r="H6711" s="7" t="s">
        <v>34177</v>
      </c>
      <c r="I6711" s="8" t="str">
        <f t="shared" si="51"/>
        <v>lacasonalosmoriscoshotel.com</v>
      </c>
      <c r="J6711" s="5" t="s">
        <v>463</v>
      </c>
      <c r="K6711" s="5" t="s">
        <v>260</v>
      </c>
    </row>
    <row r="6712">
      <c r="A6712" s="4">
        <v>4430.0</v>
      </c>
      <c r="B6712" s="5" t="s">
        <v>34178</v>
      </c>
      <c r="C6712" s="5" t="s">
        <v>34179</v>
      </c>
      <c r="D6712" s="6" t="s">
        <v>34174</v>
      </c>
      <c r="E6712" s="5" t="s">
        <v>34175</v>
      </c>
      <c r="F6712" s="5" t="s">
        <v>7797</v>
      </c>
      <c r="G6712" s="6" t="s">
        <v>34180</v>
      </c>
      <c r="H6712" s="7" t="s">
        <v>34181</v>
      </c>
      <c r="I6712" s="8" t="str">
        <f t="shared" si="51"/>
        <v>arcodelsol.com</v>
      </c>
      <c r="J6712" s="5" t="s">
        <v>93</v>
      </c>
      <c r="K6712" s="5" t="s">
        <v>19</v>
      </c>
    </row>
    <row r="6713">
      <c r="A6713" s="4">
        <v>4429.0</v>
      </c>
      <c r="B6713" s="5" t="s">
        <v>34182</v>
      </c>
      <c r="C6713" s="5" t="s">
        <v>34183</v>
      </c>
      <c r="D6713" s="6" t="s">
        <v>34184</v>
      </c>
      <c r="E6713" s="5" t="s">
        <v>34185</v>
      </c>
      <c r="F6713" s="5" t="s">
        <v>7797</v>
      </c>
      <c r="G6713" s="6" t="s">
        <v>34186</v>
      </c>
      <c r="H6713" s="5" t="s">
        <v>34187</v>
      </c>
      <c r="I6713" s="8" t="s">
        <v>34188</v>
      </c>
      <c r="J6713" s="5" t="s">
        <v>108</v>
      </c>
      <c r="K6713" s="5" t="s">
        <v>19</v>
      </c>
    </row>
    <row r="6714">
      <c r="A6714" s="4">
        <v>4428.0</v>
      </c>
      <c r="B6714" s="5" t="s">
        <v>34189</v>
      </c>
      <c r="C6714" s="5" t="s">
        <v>34190</v>
      </c>
      <c r="D6714" s="6" t="s">
        <v>34191</v>
      </c>
      <c r="E6714" s="5" t="s">
        <v>34192</v>
      </c>
      <c r="F6714" s="5" t="s">
        <v>7797</v>
      </c>
      <c r="G6714" s="6" t="s">
        <v>34193</v>
      </c>
      <c r="H6714" s="7" t="s">
        <v>34194</v>
      </c>
      <c r="I6714" s="8" t="str">
        <f>LOWER(SUBSTITUTE(SUBSTITUTE(SUBSTITUTE(SUBSTITUTE(SUBSTITUTE(SUBSTITUTE(SUBSTITUTE(B6714,"S.L.",""),"SL",""),"S.A.",""),"SA","")," ",""),".",""),",",""))&amp;".com"</f>
        <v>escua.com</v>
      </c>
      <c r="J6714" s="5" t="s">
        <v>108</v>
      </c>
      <c r="K6714" s="5" t="s">
        <v>260</v>
      </c>
    </row>
    <row r="6715">
      <c r="A6715" s="4">
        <v>4427.0</v>
      </c>
      <c r="B6715" s="5" t="s">
        <v>34195</v>
      </c>
      <c r="C6715" s="5" t="s">
        <v>34196</v>
      </c>
      <c r="D6715" s="6" t="s">
        <v>34134</v>
      </c>
      <c r="E6715" s="5" t="s">
        <v>34192</v>
      </c>
      <c r="F6715" s="5" t="s">
        <v>7797</v>
      </c>
      <c r="G6715" s="6" t="s">
        <v>34197</v>
      </c>
      <c r="H6715" s="5" t="s">
        <v>34198</v>
      </c>
      <c r="I6715" s="9" t="s">
        <v>34199</v>
      </c>
      <c r="J6715" s="5" t="s">
        <v>108</v>
      </c>
      <c r="K6715" s="5" t="s">
        <v>19</v>
      </c>
    </row>
    <row r="6716">
      <c r="A6716" s="4">
        <v>4426.0</v>
      </c>
      <c r="B6716" s="5" t="s">
        <v>34200</v>
      </c>
      <c r="C6716" s="5" t="s">
        <v>34201</v>
      </c>
      <c r="D6716" s="6" t="s">
        <v>34202</v>
      </c>
      <c r="E6716" s="5" t="s">
        <v>24346</v>
      </c>
      <c r="F6716" s="5" t="s">
        <v>7797</v>
      </c>
      <c r="G6716" s="6" t="s">
        <v>34203</v>
      </c>
      <c r="H6716" s="5" t="s">
        <v>34204</v>
      </c>
      <c r="I6716" s="8" t="s">
        <v>34205</v>
      </c>
      <c r="J6716" s="5" t="s">
        <v>108</v>
      </c>
      <c r="K6716" s="5" t="s">
        <v>152</v>
      </c>
    </row>
    <row r="6717">
      <c r="A6717" s="4">
        <v>4425.0</v>
      </c>
      <c r="B6717" s="5" t="s">
        <v>34206</v>
      </c>
      <c r="C6717" s="5" t="s">
        <v>34207</v>
      </c>
      <c r="D6717" s="6" t="s">
        <v>33828</v>
      </c>
      <c r="E6717" s="5" t="s">
        <v>33829</v>
      </c>
      <c r="F6717" s="5" t="s">
        <v>7797</v>
      </c>
      <c r="G6717" s="6" t="s">
        <v>34208</v>
      </c>
      <c r="H6717" s="5" t="s">
        <v>33851</v>
      </c>
      <c r="I6717" s="8" t="s">
        <v>34209</v>
      </c>
      <c r="J6717" s="5" t="s">
        <v>18</v>
      </c>
      <c r="K6717" s="5" t="s">
        <v>1427</v>
      </c>
    </row>
    <row r="6718">
      <c r="A6718" s="4">
        <v>4424.0</v>
      </c>
      <c r="B6718" s="5" t="s">
        <v>34210</v>
      </c>
      <c r="C6718" s="5" t="s">
        <v>34211</v>
      </c>
      <c r="D6718" s="6" t="s">
        <v>33828</v>
      </c>
      <c r="E6718" s="5" t="s">
        <v>33829</v>
      </c>
      <c r="F6718" s="5" t="s">
        <v>7797</v>
      </c>
      <c r="G6718" s="6" t="s">
        <v>34212</v>
      </c>
      <c r="H6718" s="7" t="s">
        <v>34213</v>
      </c>
      <c r="I6718" s="8" t="str">
        <f t="shared" ref="I6718:I6719" si="52">LOWER(SUBSTITUTE(SUBSTITUTE(SUBSTITUTE(SUBSTITUTE(SUBSTITUTE(SUBSTITUTE(SUBSTITUTE(B6718,"S.L.",""),"SL",""),"S.A.",""),"SA","")," ",""),".",""),",",""))&amp;".com"</f>
        <v>lasvillasdeantikariahotel.com</v>
      </c>
      <c r="J6718" s="5" t="s">
        <v>93</v>
      </c>
      <c r="K6718" s="5" t="s">
        <v>1685</v>
      </c>
    </row>
    <row r="6719">
      <c r="A6719" s="4">
        <v>4423.0</v>
      </c>
      <c r="B6719" s="5" t="s">
        <v>34214</v>
      </c>
      <c r="C6719" s="5" t="s">
        <v>34215</v>
      </c>
      <c r="D6719" s="6" t="s">
        <v>34216</v>
      </c>
      <c r="E6719" s="5" t="s">
        <v>34217</v>
      </c>
      <c r="F6719" s="5" t="s">
        <v>34217</v>
      </c>
      <c r="G6719" s="6" t="s">
        <v>34218</v>
      </c>
      <c r="H6719" s="7" t="s">
        <v>34219</v>
      </c>
      <c r="I6719" s="8" t="str">
        <f t="shared" si="52"/>
        <v>melillapuerto.com</v>
      </c>
      <c r="J6719" s="5" t="s">
        <v>108</v>
      </c>
      <c r="K6719" s="5" t="s">
        <v>7842</v>
      </c>
    </row>
    <row r="6720">
      <c r="A6720" s="4">
        <v>4422.0</v>
      </c>
      <c r="B6720" s="5" t="s">
        <v>34220</v>
      </c>
      <c r="C6720" s="5" t="s">
        <v>34221</v>
      </c>
      <c r="D6720" s="6" t="s">
        <v>34222</v>
      </c>
      <c r="E6720" s="5" t="s">
        <v>34217</v>
      </c>
      <c r="F6720" s="5" t="s">
        <v>34217</v>
      </c>
      <c r="G6720" s="6" t="s">
        <v>34223</v>
      </c>
      <c r="H6720" s="5" t="s">
        <v>34224</v>
      </c>
      <c r="I6720" s="9" t="s">
        <v>34225</v>
      </c>
      <c r="J6720" s="5" t="s">
        <v>93</v>
      </c>
      <c r="K6720" s="4" t="s">
        <v>42</v>
      </c>
    </row>
    <row r="6721">
      <c r="A6721" s="4">
        <v>4421.0</v>
      </c>
      <c r="B6721" s="5" t="s">
        <v>34226</v>
      </c>
      <c r="C6721" s="5" t="s">
        <v>34227</v>
      </c>
      <c r="D6721" s="6" t="s">
        <v>34228</v>
      </c>
      <c r="E6721" s="5" t="s">
        <v>34217</v>
      </c>
      <c r="F6721" s="5" t="s">
        <v>34217</v>
      </c>
      <c r="G6721" s="6" t="s">
        <v>34229</v>
      </c>
      <c r="H6721" s="5" t="s">
        <v>34230</v>
      </c>
      <c r="I6721" s="9" t="s">
        <v>34231</v>
      </c>
      <c r="J6721" s="5" t="s">
        <v>93</v>
      </c>
      <c r="K6721" s="5" t="s">
        <v>218</v>
      </c>
    </row>
    <row r="6722">
      <c r="A6722" s="4">
        <v>4420.0</v>
      </c>
      <c r="B6722" s="5" t="s">
        <v>34232</v>
      </c>
      <c r="C6722" s="5" t="s">
        <v>34233</v>
      </c>
      <c r="D6722" s="6" t="s">
        <v>34228</v>
      </c>
      <c r="E6722" s="5" t="s">
        <v>34217</v>
      </c>
      <c r="F6722" s="5" t="s">
        <v>34217</v>
      </c>
      <c r="G6722" s="6" t="s">
        <v>34234</v>
      </c>
      <c r="H6722" s="5" t="s">
        <v>34235</v>
      </c>
      <c r="I6722" s="8" t="s">
        <v>34236</v>
      </c>
      <c r="J6722" s="5" t="s">
        <v>93</v>
      </c>
      <c r="K6722" s="5" t="s">
        <v>1144</v>
      </c>
    </row>
    <row r="6723">
      <c r="A6723" s="4">
        <v>4419.0</v>
      </c>
      <c r="B6723" s="5" t="s">
        <v>34214</v>
      </c>
      <c r="C6723" s="5" t="s">
        <v>34237</v>
      </c>
      <c r="D6723" s="6" t="s">
        <v>34216</v>
      </c>
      <c r="E6723" s="5" t="s">
        <v>34217</v>
      </c>
      <c r="F6723" s="5" t="s">
        <v>34217</v>
      </c>
      <c r="G6723" s="6" t="s">
        <v>34238</v>
      </c>
      <c r="H6723" s="7" t="s">
        <v>34219</v>
      </c>
      <c r="I6723" s="8" t="str">
        <f t="shared" ref="I6723:I6724" si="53">LOWER(SUBSTITUTE(SUBSTITUTE(SUBSTITUTE(SUBSTITUTE(SUBSTITUTE(SUBSTITUTE(SUBSTITUTE(B6723,"S.L.",""),"SL",""),"S.A.",""),"SA","")," ",""),".",""),",",""))&amp;".com"</f>
        <v>melillapuerto.com</v>
      </c>
      <c r="J6723" s="5" t="s">
        <v>51</v>
      </c>
      <c r="K6723" s="5" t="s">
        <v>7640</v>
      </c>
    </row>
    <row r="6724">
      <c r="A6724" s="4">
        <v>4418.0</v>
      </c>
      <c r="B6724" s="5" t="s">
        <v>34239</v>
      </c>
      <c r="C6724" s="5" t="s">
        <v>34240</v>
      </c>
      <c r="D6724" s="6" t="s">
        <v>33519</v>
      </c>
      <c r="E6724" s="5" t="s">
        <v>33520</v>
      </c>
      <c r="F6724" s="5" t="s">
        <v>7797</v>
      </c>
      <c r="G6724" s="6" t="s">
        <v>34241</v>
      </c>
      <c r="H6724" s="7" t="s">
        <v>34242</v>
      </c>
      <c r="I6724" s="8" t="str">
        <f t="shared" si="53"/>
        <v>andalusianpremises.com</v>
      </c>
      <c r="J6724" s="5" t="s">
        <v>108</v>
      </c>
      <c r="K6724" s="4" t="s">
        <v>42</v>
      </c>
    </row>
    <row r="6725">
      <c r="A6725" s="4">
        <v>4417.0</v>
      </c>
      <c r="B6725" s="5" t="s">
        <v>34243</v>
      </c>
      <c r="C6725" s="5" t="s">
        <v>34244</v>
      </c>
      <c r="D6725" s="6" t="s">
        <v>33519</v>
      </c>
      <c r="E6725" s="5" t="s">
        <v>33520</v>
      </c>
      <c r="F6725" s="5" t="s">
        <v>7797</v>
      </c>
      <c r="G6725" s="6" t="s">
        <v>34245</v>
      </c>
      <c r="H6725" s="5" t="s">
        <v>34246</v>
      </c>
      <c r="I6725" s="8" t="s">
        <v>34247</v>
      </c>
      <c r="J6725" s="5" t="s">
        <v>108</v>
      </c>
      <c r="K6725" s="5" t="s">
        <v>10996</v>
      </c>
    </row>
    <row r="6726">
      <c r="A6726" s="4">
        <v>4416.0</v>
      </c>
      <c r="B6726" s="5" t="s">
        <v>34248</v>
      </c>
      <c r="C6726" s="5" t="s">
        <v>34249</v>
      </c>
      <c r="D6726" s="6" t="s">
        <v>33519</v>
      </c>
      <c r="E6726" s="5" t="s">
        <v>33520</v>
      </c>
      <c r="F6726" s="5" t="s">
        <v>7797</v>
      </c>
      <c r="G6726" s="6" t="s">
        <v>34250</v>
      </c>
      <c r="H6726" s="5" t="s">
        <v>34251</v>
      </c>
      <c r="I6726" s="8" t="s">
        <v>34252</v>
      </c>
      <c r="J6726" s="5" t="s">
        <v>51</v>
      </c>
      <c r="K6726" s="5" t="s">
        <v>17291</v>
      </c>
    </row>
    <row r="6727">
      <c r="A6727" s="4">
        <v>4415.0</v>
      </c>
      <c r="B6727" s="5" t="s">
        <v>34253</v>
      </c>
      <c r="C6727" s="5" t="s">
        <v>34254</v>
      </c>
      <c r="D6727" s="6" t="s">
        <v>33543</v>
      </c>
      <c r="E6727" s="5" t="s">
        <v>33544</v>
      </c>
      <c r="F6727" s="5" t="s">
        <v>7797</v>
      </c>
      <c r="G6727" s="6" t="s">
        <v>34255</v>
      </c>
      <c r="H6727" s="5" t="s">
        <v>34256</v>
      </c>
      <c r="I6727" s="9" t="s">
        <v>34257</v>
      </c>
      <c r="J6727" s="5" t="s">
        <v>93</v>
      </c>
      <c r="K6727" s="5" t="s">
        <v>5931</v>
      </c>
    </row>
    <row r="6728">
      <c r="A6728" s="4">
        <v>4414.0</v>
      </c>
      <c r="B6728" s="5" t="s">
        <v>34258</v>
      </c>
      <c r="C6728" s="5" t="s">
        <v>34259</v>
      </c>
      <c r="D6728" s="6" t="s">
        <v>33519</v>
      </c>
      <c r="E6728" s="5" t="s">
        <v>33520</v>
      </c>
      <c r="F6728" s="5" t="s">
        <v>7797</v>
      </c>
      <c r="G6728" s="6" t="s">
        <v>34260</v>
      </c>
      <c r="H6728" s="7" t="s">
        <v>34261</v>
      </c>
      <c r="I6728" s="8" t="str">
        <f>LOWER(SUBSTITUTE(SUBSTITUTE(SUBSTITUTE(SUBSTITUTE(SUBSTITUTE(SUBSTITUTE(SUBSTITUTE(B6728,"S.L.",""),"SL",""),"S.A.",""),"SA","")," ",""),".",""),",",""))&amp;".com"</f>
        <v>mijascostaapartments.com</v>
      </c>
      <c r="J6728" s="5" t="s">
        <v>108</v>
      </c>
      <c r="K6728" s="4" t="s">
        <v>42</v>
      </c>
    </row>
    <row r="6729">
      <c r="A6729" s="4">
        <v>4413.0</v>
      </c>
      <c r="B6729" s="5" t="s">
        <v>34262</v>
      </c>
      <c r="C6729" s="5" t="s">
        <v>34263</v>
      </c>
      <c r="D6729" s="6" t="s">
        <v>33543</v>
      </c>
      <c r="E6729" s="5" t="s">
        <v>33544</v>
      </c>
      <c r="F6729" s="5" t="s">
        <v>7797</v>
      </c>
      <c r="G6729" s="6" t="s">
        <v>34260</v>
      </c>
      <c r="H6729" s="5" t="s">
        <v>34264</v>
      </c>
      <c r="I6729" s="8" t="s">
        <v>34265</v>
      </c>
      <c r="J6729" s="5" t="s">
        <v>108</v>
      </c>
      <c r="K6729" s="4" t="s">
        <v>42</v>
      </c>
    </row>
    <row r="6730">
      <c r="A6730" s="4">
        <v>4412.0</v>
      </c>
      <c r="B6730" s="5" t="s">
        <v>34266</v>
      </c>
      <c r="C6730" s="5" t="s">
        <v>34267</v>
      </c>
      <c r="D6730" s="6" t="s">
        <v>33543</v>
      </c>
      <c r="E6730" s="5" t="s">
        <v>33544</v>
      </c>
      <c r="F6730" s="5" t="s">
        <v>7797</v>
      </c>
      <c r="G6730" s="6" t="s">
        <v>34268</v>
      </c>
      <c r="H6730" s="7" t="s">
        <v>34269</v>
      </c>
      <c r="I6730" s="8" t="str">
        <f>LOWER(SUBSTITUTE(SUBSTITUTE(SUBSTITUTE(SUBSTITUTE(SUBSTITUTE(SUBSTITUTE(SUBSTITUTE(B6730,"S.L.",""),"SL",""),"S.A.",""),"SA","")," ",""),".",""),",",""))&amp;".com"</f>
        <v>kratse.com</v>
      </c>
      <c r="J6730" s="5" t="s">
        <v>108</v>
      </c>
      <c r="K6730" s="4" t="s">
        <v>42</v>
      </c>
    </row>
    <row r="6731">
      <c r="A6731" s="4">
        <v>4411.0</v>
      </c>
      <c r="B6731" s="5" t="s">
        <v>2076</v>
      </c>
      <c r="C6731" s="5" t="s">
        <v>34270</v>
      </c>
      <c r="D6731" s="6" t="s">
        <v>33543</v>
      </c>
      <c r="E6731" s="5" t="s">
        <v>33544</v>
      </c>
      <c r="F6731" s="5" t="s">
        <v>7797</v>
      </c>
      <c r="G6731" s="6" t="s">
        <v>34271</v>
      </c>
      <c r="H6731" s="5" t="s">
        <v>34272</v>
      </c>
      <c r="I6731" s="8" t="s">
        <v>34273</v>
      </c>
      <c r="J6731" s="5" t="s">
        <v>108</v>
      </c>
      <c r="K6731" s="5" t="s">
        <v>19</v>
      </c>
    </row>
    <row r="6732">
      <c r="A6732" s="4">
        <v>4410.0</v>
      </c>
      <c r="B6732" s="5" t="s">
        <v>34266</v>
      </c>
      <c r="C6732" s="5" t="s">
        <v>34274</v>
      </c>
      <c r="D6732" s="6" t="s">
        <v>33543</v>
      </c>
      <c r="E6732" s="5" t="s">
        <v>33544</v>
      </c>
      <c r="F6732" s="5" t="s">
        <v>7797</v>
      </c>
      <c r="G6732" s="6" t="s">
        <v>34275</v>
      </c>
      <c r="H6732" s="7" t="s">
        <v>34269</v>
      </c>
      <c r="I6732" s="8" t="str">
        <f>LOWER(SUBSTITUTE(SUBSTITUTE(SUBSTITUTE(SUBSTITUTE(SUBSTITUTE(SUBSTITUTE(SUBSTITUTE(B6732,"S.L.",""),"SL",""),"S.A.",""),"SA","")," ",""),".",""),",",""))&amp;".com"</f>
        <v>kratse.com</v>
      </c>
      <c r="J6732" s="5" t="s">
        <v>42</v>
      </c>
      <c r="K6732" s="4" t="s">
        <v>42</v>
      </c>
    </row>
    <row r="6733">
      <c r="A6733" s="4">
        <v>4409.0</v>
      </c>
      <c r="B6733" s="5" t="s">
        <v>34276</v>
      </c>
      <c r="C6733" s="5" t="s">
        <v>34277</v>
      </c>
      <c r="D6733" s="6" t="s">
        <v>33543</v>
      </c>
      <c r="E6733" s="5" t="s">
        <v>33544</v>
      </c>
      <c r="F6733" s="5" t="s">
        <v>7797</v>
      </c>
      <c r="G6733" s="6" t="s">
        <v>34278</v>
      </c>
      <c r="H6733" s="5" t="s">
        <v>34279</v>
      </c>
      <c r="I6733" s="8" t="s">
        <v>16780</v>
      </c>
      <c r="J6733" s="5" t="s">
        <v>108</v>
      </c>
      <c r="K6733" s="5" t="s">
        <v>18641</v>
      </c>
    </row>
    <row r="6734">
      <c r="A6734" s="4">
        <v>4408.0</v>
      </c>
      <c r="B6734" s="5" t="s">
        <v>34280</v>
      </c>
      <c r="C6734" s="5" t="s">
        <v>34281</v>
      </c>
      <c r="D6734" s="6" t="s">
        <v>34282</v>
      </c>
      <c r="E6734" s="5" t="s">
        <v>7797</v>
      </c>
      <c r="F6734" s="5" t="s">
        <v>7797</v>
      </c>
      <c r="G6734" s="6" t="s">
        <v>34283</v>
      </c>
      <c r="H6734" s="7" t="s">
        <v>34284</v>
      </c>
      <c r="I6734" s="4" t="str">
        <f>LOWER(SUBSTITUTE(SUBSTITUTE(SUBSTITUTE(SUBSTITUTE(SUBSTITUTE(SUBSTITUTE(SUBSTITUTE(B6734,"S.L.",""),"SL",""),"S.A.",""),"SA","")," ",""),".",""),",",""))&amp;".com"</f>
        <v>hotelcavázquez.com</v>
      </c>
      <c r="J6734" s="5" t="s">
        <v>93</v>
      </c>
      <c r="K6734" s="5" t="s">
        <v>308</v>
      </c>
    </row>
    <row r="6735">
      <c r="A6735" s="4">
        <v>4407.0</v>
      </c>
      <c r="B6735" s="5" t="s">
        <v>34285</v>
      </c>
      <c r="C6735" s="5" t="s">
        <v>34286</v>
      </c>
      <c r="D6735" s="6" t="s">
        <v>34287</v>
      </c>
      <c r="E6735" s="5" t="s">
        <v>7797</v>
      </c>
      <c r="F6735" s="5" t="s">
        <v>7797</v>
      </c>
      <c r="G6735" s="6" t="s">
        <v>34288</v>
      </c>
      <c r="H6735" s="5" t="s">
        <v>34289</v>
      </c>
      <c r="I6735" s="8" t="s">
        <v>34290</v>
      </c>
      <c r="J6735" s="5" t="s">
        <v>51</v>
      </c>
      <c r="K6735" s="5" t="s">
        <v>553</v>
      </c>
    </row>
    <row r="6736">
      <c r="A6736" s="4">
        <v>4406.0</v>
      </c>
      <c r="B6736" s="5" t="s">
        <v>34291</v>
      </c>
      <c r="C6736" s="5" t="s">
        <v>34292</v>
      </c>
      <c r="D6736" s="6" t="s">
        <v>34287</v>
      </c>
      <c r="E6736" s="5" t="s">
        <v>7797</v>
      </c>
      <c r="F6736" s="5" t="s">
        <v>7797</v>
      </c>
      <c r="G6736" s="6" t="s">
        <v>34293</v>
      </c>
      <c r="H6736" s="5" t="s">
        <v>34294</v>
      </c>
      <c r="I6736" s="9" t="s">
        <v>34295</v>
      </c>
      <c r="J6736" s="5" t="s">
        <v>108</v>
      </c>
      <c r="K6736" s="4" t="s">
        <v>42</v>
      </c>
    </row>
    <row r="6737">
      <c r="A6737" s="4">
        <v>4405.0</v>
      </c>
      <c r="B6737" s="5" t="s">
        <v>27494</v>
      </c>
      <c r="C6737" s="5" t="s">
        <v>34296</v>
      </c>
      <c r="D6737" s="6" t="s">
        <v>33727</v>
      </c>
      <c r="E6737" s="5" t="s">
        <v>7797</v>
      </c>
      <c r="F6737" s="5" t="s">
        <v>7797</v>
      </c>
      <c r="G6737" s="6" t="s">
        <v>34297</v>
      </c>
      <c r="H6737" s="7" t="s">
        <v>27497</v>
      </c>
      <c r="I6737" s="4" t="str">
        <f>LOWER(SUBSTITUTE(SUBSTITUTE(SUBSTITUTE(SUBSTITUTE(SUBSTITUTE(SUBSTITUTE(SUBSTITUTE(B6737,"S.L.",""),"SL",""),"S.A.",""),"SA","")," ",""),".",""),",",""))&amp;".com"</f>
        <v>accorhotelesespaña.com</v>
      </c>
      <c r="J6737" s="5" t="s">
        <v>108</v>
      </c>
      <c r="K6737" s="4" t="s">
        <v>42</v>
      </c>
    </row>
    <row r="6738">
      <c r="A6738" s="4">
        <v>4404.0</v>
      </c>
      <c r="B6738" s="5" t="s">
        <v>34298</v>
      </c>
      <c r="C6738" s="5" t="s">
        <v>34299</v>
      </c>
      <c r="D6738" s="6" t="s">
        <v>34300</v>
      </c>
      <c r="E6738" s="5" t="s">
        <v>7797</v>
      </c>
      <c r="F6738" s="5" t="s">
        <v>7797</v>
      </c>
      <c r="G6738" s="6" t="s">
        <v>34301</v>
      </c>
      <c r="H6738" s="5" t="s">
        <v>34302</v>
      </c>
      <c r="I6738" s="8" t="s">
        <v>34303</v>
      </c>
      <c r="J6738" s="5" t="s">
        <v>42</v>
      </c>
      <c r="K6738" s="5" t="s">
        <v>218</v>
      </c>
    </row>
    <row r="6739">
      <c r="A6739" s="4">
        <v>4403.0</v>
      </c>
      <c r="B6739" s="5" t="s">
        <v>34304</v>
      </c>
      <c r="C6739" s="5" t="s">
        <v>34305</v>
      </c>
      <c r="D6739" s="6" t="s">
        <v>34300</v>
      </c>
      <c r="E6739" s="5" t="s">
        <v>7797</v>
      </c>
      <c r="F6739" s="5" t="s">
        <v>7797</v>
      </c>
      <c r="G6739" s="6" t="s">
        <v>34306</v>
      </c>
      <c r="H6739" s="5" t="s">
        <v>34307</v>
      </c>
      <c r="I6739" s="8" t="s">
        <v>34308</v>
      </c>
      <c r="J6739" s="5" t="s">
        <v>93</v>
      </c>
      <c r="K6739" s="5" t="s">
        <v>921</v>
      </c>
    </row>
    <row r="6740">
      <c r="A6740" s="4">
        <v>4402.0</v>
      </c>
      <c r="B6740" s="5" t="s">
        <v>34309</v>
      </c>
      <c r="C6740" s="5" t="s">
        <v>34310</v>
      </c>
      <c r="D6740" s="6" t="s">
        <v>34311</v>
      </c>
      <c r="E6740" s="5" t="s">
        <v>7797</v>
      </c>
      <c r="F6740" s="5" t="s">
        <v>7797</v>
      </c>
      <c r="G6740" s="6" t="s">
        <v>34312</v>
      </c>
      <c r="H6740" s="7" t="s">
        <v>34313</v>
      </c>
      <c r="I6740" s="8" t="str">
        <f>LOWER(SUBSTITUTE(SUBSTITUTE(SUBSTITUTE(SUBSTITUTE(SUBSTITUTE(SUBSTITUTE(SUBSTITUTE(B6740,"S.L.",""),"SL",""),"S.A.",""),"SA","")," ",""),".",""),",",""))&amp;".com"</f>
        <v>roommate.com</v>
      </c>
      <c r="J6740" s="5" t="s">
        <v>18</v>
      </c>
      <c r="K6740" s="4" t="s">
        <v>42</v>
      </c>
    </row>
    <row r="6741">
      <c r="A6741" s="4">
        <v>4401.0</v>
      </c>
      <c r="B6741" s="5" t="s">
        <v>34314</v>
      </c>
      <c r="C6741" s="5" t="s">
        <v>34315</v>
      </c>
      <c r="D6741" s="6" t="s">
        <v>34316</v>
      </c>
      <c r="E6741" s="5" t="s">
        <v>7797</v>
      </c>
      <c r="F6741" s="5" t="s">
        <v>7797</v>
      </c>
      <c r="G6741" s="6" t="s">
        <v>34317</v>
      </c>
      <c r="H6741" s="5" t="s">
        <v>34318</v>
      </c>
      <c r="I6741" s="8" t="s">
        <v>34319</v>
      </c>
      <c r="J6741" s="5" t="s">
        <v>93</v>
      </c>
      <c r="K6741" s="5" t="s">
        <v>16059</v>
      </c>
    </row>
    <row r="6742">
      <c r="A6742" s="4">
        <v>4400.0</v>
      </c>
      <c r="B6742" s="5" t="s">
        <v>34320</v>
      </c>
      <c r="C6742" s="5" t="s">
        <v>34321</v>
      </c>
      <c r="D6742" s="6" t="s">
        <v>7796</v>
      </c>
      <c r="E6742" s="5" t="s">
        <v>7797</v>
      </c>
      <c r="F6742" s="5" t="s">
        <v>7797</v>
      </c>
      <c r="G6742" s="6" t="s">
        <v>34322</v>
      </c>
      <c r="H6742" s="7" t="s">
        <v>34323</v>
      </c>
      <c r="I6742" s="8" t="s">
        <v>34324</v>
      </c>
      <c r="J6742" s="5" t="s">
        <v>42</v>
      </c>
      <c r="K6742" s="5" t="s">
        <v>1495</v>
      </c>
    </row>
    <row r="6743">
      <c r="A6743" s="4">
        <v>4399.0</v>
      </c>
      <c r="B6743" s="5" t="s">
        <v>34325</v>
      </c>
      <c r="C6743" s="5" t="s">
        <v>34326</v>
      </c>
      <c r="D6743" s="6" t="s">
        <v>34327</v>
      </c>
      <c r="E6743" s="5" t="s">
        <v>34328</v>
      </c>
      <c r="F6743" s="5" t="s">
        <v>7797</v>
      </c>
      <c r="G6743" s="6" t="s">
        <v>34329</v>
      </c>
      <c r="H6743" s="5" t="s">
        <v>34330</v>
      </c>
      <c r="I6743" s="8" t="s">
        <v>34331</v>
      </c>
      <c r="J6743" s="5" t="s">
        <v>42</v>
      </c>
      <c r="K6743" s="5" t="s">
        <v>43</v>
      </c>
    </row>
    <row r="6744">
      <c r="A6744" s="4">
        <v>4398.0</v>
      </c>
      <c r="B6744" s="5" t="s">
        <v>34332</v>
      </c>
      <c r="C6744" s="5" t="s">
        <v>34333</v>
      </c>
      <c r="D6744" s="6" t="s">
        <v>34334</v>
      </c>
      <c r="E6744" s="5" t="s">
        <v>33520</v>
      </c>
      <c r="F6744" s="5" t="s">
        <v>7797</v>
      </c>
      <c r="G6744" s="6" t="s">
        <v>34335</v>
      </c>
      <c r="H6744" s="7" t="s">
        <v>34336</v>
      </c>
      <c r="I6744" s="8" t="s">
        <v>34337</v>
      </c>
      <c r="J6744" s="5" t="s">
        <v>108</v>
      </c>
      <c r="K6744" s="5" t="s">
        <v>679</v>
      </c>
    </row>
    <row r="6745">
      <c r="A6745" s="4">
        <v>4397.0</v>
      </c>
      <c r="B6745" s="5" t="s">
        <v>34338</v>
      </c>
      <c r="C6745" s="5" t="s">
        <v>34339</v>
      </c>
      <c r="D6745" s="6" t="s">
        <v>34334</v>
      </c>
      <c r="E6745" s="5" t="s">
        <v>33520</v>
      </c>
      <c r="F6745" s="5" t="s">
        <v>7797</v>
      </c>
      <c r="G6745" s="6" t="s">
        <v>34340</v>
      </c>
      <c r="H6745" s="7" t="s">
        <v>34341</v>
      </c>
      <c r="I6745" s="8" t="str">
        <f>LOWER(SUBSTITUTE(SUBSTITUTE(SUBSTITUTE(SUBSTITUTE(SUBSTITUTE(SUBSTITUTE(SUBSTITUTE(B6745,"S.L.",""),"SL",""),"S.A.",""),"SA","")," ",""),".",""),",",""))&amp;".com"</f>
        <v>puertadelsol.com</v>
      </c>
      <c r="J6745" s="5" t="s">
        <v>18</v>
      </c>
      <c r="K6745" s="4" t="s">
        <v>42</v>
      </c>
    </row>
    <row r="6746">
      <c r="A6746" s="4">
        <v>4396.0</v>
      </c>
      <c r="B6746" s="5" t="s">
        <v>34342</v>
      </c>
      <c r="C6746" s="5" t="s">
        <v>34343</v>
      </c>
      <c r="D6746" s="6" t="s">
        <v>33519</v>
      </c>
      <c r="E6746" s="5" t="s">
        <v>33520</v>
      </c>
      <c r="F6746" s="5" t="s">
        <v>7797</v>
      </c>
      <c r="G6746" s="6" t="s">
        <v>34344</v>
      </c>
      <c r="H6746" s="5" t="s">
        <v>34345</v>
      </c>
      <c r="I6746" s="8" t="s">
        <v>34346</v>
      </c>
      <c r="J6746" s="5" t="s">
        <v>18</v>
      </c>
      <c r="K6746" s="5" t="s">
        <v>10650</v>
      </c>
    </row>
    <row r="6747">
      <c r="A6747" s="4">
        <v>4395.0</v>
      </c>
      <c r="B6747" s="5" t="s">
        <v>34347</v>
      </c>
      <c r="C6747" s="5" t="s">
        <v>34348</v>
      </c>
      <c r="D6747" s="6" t="s">
        <v>33519</v>
      </c>
      <c r="E6747" s="5" t="s">
        <v>33520</v>
      </c>
      <c r="F6747" s="5" t="s">
        <v>7797</v>
      </c>
      <c r="G6747" s="6" t="s">
        <v>34349</v>
      </c>
      <c r="H6747" s="5" t="s">
        <v>34350</v>
      </c>
      <c r="I6747" s="8" t="s">
        <v>34351</v>
      </c>
      <c r="J6747" s="5" t="s">
        <v>18</v>
      </c>
      <c r="K6747" s="5" t="s">
        <v>375</v>
      </c>
    </row>
    <row r="6748">
      <c r="A6748" s="4">
        <v>4394.0</v>
      </c>
      <c r="B6748" s="5" t="s">
        <v>34352</v>
      </c>
      <c r="C6748" s="5" t="s">
        <v>34353</v>
      </c>
      <c r="D6748" s="6" t="s">
        <v>34354</v>
      </c>
      <c r="E6748" s="5" t="s">
        <v>33520</v>
      </c>
      <c r="F6748" s="5" t="s">
        <v>7797</v>
      </c>
      <c r="G6748" s="6" t="s">
        <v>34355</v>
      </c>
      <c r="H6748" s="7" t="s">
        <v>34356</v>
      </c>
      <c r="I6748" s="8" t="s">
        <v>34357</v>
      </c>
      <c r="J6748" s="5" t="s">
        <v>108</v>
      </c>
      <c r="K6748" s="5" t="s">
        <v>294</v>
      </c>
    </row>
    <row r="6749">
      <c r="A6749" s="4">
        <v>4393.0</v>
      </c>
      <c r="B6749" s="5" t="s">
        <v>34358</v>
      </c>
      <c r="C6749" s="5" t="s">
        <v>34359</v>
      </c>
      <c r="D6749" s="6" t="s">
        <v>33543</v>
      </c>
      <c r="E6749" s="5" t="s">
        <v>33544</v>
      </c>
      <c r="F6749" s="5" t="s">
        <v>7797</v>
      </c>
      <c r="G6749" s="6" t="s">
        <v>34360</v>
      </c>
      <c r="H6749" s="7" t="s">
        <v>34361</v>
      </c>
      <c r="I6749" s="8" t="str">
        <f t="shared" ref="I6749:I6750" si="54">LOWER(SUBSTITUTE(SUBSTITUTE(SUBSTITUTE(SUBSTITUTE(SUBSTITUTE(SUBSTITUTE(SUBSTITUTE(B6749,"S.L.",""),"SL",""),"S.A.",""),"SA","")," ",""),".",""),",",""))&amp;".com"</f>
        <v>juspe.com</v>
      </c>
      <c r="J6749" s="5" t="s">
        <v>42</v>
      </c>
      <c r="K6749" s="4" t="s">
        <v>42</v>
      </c>
    </row>
    <row r="6750">
      <c r="A6750" s="4">
        <v>4392.0</v>
      </c>
      <c r="B6750" s="5" t="s">
        <v>34362</v>
      </c>
      <c r="C6750" s="5" t="s">
        <v>34363</v>
      </c>
      <c r="D6750" s="6" t="s">
        <v>34334</v>
      </c>
      <c r="E6750" s="5" t="s">
        <v>33520</v>
      </c>
      <c r="F6750" s="5" t="s">
        <v>7797</v>
      </c>
      <c r="G6750" s="6" t="s">
        <v>34364</v>
      </c>
      <c r="H6750" s="7" t="s">
        <v>34365</v>
      </c>
      <c r="I6750" s="8" t="str">
        <f t="shared" si="54"/>
        <v>hotelhaciendapuertadelsol.com</v>
      </c>
      <c r="J6750" s="5" t="s">
        <v>9605</v>
      </c>
      <c r="K6750" s="5" t="s">
        <v>1885</v>
      </c>
    </row>
    <row r="6751">
      <c r="A6751" s="4">
        <v>4391.0</v>
      </c>
      <c r="B6751" s="5" t="s">
        <v>34366</v>
      </c>
      <c r="C6751" s="5" t="s">
        <v>34367</v>
      </c>
      <c r="D6751" s="6" t="s">
        <v>21866</v>
      </c>
      <c r="E6751" s="5" t="s">
        <v>21867</v>
      </c>
      <c r="F6751" s="5" t="s">
        <v>7797</v>
      </c>
      <c r="G6751" s="6" t="s">
        <v>34368</v>
      </c>
      <c r="H6751" s="5" t="s">
        <v>34369</v>
      </c>
      <c r="I6751" s="8" t="s">
        <v>34370</v>
      </c>
      <c r="J6751" s="5" t="s">
        <v>108</v>
      </c>
      <c r="K6751" s="5" t="s">
        <v>201</v>
      </c>
    </row>
    <row r="6752">
      <c r="A6752" s="4">
        <v>4390.0</v>
      </c>
      <c r="B6752" s="5" t="s">
        <v>34371</v>
      </c>
      <c r="C6752" s="5" t="s">
        <v>34372</v>
      </c>
      <c r="D6752" s="6" t="s">
        <v>21866</v>
      </c>
      <c r="E6752" s="5" t="s">
        <v>21867</v>
      </c>
      <c r="F6752" s="5" t="s">
        <v>7797</v>
      </c>
      <c r="G6752" s="6" t="s">
        <v>34373</v>
      </c>
      <c r="H6752" s="5" t="s">
        <v>34369</v>
      </c>
      <c r="I6752" s="8" t="s">
        <v>34374</v>
      </c>
      <c r="J6752" s="5" t="s">
        <v>51</v>
      </c>
      <c r="K6752" s="5" t="s">
        <v>20783</v>
      </c>
    </row>
    <row r="6753">
      <c r="A6753" s="4">
        <v>4388.0</v>
      </c>
      <c r="B6753" s="5" t="s">
        <v>34375</v>
      </c>
      <c r="C6753" s="5" t="s">
        <v>34376</v>
      </c>
      <c r="D6753" s="6" t="s">
        <v>21866</v>
      </c>
      <c r="E6753" s="5" t="s">
        <v>21867</v>
      </c>
      <c r="F6753" s="5" t="s">
        <v>7797</v>
      </c>
      <c r="G6753" s="6" t="s">
        <v>34377</v>
      </c>
      <c r="H6753" s="5" t="s">
        <v>34378</v>
      </c>
      <c r="I6753" s="8" t="s">
        <v>34379</v>
      </c>
      <c r="J6753" s="5" t="s">
        <v>18</v>
      </c>
      <c r="K6753" s="5" t="s">
        <v>1574</v>
      </c>
    </row>
    <row r="6754">
      <c r="A6754" s="4">
        <v>4389.0</v>
      </c>
      <c r="B6754" s="5" t="s">
        <v>34380</v>
      </c>
      <c r="C6754" s="5" t="s">
        <v>34381</v>
      </c>
      <c r="D6754" s="6" t="s">
        <v>21866</v>
      </c>
      <c r="E6754" s="5" t="s">
        <v>21867</v>
      </c>
      <c r="F6754" s="5" t="s">
        <v>7797</v>
      </c>
      <c r="G6754" s="6" t="s">
        <v>34377</v>
      </c>
      <c r="H6754" s="5" t="s">
        <v>34378</v>
      </c>
      <c r="I6754" s="8" t="s">
        <v>34379</v>
      </c>
      <c r="J6754" s="5" t="s">
        <v>42</v>
      </c>
      <c r="K6754" s="4" t="s">
        <v>42</v>
      </c>
    </row>
    <row r="6755">
      <c r="A6755" s="4">
        <v>4387.0</v>
      </c>
      <c r="B6755" s="5" t="s">
        <v>34382</v>
      </c>
      <c r="C6755" s="5" t="s">
        <v>34383</v>
      </c>
      <c r="D6755" s="6" t="s">
        <v>34311</v>
      </c>
      <c r="E6755" s="5" t="s">
        <v>7797</v>
      </c>
      <c r="F6755" s="5" t="s">
        <v>7797</v>
      </c>
      <c r="G6755" s="6" t="s">
        <v>34384</v>
      </c>
      <c r="H6755" s="5" t="s">
        <v>34385</v>
      </c>
      <c r="I6755" s="8" t="s">
        <v>34386</v>
      </c>
      <c r="J6755" s="5" t="s">
        <v>42</v>
      </c>
      <c r="K6755" s="5" t="s">
        <v>1415</v>
      </c>
    </row>
    <row r="6756">
      <c r="A6756" s="4">
        <v>4386.0</v>
      </c>
      <c r="B6756" s="5" t="s">
        <v>34387</v>
      </c>
      <c r="C6756" s="5" t="s">
        <v>34388</v>
      </c>
      <c r="D6756" s="6" t="s">
        <v>21866</v>
      </c>
      <c r="E6756" s="5" t="s">
        <v>21867</v>
      </c>
      <c r="F6756" s="5" t="s">
        <v>7797</v>
      </c>
      <c r="G6756" s="6" t="s">
        <v>34389</v>
      </c>
      <c r="H6756" s="7" t="s">
        <v>34390</v>
      </c>
      <c r="I6756" s="8" t="str">
        <f t="shared" ref="I6756:I6757" si="55">LOWER(SUBSTITUTE(SUBSTITUTE(SUBSTITUTE(SUBSTITUTE(SUBSTITUTE(SUBSTITUTE(SUBSTITUTE(B6756,"S.L.",""),"SL",""),"S.A.",""),"SA","")," ",""),".",""),",",""))&amp;".com"</f>
        <v>amoholliday.com</v>
      </c>
      <c r="J6756" s="5" t="s">
        <v>42</v>
      </c>
      <c r="K6756" s="4" t="s">
        <v>42</v>
      </c>
    </row>
    <row r="6757">
      <c r="A6757" s="4">
        <v>4385.0</v>
      </c>
      <c r="B6757" s="5" t="s">
        <v>34391</v>
      </c>
      <c r="C6757" s="5" t="s">
        <v>33495</v>
      </c>
      <c r="D6757" s="6" t="s">
        <v>21866</v>
      </c>
      <c r="E6757" s="5" t="s">
        <v>21867</v>
      </c>
      <c r="F6757" s="5" t="s">
        <v>7797</v>
      </c>
      <c r="G6757" s="6" t="s">
        <v>34392</v>
      </c>
      <c r="H6757" s="7" t="s">
        <v>34393</v>
      </c>
      <c r="I6757" s="8" t="str">
        <f t="shared" si="55"/>
        <v>exploblatres.com</v>
      </c>
      <c r="J6757" s="5" t="s">
        <v>18</v>
      </c>
      <c r="K6757" s="4" t="s">
        <v>42</v>
      </c>
    </row>
    <row r="6758">
      <c r="A6758" s="4">
        <v>4384.0</v>
      </c>
      <c r="B6758" s="5" t="s">
        <v>34394</v>
      </c>
      <c r="C6758" s="5" t="s">
        <v>34395</v>
      </c>
      <c r="D6758" s="6" t="s">
        <v>34396</v>
      </c>
      <c r="E6758" s="5" t="s">
        <v>21867</v>
      </c>
      <c r="F6758" s="5" t="s">
        <v>7797</v>
      </c>
      <c r="G6758" s="6" t="s">
        <v>34397</v>
      </c>
      <c r="H6758" s="5" t="s">
        <v>34369</v>
      </c>
      <c r="I6758" s="8" t="s">
        <v>34374</v>
      </c>
      <c r="J6758" s="5" t="s">
        <v>108</v>
      </c>
      <c r="K6758" s="4" t="s">
        <v>42</v>
      </c>
    </row>
    <row r="6759">
      <c r="A6759" s="4">
        <v>4383.0</v>
      </c>
      <c r="B6759" s="5" t="s">
        <v>30527</v>
      </c>
      <c r="C6759" s="5" t="s">
        <v>34398</v>
      </c>
      <c r="D6759" s="6" t="s">
        <v>34396</v>
      </c>
      <c r="E6759" s="5" t="s">
        <v>21867</v>
      </c>
      <c r="F6759" s="5" t="s">
        <v>7797</v>
      </c>
      <c r="G6759" s="6" t="s">
        <v>34399</v>
      </c>
      <c r="H6759" s="5" t="s">
        <v>34400</v>
      </c>
      <c r="I6759" s="8" t="s">
        <v>34401</v>
      </c>
      <c r="J6759" s="5" t="s">
        <v>42</v>
      </c>
      <c r="K6759" s="5" t="s">
        <v>52</v>
      </c>
    </row>
    <row r="6760">
      <c r="A6760" s="4">
        <v>4382.0</v>
      </c>
      <c r="B6760" s="5" t="s">
        <v>34402</v>
      </c>
      <c r="C6760" s="5" t="s">
        <v>34403</v>
      </c>
      <c r="D6760" s="6" t="s">
        <v>21866</v>
      </c>
      <c r="E6760" s="5" t="s">
        <v>21867</v>
      </c>
      <c r="F6760" s="5" t="s">
        <v>7797</v>
      </c>
      <c r="G6760" s="6" t="s">
        <v>34404</v>
      </c>
      <c r="H6760" s="7" t="s">
        <v>34405</v>
      </c>
      <c r="I6760" s="4" t="str">
        <f>LOWER(SUBSTITUTE(SUBSTITUTE(SUBSTITUTE(SUBSTITUTE(SUBSTITUTE(SUBSTITUTE(SUBSTITUTE(B6760,"S.L.",""),"SL",""),"S.A.",""),"SA","")," ",""),".",""),",",""))&amp;".com"</f>
        <v>vincciselecciónaley.com</v>
      </c>
      <c r="J6760" s="5" t="s">
        <v>18</v>
      </c>
      <c r="K6760" s="4" t="s">
        <v>42</v>
      </c>
    </row>
    <row r="6761">
      <c r="A6761" s="4">
        <v>4381.0</v>
      </c>
      <c r="B6761" s="5" t="s">
        <v>34406</v>
      </c>
      <c r="C6761" s="5" t="s">
        <v>34407</v>
      </c>
      <c r="D6761" s="6" t="s">
        <v>21866</v>
      </c>
      <c r="E6761" s="5" t="s">
        <v>21867</v>
      </c>
      <c r="F6761" s="5" t="s">
        <v>7797</v>
      </c>
      <c r="G6761" s="6" t="s">
        <v>34408</v>
      </c>
      <c r="H6761" s="5" t="s">
        <v>34409</v>
      </c>
      <c r="I6761" s="8" t="s">
        <v>34410</v>
      </c>
      <c r="J6761" s="5" t="s">
        <v>108</v>
      </c>
      <c r="K6761" s="5" t="s">
        <v>16148</v>
      </c>
    </row>
    <row r="6762">
      <c r="A6762" s="4">
        <v>4380.0</v>
      </c>
      <c r="B6762" s="5" t="s">
        <v>34411</v>
      </c>
      <c r="C6762" s="5" t="s">
        <v>34412</v>
      </c>
      <c r="D6762" s="6" t="s">
        <v>21866</v>
      </c>
      <c r="E6762" s="5" t="s">
        <v>21867</v>
      </c>
      <c r="F6762" s="5" t="s">
        <v>7797</v>
      </c>
      <c r="G6762" s="6" t="s">
        <v>34413</v>
      </c>
      <c r="H6762" s="7" t="s">
        <v>34414</v>
      </c>
      <c r="I6762" s="8" t="str">
        <f t="shared" ref="I6762:I6763" si="56">LOWER(SUBSTITUTE(SUBSTITUTE(SUBSTITUTE(SUBSTITUTE(SUBSTITUTE(SUBSTITUTE(SUBSTITUTE(B6762,"S.L.",""),"SL",""),"S.A.",""),"SA","")," ",""),".",""),",",""))&amp;".com"</f>
        <v>ntaclarabeach.com</v>
      </c>
      <c r="J6762" s="5" t="s">
        <v>42</v>
      </c>
      <c r="K6762" s="4" t="s">
        <v>42</v>
      </c>
    </row>
    <row r="6763">
      <c r="A6763" s="4">
        <v>4379.0</v>
      </c>
      <c r="B6763" s="5" t="s">
        <v>34415</v>
      </c>
      <c r="C6763" s="5" t="s">
        <v>34416</v>
      </c>
      <c r="D6763" s="6" t="s">
        <v>34417</v>
      </c>
      <c r="E6763" s="5" t="s">
        <v>34418</v>
      </c>
      <c r="F6763" s="5" t="s">
        <v>7797</v>
      </c>
      <c r="G6763" s="6" t="s">
        <v>34419</v>
      </c>
      <c r="H6763" s="7" t="s">
        <v>34420</v>
      </c>
      <c r="I6763" s="8" t="str">
        <f t="shared" si="56"/>
        <v>podalaplaza.com</v>
      </c>
      <c r="J6763" s="5" t="s">
        <v>42</v>
      </c>
      <c r="K6763" s="5" t="s">
        <v>308</v>
      </c>
    </row>
    <row r="6764">
      <c r="A6764" s="4">
        <v>4378.0</v>
      </c>
      <c r="B6764" s="5" t="s">
        <v>34421</v>
      </c>
      <c r="C6764" s="5" t="s">
        <v>34422</v>
      </c>
      <c r="D6764" s="6" t="s">
        <v>34423</v>
      </c>
      <c r="E6764" s="5" t="s">
        <v>34424</v>
      </c>
      <c r="F6764" s="5" t="s">
        <v>7797</v>
      </c>
      <c r="G6764" s="6" t="s">
        <v>34425</v>
      </c>
      <c r="H6764" s="5" t="s">
        <v>34426</v>
      </c>
      <c r="I6764" s="8" t="s">
        <v>34427</v>
      </c>
      <c r="J6764" s="5" t="s">
        <v>51</v>
      </c>
      <c r="K6764" s="5" t="s">
        <v>52</v>
      </c>
    </row>
    <row r="6765">
      <c r="A6765" s="4">
        <v>4377.0</v>
      </c>
      <c r="B6765" s="5" t="s">
        <v>34428</v>
      </c>
      <c r="C6765" s="5" t="s">
        <v>34429</v>
      </c>
      <c r="D6765" s="6" t="s">
        <v>34417</v>
      </c>
      <c r="E6765" s="5" t="s">
        <v>34418</v>
      </c>
      <c r="F6765" s="5" t="s">
        <v>7797</v>
      </c>
      <c r="G6765" s="6" t="s">
        <v>34430</v>
      </c>
      <c r="H6765" s="7" t="s">
        <v>34431</v>
      </c>
      <c r="I6765" s="8" t="str">
        <f>LOWER(SUBSTITUTE(SUBSTITUTE(SUBSTITUTE(SUBSTITUTE(SUBSTITUTE(SUBSTITUTE(SUBSTITUTE(B6765,"S.L.",""),"SL",""),"S.A.",""),"SA","")," ",""),".",""),",",""))&amp;".com"</f>
        <v>miradordecanillas.com</v>
      </c>
      <c r="J6765" s="5" t="s">
        <v>51</v>
      </c>
      <c r="K6765" s="5" t="s">
        <v>233</v>
      </c>
    </row>
    <row r="6766">
      <c r="A6766" s="4">
        <v>4376.0</v>
      </c>
      <c r="B6766" s="5" t="s">
        <v>7684</v>
      </c>
      <c r="C6766" s="5" t="s">
        <v>34432</v>
      </c>
      <c r="D6766" s="6" t="s">
        <v>34433</v>
      </c>
      <c r="E6766" s="5" t="s">
        <v>33474</v>
      </c>
      <c r="F6766" s="5" t="s">
        <v>7797</v>
      </c>
      <c r="G6766" s="6" t="s">
        <v>34434</v>
      </c>
      <c r="H6766" s="5" t="s">
        <v>34435</v>
      </c>
      <c r="I6766" s="9" t="s">
        <v>7688</v>
      </c>
      <c r="J6766" s="5" t="s">
        <v>42</v>
      </c>
      <c r="K6766" s="5" t="s">
        <v>52</v>
      </c>
    </row>
    <row r="6767">
      <c r="A6767" s="4">
        <v>4375.0</v>
      </c>
      <c r="B6767" s="5" t="s">
        <v>34436</v>
      </c>
      <c r="C6767" s="5" t="s">
        <v>34437</v>
      </c>
      <c r="D6767" s="6" t="s">
        <v>33473</v>
      </c>
      <c r="E6767" s="5" t="s">
        <v>33474</v>
      </c>
      <c r="F6767" s="5" t="s">
        <v>7797</v>
      </c>
      <c r="G6767" s="6" t="s">
        <v>34438</v>
      </c>
      <c r="H6767" s="5" t="s">
        <v>34439</v>
      </c>
      <c r="I6767" s="8" t="s">
        <v>16147</v>
      </c>
      <c r="J6767" s="5" t="s">
        <v>51</v>
      </c>
      <c r="K6767" s="5" t="s">
        <v>5278</v>
      </c>
    </row>
    <row r="6768">
      <c r="A6768" s="4">
        <v>4373.0</v>
      </c>
      <c r="B6768" s="5" t="s">
        <v>34440</v>
      </c>
      <c r="C6768" s="5" t="s">
        <v>34441</v>
      </c>
      <c r="D6768" s="6" t="s">
        <v>33473</v>
      </c>
      <c r="E6768" s="5" t="s">
        <v>33474</v>
      </c>
      <c r="F6768" s="5" t="s">
        <v>7797</v>
      </c>
      <c r="G6768" s="6" t="s">
        <v>34442</v>
      </c>
      <c r="H6768" s="7" t="s">
        <v>34443</v>
      </c>
      <c r="I6768" s="8" t="str">
        <f>LOWER(SUBSTITUTE(SUBSTITUTE(SUBSTITUTE(SUBSTITUTE(SUBSTITUTE(SUBSTITUTE(SUBSTITUTE(B6768,"S.L.",""),"SL",""),"S.A.",""),"SA","")," ",""),".",""),",",""))&amp;".com"</f>
        <v>hotelmainake.com</v>
      </c>
      <c r="J6768" s="5" t="s">
        <v>42</v>
      </c>
      <c r="K6768" s="4" t="s">
        <v>42</v>
      </c>
    </row>
    <row r="6769">
      <c r="A6769" s="4">
        <v>4374.0</v>
      </c>
      <c r="B6769" s="5" t="s">
        <v>34444</v>
      </c>
      <c r="C6769" s="5" t="s">
        <v>34445</v>
      </c>
      <c r="D6769" s="6" t="s">
        <v>33473</v>
      </c>
      <c r="E6769" s="5" t="s">
        <v>33474</v>
      </c>
      <c r="F6769" s="5" t="s">
        <v>7797</v>
      </c>
      <c r="G6769" s="6" t="s">
        <v>34442</v>
      </c>
      <c r="H6769" s="5" t="s">
        <v>34446</v>
      </c>
      <c r="I6769" s="9" t="s">
        <v>34447</v>
      </c>
      <c r="J6769" s="5" t="s">
        <v>42</v>
      </c>
      <c r="K6769" s="5" t="s">
        <v>254</v>
      </c>
    </row>
    <row r="6770">
      <c r="A6770" s="4">
        <v>4372.0</v>
      </c>
      <c r="B6770" s="5" t="s">
        <v>34448</v>
      </c>
      <c r="C6770" s="5" t="s">
        <v>34449</v>
      </c>
      <c r="D6770" s="6" t="s">
        <v>33473</v>
      </c>
      <c r="E6770" s="5" t="s">
        <v>33474</v>
      </c>
      <c r="F6770" s="5" t="s">
        <v>7797</v>
      </c>
      <c r="G6770" s="6" t="s">
        <v>34450</v>
      </c>
      <c r="H6770" s="5" t="s">
        <v>34451</v>
      </c>
      <c r="I6770" s="8" t="s">
        <v>34452</v>
      </c>
      <c r="J6770" s="5" t="s">
        <v>18</v>
      </c>
      <c r="K6770" s="5" t="s">
        <v>1239</v>
      </c>
    </row>
    <row r="6771">
      <c r="A6771" s="4">
        <v>4371.0</v>
      </c>
      <c r="B6771" s="5" t="s">
        <v>34453</v>
      </c>
      <c r="C6771" s="5" t="s">
        <v>34454</v>
      </c>
      <c r="D6771" s="6" t="s">
        <v>33473</v>
      </c>
      <c r="E6771" s="5" t="s">
        <v>33474</v>
      </c>
      <c r="F6771" s="5" t="s">
        <v>7797</v>
      </c>
      <c r="G6771" s="6" t="s">
        <v>34455</v>
      </c>
      <c r="H6771" s="5" t="s">
        <v>34456</v>
      </c>
      <c r="I6771" s="8" t="s">
        <v>34457</v>
      </c>
      <c r="J6771" s="5" t="s">
        <v>51</v>
      </c>
      <c r="K6771" s="5" t="s">
        <v>27</v>
      </c>
    </row>
    <row r="6772">
      <c r="A6772" s="4">
        <v>4370.0</v>
      </c>
      <c r="B6772" s="5" t="s">
        <v>34458</v>
      </c>
      <c r="C6772" s="5" t="s">
        <v>34459</v>
      </c>
      <c r="D6772" s="6" t="s">
        <v>33473</v>
      </c>
      <c r="E6772" s="5" t="s">
        <v>33474</v>
      </c>
      <c r="F6772" s="5" t="s">
        <v>7797</v>
      </c>
      <c r="G6772" s="6" t="s">
        <v>34460</v>
      </c>
      <c r="H6772" s="7" t="s">
        <v>34461</v>
      </c>
      <c r="I6772" s="4" t="str">
        <f>LOWER(SUBSTITUTE(SUBSTITUTE(SUBSTITUTE(SUBSTITUTE(SUBSTITUTE(SUBSTITUTE(SUBSTITUTE(B6772,"S.L.",""),"SL",""),"S.A.",""),"SA","")," ",""),".",""),",",""))&amp;".com"</f>
        <v>lasaméricas.com</v>
      </c>
      <c r="J6772" s="5" t="s">
        <v>42</v>
      </c>
      <c r="K6772" s="5" t="s">
        <v>170</v>
      </c>
    </row>
    <row r="6773">
      <c r="A6773" s="4">
        <v>4369.0</v>
      </c>
      <c r="B6773" s="5" t="s">
        <v>34462</v>
      </c>
      <c r="C6773" s="5" t="s">
        <v>34463</v>
      </c>
      <c r="D6773" s="6" t="s">
        <v>34464</v>
      </c>
      <c r="E6773" s="5" t="s">
        <v>34465</v>
      </c>
      <c r="F6773" s="5" t="s">
        <v>7797</v>
      </c>
      <c r="G6773" s="6" t="s">
        <v>34466</v>
      </c>
      <c r="H6773" s="5" t="s">
        <v>34467</v>
      </c>
      <c r="I6773" s="8" t="s">
        <v>34468</v>
      </c>
      <c r="J6773" s="5" t="s">
        <v>18</v>
      </c>
      <c r="K6773" s="5" t="s">
        <v>464</v>
      </c>
    </row>
    <row r="6774">
      <c r="A6774" s="4">
        <v>4368.0</v>
      </c>
      <c r="B6774" s="5" t="s">
        <v>34469</v>
      </c>
      <c r="C6774" s="5" t="s">
        <v>34470</v>
      </c>
      <c r="D6774" s="6" t="s">
        <v>34471</v>
      </c>
      <c r="E6774" s="5" t="s">
        <v>34472</v>
      </c>
      <c r="F6774" s="5" t="s">
        <v>7797</v>
      </c>
      <c r="G6774" s="6" t="s">
        <v>34473</v>
      </c>
      <c r="H6774" s="7" t="s">
        <v>34474</v>
      </c>
      <c r="I6774" s="8" t="str">
        <f>LOWER(SUBSTITUTE(SUBSTITUTE(SUBSTITUTE(SUBSTITUTE(SUBSTITUTE(SUBSTITUTE(SUBSTITUTE(B6774,"S.L.",""),"SL",""),"S.A.",""),"SA","")," ",""),".",""),",",""))&amp;".com"</f>
        <v>hotelcostamar.com</v>
      </c>
      <c r="J6774" s="5" t="s">
        <v>42</v>
      </c>
      <c r="K6774" s="5" t="s">
        <v>782</v>
      </c>
    </row>
    <row r="6775">
      <c r="A6775" s="4">
        <v>4367.0</v>
      </c>
      <c r="B6775" s="5" t="s">
        <v>34475</v>
      </c>
      <c r="C6775" s="5" t="s">
        <v>34476</v>
      </c>
      <c r="D6775" s="6" t="s">
        <v>34471</v>
      </c>
      <c r="E6775" s="5" t="s">
        <v>34472</v>
      </c>
      <c r="F6775" s="5" t="s">
        <v>7797</v>
      </c>
      <c r="G6775" s="6" t="s">
        <v>34477</v>
      </c>
      <c r="H6775" s="5" t="s">
        <v>34478</v>
      </c>
      <c r="I6775" s="8" t="s">
        <v>34479</v>
      </c>
      <c r="J6775" s="5" t="s">
        <v>51</v>
      </c>
      <c r="K6775" s="5" t="s">
        <v>420</v>
      </c>
    </row>
    <row r="6776">
      <c r="A6776" s="4">
        <v>4366.0</v>
      </c>
      <c r="B6776" s="5" t="s">
        <v>34480</v>
      </c>
      <c r="C6776" s="5" t="s">
        <v>34481</v>
      </c>
      <c r="D6776" s="6" t="s">
        <v>34471</v>
      </c>
      <c r="E6776" s="5" t="s">
        <v>34472</v>
      </c>
      <c r="F6776" s="5" t="s">
        <v>7797</v>
      </c>
      <c r="G6776" s="6" t="s">
        <v>34482</v>
      </c>
      <c r="H6776" s="5" t="s">
        <v>34483</v>
      </c>
      <c r="I6776" s="8" t="s">
        <v>34484</v>
      </c>
      <c r="J6776" s="5" t="s">
        <v>108</v>
      </c>
      <c r="K6776" s="4" t="s">
        <v>42</v>
      </c>
    </row>
    <row r="6777">
      <c r="A6777" s="4">
        <v>4365.0</v>
      </c>
      <c r="B6777" s="5" t="s">
        <v>34485</v>
      </c>
      <c r="C6777" s="5" t="s">
        <v>34486</v>
      </c>
      <c r="D6777" s="6" t="s">
        <v>34487</v>
      </c>
      <c r="E6777" s="5" t="s">
        <v>34488</v>
      </c>
      <c r="F6777" s="5" t="s">
        <v>7797</v>
      </c>
      <c r="G6777" s="6" t="s">
        <v>34489</v>
      </c>
      <c r="H6777" s="7" t="s">
        <v>34490</v>
      </c>
      <c r="I6777" s="18" t="s">
        <v>34491</v>
      </c>
      <c r="J6777" s="5" t="s">
        <v>42</v>
      </c>
      <c r="K6777" s="5" t="s">
        <v>420</v>
      </c>
    </row>
    <row r="6778">
      <c r="A6778" s="4">
        <v>4364.0</v>
      </c>
      <c r="B6778" s="5" t="s">
        <v>34492</v>
      </c>
      <c r="C6778" s="5" t="s">
        <v>34493</v>
      </c>
      <c r="D6778" s="6" t="s">
        <v>34471</v>
      </c>
      <c r="E6778" s="5" t="s">
        <v>34472</v>
      </c>
      <c r="F6778" s="5" t="s">
        <v>7797</v>
      </c>
      <c r="G6778" s="6" t="s">
        <v>34494</v>
      </c>
      <c r="H6778" s="5" t="s">
        <v>34478</v>
      </c>
      <c r="I6778" s="8" t="s">
        <v>34479</v>
      </c>
      <c r="J6778" s="5" t="s">
        <v>42</v>
      </c>
      <c r="K6778" s="5" t="s">
        <v>2201</v>
      </c>
    </row>
    <row r="6779">
      <c r="A6779" s="4">
        <v>4363.0</v>
      </c>
      <c r="B6779" s="5" t="s">
        <v>34495</v>
      </c>
      <c r="C6779" s="5" t="s">
        <v>34496</v>
      </c>
      <c r="D6779" s="6" t="s">
        <v>34471</v>
      </c>
      <c r="E6779" s="5" t="s">
        <v>34472</v>
      </c>
      <c r="F6779" s="5" t="s">
        <v>7797</v>
      </c>
      <c r="G6779" s="6" t="s">
        <v>34497</v>
      </c>
      <c r="H6779" s="7" t="s">
        <v>34498</v>
      </c>
      <c r="I6779" s="4" t="str">
        <f>LOWER(SUBSTITUTE(SUBSTITUTE(SUBSTITUTE(SUBSTITUTE(SUBSTITUTE(SUBSTITUTE(SUBSTITUTE(B6779,"S.L.",""),"SL",""),"S.A.",""),"SA","")," ",""),".",""),",",""))&amp;".com"</f>
        <v>iberostarmálagaplaya.com</v>
      </c>
      <c r="J6779" s="5" t="s">
        <v>108</v>
      </c>
      <c r="K6779" s="5" t="s">
        <v>33922</v>
      </c>
    </row>
    <row r="6780">
      <c r="A6780" s="4">
        <v>4362.0</v>
      </c>
      <c r="B6780" s="5" t="s">
        <v>34499</v>
      </c>
      <c r="C6780" s="5" t="s">
        <v>34500</v>
      </c>
      <c r="D6780" s="6" t="s">
        <v>34501</v>
      </c>
      <c r="E6780" s="5" t="s">
        <v>34488</v>
      </c>
      <c r="F6780" s="5" t="s">
        <v>7797</v>
      </c>
      <c r="G6780" s="6" t="s">
        <v>34502</v>
      </c>
      <c r="H6780" s="5" t="s">
        <v>34503</v>
      </c>
      <c r="I6780" s="8" t="s">
        <v>34504</v>
      </c>
      <c r="J6780" s="5" t="s">
        <v>51</v>
      </c>
      <c r="K6780" s="5" t="s">
        <v>35</v>
      </c>
    </row>
    <row r="6781">
      <c r="A6781" s="4">
        <v>4361.0</v>
      </c>
      <c r="B6781" s="5" t="s">
        <v>34505</v>
      </c>
      <c r="C6781" s="5" t="s">
        <v>34506</v>
      </c>
      <c r="D6781" s="6" t="s">
        <v>34501</v>
      </c>
      <c r="E6781" s="5" t="s">
        <v>34488</v>
      </c>
      <c r="F6781" s="5" t="s">
        <v>7797</v>
      </c>
      <c r="G6781" s="6" t="s">
        <v>34507</v>
      </c>
      <c r="H6781" s="5" t="s">
        <v>34508</v>
      </c>
      <c r="I6781" s="8" t="s">
        <v>34509</v>
      </c>
      <c r="J6781" s="5" t="s">
        <v>51</v>
      </c>
      <c r="K6781" s="5" t="s">
        <v>280</v>
      </c>
    </row>
    <row r="6782">
      <c r="A6782" s="4">
        <v>4360.0</v>
      </c>
      <c r="B6782" s="5" t="s">
        <v>31765</v>
      </c>
      <c r="C6782" s="5" t="s">
        <v>34510</v>
      </c>
      <c r="D6782" s="6" t="s">
        <v>34501</v>
      </c>
      <c r="E6782" s="5" t="s">
        <v>34488</v>
      </c>
      <c r="F6782" s="5" t="s">
        <v>7797</v>
      </c>
      <c r="G6782" s="6" t="s">
        <v>34511</v>
      </c>
      <c r="H6782" s="5" t="s">
        <v>34512</v>
      </c>
      <c r="I6782" s="8" t="s">
        <v>34513</v>
      </c>
      <c r="J6782" s="5" t="s">
        <v>18</v>
      </c>
      <c r="K6782" s="5" t="s">
        <v>578</v>
      </c>
    </row>
    <row r="6783">
      <c r="A6783" s="4">
        <v>4359.0</v>
      </c>
      <c r="B6783" s="5" t="s">
        <v>34514</v>
      </c>
      <c r="C6783" s="5" t="s">
        <v>34515</v>
      </c>
      <c r="D6783" s="6" t="s">
        <v>34501</v>
      </c>
      <c r="E6783" s="5" t="s">
        <v>34488</v>
      </c>
      <c r="F6783" s="5" t="s">
        <v>7797</v>
      </c>
      <c r="G6783" s="6" t="s">
        <v>34516</v>
      </c>
      <c r="H6783" s="5" t="s">
        <v>34517</v>
      </c>
      <c r="I6783" s="8" t="s">
        <v>34518</v>
      </c>
      <c r="J6783" s="5" t="s">
        <v>108</v>
      </c>
      <c r="K6783" s="5" t="s">
        <v>66</v>
      </c>
    </row>
    <row r="6784">
      <c r="A6784" s="4">
        <v>4358.0</v>
      </c>
      <c r="B6784" s="5" t="s">
        <v>34519</v>
      </c>
      <c r="C6784" s="5" t="s">
        <v>34520</v>
      </c>
      <c r="D6784" s="6" t="s">
        <v>34501</v>
      </c>
      <c r="E6784" s="5" t="s">
        <v>34488</v>
      </c>
      <c r="F6784" s="5" t="s">
        <v>7797</v>
      </c>
      <c r="G6784" s="6" t="s">
        <v>34521</v>
      </c>
      <c r="H6784" s="5" t="s">
        <v>34522</v>
      </c>
      <c r="I6784" s="8" t="s">
        <v>34523</v>
      </c>
      <c r="J6784" s="5" t="s">
        <v>42</v>
      </c>
      <c r="K6784" s="5" t="s">
        <v>2145</v>
      </c>
    </row>
    <row r="6785">
      <c r="A6785" s="4">
        <v>4357.0</v>
      </c>
      <c r="B6785" s="5" t="s">
        <v>34524</v>
      </c>
      <c r="C6785" s="5" t="s">
        <v>34525</v>
      </c>
      <c r="D6785" s="6" t="s">
        <v>34501</v>
      </c>
      <c r="E6785" s="5" t="s">
        <v>34488</v>
      </c>
      <c r="F6785" s="5" t="s">
        <v>7797</v>
      </c>
      <c r="G6785" s="6" t="s">
        <v>34526</v>
      </c>
      <c r="H6785" s="5" t="s">
        <v>34527</v>
      </c>
      <c r="I6785" s="8" t="s">
        <v>34528</v>
      </c>
      <c r="J6785" s="5" t="s">
        <v>51</v>
      </c>
      <c r="K6785" s="5" t="s">
        <v>9528</v>
      </c>
    </row>
    <row r="6786">
      <c r="A6786" s="4">
        <v>4356.0</v>
      </c>
      <c r="B6786" s="5" t="s">
        <v>34529</v>
      </c>
      <c r="C6786" s="5" t="s">
        <v>34530</v>
      </c>
      <c r="D6786" s="6" t="s">
        <v>34501</v>
      </c>
      <c r="E6786" s="5" t="s">
        <v>34488</v>
      </c>
      <c r="F6786" s="5" t="s">
        <v>7797</v>
      </c>
      <c r="G6786" s="6" t="s">
        <v>34531</v>
      </c>
      <c r="H6786" s="5" t="s">
        <v>34532</v>
      </c>
      <c r="I6786" s="8" t="s">
        <v>34533</v>
      </c>
      <c r="J6786" s="5" t="s">
        <v>108</v>
      </c>
      <c r="K6786" s="5" t="s">
        <v>66</v>
      </c>
    </row>
    <row r="6787">
      <c r="A6787" s="4">
        <v>4355.0</v>
      </c>
      <c r="B6787" s="5" t="s">
        <v>34534</v>
      </c>
      <c r="C6787" s="5" t="s">
        <v>34535</v>
      </c>
      <c r="D6787" s="6" t="s">
        <v>34501</v>
      </c>
      <c r="E6787" s="5" t="s">
        <v>34488</v>
      </c>
      <c r="F6787" s="5" t="s">
        <v>7797</v>
      </c>
      <c r="G6787" s="6" t="s">
        <v>34536</v>
      </c>
      <c r="H6787" s="7" t="s">
        <v>34537</v>
      </c>
      <c r="I6787" s="8" t="str">
        <f>LOWER(SUBSTITUTE(SUBSTITUTE(SUBSTITUTE(SUBSTITUTE(SUBSTITUTE(SUBSTITUTE(SUBSTITUTE(B6787,"S.L.",""),"SL",""),"S.A.",""),"SA","")," ",""),".",""),",",""))&amp;".com"</f>
        <v>hcburrianaplayasc.com</v>
      </c>
      <c r="J6787" s="5" t="s">
        <v>42</v>
      </c>
      <c r="K6787" s="4" t="s">
        <v>42</v>
      </c>
    </row>
    <row r="6788">
      <c r="A6788" s="4">
        <v>4354.0</v>
      </c>
      <c r="B6788" s="5" t="s">
        <v>34538</v>
      </c>
      <c r="C6788" s="5" t="s">
        <v>34539</v>
      </c>
      <c r="D6788" s="6" t="s">
        <v>34501</v>
      </c>
      <c r="E6788" s="5" t="s">
        <v>34488</v>
      </c>
      <c r="F6788" s="5" t="s">
        <v>7797</v>
      </c>
      <c r="G6788" s="6" t="s">
        <v>34540</v>
      </c>
      <c r="H6788" s="5" t="s">
        <v>34541</v>
      </c>
      <c r="I6788" s="8" t="s">
        <v>34542</v>
      </c>
      <c r="J6788" s="5" t="s">
        <v>42</v>
      </c>
      <c r="K6788" s="5" t="s">
        <v>950</v>
      </c>
    </row>
    <row r="6789">
      <c r="A6789" s="4">
        <v>4353.0</v>
      </c>
      <c r="B6789" s="5" t="s">
        <v>34543</v>
      </c>
      <c r="C6789" s="5" t="s">
        <v>34544</v>
      </c>
      <c r="D6789" s="6" t="s">
        <v>34501</v>
      </c>
      <c r="E6789" s="5" t="s">
        <v>34488</v>
      </c>
      <c r="F6789" s="5" t="s">
        <v>7797</v>
      </c>
      <c r="G6789" s="6" t="s">
        <v>34545</v>
      </c>
      <c r="H6789" s="5" t="s">
        <v>34546</v>
      </c>
      <c r="I6789" s="8" t="s">
        <v>34547</v>
      </c>
      <c r="J6789" s="5" t="s">
        <v>42</v>
      </c>
      <c r="K6789" s="5" t="s">
        <v>16959</v>
      </c>
    </row>
    <row r="6790">
      <c r="A6790" s="4">
        <v>4352.0</v>
      </c>
      <c r="B6790" s="5" t="s">
        <v>34548</v>
      </c>
      <c r="C6790" s="5" t="s">
        <v>34549</v>
      </c>
      <c r="D6790" s="6" t="s">
        <v>34501</v>
      </c>
      <c r="E6790" s="5" t="s">
        <v>34488</v>
      </c>
      <c r="F6790" s="5" t="s">
        <v>7797</v>
      </c>
      <c r="G6790" s="6" t="s">
        <v>34550</v>
      </c>
      <c r="H6790" s="5" t="s">
        <v>34551</v>
      </c>
      <c r="I6790" s="8" t="s">
        <v>34552</v>
      </c>
      <c r="J6790" s="5" t="s">
        <v>108</v>
      </c>
      <c r="K6790" s="5" t="s">
        <v>184</v>
      </c>
    </row>
    <row r="6791">
      <c r="A6791" s="4">
        <v>4351.0</v>
      </c>
      <c r="B6791" s="5" t="s">
        <v>34553</v>
      </c>
      <c r="C6791" s="5" t="s">
        <v>34554</v>
      </c>
      <c r="D6791" s="6" t="s">
        <v>34501</v>
      </c>
      <c r="E6791" s="5" t="s">
        <v>34488</v>
      </c>
      <c r="F6791" s="5" t="s">
        <v>7797</v>
      </c>
      <c r="G6791" s="6" t="s">
        <v>34555</v>
      </c>
      <c r="H6791" s="5" t="s">
        <v>34556</v>
      </c>
      <c r="I6791" s="8" t="s">
        <v>34557</v>
      </c>
      <c r="J6791" s="5" t="s">
        <v>51</v>
      </c>
      <c r="K6791" s="4" t="s">
        <v>42</v>
      </c>
    </row>
    <row r="6792">
      <c r="A6792" s="4">
        <v>4350.0</v>
      </c>
      <c r="B6792" s="5" t="s">
        <v>34558</v>
      </c>
      <c r="C6792" s="5" t="s">
        <v>34559</v>
      </c>
      <c r="D6792" s="6" t="s">
        <v>34501</v>
      </c>
      <c r="E6792" s="5" t="s">
        <v>34488</v>
      </c>
      <c r="F6792" s="5" t="s">
        <v>7797</v>
      </c>
      <c r="G6792" s="6" t="s">
        <v>34560</v>
      </c>
      <c r="H6792" s="7" t="s">
        <v>34561</v>
      </c>
      <c r="I6792" s="8" t="str">
        <f>LOWER(SUBSTITUTE(SUBSTITUTE(SUBSTITUTE(SUBSTITUTE(SUBSTITUTE(SUBSTITUTE(SUBSTITUTE(B6792,"S.L.",""),"SL",""),"S.A.",""),"SA","")," ",""),".",""),",",""))&amp;".com"</f>
        <v>hotelvillaflamenca.com</v>
      </c>
      <c r="J6792" s="5" t="s">
        <v>18</v>
      </c>
      <c r="K6792" s="4" t="s">
        <v>42</v>
      </c>
    </row>
    <row r="6793">
      <c r="A6793" s="4">
        <v>4349.0</v>
      </c>
      <c r="B6793" s="5" t="s">
        <v>34562</v>
      </c>
      <c r="C6793" s="5" t="s">
        <v>34563</v>
      </c>
      <c r="D6793" s="6" t="s">
        <v>34501</v>
      </c>
      <c r="E6793" s="5" t="s">
        <v>34488</v>
      </c>
      <c r="F6793" s="5" t="s">
        <v>7797</v>
      </c>
      <c r="G6793" s="6" t="s">
        <v>34564</v>
      </c>
      <c r="H6793" s="5" t="s">
        <v>34565</v>
      </c>
      <c r="I6793" s="8" t="s">
        <v>34566</v>
      </c>
      <c r="J6793" s="5" t="s">
        <v>108</v>
      </c>
      <c r="K6793" s="5" t="s">
        <v>921</v>
      </c>
    </row>
    <row r="6794">
      <c r="A6794" s="4">
        <v>4348.0</v>
      </c>
      <c r="B6794" s="5" t="s">
        <v>33862</v>
      </c>
      <c r="C6794" s="5" t="s">
        <v>34567</v>
      </c>
      <c r="D6794" s="6" t="s">
        <v>34501</v>
      </c>
      <c r="E6794" s="5" t="s">
        <v>34488</v>
      </c>
      <c r="F6794" s="5" t="s">
        <v>7797</v>
      </c>
      <c r="G6794" s="6" t="s">
        <v>34568</v>
      </c>
      <c r="H6794" s="7" t="s">
        <v>33865</v>
      </c>
      <c r="I6794" s="8" t="str">
        <f>LOWER(SUBSTITUTE(SUBSTITUTE(SUBSTITUTE(SUBSTITUTE(SUBSTITUTE(SUBSTITUTE(SUBSTITUTE(B6794,"S.L.",""),"SL",""),"S.A.",""),"SA","")," ",""),".",""),",",""))&amp;".com"</f>
        <v>cibersuitenetworks.com</v>
      </c>
      <c r="J6794" s="5" t="s">
        <v>51</v>
      </c>
      <c r="K6794" s="4" t="s">
        <v>42</v>
      </c>
    </row>
    <row r="6795">
      <c r="A6795" s="4">
        <v>4347.0</v>
      </c>
      <c r="B6795" s="5" t="s">
        <v>34569</v>
      </c>
      <c r="C6795" s="5" t="s">
        <v>34570</v>
      </c>
      <c r="D6795" s="6" t="s">
        <v>34501</v>
      </c>
      <c r="E6795" s="5" t="s">
        <v>34488</v>
      </c>
      <c r="F6795" s="5" t="s">
        <v>7797</v>
      </c>
      <c r="G6795" s="6" t="s">
        <v>34571</v>
      </c>
      <c r="H6795" s="7" t="s">
        <v>34572</v>
      </c>
      <c r="I6795" s="18" t="s">
        <v>34573</v>
      </c>
      <c r="J6795" s="5" t="s">
        <v>51</v>
      </c>
      <c r="K6795" s="5" t="s">
        <v>14952</v>
      </c>
    </row>
    <row r="6796">
      <c r="A6796" s="4">
        <v>4346.0</v>
      </c>
      <c r="B6796" s="5" t="s">
        <v>34574</v>
      </c>
      <c r="C6796" s="5" t="s">
        <v>34575</v>
      </c>
      <c r="D6796" s="6" t="s">
        <v>34501</v>
      </c>
      <c r="E6796" s="5" t="s">
        <v>34488</v>
      </c>
      <c r="F6796" s="5" t="s">
        <v>7797</v>
      </c>
      <c r="G6796" s="6" t="s">
        <v>34576</v>
      </c>
      <c r="H6796" s="7" t="s">
        <v>34577</v>
      </c>
      <c r="I6796" s="18" t="s">
        <v>34578</v>
      </c>
      <c r="J6796" s="5" t="s">
        <v>42</v>
      </c>
      <c r="K6796" s="5" t="s">
        <v>5485</v>
      </c>
    </row>
    <row r="6797">
      <c r="A6797" s="4">
        <v>4345.0</v>
      </c>
      <c r="B6797" s="5" t="s">
        <v>34579</v>
      </c>
      <c r="C6797" s="5" t="s">
        <v>34580</v>
      </c>
      <c r="D6797" s="6" t="s">
        <v>34501</v>
      </c>
      <c r="E6797" s="5" t="s">
        <v>34488</v>
      </c>
      <c r="F6797" s="5" t="s">
        <v>7797</v>
      </c>
      <c r="G6797" s="6" t="s">
        <v>34581</v>
      </c>
      <c r="H6797" s="5" t="s">
        <v>34582</v>
      </c>
      <c r="I6797" s="8" t="s">
        <v>34583</v>
      </c>
      <c r="J6797" s="5" t="s">
        <v>42</v>
      </c>
      <c r="K6797" s="5" t="s">
        <v>2662</v>
      </c>
    </row>
    <row r="6798">
      <c r="A6798" s="4">
        <v>4344.0</v>
      </c>
      <c r="B6798" s="5" t="s">
        <v>34584</v>
      </c>
      <c r="C6798" s="5" t="s">
        <v>34585</v>
      </c>
      <c r="D6798" s="6" t="s">
        <v>34501</v>
      </c>
      <c r="E6798" s="5" t="s">
        <v>34488</v>
      </c>
      <c r="F6798" s="5" t="s">
        <v>7797</v>
      </c>
      <c r="G6798" s="6" t="s">
        <v>34586</v>
      </c>
      <c r="H6798" s="5" t="s">
        <v>34587</v>
      </c>
      <c r="I6798" s="8" t="s">
        <v>493</v>
      </c>
      <c r="J6798" s="5" t="s">
        <v>93</v>
      </c>
      <c r="K6798" s="5" t="s">
        <v>2683</v>
      </c>
    </row>
    <row r="6799">
      <c r="A6799" s="4">
        <v>4343.0</v>
      </c>
      <c r="B6799" s="5" t="s">
        <v>34588</v>
      </c>
      <c r="C6799" s="5" t="s">
        <v>34589</v>
      </c>
      <c r="D6799" s="6" t="s">
        <v>34590</v>
      </c>
      <c r="E6799" s="5" t="s">
        <v>34591</v>
      </c>
      <c r="F6799" s="5" t="s">
        <v>7797</v>
      </c>
      <c r="G6799" s="6" t="s">
        <v>34592</v>
      </c>
      <c r="H6799" s="5" t="s">
        <v>34593</v>
      </c>
      <c r="I6799" s="8" t="s">
        <v>34594</v>
      </c>
      <c r="J6799" s="5" t="s">
        <v>93</v>
      </c>
      <c r="K6799" s="5" t="s">
        <v>754</v>
      </c>
    </row>
    <row r="6800">
      <c r="A6800" s="4">
        <v>4342.0</v>
      </c>
      <c r="B6800" s="5" t="s">
        <v>34595</v>
      </c>
      <c r="C6800" s="5" t="s">
        <v>34596</v>
      </c>
      <c r="D6800" s="6" t="s">
        <v>34423</v>
      </c>
      <c r="E6800" s="5" t="s">
        <v>34424</v>
      </c>
      <c r="F6800" s="5" t="s">
        <v>7797</v>
      </c>
      <c r="G6800" s="6" t="s">
        <v>34597</v>
      </c>
      <c r="H6800" s="7" t="s">
        <v>34598</v>
      </c>
      <c r="I6800" s="18" t="s">
        <v>34599</v>
      </c>
      <c r="J6800" s="5" t="s">
        <v>108</v>
      </c>
      <c r="K6800" s="5" t="s">
        <v>152</v>
      </c>
    </row>
    <row r="6801">
      <c r="A6801" s="4">
        <v>4341.0</v>
      </c>
      <c r="B6801" s="5" t="s">
        <v>34600</v>
      </c>
      <c r="C6801" s="5" t="s">
        <v>34601</v>
      </c>
      <c r="D6801" s="6" t="s">
        <v>34602</v>
      </c>
      <c r="E6801" s="5" t="s">
        <v>33474</v>
      </c>
      <c r="F6801" s="5" t="s">
        <v>7797</v>
      </c>
      <c r="G6801" s="6" t="s">
        <v>34603</v>
      </c>
      <c r="H6801" s="5" t="s">
        <v>34604</v>
      </c>
      <c r="I6801" s="8" t="s">
        <v>34605</v>
      </c>
      <c r="J6801" s="5" t="s">
        <v>18</v>
      </c>
      <c r="K6801" s="5" t="s">
        <v>950</v>
      </c>
    </row>
    <row r="6802">
      <c r="A6802" s="4">
        <v>4340.0</v>
      </c>
      <c r="B6802" s="5" t="s">
        <v>34606</v>
      </c>
      <c r="C6802" s="5" t="s">
        <v>34607</v>
      </c>
      <c r="D6802" s="6" t="s">
        <v>34608</v>
      </c>
      <c r="E6802" s="5" t="s">
        <v>34609</v>
      </c>
      <c r="F6802" s="5" t="s">
        <v>7797</v>
      </c>
      <c r="G6802" s="6" t="s">
        <v>34610</v>
      </c>
      <c r="H6802" s="7" t="s">
        <v>34611</v>
      </c>
      <c r="I6802" s="18" t="s">
        <v>34612</v>
      </c>
      <c r="J6802" s="5" t="s">
        <v>42</v>
      </c>
      <c r="K6802" s="4" t="s">
        <v>42</v>
      </c>
    </row>
    <row r="6803">
      <c r="A6803" s="4">
        <v>4339.0</v>
      </c>
      <c r="B6803" s="5" t="s">
        <v>34613</v>
      </c>
      <c r="C6803" s="5" t="s">
        <v>34614</v>
      </c>
      <c r="D6803" s="6" t="s">
        <v>34433</v>
      </c>
      <c r="E6803" s="5" t="s">
        <v>33474</v>
      </c>
      <c r="F6803" s="5" t="s">
        <v>7797</v>
      </c>
      <c r="G6803" s="6" t="s">
        <v>34615</v>
      </c>
      <c r="H6803" s="5" t="s">
        <v>34616</v>
      </c>
      <c r="I6803" s="8" t="s">
        <v>34617</v>
      </c>
      <c r="J6803" s="5" t="s">
        <v>51</v>
      </c>
      <c r="K6803" s="5" t="s">
        <v>294</v>
      </c>
    </row>
    <row r="6804">
      <c r="A6804" s="4">
        <v>4338.0</v>
      </c>
      <c r="B6804" s="5" t="s">
        <v>34618</v>
      </c>
      <c r="C6804" s="5" t="s">
        <v>34619</v>
      </c>
      <c r="D6804" s="6" t="s">
        <v>34620</v>
      </c>
      <c r="E6804" s="5" t="s">
        <v>34621</v>
      </c>
      <c r="F6804" s="5" t="s">
        <v>7797</v>
      </c>
      <c r="G6804" s="6" t="s">
        <v>34622</v>
      </c>
      <c r="H6804" s="5" t="s">
        <v>34623</v>
      </c>
      <c r="I6804" s="8" t="s">
        <v>34624</v>
      </c>
      <c r="J6804" s="5" t="s">
        <v>42</v>
      </c>
      <c r="K6804" s="4" t="s">
        <v>42</v>
      </c>
    </row>
    <row r="6805">
      <c r="A6805" s="4">
        <v>4337.0</v>
      </c>
      <c r="B6805" s="5" t="s">
        <v>34625</v>
      </c>
      <c r="C6805" s="5" t="s">
        <v>34626</v>
      </c>
      <c r="D6805" s="6" t="s">
        <v>33519</v>
      </c>
      <c r="E6805" s="5" t="s">
        <v>33520</v>
      </c>
      <c r="F6805" s="5" t="s">
        <v>7797</v>
      </c>
      <c r="G6805" s="6" t="s">
        <v>34627</v>
      </c>
      <c r="H6805" s="7" t="s">
        <v>34628</v>
      </c>
      <c r="I6805" s="8" t="str">
        <f>LOWER(SUBSTITUTE(SUBSTITUTE(SUBSTITUTE(SUBSTITUTE(SUBSTITUTE(SUBSTITUTE(SUBSTITUTE(B6805,"S.L.",""),"SL",""),"S.A.",""),"SA","")," ",""),".",""),",",""))&amp;".com"</f>
        <v>laperladetorrenueva.com</v>
      </c>
      <c r="J6805" s="5" t="s">
        <v>93</v>
      </c>
      <c r="K6805" s="5" t="s">
        <v>280</v>
      </c>
    </row>
    <row r="6806">
      <c r="A6806" s="4">
        <v>4336.0</v>
      </c>
      <c r="B6806" s="5" t="s">
        <v>34629</v>
      </c>
      <c r="C6806" s="5" t="s">
        <v>34630</v>
      </c>
      <c r="D6806" s="6" t="s">
        <v>34327</v>
      </c>
      <c r="E6806" s="5" t="s">
        <v>34328</v>
      </c>
      <c r="F6806" s="5" t="s">
        <v>7797</v>
      </c>
      <c r="G6806" s="6" t="s">
        <v>34631</v>
      </c>
      <c r="H6806" s="5" t="s">
        <v>10619</v>
      </c>
      <c r="I6806" s="8" t="s">
        <v>34632</v>
      </c>
      <c r="J6806" s="5" t="s">
        <v>108</v>
      </c>
      <c r="K6806" s="4" t="s">
        <v>42</v>
      </c>
    </row>
    <row r="6807">
      <c r="A6807" s="4">
        <v>4335.0</v>
      </c>
      <c r="B6807" s="5" t="s">
        <v>34633</v>
      </c>
      <c r="C6807" s="5" t="s">
        <v>34634</v>
      </c>
      <c r="D6807" s="6" t="s">
        <v>34327</v>
      </c>
      <c r="E6807" s="5" t="s">
        <v>34328</v>
      </c>
      <c r="F6807" s="5" t="s">
        <v>7797</v>
      </c>
      <c r="G6807" s="6" t="s">
        <v>34635</v>
      </c>
      <c r="H6807" s="7" t="s">
        <v>34636</v>
      </c>
      <c r="I6807" s="18" t="s">
        <v>34637</v>
      </c>
      <c r="J6807" s="5" t="s">
        <v>18</v>
      </c>
      <c r="K6807" s="5" t="s">
        <v>19</v>
      </c>
    </row>
    <row r="6808">
      <c r="A6808" s="4">
        <v>4334.0</v>
      </c>
      <c r="B6808" s="5" t="s">
        <v>34638</v>
      </c>
      <c r="C6808" s="5" t="s">
        <v>34639</v>
      </c>
      <c r="D6808" s="6" t="s">
        <v>34327</v>
      </c>
      <c r="E6808" s="5" t="s">
        <v>34328</v>
      </c>
      <c r="F6808" s="5" t="s">
        <v>7797</v>
      </c>
      <c r="G6808" s="6" t="s">
        <v>34640</v>
      </c>
      <c r="H6808" s="5" t="s">
        <v>34641</v>
      </c>
      <c r="I6808" s="8" t="s">
        <v>34642</v>
      </c>
      <c r="J6808" s="5" t="s">
        <v>18</v>
      </c>
      <c r="K6808" s="5" t="s">
        <v>464</v>
      </c>
    </row>
    <row r="6809">
      <c r="A6809" s="4">
        <v>4332.0</v>
      </c>
      <c r="B6809" s="5" t="s">
        <v>34643</v>
      </c>
      <c r="C6809" s="5" t="s">
        <v>34644</v>
      </c>
      <c r="D6809" s="6" t="s">
        <v>34645</v>
      </c>
      <c r="E6809" s="5" t="s">
        <v>34646</v>
      </c>
      <c r="F6809" s="5" t="s">
        <v>7797</v>
      </c>
      <c r="G6809" s="6" t="s">
        <v>34647</v>
      </c>
      <c r="H6809" s="5" t="s">
        <v>34648</v>
      </c>
      <c r="I6809" s="8" t="s">
        <v>34649</v>
      </c>
      <c r="J6809" s="5" t="s">
        <v>93</v>
      </c>
      <c r="K6809" s="5" t="s">
        <v>754</v>
      </c>
    </row>
    <row r="6810">
      <c r="A6810" s="4">
        <v>4333.0</v>
      </c>
      <c r="B6810" s="5" t="s">
        <v>34650</v>
      </c>
      <c r="C6810" s="5" t="s">
        <v>34651</v>
      </c>
      <c r="D6810" s="6" t="s">
        <v>34645</v>
      </c>
      <c r="E6810" s="5" t="s">
        <v>34646</v>
      </c>
      <c r="F6810" s="5" t="s">
        <v>7797</v>
      </c>
      <c r="G6810" s="6" t="s">
        <v>34647</v>
      </c>
      <c r="H6810" s="5" t="s">
        <v>34648</v>
      </c>
      <c r="I6810" s="8" t="s">
        <v>34649</v>
      </c>
      <c r="J6810" s="5" t="s">
        <v>18</v>
      </c>
      <c r="K6810" s="5" t="s">
        <v>754</v>
      </c>
    </row>
    <row r="6811">
      <c r="A6811" s="4">
        <v>4331.0</v>
      </c>
      <c r="B6811" s="5" t="s">
        <v>34652</v>
      </c>
      <c r="C6811" s="5" t="s">
        <v>34653</v>
      </c>
      <c r="D6811" s="6" t="s">
        <v>34654</v>
      </c>
      <c r="E6811" s="5" t="s">
        <v>34655</v>
      </c>
      <c r="F6811" s="5" t="s">
        <v>7797</v>
      </c>
      <c r="G6811" s="6" t="s">
        <v>34656</v>
      </c>
      <c r="H6811" s="5" t="s">
        <v>34657</v>
      </c>
      <c r="I6811" s="8" t="s">
        <v>34658</v>
      </c>
      <c r="J6811" s="5" t="s">
        <v>18</v>
      </c>
      <c r="K6811" s="5" t="s">
        <v>553</v>
      </c>
    </row>
    <row r="6812">
      <c r="A6812" s="4">
        <v>4330.0</v>
      </c>
      <c r="B6812" s="5" t="s">
        <v>34659</v>
      </c>
      <c r="C6812" s="5" t="s">
        <v>34660</v>
      </c>
      <c r="D6812" s="6" t="s">
        <v>34661</v>
      </c>
      <c r="E6812" s="5" t="s">
        <v>34662</v>
      </c>
      <c r="F6812" s="5" t="s">
        <v>7797</v>
      </c>
      <c r="G6812" s="6" t="s">
        <v>34663</v>
      </c>
      <c r="H6812" s="5" t="s">
        <v>34664</v>
      </c>
      <c r="I6812" s="4" t="s">
        <v>34665</v>
      </c>
      <c r="J6812" s="5" t="s">
        <v>42</v>
      </c>
      <c r="K6812" s="5" t="s">
        <v>66</v>
      </c>
    </row>
    <row r="6813">
      <c r="A6813" s="4">
        <v>4329.0</v>
      </c>
      <c r="B6813" s="5" t="s">
        <v>34666</v>
      </c>
      <c r="C6813" s="5" t="s">
        <v>34667</v>
      </c>
      <c r="D6813" s="6" t="s">
        <v>34661</v>
      </c>
      <c r="E6813" s="5" t="s">
        <v>34662</v>
      </c>
      <c r="F6813" s="5" t="s">
        <v>7797</v>
      </c>
      <c r="G6813" s="6" t="s">
        <v>34668</v>
      </c>
      <c r="H6813" s="7" t="s">
        <v>34669</v>
      </c>
      <c r="I6813" s="18" t="s">
        <v>34670</v>
      </c>
      <c r="J6813" s="5" t="s">
        <v>18</v>
      </c>
      <c r="K6813" s="5" t="s">
        <v>85</v>
      </c>
    </row>
    <row r="6814">
      <c r="A6814" s="4">
        <v>4328.0</v>
      </c>
      <c r="B6814" s="5" t="s">
        <v>34671</v>
      </c>
      <c r="C6814" s="5" t="s">
        <v>34672</v>
      </c>
      <c r="D6814" s="6" t="s">
        <v>34661</v>
      </c>
      <c r="E6814" s="5" t="s">
        <v>34662</v>
      </c>
      <c r="F6814" s="5" t="s">
        <v>7797</v>
      </c>
      <c r="G6814" s="6" t="s">
        <v>34673</v>
      </c>
      <c r="H6814" s="5" t="s">
        <v>34674</v>
      </c>
      <c r="I6814" s="8" t="s">
        <v>34675</v>
      </c>
      <c r="J6814" s="5" t="s">
        <v>18</v>
      </c>
      <c r="K6814" s="5" t="s">
        <v>184</v>
      </c>
    </row>
    <row r="6815">
      <c r="A6815" s="4">
        <v>4327.0</v>
      </c>
      <c r="B6815" s="5" t="s">
        <v>34676</v>
      </c>
      <c r="C6815" s="5" t="s">
        <v>34677</v>
      </c>
      <c r="D6815" s="6" t="s">
        <v>34334</v>
      </c>
      <c r="E6815" s="5" t="s">
        <v>33520</v>
      </c>
      <c r="F6815" s="5" t="s">
        <v>7797</v>
      </c>
      <c r="G6815" s="6" t="s">
        <v>34678</v>
      </c>
      <c r="H6815" s="7" t="s">
        <v>34679</v>
      </c>
      <c r="I6815" s="8" t="str">
        <f>LOWER(SUBSTITUTE(SUBSTITUTE(SUBSTITUTE(SUBSTITUTE(SUBSTITUTE(SUBSTITUTE(SUBSTITUTE(B6815,"S.L.",""),"SL",""),"S.A.",""),"SA","")," ",""),".",""),",",""))&amp;".com"</f>
        <v>macdonaldresortsspain.com</v>
      </c>
      <c r="J6815" s="5" t="s">
        <v>42</v>
      </c>
      <c r="K6815" s="4" t="s">
        <v>42</v>
      </c>
    </row>
    <row r="6816">
      <c r="A6816" s="4">
        <v>4326.0</v>
      </c>
      <c r="B6816" s="5" t="s">
        <v>34680</v>
      </c>
      <c r="C6816" s="5" t="s">
        <v>34681</v>
      </c>
      <c r="D6816" s="6" t="s">
        <v>34334</v>
      </c>
      <c r="E6816" s="5" t="s">
        <v>33520</v>
      </c>
      <c r="F6816" s="5" t="s">
        <v>7797</v>
      </c>
      <c r="G6816" s="6" t="s">
        <v>34682</v>
      </c>
      <c r="H6816" s="5" t="s">
        <v>17547</v>
      </c>
      <c r="I6816" s="8" t="s">
        <v>17548</v>
      </c>
      <c r="J6816" s="5" t="s">
        <v>18</v>
      </c>
      <c r="K6816" s="5" t="s">
        <v>10996</v>
      </c>
    </row>
    <row r="6817">
      <c r="A6817" s="4">
        <v>4325.0</v>
      </c>
      <c r="B6817" s="5" t="s">
        <v>34683</v>
      </c>
      <c r="C6817" s="5" t="s">
        <v>34684</v>
      </c>
      <c r="D6817" s="6" t="s">
        <v>34334</v>
      </c>
      <c r="E6817" s="5" t="s">
        <v>33520</v>
      </c>
      <c r="F6817" s="5" t="s">
        <v>7797</v>
      </c>
      <c r="G6817" s="6" t="s">
        <v>34685</v>
      </c>
      <c r="H6817" s="7" t="s">
        <v>34686</v>
      </c>
      <c r="I6817" s="8" t="str">
        <f>LOWER(SUBSTITUTE(SUBSTITUTE(SUBSTITUTE(SUBSTITUTE(SUBSTITUTE(SUBSTITUTE(SUBSTITUTE(B6817,"S.L.",""),"SL",""),"S.A.",""),"SA","")," ",""),".",""),",",""))&amp;".com"</f>
        <v>clubpuertadelsol.com</v>
      </c>
      <c r="J6817" s="5" t="s">
        <v>42</v>
      </c>
      <c r="K6817" s="5" t="s">
        <v>1885</v>
      </c>
    </row>
    <row r="6818">
      <c r="A6818" s="4">
        <v>4324.0</v>
      </c>
      <c r="B6818" s="5" t="s">
        <v>34687</v>
      </c>
      <c r="C6818" s="5" t="s">
        <v>34688</v>
      </c>
      <c r="D6818" s="6" t="s">
        <v>34689</v>
      </c>
      <c r="E6818" s="5" t="s">
        <v>34690</v>
      </c>
      <c r="F6818" s="5" t="s">
        <v>7797</v>
      </c>
      <c r="G6818" s="6" t="s">
        <v>34691</v>
      </c>
      <c r="H6818" s="5" t="s">
        <v>34692</v>
      </c>
      <c r="I6818" s="8" t="s">
        <v>34693</v>
      </c>
      <c r="J6818" s="5" t="s">
        <v>42</v>
      </c>
      <c r="K6818" s="5" t="s">
        <v>921</v>
      </c>
    </row>
    <row r="6819">
      <c r="A6819" s="4">
        <v>4323.0</v>
      </c>
      <c r="B6819" s="5" t="s">
        <v>34694</v>
      </c>
      <c r="C6819" s="5" t="s">
        <v>34695</v>
      </c>
      <c r="D6819" s="6" t="s">
        <v>33543</v>
      </c>
      <c r="E6819" s="5" t="s">
        <v>33544</v>
      </c>
      <c r="F6819" s="5" t="s">
        <v>7797</v>
      </c>
      <c r="G6819" s="6" t="s">
        <v>34696</v>
      </c>
      <c r="H6819" s="5" t="s">
        <v>34697</v>
      </c>
      <c r="I6819" s="8" t="s">
        <v>34698</v>
      </c>
      <c r="J6819" s="5" t="s">
        <v>108</v>
      </c>
      <c r="K6819" s="5" t="s">
        <v>5320</v>
      </c>
    </row>
    <row r="6820">
      <c r="A6820" s="4">
        <v>4322.0</v>
      </c>
      <c r="B6820" s="5" t="s">
        <v>34699</v>
      </c>
      <c r="C6820" s="5" t="s">
        <v>34700</v>
      </c>
      <c r="D6820" s="6" t="s">
        <v>33543</v>
      </c>
      <c r="E6820" s="5" t="s">
        <v>33544</v>
      </c>
      <c r="F6820" s="5" t="s">
        <v>7797</v>
      </c>
      <c r="G6820" s="6" t="s">
        <v>34701</v>
      </c>
      <c r="H6820" s="7" t="s">
        <v>34702</v>
      </c>
      <c r="I6820" s="8" t="str">
        <f>LOWER(SUBSTITUTE(SUBSTITUTE(SUBSTITUTE(SUBSTITUTE(SUBSTITUTE(SUBSTITUTE(SUBSTITUTE(B6820,"S.L.",""),"SL",""),"S.A.",""),"SA","")," ",""),".",""),",",""))&amp;".com"</f>
        <v>promocionesturisticassociales.com</v>
      </c>
      <c r="J6820" s="5" t="s">
        <v>42</v>
      </c>
      <c r="K6820" s="4" t="s">
        <v>42</v>
      </c>
    </row>
    <row r="6821">
      <c r="A6821" s="4">
        <v>4321.0</v>
      </c>
      <c r="B6821" s="5" t="s">
        <v>34703</v>
      </c>
      <c r="C6821" s="5" t="s">
        <v>34704</v>
      </c>
      <c r="D6821" s="6" t="s">
        <v>33543</v>
      </c>
      <c r="E6821" s="5" t="s">
        <v>33544</v>
      </c>
      <c r="F6821" s="5" t="s">
        <v>7797</v>
      </c>
      <c r="G6821" s="6" t="s">
        <v>34705</v>
      </c>
      <c r="H6821" s="5" t="s">
        <v>34706</v>
      </c>
      <c r="I6821" s="8" t="s">
        <v>34707</v>
      </c>
      <c r="J6821" s="5" t="s">
        <v>42</v>
      </c>
      <c r="K6821" s="5" t="s">
        <v>16121</v>
      </c>
    </row>
    <row r="6822">
      <c r="A6822" s="4">
        <v>4320.0</v>
      </c>
      <c r="B6822" s="5" t="s">
        <v>34708</v>
      </c>
      <c r="C6822" s="5" t="s">
        <v>34709</v>
      </c>
      <c r="D6822" s="6" t="s">
        <v>33543</v>
      </c>
      <c r="E6822" s="5" t="s">
        <v>33544</v>
      </c>
      <c r="F6822" s="5" t="s">
        <v>7797</v>
      </c>
      <c r="G6822" s="6" t="s">
        <v>34710</v>
      </c>
      <c r="H6822" s="5" t="s">
        <v>34711</v>
      </c>
      <c r="I6822" s="8" t="s">
        <v>34712</v>
      </c>
      <c r="J6822" s="5" t="s">
        <v>42</v>
      </c>
      <c r="K6822" s="5" t="s">
        <v>16253</v>
      </c>
    </row>
    <row r="6823">
      <c r="A6823" s="4">
        <v>4319.0</v>
      </c>
      <c r="B6823" s="5" t="s">
        <v>34713</v>
      </c>
      <c r="C6823" s="5" t="s">
        <v>34714</v>
      </c>
      <c r="D6823" s="6" t="s">
        <v>33543</v>
      </c>
      <c r="E6823" s="5" t="s">
        <v>33544</v>
      </c>
      <c r="F6823" s="5" t="s">
        <v>7797</v>
      </c>
      <c r="G6823" s="6" t="s">
        <v>34715</v>
      </c>
      <c r="H6823" s="5" t="s">
        <v>34716</v>
      </c>
      <c r="I6823" s="8" t="s">
        <v>34717</v>
      </c>
      <c r="J6823" s="5" t="s">
        <v>42</v>
      </c>
      <c r="K6823" s="5" t="s">
        <v>375</v>
      </c>
    </row>
    <row r="6824">
      <c r="A6824" s="4">
        <v>4318.0</v>
      </c>
      <c r="B6824" s="5" t="s">
        <v>34718</v>
      </c>
      <c r="C6824" s="5" t="s">
        <v>34719</v>
      </c>
      <c r="D6824" s="6" t="s">
        <v>33543</v>
      </c>
      <c r="E6824" s="5" t="s">
        <v>33544</v>
      </c>
      <c r="F6824" s="5" t="s">
        <v>7797</v>
      </c>
      <c r="G6824" s="6" t="s">
        <v>34720</v>
      </c>
      <c r="H6824" s="5" t="s">
        <v>34721</v>
      </c>
      <c r="I6824" s="8" t="s">
        <v>34722</v>
      </c>
      <c r="J6824" s="5" t="s">
        <v>93</v>
      </c>
      <c r="K6824" s="4" t="s">
        <v>42</v>
      </c>
    </row>
    <row r="6825">
      <c r="A6825" s="4">
        <v>4317.0</v>
      </c>
      <c r="B6825" s="5" t="s">
        <v>34723</v>
      </c>
      <c r="C6825" s="5" t="s">
        <v>34724</v>
      </c>
      <c r="D6825" s="6" t="s">
        <v>33543</v>
      </c>
      <c r="E6825" s="5" t="s">
        <v>33544</v>
      </c>
      <c r="F6825" s="5" t="s">
        <v>7797</v>
      </c>
      <c r="G6825" s="6" t="s">
        <v>34725</v>
      </c>
      <c r="H6825" s="5" t="s">
        <v>34726</v>
      </c>
      <c r="I6825" s="8" t="s">
        <v>34727</v>
      </c>
      <c r="J6825" s="5" t="s">
        <v>18</v>
      </c>
      <c r="K6825" s="5" t="s">
        <v>10650</v>
      </c>
    </row>
    <row r="6826">
      <c r="A6826" s="4">
        <v>4316.0</v>
      </c>
      <c r="B6826" s="5" t="s">
        <v>34728</v>
      </c>
      <c r="C6826" s="5" t="s">
        <v>34729</v>
      </c>
      <c r="D6826" s="6" t="s">
        <v>33543</v>
      </c>
      <c r="E6826" s="5" t="s">
        <v>33544</v>
      </c>
      <c r="F6826" s="5" t="s">
        <v>7797</v>
      </c>
      <c r="G6826" s="6" t="s">
        <v>34730</v>
      </c>
      <c r="H6826" s="7" t="s">
        <v>34731</v>
      </c>
      <c r="I6826" s="8" t="str">
        <f>LOWER(SUBSTITUTE(SUBSTITUTE(SUBSTITUTE(SUBSTITUTE(SUBSTITUTE(SUBSTITUTE(SUBSTITUTE(B6826,"S.L.",""),"SL",""),"S.A.",""),"SA","")," ",""),".",""),",",""))&amp;".com"</f>
        <v>alquileresfuengirola.com</v>
      </c>
      <c r="J6826" s="5" t="s">
        <v>42</v>
      </c>
      <c r="K6826" s="4" t="s">
        <v>42</v>
      </c>
    </row>
    <row r="6827">
      <c r="A6827" s="4">
        <v>4315.0</v>
      </c>
      <c r="B6827" s="5" t="s">
        <v>34732</v>
      </c>
      <c r="C6827" s="5" t="s">
        <v>34733</v>
      </c>
      <c r="D6827" s="6" t="s">
        <v>33543</v>
      </c>
      <c r="E6827" s="5" t="s">
        <v>33544</v>
      </c>
      <c r="F6827" s="5" t="s">
        <v>7797</v>
      </c>
      <c r="G6827" s="6" t="s">
        <v>34734</v>
      </c>
      <c r="H6827" s="5" t="s">
        <v>34735</v>
      </c>
      <c r="I6827" s="8" t="s">
        <v>34736</v>
      </c>
      <c r="J6827" s="5" t="s">
        <v>93</v>
      </c>
      <c r="K6827" s="5" t="s">
        <v>10650</v>
      </c>
    </row>
    <row r="6828">
      <c r="A6828" s="4">
        <v>4314.0</v>
      </c>
      <c r="B6828" s="5" t="s">
        <v>34732</v>
      </c>
      <c r="C6828" s="5" t="s">
        <v>34737</v>
      </c>
      <c r="D6828" s="6" t="s">
        <v>33543</v>
      </c>
      <c r="E6828" s="5" t="s">
        <v>33544</v>
      </c>
      <c r="F6828" s="5" t="s">
        <v>7797</v>
      </c>
      <c r="G6828" s="6" t="s">
        <v>34734</v>
      </c>
      <c r="H6828" s="5" t="s">
        <v>34735</v>
      </c>
      <c r="I6828" s="8" t="s">
        <v>34736</v>
      </c>
      <c r="J6828" s="5" t="s">
        <v>93</v>
      </c>
      <c r="K6828" s="5" t="s">
        <v>10650</v>
      </c>
    </row>
    <row r="6829">
      <c r="A6829" s="4">
        <v>4312.0</v>
      </c>
      <c r="B6829" s="5" t="s">
        <v>34738</v>
      </c>
      <c r="C6829" s="5" t="s">
        <v>34739</v>
      </c>
      <c r="D6829" s="6" t="s">
        <v>33543</v>
      </c>
      <c r="E6829" s="5" t="s">
        <v>33544</v>
      </c>
      <c r="F6829" s="5" t="s">
        <v>7797</v>
      </c>
      <c r="G6829" s="6" t="s">
        <v>34740</v>
      </c>
      <c r="H6829" s="5" t="s">
        <v>34741</v>
      </c>
      <c r="I6829" s="8" t="s">
        <v>34086</v>
      </c>
      <c r="J6829" s="5" t="s">
        <v>18</v>
      </c>
      <c r="K6829" s="5" t="s">
        <v>375</v>
      </c>
    </row>
    <row r="6830">
      <c r="A6830" s="4">
        <v>4313.0</v>
      </c>
      <c r="B6830" s="5" t="s">
        <v>34742</v>
      </c>
      <c r="C6830" s="5" t="s">
        <v>34743</v>
      </c>
      <c r="D6830" s="6" t="s">
        <v>33543</v>
      </c>
      <c r="E6830" s="5" t="s">
        <v>33544</v>
      </c>
      <c r="F6830" s="5" t="s">
        <v>7797</v>
      </c>
      <c r="G6830" s="6" t="s">
        <v>34740</v>
      </c>
      <c r="H6830" s="5" t="s">
        <v>34744</v>
      </c>
      <c r="I6830" s="8" t="s">
        <v>34086</v>
      </c>
      <c r="J6830" s="5" t="s">
        <v>42</v>
      </c>
      <c r="K6830" s="5" t="s">
        <v>2662</v>
      </c>
    </row>
    <row r="6831">
      <c r="A6831" s="4">
        <v>4311.0</v>
      </c>
      <c r="B6831" s="5" t="s">
        <v>34745</v>
      </c>
      <c r="C6831" s="5" t="s">
        <v>34746</v>
      </c>
      <c r="D6831" s="6" t="s">
        <v>33543</v>
      </c>
      <c r="E6831" s="5" t="s">
        <v>33544</v>
      </c>
      <c r="F6831" s="5" t="s">
        <v>7797</v>
      </c>
      <c r="G6831" s="6" t="s">
        <v>34747</v>
      </c>
      <c r="H6831" s="7" t="s">
        <v>34748</v>
      </c>
      <c r="I6831" s="8" t="str">
        <f>LOWER(SUBSTITUTE(SUBSTITUTE(SUBSTITUTE(SUBSTITUTE(SUBSTITUTE(SUBSTITUTE(SUBSTITUTE(B6831,"S.L.",""),"SL",""),"S.A.",""),"SA","")," ",""),".",""),",",""))&amp;".com"</f>
        <v>acuarium.com</v>
      </c>
      <c r="J6831" s="5" t="s">
        <v>18</v>
      </c>
      <c r="K6831" s="5" t="s">
        <v>1375</v>
      </c>
    </row>
    <row r="6832">
      <c r="A6832" s="4">
        <v>4310.0</v>
      </c>
      <c r="B6832" s="5" t="s">
        <v>34749</v>
      </c>
      <c r="C6832" s="5" t="s">
        <v>34750</v>
      </c>
      <c r="D6832" s="6" t="s">
        <v>33543</v>
      </c>
      <c r="E6832" s="5" t="s">
        <v>33544</v>
      </c>
      <c r="F6832" s="5" t="s">
        <v>7797</v>
      </c>
      <c r="G6832" s="6" t="s">
        <v>34751</v>
      </c>
      <c r="H6832" s="5" t="s">
        <v>34752</v>
      </c>
      <c r="I6832" s="9" t="s">
        <v>34753</v>
      </c>
      <c r="J6832" s="5" t="s">
        <v>42</v>
      </c>
      <c r="K6832" s="5" t="s">
        <v>1144</v>
      </c>
    </row>
    <row r="6833">
      <c r="A6833" s="4">
        <v>4309.0</v>
      </c>
      <c r="B6833" s="5" t="s">
        <v>34754</v>
      </c>
      <c r="C6833" s="5" t="s">
        <v>34755</v>
      </c>
      <c r="D6833" s="6" t="s">
        <v>33798</v>
      </c>
      <c r="E6833" s="5" t="s">
        <v>33799</v>
      </c>
      <c r="F6833" s="5" t="s">
        <v>7797</v>
      </c>
      <c r="G6833" s="6" t="s">
        <v>34756</v>
      </c>
      <c r="H6833" s="5" t="s">
        <v>34757</v>
      </c>
      <c r="I6833" s="8" t="s">
        <v>34758</v>
      </c>
      <c r="J6833" s="5" t="s">
        <v>93</v>
      </c>
      <c r="K6833" s="5" t="s">
        <v>52</v>
      </c>
    </row>
    <row r="6834">
      <c r="A6834" s="4">
        <v>4308.0</v>
      </c>
      <c r="B6834" s="5" t="s">
        <v>34759</v>
      </c>
      <c r="C6834" s="5" t="s">
        <v>34760</v>
      </c>
      <c r="D6834" s="6" t="s">
        <v>34761</v>
      </c>
      <c r="E6834" s="5" t="s">
        <v>34762</v>
      </c>
      <c r="F6834" s="5" t="s">
        <v>7797</v>
      </c>
      <c r="G6834" s="6" t="s">
        <v>34763</v>
      </c>
      <c r="H6834" s="7" t="s">
        <v>34764</v>
      </c>
      <c r="I6834" s="8" t="str">
        <f>LOWER(SUBSTITUTE(SUBSTITUTE(SUBSTITUTE(SUBSTITUTE(SUBSTITUTE(SUBSTITUTE(SUBSTITUTE(B6834,"S.L.",""),"SL",""),"S.A.",""),"SA","")," ",""),".",""),",",""))&amp;".com"</f>
        <v>hotelmunicipalalcaparain.com</v>
      </c>
      <c r="J6834" s="5" t="s">
        <v>42</v>
      </c>
      <c r="K6834" s="5" t="s">
        <v>578</v>
      </c>
    </row>
    <row r="6835">
      <c r="A6835" s="4">
        <v>4307.0</v>
      </c>
      <c r="B6835" s="5" t="s">
        <v>34765</v>
      </c>
      <c r="C6835" s="5" t="s">
        <v>34766</v>
      </c>
      <c r="D6835" s="6" t="s">
        <v>34761</v>
      </c>
      <c r="E6835" s="5" t="s">
        <v>34762</v>
      </c>
      <c r="F6835" s="5" t="s">
        <v>7797</v>
      </c>
      <c r="G6835" s="6" t="s">
        <v>34767</v>
      </c>
      <c r="H6835" s="7" t="s">
        <v>34768</v>
      </c>
      <c r="I6835" s="18" t="s">
        <v>34769</v>
      </c>
      <c r="J6835" s="5" t="s">
        <v>18</v>
      </c>
      <c r="K6835" s="5" t="s">
        <v>9528</v>
      </c>
    </row>
    <row r="6836">
      <c r="A6836" s="4">
        <v>4306.0</v>
      </c>
      <c r="B6836" s="5" t="s">
        <v>34770</v>
      </c>
      <c r="C6836" s="5" t="s">
        <v>34771</v>
      </c>
      <c r="D6836" s="6" t="s">
        <v>34772</v>
      </c>
      <c r="E6836" s="5" t="s">
        <v>34773</v>
      </c>
      <c r="F6836" s="5" t="s">
        <v>7797</v>
      </c>
      <c r="G6836" s="6" t="s">
        <v>34774</v>
      </c>
      <c r="H6836" s="7" t="s">
        <v>34775</v>
      </c>
      <c r="I6836" s="8" t="str">
        <f>LOWER(SUBSTITUTE(SUBSTITUTE(SUBSTITUTE(SUBSTITUTE(SUBSTITUTE(SUBSTITUTE(SUBSTITUTE(B6836,"S.L.",""),"SL",""),"S.A.",""),"SA","")," ",""),".",""),",",""))&amp;".com"</f>
        <v>cidaddelfines.com</v>
      </c>
      <c r="J6836" s="5" t="s">
        <v>108</v>
      </c>
      <c r="K6836" s="5" t="s">
        <v>1210</v>
      </c>
    </row>
    <row r="6837">
      <c r="A6837" s="4">
        <v>4305.0</v>
      </c>
      <c r="B6837" s="5" t="s">
        <v>34776</v>
      </c>
      <c r="C6837" s="5" t="s">
        <v>34777</v>
      </c>
      <c r="D6837" s="6" t="s">
        <v>34772</v>
      </c>
      <c r="E6837" s="5" t="s">
        <v>34773</v>
      </c>
      <c r="F6837" s="5" t="s">
        <v>7797</v>
      </c>
      <c r="G6837" s="6" t="s">
        <v>34778</v>
      </c>
      <c r="H6837" s="5" t="s">
        <v>34779</v>
      </c>
      <c r="I6837" s="8" t="s">
        <v>34780</v>
      </c>
      <c r="J6837" s="5" t="s">
        <v>93</v>
      </c>
      <c r="K6837" s="5" t="s">
        <v>66</v>
      </c>
    </row>
    <row r="6838">
      <c r="A6838" s="4">
        <v>4304.0</v>
      </c>
      <c r="B6838" s="5" t="s">
        <v>34781</v>
      </c>
      <c r="C6838" s="5" t="s">
        <v>34782</v>
      </c>
      <c r="D6838" s="6" t="s">
        <v>21866</v>
      </c>
      <c r="E6838" s="5" t="s">
        <v>21867</v>
      </c>
      <c r="F6838" s="5" t="s">
        <v>7797</v>
      </c>
      <c r="G6838" s="6" t="s">
        <v>34783</v>
      </c>
      <c r="H6838" s="5" t="s">
        <v>34784</v>
      </c>
      <c r="I6838" s="8" t="s">
        <v>16602</v>
      </c>
      <c r="J6838" s="5" t="s">
        <v>42</v>
      </c>
      <c r="K6838" s="5" t="s">
        <v>34785</v>
      </c>
    </row>
    <row r="6839">
      <c r="A6839" s="4">
        <v>4303.0</v>
      </c>
      <c r="B6839" s="5" t="s">
        <v>34786</v>
      </c>
      <c r="C6839" s="5" t="s">
        <v>34787</v>
      </c>
      <c r="D6839" s="6" t="s">
        <v>21866</v>
      </c>
      <c r="E6839" s="5" t="s">
        <v>21867</v>
      </c>
      <c r="F6839" s="5" t="s">
        <v>7797</v>
      </c>
      <c r="G6839" s="6" t="s">
        <v>34788</v>
      </c>
      <c r="H6839" s="5" t="s">
        <v>34789</v>
      </c>
      <c r="I6839" s="8" t="s">
        <v>34790</v>
      </c>
      <c r="J6839" s="5" t="s">
        <v>18</v>
      </c>
      <c r="K6839" s="5" t="s">
        <v>4701</v>
      </c>
    </row>
    <row r="6840">
      <c r="A6840" s="4">
        <v>4302.0</v>
      </c>
      <c r="B6840" s="5" t="s">
        <v>34791</v>
      </c>
      <c r="C6840" s="5" t="s">
        <v>34792</v>
      </c>
      <c r="D6840" s="6" t="s">
        <v>21866</v>
      </c>
      <c r="E6840" s="5" t="s">
        <v>21867</v>
      </c>
      <c r="F6840" s="5" t="s">
        <v>7797</v>
      </c>
      <c r="G6840" s="6" t="s">
        <v>34793</v>
      </c>
      <c r="H6840" s="7" t="s">
        <v>34794</v>
      </c>
      <c r="I6840" s="8" t="str">
        <f>LOWER(SUBSTITUTE(SUBSTITUTE(SUBSTITUTE(SUBSTITUTE(SUBSTITUTE(SUBSTITUTE(SUBSTITUTE(B6840,"S.L.",""),"SL",""),"S.A.",""),"SA","")," ",""),".",""),",",""))&amp;".com"</f>
        <v>velasquez.com</v>
      </c>
      <c r="J6840" s="5" t="s">
        <v>18</v>
      </c>
      <c r="K6840" s="5" t="s">
        <v>14822</v>
      </c>
    </row>
    <row r="6841">
      <c r="A6841" s="4">
        <v>4301.0</v>
      </c>
      <c r="B6841" s="5" t="s">
        <v>34795</v>
      </c>
      <c r="C6841" s="5" t="s">
        <v>34796</v>
      </c>
      <c r="D6841" s="6" t="s">
        <v>21866</v>
      </c>
      <c r="E6841" s="5" t="s">
        <v>21867</v>
      </c>
      <c r="F6841" s="5" t="s">
        <v>7797</v>
      </c>
      <c r="G6841" s="6" t="s">
        <v>34797</v>
      </c>
      <c r="H6841" s="5" t="s">
        <v>34798</v>
      </c>
      <c r="I6841" s="8" t="s">
        <v>10074</v>
      </c>
      <c r="J6841" s="5" t="s">
        <v>42</v>
      </c>
      <c r="K6841" s="5" t="s">
        <v>10177</v>
      </c>
    </row>
    <row r="6842">
      <c r="A6842" s="4">
        <v>4300.0</v>
      </c>
      <c r="B6842" s="5" t="s">
        <v>34799</v>
      </c>
      <c r="C6842" s="5" t="s">
        <v>34800</v>
      </c>
      <c r="D6842" s="6" t="s">
        <v>21866</v>
      </c>
      <c r="E6842" s="5" t="s">
        <v>21867</v>
      </c>
      <c r="F6842" s="5" t="s">
        <v>7797</v>
      </c>
      <c r="G6842" s="6" t="s">
        <v>34801</v>
      </c>
      <c r="H6842" s="5" t="s">
        <v>34802</v>
      </c>
      <c r="I6842" s="8" t="s">
        <v>34803</v>
      </c>
      <c r="J6842" s="5" t="s">
        <v>42</v>
      </c>
      <c r="K6842" s="5" t="s">
        <v>15027</v>
      </c>
    </row>
    <row r="6843">
      <c r="A6843" s="4">
        <v>4299.0</v>
      </c>
      <c r="B6843" s="5" t="s">
        <v>34804</v>
      </c>
      <c r="C6843" s="5" t="s">
        <v>34805</v>
      </c>
      <c r="D6843" s="6" t="s">
        <v>21866</v>
      </c>
      <c r="E6843" s="5" t="s">
        <v>21867</v>
      </c>
      <c r="F6843" s="5" t="s">
        <v>7797</v>
      </c>
      <c r="G6843" s="6" t="s">
        <v>34806</v>
      </c>
      <c r="H6843" s="5" t="s">
        <v>10105</v>
      </c>
      <c r="I6843" s="8" t="s">
        <v>10079</v>
      </c>
      <c r="J6843" s="5" t="s">
        <v>108</v>
      </c>
      <c r="K6843" s="5" t="s">
        <v>1203</v>
      </c>
    </row>
    <row r="6844">
      <c r="A6844" s="4">
        <v>4298.0</v>
      </c>
      <c r="B6844" s="5" t="s">
        <v>34807</v>
      </c>
      <c r="C6844" s="5" t="s">
        <v>34808</v>
      </c>
      <c r="D6844" s="6" t="s">
        <v>21866</v>
      </c>
      <c r="E6844" s="5" t="s">
        <v>21867</v>
      </c>
      <c r="F6844" s="5" t="s">
        <v>7797</v>
      </c>
      <c r="G6844" s="6" t="s">
        <v>34809</v>
      </c>
      <c r="H6844" s="5" t="s">
        <v>34810</v>
      </c>
      <c r="I6844" s="8" t="s">
        <v>10063</v>
      </c>
      <c r="J6844" s="5" t="s">
        <v>93</v>
      </c>
      <c r="K6844" s="5" t="s">
        <v>34811</v>
      </c>
    </row>
    <row r="6845">
      <c r="A6845" s="4">
        <v>4297.0</v>
      </c>
      <c r="B6845" s="5" t="s">
        <v>34812</v>
      </c>
      <c r="C6845" s="5" t="s">
        <v>34813</v>
      </c>
      <c r="D6845" s="6" t="s">
        <v>21866</v>
      </c>
      <c r="E6845" s="5" t="s">
        <v>21867</v>
      </c>
      <c r="F6845" s="5" t="s">
        <v>7797</v>
      </c>
      <c r="G6845" s="6" t="s">
        <v>34814</v>
      </c>
      <c r="H6845" s="5" t="s">
        <v>34815</v>
      </c>
      <c r="I6845" s="8" t="s">
        <v>10074</v>
      </c>
      <c r="J6845" s="5" t="s">
        <v>18</v>
      </c>
      <c r="K6845" s="5" t="s">
        <v>22727</v>
      </c>
    </row>
    <row r="6846">
      <c r="A6846" s="4">
        <v>4296.0</v>
      </c>
      <c r="B6846" s="5" t="s">
        <v>34816</v>
      </c>
      <c r="C6846" s="5" t="s">
        <v>34817</v>
      </c>
      <c r="D6846" s="6" t="s">
        <v>21866</v>
      </c>
      <c r="E6846" s="5" t="s">
        <v>21867</v>
      </c>
      <c r="F6846" s="5" t="s">
        <v>7797</v>
      </c>
      <c r="G6846" s="6" t="s">
        <v>34818</v>
      </c>
      <c r="H6846" s="5" t="s">
        <v>34819</v>
      </c>
      <c r="I6846" s="8" t="s">
        <v>10074</v>
      </c>
      <c r="J6846" s="5" t="s">
        <v>42</v>
      </c>
      <c r="K6846" s="5" t="s">
        <v>16684</v>
      </c>
    </row>
    <row r="6847">
      <c r="A6847" s="4">
        <v>4295.0</v>
      </c>
      <c r="B6847" s="5" t="s">
        <v>34820</v>
      </c>
      <c r="C6847" s="5" t="s">
        <v>34821</v>
      </c>
      <c r="D6847" s="6" t="s">
        <v>21866</v>
      </c>
      <c r="E6847" s="5" t="s">
        <v>21867</v>
      </c>
      <c r="F6847" s="5" t="s">
        <v>7797</v>
      </c>
      <c r="G6847" s="6" t="s">
        <v>34822</v>
      </c>
      <c r="H6847" s="7" t="s">
        <v>34823</v>
      </c>
      <c r="I6847" s="8" t="str">
        <f>LOWER(SUBSTITUTE(SUBSTITUTE(SUBSTITUTE(SUBSTITUTE(SUBSTITUTE(SUBSTITUTE(SUBSTITUTE(B6847,"S.L.",""),"SL",""),"S.A.",""),"SA","")," ",""),".",""),",",""))&amp;".com"</f>
        <v>vistamar.com</v>
      </c>
      <c r="J6847" s="5" t="s">
        <v>51</v>
      </c>
      <c r="K6847" s="5" t="s">
        <v>14961</v>
      </c>
    </row>
    <row r="6848">
      <c r="A6848" s="4">
        <v>4294.0</v>
      </c>
      <c r="B6848" s="5" t="s">
        <v>34824</v>
      </c>
      <c r="C6848" s="5" t="s">
        <v>34825</v>
      </c>
      <c r="D6848" s="6" t="s">
        <v>34396</v>
      </c>
      <c r="E6848" s="5" t="s">
        <v>21867</v>
      </c>
      <c r="F6848" s="5" t="s">
        <v>7797</v>
      </c>
      <c r="G6848" s="6" t="s">
        <v>34826</v>
      </c>
      <c r="H6848" s="5" t="s">
        <v>34827</v>
      </c>
      <c r="I6848" s="8" t="s">
        <v>34828</v>
      </c>
      <c r="J6848" s="5" t="s">
        <v>18</v>
      </c>
      <c r="K6848" s="5" t="s">
        <v>18667</v>
      </c>
    </row>
    <row r="6849">
      <c r="A6849" s="4">
        <v>4293.0</v>
      </c>
      <c r="B6849" s="5" t="s">
        <v>34829</v>
      </c>
      <c r="C6849" s="5" t="s">
        <v>34830</v>
      </c>
      <c r="D6849" s="6" t="s">
        <v>21866</v>
      </c>
      <c r="E6849" s="5" t="s">
        <v>21867</v>
      </c>
      <c r="F6849" s="5" t="s">
        <v>7797</v>
      </c>
      <c r="G6849" s="6" t="s">
        <v>34831</v>
      </c>
      <c r="H6849" s="5" t="s">
        <v>34832</v>
      </c>
      <c r="I6849" s="8" t="s">
        <v>34833</v>
      </c>
      <c r="J6849" s="5" t="s">
        <v>93</v>
      </c>
      <c r="K6849" s="5" t="s">
        <v>3802</v>
      </c>
    </row>
    <row r="6850">
      <c r="A6850" s="4">
        <v>4292.0</v>
      </c>
      <c r="B6850" s="5" t="s">
        <v>34834</v>
      </c>
      <c r="C6850" s="5" t="s">
        <v>34835</v>
      </c>
      <c r="D6850" s="6" t="s">
        <v>21866</v>
      </c>
      <c r="E6850" s="5" t="s">
        <v>21867</v>
      </c>
      <c r="F6850" s="5" t="s">
        <v>7797</v>
      </c>
      <c r="G6850" s="6" t="s">
        <v>34836</v>
      </c>
      <c r="H6850" s="5" t="s">
        <v>34802</v>
      </c>
      <c r="I6850" s="8" t="s">
        <v>34837</v>
      </c>
      <c r="J6850" s="5" t="s">
        <v>108</v>
      </c>
      <c r="K6850" s="5" t="s">
        <v>16148</v>
      </c>
    </row>
    <row r="6851">
      <c r="A6851" s="4">
        <v>4291.0</v>
      </c>
      <c r="B6851" s="5" t="s">
        <v>34838</v>
      </c>
      <c r="C6851" s="5" t="s">
        <v>34825</v>
      </c>
      <c r="D6851" s="6" t="s">
        <v>34396</v>
      </c>
      <c r="E6851" s="5" t="s">
        <v>21867</v>
      </c>
      <c r="F6851" s="5" t="s">
        <v>7797</v>
      </c>
      <c r="G6851" s="6" t="s">
        <v>34839</v>
      </c>
      <c r="H6851" s="5" t="s">
        <v>34840</v>
      </c>
      <c r="I6851" s="8" t="s">
        <v>10079</v>
      </c>
      <c r="J6851" s="5" t="s">
        <v>51</v>
      </c>
      <c r="K6851" s="5" t="s">
        <v>22902</v>
      </c>
    </row>
    <row r="6852">
      <c r="A6852" s="4">
        <v>4290.0</v>
      </c>
      <c r="B6852" s="5" t="s">
        <v>34841</v>
      </c>
      <c r="C6852" s="5" t="s">
        <v>34842</v>
      </c>
      <c r="D6852" s="6" t="s">
        <v>21866</v>
      </c>
      <c r="E6852" s="5" t="s">
        <v>21867</v>
      </c>
      <c r="F6852" s="5" t="s">
        <v>7797</v>
      </c>
      <c r="G6852" s="6" t="s">
        <v>34843</v>
      </c>
      <c r="H6852" s="7" t="s">
        <v>34844</v>
      </c>
      <c r="I6852" s="18" t="s">
        <v>34845</v>
      </c>
      <c r="J6852" s="5" t="s">
        <v>18</v>
      </c>
      <c r="K6852" s="5" t="s">
        <v>5591</v>
      </c>
    </row>
    <row r="6853">
      <c r="A6853" s="4">
        <v>4289.0</v>
      </c>
      <c r="B6853" s="5" t="s">
        <v>34846</v>
      </c>
      <c r="C6853" s="5" t="s">
        <v>34847</v>
      </c>
      <c r="D6853" s="6" t="s">
        <v>21866</v>
      </c>
      <c r="E6853" s="5" t="s">
        <v>21867</v>
      </c>
      <c r="F6853" s="5" t="s">
        <v>7797</v>
      </c>
      <c r="G6853" s="6" t="s">
        <v>34848</v>
      </c>
      <c r="H6853" s="5" t="s">
        <v>34849</v>
      </c>
      <c r="I6853" s="8" t="s">
        <v>34850</v>
      </c>
      <c r="J6853" s="5" t="s">
        <v>93</v>
      </c>
      <c r="K6853" s="5" t="s">
        <v>9927</v>
      </c>
    </row>
    <row r="6854">
      <c r="A6854" s="4">
        <v>4288.0</v>
      </c>
      <c r="B6854" s="5" t="s">
        <v>34851</v>
      </c>
      <c r="C6854" s="5" t="s">
        <v>34852</v>
      </c>
      <c r="D6854" s="6" t="s">
        <v>21866</v>
      </c>
      <c r="E6854" s="5" t="s">
        <v>21867</v>
      </c>
      <c r="F6854" s="5" t="s">
        <v>7797</v>
      </c>
      <c r="G6854" s="6" t="s">
        <v>34853</v>
      </c>
      <c r="H6854" s="5" t="s">
        <v>34854</v>
      </c>
      <c r="I6854" s="8" t="s">
        <v>10079</v>
      </c>
      <c r="J6854" s="5" t="s">
        <v>18</v>
      </c>
      <c r="K6854" s="5" t="s">
        <v>16959</v>
      </c>
    </row>
    <row r="6855">
      <c r="A6855" s="4">
        <v>4287.0</v>
      </c>
      <c r="B6855" s="5" t="s">
        <v>34855</v>
      </c>
      <c r="C6855" s="5" t="s">
        <v>34856</v>
      </c>
      <c r="D6855" s="6" t="s">
        <v>34169</v>
      </c>
      <c r="E6855" s="5" t="s">
        <v>34857</v>
      </c>
      <c r="F6855" s="5" t="s">
        <v>7797</v>
      </c>
      <c r="G6855" s="6" t="s">
        <v>34858</v>
      </c>
      <c r="H6855" s="5" t="s">
        <v>34859</v>
      </c>
      <c r="I6855" s="8" t="s">
        <v>34860</v>
      </c>
      <c r="J6855" s="5" t="s">
        <v>18</v>
      </c>
      <c r="K6855" s="5" t="s">
        <v>679</v>
      </c>
    </row>
    <row r="6856">
      <c r="A6856" s="4">
        <v>4286.0</v>
      </c>
      <c r="B6856" s="5" t="s">
        <v>34861</v>
      </c>
      <c r="C6856" s="5" t="s">
        <v>34862</v>
      </c>
      <c r="D6856" s="6" t="s">
        <v>34863</v>
      </c>
      <c r="E6856" s="5" t="s">
        <v>34864</v>
      </c>
      <c r="F6856" s="5" t="s">
        <v>7797</v>
      </c>
      <c r="G6856" s="6" t="s">
        <v>34865</v>
      </c>
      <c r="H6856" s="7" t="s">
        <v>34866</v>
      </c>
      <c r="I6856" s="8" t="str">
        <f>LOWER(SUBSTITUTE(SUBSTITUTE(SUBSTITUTE(SUBSTITUTE(SUBSTITUTE(SUBSTITUTE(SUBSTITUTE(B6856,"S.L.",""),"SL",""),"S.A.",""),"SA","")," ",""),".",""),",",""))&amp;".com"</f>
        <v>podalossietearcos.com</v>
      </c>
      <c r="J6856" s="5" t="s">
        <v>93</v>
      </c>
      <c r="K6856" s="5" t="s">
        <v>1495</v>
      </c>
    </row>
    <row r="6857">
      <c r="A6857" s="4">
        <v>4285.0</v>
      </c>
      <c r="B6857" s="5" t="s">
        <v>34867</v>
      </c>
      <c r="C6857" s="5" t="s">
        <v>34868</v>
      </c>
      <c r="D6857" s="6" t="s">
        <v>34869</v>
      </c>
      <c r="E6857" s="5" t="s">
        <v>34864</v>
      </c>
      <c r="F6857" s="5" t="s">
        <v>7797</v>
      </c>
      <c r="G6857" s="6" t="s">
        <v>34870</v>
      </c>
      <c r="H6857" s="5" t="s">
        <v>34871</v>
      </c>
      <c r="I6857" s="8" t="s">
        <v>34872</v>
      </c>
      <c r="J6857" s="5" t="s">
        <v>18</v>
      </c>
      <c r="K6857" s="5" t="s">
        <v>9528</v>
      </c>
    </row>
    <row r="6858">
      <c r="A6858" s="4">
        <v>4284.0</v>
      </c>
      <c r="B6858" s="5" t="s">
        <v>34873</v>
      </c>
      <c r="C6858" s="5" t="s">
        <v>34874</v>
      </c>
      <c r="D6858" s="6" t="s">
        <v>34863</v>
      </c>
      <c r="E6858" s="5" t="s">
        <v>34864</v>
      </c>
      <c r="F6858" s="5" t="s">
        <v>7797</v>
      </c>
      <c r="G6858" s="6" t="s">
        <v>34875</v>
      </c>
      <c r="H6858" s="5" t="s">
        <v>34876</v>
      </c>
      <c r="I6858" s="8" t="s">
        <v>34877</v>
      </c>
      <c r="J6858" s="5" t="s">
        <v>108</v>
      </c>
      <c r="K6858" s="5" t="s">
        <v>85</v>
      </c>
    </row>
    <row r="6859">
      <c r="A6859" s="4">
        <v>4283.0</v>
      </c>
      <c r="B6859" s="5" t="s">
        <v>34878</v>
      </c>
      <c r="C6859" s="5" t="s">
        <v>34879</v>
      </c>
      <c r="D6859" s="6" t="s">
        <v>34880</v>
      </c>
      <c r="E6859" s="5" t="s">
        <v>34881</v>
      </c>
      <c r="F6859" s="5" t="s">
        <v>7797</v>
      </c>
      <c r="G6859" s="6" t="s">
        <v>34882</v>
      </c>
      <c r="H6859" s="5" t="s">
        <v>34883</v>
      </c>
      <c r="I6859" s="8" t="s">
        <v>34884</v>
      </c>
      <c r="J6859" s="5" t="s">
        <v>93</v>
      </c>
      <c r="K6859" s="4" t="s">
        <v>42</v>
      </c>
    </row>
    <row r="6860">
      <c r="A6860" s="4">
        <v>4282.0</v>
      </c>
      <c r="B6860" s="5" t="s">
        <v>34885</v>
      </c>
      <c r="C6860" s="5" t="s">
        <v>34886</v>
      </c>
      <c r="D6860" s="6" t="s">
        <v>34880</v>
      </c>
      <c r="E6860" s="5" t="s">
        <v>34881</v>
      </c>
      <c r="F6860" s="5" t="s">
        <v>7797</v>
      </c>
      <c r="G6860" s="6" t="s">
        <v>34887</v>
      </c>
      <c r="H6860" s="5" t="s">
        <v>34883</v>
      </c>
      <c r="I6860" s="8" t="s">
        <v>34884</v>
      </c>
      <c r="J6860" s="5" t="s">
        <v>108</v>
      </c>
      <c r="K6860" s="5" t="s">
        <v>950</v>
      </c>
    </row>
    <row r="6861">
      <c r="A6861" s="4">
        <v>4281.0</v>
      </c>
      <c r="B6861" s="5" t="s">
        <v>34888</v>
      </c>
      <c r="C6861" s="5" t="s">
        <v>34889</v>
      </c>
      <c r="D6861" s="6" t="s">
        <v>33466</v>
      </c>
      <c r="E6861" s="5" t="s">
        <v>33467</v>
      </c>
      <c r="F6861" s="5" t="s">
        <v>7797</v>
      </c>
      <c r="G6861" s="6" t="s">
        <v>34890</v>
      </c>
      <c r="H6861" s="7" t="s">
        <v>34891</v>
      </c>
      <c r="I6861" s="8" t="str">
        <f>LOWER(SUBSTITUTE(SUBSTITUTE(SUBSTITUTE(SUBSTITUTE(SUBSTITUTE(SUBSTITUTE(SUBSTITUTE(B6861,"S.L.",""),"SL",""),"S.A.",""),"SA","")," ",""),".",""),",",""))&amp;".com"</f>
        <v>mariacristina.com</v>
      </c>
      <c r="J6861" s="5" t="s">
        <v>42</v>
      </c>
      <c r="K6861" s="5" t="s">
        <v>294</v>
      </c>
    </row>
    <row r="6862">
      <c r="A6862" s="4">
        <v>4280.0</v>
      </c>
      <c r="B6862" s="5" t="s">
        <v>34892</v>
      </c>
      <c r="C6862" s="5" t="s">
        <v>34893</v>
      </c>
      <c r="D6862" s="6" t="s">
        <v>33466</v>
      </c>
      <c r="E6862" s="5" t="s">
        <v>33467</v>
      </c>
      <c r="F6862" s="5" t="s">
        <v>7797</v>
      </c>
      <c r="G6862" s="6" t="s">
        <v>34894</v>
      </c>
      <c r="H6862" s="5" t="s">
        <v>34895</v>
      </c>
      <c r="I6862" s="9" t="s">
        <v>34896</v>
      </c>
      <c r="J6862" s="5" t="s">
        <v>108</v>
      </c>
      <c r="K6862" s="4" t="s">
        <v>42</v>
      </c>
    </row>
    <row r="6863">
      <c r="A6863" s="4">
        <v>4279.0</v>
      </c>
      <c r="B6863" s="5" t="s">
        <v>34897</v>
      </c>
      <c r="C6863" s="5" t="s">
        <v>34898</v>
      </c>
      <c r="D6863" s="6" t="s">
        <v>34899</v>
      </c>
      <c r="E6863" s="5" t="s">
        <v>33467</v>
      </c>
      <c r="F6863" s="5" t="s">
        <v>7797</v>
      </c>
      <c r="G6863" s="6" t="s">
        <v>34900</v>
      </c>
      <c r="H6863" s="5" t="s">
        <v>34901</v>
      </c>
      <c r="I6863" s="8" t="s">
        <v>2266</v>
      </c>
      <c r="J6863" s="5" t="s">
        <v>42</v>
      </c>
      <c r="K6863" s="5" t="s">
        <v>2201</v>
      </c>
    </row>
    <row r="6864">
      <c r="A6864" s="4">
        <v>4278.0</v>
      </c>
      <c r="B6864" s="5" t="s">
        <v>34902</v>
      </c>
      <c r="C6864" s="5" t="s">
        <v>34903</v>
      </c>
      <c r="D6864" s="6" t="s">
        <v>34899</v>
      </c>
      <c r="E6864" s="5" t="s">
        <v>33467</v>
      </c>
      <c r="F6864" s="5" t="s">
        <v>7797</v>
      </c>
      <c r="G6864" s="6" t="s">
        <v>34904</v>
      </c>
      <c r="H6864" s="5" t="s">
        <v>34905</v>
      </c>
      <c r="I6864" s="8" t="s">
        <v>34906</v>
      </c>
      <c r="J6864" s="5" t="s">
        <v>93</v>
      </c>
      <c r="K6864" s="5" t="s">
        <v>5320</v>
      </c>
    </row>
    <row r="6865">
      <c r="A6865" s="4">
        <v>4277.0</v>
      </c>
      <c r="B6865" s="5" t="s">
        <v>34907</v>
      </c>
      <c r="C6865" s="5" t="s">
        <v>34908</v>
      </c>
      <c r="D6865" s="6" t="s">
        <v>34909</v>
      </c>
      <c r="E6865" s="5" t="s">
        <v>33467</v>
      </c>
      <c r="F6865" s="5" t="s">
        <v>7797</v>
      </c>
      <c r="G6865" s="6" t="s">
        <v>34910</v>
      </c>
      <c r="H6865" s="7" t="s">
        <v>34911</v>
      </c>
      <c r="I6865" s="18" t="s">
        <v>34912</v>
      </c>
      <c r="J6865" s="5" t="s">
        <v>18</v>
      </c>
      <c r="K6865" s="5" t="s">
        <v>212</v>
      </c>
    </row>
    <row r="6866">
      <c r="A6866" s="4">
        <v>4275.0</v>
      </c>
      <c r="B6866" s="5" t="s">
        <v>34913</v>
      </c>
      <c r="C6866" s="5" t="s">
        <v>34914</v>
      </c>
      <c r="D6866" s="6" t="s">
        <v>34909</v>
      </c>
      <c r="E6866" s="5" t="s">
        <v>34915</v>
      </c>
      <c r="F6866" s="5" t="s">
        <v>7797</v>
      </c>
      <c r="G6866" s="6" t="s">
        <v>34916</v>
      </c>
      <c r="H6866" s="7" t="s">
        <v>34917</v>
      </c>
      <c r="I6866" s="8" t="str">
        <f t="shared" ref="I6866:I6867" si="57">LOWER(SUBSTITUTE(SUBSTITUTE(SUBSTITUTE(SUBSTITUTE(SUBSTITUTE(SUBSTITUTE(SUBSTITUTE(B6866,"S.L.",""),"SL",""),"S.A.",""),"SA","")," ",""),".",""),",",""))&amp;".com"</f>
        <v>axarquia.com</v>
      </c>
      <c r="J6866" s="5" t="s">
        <v>51</v>
      </c>
      <c r="K6866" s="5" t="s">
        <v>19</v>
      </c>
    </row>
    <row r="6867">
      <c r="A6867" s="4">
        <v>4276.0</v>
      </c>
      <c r="B6867" s="5" t="s">
        <v>34918</v>
      </c>
      <c r="C6867" s="5" t="s">
        <v>34919</v>
      </c>
      <c r="D6867" s="6" t="s">
        <v>34909</v>
      </c>
      <c r="E6867" s="5" t="s">
        <v>34915</v>
      </c>
      <c r="F6867" s="5" t="s">
        <v>7797</v>
      </c>
      <c r="G6867" s="6" t="s">
        <v>34916</v>
      </c>
      <c r="H6867" s="7" t="s">
        <v>34920</v>
      </c>
      <c r="I6867" s="8" t="str">
        <f t="shared" si="57"/>
        <v>hotelvistalmarmoclinejo.com</v>
      </c>
      <c r="J6867" s="5" t="s">
        <v>42</v>
      </c>
      <c r="K6867" s="5" t="s">
        <v>19</v>
      </c>
    </row>
    <row r="6868">
      <c r="A6868" s="4">
        <v>4274.0</v>
      </c>
      <c r="B6868" s="5" t="s">
        <v>34921</v>
      </c>
      <c r="C6868" s="5" t="s">
        <v>34922</v>
      </c>
      <c r="D6868" s="6" t="s">
        <v>34923</v>
      </c>
      <c r="E6868" s="5" t="s">
        <v>34924</v>
      </c>
      <c r="F6868" s="5" t="s">
        <v>7797</v>
      </c>
      <c r="G6868" s="6" t="s">
        <v>34925</v>
      </c>
      <c r="H6868" s="5" t="s">
        <v>34926</v>
      </c>
      <c r="I6868" s="8" t="s">
        <v>34927</v>
      </c>
      <c r="J6868" s="5" t="s">
        <v>42</v>
      </c>
      <c r="K6868" s="5" t="s">
        <v>260</v>
      </c>
    </row>
    <row r="6869">
      <c r="A6869" s="4">
        <v>4273.0</v>
      </c>
      <c r="B6869" s="5" t="s">
        <v>34928</v>
      </c>
      <c r="C6869" s="5" t="s">
        <v>34929</v>
      </c>
      <c r="D6869" s="6" t="s">
        <v>34923</v>
      </c>
      <c r="E6869" s="5" t="s">
        <v>34924</v>
      </c>
      <c r="F6869" s="5" t="s">
        <v>7797</v>
      </c>
      <c r="G6869" s="6" t="s">
        <v>34930</v>
      </c>
      <c r="H6869" s="5" t="s">
        <v>34931</v>
      </c>
      <c r="I6869" s="9" t="s">
        <v>34932</v>
      </c>
      <c r="J6869" s="5" t="s">
        <v>18</v>
      </c>
      <c r="K6869" s="5" t="s">
        <v>1985</v>
      </c>
    </row>
    <row r="6870">
      <c r="A6870" s="4">
        <v>4272.0</v>
      </c>
      <c r="B6870" s="5" t="s">
        <v>34933</v>
      </c>
      <c r="C6870" s="5" t="s">
        <v>34934</v>
      </c>
      <c r="D6870" s="6" t="s">
        <v>34923</v>
      </c>
      <c r="E6870" s="5" t="s">
        <v>34924</v>
      </c>
      <c r="F6870" s="5" t="s">
        <v>7797</v>
      </c>
      <c r="G6870" s="6" t="s">
        <v>34935</v>
      </c>
      <c r="H6870" s="5" t="s">
        <v>34936</v>
      </c>
      <c r="I6870" s="8" t="s">
        <v>34410</v>
      </c>
      <c r="J6870" s="5" t="s">
        <v>42</v>
      </c>
      <c r="K6870" s="5" t="s">
        <v>1261</v>
      </c>
    </row>
    <row r="6871">
      <c r="A6871" s="4">
        <v>4271.0</v>
      </c>
      <c r="B6871" s="5" t="s">
        <v>34937</v>
      </c>
      <c r="C6871" s="5" t="s">
        <v>34938</v>
      </c>
      <c r="D6871" s="6" t="s">
        <v>34923</v>
      </c>
      <c r="E6871" s="5" t="s">
        <v>34924</v>
      </c>
      <c r="F6871" s="5" t="s">
        <v>7797</v>
      </c>
      <c r="G6871" s="6" t="s">
        <v>34935</v>
      </c>
      <c r="H6871" s="5" t="s">
        <v>34939</v>
      </c>
      <c r="I6871" s="8" t="s">
        <v>34940</v>
      </c>
      <c r="J6871" s="5" t="s">
        <v>42</v>
      </c>
      <c r="K6871" s="5" t="s">
        <v>1014</v>
      </c>
    </row>
    <row r="6872">
      <c r="A6872" s="4">
        <v>4270.0</v>
      </c>
      <c r="B6872" s="5" t="s">
        <v>34941</v>
      </c>
      <c r="C6872" s="5" t="s">
        <v>34942</v>
      </c>
      <c r="D6872" s="6" t="s">
        <v>34923</v>
      </c>
      <c r="E6872" s="5" t="s">
        <v>34924</v>
      </c>
      <c r="F6872" s="5" t="s">
        <v>7797</v>
      </c>
      <c r="G6872" s="6" t="s">
        <v>34943</v>
      </c>
      <c r="H6872" s="5" t="s">
        <v>34944</v>
      </c>
      <c r="I6872" s="9" t="s">
        <v>34945</v>
      </c>
      <c r="J6872" s="5" t="s">
        <v>18</v>
      </c>
      <c r="K6872" s="5" t="s">
        <v>34946</v>
      </c>
    </row>
    <row r="6873">
      <c r="A6873" s="4">
        <v>4269.0</v>
      </c>
      <c r="B6873" s="5" t="s">
        <v>34947</v>
      </c>
      <c r="C6873" s="5" t="s">
        <v>34948</v>
      </c>
      <c r="D6873" s="6" t="s">
        <v>34923</v>
      </c>
      <c r="E6873" s="5" t="s">
        <v>34924</v>
      </c>
      <c r="F6873" s="5" t="s">
        <v>7797</v>
      </c>
      <c r="G6873" s="6" t="s">
        <v>34949</v>
      </c>
      <c r="H6873" s="5" t="s">
        <v>34950</v>
      </c>
      <c r="I6873" s="9" t="s">
        <v>34951</v>
      </c>
      <c r="J6873" s="5" t="s">
        <v>93</v>
      </c>
      <c r="K6873" s="5" t="s">
        <v>17640</v>
      </c>
    </row>
    <row r="6874">
      <c r="A6874" s="4">
        <v>4268.0</v>
      </c>
      <c r="B6874" s="5" t="s">
        <v>34952</v>
      </c>
      <c r="C6874" s="5" t="s">
        <v>34953</v>
      </c>
      <c r="D6874" s="6" t="s">
        <v>34923</v>
      </c>
      <c r="E6874" s="5" t="s">
        <v>34924</v>
      </c>
      <c r="F6874" s="5" t="s">
        <v>7797</v>
      </c>
      <c r="G6874" s="6" t="s">
        <v>34954</v>
      </c>
      <c r="H6874" s="7" t="s">
        <v>34955</v>
      </c>
      <c r="I6874" s="18" t="s">
        <v>34956</v>
      </c>
      <c r="J6874" s="5" t="s">
        <v>18</v>
      </c>
      <c r="K6874" s="5" t="s">
        <v>19193</v>
      </c>
    </row>
    <row r="6875">
      <c r="A6875" s="4">
        <v>4267.0</v>
      </c>
      <c r="B6875" s="5" t="s">
        <v>34957</v>
      </c>
      <c r="C6875" s="5" t="s">
        <v>34958</v>
      </c>
      <c r="D6875" s="6" t="s">
        <v>34923</v>
      </c>
      <c r="E6875" s="5" t="s">
        <v>34924</v>
      </c>
      <c r="F6875" s="5" t="s">
        <v>7797</v>
      </c>
      <c r="G6875" s="6" t="s">
        <v>34959</v>
      </c>
      <c r="H6875" s="5" t="s">
        <v>34960</v>
      </c>
      <c r="I6875" s="8" t="s">
        <v>34961</v>
      </c>
      <c r="J6875" s="5" t="s">
        <v>93</v>
      </c>
      <c r="K6875" s="5" t="s">
        <v>2513</v>
      </c>
    </row>
    <row r="6876">
      <c r="A6876" s="4">
        <v>4266.0</v>
      </c>
      <c r="B6876" s="5" t="s">
        <v>34962</v>
      </c>
      <c r="C6876" s="5" t="s">
        <v>34963</v>
      </c>
      <c r="D6876" s="6" t="s">
        <v>34923</v>
      </c>
      <c r="E6876" s="5" t="s">
        <v>34924</v>
      </c>
      <c r="F6876" s="5" t="s">
        <v>7797</v>
      </c>
      <c r="G6876" s="6" t="s">
        <v>34964</v>
      </c>
      <c r="H6876" s="7" t="s">
        <v>34965</v>
      </c>
      <c r="I6876" s="4" t="str">
        <f>LOWER(SUBSTITUTE(SUBSTITUTE(SUBSTITUTE(SUBSTITUTE(SUBSTITUTE(SUBSTITUTE(SUBSTITUTE(B6876,"S.L.",""),"SL",""),"S.A.",""),"SA","")," ",""),".",""),",",""))&amp;".com"</f>
        <v>buendía.com</v>
      </c>
      <c r="J6876" s="5" t="s">
        <v>51</v>
      </c>
      <c r="K6876" s="4" t="s">
        <v>42</v>
      </c>
    </row>
    <row r="6877">
      <c r="A6877" s="4">
        <v>4265.0</v>
      </c>
      <c r="B6877" s="5" t="s">
        <v>34966</v>
      </c>
      <c r="C6877" s="5" t="s">
        <v>34938</v>
      </c>
      <c r="D6877" s="6" t="s">
        <v>34923</v>
      </c>
      <c r="E6877" s="5" t="s">
        <v>34924</v>
      </c>
      <c r="F6877" s="5" t="s">
        <v>7797</v>
      </c>
      <c r="G6877" s="6" t="s">
        <v>34967</v>
      </c>
      <c r="H6877" s="5" t="s">
        <v>34968</v>
      </c>
      <c r="I6877" s="9" t="s">
        <v>34969</v>
      </c>
      <c r="J6877" s="5" t="s">
        <v>42</v>
      </c>
      <c r="K6877" s="5" t="s">
        <v>10177</v>
      </c>
    </row>
    <row r="6878">
      <c r="A6878" s="4">
        <v>4264.0</v>
      </c>
      <c r="B6878" s="5" t="s">
        <v>34970</v>
      </c>
      <c r="C6878" s="5" t="s">
        <v>34971</v>
      </c>
      <c r="D6878" s="6" t="s">
        <v>34923</v>
      </c>
      <c r="E6878" s="5" t="s">
        <v>34924</v>
      </c>
      <c r="F6878" s="5" t="s">
        <v>7797</v>
      </c>
      <c r="G6878" s="6" t="s">
        <v>34972</v>
      </c>
      <c r="H6878" s="7" t="s">
        <v>34973</v>
      </c>
      <c r="I6878" s="8" t="str">
        <f>LOWER(SUBSTITUTE(SUBSTITUTE(SUBSTITUTE(SUBSTITUTE(SUBSTITUTE(SUBSTITUTE(SUBSTITUTE(B6878,"S.L.",""),"SL",""),"S.A.",""),"SA","")," ",""),".",""),",",""))&amp;".com"</f>
        <v>torremolinosbeachclub.com</v>
      </c>
      <c r="J6878" s="5" t="s">
        <v>93</v>
      </c>
      <c r="K6878" s="5" t="s">
        <v>21167</v>
      </c>
    </row>
    <row r="6879">
      <c r="A6879" s="4">
        <v>4263.0</v>
      </c>
      <c r="B6879" s="5" t="s">
        <v>34974</v>
      </c>
      <c r="C6879" s="5" t="s">
        <v>34975</v>
      </c>
      <c r="D6879" s="6" t="s">
        <v>34923</v>
      </c>
      <c r="E6879" s="5" t="s">
        <v>34924</v>
      </c>
      <c r="F6879" s="5" t="s">
        <v>7797</v>
      </c>
      <c r="G6879" s="6" t="s">
        <v>34976</v>
      </c>
      <c r="H6879" s="5" t="s">
        <v>34977</v>
      </c>
      <c r="I6879" s="8" t="s">
        <v>34978</v>
      </c>
      <c r="J6879" s="5" t="s">
        <v>42</v>
      </c>
      <c r="K6879" s="5" t="s">
        <v>16059</v>
      </c>
    </row>
    <row r="6880">
      <c r="A6880" s="4">
        <v>4262.0</v>
      </c>
      <c r="B6880" s="5" t="s">
        <v>34979</v>
      </c>
      <c r="C6880" s="5" t="s">
        <v>34980</v>
      </c>
      <c r="D6880" s="6" t="s">
        <v>34923</v>
      </c>
      <c r="E6880" s="5" t="s">
        <v>34924</v>
      </c>
      <c r="F6880" s="5" t="s">
        <v>7797</v>
      </c>
      <c r="G6880" s="6" t="s">
        <v>34981</v>
      </c>
      <c r="H6880" s="5" t="s">
        <v>34977</v>
      </c>
      <c r="I6880" s="8" t="s">
        <v>34978</v>
      </c>
      <c r="J6880" s="5" t="s">
        <v>18</v>
      </c>
      <c r="K6880" s="5" t="s">
        <v>17886</v>
      </c>
    </row>
    <row r="6881">
      <c r="A6881" s="4">
        <v>4261.0</v>
      </c>
      <c r="B6881" s="5" t="s">
        <v>34982</v>
      </c>
      <c r="C6881" s="5" t="s">
        <v>34983</v>
      </c>
      <c r="D6881" s="6" t="s">
        <v>34923</v>
      </c>
      <c r="E6881" s="5" t="s">
        <v>34924</v>
      </c>
      <c r="F6881" s="5" t="s">
        <v>7797</v>
      </c>
      <c r="G6881" s="6" t="s">
        <v>34984</v>
      </c>
      <c r="H6881" s="7" t="s">
        <v>34572</v>
      </c>
      <c r="I6881" s="18" t="s">
        <v>34985</v>
      </c>
      <c r="J6881" s="5" t="s">
        <v>93</v>
      </c>
      <c r="K6881" s="5" t="s">
        <v>10250</v>
      </c>
    </row>
    <row r="6882">
      <c r="A6882" s="4">
        <v>4260.0</v>
      </c>
      <c r="B6882" s="5" t="s">
        <v>34986</v>
      </c>
      <c r="C6882" s="5" t="s">
        <v>34987</v>
      </c>
      <c r="D6882" s="6" t="s">
        <v>34923</v>
      </c>
      <c r="E6882" s="5" t="s">
        <v>34924</v>
      </c>
      <c r="F6882" s="5" t="s">
        <v>7797</v>
      </c>
      <c r="G6882" s="6" t="s">
        <v>34988</v>
      </c>
      <c r="H6882" s="5" t="s">
        <v>20827</v>
      </c>
      <c r="I6882" s="8" t="s">
        <v>24262</v>
      </c>
      <c r="J6882" s="5" t="s">
        <v>51</v>
      </c>
      <c r="K6882" s="5" t="s">
        <v>17481</v>
      </c>
    </row>
    <row r="6883">
      <c r="A6883" s="4">
        <v>4259.0</v>
      </c>
      <c r="B6883" s="5" t="s">
        <v>34989</v>
      </c>
      <c r="C6883" s="5" t="s">
        <v>34990</v>
      </c>
      <c r="D6883" s="6" t="s">
        <v>34923</v>
      </c>
      <c r="E6883" s="5" t="s">
        <v>34924</v>
      </c>
      <c r="F6883" s="5" t="s">
        <v>7797</v>
      </c>
      <c r="G6883" s="6" t="s">
        <v>34991</v>
      </c>
      <c r="H6883" s="5" t="s">
        <v>34992</v>
      </c>
      <c r="I6883" s="8" t="s">
        <v>34993</v>
      </c>
      <c r="J6883" s="5" t="s">
        <v>51</v>
      </c>
      <c r="K6883" s="5" t="s">
        <v>9927</v>
      </c>
    </row>
    <row r="6884">
      <c r="A6884" s="4">
        <v>4258.0</v>
      </c>
      <c r="B6884" s="5" t="s">
        <v>34994</v>
      </c>
      <c r="C6884" s="5" t="s">
        <v>34995</v>
      </c>
      <c r="D6884" s="6" t="s">
        <v>34923</v>
      </c>
      <c r="E6884" s="5" t="s">
        <v>34924</v>
      </c>
      <c r="F6884" s="5" t="s">
        <v>7797</v>
      </c>
      <c r="G6884" s="6" t="s">
        <v>34996</v>
      </c>
      <c r="H6884" s="5" t="s">
        <v>34997</v>
      </c>
      <c r="I6884" s="8" t="s">
        <v>34998</v>
      </c>
      <c r="J6884" s="5" t="s">
        <v>18</v>
      </c>
      <c r="K6884" s="5" t="s">
        <v>906</v>
      </c>
    </row>
    <row r="6885">
      <c r="A6885" s="4">
        <v>4257.0</v>
      </c>
      <c r="B6885" s="5" t="s">
        <v>34999</v>
      </c>
      <c r="C6885" s="5" t="s">
        <v>35000</v>
      </c>
      <c r="D6885" s="6" t="s">
        <v>34923</v>
      </c>
      <c r="E6885" s="5" t="s">
        <v>34924</v>
      </c>
      <c r="F6885" s="5" t="s">
        <v>7797</v>
      </c>
      <c r="G6885" s="6" t="s">
        <v>35001</v>
      </c>
      <c r="H6885" s="5" t="s">
        <v>35002</v>
      </c>
      <c r="I6885" s="8" t="s">
        <v>16804</v>
      </c>
      <c r="J6885" s="5" t="s">
        <v>93</v>
      </c>
      <c r="K6885" s="5" t="s">
        <v>14828</v>
      </c>
    </row>
    <row r="6886">
      <c r="A6886" s="4">
        <v>4256.0</v>
      </c>
      <c r="B6886" s="5" t="s">
        <v>35003</v>
      </c>
      <c r="C6886" s="5" t="s">
        <v>35004</v>
      </c>
      <c r="D6886" s="6" t="s">
        <v>34923</v>
      </c>
      <c r="E6886" s="5" t="s">
        <v>34924</v>
      </c>
      <c r="F6886" s="5" t="s">
        <v>7797</v>
      </c>
      <c r="G6886" s="6" t="s">
        <v>35005</v>
      </c>
      <c r="H6886" s="5" t="s">
        <v>35006</v>
      </c>
      <c r="I6886" s="8" t="s">
        <v>35007</v>
      </c>
      <c r="J6886" s="5" t="s">
        <v>42</v>
      </c>
      <c r="K6886" s="5" t="s">
        <v>13751</v>
      </c>
    </row>
    <row r="6887">
      <c r="A6887" s="4">
        <v>4255.0</v>
      </c>
      <c r="B6887" s="5" t="s">
        <v>31665</v>
      </c>
      <c r="C6887" s="5" t="s">
        <v>35008</v>
      </c>
      <c r="D6887" s="6" t="s">
        <v>34923</v>
      </c>
      <c r="E6887" s="5" t="s">
        <v>34924</v>
      </c>
      <c r="F6887" s="5" t="s">
        <v>7797</v>
      </c>
      <c r="G6887" s="6" t="s">
        <v>35009</v>
      </c>
      <c r="H6887" s="7" t="s">
        <v>31670</v>
      </c>
      <c r="I6887" s="8" t="str">
        <f>LOWER(SUBSTITUTE(SUBSTITUTE(SUBSTITUTE(SUBSTITUTE(SUBSTITUTE(SUBSTITUTE(SUBSTITUTE(B6887,"S.L.",""),"SL",""),"S.A.",""),"SA","")," ",""),".",""),",",""))&amp;".com"</f>
        <v>laspalomas.com</v>
      </c>
      <c r="J6887" s="5" t="s">
        <v>51</v>
      </c>
      <c r="K6887" s="5" t="s">
        <v>10650</v>
      </c>
    </row>
    <row r="6888">
      <c r="A6888" s="4">
        <v>4254.0</v>
      </c>
      <c r="B6888" s="5" t="s">
        <v>35010</v>
      </c>
      <c r="C6888" s="5" t="s">
        <v>35011</v>
      </c>
      <c r="D6888" s="6" t="s">
        <v>34923</v>
      </c>
      <c r="E6888" s="5" t="s">
        <v>34924</v>
      </c>
      <c r="F6888" s="5" t="s">
        <v>7797</v>
      </c>
      <c r="G6888" s="6" t="s">
        <v>35012</v>
      </c>
      <c r="H6888" s="5" t="s">
        <v>35013</v>
      </c>
      <c r="I6888" s="8" t="s">
        <v>35014</v>
      </c>
      <c r="J6888" s="5" t="s">
        <v>18</v>
      </c>
      <c r="K6888" s="5" t="s">
        <v>35015</v>
      </c>
    </row>
    <row r="6889">
      <c r="A6889" s="4">
        <v>4253.0</v>
      </c>
      <c r="B6889" s="5" t="s">
        <v>35016</v>
      </c>
      <c r="C6889" s="5" t="s">
        <v>35017</v>
      </c>
      <c r="D6889" s="6" t="s">
        <v>34923</v>
      </c>
      <c r="E6889" s="5" t="s">
        <v>34924</v>
      </c>
      <c r="F6889" s="5" t="s">
        <v>7797</v>
      </c>
      <c r="G6889" s="6" t="s">
        <v>35018</v>
      </c>
      <c r="H6889" s="5" t="s">
        <v>35019</v>
      </c>
      <c r="I6889" s="8" t="s">
        <v>8159</v>
      </c>
      <c r="J6889" s="5" t="s">
        <v>51</v>
      </c>
      <c r="K6889" s="5" t="s">
        <v>35020</v>
      </c>
    </row>
    <row r="6890">
      <c r="A6890" s="4">
        <v>4252.0</v>
      </c>
      <c r="B6890" s="5" t="s">
        <v>35021</v>
      </c>
      <c r="C6890" s="5" t="s">
        <v>35022</v>
      </c>
      <c r="D6890" s="6" t="s">
        <v>34923</v>
      </c>
      <c r="E6890" s="5" t="s">
        <v>34924</v>
      </c>
      <c r="F6890" s="5" t="s">
        <v>7797</v>
      </c>
      <c r="G6890" s="6" t="s">
        <v>35023</v>
      </c>
      <c r="H6890" s="5" t="s">
        <v>17816</v>
      </c>
      <c r="I6890" s="8" t="s">
        <v>8159</v>
      </c>
      <c r="J6890" s="5" t="s">
        <v>18</v>
      </c>
      <c r="K6890" s="4" t="s">
        <v>42</v>
      </c>
    </row>
    <row r="6891">
      <c r="A6891" s="4">
        <v>4251.0</v>
      </c>
      <c r="B6891" s="5" t="s">
        <v>35024</v>
      </c>
      <c r="C6891" s="5" t="s">
        <v>35025</v>
      </c>
      <c r="D6891" s="6" t="s">
        <v>34923</v>
      </c>
      <c r="E6891" s="5" t="s">
        <v>34924</v>
      </c>
      <c r="F6891" s="5" t="s">
        <v>7797</v>
      </c>
      <c r="G6891" s="6" t="s">
        <v>35026</v>
      </c>
      <c r="H6891" s="5" t="s">
        <v>35027</v>
      </c>
      <c r="I6891" s="8" t="s">
        <v>17020</v>
      </c>
      <c r="J6891" s="5" t="s">
        <v>108</v>
      </c>
      <c r="K6891" s="5" t="s">
        <v>35028</v>
      </c>
    </row>
    <row r="6892">
      <c r="A6892" s="4">
        <v>4250.0</v>
      </c>
      <c r="B6892" s="5" t="s">
        <v>35029</v>
      </c>
      <c r="C6892" s="5" t="s">
        <v>35030</v>
      </c>
      <c r="D6892" s="6" t="s">
        <v>34923</v>
      </c>
      <c r="E6892" s="5" t="s">
        <v>34924</v>
      </c>
      <c r="F6892" s="5" t="s">
        <v>7797</v>
      </c>
      <c r="G6892" s="6" t="s">
        <v>35031</v>
      </c>
      <c r="H6892" s="5" t="s">
        <v>35032</v>
      </c>
      <c r="I6892" s="8" t="s">
        <v>35033</v>
      </c>
      <c r="J6892" s="5" t="s">
        <v>42</v>
      </c>
      <c r="K6892" s="5" t="s">
        <v>35034</v>
      </c>
    </row>
    <row r="6893">
      <c r="A6893" s="4">
        <v>4249.0</v>
      </c>
      <c r="B6893" s="5" t="s">
        <v>35035</v>
      </c>
      <c r="C6893" s="5" t="s">
        <v>30995</v>
      </c>
      <c r="D6893" s="6" t="s">
        <v>34923</v>
      </c>
      <c r="E6893" s="5" t="s">
        <v>34924</v>
      </c>
      <c r="F6893" s="5" t="s">
        <v>7797</v>
      </c>
      <c r="G6893" s="6" t="s">
        <v>35036</v>
      </c>
      <c r="H6893" s="7" t="s">
        <v>35037</v>
      </c>
      <c r="I6893" s="8" t="str">
        <f>LOWER(SUBSTITUTE(SUBSTITUTE(SUBSTITUTE(SUBSTITUTE(SUBSTITUTE(SUBSTITUTE(SUBSTITUTE(B6893,"S.L.",""),"SL",""),"S.A.",""),"SA","")," ",""),".",""),",",""))&amp;".com"</f>
        <v>soldonpablo.com</v>
      </c>
      <c r="J6893" s="5" t="s">
        <v>18</v>
      </c>
      <c r="K6893" s="5" t="s">
        <v>17743</v>
      </c>
    </row>
    <row r="6894">
      <c r="A6894" s="4">
        <v>4248.0</v>
      </c>
      <c r="B6894" s="5" t="s">
        <v>35038</v>
      </c>
      <c r="C6894" s="5" t="s">
        <v>35039</v>
      </c>
      <c r="D6894" s="6" t="s">
        <v>34923</v>
      </c>
      <c r="E6894" s="5" t="s">
        <v>34924</v>
      </c>
      <c r="F6894" s="5" t="s">
        <v>7797</v>
      </c>
      <c r="G6894" s="6" t="s">
        <v>35040</v>
      </c>
      <c r="H6894" s="5" t="s">
        <v>35041</v>
      </c>
      <c r="I6894" s="8" t="s">
        <v>35042</v>
      </c>
      <c r="J6894" s="5" t="s">
        <v>42</v>
      </c>
      <c r="K6894" s="5" t="s">
        <v>14772</v>
      </c>
    </row>
    <row r="6895">
      <c r="A6895" s="4">
        <v>4247.0</v>
      </c>
      <c r="B6895" s="5" t="s">
        <v>35043</v>
      </c>
      <c r="C6895" s="5" t="s">
        <v>35044</v>
      </c>
      <c r="D6895" s="6" t="s">
        <v>34923</v>
      </c>
      <c r="E6895" s="5" t="s">
        <v>34924</v>
      </c>
      <c r="F6895" s="5" t="s">
        <v>7797</v>
      </c>
      <c r="G6895" s="6" t="s">
        <v>35045</v>
      </c>
      <c r="H6895" s="5" t="s">
        <v>35046</v>
      </c>
      <c r="I6895" s="9" t="s">
        <v>35047</v>
      </c>
      <c r="J6895" s="5" t="s">
        <v>42</v>
      </c>
      <c r="K6895" s="5" t="s">
        <v>17743</v>
      </c>
    </row>
    <row r="6896">
      <c r="A6896" s="4">
        <v>4246.0</v>
      </c>
      <c r="B6896" s="5" t="s">
        <v>35048</v>
      </c>
      <c r="C6896" s="5" t="s">
        <v>35049</v>
      </c>
      <c r="D6896" s="6" t="s">
        <v>34923</v>
      </c>
      <c r="E6896" s="5" t="s">
        <v>34924</v>
      </c>
      <c r="F6896" s="5" t="s">
        <v>7797</v>
      </c>
      <c r="G6896" s="6" t="s">
        <v>35050</v>
      </c>
      <c r="H6896" s="7" t="s">
        <v>35051</v>
      </c>
      <c r="I6896" s="8" t="str">
        <f>LOWER(SUBSTITUTE(SUBSTITUTE(SUBSTITUTE(SUBSTITUTE(SUBSTITUTE(SUBSTITUTE(SUBSTITUTE(B6896,"S.L.",""),"SL",""),"S.A.",""),"SA","")," ",""),".",""),",",""))&amp;".com"</f>
        <v>summatrestorres.com</v>
      </c>
      <c r="J6896" s="5" t="s">
        <v>42</v>
      </c>
      <c r="K6896" s="5" t="s">
        <v>2462</v>
      </c>
    </row>
    <row r="6897">
      <c r="A6897" s="4">
        <v>4245.0</v>
      </c>
      <c r="B6897" s="5" t="s">
        <v>35052</v>
      </c>
      <c r="C6897" s="5" t="s">
        <v>35053</v>
      </c>
      <c r="D6897" s="6" t="s">
        <v>34923</v>
      </c>
      <c r="E6897" s="5" t="s">
        <v>34924</v>
      </c>
      <c r="F6897" s="5" t="s">
        <v>7797</v>
      </c>
      <c r="G6897" s="6" t="s">
        <v>35054</v>
      </c>
      <c r="H6897" s="7" t="s">
        <v>34572</v>
      </c>
      <c r="I6897" s="18" t="s">
        <v>35055</v>
      </c>
      <c r="J6897" s="5" t="s">
        <v>42</v>
      </c>
      <c r="K6897" s="5" t="s">
        <v>35056</v>
      </c>
    </row>
    <row r="6898">
      <c r="A6898" s="4">
        <v>4244.0</v>
      </c>
      <c r="B6898" s="5" t="s">
        <v>35057</v>
      </c>
      <c r="C6898" s="5" t="s">
        <v>35058</v>
      </c>
      <c r="D6898" s="6" t="s">
        <v>34923</v>
      </c>
      <c r="E6898" s="5" t="s">
        <v>34924</v>
      </c>
      <c r="F6898" s="5" t="s">
        <v>7797</v>
      </c>
      <c r="G6898" s="6" t="s">
        <v>35059</v>
      </c>
      <c r="H6898" s="7" t="s">
        <v>35060</v>
      </c>
      <c r="I6898" s="8" t="str">
        <f>LOWER(SUBSTITUTE(SUBSTITUTE(SUBSTITUTE(SUBSTITUTE(SUBSTITUTE(SUBSTITUTE(SUBSTITUTE(B6898,"S.L.",""),"SL",""),"S.A.",""),"SA","")," ",""),".",""),",",""))&amp;".com"</f>
        <v>hotelescaminoreal.com</v>
      </c>
      <c r="J6898" s="5" t="s">
        <v>18</v>
      </c>
      <c r="K6898" s="4" t="s">
        <v>42</v>
      </c>
    </row>
    <row r="6899">
      <c r="A6899" s="4">
        <v>4243.0</v>
      </c>
      <c r="B6899" s="5" t="s">
        <v>35061</v>
      </c>
      <c r="C6899" s="5" t="s">
        <v>35062</v>
      </c>
      <c r="D6899" s="6" t="s">
        <v>34923</v>
      </c>
      <c r="E6899" s="5" t="s">
        <v>34924</v>
      </c>
      <c r="F6899" s="5" t="s">
        <v>7797</v>
      </c>
      <c r="G6899" s="6" t="s">
        <v>35063</v>
      </c>
      <c r="H6899" s="5" t="s">
        <v>35064</v>
      </c>
      <c r="I6899" s="8" t="s">
        <v>35065</v>
      </c>
      <c r="J6899" s="5" t="s">
        <v>42</v>
      </c>
      <c r="K6899" s="5" t="s">
        <v>2462</v>
      </c>
    </row>
    <row r="6900">
      <c r="A6900" s="4">
        <v>4242.0</v>
      </c>
      <c r="B6900" s="5" t="s">
        <v>35066</v>
      </c>
      <c r="C6900" s="5" t="s">
        <v>35067</v>
      </c>
      <c r="D6900" s="6" t="s">
        <v>34923</v>
      </c>
      <c r="E6900" s="5" t="s">
        <v>34924</v>
      </c>
      <c r="F6900" s="5" t="s">
        <v>7797</v>
      </c>
      <c r="G6900" s="6" t="s">
        <v>35068</v>
      </c>
      <c r="H6900" s="7" t="s">
        <v>35069</v>
      </c>
      <c r="I6900" s="18" t="s">
        <v>35070</v>
      </c>
      <c r="J6900" s="5" t="s">
        <v>18</v>
      </c>
      <c r="K6900" s="5" t="s">
        <v>35071</v>
      </c>
    </row>
    <row r="6901">
      <c r="A6901" s="4">
        <v>4241.0</v>
      </c>
      <c r="B6901" s="5" t="s">
        <v>35072</v>
      </c>
      <c r="C6901" s="5" t="s">
        <v>35073</v>
      </c>
      <c r="D6901" s="6" t="s">
        <v>34923</v>
      </c>
      <c r="E6901" s="5" t="s">
        <v>34924</v>
      </c>
      <c r="F6901" s="5" t="s">
        <v>7797</v>
      </c>
      <c r="G6901" s="6" t="s">
        <v>35074</v>
      </c>
      <c r="H6901" s="5" t="s">
        <v>35075</v>
      </c>
      <c r="I6901" s="11" t="s">
        <v>35076</v>
      </c>
      <c r="J6901" s="5" t="s">
        <v>42</v>
      </c>
      <c r="K6901" s="5" t="s">
        <v>5510</v>
      </c>
    </row>
    <row r="6902">
      <c r="A6902" s="4">
        <v>4240.0</v>
      </c>
      <c r="B6902" s="5" t="s">
        <v>35077</v>
      </c>
      <c r="C6902" s="5" t="s">
        <v>35078</v>
      </c>
      <c r="D6902" s="6" t="s">
        <v>34923</v>
      </c>
      <c r="E6902" s="5" t="s">
        <v>34924</v>
      </c>
      <c r="F6902" s="5" t="s">
        <v>7797</v>
      </c>
      <c r="G6902" s="6" t="s">
        <v>35079</v>
      </c>
      <c r="H6902" s="7" t="s">
        <v>35080</v>
      </c>
      <c r="I6902" s="18" t="s">
        <v>35081</v>
      </c>
      <c r="J6902" s="5" t="s">
        <v>42</v>
      </c>
      <c r="K6902" s="5" t="s">
        <v>85</v>
      </c>
    </row>
    <row r="6903">
      <c r="A6903" s="4">
        <v>4239.0</v>
      </c>
      <c r="B6903" s="5" t="s">
        <v>35082</v>
      </c>
      <c r="C6903" s="5" t="s">
        <v>35083</v>
      </c>
      <c r="D6903" s="6" t="s">
        <v>34923</v>
      </c>
      <c r="E6903" s="5" t="s">
        <v>34924</v>
      </c>
      <c r="F6903" s="5" t="s">
        <v>7797</v>
      </c>
      <c r="G6903" s="6" t="s">
        <v>35084</v>
      </c>
      <c r="H6903" s="7" t="s">
        <v>35085</v>
      </c>
      <c r="I6903" s="8" t="str">
        <f>LOWER(SUBSTITUTE(SUBSTITUTE(SUBSTITUTE(SUBSTITUTE(SUBSTITUTE(SUBSTITUTE(SUBSTITUTE(B6903,"S.L.",""),"SL",""),"S.A.",""),"SA","")," ",""),".",""),",",""))&amp;".com"</f>
        <v>royalcosta.com</v>
      </c>
      <c r="J6903" s="5" t="s">
        <v>108</v>
      </c>
      <c r="K6903" s="5" t="s">
        <v>8132</v>
      </c>
    </row>
    <row r="6904">
      <c r="A6904" s="4">
        <v>4238.0</v>
      </c>
      <c r="B6904" s="5" t="s">
        <v>35086</v>
      </c>
      <c r="C6904" s="5" t="s">
        <v>35087</v>
      </c>
      <c r="D6904" s="6" t="s">
        <v>34923</v>
      </c>
      <c r="E6904" s="5" t="s">
        <v>34924</v>
      </c>
      <c r="F6904" s="5" t="s">
        <v>7797</v>
      </c>
      <c r="G6904" s="6" t="s">
        <v>35088</v>
      </c>
      <c r="H6904" s="7" t="s">
        <v>35089</v>
      </c>
      <c r="I6904" s="18" t="s">
        <v>35090</v>
      </c>
      <c r="J6904" s="5" t="s">
        <v>51</v>
      </c>
      <c r="K6904" s="5" t="s">
        <v>5611</v>
      </c>
    </row>
    <row r="6905">
      <c r="A6905" s="4">
        <v>4237.0</v>
      </c>
      <c r="B6905" s="5" t="s">
        <v>35091</v>
      </c>
      <c r="C6905" s="5" t="s">
        <v>35092</v>
      </c>
      <c r="D6905" s="6" t="s">
        <v>35093</v>
      </c>
      <c r="E6905" s="5" t="s">
        <v>7797</v>
      </c>
      <c r="F6905" s="5" t="s">
        <v>7797</v>
      </c>
      <c r="G6905" s="6" t="s">
        <v>35094</v>
      </c>
      <c r="H6905" s="5" t="s">
        <v>35095</v>
      </c>
      <c r="I6905" s="8" t="s">
        <v>35096</v>
      </c>
      <c r="J6905" s="5" t="s">
        <v>42</v>
      </c>
      <c r="K6905" s="5" t="s">
        <v>1574</v>
      </c>
    </row>
    <row r="6906">
      <c r="A6906" s="4">
        <v>4236.0</v>
      </c>
      <c r="B6906" s="5" t="s">
        <v>35097</v>
      </c>
      <c r="C6906" s="5" t="s">
        <v>35098</v>
      </c>
      <c r="D6906" s="6" t="s">
        <v>34923</v>
      </c>
      <c r="E6906" s="5" t="s">
        <v>34924</v>
      </c>
      <c r="F6906" s="5" t="s">
        <v>7797</v>
      </c>
      <c r="G6906" s="6" t="s">
        <v>35099</v>
      </c>
      <c r="H6906" s="5" t="s">
        <v>35100</v>
      </c>
      <c r="I6906" s="8" t="s">
        <v>35101</v>
      </c>
      <c r="J6906" s="5" t="s">
        <v>18</v>
      </c>
      <c r="K6906" s="5" t="s">
        <v>15073</v>
      </c>
    </row>
    <row r="6907">
      <c r="A6907" s="4">
        <v>4235.0</v>
      </c>
      <c r="B6907" s="5" t="s">
        <v>35102</v>
      </c>
      <c r="C6907" s="5" t="s">
        <v>35103</v>
      </c>
      <c r="D6907" s="6" t="s">
        <v>34923</v>
      </c>
      <c r="E6907" s="5" t="s">
        <v>34924</v>
      </c>
      <c r="F6907" s="5" t="s">
        <v>7797</v>
      </c>
      <c r="G6907" s="6" t="s">
        <v>35104</v>
      </c>
      <c r="H6907" s="5" t="s">
        <v>35105</v>
      </c>
      <c r="I6907" s="9" t="s">
        <v>35106</v>
      </c>
      <c r="J6907" s="5" t="s">
        <v>93</v>
      </c>
      <c r="K6907" s="4" t="s">
        <v>42</v>
      </c>
    </row>
    <row r="6908">
      <c r="A6908" s="4">
        <v>4234.0</v>
      </c>
      <c r="B6908" s="5" t="s">
        <v>35107</v>
      </c>
      <c r="C6908" s="5" t="s">
        <v>35108</v>
      </c>
      <c r="D6908" s="6" t="s">
        <v>34923</v>
      </c>
      <c r="E6908" s="5" t="s">
        <v>34924</v>
      </c>
      <c r="F6908" s="5" t="s">
        <v>7797</v>
      </c>
      <c r="G6908" s="6" t="s">
        <v>35109</v>
      </c>
      <c r="H6908" s="7" t="s">
        <v>35110</v>
      </c>
      <c r="I6908" s="8" t="str">
        <f>LOWER(SUBSTITUTE(SUBSTITUTE(SUBSTITUTE(SUBSTITUTE(SUBSTITUTE(SUBSTITUTE(SUBSTITUTE(B6908,"S.L.",""),"SL",""),"S.A.",""),"SA","")," ",""),".",""),",",""))&amp;".com"</f>
        <v>hotelelpozo.com</v>
      </c>
      <c r="J6908" s="5" t="s">
        <v>18</v>
      </c>
      <c r="K6908" s="5" t="s">
        <v>35</v>
      </c>
    </row>
    <row r="6909">
      <c r="A6909" s="4">
        <v>4233.0</v>
      </c>
      <c r="B6909" s="5" t="s">
        <v>35111</v>
      </c>
      <c r="C6909" s="5" t="s">
        <v>35112</v>
      </c>
      <c r="D6909" s="6" t="s">
        <v>34923</v>
      </c>
      <c r="E6909" s="5" t="s">
        <v>34924</v>
      </c>
      <c r="F6909" s="5" t="s">
        <v>7797</v>
      </c>
      <c r="G6909" s="6" t="s">
        <v>35113</v>
      </c>
      <c r="H6909" s="5" t="s">
        <v>35114</v>
      </c>
      <c r="I6909" s="8" t="s">
        <v>10079</v>
      </c>
      <c r="J6909" s="5" t="s">
        <v>42</v>
      </c>
      <c r="K6909" s="5" t="s">
        <v>14822</v>
      </c>
    </row>
    <row r="6910">
      <c r="A6910" s="4">
        <v>4232.0</v>
      </c>
      <c r="B6910" s="5" t="s">
        <v>35115</v>
      </c>
      <c r="C6910" s="5" t="s">
        <v>35116</v>
      </c>
      <c r="D6910" s="6" t="s">
        <v>34923</v>
      </c>
      <c r="E6910" s="5" t="s">
        <v>34924</v>
      </c>
      <c r="F6910" s="5" t="s">
        <v>7797</v>
      </c>
      <c r="G6910" s="6" t="s">
        <v>35117</v>
      </c>
      <c r="H6910" s="5" t="s">
        <v>35118</v>
      </c>
      <c r="I6910" s="8" t="s">
        <v>35119</v>
      </c>
      <c r="J6910" s="5" t="s">
        <v>18</v>
      </c>
      <c r="K6910" s="5" t="s">
        <v>52</v>
      </c>
    </row>
    <row r="6911">
      <c r="A6911" s="4">
        <v>4231.0</v>
      </c>
      <c r="B6911" s="5" t="s">
        <v>35120</v>
      </c>
      <c r="C6911" s="5" t="s">
        <v>35121</v>
      </c>
      <c r="D6911" s="6" t="s">
        <v>34923</v>
      </c>
      <c r="E6911" s="5" t="s">
        <v>34924</v>
      </c>
      <c r="F6911" s="5" t="s">
        <v>7797</v>
      </c>
      <c r="G6911" s="6" t="s">
        <v>35122</v>
      </c>
      <c r="H6911" s="5" t="s">
        <v>35123</v>
      </c>
      <c r="I6911" s="8" t="s">
        <v>35124</v>
      </c>
      <c r="J6911" s="5" t="s">
        <v>42</v>
      </c>
      <c r="K6911" s="5" t="s">
        <v>16805</v>
      </c>
    </row>
    <row r="6912">
      <c r="A6912" s="4">
        <v>4230.0</v>
      </c>
      <c r="B6912" s="5" t="s">
        <v>35043</v>
      </c>
      <c r="C6912" s="5" t="s">
        <v>35125</v>
      </c>
      <c r="D6912" s="6" t="s">
        <v>34923</v>
      </c>
      <c r="E6912" s="5" t="s">
        <v>34924</v>
      </c>
      <c r="F6912" s="5" t="s">
        <v>7797</v>
      </c>
      <c r="G6912" s="6" t="s">
        <v>35126</v>
      </c>
      <c r="H6912" s="5" t="s">
        <v>35046</v>
      </c>
      <c r="I6912" s="9" t="s">
        <v>35047</v>
      </c>
      <c r="J6912" s="5" t="s">
        <v>35127</v>
      </c>
      <c r="K6912" s="4" t="s">
        <v>42</v>
      </c>
    </row>
    <row r="6913">
      <c r="A6913" s="4">
        <v>4229.0</v>
      </c>
      <c r="B6913" s="5" t="s">
        <v>35128</v>
      </c>
      <c r="C6913" s="5" t="s">
        <v>35129</v>
      </c>
      <c r="D6913" s="6" t="s">
        <v>34923</v>
      </c>
      <c r="E6913" s="5" t="s">
        <v>34924</v>
      </c>
      <c r="F6913" s="5" t="s">
        <v>7797</v>
      </c>
      <c r="G6913" s="6" t="s">
        <v>35130</v>
      </c>
      <c r="H6913" s="5" t="s">
        <v>35131</v>
      </c>
      <c r="I6913" s="8" t="s">
        <v>35132</v>
      </c>
      <c r="J6913" s="5" t="s">
        <v>42</v>
      </c>
      <c r="K6913" s="5" t="s">
        <v>18358</v>
      </c>
    </row>
    <row r="6914">
      <c r="A6914" s="4">
        <v>4228.0</v>
      </c>
      <c r="B6914" s="5" t="s">
        <v>35133</v>
      </c>
      <c r="C6914" s="5" t="s">
        <v>35134</v>
      </c>
      <c r="D6914" s="6" t="s">
        <v>34923</v>
      </c>
      <c r="E6914" s="5" t="s">
        <v>34924</v>
      </c>
      <c r="F6914" s="5" t="s">
        <v>7797</v>
      </c>
      <c r="G6914" s="6" t="s">
        <v>35135</v>
      </c>
      <c r="H6914" s="5" t="s">
        <v>35136</v>
      </c>
      <c r="I6914" s="8" t="s">
        <v>35137</v>
      </c>
      <c r="J6914" s="5" t="s">
        <v>42</v>
      </c>
      <c r="K6914" s="5" t="s">
        <v>9742</v>
      </c>
    </row>
    <row r="6915">
      <c r="A6915" s="4">
        <v>4227.0</v>
      </c>
      <c r="B6915" s="5" t="s">
        <v>35138</v>
      </c>
      <c r="C6915" s="5" t="s">
        <v>35139</v>
      </c>
      <c r="D6915" s="6" t="s">
        <v>34923</v>
      </c>
      <c r="E6915" s="5" t="s">
        <v>34924</v>
      </c>
      <c r="F6915" s="5" t="s">
        <v>7797</v>
      </c>
      <c r="G6915" s="6" t="s">
        <v>35140</v>
      </c>
      <c r="H6915" s="5" t="s">
        <v>35141</v>
      </c>
      <c r="I6915" s="8" t="s">
        <v>35142</v>
      </c>
      <c r="J6915" s="5" t="s">
        <v>108</v>
      </c>
      <c r="K6915" s="5" t="s">
        <v>1427</v>
      </c>
    </row>
    <row r="6916">
      <c r="A6916" s="4">
        <v>4226.0</v>
      </c>
      <c r="B6916" s="5" t="s">
        <v>35143</v>
      </c>
      <c r="C6916" s="5" t="s">
        <v>35144</v>
      </c>
      <c r="D6916" s="6" t="s">
        <v>34923</v>
      </c>
      <c r="E6916" s="5" t="s">
        <v>34924</v>
      </c>
      <c r="F6916" s="5" t="s">
        <v>7797</v>
      </c>
      <c r="G6916" s="6" t="s">
        <v>35145</v>
      </c>
      <c r="H6916" s="7" t="s">
        <v>35146</v>
      </c>
      <c r="I6916" s="18" t="s">
        <v>35147</v>
      </c>
      <c r="J6916" s="5" t="s">
        <v>108</v>
      </c>
      <c r="K6916" s="4" t="s">
        <v>42</v>
      </c>
    </row>
    <row r="6917">
      <c r="A6917" s="4">
        <v>4225.0</v>
      </c>
      <c r="B6917" s="5" t="s">
        <v>35148</v>
      </c>
      <c r="C6917" s="5" t="s">
        <v>35149</v>
      </c>
      <c r="D6917" s="6" t="s">
        <v>34923</v>
      </c>
      <c r="E6917" s="5" t="s">
        <v>34924</v>
      </c>
      <c r="F6917" s="5" t="s">
        <v>7797</v>
      </c>
      <c r="G6917" s="6" t="s">
        <v>35150</v>
      </c>
      <c r="H6917" s="5" t="s">
        <v>35151</v>
      </c>
      <c r="I6917" s="8" t="s">
        <v>35152</v>
      </c>
      <c r="J6917" s="5" t="s">
        <v>108</v>
      </c>
      <c r="K6917" s="4" t="s">
        <v>42</v>
      </c>
    </row>
    <row r="6918">
      <c r="A6918" s="4">
        <v>4224.0</v>
      </c>
      <c r="B6918" s="5" t="s">
        <v>35153</v>
      </c>
      <c r="C6918" s="5" t="s">
        <v>35154</v>
      </c>
      <c r="D6918" s="6" t="s">
        <v>34923</v>
      </c>
      <c r="E6918" s="5" t="s">
        <v>34924</v>
      </c>
      <c r="F6918" s="5" t="s">
        <v>7797</v>
      </c>
      <c r="G6918" s="6" t="s">
        <v>35155</v>
      </c>
      <c r="H6918" s="5" t="s">
        <v>35156</v>
      </c>
      <c r="I6918" s="9" t="s">
        <v>35157</v>
      </c>
      <c r="J6918" s="5" t="s">
        <v>42</v>
      </c>
      <c r="K6918" s="5" t="s">
        <v>12457</v>
      </c>
    </row>
    <row r="6919">
      <c r="A6919" s="4">
        <v>4223.0</v>
      </c>
      <c r="B6919" s="5" t="s">
        <v>35158</v>
      </c>
      <c r="C6919" s="5" t="s">
        <v>35159</v>
      </c>
      <c r="D6919" s="6" t="s">
        <v>34923</v>
      </c>
      <c r="E6919" s="5" t="s">
        <v>34924</v>
      </c>
      <c r="F6919" s="5" t="s">
        <v>7797</v>
      </c>
      <c r="G6919" s="6" t="s">
        <v>35160</v>
      </c>
      <c r="H6919" s="5" t="s">
        <v>35141</v>
      </c>
      <c r="I6919" s="8" t="s">
        <v>35142</v>
      </c>
      <c r="J6919" s="5" t="s">
        <v>18</v>
      </c>
      <c r="K6919" s="5" t="s">
        <v>1685</v>
      </c>
    </row>
    <row r="6920">
      <c r="A6920" s="4">
        <v>4222.0</v>
      </c>
      <c r="B6920" s="5" t="s">
        <v>35161</v>
      </c>
      <c r="C6920" s="5" t="s">
        <v>35162</v>
      </c>
      <c r="D6920" s="6" t="s">
        <v>35163</v>
      </c>
      <c r="E6920" s="5" t="s">
        <v>7797</v>
      </c>
      <c r="F6920" s="5" t="s">
        <v>7797</v>
      </c>
      <c r="G6920" s="6" t="s">
        <v>35164</v>
      </c>
      <c r="H6920" s="5" t="s">
        <v>35165</v>
      </c>
      <c r="I6920" s="8" t="s">
        <v>8159</v>
      </c>
      <c r="J6920" s="5" t="s">
        <v>51</v>
      </c>
      <c r="K6920" s="5" t="s">
        <v>1885</v>
      </c>
    </row>
    <row r="6921">
      <c r="A6921" s="4">
        <v>4221.0</v>
      </c>
      <c r="B6921" s="5" t="s">
        <v>35166</v>
      </c>
      <c r="C6921" s="5" t="s">
        <v>35167</v>
      </c>
      <c r="D6921" s="6" t="s">
        <v>35163</v>
      </c>
      <c r="E6921" s="5" t="s">
        <v>7797</v>
      </c>
      <c r="F6921" s="5" t="s">
        <v>7797</v>
      </c>
      <c r="G6921" s="6" t="s">
        <v>35168</v>
      </c>
      <c r="H6921" s="5" t="s">
        <v>35169</v>
      </c>
      <c r="I6921" s="8" t="s">
        <v>35170</v>
      </c>
      <c r="J6921" s="5" t="s">
        <v>42</v>
      </c>
      <c r="K6921" s="4" t="s">
        <v>42</v>
      </c>
    </row>
    <row r="6922">
      <c r="A6922" s="4">
        <v>4220.0</v>
      </c>
      <c r="B6922" s="5" t="s">
        <v>35171</v>
      </c>
      <c r="C6922" s="5" t="s">
        <v>35172</v>
      </c>
      <c r="D6922" s="6" t="s">
        <v>35163</v>
      </c>
      <c r="E6922" s="5" t="s">
        <v>7797</v>
      </c>
      <c r="F6922" s="5" t="s">
        <v>7797</v>
      </c>
      <c r="G6922" s="6" t="s">
        <v>35173</v>
      </c>
      <c r="H6922" s="5" t="s">
        <v>35174</v>
      </c>
      <c r="I6922" s="8" t="s">
        <v>35175</v>
      </c>
      <c r="J6922" s="5" t="s">
        <v>42</v>
      </c>
      <c r="K6922" s="5" t="s">
        <v>1014</v>
      </c>
    </row>
    <row r="6923">
      <c r="A6923" s="4">
        <v>4219.0</v>
      </c>
      <c r="B6923" s="5" t="s">
        <v>35176</v>
      </c>
      <c r="C6923" s="5" t="s">
        <v>35177</v>
      </c>
      <c r="D6923" s="6" t="s">
        <v>35178</v>
      </c>
      <c r="E6923" s="5" t="s">
        <v>7797</v>
      </c>
      <c r="F6923" s="5" t="s">
        <v>7797</v>
      </c>
      <c r="G6923" s="6" t="s">
        <v>35179</v>
      </c>
      <c r="H6923" s="5" t="s">
        <v>35180</v>
      </c>
      <c r="I6923" s="8" t="s">
        <v>35181</v>
      </c>
      <c r="J6923" s="5" t="s">
        <v>42</v>
      </c>
      <c r="K6923" s="5" t="s">
        <v>170</v>
      </c>
    </row>
    <row r="6924">
      <c r="A6924" s="4">
        <v>4218.0</v>
      </c>
      <c r="B6924" s="5" t="s">
        <v>35182</v>
      </c>
      <c r="C6924" s="5" t="s">
        <v>35183</v>
      </c>
      <c r="D6924" s="6" t="s">
        <v>35163</v>
      </c>
      <c r="E6924" s="5" t="s">
        <v>7797</v>
      </c>
      <c r="F6924" s="5" t="s">
        <v>7797</v>
      </c>
      <c r="G6924" s="6" t="s">
        <v>35184</v>
      </c>
      <c r="H6924" s="5" t="s">
        <v>35185</v>
      </c>
      <c r="I6924" s="8" t="s">
        <v>35186</v>
      </c>
      <c r="J6924" s="5" t="s">
        <v>42</v>
      </c>
      <c r="K6924" s="5" t="s">
        <v>921</v>
      </c>
    </row>
    <row r="6925">
      <c r="A6925" s="4">
        <v>4217.0</v>
      </c>
      <c r="B6925" s="5" t="s">
        <v>35187</v>
      </c>
      <c r="C6925" s="5" t="s">
        <v>35188</v>
      </c>
      <c r="D6925" s="6" t="s">
        <v>35163</v>
      </c>
      <c r="E6925" s="5" t="s">
        <v>7797</v>
      </c>
      <c r="F6925" s="5" t="s">
        <v>7797</v>
      </c>
      <c r="G6925" s="6" t="s">
        <v>35189</v>
      </c>
      <c r="H6925" s="5" t="s">
        <v>35190</v>
      </c>
      <c r="I6925" s="8" t="s">
        <v>35191</v>
      </c>
      <c r="J6925" s="5" t="s">
        <v>42</v>
      </c>
      <c r="K6925" s="5" t="s">
        <v>1685</v>
      </c>
    </row>
    <row r="6926">
      <c r="A6926" s="4">
        <v>4216.0</v>
      </c>
      <c r="B6926" s="5" t="s">
        <v>35192</v>
      </c>
      <c r="C6926" s="5" t="s">
        <v>35193</v>
      </c>
      <c r="D6926" s="6" t="s">
        <v>35163</v>
      </c>
      <c r="E6926" s="5" t="s">
        <v>7797</v>
      </c>
      <c r="F6926" s="5" t="s">
        <v>7797</v>
      </c>
      <c r="G6926" s="6" t="s">
        <v>35194</v>
      </c>
      <c r="H6926" s="5" t="s">
        <v>35195</v>
      </c>
      <c r="I6926" s="8" t="s">
        <v>35196</v>
      </c>
      <c r="J6926" s="5" t="s">
        <v>18</v>
      </c>
      <c r="K6926" s="5" t="s">
        <v>126</v>
      </c>
    </row>
    <row r="6927">
      <c r="A6927" s="4">
        <v>4215.0</v>
      </c>
      <c r="B6927" s="5" t="s">
        <v>35197</v>
      </c>
      <c r="C6927" s="5" t="s">
        <v>35198</v>
      </c>
      <c r="D6927" s="6" t="s">
        <v>34282</v>
      </c>
      <c r="E6927" s="5" t="s">
        <v>7797</v>
      </c>
      <c r="F6927" s="5" t="s">
        <v>7797</v>
      </c>
      <c r="G6927" s="6" t="s">
        <v>35199</v>
      </c>
      <c r="H6927" s="5" t="s">
        <v>35200</v>
      </c>
      <c r="I6927" s="8" t="s">
        <v>2682</v>
      </c>
      <c r="J6927" s="5" t="s">
        <v>42</v>
      </c>
      <c r="K6927" s="5" t="s">
        <v>5641</v>
      </c>
    </row>
    <row r="6928">
      <c r="A6928" s="4">
        <v>4214.0</v>
      </c>
      <c r="B6928" s="5" t="s">
        <v>35201</v>
      </c>
      <c r="C6928" s="5" t="s">
        <v>35202</v>
      </c>
      <c r="D6928" s="6" t="s">
        <v>34282</v>
      </c>
      <c r="E6928" s="5" t="s">
        <v>7797</v>
      </c>
      <c r="F6928" s="5" t="s">
        <v>7797</v>
      </c>
      <c r="G6928" s="6" t="s">
        <v>35203</v>
      </c>
      <c r="H6928" s="5" t="s">
        <v>35204</v>
      </c>
      <c r="I6928" s="8" t="s">
        <v>35205</v>
      </c>
      <c r="J6928" s="5" t="s">
        <v>93</v>
      </c>
      <c r="K6928" s="5" t="s">
        <v>66</v>
      </c>
    </row>
    <row r="6929">
      <c r="A6929" s="4">
        <v>4213.0</v>
      </c>
      <c r="B6929" s="5" t="s">
        <v>35206</v>
      </c>
      <c r="C6929" s="5" t="s">
        <v>35207</v>
      </c>
      <c r="D6929" s="6" t="s">
        <v>35093</v>
      </c>
      <c r="E6929" s="5" t="s">
        <v>7797</v>
      </c>
      <c r="F6929" s="5" t="s">
        <v>7797</v>
      </c>
      <c r="G6929" s="6" t="s">
        <v>35208</v>
      </c>
      <c r="H6929" s="5" t="s">
        <v>35209</v>
      </c>
      <c r="I6929" s="9" t="s">
        <v>35210</v>
      </c>
      <c r="J6929" s="5" t="s">
        <v>93</v>
      </c>
      <c r="K6929" s="5" t="s">
        <v>523</v>
      </c>
    </row>
    <row r="6930">
      <c r="A6930" s="4">
        <v>4212.0</v>
      </c>
      <c r="B6930" s="5" t="s">
        <v>35211</v>
      </c>
      <c r="C6930" s="5" t="s">
        <v>35212</v>
      </c>
      <c r="D6930" s="6" t="s">
        <v>35093</v>
      </c>
      <c r="E6930" s="5" t="s">
        <v>7797</v>
      </c>
      <c r="F6930" s="5" t="s">
        <v>7797</v>
      </c>
      <c r="G6930" s="6" t="s">
        <v>35213</v>
      </c>
      <c r="H6930" s="5" t="s">
        <v>35214</v>
      </c>
      <c r="I6930" s="8" t="s">
        <v>35215</v>
      </c>
      <c r="J6930" s="5" t="s">
        <v>93</v>
      </c>
      <c r="K6930" s="5" t="s">
        <v>2996</v>
      </c>
    </row>
    <row r="6931">
      <c r="A6931" s="4">
        <v>4211.0</v>
      </c>
      <c r="B6931" s="5" t="s">
        <v>35216</v>
      </c>
      <c r="C6931" s="5" t="s">
        <v>35217</v>
      </c>
      <c r="D6931" s="6" t="s">
        <v>35093</v>
      </c>
      <c r="E6931" s="5" t="s">
        <v>7797</v>
      </c>
      <c r="F6931" s="5" t="s">
        <v>7797</v>
      </c>
      <c r="G6931" s="6" t="s">
        <v>35218</v>
      </c>
      <c r="H6931" s="5" t="s">
        <v>35219</v>
      </c>
      <c r="I6931" s="8" t="s">
        <v>35220</v>
      </c>
      <c r="J6931" s="5" t="s">
        <v>42</v>
      </c>
      <c r="K6931" s="5" t="s">
        <v>109</v>
      </c>
    </row>
    <row r="6932">
      <c r="A6932" s="4">
        <v>4210.0</v>
      </c>
      <c r="B6932" s="5" t="s">
        <v>35221</v>
      </c>
      <c r="C6932" s="5" t="s">
        <v>35222</v>
      </c>
      <c r="D6932" s="6" t="s">
        <v>35093</v>
      </c>
      <c r="E6932" s="5" t="s">
        <v>7797</v>
      </c>
      <c r="F6932" s="5" t="s">
        <v>7797</v>
      </c>
      <c r="G6932" s="6" t="s">
        <v>35223</v>
      </c>
      <c r="H6932" s="5" t="s">
        <v>35224</v>
      </c>
      <c r="I6932" s="8" t="s">
        <v>35225</v>
      </c>
      <c r="J6932" s="5" t="s">
        <v>42</v>
      </c>
      <c r="K6932" s="5" t="s">
        <v>13806</v>
      </c>
    </row>
    <row r="6933">
      <c r="A6933" s="4">
        <v>4209.0</v>
      </c>
      <c r="B6933" s="5" t="s">
        <v>35226</v>
      </c>
      <c r="C6933" s="5" t="s">
        <v>35227</v>
      </c>
      <c r="D6933" s="6" t="s">
        <v>35093</v>
      </c>
      <c r="E6933" s="5" t="s">
        <v>7797</v>
      </c>
      <c r="F6933" s="5" t="s">
        <v>7797</v>
      </c>
      <c r="G6933" s="6" t="s">
        <v>35228</v>
      </c>
      <c r="H6933" s="5" t="s">
        <v>35229</v>
      </c>
      <c r="I6933" s="8" t="s">
        <v>8159</v>
      </c>
      <c r="J6933" s="5" t="s">
        <v>42</v>
      </c>
      <c r="K6933" s="5" t="s">
        <v>17137</v>
      </c>
    </row>
    <row r="6934">
      <c r="A6934" s="4">
        <v>4208.0</v>
      </c>
      <c r="B6934" s="5" t="s">
        <v>35230</v>
      </c>
      <c r="C6934" s="5" t="s">
        <v>35231</v>
      </c>
      <c r="D6934" s="6" t="s">
        <v>7796</v>
      </c>
      <c r="E6934" s="5" t="s">
        <v>7797</v>
      </c>
      <c r="F6934" s="5" t="s">
        <v>7797</v>
      </c>
      <c r="G6934" s="6" t="s">
        <v>35232</v>
      </c>
      <c r="H6934" s="5" t="s">
        <v>35233</v>
      </c>
      <c r="I6934" s="8" t="s">
        <v>35234</v>
      </c>
      <c r="J6934" s="5" t="s">
        <v>108</v>
      </c>
      <c r="K6934" s="5" t="s">
        <v>184</v>
      </c>
    </row>
    <row r="6935">
      <c r="A6935" s="4">
        <v>4207.0</v>
      </c>
      <c r="B6935" s="5" t="s">
        <v>35235</v>
      </c>
      <c r="C6935" s="5" t="s">
        <v>35236</v>
      </c>
      <c r="D6935" s="6" t="s">
        <v>34311</v>
      </c>
      <c r="E6935" s="5" t="s">
        <v>7797</v>
      </c>
      <c r="F6935" s="5" t="s">
        <v>7797</v>
      </c>
      <c r="G6935" s="6" t="s">
        <v>35237</v>
      </c>
      <c r="H6935" s="5" t="s">
        <v>35238</v>
      </c>
      <c r="I6935" s="8" t="s">
        <v>35239</v>
      </c>
      <c r="J6935" s="5" t="s">
        <v>18</v>
      </c>
      <c r="K6935" s="5" t="s">
        <v>1144</v>
      </c>
    </row>
    <row r="6936">
      <c r="A6936" s="4">
        <v>4206.0</v>
      </c>
      <c r="B6936" s="5" t="s">
        <v>35240</v>
      </c>
      <c r="C6936" s="5" t="s">
        <v>35241</v>
      </c>
      <c r="D6936" s="6" t="s">
        <v>7796</v>
      </c>
      <c r="E6936" s="5" t="s">
        <v>7797</v>
      </c>
      <c r="F6936" s="5" t="s">
        <v>7797</v>
      </c>
      <c r="G6936" s="6" t="s">
        <v>35242</v>
      </c>
      <c r="H6936" s="5" t="s">
        <v>35243</v>
      </c>
      <c r="I6936" s="8" t="s">
        <v>35244</v>
      </c>
      <c r="J6936" s="5" t="s">
        <v>18</v>
      </c>
      <c r="K6936" s="5" t="s">
        <v>13751</v>
      </c>
    </row>
    <row r="6937">
      <c r="A6937" s="4">
        <v>4205.0</v>
      </c>
      <c r="B6937" s="5" t="s">
        <v>35245</v>
      </c>
      <c r="C6937" s="5" t="s">
        <v>35246</v>
      </c>
      <c r="D6937" s="6" t="s">
        <v>34311</v>
      </c>
      <c r="E6937" s="5" t="s">
        <v>7797</v>
      </c>
      <c r="F6937" s="5" t="s">
        <v>7797</v>
      </c>
      <c r="G6937" s="6" t="s">
        <v>35247</v>
      </c>
      <c r="H6937" s="5" t="s">
        <v>35248</v>
      </c>
      <c r="I6937" s="8" t="s">
        <v>35249</v>
      </c>
      <c r="J6937" s="5" t="s">
        <v>42</v>
      </c>
      <c r="K6937" s="5" t="s">
        <v>115</v>
      </c>
    </row>
    <row r="6938">
      <c r="A6938" s="4">
        <v>4204.0</v>
      </c>
      <c r="B6938" s="5" t="s">
        <v>35250</v>
      </c>
      <c r="C6938" s="5" t="s">
        <v>35251</v>
      </c>
      <c r="D6938" s="6" t="s">
        <v>34311</v>
      </c>
      <c r="E6938" s="5" t="s">
        <v>7797</v>
      </c>
      <c r="F6938" s="5" t="s">
        <v>7797</v>
      </c>
      <c r="G6938" s="6" t="s">
        <v>35252</v>
      </c>
      <c r="H6938" s="5" t="s">
        <v>35253</v>
      </c>
      <c r="I6938" s="8" t="s">
        <v>35254</v>
      </c>
      <c r="J6938" s="5" t="s">
        <v>93</v>
      </c>
      <c r="K6938" s="5" t="s">
        <v>2456</v>
      </c>
    </row>
    <row r="6939">
      <c r="A6939" s="4">
        <v>4203.0</v>
      </c>
      <c r="B6939" s="5" t="s">
        <v>35255</v>
      </c>
      <c r="C6939" s="5" t="s">
        <v>35256</v>
      </c>
      <c r="D6939" s="6" t="s">
        <v>34287</v>
      </c>
      <c r="E6939" s="5" t="s">
        <v>7797</v>
      </c>
      <c r="F6939" s="5" t="s">
        <v>7797</v>
      </c>
      <c r="G6939" s="6" t="s">
        <v>35257</v>
      </c>
      <c r="H6939" s="5" t="s">
        <v>35258</v>
      </c>
      <c r="I6939" s="8" t="s">
        <v>35259</v>
      </c>
      <c r="J6939" s="5" t="s">
        <v>18</v>
      </c>
      <c r="K6939" s="5" t="s">
        <v>578</v>
      </c>
    </row>
    <row r="6940">
      <c r="A6940" s="4">
        <v>4202.0</v>
      </c>
      <c r="B6940" s="5" t="s">
        <v>35260</v>
      </c>
      <c r="C6940" s="5" t="s">
        <v>35261</v>
      </c>
      <c r="D6940" s="6" t="s">
        <v>34311</v>
      </c>
      <c r="E6940" s="5" t="s">
        <v>7797</v>
      </c>
      <c r="F6940" s="5" t="s">
        <v>7797</v>
      </c>
      <c r="G6940" s="6" t="s">
        <v>35262</v>
      </c>
      <c r="H6940" s="5" t="s">
        <v>29668</v>
      </c>
      <c r="I6940" s="8" t="s">
        <v>29669</v>
      </c>
      <c r="J6940" s="5" t="s">
        <v>108</v>
      </c>
      <c r="K6940" s="5" t="s">
        <v>1427</v>
      </c>
    </row>
    <row r="6941">
      <c r="A6941" s="4">
        <v>4201.0</v>
      </c>
      <c r="B6941" s="5" t="s">
        <v>35263</v>
      </c>
      <c r="C6941" s="5" t="s">
        <v>35264</v>
      </c>
      <c r="D6941" s="6" t="s">
        <v>34311</v>
      </c>
      <c r="E6941" s="5" t="s">
        <v>7797</v>
      </c>
      <c r="F6941" s="5" t="s">
        <v>7797</v>
      </c>
      <c r="G6941" s="6" t="s">
        <v>35265</v>
      </c>
      <c r="H6941" s="5" t="s">
        <v>35266</v>
      </c>
      <c r="I6941" s="8" t="s">
        <v>35267</v>
      </c>
      <c r="J6941" s="5" t="s">
        <v>18</v>
      </c>
      <c r="K6941" s="5" t="s">
        <v>201</v>
      </c>
    </row>
    <row r="6942">
      <c r="A6942" s="4">
        <v>4200.0</v>
      </c>
      <c r="B6942" s="5" t="s">
        <v>35268</v>
      </c>
      <c r="C6942" s="5" t="s">
        <v>35269</v>
      </c>
      <c r="D6942" s="6" t="s">
        <v>34311</v>
      </c>
      <c r="E6942" s="5" t="s">
        <v>7797</v>
      </c>
      <c r="F6942" s="5" t="s">
        <v>7797</v>
      </c>
      <c r="G6942" s="6" t="s">
        <v>35270</v>
      </c>
      <c r="H6942" s="5" t="s">
        <v>35271</v>
      </c>
      <c r="I6942" s="8" t="s">
        <v>35272</v>
      </c>
      <c r="J6942" s="5" t="s">
        <v>18</v>
      </c>
      <c r="K6942" s="5" t="s">
        <v>254</v>
      </c>
    </row>
    <row r="6943">
      <c r="A6943" s="4">
        <v>4199.0</v>
      </c>
      <c r="B6943" s="5" t="s">
        <v>35273</v>
      </c>
      <c r="C6943" s="5" t="s">
        <v>35274</v>
      </c>
      <c r="D6943" s="6" t="s">
        <v>34300</v>
      </c>
      <c r="E6943" s="5" t="s">
        <v>7797</v>
      </c>
      <c r="F6943" s="5" t="s">
        <v>7797</v>
      </c>
      <c r="G6943" s="6" t="s">
        <v>35275</v>
      </c>
      <c r="H6943" s="5" t="s">
        <v>35276</v>
      </c>
      <c r="I6943" s="8" t="s">
        <v>35277</v>
      </c>
      <c r="J6943" s="5" t="s">
        <v>93</v>
      </c>
      <c r="K6943" s="5" t="s">
        <v>975</v>
      </c>
    </row>
    <row r="6944">
      <c r="A6944" s="4">
        <v>4198.0</v>
      </c>
      <c r="B6944" s="5" t="s">
        <v>35278</v>
      </c>
      <c r="C6944" s="5" t="s">
        <v>35279</v>
      </c>
      <c r="D6944" s="6" t="s">
        <v>7796</v>
      </c>
      <c r="E6944" s="5" t="s">
        <v>7797</v>
      </c>
      <c r="F6944" s="5" t="s">
        <v>7797</v>
      </c>
      <c r="G6944" s="6" t="s">
        <v>35280</v>
      </c>
      <c r="H6944" s="5" t="s">
        <v>35281</v>
      </c>
      <c r="I6944" s="8" t="s">
        <v>21575</v>
      </c>
      <c r="J6944" s="5" t="s">
        <v>108</v>
      </c>
      <c r="K6944" s="5" t="s">
        <v>5931</v>
      </c>
    </row>
    <row r="6945">
      <c r="A6945" s="4">
        <v>4197.0</v>
      </c>
      <c r="B6945" s="5" t="s">
        <v>35282</v>
      </c>
      <c r="C6945" s="5" t="s">
        <v>35283</v>
      </c>
      <c r="D6945" s="6" t="s">
        <v>7796</v>
      </c>
      <c r="E6945" s="5" t="s">
        <v>7797</v>
      </c>
      <c r="F6945" s="5" t="s">
        <v>7797</v>
      </c>
      <c r="G6945" s="6" t="s">
        <v>35284</v>
      </c>
      <c r="H6945" s="5" t="s">
        <v>35285</v>
      </c>
      <c r="I6945" s="8" t="s">
        <v>35286</v>
      </c>
      <c r="J6945" s="5" t="s">
        <v>42</v>
      </c>
      <c r="K6945" s="4" t="s">
        <v>42</v>
      </c>
    </row>
    <row r="6946">
      <c r="A6946" s="4">
        <v>4196.0</v>
      </c>
      <c r="B6946" s="5" t="s">
        <v>35287</v>
      </c>
      <c r="C6946" s="5" t="s">
        <v>35288</v>
      </c>
      <c r="D6946" s="6" t="s">
        <v>34316</v>
      </c>
      <c r="E6946" s="5" t="s">
        <v>7797</v>
      </c>
      <c r="F6946" s="5" t="s">
        <v>7797</v>
      </c>
      <c r="G6946" s="6" t="s">
        <v>35289</v>
      </c>
      <c r="H6946" s="5" t="s">
        <v>35290</v>
      </c>
      <c r="I6946" s="8" t="s">
        <v>493</v>
      </c>
      <c r="J6946" s="5" t="s">
        <v>42</v>
      </c>
      <c r="K6946" s="5" t="s">
        <v>254</v>
      </c>
    </row>
    <row r="6947">
      <c r="A6947" s="4">
        <v>4195.0</v>
      </c>
      <c r="B6947" s="5" t="s">
        <v>35291</v>
      </c>
      <c r="C6947" s="5" t="s">
        <v>35292</v>
      </c>
      <c r="D6947" s="6" t="s">
        <v>35293</v>
      </c>
      <c r="E6947" s="5" t="s">
        <v>7797</v>
      </c>
      <c r="F6947" s="5" t="s">
        <v>7797</v>
      </c>
      <c r="G6947" s="6" t="s">
        <v>35294</v>
      </c>
      <c r="H6947" s="7" t="s">
        <v>35295</v>
      </c>
      <c r="I6947" s="18" t="s">
        <v>35296</v>
      </c>
      <c r="J6947" s="5" t="s">
        <v>42</v>
      </c>
      <c r="K6947" s="4" t="s">
        <v>42</v>
      </c>
    </row>
    <row r="6948">
      <c r="A6948" s="4">
        <v>4194.0</v>
      </c>
      <c r="B6948" s="5" t="s">
        <v>35297</v>
      </c>
      <c r="C6948" s="5" t="s">
        <v>35298</v>
      </c>
      <c r="D6948" s="6" t="s">
        <v>34316</v>
      </c>
      <c r="E6948" s="5" t="s">
        <v>7797</v>
      </c>
      <c r="F6948" s="5" t="s">
        <v>7797</v>
      </c>
      <c r="G6948" s="6" t="s">
        <v>35299</v>
      </c>
      <c r="H6948" s="5" t="s">
        <v>29668</v>
      </c>
      <c r="I6948" s="8" t="s">
        <v>29669</v>
      </c>
      <c r="J6948" s="5" t="s">
        <v>42</v>
      </c>
      <c r="K6948" s="5" t="s">
        <v>17291</v>
      </c>
    </row>
    <row r="6949">
      <c r="A6949" s="4">
        <v>4193.0</v>
      </c>
      <c r="B6949" s="5" t="s">
        <v>35300</v>
      </c>
      <c r="C6949" s="5" t="s">
        <v>35301</v>
      </c>
      <c r="D6949" s="6" t="s">
        <v>7796</v>
      </c>
      <c r="E6949" s="5" t="s">
        <v>7797</v>
      </c>
      <c r="F6949" s="5" t="s">
        <v>7797</v>
      </c>
      <c r="G6949" s="6" t="s">
        <v>35302</v>
      </c>
      <c r="H6949" s="5" t="s">
        <v>35303</v>
      </c>
      <c r="I6949" s="8" t="s">
        <v>35304</v>
      </c>
      <c r="J6949" s="5" t="s">
        <v>42</v>
      </c>
      <c r="K6949" s="4" t="s">
        <v>42</v>
      </c>
    </row>
    <row r="6950">
      <c r="A6950" s="4">
        <v>4192.0</v>
      </c>
      <c r="B6950" s="5" t="s">
        <v>35305</v>
      </c>
      <c r="C6950" s="5" t="s">
        <v>35306</v>
      </c>
      <c r="D6950" s="6" t="s">
        <v>34287</v>
      </c>
      <c r="E6950" s="5" t="s">
        <v>7797</v>
      </c>
      <c r="F6950" s="5" t="s">
        <v>7797</v>
      </c>
      <c r="G6950" s="6" t="s">
        <v>35307</v>
      </c>
      <c r="H6950" s="5" t="s">
        <v>35308</v>
      </c>
      <c r="I6950" s="9" t="s">
        <v>35309</v>
      </c>
      <c r="J6950" s="5" t="s">
        <v>108</v>
      </c>
      <c r="K6950" s="4" t="s">
        <v>42</v>
      </c>
    </row>
    <row r="6951">
      <c r="A6951" s="4">
        <v>4191.0</v>
      </c>
      <c r="B6951" s="5" t="s">
        <v>35310</v>
      </c>
      <c r="C6951" s="5" t="s">
        <v>35311</v>
      </c>
      <c r="D6951" s="6" t="s">
        <v>34316</v>
      </c>
      <c r="E6951" s="5" t="s">
        <v>7797</v>
      </c>
      <c r="F6951" s="5" t="s">
        <v>7797</v>
      </c>
      <c r="G6951" s="6" t="s">
        <v>35312</v>
      </c>
      <c r="H6951" s="5" t="s">
        <v>35313</v>
      </c>
      <c r="I6951" s="8" t="s">
        <v>35314</v>
      </c>
      <c r="J6951" s="5" t="s">
        <v>18</v>
      </c>
      <c r="K6951" s="5" t="s">
        <v>52</v>
      </c>
    </row>
    <row r="6952">
      <c r="A6952" s="4">
        <v>4190.0</v>
      </c>
      <c r="B6952" s="5" t="s">
        <v>35315</v>
      </c>
      <c r="C6952" s="5" t="s">
        <v>35316</v>
      </c>
      <c r="D6952" s="6" t="s">
        <v>7796</v>
      </c>
      <c r="E6952" s="5" t="s">
        <v>7797</v>
      </c>
      <c r="F6952" s="5" t="s">
        <v>7797</v>
      </c>
      <c r="G6952" s="6" t="s">
        <v>35317</v>
      </c>
      <c r="H6952" s="5" t="s">
        <v>35318</v>
      </c>
      <c r="I6952" s="8" t="s">
        <v>35319</v>
      </c>
      <c r="J6952" s="5" t="s">
        <v>18</v>
      </c>
      <c r="K6952" s="5" t="s">
        <v>420</v>
      </c>
    </row>
    <row r="6953">
      <c r="A6953" s="4">
        <v>4189.0</v>
      </c>
      <c r="B6953" s="5" t="s">
        <v>35320</v>
      </c>
      <c r="C6953" s="5" t="s">
        <v>35321</v>
      </c>
      <c r="D6953" s="6" t="s">
        <v>34311</v>
      </c>
      <c r="E6953" s="5" t="s">
        <v>7797</v>
      </c>
      <c r="F6953" s="5" t="s">
        <v>7797</v>
      </c>
      <c r="G6953" s="6" t="s">
        <v>35322</v>
      </c>
      <c r="H6953" s="5" t="s">
        <v>35323</v>
      </c>
      <c r="I6953" s="8" t="s">
        <v>35324</v>
      </c>
      <c r="J6953" s="5" t="s">
        <v>108</v>
      </c>
      <c r="K6953" s="5" t="s">
        <v>1415</v>
      </c>
    </row>
    <row r="6954">
      <c r="A6954" s="4">
        <v>4188.0</v>
      </c>
      <c r="B6954" s="5" t="s">
        <v>35325</v>
      </c>
      <c r="C6954" s="5" t="s">
        <v>35326</v>
      </c>
      <c r="D6954" s="6" t="s">
        <v>34316</v>
      </c>
      <c r="E6954" s="5" t="s">
        <v>7797</v>
      </c>
      <c r="F6954" s="5" t="s">
        <v>7797</v>
      </c>
      <c r="G6954" s="6" t="s">
        <v>35327</v>
      </c>
      <c r="H6954" s="5" t="s">
        <v>35328</v>
      </c>
      <c r="I6954" s="8" t="s">
        <v>35137</v>
      </c>
      <c r="J6954" s="5" t="s">
        <v>42</v>
      </c>
      <c r="K6954" s="5" t="s">
        <v>2513</v>
      </c>
    </row>
    <row r="6955">
      <c r="A6955" s="4">
        <v>4187.0</v>
      </c>
      <c r="B6955" s="5" t="s">
        <v>35329</v>
      </c>
      <c r="C6955" s="5" t="s">
        <v>35330</v>
      </c>
      <c r="D6955" s="6" t="s">
        <v>34316</v>
      </c>
      <c r="E6955" s="5" t="s">
        <v>7797</v>
      </c>
      <c r="F6955" s="5" t="s">
        <v>7797</v>
      </c>
      <c r="G6955" s="6" t="s">
        <v>35331</v>
      </c>
      <c r="H6955" s="5" t="s">
        <v>35328</v>
      </c>
      <c r="I6955" s="8" t="s">
        <v>35137</v>
      </c>
      <c r="J6955" s="5" t="s">
        <v>108</v>
      </c>
      <c r="K6955" s="5" t="s">
        <v>529</v>
      </c>
    </row>
    <row r="6956">
      <c r="A6956" s="4">
        <v>4186.0</v>
      </c>
      <c r="B6956" s="5" t="s">
        <v>35332</v>
      </c>
      <c r="C6956" s="5" t="s">
        <v>35333</v>
      </c>
      <c r="D6956" s="6" t="s">
        <v>34316</v>
      </c>
      <c r="E6956" s="5" t="s">
        <v>7797</v>
      </c>
      <c r="F6956" s="5" t="s">
        <v>7797</v>
      </c>
      <c r="G6956" s="6" t="s">
        <v>35334</v>
      </c>
      <c r="H6956" s="7" t="s">
        <v>35335</v>
      </c>
      <c r="I6956" s="18" t="s">
        <v>35336</v>
      </c>
      <c r="J6956" s="5" t="s">
        <v>42</v>
      </c>
      <c r="K6956" s="5" t="s">
        <v>66</v>
      </c>
    </row>
    <row r="6957">
      <c r="A6957" s="4">
        <v>4185.0</v>
      </c>
      <c r="B6957" s="5" t="s">
        <v>35337</v>
      </c>
      <c r="C6957" s="5" t="s">
        <v>35338</v>
      </c>
      <c r="D6957" s="6" t="s">
        <v>34300</v>
      </c>
      <c r="E6957" s="5" t="s">
        <v>7797</v>
      </c>
      <c r="F6957" s="5" t="s">
        <v>7797</v>
      </c>
      <c r="G6957" s="6" t="s">
        <v>35339</v>
      </c>
      <c r="H6957" s="7" t="s">
        <v>35340</v>
      </c>
      <c r="I6957" s="18" t="s">
        <v>35341</v>
      </c>
      <c r="J6957" s="5" t="s">
        <v>18</v>
      </c>
      <c r="K6957" s="5" t="s">
        <v>1144</v>
      </c>
    </row>
    <row r="6958">
      <c r="A6958" s="4">
        <v>4184.0</v>
      </c>
      <c r="B6958" s="5" t="s">
        <v>35342</v>
      </c>
      <c r="C6958" s="5" t="s">
        <v>35343</v>
      </c>
      <c r="D6958" s="6" t="s">
        <v>35344</v>
      </c>
      <c r="E6958" s="5" t="s">
        <v>7797</v>
      </c>
      <c r="F6958" s="5" t="s">
        <v>7797</v>
      </c>
      <c r="G6958" s="6" t="s">
        <v>35345</v>
      </c>
      <c r="H6958" s="7" t="s">
        <v>35346</v>
      </c>
      <c r="I6958" s="4" t="str">
        <f>LOWER(SUBSTITUTE(SUBSTITUTE(SUBSTITUTE(SUBSTITUTE(SUBSTITUTE(SUBSTITUTE(SUBSTITUTE(B6958,"S.L.",""),"SL",""),"S.A.",""),"SA","")," ",""),".",""),",",""))&amp;".com"</f>
        <v>mariatereestradavaño.com</v>
      </c>
      <c r="J6958" s="5" t="s">
        <v>108</v>
      </c>
      <c r="K6958" s="4" t="s">
        <v>42</v>
      </c>
    </row>
    <row r="6959">
      <c r="A6959" s="4">
        <v>4183.0</v>
      </c>
      <c r="B6959" s="5" t="s">
        <v>35347</v>
      </c>
      <c r="C6959" s="5" t="s">
        <v>35348</v>
      </c>
      <c r="D6959" s="6" t="s">
        <v>33688</v>
      </c>
      <c r="E6959" s="5" t="s">
        <v>33689</v>
      </c>
      <c r="F6959" s="5" t="s">
        <v>7797</v>
      </c>
      <c r="G6959" s="6" t="s">
        <v>35349</v>
      </c>
      <c r="H6959" s="5" t="s">
        <v>35350</v>
      </c>
      <c r="I6959" s="8" t="s">
        <v>35351</v>
      </c>
      <c r="J6959" s="5" t="s">
        <v>93</v>
      </c>
      <c r="K6959" s="5" t="s">
        <v>1446</v>
      </c>
    </row>
    <row r="6960">
      <c r="A6960" s="4">
        <v>4182.0</v>
      </c>
      <c r="B6960" s="5" t="s">
        <v>35352</v>
      </c>
      <c r="C6960" s="5" t="s">
        <v>35353</v>
      </c>
      <c r="D6960" s="6" t="s">
        <v>33688</v>
      </c>
      <c r="E6960" s="5" t="s">
        <v>33689</v>
      </c>
      <c r="F6960" s="5" t="s">
        <v>7797</v>
      </c>
      <c r="G6960" s="6" t="s">
        <v>35354</v>
      </c>
      <c r="H6960" s="5" t="s">
        <v>35355</v>
      </c>
      <c r="I6960" s="8" t="s">
        <v>33744</v>
      </c>
      <c r="J6960" s="5" t="s">
        <v>42</v>
      </c>
      <c r="K6960" s="5" t="s">
        <v>233</v>
      </c>
    </row>
    <row r="6961">
      <c r="A6961" s="4">
        <v>4181.0</v>
      </c>
      <c r="B6961" s="5" t="s">
        <v>35356</v>
      </c>
      <c r="C6961" s="5" t="s">
        <v>35357</v>
      </c>
      <c r="D6961" s="6" t="s">
        <v>33688</v>
      </c>
      <c r="E6961" s="5" t="s">
        <v>33689</v>
      </c>
      <c r="F6961" s="5" t="s">
        <v>7797</v>
      </c>
      <c r="G6961" s="6" t="s">
        <v>35358</v>
      </c>
      <c r="H6961" s="7" t="s">
        <v>35359</v>
      </c>
      <c r="I6961" s="18" t="s">
        <v>35360</v>
      </c>
      <c r="J6961" s="5" t="s">
        <v>42</v>
      </c>
      <c r="K6961" s="5" t="s">
        <v>294</v>
      </c>
    </row>
    <row r="6962">
      <c r="A6962" s="4">
        <v>4180.0</v>
      </c>
      <c r="B6962" s="5" t="s">
        <v>35361</v>
      </c>
      <c r="C6962" s="5" t="s">
        <v>35362</v>
      </c>
      <c r="D6962" s="6" t="s">
        <v>33688</v>
      </c>
      <c r="E6962" s="5" t="s">
        <v>33689</v>
      </c>
      <c r="F6962" s="5" t="s">
        <v>7797</v>
      </c>
      <c r="G6962" s="6" t="s">
        <v>35363</v>
      </c>
      <c r="H6962" s="5" t="s">
        <v>35364</v>
      </c>
      <c r="I6962" s="8" t="s">
        <v>35365</v>
      </c>
      <c r="J6962" s="5" t="s">
        <v>51</v>
      </c>
      <c r="K6962" s="5" t="s">
        <v>921</v>
      </c>
    </row>
    <row r="6963">
      <c r="A6963" s="4">
        <v>4179.0</v>
      </c>
      <c r="B6963" s="5" t="s">
        <v>35366</v>
      </c>
      <c r="C6963" s="5" t="s">
        <v>35367</v>
      </c>
      <c r="D6963" s="6" t="s">
        <v>35368</v>
      </c>
      <c r="E6963" s="5" t="s">
        <v>33689</v>
      </c>
      <c r="F6963" s="5" t="s">
        <v>7797</v>
      </c>
      <c r="G6963" s="6" t="s">
        <v>35369</v>
      </c>
      <c r="H6963" s="5" t="s">
        <v>35370</v>
      </c>
      <c r="I6963" s="8" t="s">
        <v>35371</v>
      </c>
      <c r="J6963" s="5" t="s">
        <v>42</v>
      </c>
      <c r="K6963" s="5" t="s">
        <v>52</v>
      </c>
    </row>
    <row r="6964">
      <c r="A6964" s="4">
        <v>4178.0</v>
      </c>
      <c r="B6964" s="5" t="s">
        <v>35372</v>
      </c>
      <c r="C6964" s="5" t="s">
        <v>35373</v>
      </c>
      <c r="D6964" s="6" t="s">
        <v>35374</v>
      </c>
      <c r="E6964" s="5" t="s">
        <v>35375</v>
      </c>
      <c r="F6964" s="5" t="s">
        <v>7797</v>
      </c>
      <c r="G6964" s="6" t="s">
        <v>35376</v>
      </c>
      <c r="H6964" s="5" t="s">
        <v>35377</v>
      </c>
      <c r="I6964" s="8" t="s">
        <v>35378</v>
      </c>
      <c r="J6964" s="5" t="s">
        <v>93</v>
      </c>
      <c r="K6964" s="5" t="s">
        <v>66</v>
      </c>
    </row>
    <row r="6965">
      <c r="A6965" s="4">
        <v>4177.0</v>
      </c>
      <c r="B6965" s="5" t="s">
        <v>35379</v>
      </c>
      <c r="C6965" s="5" t="s">
        <v>35380</v>
      </c>
      <c r="D6965" s="6" t="s">
        <v>35093</v>
      </c>
      <c r="E6965" s="5" t="s">
        <v>7797</v>
      </c>
      <c r="F6965" s="5" t="s">
        <v>7797</v>
      </c>
      <c r="G6965" s="6" t="s">
        <v>35381</v>
      </c>
      <c r="H6965" s="5" t="s">
        <v>35382</v>
      </c>
      <c r="I6965" s="8" t="s">
        <v>35383</v>
      </c>
      <c r="J6965" s="5" t="s">
        <v>93</v>
      </c>
      <c r="K6965" s="5" t="s">
        <v>1415</v>
      </c>
    </row>
    <row r="6966">
      <c r="A6966" s="4">
        <v>4176.0</v>
      </c>
      <c r="B6966" s="5" t="s">
        <v>13873</v>
      </c>
      <c r="C6966" s="5" t="s">
        <v>35384</v>
      </c>
      <c r="D6966" s="6" t="s">
        <v>35093</v>
      </c>
      <c r="E6966" s="5" t="s">
        <v>7797</v>
      </c>
      <c r="F6966" s="5" t="s">
        <v>7797</v>
      </c>
      <c r="G6966" s="6" t="s">
        <v>35385</v>
      </c>
      <c r="H6966" s="5" t="s">
        <v>35386</v>
      </c>
      <c r="I6966" s="8" t="s">
        <v>35387</v>
      </c>
      <c r="J6966" s="5" t="s">
        <v>42</v>
      </c>
      <c r="K6966" s="5" t="s">
        <v>260</v>
      </c>
    </row>
    <row r="6967">
      <c r="A6967" s="4">
        <v>4175.0</v>
      </c>
      <c r="B6967" s="5" t="s">
        <v>35388</v>
      </c>
      <c r="C6967" s="5" t="s">
        <v>35389</v>
      </c>
      <c r="D6967" s="6" t="s">
        <v>35093</v>
      </c>
      <c r="E6967" s="5" t="s">
        <v>7797</v>
      </c>
      <c r="F6967" s="5" t="s">
        <v>7797</v>
      </c>
      <c r="G6967" s="6" t="s">
        <v>35390</v>
      </c>
      <c r="H6967" s="5" t="s">
        <v>35391</v>
      </c>
      <c r="I6967" s="8" t="s">
        <v>6307</v>
      </c>
      <c r="J6967" s="5" t="s">
        <v>42</v>
      </c>
      <c r="K6967" s="5" t="s">
        <v>5480</v>
      </c>
    </row>
    <row r="6968">
      <c r="A6968" s="4">
        <v>4174.0</v>
      </c>
      <c r="B6968" s="5" t="s">
        <v>35392</v>
      </c>
      <c r="C6968" s="5" t="s">
        <v>35393</v>
      </c>
      <c r="D6968" s="6" t="s">
        <v>35093</v>
      </c>
      <c r="E6968" s="5" t="s">
        <v>7797</v>
      </c>
      <c r="F6968" s="5" t="s">
        <v>7797</v>
      </c>
      <c r="G6968" s="6" t="s">
        <v>35394</v>
      </c>
      <c r="H6968" s="7" t="s">
        <v>35395</v>
      </c>
      <c r="I6968" s="8" t="str">
        <f>LOWER(SUBSTITUTE(SUBSTITUTE(SUBSTITUTE(SUBSTITUTE(SUBSTITUTE(SUBSTITUTE(SUBSTITUTE(B6968,"S.L.",""),"SL",""),"S.A.",""),"SA","")," ",""),".",""),",",""))&amp;".com"</f>
        <v>campanileairportmalaga.com</v>
      </c>
      <c r="J6968" s="5" t="s">
        <v>93</v>
      </c>
      <c r="K6968" s="5" t="s">
        <v>10244</v>
      </c>
    </row>
    <row r="6969">
      <c r="A6969" s="4">
        <v>4173.0</v>
      </c>
      <c r="B6969" s="5" t="s">
        <v>35396</v>
      </c>
      <c r="C6969" s="5" t="s">
        <v>35397</v>
      </c>
      <c r="D6969" s="6" t="s">
        <v>35398</v>
      </c>
      <c r="E6969" s="5" t="s">
        <v>35399</v>
      </c>
      <c r="F6969" s="5" t="s">
        <v>7797</v>
      </c>
      <c r="G6969" s="6" t="s">
        <v>35400</v>
      </c>
      <c r="H6969" s="5" t="s">
        <v>35401</v>
      </c>
      <c r="I6969" s="8" t="s">
        <v>35402</v>
      </c>
      <c r="J6969" s="5" t="s">
        <v>42</v>
      </c>
      <c r="K6969" s="5" t="s">
        <v>170</v>
      </c>
    </row>
    <row r="6970">
      <c r="A6970" s="4">
        <v>4172.0</v>
      </c>
      <c r="B6970" s="5" t="s">
        <v>35403</v>
      </c>
      <c r="C6970" s="5" t="s">
        <v>35404</v>
      </c>
      <c r="D6970" s="6" t="s">
        <v>35398</v>
      </c>
      <c r="E6970" s="5" t="s">
        <v>35399</v>
      </c>
      <c r="F6970" s="5" t="s">
        <v>7797</v>
      </c>
      <c r="G6970" s="6" t="s">
        <v>35405</v>
      </c>
      <c r="H6970" s="7" t="s">
        <v>35406</v>
      </c>
      <c r="I6970" s="18" t="s">
        <v>35407</v>
      </c>
      <c r="J6970" s="5" t="s">
        <v>108</v>
      </c>
      <c r="K6970" s="5" t="s">
        <v>152</v>
      </c>
    </row>
    <row r="6971">
      <c r="A6971" s="4">
        <v>4171.0</v>
      </c>
      <c r="B6971" s="5" t="s">
        <v>35408</v>
      </c>
      <c r="C6971" s="5" t="s">
        <v>35409</v>
      </c>
      <c r="D6971" s="6" t="s">
        <v>35410</v>
      </c>
      <c r="E6971" s="5" t="s">
        <v>35411</v>
      </c>
      <c r="F6971" s="5" t="s">
        <v>7797</v>
      </c>
      <c r="G6971" s="6" t="s">
        <v>35412</v>
      </c>
      <c r="H6971" s="5" t="s">
        <v>35413</v>
      </c>
      <c r="I6971" s="9" t="s">
        <v>35414</v>
      </c>
      <c r="J6971" s="5" t="s">
        <v>42</v>
      </c>
      <c r="K6971" s="5" t="s">
        <v>74</v>
      </c>
    </row>
    <row r="6972">
      <c r="A6972" s="4">
        <v>4170.0</v>
      </c>
      <c r="B6972" s="5" t="s">
        <v>35415</v>
      </c>
      <c r="C6972" s="5" t="s">
        <v>35416</v>
      </c>
      <c r="D6972" s="6" t="s">
        <v>33688</v>
      </c>
      <c r="E6972" s="5" t="s">
        <v>33689</v>
      </c>
      <c r="F6972" s="5" t="s">
        <v>7797</v>
      </c>
      <c r="G6972" s="6" t="s">
        <v>35417</v>
      </c>
      <c r="H6972" s="5" t="s">
        <v>35418</v>
      </c>
      <c r="I6972" s="8" t="s">
        <v>35419</v>
      </c>
      <c r="J6972" s="5" t="s">
        <v>18</v>
      </c>
      <c r="K6972" s="5" t="s">
        <v>839</v>
      </c>
    </row>
    <row r="6973">
      <c r="A6973" s="4">
        <v>4169.0</v>
      </c>
      <c r="B6973" s="5" t="s">
        <v>35420</v>
      </c>
      <c r="C6973" s="5" t="s">
        <v>35421</v>
      </c>
      <c r="D6973" s="6" t="s">
        <v>33688</v>
      </c>
      <c r="E6973" s="5" t="s">
        <v>33689</v>
      </c>
      <c r="F6973" s="5" t="s">
        <v>7797</v>
      </c>
      <c r="G6973" s="6" t="s">
        <v>35422</v>
      </c>
      <c r="H6973" s="7" t="s">
        <v>35423</v>
      </c>
      <c r="I6973" s="8" t="str">
        <f>LOWER(SUBSTITUTE(SUBSTITUTE(SUBSTITUTE(SUBSTITUTE(SUBSTITUTE(SUBSTITUTE(SUBSTITUTE(B6973,"S.L.",""),"SL",""),"S.A.",""),"SA","")," ",""),".",""),",",""))&amp;".com"</f>
        <v>airederonda.com</v>
      </c>
      <c r="J6973" s="5" t="s">
        <v>42</v>
      </c>
      <c r="K6973" s="5" t="s">
        <v>839</v>
      </c>
    </row>
    <row r="6974">
      <c r="A6974" s="4">
        <v>4168.0</v>
      </c>
      <c r="B6974" s="5" t="s">
        <v>35424</v>
      </c>
      <c r="C6974" s="5" t="s">
        <v>35425</v>
      </c>
      <c r="D6974" s="6" t="s">
        <v>35426</v>
      </c>
      <c r="E6974" s="5" t="s">
        <v>35427</v>
      </c>
      <c r="F6974" s="5" t="s">
        <v>7797</v>
      </c>
      <c r="G6974" s="6" t="s">
        <v>35428</v>
      </c>
      <c r="H6974" s="5" t="s">
        <v>35429</v>
      </c>
      <c r="I6974" s="8" t="s">
        <v>35430</v>
      </c>
      <c r="J6974" s="5" t="s">
        <v>108</v>
      </c>
      <c r="K6974" s="5" t="s">
        <v>218</v>
      </c>
    </row>
    <row r="6975">
      <c r="A6975" s="4">
        <v>4167.0</v>
      </c>
      <c r="B6975" s="5" t="s">
        <v>35431</v>
      </c>
      <c r="C6975" s="5" t="s">
        <v>35432</v>
      </c>
      <c r="D6975" s="6" t="s">
        <v>35433</v>
      </c>
      <c r="E6975" s="5" t="s">
        <v>35434</v>
      </c>
      <c r="F6975" s="5" t="s">
        <v>7797</v>
      </c>
      <c r="G6975" s="6" t="s">
        <v>35435</v>
      </c>
      <c r="H6975" s="7" t="s">
        <v>35436</v>
      </c>
      <c r="I6975" s="8" t="str">
        <f t="shared" ref="I6975:I6976" si="58">LOWER(SUBSTITUTE(SUBSTITUTE(SUBSTITUTE(SUBSTITUTE(SUBSTITUTE(SUBSTITUTE(SUBSTITUTE(B6975,"S.L.",""),"SL",""),"S.A.",""),"SA","")," ",""),".",""),",",""))&amp;".com"</f>
        <v>solysierra.com</v>
      </c>
      <c r="J6975" s="5" t="s">
        <v>108</v>
      </c>
      <c r="K6975" s="5" t="s">
        <v>52</v>
      </c>
    </row>
    <row r="6976">
      <c r="A6976" s="4">
        <v>4166.0</v>
      </c>
      <c r="B6976" s="5" t="s">
        <v>3348</v>
      </c>
      <c r="C6976" s="5" t="s">
        <v>35437</v>
      </c>
      <c r="D6976" s="6" t="s">
        <v>35438</v>
      </c>
      <c r="E6976" s="5" t="s">
        <v>35439</v>
      </c>
      <c r="F6976" s="5" t="s">
        <v>7797</v>
      </c>
      <c r="G6976" s="6" t="s">
        <v>35440</v>
      </c>
      <c r="H6976" s="7" t="s">
        <v>29281</v>
      </c>
      <c r="I6976" s="8" t="str">
        <f t="shared" si="58"/>
        <v>cablanca.com</v>
      </c>
      <c r="J6976" s="5" t="s">
        <v>108</v>
      </c>
      <c r="K6976" s="5" t="s">
        <v>308</v>
      </c>
    </row>
    <row r="6977">
      <c r="A6977" s="4">
        <v>4165.0</v>
      </c>
      <c r="B6977" s="5" t="s">
        <v>35441</v>
      </c>
      <c r="C6977" s="5" t="s">
        <v>35442</v>
      </c>
      <c r="D6977" s="6" t="s">
        <v>35443</v>
      </c>
      <c r="E6977" s="5" t="s">
        <v>35444</v>
      </c>
      <c r="F6977" s="5" t="s">
        <v>7797</v>
      </c>
      <c r="G6977" s="6" t="s">
        <v>35445</v>
      </c>
      <c r="H6977" s="5" t="s">
        <v>35446</v>
      </c>
      <c r="I6977" s="8" t="s">
        <v>35447</v>
      </c>
      <c r="J6977" s="5" t="s">
        <v>42</v>
      </c>
      <c r="K6977" s="5" t="s">
        <v>19</v>
      </c>
    </row>
    <row r="6978">
      <c r="A6978" s="4">
        <v>4164.0</v>
      </c>
      <c r="B6978" s="5" t="s">
        <v>35448</v>
      </c>
      <c r="C6978" s="5" t="s">
        <v>35449</v>
      </c>
      <c r="D6978" s="6" t="s">
        <v>35293</v>
      </c>
      <c r="E6978" s="5" t="s">
        <v>7797</v>
      </c>
      <c r="F6978" s="5" t="s">
        <v>7797</v>
      </c>
      <c r="G6978" s="6" t="s">
        <v>35450</v>
      </c>
      <c r="H6978" s="7" t="s">
        <v>35451</v>
      </c>
      <c r="I6978" s="18" t="s">
        <v>35452</v>
      </c>
      <c r="J6978" s="5" t="s">
        <v>93</v>
      </c>
      <c r="K6978" s="5" t="s">
        <v>975</v>
      </c>
    </row>
    <row r="6979">
      <c r="A6979" s="4">
        <v>4163.0</v>
      </c>
      <c r="B6979" s="5" t="s">
        <v>35453</v>
      </c>
      <c r="C6979" s="5" t="s">
        <v>35454</v>
      </c>
      <c r="D6979" s="6" t="s">
        <v>34300</v>
      </c>
      <c r="E6979" s="5" t="s">
        <v>7797</v>
      </c>
      <c r="F6979" s="5" t="s">
        <v>7797</v>
      </c>
      <c r="G6979" s="6" t="s">
        <v>35455</v>
      </c>
      <c r="H6979" s="5" t="s">
        <v>35456</v>
      </c>
      <c r="I6979" s="8" t="s">
        <v>35457</v>
      </c>
      <c r="J6979" s="5" t="s">
        <v>93</v>
      </c>
      <c r="K6979" s="4" t="s">
        <v>42</v>
      </c>
    </row>
    <row r="6980">
      <c r="A6980" s="4">
        <v>4162.0</v>
      </c>
      <c r="B6980" s="5" t="s">
        <v>35458</v>
      </c>
      <c r="C6980" s="5" t="s">
        <v>35459</v>
      </c>
      <c r="D6980" s="6" t="s">
        <v>34761</v>
      </c>
      <c r="E6980" s="5" t="s">
        <v>34762</v>
      </c>
      <c r="F6980" s="5" t="s">
        <v>7797</v>
      </c>
      <c r="G6980" s="6" t="s">
        <v>35460</v>
      </c>
      <c r="H6980" s="5" t="s">
        <v>35461</v>
      </c>
      <c r="I6980" s="8" t="s">
        <v>35462</v>
      </c>
      <c r="J6980" s="5" t="s">
        <v>93</v>
      </c>
      <c r="K6980" s="5" t="s">
        <v>170</v>
      </c>
    </row>
    <row r="6981">
      <c r="A6981" s="4">
        <v>4161.0</v>
      </c>
      <c r="B6981" s="5" t="s">
        <v>35463</v>
      </c>
      <c r="C6981" s="5" t="s">
        <v>35464</v>
      </c>
      <c r="D6981" s="6" t="s">
        <v>35465</v>
      </c>
      <c r="E6981" s="5" t="s">
        <v>35466</v>
      </c>
      <c r="F6981" s="5" t="s">
        <v>7797</v>
      </c>
      <c r="G6981" s="6" t="s">
        <v>35467</v>
      </c>
      <c r="H6981" s="7" t="s">
        <v>35468</v>
      </c>
      <c r="I6981" s="18" t="s">
        <v>35469</v>
      </c>
      <c r="J6981" s="5" t="s">
        <v>108</v>
      </c>
      <c r="K6981" s="5" t="s">
        <v>212</v>
      </c>
    </row>
    <row r="6982">
      <c r="A6982" s="4">
        <v>4160.0</v>
      </c>
      <c r="B6982" s="5" t="s">
        <v>35470</v>
      </c>
      <c r="C6982" s="5" t="s">
        <v>35471</v>
      </c>
      <c r="D6982" s="6" t="s">
        <v>34433</v>
      </c>
      <c r="E6982" s="5" t="s">
        <v>33474</v>
      </c>
      <c r="F6982" s="5" t="s">
        <v>7797</v>
      </c>
      <c r="G6982" s="6" t="s">
        <v>35472</v>
      </c>
      <c r="H6982" s="5" t="s">
        <v>35473</v>
      </c>
      <c r="I6982" s="8" t="s">
        <v>35474</v>
      </c>
      <c r="J6982" s="5" t="s">
        <v>51</v>
      </c>
      <c r="K6982" s="5" t="s">
        <v>294</v>
      </c>
    </row>
    <row r="6983">
      <c r="A6983" s="4">
        <v>4159.0</v>
      </c>
      <c r="B6983" s="5" t="s">
        <v>32175</v>
      </c>
      <c r="C6983" s="5" t="s">
        <v>35475</v>
      </c>
      <c r="D6983" s="6" t="s">
        <v>33688</v>
      </c>
      <c r="E6983" s="5" t="s">
        <v>33689</v>
      </c>
      <c r="F6983" s="5" t="s">
        <v>7797</v>
      </c>
      <c r="G6983" s="6" t="s">
        <v>35476</v>
      </c>
      <c r="H6983" s="5" t="s">
        <v>35477</v>
      </c>
      <c r="I6983" s="8" t="s">
        <v>35478</v>
      </c>
      <c r="J6983" s="5" t="s">
        <v>42</v>
      </c>
      <c r="K6983" s="4" t="s">
        <v>42</v>
      </c>
    </row>
    <row r="6984">
      <c r="A6984" s="4">
        <v>4158.0</v>
      </c>
      <c r="B6984" s="5" t="s">
        <v>35479</v>
      </c>
      <c r="C6984" s="5" t="s">
        <v>35480</v>
      </c>
      <c r="D6984" s="6" t="s">
        <v>33688</v>
      </c>
      <c r="E6984" s="5" t="s">
        <v>33689</v>
      </c>
      <c r="F6984" s="5" t="s">
        <v>7797</v>
      </c>
      <c r="G6984" s="6" t="s">
        <v>35481</v>
      </c>
      <c r="H6984" s="5" t="s">
        <v>35482</v>
      </c>
      <c r="I6984" s="8" t="s">
        <v>35483</v>
      </c>
      <c r="J6984" s="5" t="s">
        <v>42</v>
      </c>
      <c r="K6984" s="5" t="s">
        <v>212</v>
      </c>
    </row>
    <row r="6985">
      <c r="A6985" s="4">
        <v>4157.0</v>
      </c>
      <c r="B6985" s="5" t="s">
        <v>35484</v>
      </c>
      <c r="C6985" s="5" t="s">
        <v>35485</v>
      </c>
      <c r="D6985" s="6" t="s">
        <v>33677</v>
      </c>
      <c r="E6985" s="5" t="s">
        <v>33678</v>
      </c>
      <c r="F6985" s="5" t="s">
        <v>7797</v>
      </c>
      <c r="G6985" s="6" t="s">
        <v>35486</v>
      </c>
      <c r="H6985" s="5" t="s">
        <v>35487</v>
      </c>
      <c r="I6985" s="9" t="s">
        <v>35488</v>
      </c>
      <c r="J6985" s="5" t="s">
        <v>51</v>
      </c>
      <c r="K6985" s="5" t="s">
        <v>66</v>
      </c>
    </row>
    <row r="6986">
      <c r="A6986" s="4">
        <v>4156.0</v>
      </c>
      <c r="B6986" s="5" t="s">
        <v>35489</v>
      </c>
      <c r="C6986" s="5" t="s">
        <v>35490</v>
      </c>
      <c r="D6986" s="6" t="s">
        <v>35491</v>
      </c>
      <c r="E6986" s="5" t="s">
        <v>35492</v>
      </c>
      <c r="F6986" s="5" t="s">
        <v>7797</v>
      </c>
      <c r="G6986" s="6" t="s">
        <v>35493</v>
      </c>
      <c r="H6986" s="5" t="s">
        <v>35494</v>
      </c>
      <c r="I6986" s="8" t="s">
        <v>35495</v>
      </c>
      <c r="J6986" s="5" t="s">
        <v>51</v>
      </c>
      <c r="K6986" s="5" t="s">
        <v>184</v>
      </c>
    </row>
    <row r="6987">
      <c r="A6987" s="4">
        <v>4155.0</v>
      </c>
      <c r="B6987" s="5" t="s">
        <v>35496</v>
      </c>
      <c r="C6987" s="5" t="s">
        <v>35497</v>
      </c>
      <c r="D6987" s="6" t="s">
        <v>34661</v>
      </c>
      <c r="E6987" s="5" t="s">
        <v>34662</v>
      </c>
      <c r="F6987" s="5" t="s">
        <v>7797</v>
      </c>
      <c r="G6987" s="6" t="s">
        <v>35498</v>
      </c>
      <c r="H6987" s="5" t="s">
        <v>35499</v>
      </c>
      <c r="I6987" s="8" t="s">
        <v>35500</v>
      </c>
      <c r="J6987" s="5" t="s">
        <v>42</v>
      </c>
      <c r="K6987" s="5" t="s">
        <v>115</v>
      </c>
    </row>
    <row r="6988">
      <c r="A6988" s="4">
        <v>4154.0</v>
      </c>
      <c r="B6988" s="5" t="s">
        <v>35501</v>
      </c>
      <c r="C6988" s="5" t="s">
        <v>35502</v>
      </c>
      <c r="D6988" s="6" t="s">
        <v>33727</v>
      </c>
      <c r="E6988" s="5" t="s">
        <v>7797</v>
      </c>
      <c r="F6988" s="5" t="s">
        <v>7797</v>
      </c>
      <c r="G6988" s="6" t="s">
        <v>35503</v>
      </c>
      <c r="H6988" s="5" t="s">
        <v>35504</v>
      </c>
      <c r="I6988" s="8" t="s">
        <v>35505</v>
      </c>
      <c r="J6988" s="5" t="s">
        <v>18</v>
      </c>
      <c r="K6988" s="4" t="s">
        <v>42</v>
      </c>
    </row>
    <row r="6989">
      <c r="A6989" s="4">
        <v>4153.0</v>
      </c>
      <c r="B6989" s="5" t="s">
        <v>35506</v>
      </c>
      <c r="C6989" s="5" t="s">
        <v>35507</v>
      </c>
      <c r="D6989" s="6" t="s">
        <v>33727</v>
      </c>
      <c r="E6989" s="5" t="s">
        <v>7797</v>
      </c>
      <c r="F6989" s="5" t="s">
        <v>7797</v>
      </c>
      <c r="G6989" s="6" t="s">
        <v>35508</v>
      </c>
      <c r="H6989" s="5" t="s">
        <v>35509</v>
      </c>
      <c r="I6989" s="8" t="s">
        <v>25399</v>
      </c>
      <c r="J6989" s="5" t="s">
        <v>42</v>
      </c>
      <c r="K6989" s="5" t="s">
        <v>16959</v>
      </c>
    </row>
    <row r="6990">
      <c r="A6990" s="4">
        <v>4152.0</v>
      </c>
      <c r="B6990" s="5" t="s">
        <v>35510</v>
      </c>
      <c r="C6990" s="5" t="s">
        <v>35511</v>
      </c>
      <c r="D6990" s="6" t="s">
        <v>33727</v>
      </c>
      <c r="E6990" s="5" t="s">
        <v>7797</v>
      </c>
      <c r="F6990" s="5" t="s">
        <v>7797</v>
      </c>
      <c r="G6990" s="6" t="s">
        <v>35512</v>
      </c>
      <c r="H6990" s="5" t="s">
        <v>35513</v>
      </c>
      <c r="I6990" s="8" t="s">
        <v>41</v>
      </c>
      <c r="J6990" s="5" t="s">
        <v>42</v>
      </c>
      <c r="K6990" s="5" t="s">
        <v>16121</v>
      </c>
    </row>
    <row r="6991">
      <c r="A6991" s="4">
        <v>4151.0</v>
      </c>
      <c r="B6991" s="5" t="s">
        <v>35514</v>
      </c>
      <c r="C6991" s="5" t="s">
        <v>35515</v>
      </c>
      <c r="D6991" s="6" t="s">
        <v>33727</v>
      </c>
      <c r="E6991" s="5" t="s">
        <v>7797</v>
      </c>
      <c r="F6991" s="5" t="s">
        <v>7797</v>
      </c>
      <c r="G6991" s="6" t="s">
        <v>35516</v>
      </c>
      <c r="H6991" s="5" t="s">
        <v>35517</v>
      </c>
      <c r="I6991" s="8" t="s">
        <v>14593</v>
      </c>
      <c r="J6991" s="5" t="s">
        <v>42</v>
      </c>
      <c r="K6991" s="5" t="s">
        <v>4679</v>
      </c>
    </row>
    <row r="6992">
      <c r="A6992" s="4">
        <v>4150.0</v>
      </c>
      <c r="B6992" s="5" t="s">
        <v>35518</v>
      </c>
      <c r="C6992" s="5" t="s">
        <v>35519</v>
      </c>
      <c r="D6992" s="6" t="s">
        <v>7796</v>
      </c>
      <c r="E6992" s="5" t="s">
        <v>7797</v>
      </c>
      <c r="F6992" s="5" t="s">
        <v>7797</v>
      </c>
      <c r="G6992" s="6" t="s">
        <v>35520</v>
      </c>
      <c r="H6992" s="5" t="s">
        <v>35521</v>
      </c>
      <c r="I6992" s="8" t="s">
        <v>35522</v>
      </c>
      <c r="J6992" s="5" t="s">
        <v>51</v>
      </c>
      <c r="K6992" s="5" t="s">
        <v>2683</v>
      </c>
    </row>
    <row r="6993">
      <c r="A6993" s="4">
        <v>4149.0</v>
      </c>
      <c r="B6993" s="5" t="s">
        <v>35523</v>
      </c>
      <c r="C6993" s="5" t="s">
        <v>35524</v>
      </c>
      <c r="D6993" s="6" t="s">
        <v>34311</v>
      </c>
      <c r="E6993" s="5" t="s">
        <v>7797</v>
      </c>
      <c r="F6993" s="5" t="s">
        <v>7797</v>
      </c>
      <c r="G6993" s="6" t="s">
        <v>35525</v>
      </c>
      <c r="H6993" s="7" t="s">
        <v>35526</v>
      </c>
      <c r="I6993" s="18" t="s">
        <v>35527</v>
      </c>
      <c r="J6993" s="5" t="s">
        <v>42</v>
      </c>
      <c r="K6993" s="5" t="s">
        <v>4985</v>
      </c>
    </row>
    <row r="6994">
      <c r="A6994" s="4">
        <v>4148.0</v>
      </c>
      <c r="B6994" s="5" t="s">
        <v>35097</v>
      </c>
      <c r="C6994" s="5" t="s">
        <v>35528</v>
      </c>
      <c r="D6994" s="6" t="s">
        <v>34923</v>
      </c>
      <c r="E6994" s="5" t="s">
        <v>34924</v>
      </c>
      <c r="F6994" s="5" t="s">
        <v>7797</v>
      </c>
      <c r="G6994" s="6" t="s">
        <v>35529</v>
      </c>
      <c r="H6994" s="5" t="s">
        <v>35530</v>
      </c>
      <c r="I6994" s="8" t="s">
        <v>35101</v>
      </c>
      <c r="J6994" s="5" t="s">
        <v>42</v>
      </c>
      <c r="K6994" s="5" t="s">
        <v>5611</v>
      </c>
    </row>
    <row r="6995">
      <c r="A6995" s="4">
        <v>4147.0</v>
      </c>
      <c r="B6995" s="5" t="s">
        <v>35531</v>
      </c>
      <c r="C6995" s="5" t="s">
        <v>35532</v>
      </c>
      <c r="D6995" s="6" t="s">
        <v>34923</v>
      </c>
      <c r="E6995" s="5" t="s">
        <v>34924</v>
      </c>
      <c r="F6995" s="5" t="s">
        <v>7797</v>
      </c>
      <c r="G6995" s="6" t="s">
        <v>35533</v>
      </c>
      <c r="H6995" s="5" t="s">
        <v>35534</v>
      </c>
      <c r="I6995" s="8" t="s">
        <v>8159</v>
      </c>
      <c r="J6995" s="5" t="s">
        <v>108</v>
      </c>
      <c r="K6995" s="5" t="s">
        <v>35535</v>
      </c>
    </row>
    <row r="6996">
      <c r="A6996" s="4">
        <v>4146.0</v>
      </c>
      <c r="B6996" s="5" t="s">
        <v>34947</v>
      </c>
      <c r="C6996" s="5" t="s">
        <v>35536</v>
      </c>
      <c r="D6996" s="6" t="s">
        <v>34923</v>
      </c>
      <c r="E6996" s="5" t="s">
        <v>34924</v>
      </c>
      <c r="F6996" s="5" t="s">
        <v>7797</v>
      </c>
      <c r="G6996" s="6" t="s">
        <v>35537</v>
      </c>
      <c r="H6996" s="7" t="s">
        <v>35538</v>
      </c>
      <c r="I6996" s="8" t="str">
        <f>LOWER(SUBSTITUTE(SUBSTITUTE(SUBSTITUTE(SUBSTITUTE(SUBSTITUTE(SUBSTITUTE(SUBSTITUTE(B6996,"S.L.",""),"SL",""),"S.A.",""),"SA","")," ",""),".",""),",",""))&amp;".com"</f>
        <v>soldonmarco.com</v>
      </c>
      <c r="J6996" s="5" t="s">
        <v>93</v>
      </c>
      <c r="K6996" s="5" t="s">
        <v>17677</v>
      </c>
    </row>
    <row r="6997">
      <c r="A6997" s="4">
        <v>4145.0</v>
      </c>
      <c r="B6997" s="5" t="s">
        <v>35539</v>
      </c>
      <c r="C6997" s="5" t="s">
        <v>35540</v>
      </c>
      <c r="D6997" s="6" t="s">
        <v>34923</v>
      </c>
      <c r="E6997" s="5" t="s">
        <v>34924</v>
      </c>
      <c r="F6997" s="5" t="s">
        <v>7797</v>
      </c>
      <c r="G6997" s="6" t="s">
        <v>35541</v>
      </c>
      <c r="H6997" s="5" t="s">
        <v>35542</v>
      </c>
      <c r="I6997" s="8" t="s">
        <v>35543</v>
      </c>
      <c r="J6997" s="5" t="s">
        <v>51</v>
      </c>
      <c r="K6997" s="5" t="s">
        <v>152</v>
      </c>
    </row>
    <row r="6998">
      <c r="A6998" s="4">
        <v>4144.0</v>
      </c>
      <c r="B6998" s="5" t="s">
        <v>35544</v>
      </c>
      <c r="C6998" s="5" t="s">
        <v>35545</v>
      </c>
      <c r="D6998" s="6" t="s">
        <v>34923</v>
      </c>
      <c r="E6998" s="5" t="s">
        <v>34924</v>
      </c>
      <c r="F6998" s="5" t="s">
        <v>7797</v>
      </c>
      <c r="G6998" s="6" t="s">
        <v>35546</v>
      </c>
      <c r="H6998" s="5" t="s">
        <v>35547</v>
      </c>
      <c r="I6998" s="8" t="s">
        <v>35548</v>
      </c>
      <c r="J6998" s="5" t="s">
        <v>42</v>
      </c>
      <c r="K6998" s="5" t="s">
        <v>9041</v>
      </c>
    </row>
    <row r="6999">
      <c r="A6999" s="4">
        <v>4143.0</v>
      </c>
      <c r="B6999" s="5" t="s">
        <v>35549</v>
      </c>
      <c r="C6999" s="5" t="s">
        <v>35550</v>
      </c>
      <c r="D6999" s="6" t="s">
        <v>34923</v>
      </c>
      <c r="E6999" s="5" t="s">
        <v>34924</v>
      </c>
      <c r="F6999" s="5" t="s">
        <v>7797</v>
      </c>
      <c r="G6999" s="6" t="s">
        <v>35551</v>
      </c>
      <c r="H6999" s="5" t="s">
        <v>35552</v>
      </c>
      <c r="I6999" s="8" t="s">
        <v>18771</v>
      </c>
      <c r="J6999" s="5" t="s">
        <v>42</v>
      </c>
      <c r="K6999" s="5" t="s">
        <v>2145</v>
      </c>
    </row>
    <row r="7000">
      <c r="A7000" s="4">
        <v>4142.0</v>
      </c>
      <c r="B7000" s="5" t="s">
        <v>35553</v>
      </c>
      <c r="C7000" s="5" t="s">
        <v>35554</v>
      </c>
      <c r="D7000" s="6" t="s">
        <v>34923</v>
      </c>
      <c r="E7000" s="5" t="s">
        <v>34924</v>
      </c>
      <c r="F7000" s="5" t="s">
        <v>7797</v>
      </c>
      <c r="G7000" s="6" t="s">
        <v>35555</v>
      </c>
      <c r="H7000" s="7" t="s">
        <v>35556</v>
      </c>
      <c r="I7000" s="8" t="str">
        <f>LOWER(SUBSTITUTE(SUBSTITUTE(SUBSTITUTE(SUBSTITUTE(SUBSTITUTE(SUBSTITUTE(SUBSTITUTE(B7000,"S.L.",""),"SL",""),"S.A.",""),"SA","")," ",""),".",""),",",""))&amp;".com"</f>
        <v>hotellloyd.com</v>
      </c>
      <c r="J7000" s="5" t="s">
        <v>18</v>
      </c>
      <c r="K7000" s="5" t="s">
        <v>1649</v>
      </c>
    </row>
    <row r="7001">
      <c r="A7001" s="4">
        <v>4141.0</v>
      </c>
      <c r="B7001" s="5" t="s">
        <v>35557</v>
      </c>
      <c r="C7001" s="5" t="s">
        <v>35558</v>
      </c>
      <c r="D7001" s="6" t="s">
        <v>35163</v>
      </c>
      <c r="E7001" s="5" t="s">
        <v>7797</v>
      </c>
      <c r="F7001" s="5" t="s">
        <v>7797</v>
      </c>
      <c r="G7001" s="6" t="s">
        <v>35559</v>
      </c>
      <c r="H7001" s="5" t="s">
        <v>35560</v>
      </c>
      <c r="I7001" s="8" t="s">
        <v>16008</v>
      </c>
      <c r="J7001" s="5" t="s">
        <v>18</v>
      </c>
      <c r="K7001" s="5" t="s">
        <v>15063</v>
      </c>
    </row>
    <row r="7002">
      <c r="A7002" s="4">
        <v>4140.0</v>
      </c>
      <c r="B7002" s="5" t="s">
        <v>35561</v>
      </c>
      <c r="C7002" s="5" t="s">
        <v>35562</v>
      </c>
      <c r="D7002" s="6" t="s">
        <v>35163</v>
      </c>
      <c r="E7002" s="5" t="s">
        <v>7797</v>
      </c>
      <c r="F7002" s="5" t="s">
        <v>7797</v>
      </c>
      <c r="G7002" s="6" t="s">
        <v>35563</v>
      </c>
      <c r="H7002" s="5" t="s">
        <v>35564</v>
      </c>
      <c r="I7002" s="8" t="s">
        <v>31380</v>
      </c>
      <c r="J7002" s="5" t="s">
        <v>42</v>
      </c>
      <c r="K7002" s="5" t="s">
        <v>16059</v>
      </c>
    </row>
    <row r="7003">
      <c r="A7003" s="4">
        <v>4139.0</v>
      </c>
      <c r="B7003" s="5" t="s">
        <v>35565</v>
      </c>
      <c r="C7003" s="5" t="s">
        <v>35566</v>
      </c>
      <c r="D7003" s="6" t="s">
        <v>35163</v>
      </c>
      <c r="E7003" s="5" t="s">
        <v>7797</v>
      </c>
      <c r="F7003" s="5" t="s">
        <v>7797</v>
      </c>
      <c r="G7003" s="6" t="s">
        <v>35567</v>
      </c>
      <c r="H7003" s="5" t="s">
        <v>35568</v>
      </c>
      <c r="I7003" s="8" t="s">
        <v>35569</v>
      </c>
      <c r="J7003" s="5" t="s">
        <v>93</v>
      </c>
      <c r="K7003" s="5" t="s">
        <v>160</v>
      </c>
    </row>
    <row r="7004">
      <c r="A7004" s="4">
        <v>4138.0</v>
      </c>
      <c r="B7004" s="5" t="s">
        <v>35570</v>
      </c>
      <c r="C7004" s="5" t="s">
        <v>35571</v>
      </c>
      <c r="D7004" s="6" t="s">
        <v>33677</v>
      </c>
      <c r="E7004" s="5" t="s">
        <v>33678</v>
      </c>
      <c r="F7004" s="5" t="s">
        <v>7797</v>
      </c>
      <c r="G7004" s="6" t="s">
        <v>35572</v>
      </c>
      <c r="H7004" s="7" t="s">
        <v>35573</v>
      </c>
      <c r="I7004" s="8" t="str">
        <f>LOWER(SUBSTITUTE(SUBSTITUTE(SUBSTITUTE(SUBSTITUTE(SUBSTITUTE(SUBSTITUTE(SUBSTITUTE(B7004,"S.L.",""),"SL",""),"S.A.",""),"SA","")," ",""),".",""),",",""))&amp;".com"</f>
        <v>hotelspamarbellahills.com</v>
      </c>
      <c r="J7004" s="5" t="s">
        <v>93</v>
      </c>
      <c r="K7004" s="5" t="s">
        <v>1663</v>
      </c>
    </row>
    <row r="7005">
      <c r="A7005" s="4">
        <v>4137.0</v>
      </c>
      <c r="B7005" s="5" t="s">
        <v>35574</v>
      </c>
      <c r="C7005" s="5" t="s">
        <v>35575</v>
      </c>
      <c r="D7005" s="6" t="s">
        <v>34501</v>
      </c>
      <c r="E7005" s="5" t="s">
        <v>34488</v>
      </c>
      <c r="F7005" s="5" t="s">
        <v>7797</v>
      </c>
      <c r="G7005" s="6" t="s">
        <v>35576</v>
      </c>
      <c r="H7005" s="7" t="s">
        <v>35577</v>
      </c>
      <c r="I7005" s="18" t="s">
        <v>35578</v>
      </c>
      <c r="J7005" s="5" t="s">
        <v>18</v>
      </c>
      <c r="K7005" s="4" t="s">
        <v>42</v>
      </c>
    </row>
    <row r="7006">
      <c r="A7006" s="4">
        <v>4136.0</v>
      </c>
      <c r="B7006" s="5" t="s">
        <v>35579</v>
      </c>
      <c r="C7006" s="5" t="s">
        <v>35580</v>
      </c>
      <c r="D7006" s="6" t="s">
        <v>33640</v>
      </c>
      <c r="E7006" s="5" t="s">
        <v>33537</v>
      </c>
      <c r="F7006" s="5" t="s">
        <v>7797</v>
      </c>
      <c r="G7006" s="6" t="s">
        <v>35581</v>
      </c>
      <c r="H7006" s="5" t="s">
        <v>35582</v>
      </c>
      <c r="I7006" s="8" t="s">
        <v>15941</v>
      </c>
      <c r="J7006" s="5" t="s">
        <v>18</v>
      </c>
      <c r="K7006" s="5" t="s">
        <v>20661</v>
      </c>
    </row>
    <row r="7007">
      <c r="A7007" s="4">
        <v>12063.0</v>
      </c>
      <c r="B7007" s="5" t="s">
        <v>35583</v>
      </c>
      <c r="C7007" s="5" t="s">
        <v>35584</v>
      </c>
      <c r="D7007" s="6" t="s">
        <v>33512</v>
      </c>
      <c r="E7007" s="5" t="s">
        <v>33513</v>
      </c>
      <c r="F7007" s="5" t="s">
        <v>7797</v>
      </c>
      <c r="G7007" s="12" t="s">
        <v>35585</v>
      </c>
      <c r="H7007" s="5" t="s">
        <v>35586</v>
      </c>
      <c r="I7007" s="11" t="s">
        <v>35587</v>
      </c>
      <c r="J7007" s="5" t="s">
        <v>93</v>
      </c>
      <c r="K7007" s="5" t="s">
        <v>201</v>
      </c>
    </row>
    <row r="7008">
      <c r="A7008" s="4">
        <v>12080.0</v>
      </c>
      <c r="B7008" s="5" t="s">
        <v>35588</v>
      </c>
      <c r="C7008" s="5" t="s">
        <v>35589</v>
      </c>
      <c r="D7008" s="6" t="s">
        <v>34334</v>
      </c>
      <c r="E7008" s="5" t="s">
        <v>33520</v>
      </c>
      <c r="F7008" s="5" t="s">
        <v>7797</v>
      </c>
      <c r="G7008" s="12" t="s">
        <v>35590</v>
      </c>
      <c r="H7008" s="5" t="s">
        <v>35591</v>
      </c>
      <c r="I7008" s="8" t="s">
        <v>35592</v>
      </c>
      <c r="J7008" s="5" t="s">
        <v>93</v>
      </c>
      <c r="K7008" s="4" t="s">
        <v>42</v>
      </c>
    </row>
    <row r="7009">
      <c r="A7009" s="4">
        <v>12033.0</v>
      </c>
      <c r="B7009" s="5" t="s">
        <v>34375</v>
      </c>
      <c r="C7009" s="5" t="s">
        <v>35593</v>
      </c>
      <c r="D7009" s="6" t="s">
        <v>21866</v>
      </c>
      <c r="E7009" s="5" t="s">
        <v>21867</v>
      </c>
      <c r="F7009" s="5" t="s">
        <v>7797</v>
      </c>
      <c r="G7009" s="12" t="s">
        <v>35594</v>
      </c>
      <c r="H7009" s="5" t="s">
        <v>34378</v>
      </c>
      <c r="I7009" s="11" t="s">
        <v>34379</v>
      </c>
      <c r="J7009" s="5" t="s">
        <v>108</v>
      </c>
      <c r="K7009" s="4" t="s">
        <v>42</v>
      </c>
    </row>
    <row r="7010">
      <c r="A7010" s="4">
        <v>12085.0</v>
      </c>
      <c r="B7010" s="5" t="s">
        <v>35595</v>
      </c>
      <c r="C7010" s="5" t="s">
        <v>35596</v>
      </c>
      <c r="D7010" s="6" t="s">
        <v>34501</v>
      </c>
      <c r="E7010" s="5" t="s">
        <v>34488</v>
      </c>
      <c r="F7010" s="5" t="s">
        <v>7797</v>
      </c>
      <c r="G7010" s="12" t="s">
        <v>35597</v>
      </c>
      <c r="H7010" s="5" t="s">
        <v>35598</v>
      </c>
      <c r="I7010" s="8" t="s">
        <v>35599</v>
      </c>
      <c r="J7010" s="5" t="s">
        <v>42</v>
      </c>
      <c r="K7010" s="4" t="s">
        <v>42</v>
      </c>
    </row>
    <row r="7011">
      <c r="A7011" s="4">
        <v>12032.0</v>
      </c>
      <c r="B7011" s="5" t="s">
        <v>35600</v>
      </c>
      <c r="C7011" s="5" t="s">
        <v>35601</v>
      </c>
      <c r="D7011" s="6" t="s">
        <v>21866</v>
      </c>
      <c r="E7011" s="5" t="s">
        <v>21867</v>
      </c>
      <c r="F7011" s="5" t="s">
        <v>7797</v>
      </c>
      <c r="G7011" s="12" t="s">
        <v>35602</v>
      </c>
      <c r="H7011" s="5" t="s">
        <v>35603</v>
      </c>
      <c r="I7011" s="11" t="s">
        <v>35604</v>
      </c>
      <c r="J7011" s="5" t="s">
        <v>108</v>
      </c>
      <c r="K7011" s="4" t="s">
        <v>42</v>
      </c>
    </row>
    <row r="7012">
      <c r="A7012" s="4">
        <v>12030.0</v>
      </c>
      <c r="B7012" s="5" t="s">
        <v>35605</v>
      </c>
      <c r="C7012" s="5" t="s">
        <v>35606</v>
      </c>
      <c r="D7012" s="6" t="s">
        <v>21866</v>
      </c>
      <c r="E7012" s="5" t="s">
        <v>21867</v>
      </c>
      <c r="F7012" s="5" t="s">
        <v>7797</v>
      </c>
      <c r="G7012" s="12" t="s">
        <v>35607</v>
      </c>
      <c r="H7012" s="4" t="s">
        <v>35608</v>
      </c>
      <c r="I7012" s="8" t="s">
        <v>35609</v>
      </c>
      <c r="J7012" s="5" t="s">
        <v>108</v>
      </c>
      <c r="K7012" s="4" t="s">
        <v>42</v>
      </c>
    </row>
    <row r="7013">
      <c r="A7013" s="4">
        <v>12060.0</v>
      </c>
      <c r="B7013" s="5" t="s">
        <v>35610</v>
      </c>
      <c r="C7013" s="5" t="s">
        <v>35611</v>
      </c>
      <c r="D7013" s="6" t="s">
        <v>35612</v>
      </c>
      <c r="E7013" s="5" t="s">
        <v>7797</v>
      </c>
      <c r="F7013" s="5" t="s">
        <v>7797</v>
      </c>
      <c r="G7013" s="12" t="s">
        <v>35613</v>
      </c>
      <c r="H7013" s="5" t="s">
        <v>35614</v>
      </c>
      <c r="I7013" s="8" t="s">
        <v>35615</v>
      </c>
      <c r="J7013" s="5" t="s">
        <v>93</v>
      </c>
      <c r="K7013" s="5" t="s">
        <v>260</v>
      </c>
    </row>
    <row r="7014">
      <c r="A7014" s="4">
        <v>12054.0</v>
      </c>
      <c r="B7014" s="5" t="s">
        <v>35616</v>
      </c>
      <c r="C7014" s="5" t="s">
        <v>35617</v>
      </c>
      <c r="D7014" s="6" t="s">
        <v>35178</v>
      </c>
      <c r="E7014" s="5" t="s">
        <v>7797</v>
      </c>
      <c r="F7014" s="5" t="s">
        <v>7797</v>
      </c>
      <c r="G7014" s="12" t="s">
        <v>35618</v>
      </c>
      <c r="H7014" s="5" t="s">
        <v>35619</v>
      </c>
      <c r="I7014" s="8" t="s">
        <v>35620</v>
      </c>
      <c r="J7014" s="5" t="s">
        <v>42</v>
      </c>
      <c r="K7014" s="5" t="s">
        <v>6053</v>
      </c>
    </row>
    <row r="7015">
      <c r="A7015" s="4">
        <v>12059.0</v>
      </c>
      <c r="B7015" s="5" t="s">
        <v>35621</v>
      </c>
      <c r="C7015" s="5" t="s">
        <v>35622</v>
      </c>
      <c r="D7015" s="6" t="s">
        <v>35293</v>
      </c>
      <c r="E7015" s="5" t="s">
        <v>7797</v>
      </c>
      <c r="F7015" s="5" t="s">
        <v>7797</v>
      </c>
      <c r="G7015" s="12" t="s">
        <v>35623</v>
      </c>
      <c r="H7015" s="5" t="s">
        <v>35624</v>
      </c>
      <c r="I7015" s="8" t="s">
        <v>35625</v>
      </c>
      <c r="J7015" s="5" t="s">
        <v>108</v>
      </c>
      <c r="K7015" s="4" t="s">
        <v>42</v>
      </c>
    </row>
    <row r="7016">
      <c r="A7016" s="4">
        <v>12040.0</v>
      </c>
      <c r="B7016" s="5" t="s">
        <v>35626</v>
      </c>
      <c r="C7016" s="5" t="s">
        <v>35627</v>
      </c>
      <c r="D7016" s="6" t="s">
        <v>35433</v>
      </c>
      <c r="E7016" s="5" t="s">
        <v>35434</v>
      </c>
      <c r="F7016" s="5" t="s">
        <v>7797</v>
      </c>
      <c r="G7016" s="12" t="s">
        <v>35628</v>
      </c>
      <c r="H7016" s="4" t="s">
        <v>35629</v>
      </c>
      <c r="I7016" s="11" t="s">
        <v>35630</v>
      </c>
      <c r="J7016" s="5" t="s">
        <v>93</v>
      </c>
      <c r="K7016" s="5" t="s">
        <v>19</v>
      </c>
    </row>
    <row r="7017">
      <c r="A7017" s="4">
        <v>12051.0</v>
      </c>
      <c r="B7017" s="5" t="s">
        <v>35631</v>
      </c>
      <c r="C7017" s="5" t="s">
        <v>35632</v>
      </c>
      <c r="D7017" s="6" t="s">
        <v>34282</v>
      </c>
      <c r="E7017" s="5" t="s">
        <v>7797</v>
      </c>
      <c r="F7017" s="5" t="s">
        <v>7797</v>
      </c>
      <c r="G7017" s="12" t="s">
        <v>35633</v>
      </c>
      <c r="H7017" s="5" t="s">
        <v>35634</v>
      </c>
      <c r="I7017" s="8" t="s">
        <v>35635</v>
      </c>
      <c r="J7017" s="5" t="s">
        <v>108</v>
      </c>
      <c r="K7017" s="5" t="s">
        <v>74</v>
      </c>
    </row>
    <row r="7018">
      <c r="A7018" s="4">
        <v>12086.0</v>
      </c>
      <c r="B7018" s="5" t="s">
        <v>35636</v>
      </c>
      <c r="C7018" s="5" t="s">
        <v>35637</v>
      </c>
      <c r="D7018" s="6" t="s">
        <v>33688</v>
      </c>
      <c r="E7018" s="5" t="s">
        <v>33689</v>
      </c>
      <c r="F7018" s="5" t="s">
        <v>7797</v>
      </c>
      <c r="G7018" s="12" t="s">
        <v>35638</v>
      </c>
      <c r="H7018" s="5" t="s">
        <v>35639</v>
      </c>
      <c r="I7018" s="8" t="s">
        <v>35640</v>
      </c>
      <c r="J7018" s="5" t="s">
        <v>42</v>
      </c>
      <c r="K7018" s="5" t="s">
        <v>66</v>
      </c>
    </row>
    <row r="7019">
      <c r="A7019" s="4">
        <v>12035.0</v>
      </c>
      <c r="B7019" s="5" t="s">
        <v>35641</v>
      </c>
      <c r="C7019" s="5" t="s">
        <v>35642</v>
      </c>
      <c r="D7019" s="6" t="s">
        <v>34417</v>
      </c>
      <c r="E7019" s="5" t="s">
        <v>34418</v>
      </c>
      <c r="F7019" s="5" t="s">
        <v>7797</v>
      </c>
      <c r="G7019" s="12" t="s">
        <v>35643</v>
      </c>
      <c r="H7019" s="4" t="s">
        <v>35644</v>
      </c>
      <c r="I7019" s="11" t="s">
        <v>35645</v>
      </c>
      <c r="J7019" s="5" t="s">
        <v>108</v>
      </c>
      <c r="K7019" s="4" t="s">
        <v>42</v>
      </c>
    </row>
    <row r="7020">
      <c r="A7020" s="4">
        <v>4135.0</v>
      </c>
      <c r="B7020" s="5" t="s">
        <v>35646</v>
      </c>
      <c r="C7020" s="5" t="s">
        <v>35647</v>
      </c>
      <c r="D7020" s="6" t="s">
        <v>34287</v>
      </c>
      <c r="E7020" s="5" t="s">
        <v>7797</v>
      </c>
      <c r="F7020" s="5" t="s">
        <v>7797</v>
      </c>
      <c r="G7020" s="6" t="s">
        <v>35648</v>
      </c>
      <c r="H7020" s="5" t="s">
        <v>35649</v>
      </c>
      <c r="I7020" s="9" t="s">
        <v>35650</v>
      </c>
      <c r="J7020" s="5" t="s">
        <v>108</v>
      </c>
      <c r="K7020" s="4" t="s">
        <v>42</v>
      </c>
    </row>
    <row r="7021">
      <c r="A7021" s="4">
        <v>4134.0</v>
      </c>
      <c r="B7021" s="5" t="s">
        <v>35651</v>
      </c>
      <c r="C7021" s="5" t="s">
        <v>35652</v>
      </c>
      <c r="D7021" s="6" t="s">
        <v>35398</v>
      </c>
      <c r="E7021" s="5" t="s">
        <v>35399</v>
      </c>
      <c r="F7021" s="5" t="s">
        <v>7797</v>
      </c>
      <c r="G7021" s="6" t="s">
        <v>35653</v>
      </c>
      <c r="H7021" s="7" t="s">
        <v>35654</v>
      </c>
      <c r="I7021" s="18" t="s">
        <v>35655</v>
      </c>
      <c r="J7021" s="5" t="s">
        <v>108</v>
      </c>
      <c r="K7021" s="5" t="s">
        <v>260</v>
      </c>
    </row>
    <row r="7022">
      <c r="A7022" s="4">
        <v>4133.0</v>
      </c>
      <c r="B7022" s="5" t="s">
        <v>35656</v>
      </c>
      <c r="C7022" s="5" t="s">
        <v>35657</v>
      </c>
      <c r="D7022" s="6" t="s">
        <v>35658</v>
      </c>
      <c r="E7022" s="5" t="s">
        <v>35659</v>
      </c>
      <c r="F7022" s="5" t="s">
        <v>7797</v>
      </c>
      <c r="G7022" s="6" t="s">
        <v>35660</v>
      </c>
      <c r="H7022" s="7" t="s">
        <v>35661</v>
      </c>
      <c r="I7022" s="8" t="str">
        <f>LOWER(SUBSTITUTE(SUBSTITUTE(SUBSTITUTE(SUBSTITUTE(SUBSTITUTE(SUBSTITUTE(SUBSTITUTE(B7022,"S.L.",""),"SL",""),"S.A.",""),"SA","")," ",""),".",""),",",""))&amp;".com"</f>
        <v>hotel-spacotomirefugio.com</v>
      </c>
      <c r="J7022" s="5" t="s">
        <v>108</v>
      </c>
      <c r="K7022" s="5" t="s">
        <v>170</v>
      </c>
    </row>
    <row r="7023">
      <c r="A7023" s="4">
        <v>4132.0</v>
      </c>
      <c r="B7023" s="5" t="s">
        <v>35662</v>
      </c>
      <c r="C7023" s="5" t="s">
        <v>35663</v>
      </c>
      <c r="D7023" s="6" t="s">
        <v>35664</v>
      </c>
      <c r="E7023" s="5" t="s">
        <v>35665</v>
      </c>
      <c r="F7023" s="5" t="s">
        <v>7797</v>
      </c>
      <c r="G7023" s="6" t="s">
        <v>35666</v>
      </c>
      <c r="H7023" s="5" t="s">
        <v>35667</v>
      </c>
      <c r="I7023" s="9" t="s">
        <v>35668</v>
      </c>
      <c r="J7023" s="5" t="s">
        <v>42</v>
      </c>
      <c r="K7023" s="5" t="s">
        <v>578</v>
      </c>
    </row>
    <row r="7024">
      <c r="A7024" s="4">
        <v>4131.0</v>
      </c>
      <c r="B7024" s="5" t="s">
        <v>35669</v>
      </c>
      <c r="C7024" s="5" t="s">
        <v>35670</v>
      </c>
      <c r="D7024" s="6" t="s">
        <v>34880</v>
      </c>
      <c r="E7024" s="5" t="s">
        <v>34881</v>
      </c>
      <c r="F7024" s="5" t="s">
        <v>7797</v>
      </c>
      <c r="G7024" s="6" t="s">
        <v>35671</v>
      </c>
      <c r="H7024" s="5" t="s">
        <v>35672</v>
      </c>
      <c r="I7024" s="8" t="s">
        <v>35673</v>
      </c>
      <c r="J7024" s="5" t="s">
        <v>108</v>
      </c>
      <c r="K7024" s="5" t="s">
        <v>184</v>
      </c>
    </row>
    <row r="7025">
      <c r="A7025" s="4">
        <v>4130.0</v>
      </c>
      <c r="B7025" s="5" t="s">
        <v>35674</v>
      </c>
      <c r="C7025" s="5" t="s">
        <v>35675</v>
      </c>
      <c r="D7025" s="6" t="s">
        <v>33618</v>
      </c>
      <c r="E7025" s="5" t="s">
        <v>33537</v>
      </c>
      <c r="F7025" s="5" t="s">
        <v>7797</v>
      </c>
      <c r="G7025" s="6" t="s">
        <v>35676</v>
      </c>
      <c r="H7025" s="7" t="s">
        <v>35677</v>
      </c>
      <c r="I7025" s="18" t="s">
        <v>35678</v>
      </c>
      <c r="J7025" s="5" t="s">
        <v>51</v>
      </c>
      <c r="K7025" s="5" t="s">
        <v>1446</v>
      </c>
    </row>
    <row r="7026">
      <c r="A7026" s="4">
        <v>4129.0</v>
      </c>
      <c r="B7026" s="5" t="s">
        <v>34391</v>
      </c>
      <c r="C7026" s="5" t="s">
        <v>35679</v>
      </c>
      <c r="D7026" s="6" t="s">
        <v>21866</v>
      </c>
      <c r="E7026" s="5" t="s">
        <v>21867</v>
      </c>
      <c r="F7026" s="5" t="s">
        <v>7797</v>
      </c>
      <c r="G7026" s="6" t="s">
        <v>35680</v>
      </c>
      <c r="H7026" s="7" t="s">
        <v>34393</v>
      </c>
      <c r="I7026" s="8" t="str">
        <f>LOWER(SUBSTITUTE(SUBSTITUTE(SUBSTITUTE(SUBSTITUTE(SUBSTITUTE(SUBSTITUTE(SUBSTITUTE(B7026,"S.L.",""),"SL",""),"S.A.",""),"SA","")," ",""),".",""),",",""))&amp;".com"</f>
        <v>exploblatres.com</v>
      </c>
      <c r="J7026" s="5" t="s">
        <v>42</v>
      </c>
      <c r="K7026" s="4" t="s">
        <v>42</v>
      </c>
    </row>
    <row r="7027">
      <c r="A7027" s="4">
        <v>4128.0</v>
      </c>
      <c r="B7027" s="5" t="s">
        <v>35681</v>
      </c>
      <c r="C7027" s="5" t="s">
        <v>35682</v>
      </c>
      <c r="D7027" s="6" t="s">
        <v>35093</v>
      </c>
      <c r="E7027" s="5" t="s">
        <v>7797</v>
      </c>
      <c r="F7027" s="5" t="s">
        <v>7797</v>
      </c>
      <c r="G7027" s="6" t="s">
        <v>35683</v>
      </c>
      <c r="H7027" s="5" t="s">
        <v>35684</v>
      </c>
      <c r="I7027" s="9" t="s">
        <v>35685</v>
      </c>
      <c r="J7027" s="5" t="s">
        <v>42</v>
      </c>
      <c r="K7027" s="4" t="s">
        <v>42</v>
      </c>
    </row>
    <row r="7028">
      <c r="A7028" s="4">
        <v>4127.0</v>
      </c>
      <c r="B7028" s="5" t="s">
        <v>35686</v>
      </c>
      <c r="C7028" s="5" t="s">
        <v>35687</v>
      </c>
      <c r="D7028" s="6" t="s">
        <v>35688</v>
      </c>
      <c r="E7028" s="5" t="s">
        <v>35689</v>
      </c>
      <c r="F7028" s="5" t="s">
        <v>7797</v>
      </c>
      <c r="G7028" s="6" t="s">
        <v>35690</v>
      </c>
      <c r="H7028" s="5" t="s">
        <v>35691</v>
      </c>
      <c r="I7028" s="8" t="s">
        <v>35692</v>
      </c>
      <c r="J7028" s="5" t="s">
        <v>42</v>
      </c>
      <c r="K7028" s="5" t="s">
        <v>74</v>
      </c>
    </row>
    <row r="7029">
      <c r="A7029" s="4">
        <v>4126.0</v>
      </c>
      <c r="B7029" s="5" t="s">
        <v>35693</v>
      </c>
      <c r="C7029" s="5" t="s">
        <v>35694</v>
      </c>
      <c r="D7029" s="6" t="s">
        <v>33530</v>
      </c>
      <c r="E7029" s="5" t="s">
        <v>15575</v>
      </c>
      <c r="F7029" s="5" t="s">
        <v>7797</v>
      </c>
      <c r="G7029" s="6" t="s">
        <v>35695</v>
      </c>
      <c r="H7029" s="7" t="s">
        <v>35696</v>
      </c>
      <c r="I7029" s="18" t="s">
        <v>35697</v>
      </c>
      <c r="J7029" s="5" t="s">
        <v>18</v>
      </c>
      <c r="K7029" s="4" t="s">
        <v>42</v>
      </c>
    </row>
    <row r="7030">
      <c r="A7030" s="4">
        <v>4125.0</v>
      </c>
      <c r="B7030" s="5" t="s">
        <v>35698</v>
      </c>
      <c r="C7030" s="5" t="s">
        <v>35699</v>
      </c>
      <c r="D7030" s="6" t="s">
        <v>33634</v>
      </c>
      <c r="E7030" s="5" t="s">
        <v>15575</v>
      </c>
      <c r="F7030" s="5" t="s">
        <v>7797</v>
      </c>
      <c r="G7030" s="6" t="s">
        <v>35700</v>
      </c>
      <c r="H7030" s="5" t="s">
        <v>35701</v>
      </c>
      <c r="I7030" s="8" t="s">
        <v>35702</v>
      </c>
      <c r="J7030" s="5" t="s">
        <v>108</v>
      </c>
      <c r="K7030" s="5" t="s">
        <v>5713</v>
      </c>
    </row>
    <row r="7031">
      <c r="A7031" s="4">
        <v>4124.0</v>
      </c>
      <c r="B7031" s="5" t="s">
        <v>35703</v>
      </c>
      <c r="C7031" s="5" t="s">
        <v>35704</v>
      </c>
      <c r="D7031" s="6" t="s">
        <v>33543</v>
      </c>
      <c r="E7031" s="5" t="s">
        <v>33544</v>
      </c>
      <c r="F7031" s="5" t="s">
        <v>7797</v>
      </c>
      <c r="G7031" s="6" t="s">
        <v>35705</v>
      </c>
      <c r="H7031" s="7" t="s">
        <v>35706</v>
      </c>
      <c r="I7031" s="18" t="s">
        <v>35707</v>
      </c>
      <c r="J7031" s="5" t="s">
        <v>108</v>
      </c>
      <c r="K7031" s="4" t="s">
        <v>42</v>
      </c>
    </row>
    <row r="7032">
      <c r="A7032" s="4">
        <v>4123.0</v>
      </c>
      <c r="B7032" s="5" t="s">
        <v>35708</v>
      </c>
      <c r="C7032" s="5" t="s">
        <v>35709</v>
      </c>
      <c r="D7032" s="6" t="s">
        <v>34282</v>
      </c>
      <c r="E7032" s="5" t="s">
        <v>7797</v>
      </c>
      <c r="F7032" s="5" t="s">
        <v>7797</v>
      </c>
      <c r="G7032" s="6" t="s">
        <v>35710</v>
      </c>
      <c r="H7032" s="7" t="s">
        <v>35711</v>
      </c>
      <c r="I7032" s="18" t="s">
        <v>35712</v>
      </c>
      <c r="J7032" s="5" t="s">
        <v>42</v>
      </c>
      <c r="K7032" s="5" t="s">
        <v>19</v>
      </c>
    </row>
    <row r="7033">
      <c r="A7033" s="4">
        <v>4122.0</v>
      </c>
      <c r="B7033" s="5" t="s">
        <v>33647</v>
      </c>
      <c r="C7033" s="5" t="s">
        <v>35713</v>
      </c>
      <c r="D7033" s="6" t="s">
        <v>33640</v>
      </c>
      <c r="E7033" s="5" t="s">
        <v>33537</v>
      </c>
      <c r="F7033" s="5" t="s">
        <v>7797</v>
      </c>
      <c r="G7033" s="6" t="s">
        <v>35714</v>
      </c>
      <c r="H7033" s="5" t="s">
        <v>35715</v>
      </c>
      <c r="I7033" s="8" t="s">
        <v>35716</v>
      </c>
      <c r="J7033" s="5" t="s">
        <v>42</v>
      </c>
      <c r="K7033" s="4" t="s">
        <v>42</v>
      </c>
    </row>
    <row r="7034">
      <c r="A7034" s="4">
        <v>4121.0</v>
      </c>
      <c r="B7034" s="5" t="s">
        <v>35717</v>
      </c>
      <c r="C7034" s="5" t="s">
        <v>35718</v>
      </c>
      <c r="D7034" s="6" t="s">
        <v>33530</v>
      </c>
      <c r="E7034" s="5" t="s">
        <v>15575</v>
      </c>
      <c r="F7034" s="5" t="s">
        <v>7797</v>
      </c>
      <c r="G7034" s="6" t="s">
        <v>35719</v>
      </c>
      <c r="H7034" s="7" t="s">
        <v>35720</v>
      </c>
      <c r="I7034" s="8" t="str">
        <f>LOWER(SUBSTITUTE(SUBSTITUTE(SUBSTITUTE(SUBSTITUTE(SUBSTITUTE(SUBSTITUTE(SUBSTITUTE(B7034,"S.L.",""),"SL",""),"S.A.",""),"SA","")," ",""),".",""),",",""))&amp;".com"</f>
        <v>aldealaquintahealthresort.com</v>
      </c>
      <c r="J7034" s="5" t="s">
        <v>108</v>
      </c>
      <c r="K7034" s="5" t="s">
        <v>1162</v>
      </c>
    </row>
    <row r="7035">
      <c r="A7035" s="4">
        <v>4120.0</v>
      </c>
      <c r="B7035" s="5" t="s">
        <v>35721</v>
      </c>
      <c r="C7035" s="5" t="s">
        <v>35471</v>
      </c>
      <c r="D7035" s="6" t="s">
        <v>34433</v>
      </c>
      <c r="E7035" s="5" t="s">
        <v>33474</v>
      </c>
      <c r="F7035" s="5" t="s">
        <v>7797</v>
      </c>
      <c r="G7035" s="6" t="s">
        <v>35722</v>
      </c>
      <c r="H7035" s="5" t="s">
        <v>35473</v>
      </c>
      <c r="I7035" s="8" t="s">
        <v>35723</v>
      </c>
      <c r="J7035" s="5" t="s">
        <v>108</v>
      </c>
      <c r="K7035" s="5" t="s">
        <v>212</v>
      </c>
    </row>
    <row r="7036">
      <c r="A7036" s="4">
        <v>4119.0</v>
      </c>
      <c r="B7036" s="5" t="s">
        <v>35724</v>
      </c>
      <c r="C7036" s="5" t="s">
        <v>35725</v>
      </c>
      <c r="D7036" s="6" t="s">
        <v>33543</v>
      </c>
      <c r="E7036" s="5" t="s">
        <v>33544</v>
      </c>
      <c r="F7036" s="5" t="s">
        <v>7797</v>
      </c>
      <c r="G7036" s="6" t="s">
        <v>35726</v>
      </c>
      <c r="H7036" s="5" t="s">
        <v>35727</v>
      </c>
      <c r="I7036" s="4" t="s">
        <v>35728</v>
      </c>
      <c r="J7036" s="5" t="s">
        <v>51</v>
      </c>
      <c r="K7036" s="4" t="s">
        <v>42</v>
      </c>
    </row>
    <row r="7037">
      <c r="A7037" s="4">
        <v>4118.0</v>
      </c>
      <c r="B7037" s="5" t="s">
        <v>35729</v>
      </c>
      <c r="C7037" s="5" t="s">
        <v>35730</v>
      </c>
      <c r="D7037" s="6" t="s">
        <v>35731</v>
      </c>
      <c r="E7037" s="5" t="s">
        <v>7797</v>
      </c>
      <c r="F7037" s="5" t="s">
        <v>7797</v>
      </c>
      <c r="G7037" s="6" t="s">
        <v>35732</v>
      </c>
      <c r="H7037" s="5" t="s">
        <v>35733</v>
      </c>
      <c r="I7037" s="8" t="s">
        <v>35734</v>
      </c>
      <c r="J7037" s="5" t="s">
        <v>108</v>
      </c>
      <c r="K7037" s="5" t="s">
        <v>152</v>
      </c>
    </row>
    <row r="7038">
      <c r="A7038" s="4">
        <v>4117.0</v>
      </c>
      <c r="B7038" s="5" t="s">
        <v>35735</v>
      </c>
      <c r="C7038" s="5" t="s">
        <v>35736</v>
      </c>
      <c r="D7038" s="6" t="s">
        <v>33506</v>
      </c>
      <c r="E7038" s="5" t="s">
        <v>15575</v>
      </c>
      <c r="F7038" s="5" t="s">
        <v>7797</v>
      </c>
      <c r="G7038" s="6" t="s">
        <v>35737</v>
      </c>
      <c r="H7038" s="7" t="s">
        <v>35738</v>
      </c>
      <c r="I7038" s="8" t="str">
        <f>LOWER(SUBSTITUTE(SUBSTITUTE(SUBSTITUTE(SUBSTITUTE(SUBSTITUTE(SUBSTITUTE(SUBSTITUTE(B7038,"S.L.",""),"SL",""),"S.A.",""),"SA","")," ",""),".",""),",",""))&amp;".com"</f>
        <v>villanfrancisco.com</v>
      </c>
      <c r="J7038" s="5" t="s">
        <v>108</v>
      </c>
      <c r="K7038" s="5" t="s">
        <v>679</v>
      </c>
    </row>
    <row r="7039">
      <c r="A7039" s="4">
        <v>4116.0</v>
      </c>
      <c r="B7039" s="5" t="s">
        <v>35739</v>
      </c>
      <c r="C7039" s="5" t="s">
        <v>35740</v>
      </c>
      <c r="D7039" s="6" t="s">
        <v>33543</v>
      </c>
      <c r="E7039" s="5" t="s">
        <v>33544</v>
      </c>
      <c r="F7039" s="5" t="s">
        <v>7797</v>
      </c>
      <c r="G7039" s="6" t="s">
        <v>35741</v>
      </c>
      <c r="H7039" s="5" t="s">
        <v>34784</v>
      </c>
      <c r="I7039" s="8" t="s">
        <v>16602</v>
      </c>
      <c r="J7039" s="5" t="s">
        <v>93</v>
      </c>
      <c r="K7039" s="5" t="s">
        <v>7758</v>
      </c>
    </row>
    <row r="7040">
      <c r="A7040" s="4">
        <v>4115.0</v>
      </c>
      <c r="B7040" s="5" t="s">
        <v>35742</v>
      </c>
      <c r="C7040" s="5" t="s">
        <v>35743</v>
      </c>
      <c r="D7040" s="6" t="s">
        <v>34923</v>
      </c>
      <c r="E7040" s="5" t="s">
        <v>34924</v>
      </c>
      <c r="F7040" s="5" t="s">
        <v>7797</v>
      </c>
      <c r="G7040" s="6" t="s">
        <v>35744</v>
      </c>
      <c r="H7040" s="5" t="s">
        <v>35745</v>
      </c>
      <c r="I7040" s="8" t="s">
        <v>35746</v>
      </c>
      <c r="J7040" s="5" t="s">
        <v>108</v>
      </c>
      <c r="K7040" s="5" t="s">
        <v>711</v>
      </c>
    </row>
    <row r="7041">
      <c r="A7041" s="4">
        <v>4114.0</v>
      </c>
      <c r="B7041" s="5" t="s">
        <v>35747</v>
      </c>
      <c r="C7041" s="5" t="s">
        <v>35748</v>
      </c>
      <c r="D7041" s="6" t="s">
        <v>35749</v>
      </c>
      <c r="E7041" s="5" t="s">
        <v>35750</v>
      </c>
      <c r="F7041" s="5" t="s">
        <v>7797</v>
      </c>
      <c r="G7041" s="6" t="s">
        <v>35751</v>
      </c>
      <c r="H7041" s="7" t="s">
        <v>35752</v>
      </c>
      <c r="I7041" s="8" t="str">
        <f>LOWER(SUBSTITUTE(SUBSTITUTE(SUBSTITUTE(SUBSTITUTE(SUBSTITUTE(SUBSTITUTE(SUBSTITUTE(B7041,"S.L.",""),"SL",""),"S.A.",""),"SA","")," ",""),".",""),",",""))&amp;".com"</f>
        <v>hotelruralelcastillejo.com</v>
      </c>
      <c r="J7041" s="5" t="s">
        <v>93</v>
      </c>
      <c r="K7041" s="5" t="s">
        <v>170</v>
      </c>
    </row>
    <row r="7042">
      <c r="A7042" s="4">
        <v>4113.0</v>
      </c>
      <c r="B7042" s="5" t="s">
        <v>35753</v>
      </c>
      <c r="C7042" s="5" t="s">
        <v>35754</v>
      </c>
      <c r="D7042" s="6" t="s">
        <v>33578</v>
      </c>
      <c r="E7042" s="5" t="s">
        <v>33513</v>
      </c>
      <c r="F7042" s="5" t="s">
        <v>7797</v>
      </c>
      <c r="G7042" s="6" t="s">
        <v>35755</v>
      </c>
      <c r="H7042" s="5" t="s">
        <v>35756</v>
      </c>
      <c r="I7042" s="8" t="s">
        <v>35757</v>
      </c>
      <c r="J7042" s="5" t="s">
        <v>18</v>
      </c>
      <c r="K7042" s="5" t="s">
        <v>1250</v>
      </c>
    </row>
    <row r="7043">
      <c r="A7043" s="4">
        <v>4112.0</v>
      </c>
      <c r="B7043" s="5" t="s">
        <v>35758</v>
      </c>
      <c r="C7043" s="5" t="s">
        <v>35759</v>
      </c>
      <c r="D7043" s="6" t="s">
        <v>21866</v>
      </c>
      <c r="E7043" s="5" t="s">
        <v>21867</v>
      </c>
      <c r="F7043" s="5" t="s">
        <v>7797</v>
      </c>
      <c r="G7043" s="6" t="s">
        <v>35760</v>
      </c>
      <c r="H7043" s="5" t="s">
        <v>34369</v>
      </c>
      <c r="I7043" s="8" t="s">
        <v>34374</v>
      </c>
      <c r="J7043" s="5" t="s">
        <v>93</v>
      </c>
      <c r="K7043" s="4" t="s">
        <v>42</v>
      </c>
    </row>
    <row r="7044">
      <c r="A7044" s="4">
        <v>4111.0</v>
      </c>
      <c r="B7044" s="5" t="s">
        <v>35761</v>
      </c>
      <c r="C7044" s="5" t="s">
        <v>35762</v>
      </c>
      <c r="D7044" s="6" t="s">
        <v>33634</v>
      </c>
      <c r="E7044" s="5" t="s">
        <v>15575</v>
      </c>
      <c r="F7044" s="5" t="s">
        <v>7797</v>
      </c>
      <c r="G7044" s="6" t="s">
        <v>35763</v>
      </c>
      <c r="H7044" s="5" t="s">
        <v>35764</v>
      </c>
      <c r="I7044" s="8" t="s">
        <v>35765</v>
      </c>
      <c r="J7044" s="5" t="s">
        <v>42</v>
      </c>
      <c r="K7044" s="5" t="s">
        <v>1410</v>
      </c>
    </row>
    <row r="7045">
      <c r="A7045" s="4">
        <v>4110.0</v>
      </c>
      <c r="B7045" s="5" t="s">
        <v>33862</v>
      </c>
      <c r="C7045" s="5" t="s">
        <v>35766</v>
      </c>
      <c r="D7045" s="6" t="s">
        <v>34311</v>
      </c>
      <c r="E7045" s="5" t="s">
        <v>7797</v>
      </c>
      <c r="F7045" s="5" t="s">
        <v>7797</v>
      </c>
      <c r="G7045" s="6" t="s">
        <v>35767</v>
      </c>
      <c r="H7045" s="7" t="s">
        <v>33865</v>
      </c>
      <c r="I7045" s="8" t="str">
        <f>LOWER(SUBSTITUTE(SUBSTITUTE(SUBSTITUTE(SUBSTITUTE(SUBSTITUTE(SUBSTITUTE(SUBSTITUTE(B7045,"S.L.",""),"SL",""),"S.A.",""),"SA","")," ",""),".",""),",",""))&amp;".com"</f>
        <v>cibersuitenetworks.com</v>
      </c>
      <c r="J7045" s="5" t="s">
        <v>51</v>
      </c>
      <c r="K7045" s="4" t="s">
        <v>42</v>
      </c>
    </row>
    <row r="7046">
      <c r="A7046" s="4">
        <v>4109.0</v>
      </c>
      <c r="B7046" s="5" t="s">
        <v>35768</v>
      </c>
      <c r="C7046" s="5" t="s">
        <v>35769</v>
      </c>
      <c r="D7046" s="6" t="s">
        <v>34471</v>
      </c>
      <c r="E7046" s="5" t="s">
        <v>34472</v>
      </c>
      <c r="F7046" s="5" t="s">
        <v>7797</v>
      </c>
      <c r="G7046" s="6" t="s">
        <v>35770</v>
      </c>
      <c r="H7046" s="5" t="s">
        <v>35771</v>
      </c>
      <c r="I7046" s="8" t="s">
        <v>35772</v>
      </c>
      <c r="J7046" s="5" t="s">
        <v>108</v>
      </c>
      <c r="K7046" s="5" t="s">
        <v>2700</v>
      </c>
    </row>
    <row r="7047">
      <c r="A7047" s="4">
        <v>4108.0</v>
      </c>
      <c r="B7047" s="5" t="s">
        <v>35773</v>
      </c>
      <c r="C7047" s="5" t="s">
        <v>35774</v>
      </c>
      <c r="D7047" s="6" t="s">
        <v>33688</v>
      </c>
      <c r="E7047" s="5" t="s">
        <v>33689</v>
      </c>
      <c r="F7047" s="5" t="s">
        <v>7797</v>
      </c>
      <c r="G7047" s="6" t="s">
        <v>35775</v>
      </c>
      <c r="H7047" s="7" t="s">
        <v>35776</v>
      </c>
      <c r="I7047" s="8" t="str">
        <f t="shared" ref="I7047:I7048" si="59">LOWER(SUBSTITUTE(SUBSTITUTE(SUBSTITUTE(SUBSTITUTE(SUBSTITUTE(SUBSTITUTE(SUBSTITUTE(B7047,"S.L.",""),"SL",""),"S.A.",""),"SA","")," ",""),".",""),",",""))&amp;".com"</f>
        <v>capalaciovillazambra.com</v>
      </c>
      <c r="J7047" s="5" t="s">
        <v>42</v>
      </c>
      <c r="K7047" s="4" t="s">
        <v>42</v>
      </c>
    </row>
    <row r="7048">
      <c r="A7048" s="4">
        <v>4107.0</v>
      </c>
      <c r="B7048" s="5" t="s">
        <v>35777</v>
      </c>
      <c r="C7048" s="5" t="s">
        <v>35778</v>
      </c>
      <c r="D7048" s="6" t="s">
        <v>33627</v>
      </c>
      <c r="E7048" s="5" t="s">
        <v>33628</v>
      </c>
      <c r="F7048" s="5" t="s">
        <v>7797</v>
      </c>
      <c r="G7048" s="6" t="s">
        <v>35779</v>
      </c>
      <c r="H7048" s="7" t="s">
        <v>35780</v>
      </c>
      <c r="I7048" s="8" t="str">
        <f t="shared" si="59"/>
        <v>tdiapartamentosengestionu.com</v>
      </c>
      <c r="J7048" s="5" t="s">
        <v>108</v>
      </c>
      <c r="K7048" s="4" t="s">
        <v>42</v>
      </c>
    </row>
    <row r="7049">
      <c r="A7049" s="4">
        <v>4106.0</v>
      </c>
      <c r="B7049" s="5" t="s">
        <v>35781</v>
      </c>
      <c r="C7049" s="5" t="s">
        <v>30581</v>
      </c>
      <c r="D7049" s="6" t="s">
        <v>33618</v>
      </c>
      <c r="E7049" s="5" t="s">
        <v>33537</v>
      </c>
      <c r="F7049" s="5" t="s">
        <v>7797</v>
      </c>
      <c r="G7049" s="6" t="s">
        <v>35782</v>
      </c>
      <c r="H7049" s="5" t="s">
        <v>35783</v>
      </c>
      <c r="I7049" s="8" t="s">
        <v>17781</v>
      </c>
      <c r="J7049" s="5" t="s">
        <v>18</v>
      </c>
      <c r="K7049" s="5" t="s">
        <v>17899</v>
      </c>
    </row>
    <row r="7050">
      <c r="A7050" s="4">
        <v>4105.0</v>
      </c>
      <c r="B7050" s="5" t="s">
        <v>35784</v>
      </c>
      <c r="C7050" s="5" t="s">
        <v>35785</v>
      </c>
      <c r="D7050" s="6" t="s">
        <v>21866</v>
      </c>
      <c r="E7050" s="5" t="s">
        <v>21867</v>
      </c>
      <c r="F7050" s="5" t="s">
        <v>7797</v>
      </c>
      <c r="G7050" s="6" t="s">
        <v>35786</v>
      </c>
      <c r="H7050" s="7" t="s">
        <v>35787</v>
      </c>
      <c r="I7050" s="18" t="s">
        <v>35788</v>
      </c>
      <c r="J7050" s="5" t="s">
        <v>93</v>
      </c>
      <c r="K7050" s="4" t="s">
        <v>42</v>
      </c>
    </row>
    <row r="7051">
      <c r="A7051" s="4">
        <v>4104.0</v>
      </c>
      <c r="B7051" s="5" t="s">
        <v>35789</v>
      </c>
      <c r="C7051" s="5" t="s">
        <v>35790</v>
      </c>
      <c r="D7051" s="6" t="s">
        <v>33512</v>
      </c>
      <c r="E7051" s="5" t="s">
        <v>33513</v>
      </c>
      <c r="F7051" s="5" t="s">
        <v>7797</v>
      </c>
      <c r="G7051" s="6" t="s">
        <v>35791</v>
      </c>
      <c r="H7051" s="5" t="s">
        <v>35792</v>
      </c>
      <c r="I7051" s="8" t="s">
        <v>35793</v>
      </c>
      <c r="J7051" s="5" t="s">
        <v>18</v>
      </c>
      <c r="K7051" s="5" t="s">
        <v>921</v>
      </c>
    </row>
    <row r="7052">
      <c r="A7052" s="4">
        <v>4103.0</v>
      </c>
      <c r="B7052" s="5" t="s">
        <v>35794</v>
      </c>
      <c r="C7052" s="5" t="s">
        <v>35795</v>
      </c>
      <c r="D7052" s="6" t="s">
        <v>34923</v>
      </c>
      <c r="E7052" s="5" t="s">
        <v>34924</v>
      </c>
      <c r="F7052" s="5" t="s">
        <v>7797</v>
      </c>
      <c r="G7052" s="6" t="s">
        <v>35796</v>
      </c>
      <c r="H7052" s="5" t="s">
        <v>35797</v>
      </c>
      <c r="I7052" s="8" t="s">
        <v>35798</v>
      </c>
      <c r="J7052" s="5" t="s">
        <v>42</v>
      </c>
      <c r="K7052" s="5" t="s">
        <v>170</v>
      </c>
    </row>
    <row r="7053">
      <c r="A7053" s="4">
        <v>4102.0</v>
      </c>
      <c r="B7053" s="5" t="s">
        <v>35799</v>
      </c>
      <c r="C7053" s="5" t="s">
        <v>35800</v>
      </c>
      <c r="D7053" s="6" t="s">
        <v>34354</v>
      </c>
      <c r="E7053" s="5" t="s">
        <v>33520</v>
      </c>
      <c r="F7053" s="5" t="s">
        <v>7797</v>
      </c>
      <c r="G7053" s="6" t="s">
        <v>35801</v>
      </c>
      <c r="H7053" s="5" t="s">
        <v>35802</v>
      </c>
      <c r="I7053" s="8" t="s">
        <v>35803</v>
      </c>
      <c r="J7053" s="5" t="s">
        <v>51</v>
      </c>
      <c r="K7053" s="5" t="s">
        <v>294</v>
      </c>
    </row>
    <row r="7054">
      <c r="A7054" s="4">
        <v>4101.0</v>
      </c>
      <c r="B7054" s="5" t="s">
        <v>35804</v>
      </c>
      <c r="C7054" s="5" t="s">
        <v>35805</v>
      </c>
      <c r="D7054" s="6" t="s">
        <v>35806</v>
      </c>
      <c r="E7054" s="5" t="s">
        <v>35807</v>
      </c>
      <c r="F7054" s="5" t="s">
        <v>7797</v>
      </c>
      <c r="G7054" s="6" t="s">
        <v>35808</v>
      </c>
      <c r="H7054" s="7" t="s">
        <v>35809</v>
      </c>
      <c r="I7054" s="8" t="str">
        <f>LOWER(SUBSTITUTE(SUBSTITUTE(SUBSTITUTE(SUBSTITUTE(SUBSTITUTE(SUBSTITUTE(SUBSTITUTE(B7054,"S.L.",""),"SL",""),"S.A.",""),"SA","")," ",""),".",""),",",""))&amp;".com"</f>
        <v>cadelmolinero.com</v>
      </c>
      <c r="J7054" s="5" t="s">
        <v>108</v>
      </c>
      <c r="K7054" s="5" t="s">
        <v>9528</v>
      </c>
    </row>
    <row r="7055">
      <c r="A7055" s="4">
        <v>4100.0</v>
      </c>
      <c r="B7055" s="5" t="s">
        <v>35810</v>
      </c>
      <c r="C7055" s="5" t="s">
        <v>35811</v>
      </c>
      <c r="D7055" s="6" t="s">
        <v>35812</v>
      </c>
      <c r="E7055" s="5" t="s">
        <v>7797</v>
      </c>
      <c r="F7055" s="5" t="s">
        <v>7797</v>
      </c>
      <c r="G7055" s="6" t="s">
        <v>35813</v>
      </c>
      <c r="H7055" s="7" t="s">
        <v>35814</v>
      </c>
      <c r="I7055" s="18" t="s">
        <v>35815</v>
      </c>
      <c r="J7055" s="5" t="s">
        <v>18</v>
      </c>
      <c r="K7055" s="5" t="s">
        <v>2132</v>
      </c>
    </row>
    <row r="7056">
      <c r="A7056" s="4">
        <v>4099.0</v>
      </c>
      <c r="B7056" s="5" t="s">
        <v>35816</v>
      </c>
      <c r="C7056" s="5" t="s">
        <v>35817</v>
      </c>
      <c r="D7056" s="6" t="s">
        <v>7796</v>
      </c>
      <c r="E7056" s="5" t="s">
        <v>7797</v>
      </c>
      <c r="F7056" s="5" t="s">
        <v>7797</v>
      </c>
      <c r="G7056" s="6" t="s">
        <v>35818</v>
      </c>
      <c r="H7056" s="5" t="s">
        <v>35819</v>
      </c>
      <c r="I7056" s="8" t="s">
        <v>35820</v>
      </c>
      <c r="J7056" s="5" t="s">
        <v>51</v>
      </c>
      <c r="K7056" s="5" t="s">
        <v>19</v>
      </c>
    </row>
    <row r="7057">
      <c r="A7057" s="4">
        <v>4098.0</v>
      </c>
      <c r="B7057" s="5" t="s">
        <v>35821</v>
      </c>
      <c r="C7057" s="5" t="s">
        <v>35822</v>
      </c>
      <c r="D7057" s="6" t="s">
        <v>34923</v>
      </c>
      <c r="E7057" s="5" t="s">
        <v>34924</v>
      </c>
      <c r="F7057" s="5" t="s">
        <v>7797</v>
      </c>
      <c r="G7057" s="6" t="s">
        <v>35823</v>
      </c>
      <c r="H7057" s="5" t="s">
        <v>35824</v>
      </c>
      <c r="I7057" s="8" t="s">
        <v>35825</v>
      </c>
      <c r="J7057" s="5" t="s">
        <v>18</v>
      </c>
      <c r="K7057" s="4" t="s">
        <v>42</v>
      </c>
    </row>
    <row r="7058">
      <c r="A7058" s="4">
        <v>4097.0</v>
      </c>
      <c r="B7058" s="5" t="s">
        <v>35826</v>
      </c>
      <c r="C7058" s="5" t="s">
        <v>35827</v>
      </c>
      <c r="D7058" s="6" t="s">
        <v>33634</v>
      </c>
      <c r="E7058" s="5" t="s">
        <v>15575</v>
      </c>
      <c r="F7058" s="5" t="s">
        <v>7797</v>
      </c>
      <c r="G7058" s="6" t="s">
        <v>35828</v>
      </c>
      <c r="H7058" s="5" t="s">
        <v>35829</v>
      </c>
      <c r="I7058" s="8" t="s">
        <v>35830</v>
      </c>
      <c r="J7058" s="5" t="s">
        <v>18</v>
      </c>
      <c r="K7058" s="5" t="s">
        <v>679</v>
      </c>
    </row>
    <row r="7059">
      <c r="A7059" s="4">
        <v>4096.0</v>
      </c>
      <c r="B7059" s="5" t="s">
        <v>35831</v>
      </c>
      <c r="C7059" s="5" t="s">
        <v>35832</v>
      </c>
      <c r="D7059" s="6" t="s">
        <v>33627</v>
      </c>
      <c r="E7059" s="5" t="s">
        <v>33628</v>
      </c>
      <c r="F7059" s="5" t="s">
        <v>7797</v>
      </c>
      <c r="G7059" s="6" t="s">
        <v>35833</v>
      </c>
      <c r="H7059" s="7" t="s">
        <v>35834</v>
      </c>
      <c r="I7059" s="8" t="str">
        <f t="shared" ref="I7059:I7060" si="60">LOWER(SUBSTITUTE(SUBSTITUTE(SUBSTITUTE(SUBSTITUTE(SUBSTITUTE(SUBSTITUTE(SUBSTITUTE(B7059,"S.L.",""),"SL",""),"S.A.",""),"SA","")," ",""),".",""),",",""))&amp;".com"</f>
        <v>myvillaalexandramarbella.com</v>
      </c>
      <c r="J7059" s="5" t="s">
        <v>42</v>
      </c>
      <c r="K7059" s="4" t="s">
        <v>42</v>
      </c>
    </row>
    <row r="7060">
      <c r="A7060" s="4">
        <v>4095.0</v>
      </c>
      <c r="B7060" s="5" t="s">
        <v>35835</v>
      </c>
      <c r="C7060" s="5" t="s">
        <v>35836</v>
      </c>
      <c r="D7060" s="6" t="s">
        <v>34423</v>
      </c>
      <c r="E7060" s="5" t="s">
        <v>34424</v>
      </c>
      <c r="F7060" s="5" t="s">
        <v>7797</v>
      </c>
      <c r="G7060" s="6" t="s">
        <v>35837</v>
      </c>
      <c r="H7060" s="7" t="s">
        <v>35838</v>
      </c>
      <c r="I7060" s="8" t="str">
        <f t="shared" si="60"/>
        <v>calamina.com</v>
      </c>
      <c r="J7060" s="5" t="s">
        <v>93</v>
      </c>
      <c r="K7060" s="5" t="s">
        <v>921</v>
      </c>
    </row>
    <row r="7061">
      <c r="A7061" s="4">
        <v>4094.0</v>
      </c>
      <c r="B7061" s="5" t="s">
        <v>35839</v>
      </c>
      <c r="C7061" s="5" t="s">
        <v>35840</v>
      </c>
      <c r="D7061" s="6" t="s">
        <v>35841</v>
      </c>
      <c r="E7061" s="5" t="s">
        <v>35842</v>
      </c>
      <c r="F7061" s="5" t="s">
        <v>7797</v>
      </c>
      <c r="G7061" s="6" t="s">
        <v>35843</v>
      </c>
      <c r="H7061" s="5" t="s">
        <v>35844</v>
      </c>
      <c r="I7061" s="8" t="s">
        <v>35845</v>
      </c>
      <c r="J7061" s="5" t="s">
        <v>18</v>
      </c>
      <c r="K7061" s="5" t="s">
        <v>308</v>
      </c>
    </row>
    <row r="7062">
      <c r="A7062" s="4">
        <v>4093.0</v>
      </c>
      <c r="B7062" s="5" t="s">
        <v>35846</v>
      </c>
      <c r="C7062" s="5" t="s">
        <v>35847</v>
      </c>
      <c r="D7062" s="6" t="s">
        <v>35848</v>
      </c>
      <c r="E7062" s="5" t="s">
        <v>35849</v>
      </c>
      <c r="F7062" s="5" t="s">
        <v>7797</v>
      </c>
      <c r="G7062" s="6" t="s">
        <v>35850</v>
      </c>
      <c r="H7062" s="5" t="s">
        <v>35851</v>
      </c>
      <c r="I7062" s="8" t="s">
        <v>35852</v>
      </c>
      <c r="J7062" s="5" t="s">
        <v>108</v>
      </c>
      <c r="K7062" s="5" t="s">
        <v>74</v>
      </c>
    </row>
    <row r="7063">
      <c r="A7063" s="4">
        <v>4092.0</v>
      </c>
      <c r="B7063" s="5" t="s">
        <v>35853</v>
      </c>
      <c r="C7063" s="5" t="s">
        <v>35854</v>
      </c>
      <c r="D7063" s="6" t="s">
        <v>34327</v>
      </c>
      <c r="E7063" s="5" t="s">
        <v>34328</v>
      </c>
      <c r="F7063" s="5" t="s">
        <v>7797</v>
      </c>
      <c r="G7063" s="6" t="s">
        <v>35855</v>
      </c>
      <c r="H7063" s="7" t="s">
        <v>35856</v>
      </c>
      <c r="I7063" s="4" t="str">
        <f>LOWER(SUBSTITUTE(SUBSTITUTE(SUBSTITUTE(SUBSTITUTE(SUBSTITUTE(SUBSTITUTE(SUBSTITUTE(B7063,"S.L.",""),"SL",""),"S.A.",""),"SA","")," ",""),".",""),",",""))&amp;".com"</f>
        <v>dosiberosbed&amp;breakfast.com</v>
      </c>
      <c r="J7063" s="5" t="s">
        <v>51</v>
      </c>
      <c r="K7063" s="5" t="s">
        <v>66</v>
      </c>
    </row>
    <row r="7064">
      <c r="A7064" s="4">
        <v>4091.0</v>
      </c>
      <c r="B7064" s="5" t="s">
        <v>35857</v>
      </c>
      <c r="C7064" s="5" t="s">
        <v>35409</v>
      </c>
      <c r="D7064" s="6" t="s">
        <v>35410</v>
      </c>
      <c r="E7064" s="5" t="s">
        <v>35411</v>
      </c>
      <c r="F7064" s="5" t="s">
        <v>7797</v>
      </c>
      <c r="G7064" s="6" t="s">
        <v>35858</v>
      </c>
      <c r="H7064" s="5" t="s">
        <v>35859</v>
      </c>
      <c r="I7064" s="8" t="s">
        <v>35860</v>
      </c>
      <c r="J7064" s="5" t="s">
        <v>108</v>
      </c>
      <c r="K7064" s="5" t="s">
        <v>74</v>
      </c>
    </row>
    <row r="7065">
      <c r="A7065" s="4">
        <v>4090.0</v>
      </c>
      <c r="B7065" s="5" t="s">
        <v>35861</v>
      </c>
      <c r="C7065" s="5" t="s">
        <v>35862</v>
      </c>
      <c r="D7065" s="6" t="s">
        <v>33793</v>
      </c>
      <c r="E7065" s="5" t="s">
        <v>15575</v>
      </c>
      <c r="F7065" s="5" t="s">
        <v>7797</v>
      </c>
      <c r="G7065" s="6" t="s">
        <v>35863</v>
      </c>
      <c r="H7065" s="5" t="s">
        <v>35864</v>
      </c>
      <c r="I7065" s="8" t="s">
        <v>35865</v>
      </c>
      <c r="J7065" s="5" t="s">
        <v>18</v>
      </c>
      <c r="K7065" s="5" t="s">
        <v>66</v>
      </c>
    </row>
    <row r="7066">
      <c r="A7066" s="4">
        <v>4089.0</v>
      </c>
      <c r="B7066" s="5" t="s">
        <v>35866</v>
      </c>
      <c r="C7066" s="5" t="s">
        <v>35867</v>
      </c>
      <c r="D7066" s="6" t="s">
        <v>33466</v>
      </c>
      <c r="E7066" s="5" t="s">
        <v>33467</v>
      </c>
      <c r="F7066" s="5" t="s">
        <v>7797</v>
      </c>
      <c r="G7066" s="6" t="s">
        <v>35868</v>
      </c>
      <c r="H7066" s="7" t="s">
        <v>35869</v>
      </c>
      <c r="I7066" s="4" t="str">
        <f>LOWER(SUBSTITUTE(SUBSTITUTE(SUBSTITUTE(SUBSTITUTE(SUBSTITUTE(SUBSTITUTE(SUBSTITUTE(B7066,"S.L.",""),"SL",""),"S.A.",""),"SA","")," ",""),".",""),",",""))&amp;".com"</f>
        <v>málagabeachholiday.com</v>
      </c>
      <c r="J7066" s="5" t="s">
        <v>42</v>
      </c>
      <c r="K7066" s="5" t="s">
        <v>152</v>
      </c>
    </row>
    <row r="7067">
      <c r="A7067" s="4">
        <v>4088.0</v>
      </c>
      <c r="B7067" s="5" t="s">
        <v>35870</v>
      </c>
      <c r="C7067" s="5" t="s">
        <v>35871</v>
      </c>
      <c r="D7067" s="6" t="s">
        <v>33618</v>
      </c>
      <c r="E7067" s="5" t="s">
        <v>33537</v>
      </c>
      <c r="F7067" s="5" t="s">
        <v>7797</v>
      </c>
      <c r="G7067" s="6" t="s">
        <v>35872</v>
      </c>
      <c r="H7067" s="5" t="s">
        <v>35873</v>
      </c>
      <c r="I7067" s="8" t="s">
        <v>35874</v>
      </c>
      <c r="J7067" s="5" t="s">
        <v>463</v>
      </c>
      <c r="K7067" s="5" t="s">
        <v>426</v>
      </c>
    </row>
    <row r="7068">
      <c r="A7068" s="4">
        <v>4087.0</v>
      </c>
      <c r="B7068" s="5" t="s">
        <v>35875</v>
      </c>
      <c r="C7068" s="5" t="s">
        <v>35876</v>
      </c>
      <c r="D7068" s="6" t="s">
        <v>7796</v>
      </c>
      <c r="E7068" s="5" t="s">
        <v>7797</v>
      </c>
      <c r="F7068" s="5" t="s">
        <v>7797</v>
      </c>
      <c r="G7068" s="6" t="s">
        <v>35877</v>
      </c>
      <c r="H7068" s="7" t="s">
        <v>35878</v>
      </c>
      <c r="I7068" s="8" t="str">
        <f t="shared" ref="I7068:I7069" si="61">LOWER(SUBSTITUTE(SUBSTITUTE(SUBSTITUTE(SUBSTITUTE(SUBSTITUTE(SUBSTITUTE(SUBSTITUTE(B7068,"S.L.",""),"SL",""),"S.A.",""),"SA","")," ",""),".",""),",",""))&amp;".com"</f>
        <v>explotacioneshostelerasbenalmalaga.com</v>
      </c>
      <c r="J7068" s="5" t="s">
        <v>108</v>
      </c>
      <c r="K7068" s="4" t="s">
        <v>42</v>
      </c>
    </row>
    <row r="7069">
      <c r="A7069" s="4">
        <v>4086.0</v>
      </c>
      <c r="B7069" s="5" t="s">
        <v>35879</v>
      </c>
      <c r="C7069" s="5" t="s">
        <v>35880</v>
      </c>
      <c r="D7069" s="6" t="s">
        <v>33543</v>
      </c>
      <c r="E7069" s="5" t="s">
        <v>33544</v>
      </c>
      <c r="F7069" s="5" t="s">
        <v>7797</v>
      </c>
      <c r="G7069" s="6" t="s">
        <v>35881</v>
      </c>
      <c r="H7069" s="7" t="s">
        <v>35882</v>
      </c>
      <c r="I7069" s="8" t="str">
        <f t="shared" si="61"/>
        <v>inresorts2014.com</v>
      </c>
      <c r="J7069" s="5" t="s">
        <v>51</v>
      </c>
      <c r="K7069" s="4" t="s">
        <v>42</v>
      </c>
    </row>
    <row r="7070">
      <c r="A7070" s="4">
        <v>4085.0</v>
      </c>
      <c r="B7070" s="5" t="s">
        <v>35883</v>
      </c>
      <c r="C7070" s="5" t="s">
        <v>35884</v>
      </c>
      <c r="D7070" s="6" t="s">
        <v>33828</v>
      </c>
      <c r="E7070" s="5" t="s">
        <v>33829</v>
      </c>
      <c r="F7070" s="5" t="s">
        <v>7797</v>
      </c>
      <c r="G7070" s="6" t="s">
        <v>35885</v>
      </c>
      <c r="H7070" s="5" t="s">
        <v>35886</v>
      </c>
      <c r="I7070" s="8" t="s">
        <v>35887</v>
      </c>
      <c r="J7070" s="5" t="s">
        <v>93</v>
      </c>
      <c r="K7070" s="4" t="s">
        <v>42</v>
      </c>
    </row>
    <row r="7071">
      <c r="A7071" s="4">
        <v>4084.0</v>
      </c>
      <c r="B7071" s="5" t="s">
        <v>35888</v>
      </c>
      <c r="C7071" s="5" t="s">
        <v>35889</v>
      </c>
      <c r="D7071" s="6" t="s">
        <v>28298</v>
      </c>
      <c r="E7071" s="5" t="s">
        <v>28247</v>
      </c>
      <c r="F7071" s="5" t="s">
        <v>437</v>
      </c>
      <c r="G7071" s="6" t="s">
        <v>35890</v>
      </c>
      <c r="H7071" s="5" t="s">
        <v>35891</v>
      </c>
      <c r="I7071" s="8" t="s">
        <v>35892</v>
      </c>
      <c r="J7071" s="5" t="s">
        <v>18</v>
      </c>
      <c r="K7071" s="5" t="s">
        <v>294</v>
      </c>
    </row>
    <row r="7072">
      <c r="A7072" s="4">
        <v>4083.0</v>
      </c>
      <c r="B7072" s="5" t="s">
        <v>35893</v>
      </c>
      <c r="C7072" s="5" t="s">
        <v>35894</v>
      </c>
      <c r="D7072" s="6" t="s">
        <v>33543</v>
      </c>
      <c r="E7072" s="5" t="s">
        <v>33544</v>
      </c>
      <c r="F7072" s="5" t="s">
        <v>7797</v>
      </c>
      <c r="G7072" s="6" t="s">
        <v>35895</v>
      </c>
      <c r="H7072" s="5" t="s">
        <v>35896</v>
      </c>
      <c r="I7072" s="8" t="s">
        <v>35897</v>
      </c>
      <c r="J7072" s="5" t="s">
        <v>93</v>
      </c>
      <c r="K7072" s="5" t="s">
        <v>7677</v>
      </c>
    </row>
    <row r="7073">
      <c r="A7073" s="4">
        <v>4082.0</v>
      </c>
      <c r="B7073" s="5" t="s">
        <v>35898</v>
      </c>
      <c r="C7073" s="5" t="s">
        <v>35899</v>
      </c>
      <c r="D7073" s="6" t="s">
        <v>33828</v>
      </c>
      <c r="E7073" s="5" t="s">
        <v>33829</v>
      </c>
      <c r="F7073" s="5" t="s">
        <v>7797</v>
      </c>
      <c r="G7073" s="6" t="s">
        <v>35900</v>
      </c>
      <c r="H7073" s="5" t="s">
        <v>35901</v>
      </c>
      <c r="I7073" s="8" t="s">
        <v>35902</v>
      </c>
      <c r="J7073" s="5" t="s">
        <v>463</v>
      </c>
      <c r="K7073" s="5" t="s">
        <v>16059</v>
      </c>
    </row>
    <row r="7074">
      <c r="A7074" s="4">
        <v>4081.0</v>
      </c>
      <c r="B7074" s="5" t="s">
        <v>35903</v>
      </c>
      <c r="C7074" s="5" t="s">
        <v>35904</v>
      </c>
      <c r="D7074" s="6" t="s">
        <v>33618</v>
      </c>
      <c r="E7074" s="5" t="s">
        <v>33537</v>
      </c>
      <c r="F7074" s="5" t="s">
        <v>7797</v>
      </c>
      <c r="G7074" s="6" t="s">
        <v>35905</v>
      </c>
      <c r="H7074" s="7" t="s">
        <v>35906</v>
      </c>
      <c r="I7074" s="18" t="s">
        <v>35907</v>
      </c>
      <c r="J7074" s="5" t="s">
        <v>93</v>
      </c>
      <c r="K7074" s="4" t="s">
        <v>42</v>
      </c>
    </row>
    <row r="7075">
      <c r="A7075" s="4">
        <v>4080.0</v>
      </c>
      <c r="B7075" s="5" t="s">
        <v>35908</v>
      </c>
      <c r="C7075" s="5" t="s">
        <v>35909</v>
      </c>
      <c r="D7075" s="6" t="s">
        <v>33793</v>
      </c>
      <c r="E7075" s="5" t="s">
        <v>15575</v>
      </c>
      <c r="F7075" s="5" t="s">
        <v>7797</v>
      </c>
      <c r="G7075" s="6" t="s">
        <v>35910</v>
      </c>
      <c r="H7075" s="5" t="s">
        <v>35911</v>
      </c>
      <c r="I7075" s="8" t="s">
        <v>35912</v>
      </c>
      <c r="J7075" s="5" t="s">
        <v>18</v>
      </c>
      <c r="K7075" s="5" t="s">
        <v>35913</v>
      </c>
    </row>
    <row r="7076">
      <c r="A7076" s="4">
        <v>4079.0</v>
      </c>
      <c r="B7076" s="5" t="s">
        <v>35914</v>
      </c>
      <c r="C7076" s="5" t="s">
        <v>35915</v>
      </c>
      <c r="D7076" s="6" t="s">
        <v>33793</v>
      </c>
      <c r="E7076" s="5" t="s">
        <v>15575</v>
      </c>
      <c r="F7076" s="5" t="s">
        <v>7797</v>
      </c>
      <c r="G7076" s="6" t="s">
        <v>35916</v>
      </c>
      <c r="H7076" s="7" t="s">
        <v>35917</v>
      </c>
      <c r="I7076" s="18" t="s">
        <v>35918</v>
      </c>
      <c r="J7076" s="5" t="s">
        <v>42</v>
      </c>
      <c r="K7076" s="5" t="s">
        <v>17853</v>
      </c>
    </row>
    <row r="7077">
      <c r="A7077" s="4">
        <v>4078.0</v>
      </c>
      <c r="B7077" s="5" t="s">
        <v>35919</v>
      </c>
      <c r="C7077" s="5" t="s">
        <v>35920</v>
      </c>
      <c r="D7077" s="6" t="s">
        <v>33627</v>
      </c>
      <c r="E7077" s="5" t="s">
        <v>33628</v>
      </c>
      <c r="F7077" s="5" t="s">
        <v>7797</v>
      </c>
      <c r="G7077" s="6" t="s">
        <v>35921</v>
      </c>
      <c r="H7077" s="5" t="s">
        <v>35922</v>
      </c>
      <c r="I7077" s="8" t="s">
        <v>35923</v>
      </c>
      <c r="J7077" s="5" t="s">
        <v>42</v>
      </c>
      <c r="K7077" s="5" t="s">
        <v>3415</v>
      </c>
    </row>
    <row r="7078">
      <c r="A7078" s="4">
        <v>4077.0</v>
      </c>
      <c r="B7078" s="5" t="s">
        <v>35924</v>
      </c>
      <c r="C7078" s="5" t="s">
        <v>35925</v>
      </c>
      <c r="D7078" s="6" t="s">
        <v>33817</v>
      </c>
      <c r="E7078" s="5" t="s">
        <v>15575</v>
      </c>
      <c r="F7078" s="5" t="s">
        <v>7797</v>
      </c>
      <c r="G7078" s="6" t="s">
        <v>35926</v>
      </c>
      <c r="H7078" s="5" t="s">
        <v>35927</v>
      </c>
      <c r="I7078" s="8" t="s">
        <v>6307</v>
      </c>
      <c r="J7078" s="5" t="s">
        <v>51</v>
      </c>
      <c r="K7078" s="5" t="s">
        <v>14961</v>
      </c>
    </row>
    <row r="7079">
      <c r="A7079" s="4">
        <v>4076.0</v>
      </c>
      <c r="B7079" s="5" t="s">
        <v>35928</v>
      </c>
      <c r="C7079" s="5" t="s">
        <v>35929</v>
      </c>
      <c r="D7079" s="6" t="s">
        <v>34311</v>
      </c>
      <c r="E7079" s="5" t="s">
        <v>7797</v>
      </c>
      <c r="F7079" s="5" t="s">
        <v>7797</v>
      </c>
      <c r="G7079" s="6" t="s">
        <v>35930</v>
      </c>
      <c r="H7079" s="7" t="s">
        <v>35931</v>
      </c>
      <c r="I7079" s="18" t="s">
        <v>35932</v>
      </c>
      <c r="J7079" s="5" t="s">
        <v>18</v>
      </c>
      <c r="K7079" s="5" t="s">
        <v>1216</v>
      </c>
    </row>
    <row r="7080">
      <c r="A7080" s="4">
        <v>4075.0</v>
      </c>
      <c r="B7080" s="5" t="s">
        <v>35933</v>
      </c>
      <c r="C7080" s="5" t="s">
        <v>35934</v>
      </c>
      <c r="D7080" s="6" t="s">
        <v>35163</v>
      </c>
      <c r="E7080" s="5" t="s">
        <v>7797</v>
      </c>
      <c r="F7080" s="5" t="s">
        <v>7797</v>
      </c>
      <c r="G7080" s="6" t="s">
        <v>35935</v>
      </c>
      <c r="H7080" s="5" t="s">
        <v>35936</v>
      </c>
      <c r="I7080" s="8" t="s">
        <v>35937</v>
      </c>
      <c r="J7080" s="5" t="s">
        <v>93</v>
      </c>
      <c r="K7080" s="5" t="s">
        <v>14961</v>
      </c>
    </row>
    <row r="7081">
      <c r="A7081" s="4">
        <v>4074.0</v>
      </c>
      <c r="B7081" s="5" t="s">
        <v>35938</v>
      </c>
      <c r="C7081" s="5" t="s">
        <v>35939</v>
      </c>
      <c r="D7081" s="6" t="s">
        <v>34300</v>
      </c>
      <c r="E7081" s="5" t="s">
        <v>7797</v>
      </c>
      <c r="F7081" s="5" t="s">
        <v>7797</v>
      </c>
      <c r="G7081" s="6" t="s">
        <v>35940</v>
      </c>
      <c r="H7081" s="5" t="s">
        <v>35941</v>
      </c>
      <c r="I7081" s="8" t="s">
        <v>6307</v>
      </c>
      <c r="J7081" s="5" t="s">
        <v>18</v>
      </c>
      <c r="K7081" s="5" t="s">
        <v>19544</v>
      </c>
    </row>
    <row r="7082">
      <c r="A7082" s="4">
        <v>4073.0</v>
      </c>
      <c r="B7082" s="5" t="s">
        <v>35942</v>
      </c>
      <c r="C7082" s="5" t="s">
        <v>35943</v>
      </c>
      <c r="D7082" s="6" t="s">
        <v>35944</v>
      </c>
      <c r="E7082" s="5" t="s">
        <v>35945</v>
      </c>
      <c r="F7082" s="5" t="s">
        <v>29618</v>
      </c>
      <c r="G7082" s="6" t="s">
        <v>35946</v>
      </c>
      <c r="H7082" s="5" t="s">
        <v>35947</v>
      </c>
      <c r="I7082" s="9" t="s">
        <v>35948</v>
      </c>
      <c r="J7082" s="5" t="s">
        <v>42</v>
      </c>
      <c r="K7082" s="4" t="s">
        <v>42</v>
      </c>
    </row>
    <row r="7083">
      <c r="A7083" s="4">
        <v>4072.0</v>
      </c>
      <c r="B7083" s="5" t="s">
        <v>35949</v>
      </c>
      <c r="C7083" s="5" t="s">
        <v>35950</v>
      </c>
      <c r="D7083" s="6" t="s">
        <v>35951</v>
      </c>
      <c r="E7083" s="5" t="s">
        <v>35952</v>
      </c>
      <c r="F7083" s="5" t="s">
        <v>29618</v>
      </c>
      <c r="G7083" s="6" t="s">
        <v>35953</v>
      </c>
      <c r="H7083" s="5" t="s">
        <v>35954</v>
      </c>
      <c r="I7083" s="8" t="s">
        <v>35955</v>
      </c>
      <c r="J7083" s="5" t="s">
        <v>42</v>
      </c>
      <c r="K7083" s="5" t="s">
        <v>3415</v>
      </c>
    </row>
    <row r="7084">
      <c r="A7084" s="4">
        <v>4071.0</v>
      </c>
      <c r="B7084" s="5" t="s">
        <v>35956</v>
      </c>
      <c r="C7084" s="5" t="s">
        <v>35957</v>
      </c>
      <c r="D7084" s="6" t="s">
        <v>35944</v>
      </c>
      <c r="E7084" s="5" t="s">
        <v>35945</v>
      </c>
      <c r="F7084" s="5" t="s">
        <v>29618</v>
      </c>
      <c r="G7084" s="6" t="s">
        <v>35958</v>
      </c>
      <c r="H7084" s="7" t="s">
        <v>35959</v>
      </c>
      <c r="I7084" s="8" t="str">
        <f t="shared" ref="I7084:I7085" si="62">LOWER(SUBSTITUTE(SUBSTITUTE(SUBSTITUTE(SUBSTITUTE(SUBSTITUTE(SUBSTITUTE(SUBSTITUTE(B7084,"S.L.",""),"SL",""),"S.A.",""),"SA","")," ",""),".",""),",",""))&amp;".com"</f>
        <v>zoraida.com</v>
      </c>
      <c r="J7084" s="5" t="s">
        <v>18</v>
      </c>
      <c r="K7084" s="4" t="s">
        <v>42</v>
      </c>
    </row>
    <row r="7085">
      <c r="A7085" s="4">
        <v>4070.0</v>
      </c>
      <c r="B7085" s="5" t="s">
        <v>35960</v>
      </c>
      <c r="C7085" s="5" t="s">
        <v>35961</v>
      </c>
      <c r="D7085" s="6" t="s">
        <v>35944</v>
      </c>
      <c r="E7085" s="5" t="s">
        <v>35945</v>
      </c>
      <c r="F7085" s="5" t="s">
        <v>29618</v>
      </c>
      <c r="G7085" s="6" t="s">
        <v>35962</v>
      </c>
      <c r="H7085" s="7" t="s">
        <v>35963</v>
      </c>
      <c r="I7085" s="8" t="str">
        <f t="shared" si="62"/>
        <v>parajelaspalmeras.com</v>
      </c>
      <c r="J7085" s="5" t="s">
        <v>18</v>
      </c>
      <c r="K7085" s="4" t="s">
        <v>42</v>
      </c>
    </row>
    <row r="7086">
      <c r="A7086" s="4">
        <v>4069.0</v>
      </c>
      <c r="B7086" s="5" t="s">
        <v>35964</v>
      </c>
      <c r="C7086" s="5" t="s">
        <v>35965</v>
      </c>
      <c r="D7086" s="6" t="s">
        <v>35944</v>
      </c>
      <c r="E7086" s="5" t="s">
        <v>35945</v>
      </c>
      <c r="F7086" s="5" t="s">
        <v>29618</v>
      </c>
      <c r="G7086" s="6" t="s">
        <v>35966</v>
      </c>
      <c r="H7086" s="5" t="s">
        <v>35967</v>
      </c>
      <c r="I7086" s="8" t="s">
        <v>35968</v>
      </c>
      <c r="J7086" s="5" t="s">
        <v>42</v>
      </c>
      <c r="K7086" s="5" t="s">
        <v>14853</v>
      </c>
    </row>
    <row r="7087">
      <c r="A7087" s="4">
        <v>4068.0</v>
      </c>
      <c r="B7087" s="5" t="s">
        <v>35969</v>
      </c>
      <c r="C7087" s="5" t="s">
        <v>35970</v>
      </c>
      <c r="D7087" s="6" t="s">
        <v>35944</v>
      </c>
      <c r="E7087" s="5" t="s">
        <v>35945</v>
      </c>
      <c r="F7087" s="5" t="s">
        <v>29618</v>
      </c>
      <c r="G7087" s="6" t="s">
        <v>35971</v>
      </c>
      <c r="H7087" s="5" t="s">
        <v>35972</v>
      </c>
      <c r="I7087" s="8" t="s">
        <v>35973</v>
      </c>
      <c r="J7087" s="5" t="s">
        <v>93</v>
      </c>
      <c r="K7087" s="4" t="s">
        <v>42</v>
      </c>
    </row>
    <row r="7088">
      <c r="A7088" s="4">
        <v>4067.0</v>
      </c>
      <c r="B7088" s="5" t="s">
        <v>35974</v>
      </c>
      <c r="C7088" s="5" t="s">
        <v>35975</v>
      </c>
      <c r="D7088" s="6" t="s">
        <v>35944</v>
      </c>
      <c r="E7088" s="5" t="s">
        <v>35945</v>
      </c>
      <c r="F7088" s="5" t="s">
        <v>29618</v>
      </c>
      <c r="G7088" s="6" t="s">
        <v>35976</v>
      </c>
      <c r="H7088" s="5" t="s">
        <v>35977</v>
      </c>
      <c r="I7088" s="8" t="s">
        <v>10074</v>
      </c>
      <c r="J7088" s="5" t="s">
        <v>93</v>
      </c>
      <c r="K7088" s="4" t="s">
        <v>42</v>
      </c>
    </row>
    <row r="7089">
      <c r="A7089" s="4">
        <v>4066.0</v>
      </c>
      <c r="B7089" s="5" t="s">
        <v>35978</v>
      </c>
      <c r="C7089" s="5" t="s">
        <v>35979</v>
      </c>
      <c r="D7089" s="6" t="s">
        <v>35980</v>
      </c>
      <c r="E7089" s="5" t="s">
        <v>35981</v>
      </c>
      <c r="F7089" s="5" t="s">
        <v>29618</v>
      </c>
      <c r="G7089" s="6" t="s">
        <v>35976</v>
      </c>
      <c r="H7089" s="5" t="s">
        <v>18806</v>
      </c>
      <c r="I7089" s="8" t="s">
        <v>26253</v>
      </c>
      <c r="J7089" s="5" t="s">
        <v>42</v>
      </c>
      <c r="K7089" s="5" t="s">
        <v>10177</v>
      </c>
    </row>
    <row r="7090">
      <c r="A7090" s="4">
        <v>4065.0</v>
      </c>
      <c r="B7090" s="5" t="s">
        <v>35982</v>
      </c>
      <c r="C7090" s="5" t="s">
        <v>35983</v>
      </c>
      <c r="D7090" s="6" t="s">
        <v>35984</v>
      </c>
      <c r="E7090" s="5" t="s">
        <v>35985</v>
      </c>
      <c r="F7090" s="5" t="s">
        <v>29618</v>
      </c>
      <c r="G7090" s="6" t="s">
        <v>35986</v>
      </c>
      <c r="H7090" s="5" t="s">
        <v>35987</v>
      </c>
      <c r="I7090" s="8" t="s">
        <v>35988</v>
      </c>
      <c r="J7090" s="5" t="s">
        <v>42</v>
      </c>
      <c r="K7090" s="5" t="s">
        <v>233</v>
      </c>
    </row>
    <row r="7091">
      <c r="A7091" s="4">
        <v>4064.0</v>
      </c>
      <c r="B7091" s="5" t="s">
        <v>35989</v>
      </c>
      <c r="C7091" s="5" t="s">
        <v>35990</v>
      </c>
      <c r="D7091" s="6" t="s">
        <v>35991</v>
      </c>
      <c r="E7091" s="5" t="s">
        <v>35992</v>
      </c>
      <c r="F7091" s="5" t="s">
        <v>29618</v>
      </c>
      <c r="G7091" s="6" t="s">
        <v>35993</v>
      </c>
      <c r="H7091" s="5" t="s">
        <v>35994</v>
      </c>
      <c r="I7091" s="8" t="s">
        <v>35995</v>
      </c>
      <c r="J7091" s="5" t="s">
        <v>18</v>
      </c>
      <c r="K7091" s="5" t="s">
        <v>7591</v>
      </c>
    </row>
    <row r="7092">
      <c r="A7092" s="4">
        <v>4063.0</v>
      </c>
      <c r="B7092" s="5" t="s">
        <v>35996</v>
      </c>
      <c r="C7092" s="5" t="s">
        <v>35997</v>
      </c>
      <c r="D7092" s="6" t="s">
        <v>35998</v>
      </c>
      <c r="E7092" s="5" t="s">
        <v>35992</v>
      </c>
      <c r="F7092" s="5" t="s">
        <v>29618</v>
      </c>
      <c r="G7092" s="6" t="s">
        <v>35999</v>
      </c>
      <c r="H7092" s="5" t="s">
        <v>36000</v>
      </c>
      <c r="I7092" s="8" t="s">
        <v>36001</v>
      </c>
      <c r="J7092" s="5" t="s">
        <v>93</v>
      </c>
      <c r="K7092" s="5" t="s">
        <v>14838</v>
      </c>
    </row>
    <row r="7093">
      <c r="A7093" s="4">
        <v>4062.0</v>
      </c>
      <c r="B7093" s="5" t="s">
        <v>36002</v>
      </c>
      <c r="C7093" s="5" t="s">
        <v>36003</v>
      </c>
      <c r="D7093" s="6" t="s">
        <v>36004</v>
      </c>
      <c r="E7093" s="5" t="s">
        <v>36005</v>
      </c>
      <c r="F7093" s="5" t="s">
        <v>29618</v>
      </c>
      <c r="G7093" s="6" t="s">
        <v>36006</v>
      </c>
      <c r="H7093" s="7" t="s">
        <v>36007</v>
      </c>
      <c r="I7093" s="18" t="s">
        <v>36008</v>
      </c>
      <c r="J7093" s="5" t="s">
        <v>42</v>
      </c>
      <c r="K7093" s="5" t="s">
        <v>553</v>
      </c>
    </row>
    <row r="7094">
      <c r="A7094" s="4">
        <v>4061.0</v>
      </c>
      <c r="B7094" s="5" t="s">
        <v>36009</v>
      </c>
      <c r="C7094" s="5" t="s">
        <v>36010</v>
      </c>
      <c r="D7094" s="6" t="s">
        <v>36011</v>
      </c>
      <c r="E7094" s="5" t="s">
        <v>36012</v>
      </c>
      <c r="F7094" s="5" t="s">
        <v>29618</v>
      </c>
      <c r="G7094" s="6" t="s">
        <v>36013</v>
      </c>
      <c r="H7094" s="5" t="s">
        <v>36014</v>
      </c>
      <c r="I7094" s="8" t="s">
        <v>36015</v>
      </c>
      <c r="J7094" s="5" t="s">
        <v>42</v>
      </c>
      <c r="K7094" s="5" t="s">
        <v>578</v>
      </c>
    </row>
    <row r="7095">
      <c r="A7095" s="4">
        <v>4060.0</v>
      </c>
      <c r="B7095" s="5" t="s">
        <v>36016</v>
      </c>
      <c r="C7095" s="5" t="s">
        <v>36017</v>
      </c>
      <c r="D7095" s="6" t="s">
        <v>36018</v>
      </c>
      <c r="E7095" s="5" t="s">
        <v>36012</v>
      </c>
      <c r="F7095" s="5" t="s">
        <v>29618</v>
      </c>
      <c r="G7095" s="6" t="s">
        <v>36019</v>
      </c>
      <c r="H7095" s="5" t="s">
        <v>36020</v>
      </c>
      <c r="I7095" s="8" t="s">
        <v>36021</v>
      </c>
      <c r="J7095" s="5" t="s">
        <v>18</v>
      </c>
      <c r="K7095" s="5" t="s">
        <v>578</v>
      </c>
    </row>
    <row r="7096">
      <c r="A7096" s="4">
        <v>4059.0</v>
      </c>
      <c r="B7096" s="5" t="s">
        <v>36022</v>
      </c>
      <c r="C7096" s="5" t="s">
        <v>36023</v>
      </c>
      <c r="D7096" s="6" t="s">
        <v>36018</v>
      </c>
      <c r="E7096" s="5" t="s">
        <v>36012</v>
      </c>
      <c r="F7096" s="5" t="s">
        <v>29618</v>
      </c>
      <c r="G7096" s="6" t="s">
        <v>36024</v>
      </c>
      <c r="H7096" s="5" t="s">
        <v>36025</v>
      </c>
      <c r="I7096" s="8" t="s">
        <v>36026</v>
      </c>
      <c r="J7096" s="5" t="s">
        <v>42</v>
      </c>
      <c r="K7096" s="5" t="s">
        <v>126</v>
      </c>
    </row>
    <row r="7097">
      <c r="A7097" s="4">
        <v>4058.0</v>
      </c>
      <c r="B7097" s="5" t="s">
        <v>36027</v>
      </c>
      <c r="C7097" s="5" t="s">
        <v>36028</v>
      </c>
      <c r="D7097" s="6" t="s">
        <v>36018</v>
      </c>
      <c r="E7097" s="5" t="s">
        <v>36012</v>
      </c>
      <c r="F7097" s="5" t="s">
        <v>29618</v>
      </c>
      <c r="G7097" s="6" t="s">
        <v>36029</v>
      </c>
      <c r="H7097" s="5" t="s">
        <v>36030</v>
      </c>
      <c r="I7097" s="8" t="s">
        <v>36021</v>
      </c>
      <c r="J7097" s="5" t="s">
        <v>108</v>
      </c>
      <c r="K7097" s="5" t="s">
        <v>294</v>
      </c>
    </row>
    <row r="7098">
      <c r="A7098" s="4">
        <v>4057.0</v>
      </c>
      <c r="B7098" s="5" t="s">
        <v>36031</v>
      </c>
      <c r="C7098" s="5" t="s">
        <v>36032</v>
      </c>
      <c r="D7098" s="6" t="s">
        <v>36018</v>
      </c>
      <c r="E7098" s="5" t="s">
        <v>36012</v>
      </c>
      <c r="F7098" s="5" t="s">
        <v>29618</v>
      </c>
      <c r="G7098" s="6" t="s">
        <v>36033</v>
      </c>
      <c r="H7098" s="5" t="s">
        <v>36034</v>
      </c>
      <c r="I7098" s="8" t="s">
        <v>36035</v>
      </c>
      <c r="J7098" s="5" t="s">
        <v>42</v>
      </c>
      <c r="K7098" s="5" t="s">
        <v>711</v>
      </c>
    </row>
    <row r="7099">
      <c r="A7099" s="4">
        <v>4056.0</v>
      </c>
      <c r="B7099" s="5" t="s">
        <v>36036</v>
      </c>
      <c r="C7099" s="5" t="s">
        <v>36037</v>
      </c>
      <c r="D7099" s="6" t="s">
        <v>36018</v>
      </c>
      <c r="E7099" s="5" t="s">
        <v>36012</v>
      </c>
      <c r="F7099" s="5" t="s">
        <v>29618</v>
      </c>
      <c r="G7099" s="6" t="s">
        <v>36038</v>
      </c>
      <c r="H7099" s="7" t="s">
        <v>36039</v>
      </c>
      <c r="I7099" s="18" t="s">
        <v>36040</v>
      </c>
      <c r="J7099" s="5" t="s">
        <v>42</v>
      </c>
      <c r="K7099" s="5" t="s">
        <v>1410</v>
      </c>
    </row>
    <row r="7100">
      <c r="A7100" s="4">
        <v>4055.0</v>
      </c>
      <c r="B7100" s="5" t="s">
        <v>36036</v>
      </c>
      <c r="C7100" s="5" t="s">
        <v>36041</v>
      </c>
      <c r="D7100" s="6" t="s">
        <v>36018</v>
      </c>
      <c r="E7100" s="5" t="s">
        <v>36012</v>
      </c>
      <c r="F7100" s="5" t="s">
        <v>29618</v>
      </c>
      <c r="G7100" s="6" t="s">
        <v>36042</v>
      </c>
      <c r="H7100" s="7" t="s">
        <v>36039</v>
      </c>
      <c r="I7100" s="18" t="s">
        <v>36043</v>
      </c>
      <c r="J7100" s="5" t="s">
        <v>42</v>
      </c>
      <c r="K7100" s="5" t="s">
        <v>109</v>
      </c>
    </row>
    <row r="7101">
      <c r="A7101" s="4">
        <v>4054.0</v>
      </c>
      <c r="B7101" s="5" t="s">
        <v>36044</v>
      </c>
      <c r="C7101" s="5" t="s">
        <v>36045</v>
      </c>
      <c r="D7101" s="6" t="s">
        <v>36046</v>
      </c>
      <c r="E7101" s="5" t="s">
        <v>36047</v>
      </c>
      <c r="F7101" s="5" t="s">
        <v>29618</v>
      </c>
      <c r="G7101" s="6" t="s">
        <v>36048</v>
      </c>
      <c r="H7101" s="7" t="s">
        <v>36049</v>
      </c>
      <c r="I7101" s="8" t="str">
        <f t="shared" ref="I7101:I7102" si="63">LOWER(SUBSTITUTE(SUBSTITUTE(SUBSTITUTE(SUBSTITUTE(SUBSTITUTE(SUBSTITUTE(SUBSTITUTE(B7101,"S.L.",""),"SL",""),"S.A.",""),"SA","")," ",""),".",""),",",""))&amp;".com"</f>
        <v>donmiguelplaza.com</v>
      </c>
      <c r="J7101" s="5" t="s">
        <v>42</v>
      </c>
      <c r="K7101" s="5" t="s">
        <v>19</v>
      </c>
    </row>
    <row r="7102">
      <c r="A7102" s="4">
        <v>4053.0</v>
      </c>
      <c r="B7102" s="5" t="s">
        <v>36050</v>
      </c>
      <c r="C7102" s="5" t="s">
        <v>36051</v>
      </c>
      <c r="D7102" s="6" t="s">
        <v>36052</v>
      </c>
      <c r="E7102" s="5" t="s">
        <v>36053</v>
      </c>
      <c r="F7102" s="5" t="s">
        <v>29618</v>
      </c>
      <c r="G7102" s="6" t="s">
        <v>36054</v>
      </c>
      <c r="H7102" s="7" t="s">
        <v>36055</v>
      </c>
      <c r="I7102" s="8" t="str">
        <f t="shared" si="63"/>
        <v>lakabila.com</v>
      </c>
      <c r="J7102" s="5" t="s">
        <v>18</v>
      </c>
      <c r="K7102" s="5" t="s">
        <v>260</v>
      </c>
    </row>
    <row r="7103">
      <c r="A7103" s="4">
        <v>4052.0</v>
      </c>
      <c r="B7103" s="5" t="s">
        <v>36056</v>
      </c>
      <c r="C7103" s="5" t="s">
        <v>36057</v>
      </c>
      <c r="D7103" s="6" t="s">
        <v>36058</v>
      </c>
      <c r="E7103" s="5" t="s">
        <v>36059</v>
      </c>
      <c r="F7103" s="5" t="s">
        <v>29618</v>
      </c>
      <c r="G7103" s="6" t="s">
        <v>36060</v>
      </c>
      <c r="H7103" s="5" t="s">
        <v>36061</v>
      </c>
      <c r="I7103" s="8" t="s">
        <v>36062</v>
      </c>
      <c r="J7103" s="5" t="s">
        <v>18</v>
      </c>
      <c r="K7103" s="4" t="s">
        <v>42</v>
      </c>
    </row>
    <row r="7104">
      <c r="A7104" s="4">
        <v>4051.0</v>
      </c>
      <c r="B7104" s="5" t="s">
        <v>36063</v>
      </c>
      <c r="C7104" s="5" t="s">
        <v>36064</v>
      </c>
      <c r="D7104" s="6" t="s">
        <v>36065</v>
      </c>
      <c r="E7104" s="5" t="s">
        <v>36066</v>
      </c>
      <c r="F7104" s="5" t="s">
        <v>29618</v>
      </c>
      <c r="G7104" s="6" t="s">
        <v>36067</v>
      </c>
      <c r="H7104" s="7" t="s">
        <v>36068</v>
      </c>
      <c r="I7104" s="18" t="s">
        <v>36069</v>
      </c>
      <c r="J7104" s="5" t="s">
        <v>42</v>
      </c>
      <c r="K7104" s="5" t="s">
        <v>74</v>
      </c>
    </row>
    <row r="7105">
      <c r="A7105" s="4">
        <v>4050.0</v>
      </c>
      <c r="B7105" s="5" t="s">
        <v>36070</v>
      </c>
      <c r="C7105" s="5" t="s">
        <v>36071</v>
      </c>
      <c r="D7105" s="6" t="s">
        <v>36072</v>
      </c>
      <c r="E7105" s="5" t="s">
        <v>36066</v>
      </c>
      <c r="F7105" s="5" t="s">
        <v>29618</v>
      </c>
      <c r="G7105" s="6" t="s">
        <v>36073</v>
      </c>
      <c r="H7105" s="7" t="s">
        <v>36074</v>
      </c>
      <c r="I7105" s="8" t="str">
        <f>LOWER(SUBSTITUTE(SUBSTITUTE(SUBSTITUTE(SUBSTITUTE(SUBSTITUTE(SUBSTITUTE(SUBSTITUTE(B7105,"S.L.",""),"SL",""),"S.A.",""),"SA","")," ",""),".",""),",",""))&amp;".com"</f>
        <v>zapata.com</v>
      </c>
      <c r="J7105" s="5" t="s">
        <v>108</v>
      </c>
      <c r="K7105" s="5" t="s">
        <v>426</v>
      </c>
    </row>
    <row r="7106">
      <c r="A7106" s="4">
        <v>4049.0</v>
      </c>
      <c r="B7106" s="5" t="s">
        <v>36075</v>
      </c>
      <c r="C7106" s="5" t="s">
        <v>36076</v>
      </c>
      <c r="D7106" s="6" t="s">
        <v>35998</v>
      </c>
      <c r="E7106" s="5" t="s">
        <v>35992</v>
      </c>
      <c r="F7106" s="5" t="s">
        <v>29618</v>
      </c>
      <c r="G7106" s="6" t="s">
        <v>36077</v>
      </c>
      <c r="H7106" s="7" t="s">
        <v>36078</v>
      </c>
      <c r="I7106" s="18" t="s">
        <v>36079</v>
      </c>
      <c r="J7106" s="5" t="s">
        <v>108</v>
      </c>
      <c r="K7106" s="5" t="s">
        <v>1885</v>
      </c>
    </row>
    <row r="7107">
      <c r="A7107" s="4">
        <v>4048.0</v>
      </c>
      <c r="B7107" s="5" t="s">
        <v>36080</v>
      </c>
      <c r="C7107" s="5" t="s">
        <v>36081</v>
      </c>
      <c r="D7107" s="6" t="s">
        <v>29616</v>
      </c>
      <c r="E7107" s="5" t="s">
        <v>29617</v>
      </c>
      <c r="F7107" s="5" t="s">
        <v>29618</v>
      </c>
      <c r="G7107" s="6" t="s">
        <v>36082</v>
      </c>
      <c r="H7107" s="5" t="s">
        <v>36083</v>
      </c>
      <c r="I7107" s="8" t="s">
        <v>24423</v>
      </c>
      <c r="J7107" s="5" t="s">
        <v>93</v>
      </c>
      <c r="K7107" s="5" t="s">
        <v>36084</v>
      </c>
    </row>
    <row r="7108">
      <c r="A7108" s="4">
        <v>4047.0</v>
      </c>
      <c r="B7108" s="5" t="s">
        <v>36085</v>
      </c>
      <c r="C7108" s="5" t="s">
        <v>36086</v>
      </c>
      <c r="D7108" s="6" t="s">
        <v>29616</v>
      </c>
      <c r="E7108" s="5" t="s">
        <v>29617</v>
      </c>
      <c r="F7108" s="5" t="s">
        <v>29618</v>
      </c>
      <c r="G7108" s="6" t="s">
        <v>36087</v>
      </c>
      <c r="H7108" s="5" t="s">
        <v>23791</v>
      </c>
      <c r="I7108" s="8" t="s">
        <v>24423</v>
      </c>
      <c r="J7108" s="5" t="s">
        <v>18</v>
      </c>
      <c r="K7108" s="5" t="s">
        <v>36088</v>
      </c>
    </row>
    <row r="7109">
      <c r="A7109" s="4">
        <v>4046.0</v>
      </c>
      <c r="B7109" s="5" t="s">
        <v>36089</v>
      </c>
      <c r="C7109" s="5" t="s">
        <v>36090</v>
      </c>
      <c r="D7109" s="6" t="s">
        <v>36091</v>
      </c>
      <c r="E7109" s="5" t="s">
        <v>35945</v>
      </c>
      <c r="F7109" s="5" t="s">
        <v>29618</v>
      </c>
      <c r="G7109" s="6" t="s">
        <v>36092</v>
      </c>
      <c r="H7109" s="5" t="s">
        <v>36093</v>
      </c>
      <c r="I7109" s="8" t="s">
        <v>36094</v>
      </c>
      <c r="J7109" s="5" t="s">
        <v>18</v>
      </c>
      <c r="K7109" s="4" t="s">
        <v>42</v>
      </c>
    </row>
    <row r="7110">
      <c r="A7110" s="4">
        <v>4045.0</v>
      </c>
      <c r="B7110" s="5" t="s">
        <v>36095</v>
      </c>
      <c r="C7110" s="5" t="s">
        <v>36096</v>
      </c>
      <c r="D7110" s="6" t="s">
        <v>36097</v>
      </c>
      <c r="E7110" s="5" t="s">
        <v>36012</v>
      </c>
      <c r="F7110" s="5" t="s">
        <v>29618</v>
      </c>
      <c r="G7110" s="6" t="s">
        <v>36098</v>
      </c>
      <c r="H7110" s="5" t="s">
        <v>36099</v>
      </c>
      <c r="I7110" s="8" t="s">
        <v>36100</v>
      </c>
      <c r="J7110" s="5" t="s">
        <v>18</v>
      </c>
      <c r="K7110" s="5" t="s">
        <v>553</v>
      </c>
    </row>
    <row r="7111">
      <c r="A7111" s="4">
        <v>4044.0</v>
      </c>
      <c r="B7111" s="5" t="s">
        <v>36101</v>
      </c>
      <c r="C7111" s="5" t="s">
        <v>36102</v>
      </c>
      <c r="D7111" s="6" t="s">
        <v>36103</v>
      </c>
      <c r="E7111" s="5" t="s">
        <v>36104</v>
      </c>
      <c r="F7111" s="5" t="s">
        <v>29618</v>
      </c>
      <c r="G7111" s="6" t="s">
        <v>36105</v>
      </c>
      <c r="H7111" s="7" t="s">
        <v>36106</v>
      </c>
      <c r="I7111" s="8" t="str">
        <f t="shared" ref="I7111:I7112" si="64">LOWER(SUBSTITUTE(SUBSTITUTE(SUBSTITUTE(SUBSTITUTE(SUBSTITUTE(SUBSTITUTE(SUBSTITUTE(B7111,"S.L.",""),"SL",""),"S.A.",""),"SA","")," ",""),".",""),",",""))&amp;".com"</f>
        <v>hotelchcabodegata.com</v>
      </c>
      <c r="J7111" s="5" t="s">
        <v>463</v>
      </c>
      <c r="K7111" s="4" t="s">
        <v>42</v>
      </c>
    </row>
    <row r="7112">
      <c r="A7112" s="4">
        <v>4043.0</v>
      </c>
      <c r="B7112" s="5" t="s">
        <v>36107</v>
      </c>
      <c r="C7112" s="5" t="s">
        <v>36108</v>
      </c>
      <c r="D7112" s="6" t="s">
        <v>36109</v>
      </c>
      <c r="E7112" s="5" t="s">
        <v>36110</v>
      </c>
      <c r="F7112" s="5" t="s">
        <v>29618</v>
      </c>
      <c r="G7112" s="6" t="s">
        <v>36111</v>
      </c>
      <c r="H7112" s="7" t="s">
        <v>36112</v>
      </c>
      <c r="I7112" s="8" t="str">
        <f t="shared" si="64"/>
        <v>lamarmitadeahlam.com</v>
      </c>
      <c r="J7112" s="5" t="s">
        <v>108</v>
      </c>
      <c r="K7112" s="5" t="s">
        <v>679</v>
      </c>
    </row>
    <row r="7113">
      <c r="A7113" s="4">
        <v>4042.0</v>
      </c>
      <c r="B7113" s="5" t="s">
        <v>36113</v>
      </c>
      <c r="C7113" s="5" t="s">
        <v>36114</v>
      </c>
      <c r="D7113" s="6" t="s">
        <v>36091</v>
      </c>
      <c r="E7113" s="5" t="s">
        <v>35945</v>
      </c>
      <c r="F7113" s="5" t="s">
        <v>29618</v>
      </c>
      <c r="G7113" s="6" t="s">
        <v>36115</v>
      </c>
      <c r="H7113" s="5" t="s">
        <v>36116</v>
      </c>
      <c r="I7113" s="8" t="s">
        <v>36117</v>
      </c>
      <c r="J7113" s="5" t="s">
        <v>108</v>
      </c>
      <c r="K7113" s="4" t="s">
        <v>42</v>
      </c>
    </row>
    <row r="7114">
      <c r="A7114" s="4">
        <v>4041.0</v>
      </c>
      <c r="B7114" s="5" t="s">
        <v>36118</v>
      </c>
      <c r="C7114" s="5" t="s">
        <v>36119</v>
      </c>
      <c r="D7114" s="6" t="s">
        <v>36120</v>
      </c>
      <c r="E7114" s="5" t="s">
        <v>36059</v>
      </c>
      <c r="F7114" s="5" t="s">
        <v>29618</v>
      </c>
      <c r="G7114" s="6" t="s">
        <v>36121</v>
      </c>
      <c r="H7114" s="5" t="s">
        <v>36122</v>
      </c>
      <c r="I7114" s="8" t="s">
        <v>36123</v>
      </c>
      <c r="J7114" s="5" t="s">
        <v>108</v>
      </c>
      <c r="K7114" s="5" t="s">
        <v>36124</v>
      </c>
    </row>
    <row r="7115">
      <c r="A7115" s="4">
        <v>4040.0</v>
      </c>
      <c r="B7115" s="5" t="s">
        <v>36125</v>
      </c>
      <c r="C7115" s="5" t="s">
        <v>36126</v>
      </c>
      <c r="D7115" s="6" t="s">
        <v>36120</v>
      </c>
      <c r="E7115" s="5" t="s">
        <v>36059</v>
      </c>
      <c r="F7115" s="5" t="s">
        <v>29618</v>
      </c>
      <c r="G7115" s="6" t="s">
        <v>36127</v>
      </c>
      <c r="H7115" s="5" t="s">
        <v>36128</v>
      </c>
      <c r="I7115" s="8" t="s">
        <v>36129</v>
      </c>
      <c r="J7115" s="5" t="s">
        <v>108</v>
      </c>
      <c r="K7115" s="5" t="s">
        <v>26558</v>
      </c>
    </row>
    <row r="7116">
      <c r="A7116" s="4">
        <v>4039.0</v>
      </c>
      <c r="B7116" s="5" t="s">
        <v>36130</v>
      </c>
      <c r="C7116" s="5" t="s">
        <v>36131</v>
      </c>
      <c r="D7116" s="6" t="s">
        <v>29616</v>
      </c>
      <c r="E7116" s="5" t="s">
        <v>29617</v>
      </c>
      <c r="F7116" s="5" t="s">
        <v>29618</v>
      </c>
      <c r="G7116" s="6" t="s">
        <v>36132</v>
      </c>
      <c r="H7116" s="5" t="s">
        <v>36133</v>
      </c>
      <c r="I7116" s="8" t="s">
        <v>493</v>
      </c>
      <c r="J7116" s="5" t="s">
        <v>18</v>
      </c>
      <c r="K7116" s="5" t="s">
        <v>2683</v>
      </c>
    </row>
    <row r="7117">
      <c r="A7117" s="4">
        <v>4038.0</v>
      </c>
      <c r="B7117" s="5" t="s">
        <v>36134</v>
      </c>
      <c r="C7117" s="5" t="s">
        <v>36135</v>
      </c>
      <c r="D7117" s="6" t="s">
        <v>29616</v>
      </c>
      <c r="E7117" s="5" t="s">
        <v>29617</v>
      </c>
      <c r="F7117" s="5" t="s">
        <v>29618</v>
      </c>
      <c r="G7117" s="6" t="s">
        <v>36136</v>
      </c>
      <c r="H7117" s="5" t="s">
        <v>36137</v>
      </c>
      <c r="I7117" s="8" t="s">
        <v>36138</v>
      </c>
      <c r="J7117" s="5" t="s">
        <v>108</v>
      </c>
      <c r="K7117" s="5" t="s">
        <v>35</v>
      </c>
    </row>
    <row r="7118">
      <c r="A7118" s="4">
        <v>4037.0</v>
      </c>
      <c r="B7118" s="5" t="s">
        <v>36139</v>
      </c>
      <c r="C7118" s="5" t="s">
        <v>36140</v>
      </c>
      <c r="D7118" s="6" t="s">
        <v>29616</v>
      </c>
      <c r="E7118" s="5" t="s">
        <v>29617</v>
      </c>
      <c r="F7118" s="5" t="s">
        <v>29618</v>
      </c>
      <c r="G7118" s="6" t="s">
        <v>36141</v>
      </c>
      <c r="H7118" s="7" t="s">
        <v>36142</v>
      </c>
      <c r="I7118" s="18" t="s">
        <v>36143</v>
      </c>
      <c r="J7118" s="5" t="s">
        <v>18</v>
      </c>
      <c r="K7118" s="5" t="s">
        <v>5510</v>
      </c>
    </row>
    <row r="7119">
      <c r="A7119" s="4">
        <v>4036.0</v>
      </c>
      <c r="B7119" s="5" t="s">
        <v>36144</v>
      </c>
      <c r="C7119" s="5" t="s">
        <v>36145</v>
      </c>
      <c r="D7119" s="6" t="s">
        <v>29616</v>
      </c>
      <c r="E7119" s="5" t="s">
        <v>29617</v>
      </c>
      <c r="F7119" s="5" t="s">
        <v>29618</v>
      </c>
      <c r="G7119" s="6" t="s">
        <v>36146</v>
      </c>
      <c r="H7119" s="5" t="s">
        <v>36147</v>
      </c>
      <c r="I7119" s="8" t="s">
        <v>10074</v>
      </c>
      <c r="J7119" s="5" t="s">
        <v>18</v>
      </c>
      <c r="K7119" s="5" t="s">
        <v>21471</v>
      </c>
    </row>
    <row r="7120">
      <c r="A7120" s="4">
        <v>4035.0</v>
      </c>
      <c r="B7120" s="5" t="s">
        <v>36148</v>
      </c>
      <c r="C7120" s="5" t="s">
        <v>36149</v>
      </c>
      <c r="D7120" s="6" t="s">
        <v>29616</v>
      </c>
      <c r="E7120" s="5" t="s">
        <v>29617</v>
      </c>
      <c r="F7120" s="5" t="s">
        <v>29618</v>
      </c>
      <c r="G7120" s="6" t="s">
        <v>36150</v>
      </c>
      <c r="H7120" s="5" t="s">
        <v>36151</v>
      </c>
      <c r="I7120" s="8" t="s">
        <v>14795</v>
      </c>
      <c r="J7120" s="5" t="s">
        <v>51</v>
      </c>
      <c r="K7120" s="4" t="s">
        <v>42</v>
      </c>
    </row>
    <row r="7121">
      <c r="A7121" s="4">
        <v>4034.0</v>
      </c>
      <c r="B7121" s="5" t="s">
        <v>36152</v>
      </c>
      <c r="C7121" s="5" t="s">
        <v>36153</v>
      </c>
      <c r="D7121" s="6" t="s">
        <v>29616</v>
      </c>
      <c r="E7121" s="5" t="s">
        <v>29617</v>
      </c>
      <c r="F7121" s="5" t="s">
        <v>29618</v>
      </c>
      <c r="G7121" s="6" t="s">
        <v>36154</v>
      </c>
      <c r="H7121" s="7" t="s">
        <v>36155</v>
      </c>
      <c r="I7121" s="8" t="str">
        <f t="shared" ref="I7121:I7122" si="65">LOWER(SUBSTITUTE(SUBSTITUTE(SUBSTITUTE(SUBSTITUTE(SUBSTITUTE(SUBSTITUTE(SUBSTITUTE(B7121,"S.L.",""),"SL",""),"S.A.",""),"SA","")," ",""),".",""),",",""))&amp;".com"</f>
        <v>granvistamarina.com</v>
      </c>
      <c r="J7121" s="5" t="s">
        <v>18</v>
      </c>
      <c r="K7121" s="4" t="s">
        <v>42</v>
      </c>
    </row>
    <row r="7122">
      <c r="A7122" s="4">
        <v>4033.0</v>
      </c>
      <c r="B7122" s="5" t="s">
        <v>36156</v>
      </c>
      <c r="C7122" s="5" t="s">
        <v>36157</v>
      </c>
      <c r="D7122" s="6" t="s">
        <v>29616</v>
      </c>
      <c r="E7122" s="5" t="s">
        <v>29617</v>
      </c>
      <c r="F7122" s="5" t="s">
        <v>29618</v>
      </c>
      <c r="G7122" s="6" t="s">
        <v>36158</v>
      </c>
      <c r="H7122" s="7" t="s">
        <v>36159</v>
      </c>
      <c r="I7122" s="8" t="str">
        <f t="shared" si="65"/>
        <v>mojacarplaya.com</v>
      </c>
      <c r="J7122" s="5" t="s">
        <v>42</v>
      </c>
      <c r="K7122" s="5" t="s">
        <v>35</v>
      </c>
    </row>
    <row r="7123">
      <c r="A7123" s="4">
        <v>4032.0</v>
      </c>
      <c r="B7123" s="5" t="s">
        <v>36160</v>
      </c>
      <c r="C7123" s="5" t="s">
        <v>36161</v>
      </c>
      <c r="D7123" s="6" t="s">
        <v>29616</v>
      </c>
      <c r="E7123" s="5" t="s">
        <v>29617</v>
      </c>
      <c r="F7123" s="5" t="s">
        <v>29618</v>
      </c>
      <c r="G7123" s="6" t="s">
        <v>36162</v>
      </c>
      <c r="H7123" s="7" t="s">
        <v>36163</v>
      </c>
      <c r="I7123" s="18" t="s">
        <v>36164</v>
      </c>
      <c r="J7123" s="5" t="s">
        <v>42</v>
      </c>
      <c r="K7123" s="5" t="s">
        <v>420</v>
      </c>
    </row>
    <row r="7124">
      <c r="A7124" s="4">
        <v>4031.0</v>
      </c>
      <c r="B7124" s="5" t="s">
        <v>36165</v>
      </c>
      <c r="C7124" s="5" t="s">
        <v>36166</v>
      </c>
      <c r="D7124" s="6" t="s">
        <v>36167</v>
      </c>
      <c r="E7124" s="5" t="s">
        <v>36168</v>
      </c>
      <c r="F7124" s="5" t="s">
        <v>29618</v>
      </c>
      <c r="G7124" s="6" t="s">
        <v>36169</v>
      </c>
      <c r="H7124" s="5" t="s">
        <v>36170</v>
      </c>
      <c r="I7124" s="9" t="s">
        <v>36171</v>
      </c>
      <c r="J7124" s="5" t="s">
        <v>93</v>
      </c>
      <c r="K7124" s="5" t="s">
        <v>420</v>
      </c>
    </row>
    <row r="7125">
      <c r="A7125" s="4">
        <v>4030.0</v>
      </c>
      <c r="B7125" s="5" t="s">
        <v>36172</v>
      </c>
      <c r="C7125" s="5" t="s">
        <v>36173</v>
      </c>
      <c r="D7125" s="6" t="s">
        <v>36174</v>
      </c>
      <c r="E7125" s="5" t="s">
        <v>36175</v>
      </c>
      <c r="F7125" s="5" t="s">
        <v>29618</v>
      </c>
      <c r="G7125" s="6" t="s">
        <v>36176</v>
      </c>
      <c r="H7125" s="7" t="s">
        <v>36177</v>
      </c>
      <c r="I7125" s="8" t="str">
        <f>LOWER(SUBSTITUTE(SUBSTITUTE(SUBSTITUTE(SUBSTITUTE(SUBSTITUTE(SUBSTITUTE(SUBSTITUTE(B7125,"S.L.",""),"SL",""),"S.A.",""),"SA","")," ",""),".",""),",",""))&amp;".com"</f>
        <v>benatosalet.com</v>
      </c>
      <c r="J7125" s="5" t="s">
        <v>93</v>
      </c>
      <c r="K7125" s="4" t="s">
        <v>42</v>
      </c>
    </row>
    <row r="7126">
      <c r="A7126" s="4">
        <v>4029.0</v>
      </c>
      <c r="B7126" s="5" t="s">
        <v>36178</v>
      </c>
      <c r="C7126" s="5" t="s">
        <v>36179</v>
      </c>
      <c r="D7126" s="6" t="s">
        <v>36180</v>
      </c>
      <c r="E7126" s="5" t="s">
        <v>36181</v>
      </c>
      <c r="F7126" s="5" t="s">
        <v>29618</v>
      </c>
      <c r="G7126" s="6" t="s">
        <v>36182</v>
      </c>
      <c r="H7126" s="5" t="s">
        <v>36183</v>
      </c>
      <c r="I7126" s="9" t="s">
        <v>36184</v>
      </c>
      <c r="J7126" s="5" t="s">
        <v>18</v>
      </c>
      <c r="K7126" s="5" t="s">
        <v>679</v>
      </c>
    </row>
    <row r="7127">
      <c r="A7127" s="4">
        <v>4028.0</v>
      </c>
      <c r="B7127" s="5" t="s">
        <v>36185</v>
      </c>
      <c r="C7127" s="5" t="s">
        <v>36186</v>
      </c>
      <c r="D7127" s="6" t="s">
        <v>35984</v>
      </c>
      <c r="E7127" s="5" t="s">
        <v>35985</v>
      </c>
      <c r="F7127" s="5" t="s">
        <v>29618</v>
      </c>
      <c r="G7127" s="6" t="s">
        <v>36187</v>
      </c>
      <c r="H7127" s="5" t="s">
        <v>36188</v>
      </c>
      <c r="I7127" s="8" t="s">
        <v>36189</v>
      </c>
      <c r="J7127" s="5" t="s">
        <v>51</v>
      </c>
      <c r="K7127" s="5" t="s">
        <v>35</v>
      </c>
    </row>
    <row r="7128">
      <c r="A7128" s="4">
        <v>4027.0</v>
      </c>
      <c r="B7128" s="5" t="s">
        <v>36190</v>
      </c>
      <c r="C7128" s="5" t="s">
        <v>36191</v>
      </c>
      <c r="D7128" s="6" t="s">
        <v>36192</v>
      </c>
      <c r="E7128" s="5" t="s">
        <v>35981</v>
      </c>
      <c r="F7128" s="5" t="s">
        <v>29618</v>
      </c>
      <c r="G7128" s="6" t="s">
        <v>36193</v>
      </c>
      <c r="H7128" s="5" t="s">
        <v>36194</v>
      </c>
      <c r="I7128" s="8" t="s">
        <v>36195</v>
      </c>
      <c r="J7128" s="5" t="s">
        <v>18</v>
      </c>
      <c r="K7128" s="5" t="s">
        <v>212</v>
      </c>
    </row>
    <row r="7129">
      <c r="A7129" s="4">
        <v>4026.0</v>
      </c>
      <c r="B7129" s="5" t="s">
        <v>36196</v>
      </c>
      <c r="C7129" s="5" t="s">
        <v>36197</v>
      </c>
      <c r="D7129" s="6" t="s">
        <v>36103</v>
      </c>
      <c r="E7129" s="5" t="s">
        <v>36104</v>
      </c>
      <c r="F7129" s="5" t="s">
        <v>29618</v>
      </c>
      <c r="G7129" s="6" t="s">
        <v>36198</v>
      </c>
      <c r="H7129" s="5" t="s">
        <v>36199</v>
      </c>
      <c r="I7129" s="8" t="s">
        <v>36200</v>
      </c>
      <c r="J7129" s="5" t="s">
        <v>42</v>
      </c>
      <c r="K7129" s="5" t="s">
        <v>782</v>
      </c>
    </row>
    <row r="7130">
      <c r="A7130" s="4">
        <v>4025.0</v>
      </c>
      <c r="B7130" s="5" t="s">
        <v>36201</v>
      </c>
      <c r="C7130" s="5" t="s">
        <v>36202</v>
      </c>
      <c r="D7130" s="6" t="s">
        <v>36103</v>
      </c>
      <c r="E7130" s="5" t="s">
        <v>36104</v>
      </c>
      <c r="F7130" s="5" t="s">
        <v>29618</v>
      </c>
      <c r="G7130" s="6" t="s">
        <v>36203</v>
      </c>
      <c r="H7130" s="7" t="s">
        <v>36204</v>
      </c>
      <c r="I7130" s="4" t="str">
        <f>LOWER(SUBSTITUTE(SUBSTITUTE(SUBSTITUTE(SUBSTITUTE(SUBSTITUTE(SUBSTITUTE(SUBSTITUTE(B7130,"S.L.",""),"SL",""),"S.A.",""),"SA","")," ",""),".",""),",",""))&amp;".com"</f>
        <v>hotel&amp;hostallaspalmas.com</v>
      </c>
      <c r="J7130" s="5" t="s">
        <v>18</v>
      </c>
      <c r="K7130" s="5" t="s">
        <v>553</v>
      </c>
    </row>
    <row r="7131">
      <c r="A7131" s="4">
        <v>4024.0</v>
      </c>
      <c r="B7131" s="5" t="s">
        <v>36205</v>
      </c>
      <c r="C7131" s="5" t="s">
        <v>36206</v>
      </c>
      <c r="D7131" s="6" t="s">
        <v>36103</v>
      </c>
      <c r="E7131" s="5" t="s">
        <v>36104</v>
      </c>
      <c r="F7131" s="5" t="s">
        <v>29618</v>
      </c>
      <c r="G7131" s="6" t="s">
        <v>36207</v>
      </c>
      <c r="H7131" s="5" t="s">
        <v>36208</v>
      </c>
      <c r="I7131" s="8" t="s">
        <v>36209</v>
      </c>
      <c r="J7131" s="5" t="s">
        <v>42</v>
      </c>
      <c r="K7131" s="5" t="s">
        <v>578</v>
      </c>
    </row>
    <row r="7132">
      <c r="A7132" s="4">
        <v>4023.0</v>
      </c>
      <c r="B7132" s="5" t="s">
        <v>36210</v>
      </c>
      <c r="C7132" s="5" t="s">
        <v>36211</v>
      </c>
      <c r="D7132" s="6" t="s">
        <v>36212</v>
      </c>
      <c r="E7132" s="5" t="s">
        <v>36213</v>
      </c>
      <c r="F7132" s="5" t="s">
        <v>29618</v>
      </c>
      <c r="G7132" s="6" t="s">
        <v>36214</v>
      </c>
      <c r="H7132" s="5" t="s">
        <v>36215</v>
      </c>
      <c r="I7132" s="8" t="s">
        <v>36216</v>
      </c>
      <c r="J7132" s="5" t="s">
        <v>93</v>
      </c>
      <c r="K7132" s="5" t="s">
        <v>294</v>
      </c>
    </row>
    <row r="7133">
      <c r="A7133" s="4">
        <v>4022.0</v>
      </c>
      <c r="B7133" s="5" t="s">
        <v>36217</v>
      </c>
      <c r="C7133" s="5" t="s">
        <v>36218</v>
      </c>
      <c r="D7133" s="6" t="s">
        <v>29616</v>
      </c>
      <c r="E7133" s="5" t="s">
        <v>29617</v>
      </c>
      <c r="F7133" s="5" t="s">
        <v>29618</v>
      </c>
      <c r="G7133" s="6" t="s">
        <v>36219</v>
      </c>
      <c r="H7133" s="7" t="s">
        <v>36220</v>
      </c>
      <c r="I7133" s="18" t="s">
        <v>36221</v>
      </c>
      <c r="J7133" s="5" t="s">
        <v>51</v>
      </c>
      <c r="K7133" s="5" t="s">
        <v>7640</v>
      </c>
    </row>
    <row r="7134">
      <c r="A7134" s="4">
        <v>4021.0</v>
      </c>
      <c r="B7134" s="5" t="s">
        <v>36222</v>
      </c>
      <c r="C7134" s="5" t="s">
        <v>36223</v>
      </c>
      <c r="D7134" s="6" t="s">
        <v>36224</v>
      </c>
      <c r="E7134" s="5" t="s">
        <v>36225</v>
      </c>
      <c r="F7134" s="5" t="s">
        <v>29618</v>
      </c>
      <c r="G7134" s="6" t="s">
        <v>36226</v>
      </c>
      <c r="H7134" s="7" t="s">
        <v>36227</v>
      </c>
      <c r="I7134" s="8" t="str">
        <f>LOWER(SUBSTITUTE(SUBSTITUTE(SUBSTITUTE(SUBSTITUTE(SUBSTITUTE(SUBSTITUTE(SUBSTITUTE(B7134,"S.L.",""),"SL",""),"S.A.",""),"SA","")," ",""),".",""),",",""))&amp;".com"</f>
        <v>villademacael.com</v>
      </c>
      <c r="J7134" s="5" t="s">
        <v>51</v>
      </c>
      <c r="K7134" s="5" t="s">
        <v>19</v>
      </c>
    </row>
    <row r="7135">
      <c r="A7135" s="4">
        <v>4020.0</v>
      </c>
      <c r="B7135" s="5" t="s">
        <v>36228</v>
      </c>
      <c r="C7135" s="5" t="s">
        <v>36229</v>
      </c>
      <c r="D7135" s="6" t="s">
        <v>36230</v>
      </c>
      <c r="E7135" s="5" t="s">
        <v>36231</v>
      </c>
      <c r="F7135" s="5" t="s">
        <v>29618</v>
      </c>
      <c r="G7135" s="6" t="s">
        <v>36232</v>
      </c>
      <c r="H7135" s="5" t="s">
        <v>36233</v>
      </c>
      <c r="I7135" s="8" t="s">
        <v>36234</v>
      </c>
      <c r="J7135" s="5" t="s">
        <v>18</v>
      </c>
      <c r="K7135" s="5" t="s">
        <v>375</v>
      </c>
    </row>
    <row r="7136">
      <c r="A7136" s="4">
        <v>4019.0</v>
      </c>
      <c r="B7136" s="5" t="s">
        <v>36235</v>
      </c>
      <c r="C7136" s="5" t="s">
        <v>36236</v>
      </c>
      <c r="D7136" s="6" t="s">
        <v>36237</v>
      </c>
      <c r="E7136" s="5" t="s">
        <v>36238</v>
      </c>
      <c r="F7136" s="5" t="s">
        <v>29618</v>
      </c>
      <c r="G7136" s="6" t="s">
        <v>36239</v>
      </c>
      <c r="H7136" s="7" t="s">
        <v>36240</v>
      </c>
      <c r="I7136" s="18" t="s">
        <v>36241</v>
      </c>
      <c r="J7136" s="5" t="s">
        <v>42</v>
      </c>
      <c r="K7136" s="5" t="s">
        <v>52</v>
      </c>
    </row>
    <row r="7137">
      <c r="A7137" s="4">
        <v>4018.0</v>
      </c>
      <c r="B7137" s="5" t="s">
        <v>36242</v>
      </c>
      <c r="C7137" s="5" t="s">
        <v>36243</v>
      </c>
      <c r="D7137" s="6" t="s">
        <v>36244</v>
      </c>
      <c r="E7137" s="5" t="s">
        <v>36245</v>
      </c>
      <c r="F7137" s="5" t="s">
        <v>29618</v>
      </c>
      <c r="G7137" s="6" t="s">
        <v>36246</v>
      </c>
      <c r="H7137" s="5" t="s">
        <v>36247</v>
      </c>
      <c r="I7137" s="9" t="s">
        <v>36248</v>
      </c>
      <c r="J7137" s="5" t="s">
        <v>51</v>
      </c>
      <c r="K7137" s="5" t="s">
        <v>2462</v>
      </c>
    </row>
    <row r="7138">
      <c r="A7138" s="4">
        <v>4017.0</v>
      </c>
      <c r="B7138" s="5" t="s">
        <v>36249</v>
      </c>
      <c r="C7138" s="5" t="s">
        <v>36250</v>
      </c>
      <c r="D7138" s="6" t="s">
        <v>36251</v>
      </c>
      <c r="E7138" s="5" t="s">
        <v>36005</v>
      </c>
      <c r="F7138" s="5" t="s">
        <v>29618</v>
      </c>
      <c r="G7138" s="6" t="s">
        <v>36252</v>
      </c>
      <c r="H7138" s="5" t="s">
        <v>36253</v>
      </c>
      <c r="I7138" s="9" t="s">
        <v>36254</v>
      </c>
      <c r="J7138" s="5" t="s">
        <v>18</v>
      </c>
      <c r="K7138" s="5" t="s">
        <v>52</v>
      </c>
    </row>
    <row r="7139">
      <c r="A7139" s="4">
        <v>4016.0</v>
      </c>
      <c r="B7139" s="5" t="s">
        <v>36255</v>
      </c>
      <c r="C7139" s="5" t="s">
        <v>36256</v>
      </c>
      <c r="D7139" s="6" t="s">
        <v>36257</v>
      </c>
      <c r="E7139" s="5" t="s">
        <v>36258</v>
      </c>
      <c r="F7139" s="5" t="s">
        <v>29618</v>
      </c>
      <c r="G7139" s="6" t="s">
        <v>36259</v>
      </c>
      <c r="H7139" s="7" t="s">
        <v>36260</v>
      </c>
      <c r="I7139" s="8" t="str">
        <f t="shared" ref="I7139:I7140" si="66">LOWER(SUBSTITUTE(SUBSTITUTE(SUBSTITUTE(SUBSTITUTE(SUBSTITUTE(SUBSTITUTE(SUBSTITUTE(B7139,"S.L.",""),"SL",""),"S.A.",""),"SA","")," ",""),".",""),",",""))&amp;".com"</f>
        <v>hotelventalosgemelos.com</v>
      </c>
      <c r="J7139" s="5" t="s">
        <v>18</v>
      </c>
      <c r="K7139" s="4" t="s">
        <v>42</v>
      </c>
    </row>
    <row r="7140">
      <c r="A7140" s="4">
        <v>4015.0</v>
      </c>
      <c r="B7140" s="5" t="s">
        <v>36261</v>
      </c>
      <c r="C7140" s="5" t="s">
        <v>36262</v>
      </c>
      <c r="D7140" s="6" t="s">
        <v>36257</v>
      </c>
      <c r="E7140" s="5" t="s">
        <v>36258</v>
      </c>
      <c r="F7140" s="5" t="s">
        <v>29618</v>
      </c>
      <c r="G7140" s="6" t="s">
        <v>36263</v>
      </c>
      <c r="H7140" s="7" t="s">
        <v>36264</v>
      </c>
      <c r="I7140" s="8" t="str">
        <f t="shared" si="66"/>
        <v>lacasonadedonbruno.com</v>
      </c>
      <c r="J7140" s="5" t="s">
        <v>18</v>
      </c>
      <c r="K7140" s="4" t="s">
        <v>42</v>
      </c>
    </row>
    <row r="7141">
      <c r="A7141" s="4">
        <v>4014.0</v>
      </c>
      <c r="B7141" s="5" t="s">
        <v>36265</v>
      </c>
      <c r="C7141" s="5" t="s">
        <v>36266</v>
      </c>
      <c r="D7141" s="6" t="s">
        <v>29616</v>
      </c>
      <c r="E7141" s="5" t="s">
        <v>29617</v>
      </c>
      <c r="F7141" s="5" t="s">
        <v>29618</v>
      </c>
      <c r="G7141" s="6" t="s">
        <v>36267</v>
      </c>
      <c r="H7141" s="5" t="s">
        <v>36268</v>
      </c>
      <c r="I7141" s="8" t="s">
        <v>10074</v>
      </c>
      <c r="J7141" s="5" t="s">
        <v>108</v>
      </c>
      <c r="K7141" s="5" t="s">
        <v>35028</v>
      </c>
    </row>
    <row r="7142">
      <c r="A7142" s="4">
        <v>4013.0</v>
      </c>
      <c r="B7142" s="5" t="s">
        <v>36269</v>
      </c>
      <c r="C7142" s="5" t="s">
        <v>36270</v>
      </c>
      <c r="D7142" s="6" t="s">
        <v>35998</v>
      </c>
      <c r="E7142" s="5" t="s">
        <v>35992</v>
      </c>
      <c r="F7142" s="5" t="s">
        <v>29618</v>
      </c>
      <c r="G7142" s="6" t="s">
        <v>36271</v>
      </c>
      <c r="H7142" s="5" t="s">
        <v>36272</v>
      </c>
      <c r="I7142" s="8" t="s">
        <v>36273</v>
      </c>
      <c r="J7142" s="5" t="s">
        <v>18</v>
      </c>
      <c r="K7142" s="5" t="s">
        <v>254</v>
      </c>
    </row>
    <row r="7143">
      <c r="A7143" s="4">
        <v>4012.0</v>
      </c>
      <c r="B7143" s="5" t="s">
        <v>36274</v>
      </c>
      <c r="C7143" s="5" t="s">
        <v>36275</v>
      </c>
      <c r="D7143" s="6" t="s">
        <v>35998</v>
      </c>
      <c r="E7143" s="5" t="s">
        <v>35992</v>
      </c>
      <c r="F7143" s="5" t="s">
        <v>29618</v>
      </c>
      <c r="G7143" s="6" t="s">
        <v>36276</v>
      </c>
      <c r="H7143" s="7" t="s">
        <v>36277</v>
      </c>
      <c r="I7143" s="18" t="s">
        <v>36278</v>
      </c>
      <c r="J7143" s="5" t="s">
        <v>42</v>
      </c>
      <c r="K7143" s="5" t="s">
        <v>294</v>
      </c>
    </row>
    <row r="7144">
      <c r="A7144" s="4">
        <v>4011.0</v>
      </c>
      <c r="B7144" s="5" t="s">
        <v>36279</v>
      </c>
      <c r="C7144" s="5" t="s">
        <v>36280</v>
      </c>
      <c r="D7144" s="6" t="s">
        <v>36097</v>
      </c>
      <c r="E7144" s="5" t="s">
        <v>36012</v>
      </c>
      <c r="F7144" s="5" t="s">
        <v>29618</v>
      </c>
      <c r="G7144" s="6" t="s">
        <v>36281</v>
      </c>
      <c r="H7144" s="5" t="s">
        <v>36282</v>
      </c>
      <c r="I7144" s="8" t="s">
        <v>36283</v>
      </c>
      <c r="J7144" s="5" t="s">
        <v>18</v>
      </c>
      <c r="K7144" s="5" t="s">
        <v>160</v>
      </c>
    </row>
    <row r="7145">
      <c r="A7145" s="4">
        <v>4010.0</v>
      </c>
      <c r="B7145" s="5" t="s">
        <v>36284</v>
      </c>
      <c r="C7145" s="5" t="s">
        <v>36285</v>
      </c>
      <c r="D7145" s="6" t="s">
        <v>36097</v>
      </c>
      <c r="E7145" s="5" t="s">
        <v>36012</v>
      </c>
      <c r="F7145" s="5" t="s">
        <v>29618</v>
      </c>
      <c r="G7145" s="6" t="s">
        <v>36286</v>
      </c>
      <c r="H7145" s="7" t="s">
        <v>36287</v>
      </c>
      <c r="I7145" s="8" t="str">
        <f>LOWER(SUBSTITUTE(SUBSTITUTE(SUBSTITUTE(SUBSTITUTE(SUBSTITUTE(SUBSTITUTE(SUBSTITUTE(B7145,"S.L.",""),"SL",""),"S.A.",""),"SA","")," ",""),".",""),",",""))&amp;".com"</f>
        <v>lacortijda.com</v>
      </c>
      <c r="J7145" s="5" t="s">
        <v>51</v>
      </c>
      <c r="K7145" s="4" t="s">
        <v>42</v>
      </c>
    </row>
    <row r="7146">
      <c r="A7146" s="4">
        <v>4009.0</v>
      </c>
      <c r="B7146" s="5" t="s">
        <v>36288</v>
      </c>
      <c r="C7146" s="5" t="s">
        <v>36289</v>
      </c>
      <c r="D7146" s="6" t="s">
        <v>36290</v>
      </c>
      <c r="E7146" s="5" t="s">
        <v>36012</v>
      </c>
      <c r="F7146" s="5" t="s">
        <v>29618</v>
      </c>
      <c r="G7146" s="6" t="s">
        <v>36291</v>
      </c>
      <c r="H7146" s="7" t="s">
        <v>36292</v>
      </c>
      <c r="I7146" s="18" t="s">
        <v>36293</v>
      </c>
      <c r="J7146" s="5" t="s">
        <v>108</v>
      </c>
      <c r="K7146" s="5" t="s">
        <v>152</v>
      </c>
    </row>
    <row r="7147">
      <c r="A7147" s="4">
        <v>4008.0</v>
      </c>
      <c r="B7147" s="5" t="s">
        <v>36294</v>
      </c>
      <c r="C7147" s="5" t="s">
        <v>36295</v>
      </c>
      <c r="D7147" s="6" t="s">
        <v>36290</v>
      </c>
      <c r="E7147" s="5" t="s">
        <v>36012</v>
      </c>
      <c r="F7147" s="5" t="s">
        <v>29618</v>
      </c>
      <c r="G7147" s="6" t="s">
        <v>36296</v>
      </c>
      <c r="H7147" s="7" t="s">
        <v>36297</v>
      </c>
      <c r="I7147" s="18" t="s">
        <v>36298</v>
      </c>
      <c r="J7147" s="5" t="s">
        <v>42</v>
      </c>
      <c r="K7147" s="4" t="s">
        <v>42</v>
      </c>
    </row>
    <row r="7148">
      <c r="A7148" s="4">
        <v>4007.0</v>
      </c>
      <c r="B7148" s="5" t="s">
        <v>36299</v>
      </c>
      <c r="C7148" s="5" t="s">
        <v>36300</v>
      </c>
      <c r="D7148" s="6" t="s">
        <v>36301</v>
      </c>
      <c r="E7148" s="5" t="s">
        <v>36012</v>
      </c>
      <c r="F7148" s="5" t="s">
        <v>29618</v>
      </c>
      <c r="G7148" s="6" t="s">
        <v>36302</v>
      </c>
      <c r="H7148" s="7" t="s">
        <v>36303</v>
      </c>
      <c r="I7148" s="18" t="s">
        <v>36304</v>
      </c>
      <c r="J7148" s="5" t="s">
        <v>93</v>
      </c>
      <c r="K7148" s="5" t="s">
        <v>184</v>
      </c>
    </row>
    <row r="7149">
      <c r="A7149" s="4">
        <v>4006.0</v>
      </c>
      <c r="B7149" s="5" t="s">
        <v>36305</v>
      </c>
      <c r="C7149" s="5" t="s">
        <v>36306</v>
      </c>
      <c r="D7149" s="6" t="s">
        <v>36011</v>
      </c>
      <c r="E7149" s="5" t="s">
        <v>36012</v>
      </c>
      <c r="F7149" s="5" t="s">
        <v>29618</v>
      </c>
      <c r="G7149" s="6" t="s">
        <v>36307</v>
      </c>
      <c r="H7149" s="7" t="s">
        <v>36308</v>
      </c>
      <c r="I7149" s="18" t="s">
        <v>36309</v>
      </c>
      <c r="J7149" s="5" t="s">
        <v>5941</v>
      </c>
      <c r="K7149" s="5" t="s">
        <v>233</v>
      </c>
    </row>
    <row r="7150">
      <c r="A7150" s="4">
        <v>4005.0</v>
      </c>
      <c r="B7150" s="5" t="s">
        <v>36310</v>
      </c>
      <c r="C7150" s="5" t="s">
        <v>36311</v>
      </c>
      <c r="D7150" s="6" t="s">
        <v>36018</v>
      </c>
      <c r="E7150" s="5" t="s">
        <v>36012</v>
      </c>
      <c r="F7150" s="5" t="s">
        <v>29618</v>
      </c>
      <c r="G7150" s="6" t="s">
        <v>36312</v>
      </c>
      <c r="H7150" s="7" t="s">
        <v>36313</v>
      </c>
      <c r="I7150" s="8" t="str">
        <f t="shared" ref="I7150:I7151" si="67">LOWER(SUBSTITUTE(SUBSTITUTE(SUBSTITUTE(SUBSTITUTE(SUBSTITUTE(SUBSTITUTE(SUBSTITUTE(B7150,"S.L.",""),"SL",""),"S.A.",""),"SA","")," ",""),".",""),",",""))&amp;".com"</f>
        <v>laventahotelesyrestaurantes.com</v>
      </c>
      <c r="J7150" s="5" t="s">
        <v>18</v>
      </c>
      <c r="K7150" s="4" t="s">
        <v>42</v>
      </c>
    </row>
    <row r="7151">
      <c r="A7151" s="4">
        <v>4004.0</v>
      </c>
      <c r="B7151" s="5" t="s">
        <v>36314</v>
      </c>
      <c r="C7151" s="5" t="s">
        <v>36315</v>
      </c>
      <c r="D7151" s="6" t="s">
        <v>36018</v>
      </c>
      <c r="E7151" s="5" t="s">
        <v>36012</v>
      </c>
      <c r="F7151" s="5" t="s">
        <v>29618</v>
      </c>
      <c r="G7151" s="6" t="s">
        <v>36316</v>
      </c>
      <c r="H7151" s="7" t="s">
        <v>36317</v>
      </c>
      <c r="I7151" s="4" t="str">
        <f t="shared" si="67"/>
        <v>torresygonzálezdíaz.com</v>
      </c>
      <c r="J7151" s="5" t="s">
        <v>51</v>
      </c>
      <c r="K7151" s="4" t="s">
        <v>42</v>
      </c>
    </row>
    <row r="7152">
      <c r="A7152" s="4">
        <v>4003.0</v>
      </c>
      <c r="B7152" s="5" t="s">
        <v>36318</v>
      </c>
      <c r="C7152" s="5" t="s">
        <v>36319</v>
      </c>
      <c r="D7152" s="6" t="s">
        <v>36018</v>
      </c>
      <c r="E7152" s="5" t="s">
        <v>36012</v>
      </c>
      <c r="F7152" s="5" t="s">
        <v>29618</v>
      </c>
      <c r="G7152" s="6" t="s">
        <v>36320</v>
      </c>
      <c r="H7152" s="7" t="s">
        <v>36321</v>
      </c>
      <c r="I7152" s="18" t="s">
        <v>36322</v>
      </c>
      <c r="J7152" s="5" t="s">
        <v>51</v>
      </c>
      <c r="K7152" s="5" t="s">
        <v>754</v>
      </c>
    </row>
    <row r="7153">
      <c r="A7153" s="4">
        <v>4002.0</v>
      </c>
      <c r="B7153" s="5" t="s">
        <v>36323</v>
      </c>
      <c r="C7153" s="5" t="s">
        <v>36324</v>
      </c>
      <c r="D7153" s="6" t="s">
        <v>36018</v>
      </c>
      <c r="E7153" s="5" t="s">
        <v>36012</v>
      </c>
      <c r="F7153" s="5" t="s">
        <v>29618</v>
      </c>
      <c r="G7153" s="6" t="s">
        <v>36325</v>
      </c>
      <c r="H7153" s="7" t="s">
        <v>36326</v>
      </c>
      <c r="I7153" s="18" t="s">
        <v>36327</v>
      </c>
      <c r="J7153" s="5" t="s">
        <v>18</v>
      </c>
      <c r="K7153" s="4" t="s">
        <v>42</v>
      </c>
    </row>
    <row r="7154">
      <c r="A7154" s="4">
        <v>4001.0</v>
      </c>
      <c r="B7154" s="5" t="s">
        <v>36328</v>
      </c>
      <c r="C7154" s="5" t="s">
        <v>36329</v>
      </c>
      <c r="D7154" s="6" t="s">
        <v>36018</v>
      </c>
      <c r="E7154" s="5" t="s">
        <v>36012</v>
      </c>
      <c r="F7154" s="5" t="s">
        <v>29618</v>
      </c>
      <c r="G7154" s="6" t="s">
        <v>36330</v>
      </c>
      <c r="H7154" s="7" t="s">
        <v>36331</v>
      </c>
      <c r="I7154" s="8" t="str">
        <f>LOWER(SUBSTITUTE(SUBSTITUTE(SUBSTITUTE(SUBSTITUTE(SUBSTITUTE(SUBSTITUTE(SUBSTITUTE(B7154,"S.L.",""),"SL",""),"S.A.",""),"SA","")," ",""),".",""),",",""))&amp;".com"</f>
        <v>atalaya.com</v>
      </c>
      <c r="J7154" s="5" t="s">
        <v>108</v>
      </c>
      <c r="K7154" s="5" t="s">
        <v>782</v>
      </c>
    </row>
    <row r="7155">
      <c r="A7155" s="4">
        <v>4000.0</v>
      </c>
      <c r="B7155" s="5" t="s">
        <v>36332</v>
      </c>
      <c r="C7155" s="5" t="s">
        <v>36333</v>
      </c>
      <c r="D7155" s="6" t="s">
        <v>36018</v>
      </c>
      <c r="E7155" s="5" t="s">
        <v>36012</v>
      </c>
      <c r="F7155" s="5" t="s">
        <v>29618</v>
      </c>
      <c r="G7155" s="6" t="s">
        <v>36334</v>
      </c>
      <c r="H7155" s="5" t="s">
        <v>36335</v>
      </c>
      <c r="I7155" s="8" t="s">
        <v>36336</v>
      </c>
      <c r="J7155" s="5" t="s">
        <v>18</v>
      </c>
      <c r="K7155" s="5" t="s">
        <v>294</v>
      </c>
    </row>
    <row r="7156">
      <c r="A7156" s="4">
        <v>3999.0</v>
      </c>
      <c r="B7156" s="5" t="s">
        <v>36337</v>
      </c>
      <c r="C7156" s="5" t="s">
        <v>36338</v>
      </c>
      <c r="D7156" s="6" t="s">
        <v>36339</v>
      </c>
      <c r="E7156" s="5" t="s">
        <v>29618</v>
      </c>
      <c r="F7156" s="5" t="s">
        <v>29618</v>
      </c>
      <c r="G7156" s="6" t="s">
        <v>36340</v>
      </c>
      <c r="H7156" s="5" t="s">
        <v>36341</v>
      </c>
      <c r="I7156" s="11" t="s">
        <v>36342</v>
      </c>
      <c r="J7156" s="5" t="s">
        <v>93</v>
      </c>
      <c r="K7156" s="5" t="s">
        <v>1685</v>
      </c>
    </row>
    <row r="7157">
      <c r="A7157" s="4">
        <v>3998.0</v>
      </c>
      <c r="B7157" s="5" t="s">
        <v>36343</v>
      </c>
      <c r="C7157" s="5" t="s">
        <v>36344</v>
      </c>
      <c r="D7157" s="6" t="s">
        <v>36345</v>
      </c>
      <c r="E7157" s="5" t="s">
        <v>36346</v>
      </c>
      <c r="F7157" s="5" t="s">
        <v>29618</v>
      </c>
      <c r="G7157" s="6" t="s">
        <v>36347</v>
      </c>
      <c r="H7157" s="5" t="s">
        <v>36348</v>
      </c>
      <c r="I7157" s="8" t="s">
        <v>36349</v>
      </c>
      <c r="J7157" s="5" t="s">
        <v>93</v>
      </c>
      <c r="K7157" s="5" t="s">
        <v>294</v>
      </c>
    </row>
    <row r="7158">
      <c r="A7158" s="4">
        <v>3996.0</v>
      </c>
      <c r="B7158" s="5" t="s">
        <v>36350</v>
      </c>
      <c r="C7158" s="5" t="s">
        <v>36351</v>
      </c>
      <c r="D7158" s="6" t="s">
        <v>36091</v>
      </c>
      <c r="E7158" s="5" t="s">
        <v>35945</v>
      </c>
      <c r="F7158" s="5" t="s">
        <v>29618</v>
      </c>
      <c r="G7158" s="6" t="s">
        <v>36352</v>
      </c>
      <c r="H7158" s="5" t="s">
        <v>36353</v>
      </c>
      <c r="I7158" s="8" t="s">
        <v>36354</v>
      </c>
      <c r="J7158" s="5" t="s">
        <v>93</v>
      </c>
      <c r="K7158" s="5" t="s">
        <v>711</v>
      </c>
    </row>
    <row r="7159">
      <c r="A7159" s="4">
        <v>3997.0</v>
      </c>
      <c r="B7159" s="5" t="s">
        <v>36355</v>
      </c>
      <c r="C7159" s="5" t="s">
        <v>36356</v>
      </c>
      <c r="D7159" s="6" t="s">
        <v>36091</v>
      </c>
      <c r="E7159" s="5" t="s">
        <v>35945</v>
      </c>
      <c r="F7159" s="5" t="s">
        <v>29618</v>
      </c>
      <c r="G7159" s="6" t="s">
        <v>36352</v>
      </c>
      <c r="H7159" s="5" t="s">
        <v>36353</v>
      </c>
      <c r="I7159" s="8" t="s">
        <v>36354</v>
      </c>
      <c r="J7159" s="5" t="s">
        <v>42</v>
      </c>
      <c r="K7159" s="5" t="s">
        <v>711</v>
      </c>
    </row>
    <row r="7160">
      <c r="A7160" s="4">
        <v>3995.0</v>
      </c>
      <c r="B7160" s="5" t="s">
        <v>36357</v>
      </c>
      <c r="C7160" s="5" t="s">
        <v>36358</v>
      </c>
      <c r="D7160" s="6" t="s">
        <v>36091</v>
      </c>
      <c r="E7160" s="5" t="s">
        <v>35945</v>
      </c>
      <c r="F7160" s="5" t="s">
        <v>29618</v>
      </c>
      <c r="G7160" s="6" t="s">
        <v>36359</v>
      </c>
      <c r="H7160" s="7" t="s">
        <v>36360</v>
      </c>
      <c r="I7160" s="18" t="s">
        <v>36361</v>
      </c>
      <c r="J7160" s="5" t="s">
        <v>42</v>
      </c>
      <c r="K7160" s="5" t="s">
        <v>1014</v>
      </c>
    </row>
    <row r="7161">
      <c r="A7161" s="4">
        <v>3994.0</v>
      </c>
      <c r="B7161" s="5" t="s">
        <v>36362</v>
      </c>
      <c r="C7161" s="5" t="s">
        <v>33905</v>
      </c>
      <c r="D7161" s="6" t="s">
        <v>36091</v>
      </c>
      <c r="E7161" s="5" t="s">
        <v>35945</v>
      </c>
      <c r="F7161" s="5" t="s">
        <v>29618</v>
      </c>
      <c r="G7161" s="6" t="s">
        <v>36363</v>
      </c>
      <c r="H7161" s="5" t="s">
        <v>36364</v>
      </c>
      <c r="I7161" s="8" t="s">
        <v>36365</v>
      </c>
      <c r="J7161" s="5" t="s">
        <v>93</v>
      </c>
      <c r="K7161" s="5" t="s">
        <v>36366</v>
      </c>
    </row>
    <row r="7162">
      <c r="A7162" s="4">
        <v>3993.0</v>
      </c>
      <c r="B7162" s="5" t="s">
        <v>36367</v>
      </c>
      <c r="C7162" s="5" t="s">
        <v>36368</v>
      </c>
      <c r="D7162" s="6" t="s">
        <v>36091</v>
      </c>
      <c r="E7162" s="5" t="s">
        <v>35945</v>
      </c>
      <c r="F7162" s="5" t="s">
        <v>29618</v>
      </c>
      <c r="G7162" s="6" t="s">
        <v>36369</v>
      </c>
      <c r="H7162" s="5" t="s">
        <v>18806</v>
      </c>
      <c r="I7162" s="8" t="s">
        <v>26253</v>
      </c>
      <c r="J7162" s="5" t="s">
        <v>93</v>
      </c>
      <c r="K7162" s="5" t="s">
        <v>16569</v>
      </c>
    </row>
    <row r="7163">
      <c r="A7163" s="4">
        <v>3992.0</v>
      </c>
      <c r="B7163" s="5" t="s">
        <v>36370</v>
      </c>
      <c r="C7163" s="5" t="s">
        <v>36371</v>
      </c>
      <c r="D7163" s="6" t="s">
        <v>36091</v>
      </c>
      <c r="E7163" s="5" t="s">
        <v>35945</v>
      </c>
      <c r="F7163" s="5" t="s">
        <v>29618</v>
      </c>
      <c r="G7163" s="6" t="s">
        <v>36372</v>
      </c>
      <c r="H7163" s="7" t="s">
        <v>36373</v>
      </c>
      <c r="I7163" s="18" t="s">
        <v>36374</v>
      </c>
      <c r="J7163" s="5" t="s">
        <v>18</v>
      </c>
      <c r="K7163" s="5" t="s">
        <v>2662</v>
      </c>
    </row>
    <row r="7164">
      <c r="A7164" s="4">
        <v>3991.0</v>
      </c>
      <c r="B7164" s="5" t="s">
        <v>36375</v>
      </c>
      <c r="C7164" s="5" t="s">
        <v>35965</v>
      </c>
      <c r="D7164" s="6" t="s">
        <v>35944</v>
      </c>
      <c r="E7164" s="5" t="s">
        <v>35945</v>
      </c>
      <c r="F7164" s="5" t="s">
        <v>29618</v>
      </c>
      <c r="G7164" s="6" t="s">
        <v>36376</v>
      </c>
      <c r="H7164" s="5" t="s">
        <v>36377</v>
      </c>
      <c r="I7164" s="8" t="s">
        <v>36378</v>
      </c>
      <c r="J7164" s="5" t="s">
        <v>93</v>
      </c>
      <c r="K7164" s="4" t="s">
        <v>42</v>
      </c>
    </row>
    <row r="7165">
      <c r="A7165" s="4">
        <v>3990.0</v>
      </c>
      <c r="B7165" s="5" t="s">
        <v>36379</v>
      </c>
      <c r="C7165" s="5" t="s">
        <v>36380</v>
      </c>
      <c r="D7165" s="6" t="s">
        <v>35944</v>
      </c>
      <c r="E7165" s="5" t="s">
        <v>35945</v>
      </c>
      <c r="F7165" s="5" t="s">
        <v>29618</v>
      </c>
      <c r="G7165" s="6" t="s">
        <v>36381</v>
      </c>
      <c r="H7165" s="5" t="s">
        <v>36382</v>
      </c>
      <c r="I7165" s="8" t="s">
        <v>36383</v>
      </c>
      <c r="J7165" s="5" t="s">
        <v>42</v>
      </c>
      <c r="K7165" s="4" t="s">
        <v>42</v>
      </c>
    </row>
    <row r="7166">
      <c r="A7166" s="4">
        <v>3989.0</v>
      </c>
      <c r="B7166" s="5" t="s">
        <v>36384</v>
      </c>
      <c r="C7166" s="5" t="s">
        <v>36385</v>
      </c>
      <c r="D7166" s="6" t="s">
        <v>35944</v>
      </c>
      <c r="E7166" s="5" t="s">
        <v>35945</v>
      </c>
      <c r="F7166" s="5" t="s">
        <v>29618</v>
      </c>
      <c r="G7166" s="6" t="s">
        <v>36386</v>
      </c>
      <c r="H7166" s="5" t="s">
        <v>36387</v>
      </c>
      <c r="I7166" s="8" t="s">
        <v>36388</v>
      </c>
      <c r="J7166" s="5" t="s">
        <v>108</v>
      </c>
      <c r="K7166" s="4" t="s">
        <v>42</v>
      </c>
    </row>
    <row r="7167">
      <c r="A7167" s="4">
        <v>3988.0</v>
      </c>
      <c r="B7167" s="5" t="s">
        <v>36389</v>
      </c>
      <c r="C7167" s="5" t="s">
        <v>36390</v>
      </c>
      <c r="D7167" s="6" t="s">
        <v>35944</v>
      </c>
      <c r="E7167" s="5" t="s">
        <v>35945</v>
      </c>
      <c r="F7167" s="5" t="s">
        <v>29618</v>
      </c>
      <c r="G7167" s="6" t="s">
        <v>36391</v>
      </c>
      <c r="H7167" s="5" t="s">
        <v>36392</v>
      </c>
      <c r="I7167" s="9" t="s">
        <v>36393</v>
      </c>
      <c r="J7167" s="5" t="s">
        <v>232</v>
      </c>
      <c r="K7167" s="5" t="s">
        <v>36394</v>
      </c>
    </row>
    <row r="7168">
      <c r="A7168" s="4">
        <v>3987.0</v>
      </c>
      <c r="B7168" s="5" t="s">
        <v>36395</v>
      </c>
      <c r="C7168" s="5" t="s">
        <v>36396</v>
      </c>
      <c r="D7168" s="6" t="s">
        <v>35944</v>
      </c>
      <c r="E7168" s="5" t="s">
        <v>35945</v>
      </c>
      <c r="F7168" s="5" t="s">
        <v>29618</v>
      </c>
      <c r="G7168" s="6" t="s">
        <v>36397</v>
      </c>
      <c r="H7168" s="7" t="s">
        <v>36398</v>
      </c>
      <c r="I7168" s="8" t="str">
        <f>LOWER(SUBSTITUTE(SUBSTITUTE(SUBSTITUTE(SUBSTITUTE(SUBSTITUTE(SUBSTITUTE(SUBSTITUTE(B7168,"S.L.",""),"SL",""),"S.A.",""),"SA","")," ",""),".",""),",",""))&amp;".com"</f>
        <v>hesperiabinal.com</v>
      </c>
      <c r="J7168" s="5" t="s">
        <v>18</v>
      </c>
      <c r="K7168" s="5" t="s">
        <v>10080</v>
      </c>
    </row>
    <row r="7169">
      <c r="A7169" s="4">
        <v>3986.0</v>
      </c>
      <c r="B7169" s="5" t="s">
        <v>36399</v>
      </c>
      <c r="C7169" s="5" t="s">
        <v>36400</v>
      </c>
      <c r="D7169" s="6" t="s">
        <v>35944</v>
      </c>
      <c r="E7169" s="5" t="s">
        <v>35945</v>
      </c>
      <c r="F7169" s="5" t="s">
        <v>29618</v>
      </c>
      <c r="G7169" s="6" t="s">
        <v>36401</v>
      </c>
      <c r="H7169" s="5" t="s">
        <v>18806</v>
      </c>
      <c r="I7169" s="8" t="s">
        <v>26253</v>
      </c>
      <c r="J7169" s="5" t="s">
        <v>108</v>
      </c>
      <c r="K7169" s="5" t="s">
        <v>15669</v>
      </c>
    </row>
    <row r="7170">
      <c r="A7170" s="4">
        <v>3985.0</v>
      </c>
      <c r="B7170" s="5" t="s">
        <v>15623</v>
      </c>
      <c r="C7170" s="5" t="s">
        <v>36402</v>
      </c>
      <c r="D7170" s="6" t="s">
        <v>35944</v>
      </c>
      <c r="E7170" s="5" t="s">
        <v>35945</v>
      </c>
      <c r="F7170" s="5" t="s">
        <v>29618</v>
      </c>
      <c r="G7170" s="6" t="s">
        <v>36403</v>
      </c>
      <c r="H7170" s="5" t="s">
        <v>36404</v>
      </c>
      <c r="I7170" s="8" t="s">
        <v>36405</v>
      </c>
      <c r="J7170" s="5" t="s">
        <v>42</v>
      </c>
      <c r="K7170" s="5" t="s">
        <v>29227</v>
      </c>
    </row>
    <row r="7171">
      <c r="A7171" s="4">
        <v>3984.0</v>
      </c>
      <c r="B7171" s="5" t="s">
        <v>36406</v>
      </c>
      <c r="C7171" s="5" t="s">
        <v>36407</v>
      </c>
      <c r="D7171" s="6" t="s">
        <v>35944</v>
      </c>
      <c r="E7171" s="5" t="s">
        <v>35945</v>
      </c>
      <c r="F7171" s="5" t="s">
        <v>29618</v>
      </c>
      <c r="G7171" s="6" t="s">
        <v>36408</v>
      </c>
      <c r="H7171" s="5" t="s">
        <v>36392</v>
      </c>
      <c r="I7171" s="9" t="s">
        <v>36409</v>
      </c>
      <c r="J7171" s="5" t="s">
        <v>93</v>
      </c>
      <c r="K7171" s="5" t="s">
        <v>10132</v>
      </c>
    </row>
    <row r="7172">
      <c r="A7172" s="4">
        <v>3983.0</v>
      </c>
      <c r="B7172" s="5" t="s">
        <v>36410</v>
      </c>
      <c r="C7172" s="5" t="s">
        <v>36411</v>
      </c>
      <c r="D7172" s="6" t="s">
        <v>36412</v>
      </c>
      <c r="E7172" s="5" t="s">
        <v>36413</v>
      </c>
      <c r="F7172" s="5" t="s">
        <v>29618</v>
      </c>
      <c r="G7172" s="6" t="s">
        <v>36414</v>
      </c>
      <c r="H7172" s="5" t="s">
        <v>36415</v>
      </c>
      <c r="I7172" s="11" t="s">
        <v>36416</v>
      </c>
      <c r="J7172" s="5" t="s">
        <v>42</v>
      </c>
      <c r="K7172" s="5" t="s">
        <v>921</v>
      </c>
    </row>
    <row r="7173">
      <c r="A7173" s="4">
        <v>3982.0</v>
      </c>
      <c r="B7173" s="5" t="s">
        <v>31765</v>
      </c>
      <c r="C7173" s="5" t="s">
        <v>36417</v>
      </c>
      <c r="D7173" s="6" t="s">
        <v>36418</v>
      </c>
      <c r="E7173" s="5" t="s">
        <v>29618</v>
      </c>
      <c r="F7173" s="5" t="s">
        <v>29618</v>
      </c>
      <c r="G7173" s="6" t="s">
        <v>36419</v>
      </c>
      <c r="H7173" s="7" t="s">
        <v>31768</v>
      </c>
      <c r="I7173" s="18" t="s">
        <v>36420</v>
      </c>
      <c r="J7173" s="5" t="s">
        <v>93</v>
      </c>
      <c r="K7173" s="5" t="s">
        <v>35</v>
      </c>
    </row>
    <row r="7174">
      <c r="A7174" s="4">
        <v>3981.0</v>
      </c>
      <c r="B7174" s="5" t="s">
        <v>36421</v>
      </c>
      <c r="C7174" s="5" t="s">
        <v>36422</v>
      </c>
      <c r="D7174" s="6" t="s">
        <v>36423</v>
      </c>
      <c r="E7174" s="5" t="s">
        <v>29618</v>
      </c>
      <c r="F7174" s="5" t="s">
        <v>29618</v>
      </c>
      <c r="G7174" s="6" t="s">
        <v>36424</v>
      </c>
      <c r="H7174" s="7" t="s">
        <v>36425</v>
      </c>
      <c r="I7174" s="18" t="s">
        <v>36426</v>
      </c>
      <c r="J7174" s="5" t="s">
        <v>51</v>
      </c>
      <c r="K7174" s="5" t="s">
        <v>160</v>
      </c>
    </row>
    <row r="7175">
      <c r="A7175" s="4">
        <v>3980.0</v>
      </c>
      <c r="B7175" s="5" t="s">
        <v>36427</v>
      </c>
      <c r="C7175" s="5" t="s">
        <v>36428</v>
      </c>
      <c r="D7175" s="6" t="s">
        <v>36429</v>
      </c>
      <c r="E7175" s="5" t="s">
        <v>29618</v>
      </c>
      <c r="F7175" s="5" t="s">
        <v>29618</v>
      </c>
      <c r="G7175" s="6" t="s">
        <v>36430</v>
      </c>
      <c r="H7175" s="5" t="s">
        <v>36431</v>
      </c>
      <c r="I7175" s="8" t="s">
        <v>36432</v>
      </c>
      <c r="J7175" s="5" t="s">
        <v>42</v>
      </c>
      <c r="K7175" s="5" t="s">
        <v>52</v>
      </c>
    </row>
    <row r="7176">
      <c r="A7176" s="4">
        <v>3979.0</v>
      </c>
      <c r="B7176" s="5" t="s">
        <v>36433</v>
      </c>
      <c r="C7176" s="5" t="s">
        <v>36434</v>
      </c>
      <c r="D7176" s="6" t="s">
        <v>36429</v>
      </c>
      <c r="E7176" s="5" t="s">
        <v>29618</v>
      </c>
      <c r="F7176" s="5" t="s">
        <v>29618</v>
      </c>
      <c r="G7176" s="6" t="s">
        <v>36435</v>
      </c>
      <c r="H7176" s="5" t="s">
        <v>36436</v>
      </c>
      <c r="I7176" s="8" t="s">
        <v>36437</v>
      </c>
      <c r="J7176" s="5" t="s">
        <v>18</v>
      </c>
      <c r="K7176" s="5" t="s">
        <v>74</v>
      </c>
    </row>
    <row r="7177">
      <c r="A7177" s="4">
        <v>3978.0</v>
      </c>
      <c r="B7177" s="5" t="s">
        <v>36438</v>
      </c>
      <c r="C7177" s="5" t="s">
        <v>36439</v>
      </c>
      <c r="D7177" s="6" t="s">
        <v>36440</v>
      </c>
      <c r="E7177" s="5" t="s">
        <v>29618</v>
      </c>
      <c r="F7177" s="5" t="s">
        <v>29618</v>
      </c>
      <c r="G7177" s="6" t="s">
        <v>36441</v>
      </c>
      <c r="H7177" s="7" t="s">
        <v>36442</v>
      </c>
      <c r="I7177" s="18" t="s">
        <v>36443</v>
      </c>
      <c r="J7177" s="5" t="s">
        <v>42</v>
      </c>
      <c r="K7177" s="5" t="s">
        <v>782</v>
      </c>
    </row>
    <row r="7178">
      <c r="A7178" s="4">
        <v>3977.0</v>
      </c>
      <c r="B7178" s="5" t="s">
        <v>36444</v>
      </c>
      <c r="C7178" s="5" t="s">
        <v>36445</v>
      </c>
      <c r="D7178" s="6" t="s">
        <v>36446</v>
      </c>
      <c r="E7178" s="5" t="s">
        <v>29618</v>
      </c>
      <c r="F7178" s="5" t="s">
        <v>29618</v>
      </c>
      <c r="G7178" s="6" t="s">
        <v>36447</v>
      </c>
      <c r="H7178" s="7" t="s">
        <v>36448</v>
      </c>
      <c r="I7178" s="18" t="s">
        <v>36449</v>
      </c>
      <c r="J7178" s="5" t="s">
        <v>93</v>
      </c>
      <c r="K7178" s="5" t="s">
        <v>2996</v>
      </c>
    </row>
    <row r="7179">
      <c r="A7179" s="4">
        <v>3976.0</v>
      </c>
      <c r="B7179" s="5" t="s">
        <v>36450</v>
      </c>
      <c r="C7179" s="5" t="s">
        <v>36451</v>
      </c>
      <c r="D7179" s="6" t="s">
        <v>36429</v>
      </c>
      <c r="E7179" s="5" t="s">
        <v>29618</v>
      </c>
      <c r="F7179" s="5" t="s">
        <v>29618</v>
      </c>
      <c r="G7179" s="6" t="s">
        <v>36452</v>
      </c>
      <c r="H7179" s="5" t="s">
        <v>36453</v>
      </c>
      <c r="I7179" s="9" t="s">
        <v>36454</v>
      </c>
      <c r="J7179" s="5" t="s">
        <v>18</v>
      </c>
      <c r="K7179" s="5" t="s">
        <v>15297</v>
      </c>
    </row>
    <row r="7180">
      <c r="A7180" s="4">
        <v>3975.0</v>
      </c>
      <c r="B7180" s="5" t="s">
        <v>36455</v>
      </c>
      <c r="C7180" s="5" t="s">
        <v>36456</v>
      </c>
      <c r="D7180" s="6" t="s">
        <v>36429</v>
      </c>
      <c r="E7180" s="5" t="s">
        <v>29618</v>
      </c>
      <c r="F7180" s="5" t="s">
        <v>29618</v>
      </c>
      <c r="G7180" s="6" t="s">
        <v>36457</v>
      </c>
      <c r="H7180" s="5" t="s">
        <v>36431</v>
      </c>
      <c r="I7180" s="8" t="s">
        <v>36458</v>
      </c>
      <c r="J7180" s="5" t="s">
        <v>42</v>
      </c>
      <c r="K7180" s="5" t="s">
        <v>2683</v>
      </c>
    </row>
    <row r="7181">
      <c r="A7181" s="4">
        <v>3974.0</v>
      </c>
      <c r="B7181" s="5" t="s">
        <v>36459</v>
      </c>
      <c r="C7181" s="5" t="s">
        <v>36460</v>
      </c>
      <c r="D7181" s="6" t="s">
        <v>36429</v>
      </c>
      <c r="E7181" s="5" t="s">
        <v>29618</v>
      </c>
      <c r="F7181" s="5" t="s">
        <v>29618</v>
      </c>
      <c r="G7181" s="6" t="s">
        <v>36461</v>
      </c>
      <c r="H7181" s="5" t="s">
        <v>36462</v>
      </c>
      <c r="I7181" s="8" t="s">
        <v>36463</v>
      </c>
      <c r="J7181" s="5" t="s">
        <v>18</v>
      </c>
      <c r="K7181" s="5" t="s">
        <v>375</v>
      </c>
    </row>
    <row r="7182">
      <c r="A7182" s="4">
        <v>3973.0</v>
      </c>
      <c r="B7182" s="5" t="s">
        <v>36464</v>
      </c>
      <c r="C7182" s="5" t="s">
        <v>36465</v>
      </c>
      <c r="D7182" s="6" t="s">
        <v>36423</v>
      </c>
      <c r="E7182" s="5" t="s">
        <v>29618</v>
      </c>
      <c r="F7182" s="5" t="s">
        <v>29618</v>
      </c>
      <c r="G7182" s="6" t="s">
        <v>36466</v>
      </c>
      <c r="H7182" s="5" t="s">
        <v>36467</v>
      </c>
      <c r="I7182" s="9" t="s">
        <v>36468</v>
      </c>
      <c r="J7182" s="5" t="s">
        <v>5941</v>
      </c>
      <c r="K7182" s="5" t="s">
        <v>711</v>
      </c>
    </row>
    <row r="7183">
      <c r="A7183" s="4">
        <v>3972.0</v>
      </c>
      <c r="B7183" s="5" t="s">
        <v>36469</v>
      </c>
      <c r="C7183" s="5" t="s">
        <v>36470</v>
      </c>
      <c r="D7183" s="6" t="s">
        <v>36471</v>
      </c>
      <c r="E7183" s="5" t="s">
        <v>29618</v>
      </c>
      <c r="F7183" s="5" t="s">
        <v>29618</v>
      </c>
      <c r="G7183" s="6" t="s">
        <v>36472</v>
      </c>
      <c r="H7183" s="5" t="s">
        <v>18806</v>
      </c>
      <c r="I7183" s="8" t="s">
        <v>26253</v>
      </c>
      <c r="J7183" s="5" t="s">
        <v>18</v>
      </c>
      <c r="K7183" s="4" t="s">
        <v>42</v>
      </c>
    </row>
    <row r="7184">
      <c r="A7184" s="4">
        <v>3971.0</v>
      </c>
      <c r="B7184" s="5" t="s">
        <v>36473</v>
      </c>
      <c r="C7184" s="5" t="s">
        <v>36474</v>
      </c>
      <c r="D7184" s="6" t="s">
        <v>36475</v>
      </c>
      <c r="E7184" s="5" t="s">
        <v>36012</v>
      </c>
      <c r="F7184" s="5" t="s">
        <v>29618</v>
      </c>
      <c r="G7184" s="6" t="s">
        <v>36476</v>
      </c>
      <c r="H7184" s="5" t="s">
        <v>36477</v>
      </c>
      <c r="I7184" s="9" t="s">
        <v>36478</v>
      </c>
      <c r="J7184" s="5" t="s">
        <v>108</v>
      </c>
      <c r="K7184" s="5" t="s">
        <v>375</v>
      </c>
    </row>
    <row r="7185">
      <c r="A7185" s="4">
        <v>3970.0</v>
      </c>
      <c r="B7185" s="5" t="s">
        <v>36479</v>
      </c>
      <c r="C7185" s="5" t="s">
        <v>36480</v>
      </c>
      <c r="D7185" s="6" t="s">
        <v>36471</v>
      </c>
      <c r="E7185" s="5" t="s">
        <v>29618</v>
      </c>
      <c r="F7185" s="5" t="s">
        <v>29618</v>
      </c>
      <c r="G7185" s="6" t="s">
        <v>36481</v>
      </c>
      <c r="H7185" s="5" t="s">
        <v>36482</v>
      </c>
      <c r="I7185" s="8" t="s">
        <v>16008</v>
      </c>
      <c r="J7185" s="5" t="s">
        <v>108</v>
      </c>
      <c r="K7185" s="5" t="s">
        <v>22022</v>
      </c>
    </row>
    <row r="7186">
      <c r="A7186" s="4">
        <v>3969.0</v>
      </c>
      <c r="B7186" s="5" t="s">
        <v>36483</v>
      </c>
      <c r="C7186" s="5" t="s">
        <v>36484</v>
      </c>
      <c r="D7186" s="6" t="s">
        <v>36446</v>
      </c>
      <c r="E7186" s="5" t="s">
        <v>29618</v>
      </c>
      <c r="F7186" s="5" t="s">
        <v>29618</v>
      </c>
      <c r="G7186" s="6" t="s">
        <v>36485</v>
      </c>
      <c r="H7186" s="5" t="s">
        <v>36486</v>
      </c>
      <c r="I7186" s="8" t="s">
        <v>41</v>
      </c>
      <c r="J7186" s="5" t="s">
        <v>93</v>
      </c>
      <c r="K7186" s="5" t="s">
        <v>5310</v>
      </c>
    </row>
    <row r="7187">
      <c r="A7187" s="4">
        <v>3968.0</v>
      </c>
      <c r="B7187" s="5" t="s">
        <v>36487</v>
      </c>
      <c r="C7187" s="5" t="s">
        <v>36488</v>
      </c>
      <c r="D7187" s="6" t="s">
        <v>36471</v>
      </c>
      <c r="E7187" s="5" t="s">
        <v>29618</v>
      </c>
      <c r="F7187" s="5" t="s">
        <v>29618</v>
      </c>
      <c r="G7187" s="6" t="s">
        <v>36489</v>
      </c>
      <c r="H7187" s="5" t="s">
        <v>16131</v>
      </c>
      <c r="I7187" s="8" t="s">
        <v>16084</v>
      </c>
      <c r="J7187" s="5" t="s">
        <v>42</v>
      </c>
      <c r="K7187" s="5" t="s">
        <v>16148</v>
      </c>
    </row>
    <row r="7188">
      <c r="A7188" s="4">
        <v>3967.0</v>
      </c>
      <c r="B7188" s="5" t="s">
        <v>36490</v>
      </c>
      <c r="C7188" s="5" t="s">
        <v>36491</v>
      </c>
      <c r="D7188" s="6" t="s">
        <v>36492</v>
      </c>
      <c r="E7188" s="5" t="s">
        <v>36493</v>
      </c>
      <c r="F7188" s="5" t="s">
        <v>29618</v>
      </c>
      <c r="G7188" s="6" t="s">
        <v>36494</v>
      </c>
      <c r="H7188" s="5" t="s">
        <v>36495</v>
      </c>
      <c r="I7188" s="8" t="s">
        <v>36496</v>
      </c>
      <c r="J7188" s="5" t="s">
        <v>42</v>
      </c>
      <c r="K7188" s="5" t="s">
        <v>553</v>
      </c>
    </row>
    <row r="7189">
      <c r="A7189" s="4">
        <v>3966.0</v>
      </c>
      <c r="B7189" s="5" t="s">
        <v>36497</v>
      </c>
      <c r="C7189" s="5" t="s">
        <v>36498</v>
      </c>
      <c r="D7189" s="6" t="s">
        <v>36499</v>
      </c>
      <c r="E7189" s="5" t="s">
        <v>29618</v>
      </c>
      <c r="F7189" s="5" t="s">
        <v>29618</v>
      </c>
      <c r="G7189" s="6" t="s">
        <v>36500</v>
      </c>
      <c r="H7189" s="5" t="s">
        <v>36501</v>
      </c>
      <c r="I7189" s="8" t="s">
        <v>17781</v>
      </c>
      <c r="J7189" s="5" t="s">
        <v>93</v>
      </c>
      <c r="K7189" s="5" t="s">
        <v>2683</v>
      </c>
    </row>
    <row r="7190">
      <c r="A7190" s="4">
        <v>3965.0</v>
      </c>
      <c r="B7190" s="5" t="s">
        <v>36502</v>
      </c>
      <c r="C7190" s="5" t="s">
        <v>36503</v>
      </c>
      <c r="D7190" s="6" t="s">
        <v>36499</v>
      </c>
      <c r="E7190" s="5" t="s">
        <v>29618</v>
      </c>
      <c r="F7190" s="5" t="s">
        <v>29618</v>
      </c>
      <c r="G7190" s="6" t="s">
        <v>36504</v>
      </c>
      <c r="H7190" s="5" t="s">
        <v>9420</v>
      </c>
      <c r="I7190" s="8" t="s">
        <v>9421</v>
      </c>
      <c r="J7190" s="5" t="s">
        <v>42</v>
      </c>
      <c r="K7190" s="5" t="s">
        <v>5320</v>
      </c>
    </row>
    <row r="7191">
      <c r="A7191" s="4">
        <v>3964.0</v>
      </c>
      <c r="B7191" s="5" t="s">
        <v>36505</v>
      </c>
      <c r="C7191" s="5" t="s">
        <v>36506</v>
      </c>
      <c r="D7191" s="6" t="s">
        <v>36499</v>
      </c>
      <c r="E7191" s="5" t="s">
        <v>29618</v>
      </c>
      <c r="F7191" s="5" t="s">
        <v>29618</v>
      </c>
      <c r="G7191" s="6" t="s">
        <v>36507</v>
      </c>
      <c r="H7191" s="7" t="s">
        <v>36508</v>
      </c>
      <c r="I7191" s="8" t="str">
        <f>LOWER(SUBSTITUTE(SUBSTITUTE(SUBSTITUTE(SUBSTITUTE(SUBSTITUTE(SUBSTITUTE(SUBSTITUTE(B7191,"S.L.",""),"SL",""),"S.A.",""),"SA","")," ",""),".",""),",",""))&amp;".com"</f>
        <v>gestionalmeriense.com</v>
      </c>
      <c r="J7191" s="5" t="s">
        <v>18</v>
      </c>
      <c r="K7191" s="4" t="s">
        <v>42</v>
      </c>
    </row>
    <row r="7192">
      <c r="A7192" s="4">
        <v>3963.0</v>
      </c>
      <c r="B7192" s="5" t="s">
        <v>36509</v>
      </c>
      <c r="C7192" s="5" t="s">
        <v>36510</v>
      </c>
      <c r="D7192" s="6" t="s">
        <v>35998</v>
      </c>
      <c r="E7192" s="5" t="s">
        <v>35992</v>
      </c>
      <c r="F7192" s="5" t="s">
        <v>29618</v>
      </c>
      <c r="G7192" s="6" t="s">
        <v>36511</v>
      </c>
      <c r="H7192" s="5" t="s">
        <v>36512</v>
      </c>
      <c r="I7192" s="8" t="s">
        <v>36513</v>
      </c>
      <c r="J7192" s="5" t="s">
        <v>18</v>
      </c>
      <c r="K7192" s="5" t="s">
        <v>782</v>
      </c>
    </row>
    <row r="7193">
      <c r="A7193" s="4">
        <v>3962.0</v>
      </c>
      <c r="B7193" s="5" t="s">
        <v>36514</v>
      </c>
      <c r="C7193" s="5" t="s">
        <v>36515</v>
      </c>
      <c r="D7193" s="6" t="s">
        <v>36475</v>
      </c>
      <c r="E7193" s="5" t="s">
        <v>36012</v>
      </c>
      <c r="F7193" s="5" t="s">
        <v>29618</v>
      </c>
      <c r="G7193" s="6" t="s">
        <v>36516</v>
      </c>
      <c r="H7193" s="5" t="s">
        <v>36517</v>
      </c>
      <c r="I7193" s="11" t="s">
        <v>36518</v>
      </c>
      <c r="J7193" s="5" t="s">
        <v>42</v>
      </c>
      <c r="K7193" s="5" t="s">
        <v>308</v>
      </c>
    </row>
    <row r="7194">
      <c r="A7194" s="4">
        <v>3961.0</v>
      </c>
      <c r="B7194" s="5" t="s">
        <v>36519</v>
      </c>
      <c r="C7194" s="5" t="s">
        <v>36520</v>
      </c>
      <c r="D7194" s="6" t="s">
        <v>36167</v>
      </c>
      <c r="E7194" s="5" t="s">
        <v>36168</v>
      </c>
      <c r="F7194" s="5" t="s">
        <v>29618</v>
      </c>
      <c r="G7194" s="6" t="s">
        <v>36521</v>
      </c>
      <c r="H7194" s="5" t="s">
        <v>36522</v>
      </c>
      <c r="I7194" s="9" t="s">
        <v>36523</v>
      </c>
      <c r="J7194" s="5" t="s">
        <v>93</v>
      </c>
      <c r="K7194" s="5" t="s">
        <v>260</v>
      </c>
    </row>
    <row r="7195">
      <c r="A7195" s="4">
        <v>3960.0</v>
      </c>
      <c r="B7195" s="5" t="s">
        <v>36524</v>
      </c>
      <c r="C7195" s="5" t="s">
        <v>36525</v>
      </c>
      <c r="D7195" s="6" t="s">
        <v>35991</v>
      </c>
      <c r="E7195" s="5" t="s">
        <v>35992</v>
      </c>
      <c r="F7195" s="5" t="s">
        <v>29618</v>
      </c>
      <c r="G7195" s="6" t="s">
        <v>36526</v>
      </c>
      <c r="H7195" s="5" t="s">
        <v>36527</v>
      </c>
      <c r="I7195" s="8" t="s">
        <v>36528</v>
      </c>
      <c r="J7195" s="5" t="s">
        <v>93</v>
      </c>
      <c r="K7195" s="4" t="s">
        <v>42</v>
      </c>
    </row>
    <row r="7196">
      <c r="A7196" s="4">
        <v>3959.0</v>
      </c>
      <c r="B7196" s="5" t="s">
        <v>36529</v>
      </c>
      <c r="C7196" s="5" t="s">
        <v>36530</v>
      </c>
      <c r="D7196" s="6" t="s">
        <v>35998</v>
      </c>
      <c r="E7196" s="5" t="s">
        <v>35992</v>
      </c>
      <c r="F7196" s="5" t="s">
        <v>29618</v>
      </c>
      <c r="G7196" s="6" t="s">
        <v>36531</v>
      </c>
      <c r="H7196" s="5" t="s">
        <v>36532</v>
      </c>
      <c r="I7196" s="8" t="s">
        <v>36533</v>
      </c>
      <c r="J7196" s="5" t="s">
        <v>93</v>
      </c>
      <c r="K7196" s="5" t="s">
        <v>4701</v>
      </c>
    </row>
    <row r="7197">
      <c r="A7197" s="4">
        <v>3958.0</v>
      </c>
      <c r="B7197" s="5" t="s">
        <v>36534</v>
      </c>
      <c r="C7197" s="5" t="s">
        <v>36535</v>
      </c>
      <c r="D7197" s="6" t="s">
        <v>29616</v>
      </c>
      <c r="E7197" s="5" t="s">
        <v>29617</v>
      </c>
      <c r="F7197" s="5" t="s">
        <v>29618</v>
      </c>
      <c r="G7197" s="6" t="s">
        <v>36536</v>
      </c>
      <c r="H7197" s="5" t="s">
        <v>36537</v>
      </c>
      <c r="I7197" s="8" t="s">
        <v>10074</v>
      </c>
      <c r="J7197" s="5" t="s">
        <v>93</v>
      </c>
      <c r="K7197" s="5" t="s">
        <v>21308</v>
      </c>
    </row>
    <row r="7198">
      <c r="A7198" s="4">
        <v>3957.0</v>
      </c>
      <c r="B7198" s="5" t="s">
        <v>36538</v>
      </c>
      <c r="C7198" s="5" t="s">
        <v>36539</v>
      </c>
      <c r="D7198" s="6" t="s">
        <v>36103</v>
      </c>
      <c r="E7198" s="5" t="s">
        <v>36104</v>
      </c>
      <c r="F7198" s="5" t="s">
        <v>29618</v>
      </c>
      <c r="G7198" s="6" t="s">
        <v>36540</v>
      </c>
      <c r="H7198" s="5" t="s">
        <v>36541</v>
      </c>
      <c r="I7198" s="8" t="s">
        <v>36542</v>
      </c>
      <c r="J7198" s="5" t="s">
        <v>42</v>
      </c>
      <c r="K7198" s="5" t="s">
        <v>782</v>
      </c>
    </row>
    <row r="7199">
      <c r="A7199" s="4">
        <v>3956.0</v>
      </c>
      <c r="B7199" s="5" t="s">
        <v>7684</v>
      </c>
      <c r="C7199" s="5" t="s">
        <v>36543</v>
      </c>
      <c r="D7199" s="6" t="s">
        <v>36499</v>
      </c>
      <c r="E7199" s="5" t="s">
        <v>29618</v>
      </c>
      <c r="F7199" s="5" t="s">
        <v>29618</v>
      </c>
      <c r="G7199" s="6" t="s">
        <v>36544</v>
      </c>
      <c r="H7199" s="5" t="s">
        <v>36545</v>
      </c>
      <c r="I7199" s="8" t="s">
        <v>36546</v>
      </c>
      <c r="J7199" s="5" t="s">
        <v>42</v>
      </c>
      <c r="K7199" s="5" t="s">
        <v>14922</v>
      </c>
    </row>
    <row r="7200">
      <c r="A7200" s="4">
        <v>3955.0</v>
      </c>
      <c r="B7200" s="5" t="s">
        <v>36547</v>
      </c>
      <c r="C7200" s="5" t="s">
        <v>36548</v>
      </c>
      <c r="D7200" s="6" t="s">
        <v>35944</v>
      </c>
      <c r="E7200" s="5" t="s">
        <v>35945</v>
      </c>
      <c r="F7200" s="5" t="s">
        <v>29618</v>
      </c>
      <c r="G7200" s="6" t="s">
        <v>36549</v>
      </c>
      <c r="H7200" s="5" t="s">
        <v>23598</v>
      </c>
      <c r="I7200" s="8" t="s">
        <v>36550</v>
      </c>
      <c r="J7200" s="5" t="s">
        <v>18</v>
      </c>
      <c r="K7200" s="4" t="s">
        <v>42</v>
      </c>
    </row>
    <row r="7201">
      <c r="A7201" s="4">
        <v>3954.0</v>
      </c>
      <c r="B7201" s="5" t="s">
        <v>36551</v>
      </c>
      <c r="C7201" s="5" t="s">
        <v>36552</v>
      </c>
      <c r="D7201" s="6" t="s">
        <v>36475</v>
      </c>
      <c r="E7201" s="5" t="s">
        <v>36012</v>
      </c>
      <c r="F7201" s="5" t="s">
        <v>29618</v>
      </c>
      <c r="G7201" s="6" t="s">
        <v>36553</v>
      </c>
      <c r="H7201" s="5" t="s">
        <v>36554</v>
      </c>
      <c r="I7201" s="8" t="s">
        <v>36555</v>
      </c>
      <c r="J7201" s="5" t="s">
        <v>93</v>
      </c>
      <c r="K7201" s="5" t="s">
        <v>782</v>
      </c>
    </row>
    <row r="7202">
      <c r="A7202" s="4">
        <v>3953.0</v>
      </c>
      <c r="B7202" s="5" t="s">
        <v>36556</v>
      </c>
      <c r="C7202" s="5" t="s">
        <v>36557</v>
      </c>
      <c r="D7202" s="6" t="s">
        <v>36224</v>
      </c>
      <c r="E7202" s="5" t="s">
        <v>36225</v>
      </c>
      <c r="F7202" s="5" t="s">
        <v>29618</v>
      </c>
      <c r="G7202" s="6" t="s">
        <v>36558</v>
      </c>
      <c r="H7202" s="5" t="s">
        <v>36559</v>
      </c>
      <c r="I7202" s="8" t="s">
        <v>36560</v>
      </c>
      <c r="J7202" s="5" t="s">
        <v>42</v>
      </c>
      <c r="K7202" s="4" t="s">
        <v>42</v>
      </c>
    </row>
    <row r="7203">
      <c r="A7203" s="4">
        <v>3952.0</v>
      </c>
      <c r="B7203" s="5" t="s">
        <v>36561</v>
      </c>
      <c r="C7203" s="5" t="s">
        <v>36562</v>
      </c>
      <c r="D7203" s="6" t="s">
        <v>36471</v>
      </c>
      <c r="E7203" s="5" t="s">
        <v>29618</v>
      </c>
      <c r="F7203" s="5" t="s">
        <v>29618</v>
      </c>
      <c r="G7203" s="6" t="s">
        <v>36563</v>
      </c>
      <c r="H7203" s="5" t="s">
        <v>36564</v>
      </c>
      <c r="I7203" s="8" t="s">
        <v>16084</v>
      </c>
      <c r="J7203" s="5" t="s">
        <v>93</v>
      </c>
      <c r="K7203" s="5" t="s">
        <v>16148</v>
      </c>
    </row>
    <row r="7204">
      <c r="A7204" s="4">
        <v>3951.0</v>
      </c>
      <c r="B7204" s="5" t="s">
        <v>36565</v>
      </c>
      <c r="C7204" s="5" t="s">
        <v>36566</v>
      </c>
      <c r="D7204" s="6" t="s">
        <v>35944</v>
      </c>
      <c r="E7204" s="5" t="s">
        <v>35945</v>
      </c>
      <c r="F7204" s="5" t="s">
        <v>29618</v>
      </c>
      <c r="G7204" s="6" t="s">
        <v>36567</v>
      </c>
      <c r="H7204" s="7" t="s">
        <v>36568</v>
      </c>
      <c r="I7204" s="8" t="str">
        <f>LOWER(SUBSTITUTE(SUBSTITUTE(SUBSTITUTE(SUBSTITUTE(SUBSTITUTE(SUBSTITUTE(SUBSTITUTE(B7204,"S.L.",""),"SL",""),"S.A.",""),"SA","")," ",""),".",""),",",""))&amp;".com"</f>
        <v>hotelsedemar.com</v>
      </c>
      <c r="J7204" s="5" t="s">
        <v>42</v>
      </c>
      <c r="K7204" s="4" t="s">
        <v>42</v>
      </c>
    </row>
    <row r="7205">
      <c r="A7205" s="4">
        <v>3950.0</v>
      </c>
      <c r="B7205" s="5" t="s">
        <v>36569</v>
      </c>
      <c r="C7205" s="5" t="s">
        <v>36570</v>
      </c>
      <c r="D7205" s="6" t="s">
        <v>35944</v>
      </c>
      <c r="E7205" s="5" t="s">
        <v>35945</v>
      </c>
      <c r="F7205" s="5" t="s">
        <v>29618</v>
      </c>
      <c r="G7205" s="6" t="s">
        <v>36571</v>
      </c>
      <c r="H7205" s="5" t="s">
        <v>36572</v>
      </c>
      <c r="I7205" s="8" t="s">
        <v>16953</v>
      </c>
      <c r="J7205" s="5" t="s">
        <v>18</v>
      </c>
      <c r="K7205" s="5" t="s">
        <v>10429</v>
      </c>
    </row>
    <row r="7206">
      <c r="A7206" s="4">
        <v>3949.0</v>
      </c>
      <c r="B7206" s="5" t="s">
        <v>36573</v>
      </c>
      <c r="C7206" s="5" t="s">
        <v>36574</v>
      </c>
      <c r="D7206" s="6" t="s">
        <v>36471</v>
      </c>
      <c r="E7206" s="5" t="s">
        <v>29618</v>
      </c>
      <c r="F7206" s="5" t="s">
        <v>29618</v>
      </c>
      <c r="G7206" s="6" t="s">
        <v>36575</v>
      </c>
      <c r="H7206" s="5" t="s">
        <v>36576</v>
      </c>
      <c r="I7206" s="8" t="s">
        <v>26220</v>
      </c>
      <c r="J7206" s="5" t="s">
        <v>42</v>
      </c>
      <c r="K7206" s="5" t="s">
        <v>2119</v>
      </c>
    </row>
    <row r="7207">
      <c r="A7207" s="4">
        <v>11184.0</v>
      </c>
      <c r="B7207" s="5" t="s">
        <v>36577</v>
      </c>
      <c r="C7207" s="5" t="s">
        <v>36578</v>
      </c>
      <c r="D7207" s="6" t="s">
        <v>29616</v>
      </c>
      <c r="E7207" s="5" t="s">
        <v>29617</v>
      </c>
      <c r="F7207" s="5" t="s">
        <v>29618</v>
      </c>
      <c r="G7207" s="12" t="s">
        <v>36579</v>
      </c>
      <c r="H7207" s="5" t="s">
        <v>36580</v>
      </c>
      <c r="I7207" s="8" t="s">
        <v>36581</v>
      </c>
      <c r="J7207" s="5" t="s">
        <v>42</v>
      </c>
      <c r="K7207" s="4" t="s">
        <v>42</v>
      </c>
    </row>
    <row r="7208">
      <c r="A7208" s="4">
        <v>11181.0</v>
      </c>
      <c r="B7208" s="5" t="s">
        <v>36582</v>
      </c>
      <c r="C7208" s="5" t="s">
        <v>36583</v>
      </c>
      <c r="D7208" s="6" t="s">
        <v>29616</v>
      </c>
      <c r="E7208" s="5" t="s">
        <v>29617</v>
      </c>
      <c r="F7208" s="5" t="s">
        <v>29618</v>
      </c>
      <c r="G7208" s="12" t="s">
        <v>36584</v>
      </c>
      <c r="H7208" s="5" t="s">
        <v>36585</v>
      </c>
      <c r="I7208" s="8" t="s">
        <v>36586</v>
      </c>
      <c r="J7208" s="5" t="s">
        <v>18</v>
      </c>
      <c r="K7208" s="5" t="s">
        <v>679</v>
      </c>
    </row>
    <row r="7209">
      <c r="A7209" s="4">
        <v>11191.0</v>
      </c>
      <c r="B7209" s="5" t="s">
        <v>36587</v>
      </c>
      <c r="C7209" s="5" t="s">
        <v>36588</v>
      </c>
      <c r="D7209" s="6" t="s">
        <v>36475</v>
      </c>
      <c r="E7209" s="5" t="s">
        <v>36012</v>
      </c>
      <c r="F7209" s="5" t="s">
        <v>29618</v>
      </c>
      <c r="G7209" s="12" t="s">
        <v>36589</v>
      </c>
      <c r="H7209" s="5" t="s">
        <v>36590</v>
      </c>
      <c r="I7209" s="8" t="s">
        <v>36591</v>
      </c>
      <c r="J7209" s="5" t="s">
        <v>93</v>
      </c>
      <c r="K7209" s="5" t="s">
        <v>375</v>
      </c>
    </row>
    <row r="7210">
      <c r="A7210" s="4">
        <v>11188.0</v>
      </c>
      <c r="B7210" s="5" t="s">
        <v>36592</v>
      </c>
      <c r="C7210" s="5" t="s">
        <v>36593</v>
      </c>
      <c r="D7210" s="6" t="s">
        <v>36475</v>
      </c>
      <c r="E7210" s="5" t="s">
        <v>36012</v>
      </c>
      <c r="F7210" s="5" t="s">
        <v>29618</v>
      </c>
      <c r="G7210" s="12" t="s">
        <v>36594</v>
      </c>
      <c r="H7210" s="5" t="s">
        <v>36595</v>
      </c>
      <c r="I7210" s="8" t="s">
        <v>36596</v>
      </c>
      <c r="J7210" s="5" t="s">
        <v>108</v>
      </c>
      <c r="K7210" s="5" t="s">
        <v>679</v>
      </c>
    </row>
    <row r="7211">
      <c r="A7211" s="4">
        <v>3948.0</v>
      </c>
      <c r="B7211" s="5" t="s">
        <v>36597</v>
      </c>
      <c r="C7211" s="5" t="s">
        <v>8768</v>
      </c>
      <c r="D7211" s="6" t="s">
        <v>36598</v>
      </c>
      <c r="E7211" s="5" t="s">
        <v>36599</v>
      </c>
      <c r="F7211" s="5" t="s">
        <v>36600</v>
      </c>
      <c r="G7211" s="6" t="s">
        <v>36601</v>
      </c>
      <c r="H7211" s="7" t="s">
        <v>36602</v>
      </c>
      <c r="I7211" s="8" t="str">
        <f>LOWER(SUBSTITUTE(SUBSTITUTE(SUBSTITUTE(SUBSTITUTE(SUBSTITUTE(SUBSTITUTE(SUBSTITUTE(B7211,"S.L.",""),"SL",""),"S.A.",""),"SA","")," ",""),".",""),",",""))&amp;".com"</f>
        <v>eluco.com</v>
      </c>
      <c r="J7211" s="5" t="s">
        <v>18</v>
      </c>
      <c r="K7211" s="5" t="s">
        <v>74</v>
      </c>
    </row>
    <row r="7212">
      <c r="A7212" s="4">
        <v>3947.0</v>
      </c>
      <c r="B7212" s="5" t="s">
        <v>36603</v>
      </c>
      <c r="C7212" s="5" t="s">
        <v>36604</v>
      </c>
      <c r="D7212" s="6" t="s">
        <v>36605</v>
      </c>
      <c r="E7212" s="5" t="s">
        <v>36606</v>
      </c>
      <c r="F7212" s="5" t="s">
        <v>36600</v>
      </c>
      <c r="G7212" s="6" t="s">
        <v>36607</v>
      </c>
      <c r="H7212" s="7" t="s">
        <v>36608</v>
      </c>
      <c r="I7212" s="18" t="s">
        <v>36609</v>
      </c>
      <c r="J7212" s="5" t="s">
        <v>51</v>
      </c>
      <c r="K7212" s="5" t="s">
        <v>721</v>
      </c>
    </row>
    <row r="7213">
      <c r="A7213" s="4">
        <v>3946.0</v>
      </c>
      <c r="B7213" s="5" t="s">
        <v>36610</v>
      </c>
      <c r="C7213" s="5" t="s">
        <v>36611</v>
      </c>
      <c r="D7213" s="6" t="s">
        <v>36612</v>
      </c>
      <c r="E7213" s="5" t="s">
        <v>36613</v>
      </c>
      <c r="F7213" s="5" t="s">
        <v>36600</v>
      </c>
      <c r="G7213" s="6" t="s">
        <v>36614</v>
      </c>
      <c r="H7213" s="7" t="s">
        <v>36615</v>
      </c>
      <c r="I7213" s="18" t="s">
        <v>36616</v>
      </c>
      <c r="J7213" s="5" t="s">
        <v>42</v>
      </c>
      <c r="K7213" s="4" t="s">
        <v>42</v>
      </c>
    </row>
    <row r="7214">
      <c r="A7214" s="4">
        <v>3945.0</v>
      </c>
      <c r="B7214" s="5" t="s">
        <v>36617</v>
      </c>
      <c r="C7214" s="5" t="s">
        <v>36618</v>
      </c>
      <c r="D7214" s="6" t="s">
        <v>36619</v>
      </c>
      <c r="E7214" s="5" t="s">
        <v>36620</v>
      </c>
      <c r="F7214" s="5" t="s">
        <v>36600</v>
      </c>
      <c r="G7214" s="6" t="s">
        <v>36621</v>
      </c>
      <c r="H7214" s="5" t="s">
        <v>36622</v>
      </c>
      <c r="I7214" s="8" t="s">
        <v>36623</v>
      </c>
      <c r="J7214" s="5" t="s">
        <v>93</v>
      </c>
      <c r="K7214" s="5" t="s">
        <v>578</v>
      </c>
    </row>
    <row r="7215">
      <c r="A7215" s="4">
        <v>3944.0</v>
      </c>
      <c r="B7215" s="5" t="s">
        <v>36624</v>
      </c>
      <c r="C7215" s="5" t="s">
        <v>36625</v>
      </c>
      <c r="D7215" s="6" t="s">
        <v>36619</v>
      </c>
      <c r="E7215" s="5" t="s">
        <v>36620</v>
      </c>
      <c r="F7215" s="5" t="s">
        <v>36600</v>
      </c>
      <c r="G7215" s="6" t="s">
        <v>36621</v>
      </c>
      <c r="H7215" s="5" t="s">
        <v>36622</v>
      </c>
      <c r="I7215" s="8" t="s">
        <v>36626</v>
      </c>
      <c r="J7215" s="5" t="s">
        <v>51</v>
      </c>
      <c r="K7215" s="5" t="s">
        <v>578</v>
      </c>
    </row>
    <row r="7216">
      <c r="A7216" s="4">
        <v>3943.0</v>
      </c>
      <c r="B7216" s="5" t="s">
        <v>36627</v>
      </c>
      <c r="C7216" s="5" t="s">
        <v>36628</v>
      </c>
      <c r="D7216" s="6" t="s">
        <v>36629</v>
      </c>
      <c r="E7216" s="5" t="s">
        <v>36630</v>
      </c>
      <c r="F7216" s="5" t="s">
        <v>36600</v>
      </c>
      <c r="G7216" s="6" t="s">
        <v>36631</v>
      </c>
      <c r="H7216" s="5" t="s">
        <v>36632</v>
      </c>
      <c r="I7216" s="8" t="s">
        <v>36633</v>
      </c>
      <c r="J7216" s="5" t="s">
        <v>18</v>
      </c>
      <c r="K7216" s="5" t="s">
        <v>553</v>
      </c>
    </row>
    <row r="7217">
      <c r="A7217" s="4">
        <v>3942.0</v>
      </c>
      <c r="B7217" s="5" t="s">
        <v>36634</v>
      </c>
      <c r="C7217" s="5" t="s">
        <v>36635</v>
      </c>
      <c r="D7217" s="6" t="s">
        <v>36636</v>
      </c>
      <c r="E7217" s="5" t="s">
        <v>36637</v>
      </c>
      <c r="F7217" s="5" t="s">
        <v>36600</v>
      </c>
      <c r="G7217" s="6" t="s">
        <v>36638</v>
      </c>
      <c r="H7217" s="7" t="s">
        <v>36639</v>
      </c>
      <c r="I7217" s="18" t="s">
        <v>36640</v>
      </c>
      <c r="J7217" s="5" t="s">
        <v>42</v>
      </c>
      <c r="K7217" s="4" t="s">
        <v>42</v>
      </c>
    </row>
    <row r="7218">
      <c r="A7218" s="4">
        <v>3941.0</v>
      </c>
      <c r="B7218" s="5" t="s">
        <v>36641</v>
      </c>
      <c r="C7218" s="5" t="s">
        <v>36642</v>
      </c>
      <c r="D7218" s="6" t="s">
        <v>36643</v>
      </c>
      <c r="E7218" s="5" t="s">
        <v>36644</v>
      </c>
      <c r="F7218" s="5" t="s">
        <v>36600</v>
      </c>
      <c r="G7218" s="6" t="s">
        <v>36645</v>
      </c>
      <c r="H7218" s="7" t="s">
        <v>36646</v>
      </c>
      <c r="I7218" s="18" t="s">
        <v>36647</v>
      </c>
      <c r="J7218" s="5" t="s">
        <v>42</v>
      </c>
      <c r="K7218" s="5" t="s">
        <v>152</v>
      </c>
    </row>
    <row r="7219">
      <c r="A7219" s="4">
        <v>3940.0</v>
      </c>
      <c r="B7219" s="5" t="s">
        <v>36648</v>
      </c>
      <c r="C7219" s="5" t="s">
        <v>36649</v>
      </c>
      <c r="D7219" s="6" t="s">
        <v>36636</v>
      </c>
      <c r="E7219" s="5" t="s">
        <v>36637</v>
      </c>
      <c r="F7219" s="5" t="s">
        <v>36600</v>
      </c>
      <c r="G7219" s="6" t="s">
        <v>36650</v>
      </c>
      <c r="H7219" s="5" t="s">
        <v>36651</v>
      </c>
      <c r="I7219" s="8" t="s">
        <v>36652</v>
      </c>
      <c r="J7219" s="5" t="s">
        <v>108</v>
      </c>
      <c r="K7219" s="5" t="s">
        <v>19</v>
      </c>
    </row>
    <row r="7220">
      <c r="A7220" s="4">
        <v>3939.0</v>
      </c>
      <c r="B7220" s="5" t="s">
        <v>36653</v>
      </c>
      <c r="C7220" s="5" t="s">
        <v>36654</v>
      </c>
      <c r="D7220" s="6" t="s">
        <v>36655</v>
      </c>
      <c r="E7220" s="5" t="s">
        <v>36656</v>
      </c>
      <c r="F7220" s="5" t="s">
        <v>36600</v>
      </c>
      <c r="G7220" s="6" t="s">
        <v>36657</v>
      </c>
      <c r="H7220" s="5" t="s">
        <v>36658</v>
      </c>
      <c r="I7220" s="8" t="s">
        <v>36659</v>
      </c>
      <c r="J7220" s="5" t="s">
        <v>18</v>
      </c>
      <c r="K7220" s="4" t="s">
        <v>42</v>
      </c>
    </row>
    <row r="7221">
      <c r="A7221" s="4">
        <v>3938.0</v>
      </c>
      <c r="B7221" s="5" t="s">
        <v>36660</v>
      </c>
      <c r="C7221" s="5" t="s">
        <v>36661</v>
      </c>
      <c r="D7221" s="6" t="s">
        <v>36662</v>
      </c>
      <c r="E7221" s="5" t="s">
        <v>36663</v>
      </c>
      <c r="F7221" s="5" t="s">
        <v>36600</v>
      </c>
      <c r="G7221" s="6" t="s">
        <v>36664</v>
      </c>
      <c r="H7221" s="7" t="s">
        <v>36665</v>
      </c>
      <c r="I7221" s="8" t="str">
        <f>LOWER(SUBSTITUTE(SUBSTITUTE(SUBSTITUTE(SUBSTITUTE(SUBSTITUTE(SUBSTITUTE(SUBSTITUTE(B7221,"S.L.",""),"SL",""),"S.A.",""),"SA","")," ",""),".",""),",",""))&amp;".com"</f>
        <v>cbcentralnucleardetrillo.com</v>
      </c>
      <c r="J7221" s="5" t="s">
        <v>51</v>
      </c>
      <c r="K7221" s="4" t="s">
        <v>42</v>
      </c>
    </row>
    <row r="7222">
      <c r="A7222" s="4">
        <v>3937.0</v>
      </c>
      <c r="B7222" s="5" t="s">
        <v>36666</v>
      </c>
      <c r="C7222" s="5" t="s">
        <v>36667</v>
      </c>
      <c r="D7222" s="6" t="s">
        <v>36668</v>
      </c>
      <c r="E7222" s="5" t="s">
        <v>36669</v>
      </c>
      <c r="F7222" s="5" t="s">
        <v>36600</v>
      </c>
      <c r="G7222" s="6" t="s">
        <v>36670</v>
      </c>
      <c r="H7222" s="5" t="s">
        <v>36671</v>
      </c>
      <c r="I7222" s="8" t="s">
        <v>36672</v>
      </c>
      <c r="J7222" s="5" t="s">
        <v>51</v>
      </c>
      <c r="K7222" s="4" t="s">
        <v>42</v>
      </c>
    </row>
    <row r="7223">
      <c r="A7223" s="4">
        <v>3936.0</v>
      </c>
      <c r="B7223" s="5" t="s">
        <v>36673</v>
      </c>
      <c r="C7223" s="5" t="s">
        <v>36674</v>
      </c>
      <c r="D7223" s="6" t="s">
        <v>36675</v>
      </c>
      <c r="E7223" s="5" t="s">
        <v>36669</v>
      </c>
      <c r="F7223" s="5" t="s">
        <v>36600</v>
      </c>
      <c r="G7223" s="6" t="s">
        <v>36676</v>
      </c>
      <c r="H7223" s="5" t="s">
        <v>36677</v>
      </c>
      <c r="I7223" s="8" t="s">
        <v>36678</v>
      </c>
      <c r="J7223" s="5" t="s">
        <v>93</v>
      </c>
      <c r="K7223" s="5" t="s">
        <v>184</v>
      </c>
    </row>
    <row r="7224">
      <c r="A7224" s="4">
        <v>3935.0</v>
      </c>
      <c r="B7224" s="5" t="s">
        <v>36679</v>
      </c>
      <c r="C7224" s="5" t="s">
        <v>36680</v>
      </c>
      <c r="D7224" s="6" t="s">
        <v>36675</v>
      </c>
      <c r="E7224" s="5" t="s">
        <v>36669</v>
      </c>
      <c r="F7224" s="5" t="s">
        <v>36600</v>
      </c>
      <c r="G7224" s="6" t="s">
        <v>36681</v>
      </c>
      <c r="H7224" s="5" t="s">
        <v>36682</v>
      </c>
      <c r="I7224" s="8" t="s">
        <v>36683</v>
      </c>
      <c r="J7224" s="5" t="s">
        <v>108</v>
      </c>
      <c r="K7224" s="5" t="s">
        <v>160</v>
      </c>
    </row>
    <row r="7225">
      <c r="A7225" s="4">
        <v>3934.0</v>
      </c>
      <c r="B7225" s="5" t="s">
        <v>36684</v>
      </c>
      <c r="C7225" s="5" t="s">
        <v>36685</v>
      </c>
      <c r="D7225" s="6" t="s">
        <v>36675</v>
      </c>
      <c r="E7225" s="5" t="s">
        <v>36669</v>
      </c>
      <c r="F7225" s="5" t="s">
        <v>36600</v>
      </c>
      <c r="G7225" s="6" t="s">
        <v>36686</v>
      </c>
      <c r="H7225" s="5" t="s">
        <v>36687</v>
      </c>
      <c r="I7225" s="8" t="s">
        <v>36688</v>
      </c>
      <c r="J7225" s="5" t="s">
        <v>42</v>
      </c>
      <c r="K7225" s="4" t="s">
        <v>42</v>
      </c>
    </row>
    <row r="7226">
      <c r="A7226" s="4">
        <v>3933.0</v>
      </c>
      <c r="B7226" s="5" t="s">
        <v>36689</v>
      </c>
      <c r="C7226" s="5" t="s">
        <v>36690</v>
      </c>
      <c r="D7226" s="6" t="s">
        <v>36675</v>
      </c>
      <c r="E7226" s="5" t="s">
        <v>36669</v>
      </c>
      <c r="F7226" s="5" t="s">
        <v>36600</v>
      </c>
      <c r="G7226" s="6" t="s">
        <v>36691</v>
      </c>
      <c r="H7226" s="7" t="s">
        <v>36692</v>
      </c>
      <c r="I7226" s="18" t="s">
        <v>36693</v>
      </c>
      <c r="J7226" s="5" t="s">
        <v>18</v>
      </c>
      <c r="K7226" s="5" t="s">
        <v>74</v>
      </c>
    </row>
    <row r="7227">
      <c r="A7227" s="4">
        <v>3932.0</v>
      </c>
      <c r="B7227" s="5" t="s">
        <v>36694</v>
      </c>
      <c r="C7227" s="5" t="s">
        <v>36695</v>
      </c>
      <c r="D7227" s="6" t="s">
        <v>36675</v>
      </c>
      <c r="E7227" s="5" t="s">
        <v>36669</v>
      </c>
      <c r="F7227" s="5" t="s">
        <v>36600</v>
      </c>
      <c r="G7227" s="6" t="s">
        <v>36696</v>
      </c>
      <c r="H7227" s="5" t="s">
        <v>36697</v>
      </c>
      <c r="I7227" s="8" t="s">
        <v>35096</v>
      </c>
      <c r="J7227" s="5" t="s">
        <v>51</v>
      </c>
      <c r="K7227" s="5" t="s">
        <v>1663</v>
      </c>
    </row>
    <row r="7228">
      <c r="A7228" s="4">
        <v>3931.0</v>
      </c>
      <c r="B7228" s="5" t="s">
        <v>36698</v>
      </c>
      <c r="C7228" s="5" t="s">
        <v>36699</v>
      </c>
      <c r="D7228" s="6" t="s">
        <v>36700</v>
      </c>
      <c r="E7228" s="5" t="s">
        <v>36701</v>
      </c>
      <c r="F7228" s="5" t="s">
        <v>36600</v>
      </c>
      <c r="G7228" s="6" t="s">
        <v>36702</v>
      </c>
      <c r="H7228" s="5" t="s">
        <v>36703</v>
      </c>
      <c r="I7228" s="8" t="s">
        <v>36704</v>
      </c>
      <c r="J7228" s="5" t="s">
        <v>108</v>
      </c>
      <c r="K7228" s="5" t="s">
        <v>19</v>
      </c>
    </row>
    <row r="7229">
      <c r="A7229" s="4">
        <v>3930.0</v>
      </c>
      <c r="B7229" s="5" t="s">
        <v>36705</v>
      </c>
      <c r="C7229" s="5" t="s">
        <v>36706</v>
      </c>
      <c r="D7229" s="6" t="s">
        <v>36707</v>
      </c>
      <c r="E7229" s="5" t="s">
        <v>36708</v>
      </c>
      <c r="F7229" s="5" t="s">
        <v>36600</v>
      </c>
      <c r="G7229" s="6" t="s">
        <v>36709</v>
      </c>
      <c r="H7229" s="7" t="s">
        <v>36710</v>
      </c>
      <c r="I7229" s="8" t="str">
        <f>LOWER(SUBSTITUTE(SUBSTITUTE(SUBSTITUTE(SUBSTITUTE(SUBSTITUTE(SUBSTITUTE(SUBSTITUTE(B7229,"S.L.",""),"SL",""),"S.A.",""),"SA","")," ",""),".",""),",",""))&amp;".com"</f>
        <v>losarcosdealmonacid.com</v>
      </c>
      <c r="J7229" s="5" t="s">
        <v>42</v>
      </c>
      <c r="K7229" s="5" t="s">
        <v>578</v>
      </c>
    </row>
    <row r="7230">
      <c r="A7230" s="4">
        <v>3929.0</v>
      </c>
      <c r="B7230" s="5" t="s">
        <v>36711</v>
      </c>
      <c r="C7230" s="5" t="s">
        <v>36712</v>
      </c>
      <c r="D7230" s="6" t="s">
        <v>36713</v>
      </c>
      <c r="E7230" s="5" t="s">
        <v>36714</v>
      </c>
      <c r="F7230" s="5" t="s">
        <v>36600</v>
      </c>
      <c r="G7230" s="6" t="s">
        <v>36715</v>
      </c>
      <c r="H7230" s="5" t="s">
        <v>36716</v>
      </c>
      <c r="I7230" s="8" t="s">
        <v>36717</v>
      </c>
      <c r="J7230" s="5" t="s">
        <v>108</v>
      </c>
      <c r="K7230" s="5" t="s">
        <v>19</v>
      </c>
    </row>
    <row r="7231">
      <c r="A7231" s="4">
        <v>3928.0</v>
      </c>
      <c r="B7231" s="5" t="s">
        <v>36718</v>
      </c>
      <c r="C7231" s="5" t="s">
        <v>36719</v>
      </c>
      <c r="D7231" s="6" t="s">
        <v>36720</v>
      </c>
      <c r="E7231" s="5" t="s">
        <v>36721</v>
      </c>
      <c r="F7231" s="5" t="s">
        <v>36600</v>
      </c>
      <c r="G7231" s="6" t="s">
        <v>36722</v>
      </c>
      <c r="H7231" s="7" t="s">
        <v>36723</v>
      </c>
      <c r="I7231" s="4" t="str">
        <f>LOWER(SUBSTITUTE(SUBSTITUTE(SUBSTITUTE(SUBSTITUTE(SUBSTITUTE(SUBSTITUTE(SUBSTITUTE(B7231,"S.L.",""),"SL",""),"S.A.",""),"SA","")," ",""),".",""),",",""))&amp;".com"</f>
        <v>villasdeauñon.com</v>
      </c>
      <c r="J7231" s="5" t="s">
        <v>18</v>
      </c>
      <c r="K7231" s="5" t="s">
        <v>152</v>
      </c>
    </row>
    <row r="7232">
      <c r="A7232" s="4">
        <v>3927.0</v>
      </c>
      <c r="B7232" s="5" t="s">
        <v>36724</v>
      </c>
      <c r="C7232" s="5" t="s">
        <v>36725</v>
      </c>
      <c r="D7232" s="6" t="s">
        <v>36726</v>
      </c>
      <c r="E7232" s="5" t="s">
        <v>36727</v>
      </c>
      <c r="F7232" s="5" t="s">
        <v>36600</v>
      </c>
      <c r="G7232" s="6" t="s">
        <v>36728</v>
      </c>
      <c r="H7232" s="5" t="s">
        <v>36729</v>
      </c>
      <c r="I7232" s="8" t="s">
        <v>36730</v>
      </c>
      <c r="J7232" s="5" t="s">
        <v>93</v>
      </c>
      <c r="K7232" s="5" t="s">
        <v>1685</v>
      </c>
    </row>
    <row r="7233">
      <c r="A7233" s="4">
        <v>3926.0</v>
      </c>
      <c r="B7233" s="5" t="s">
        <v>36731</v>
      </c>
      <c r="C7233" s="5" t="s">
        <v>36732</v>
      </c>
      <c r="D7233" s="6" t="s">
        <v>36733</v>
      </c>
      <c r="E7233" s="5" t="s">
        <v>36734</v>
      </c>
      <c r="F7233" s="5" t="s">
        <v>36600</v>
      </c>
      <c r="G7233" s="6" t="s">
        <v>36735</v>
      </c>
      <c r="H7233" s="7" t="s">
        <v>36736</v>
      </c>
      <c r="I7233" s="8" t="str">
        <f>LOWER(SUBSTITUTE(SUBSTITUTE(SUBSTITUTE(SUBSTITUTE(SUBSTITUTE(SUBSTITUTE(SUBSTITUTE(B7233,"S.L.",""),"SL",""),"S.A.",""),"SA","")," ",""),".",""),",",""))&amp;".com"</f>
        <v>cumbresdecastilla.com</v>
      </c>
      <c r="J7233" s="5" t="s">
        <v>93</v>
      </c>
      <c r="K7233" s="5" t="s">
        <v>553</v>
      </c>
    </row>
    <row r="7234">
      <c r="A7234" s="4">
        <v>3925.0</v>
      </c>
      <c r="B7234" s="5" t="s">
        <v>36737</v>
      </c>
      <c r="C7234" s="5" t="s">
        <v>36738</v>
      </c>
      <c r="D7234" s="6" t="s">
        <v>36739</v>
      </c>
      <c r="E7234" s="5" t="s">
        <v>36740</v>
      </c>
      <c r="F7234" s="5" t="s">
        <v>36600</v>
      </c>
      <c r="G7234" s="6" t="s">
        <v>36741</v>
      </c>
      <c r="H7234" s="5" t="s">
        <v>36742</v>
      </c>
      <c r="I7234" s="8" t="s">
        <v>36743</v>
      </c>
      <c r="J7234" s="5" t="s">
        <v>18</v>
      </c>
      <c r="K7234" s="5" t="s">
        <v>66</v>
      </c>
    </row>
    <row r="7235">
      <c r="A7235" s="4">
        <v>3924.0</v>
      </c>
      <c r="B7235" s="5" t="s">
        <v>36744</v>
      </c>
      <c r="C7235" s="5" t="s">
        <v>36745</v>
      </c>
      <c r="D7235" s="6" t="s">
        <v>36746</v>
      </c>
      <c r="E7235" s="5" t="s">
        <v>36747</v>
      </c>
      <c r="F7235" s="5" t="s">
        <v>36600</v>
      </c>
      <c r="G7235" s="6" t="s">
        <v>36748</v>
      </c>
      <c r="H7235" s="5" t="s">
        <v>36749</v>
      </c>
      <c r="I7235" s="9" t="s">
        <v>36750</v>
      </c>
      <c r="J7235" s="5" t="s">
        <v>93</v>
      </c>
      <c r="K7235" s="5" t="s">
        <v>420</v>
      </c>
    </row>
    <row r="7236">
      <c r="A7236" s="4">
        <v>3923.0</v>
      </c>
      <c r="B7236" s="5" t="s">
        <v>36751</v>
      </c>
      <c r="C7236" s="5" t="s">
        <v>36752</v>
      </c>
      <c r="D7236" s="6" t="s">
        <v>36746</v>
      </c>
      <c r="E7236" s="5" t="s">
        <v>36747</v>
      </c>
      <c r="F7236" s="5" t="s">
        <v>36600</v>
      </c>
      <c r="G7236" s="6" t="s">
        <v>36753</v>
      </c>
      <c r="H7236" s="5" t="s">
        <v>36754</v>
      </c>
      <c r="I7236" s="9" t="s">
        <v>36755</v>
      </c>
      <c r="J7236" s="5" t="s">
        <v>108</v>
      </c>
      <c r="K7236" s="5" t="s">
        <v>420</v>
      </c>
    </row>
    <row r="7237">
      <c r="A7237" s="4">
        <v>3922.0</v>
      </c>
      <c r="B7237" s="5" t="s">
        <v>36756</v>
      </c>
      <c r="C7237" s="5" t="s">
        <v>36757</v>
      </c>
      <c r="D7237" s="6" t="s">
        <v>36758</v>
      </c>
      <c r="E7237" s="5" t="s">
        <v>36759</v>
      </c>
      <c r="F7237" s="5" t="s">
        <v>36600</v>
      </c>
      <c r="G7237" s="6" t="s">
        <v>36760</v>
      </c>
      <c r="H7237" s="5" t="s">
        <v>36761</v>
      </c>
      <c r="I7237" s="8" t="s">
        <v>36762</v>
      </c>
      <c r="J7237" s="5" t="s">
        <v>42</v>
      </c>
      <c r="K7237" s="5" t="s">
        <v>782</v>
      </c>
    </row>
    <row r="7238">
      <c r="A7238" s="4">
        <v>3921.0</v>
      </c>
      <c r="B7238" s="5" t="s">
        <v>36763</v>
      </c>
      <c r="C7238" s="5" t="s">
        <v>36764</v>
      </c>
      <c r="D7238" s="6" t="s">
        <v>36765</v>
      </c>
      <c r="E7238" s="5" t="s">
        <v>36766</v>
      </c>
      <c r="F7238" s="5" t="s">
        <v>36600</v>
      </c>
      <c r="G7238" s="6" t="s">
        <v>36767</v>
      </c>
      <c r="H7238" s="5" t="s">
        <v>36768</v>
      </c>
      <c r="I7238" s="8" t="s">
        <v>36769</v>
      </c>
      <c r="J7238" s="5" t="s">
        <v>51</v>
      </c>
      <c r="K7238" s="5" t="s">
        <v>1985</v>
      </c>
    </row>
    <row r="7239">
      <c r="A7239" s="4">
        <v>3920.0</v>
      </c>
      <c r="B7239" s="5" t="s">
        <v>36770</v>
      </c>
      <c r="C7239" s="5" t="s">
        <v>36771</v>
      </c>
      <c r="D7239" s="6" t="s">
        <v>36772</v>
      </c>
      <c r="E7239" s="5" t="s">
        <v>36773</v>
      </c>
      <c r="F7239" s="5" t="s">
        <v>36600</v>
      </c>
      <c r="G7239" s="6" t="s">
        <v>36774</v>
      </c>
      <c r="H7239" s="5" t="s">
        <v>36775</v>
      </c>
      <c r="I7239" s="8" t="s">
        <v>36776</v>
      </c>
      <c r="J7239" s="5" t="s">
        <v>42</v>
      </c>
      <c r="K7239" s="5" t="s">
        <v>711</v>
      </c>
    </row>
    <row r="7240">
      <c r="A7240" s="4">
        <v>3919.0</v>
      </c>
      <c r="B7240" s="5" t="s">
        <v>36777</v>
      </c>
      <c r="C7240" s="5" t="s">
        <v>36778</v>
      </c>
      <c r="D7240" s="6" t="s">
        <v>36772</v>
      </c>
      <c r="E7240" s="5" t="s">
        <v>36773</v>
      </c>
      <c r="F7240" s="5" t="s">
        <v>36600</v>
      </c>
      <c r="G7240" s="6" t="s">
        <v>36779</v>
      </c>
      <c r="H7240" s="5" t="s">
        <v>36780</v>
      </c>
      <c r="I7240" s="8" t="s">
        <v>36781</v>
      </c>
      <c r="J7240" s="5" t="s">
        <v>18</v>
      </c>
      <c r="K7240" s="5" t="s">
        <v>109</v>
      </c>
    </row>
    <row r="7241">
      <c r="A7241" s="4">
        <v>3918.0</v>
      </c>
      <c r="B7241" s="5" t="s">
        <v>36782</v>
      </c>
      <c r="C7241" s="5" t="s">
        <v>36783</v>
      </c>
      <c r="D7241" s="6" t="s">
        <v>36784</v>
      </c>
      <c r="E7241" s="5" t="s">
        <v>36600</v>
      </c>
      <c r="F7241" s="5" t="s">
        <v>36600</v>
      </c>
      <c r="G7241" s="6" t="s">
        <v>36785</v>
      </c>
      <c r="H7241" s="5" t="s">
        <v>36786</v>
      </c>
      <c r="I7241" s="9" t="s">
        <v>36787</v>
      </c>
      <c r="J7241" s="5" t="s">
        <v>18</v>
      </c>
      <c r="K7241" s="4" t="s">
        <v>42</v>
      </c>
    </row>
    <row r="7242">
      <c r="A7242" s="4">
        <v>3917.0</v>
      </c>
      <c r="B7242" s="5" t="s">
        <v>36788</v>
      </c>
      <c r="C7242" s="5" t="s">
        <v>36789</v>
      </c>
      <c r="D7242" s="6" t="s">
        <v>36790</v>
      </c>
      <c r="E7242" s="5" t="s">
        <v>36600</v>
      </c>
      <c r="F7242" s="5" t="s">
        <v>36600</v>
      </c>
      <c r="G7242" s="6" t="s">
        <v>36791</v>
      </c>
      <c r="H7242" s="5" t="s">
        <v>36792</v>
      </c>
      <c r="I7242" s="8" t="s">
        <v>36793</v>
      </c>
      <c r="J7242" s="5" t="s">
        <v>108</v>
      </c>
      <c r="K7242" s="5" t="s">
        <v>2456</v>
      </c>
    </row>
    <row r="7243">
      <c r="A7243" s="4">
        <v>3916.0</v>
      </c>
      <c r="B7243" s="5" t="s">
        <v>36794</v>
      </c>
      <c r="C7243" s="5" t="s">
        <v>36795</v>
      </c>
      <c r="D7243" s="6" t="s">
        <v>36796</v>
      </c>
      <c r="E7243" s="5" t="s">
        <v>36600</v>
      </c>
      <c r="F7243" s="5" t="s">
        <v>36600</v>
      </c>
      <c r="G7243" s="6" t="s">
        <v>36797</v>
      </c>
      <c r="H7243" s="5" t="s">
        <v>36798</v>
      </c>
      <c r="I7243" s="9" t="s">
        <v>36799</v>
      </c>
      <c r="J7243" s="5" t="s">
        <v>108</v>
      </c>
      <c r="K7243" s="4" t="s">
        <v>42</v>
      </c>
    </row>
    <row r="7244">
      <c r="A7244" s="4">
        <v>3915.0</v>
      </c>
      <c r="B7244" s="5" t="s">
        <v>36800</v>
      </c>
      <c r="C7244" s="5" t="s">
        <v>36801</v>
      </c>
      <c r="D7244" s="6" t="s">
        <v>36784</v>
      </c>
      <c r="E7244" s="5" t="s">
        <v>36600</v>
      </c>
      <c r="F7244" s="5" t="s">
        <v>36600</v>
      </c>
      <c r="G7244" s="6" t="s">
        <v>36802</v>
      </c>
      <c r="H7244" s="5" t="s">
        <v>36803</v>
      </c>
      <c r="I7244" s="9" t="s">
        <v>36804</v>
      </c>
      <c r="J7244" s="5" t="s">
        <v>42</v>
      </c>
      <c r="K7244" s="5" t="s">
        <v>4985</v>
      </c>
    </row>
    <row r="7245">
      <c r="A7245" s="4">
        <v>3914.0</v>
      </c>
      <c r="B7245" s="5" t="s">
        <v>36805</v>
      </c>
      <c r="C7245" s="5" t="s">
        <v>36806</v>
      </c>
      <c r="D7245" s="6" t="s">
        <v>36807</v>
      </c>
      <c r="E7245" s="5" t="s">
        <v>36600</v>
      </c>
      <c r="F7245" s="5" t="s">
        <v>36600</v>
      </c>
      <c r="G7245" s="6" t="s">
        <v>36808</v>
      </c>
      <c r="H7245" s="5" t="s">
        <v>36809</v>
      </c>
      <c r="I7245" s="9" t="s">
        <v>36810</v>
      </c>
      <c r="J7245" s="5" t="s">
        <v>108</v>
      </c>
      <c r="K7245" s="5" t="s">
        <v>754</v>
      </c>
    </row>
    <row r="7246">
      <c r="A7246" s="4">
        <v>3913.0</v>
      </c>
      <c r="B7246" s="5" t="s">
        <v>36811</v>
      </c>
      <c r="C7246" s="5" t="s">
        <v>36812</v>
      </c>
      <c r="D7246" s="6" t="s">
        <v>36796</v>
      </c>
      <c r="E7246" s="5" t="s">
        <v>36600</v>
      </c>
      <c r="F7246" s="5" t="s">
        <v>36600</v>
      </c>
      <c r="G7246" s="6" t="s">
        <v>36813</v>
      </c>
      <c r="H7246" s="7" t="s">
        <v>36814</v>
      </c>
      <c r="I7246" s="18" t="s">
        <v>36815</v>
      </c>
      <c r="J7246" s="5" t="s">
        <v>108</v>
      </c>
      <c r="K7246" s="4" t="s">
        <v>42</v>
      </c>
    </row>
    <row r="7247">
      <c r="A7247" s="4">
        <v>3912.0</v>
      </c>
      <c r="B7247" s="5" t="s">
        <v>36816</v>
      </c>
      <c r="C7247" s="5" t="s">
        <v>36817</v>
      </c>
      <c r="D7247" s="6" t="s">
        <v>36796</v>
      </c>
      <c r="E7247" s="5" t="s">
        <v>36600</v>
      </c>
      <c r="F7247" s="5" t="s">
        <v>36600</v>
      </c>
      <c r="G7247" s="6" t="s">
        <v>36818</v>
      </c>
      <c r="H7247" s="5" t="s">
        <v>36819</v>
      </c>
      <c r="I7247" s="8" t="s">
        <v>36820</v>
      </c>
      <c r="J7247" s="5" t="s">
        <v>108</v>
      </c>
      <c r="K7247" s="5" t="s">
        <v>294</v>
      </c>
    </row>
    <row r="7248">
      <c r="A7248" s="4">
        <v>3911.0</v>
      </c>
      <c r="B7248" s="5" t="s">
        <v>22582</v>
      </c>
      <c r="C7248" s="5" t="s">
        <v>36821</v>
      </c>
      <c r="D7248" s="6" t="s">
        <v>36807</v>
      </c>
      <c r="E7248" s="5" t="s">
        <v>36600</v>
      </c>
      <c r="F7248" s="5" t="s">
        <v>36600</v>
      </c>
      <c r="G7248" s="6" t="s">
        <v>36822</v>
      </c>
      <c r="H7248" s="7" t="s">
        <v>36823</v>
      </c>
      <c r="I7248" s="18" t="s">
        <v>36824</v>
      </c>
      <c r="J7248" s="5" t="s">
        <v>51</v>
      </c>
      <c r="K7248" s="5" t="s">
        <v>420</v>
      </c>
    </row>
    <row r="7249">
      <c r="A7249" s="4">
        <v>3910.0</v>
      </c>
      <c r="B7249" s="5" t="s">
        <v>36825</v>
      </c>
      <c r="C7249" s="5" t="s">
        <v>36826</v>
      </c>
      <c r="D7249" s="6" t="s">
        <v>36790</v>
      </c>
      <c r="E7249" s="5" t="s">
        <v>36600</v>
      </c>
      <c r="F7249" s="5" t="s">
        <v>36600</v>
      </c>
      <c r="G7249" s="6" t="s">
        <v>36827</v>
      </c>
      <c r="H7249" s="5" t="s">
        <v>36828</v>
      </c>
      <c r="I7249" s="8" t="s">
        <v>36829</v>
      </c>
      <c r="J7249" s="5" t="s">
        <v>93</v>
      </c>
      <c r="K7249" s="5" t="s">
        <v>11049</v>
      </c>
    </row>
    <row r="7250">
      <c r="A7250" s="4">
        <v>3909.0</v>
      </c>
      <c r="B7250" s="5" t="s">
        <v>36830</v>
      </c>
      <c r="C7250" s="5" t="s">
        <v>36831</v>
      </c>
      <c r="D7250" s="6" t="s">
        <v>36832</v>
      </c>
      <c r="E7250" s="5" t="s">
        <v>36833</v>
      </c>
      <c r="F7250" s="5" t="s">
        <v>36600</v>
      </c>
      <c r="G7250" s="6" t="s">
        <v>36834</v>
      </c>
      <c r="H7250" s="7" t="s">
        <v>36835</v>
      </c>
      <c r="I7250" s="18" t="s">
        <v>36836</v>
      </c>
      <c r="J7250" s="5" t="s">
        <v>42</v>
      </c>
      <c r="K7250" s="4" t="s">
        <v>42</v>
      </c>
    </row>
    <row r="7251">
      <c r="A7251" s="4">
        <v>3908.0</v>
      </c>
      <c r="B7251" s="5" t="s">
        <v>36837</v>
      </c>
      <c r="C7251" s="5" t="s">
        <v>36838</v>
      </c>
      <c r="D7251" s="6" t="s">
        <v>36796</v>
      </c>
      <c r="E7251" s="5" t="s">
        <v>36600</v>
      </c>
      <c r="F7251" s="5" t="s">
        <v>36600</v>
      </c>
      <c r="G7251" s="6" t="s">
        <v>36839</v>
      </c>
      <c r="H7251" s="5" t="s">
        <v>36840</v>
      </c>
      <c r="I7251" s="8" t="s">
        <v>36841</v>
      </c>
      <c r="J7251" s="5" t="s">
        <v>93</v>
      </c>
      <c r="K7251" s="5" t="s">
        <v>2513</v>
      </c>
    </row>
    <row r="7252">
      <c r="A7252" s="4">
        <v>3907.0</v>
      </c>
      <c r="B7252" s="5" t="s">
        <v>36842</v>
      </c>
      <c r="C7252" s="5" t="s">
        <v>36843</v>
      </c>
      <c r="D7252" s="6" t="s">
        <v>36844</v>
      </c>
      <c r="E7252" s="5" t="s">
        <v>36845</v>
      </c>
      <c r="F7252" s="5" t="s">
        <v>36600</v>
      </c>
      <c r="G7252" s="6" t="s">
        <v>36846</v>
      </c>
      <c r="H7252" s="5" t="s">
        <v>36847</v>
      </c>
      <c r="I7252" s="9" t="s">
        <v>36848</v>
      </c>
      <c r="J7252" s="5" t="s">
        <v>108</v>
      </c>
      <c r="K7252" s="5" t="s">
        <v>5320</v>
      </c>
    </row>
    <row r="7253">
      <c r="A7253" s="4">
        <v>11654.0</v>
      </c>
      <c r="B7253" s="5" t="s">
        <v>36849</v>
      </c>
      <c r="C7253" s="5" t="s">
        <v>36850</v>
      </c>
      <c r="D7253" s="6" t="s">
        <v>36851</v>
      </c>
      <c r="E7253" s="5" t="s">
        <v>36852</v>
      </c>
      <c r="F7253" s="5" t="s">
        <v>36600</v>
      </c>
      <c r="G7253" s="12" t="s">
        <v>36853</v>
      </c>
      <c r="H7253" s="5" t="s">
        <v>36854</v>
      </c>
      <c r="I7253" s="8" t="s">
        <v>36855</v>
      </c>
      <c r="J7253" s="5" t="s">
        <v>108</v>
      </c>
      <c r="K7253" s="4" t="s">
        <v>42</v>
      </c>
    </row>
    <row r="7254">
      <c r="A7254" s="4">
        <v>11655.0</v>
      </c>
      <c r="B7254" s="5" t="s">
        <v>36856</v>
      </c>
      <c r="C7254" s="5" t="s">
        <v>36857</v>
      </c>
      <c r="D7254" s="6" t="s">
        <v>36851</v>
      </c>
      <c r="E7254" s="5" t="s">
        <v>36852</v>
      </c>
      <c r="F7254" s="5" t="s">
        <v>36600</v>
      </c>
      <c r="G7254" s="12" t="s">
        <v>36858</v>
      </c>
      <c r="H7254" s="5" t="s">
        <v>36859</v>
      </c>
      <c r="I7254" s="8" t="s">
        <v>36860</v>
      </c>
      <c r="J7254" s="5" t="s">
        <v>18</v>
      </c>
      <c r="K7254" s="5" t="s">
        <v>115</v>
      </c>
    </row>
    <row r="7255">
      <c r="A7255" s="4">
        <v>11652.0</v>
      </c>
      <c r="B7255" s="5" t="s">
        <v>36861</v>
      </c>
      <c r="C7255" s="5" t="s">
        <v>36862</v>
      </c>
      <c r="D7255" s="6" t="s">
        <v>36851</v>
      </c>
      <c r="E7255" s="5" t="s">
        <v>36852</v>
      </c>
      <c r="F7255" s="5" t="s">
        <v>36600</v>
      </c>
      <c r="G7255" s="12" t="s">
        <v>36863</v>
      </c>
      <c r="H7255" s="5" t="s">
        <v>36864</v>
      </c>
      <c r="I7255" s="8" t="s">
        <v>36860</v>
      </c>
      <c r="J7255" s="5" t="s">
        <v>42</v>
      </c>
      <c r="K7255" s="5" t="s">
        <v>115</v>
      </c>
    </row>
    <row r="7256">
      <c r="A7256" s="4">
        <v>11664.0</v>
      </c>
      <c r="B7256" s="5" t="s">
        <v>36865</v>
      </c>
      <c r="C7256" s="5" t="s">
        <v>36866</v>
      </c>
      <c r="D7256" s="6" t="s">
        <v>36867</v>
      </c>
      <c r="E7256" s="5" t="s">
        <v>36868</v>
      </c>
      <c r="F7256" s="5" t="s">
        <v>36600</v>
      </c>
      <c r="G7256" s="12" t="s">
        <v>36869</v>
      </c>
      <c r="H7256" s="5" t="s">
        <v>36870</v>
      </c>
      <c r="I7256" s="8" t="s">
        <v>36871</v>
      </c>
      <c r="J7256" s="5" t="s">
        <v>18</v>
      </c>
      <c r="K7256" s="5" t="s">
        <v>9528</v>
      </c>
    </row>
    <row r="7257">
      <c r="A7257" s="4">
        <v>3906.0</v>
      </c>
      <c r="B7257" s="5" t="s">
        <v>36872</v>
      </c>
      <c r="C7257" s="5" t="s">
        <v>36873</v>
      </c>
      <c r="D7257" s="6" t="s">
        <v>36874</v>
      </c>
      <c r="E7257" s="5" t="s">
        <v>36875</v>
      </c>
      <c r="F7257" s="5" t="s">
        <v>36876</v>
      </c>
      <c r="G7257" s="6" t="s">
        <v>36877</v>
      </c>
      <c r="H7257" s="5" t="s">
        <v>36878</v>
      </c>
      <c r="I7257" s="8" t="s">
        <v>36879</v>
      </c>
      <c r="J7257" s="5" t="s">
        <v>93</v>
      </c>
      <c r="K7257" s="4" t="s">
        <v>42</v>
      </c>
    </row>
    <row r="7258">
      <c r="A7258" s="4">
        <v>3905.0</v>
      </c>
      <c r="B7258" s="5" t="s">
        <v>36880</v>
      </c>
      <c r="C7258" s="5" t="s">
        <v>36881</v>
      </c>
      <c r="D7258" s="6" t="s">
        <v>36882</v>
      </c>
      <c r="E7258" s="5" t="s">
        <v>36875</v>
      </c>
      <c r="F7258" s="5" t="s">
        <v>36876</v>
      </c>
      <c r="G7258" s="6" t="s">
        <v>36883</v>
      </c>
      <c r="H7258" s="7" t="s">
        <v>36884</v>
      </c>
      <c r="I7258" s="18" t="s">
        <v>36885</v>
      </c>
      <c r="J7258" s="5" t="s">
        <v>51</v>
      </c>
      <c r="K7258" s="5" t="s">
        <v>15004</v>
      </c>
    </row>
    <row r="7259">
      <c r="A7259" s="4">
        <v>3904.0</v>
      </c>
      <c r="B7259" s="5" t="s">
        <v>36886</v>
      </c>
      <c r="C7259" s="5" t="s">
        <v>36887</v>
      </c>
      <c r="D7259" s="6" t="s">
        <v>36888</v>
      </c>
      <c r="E7259" s="5" t="s">
        <v>36889</v>
      </c>
      <c r="F7259" s="5" t="s">
        <v>36876</v>
      </c>
      <c r="G7259" s="6" t="s">
        <v>36890</v>
      </c>
      <c r="H7259" s="7" t="s">
        <v>36891</v>
      </c>
      <c r="I7259" s="8" t="str">
        <f>LOWER(SUBSTITUTE(SUBSTITUTE(SUBSTITUTE(SUBSTITUTE(SUBSTITUTE(SUBSTITUTE(SUBSTITUTE(B7259,"S.L.",""),"SL",""),"S.A.",""),"SA","")," ",""),".",""),",",""))&amp;".com"</f>
        <v>ezkaurre.com</v>
      </c>
      <c r="J7259" s="5" t="s">
        <v>51</v>
      </c>
      <c r="K7259" s="5" t="s">
        <v>19</v>
      </c>
    </row>
    <row r="7260">
      <c r="A7260" s="4">
        <v>3903.0</v>
      </c>
      <c r="B7260" s="5" t="s">
        <v>36892</v>
      </c>
      <c r="C7260" s="5" t="s">
        <v>36893</v>
      </c>
      <c r="D7260" s="6" t="s">
        <v>36894</v>
      </c>
      <c r="E7260" s="5" t="s">
        <v>36895</v>
      </c>
      <c r="F7260" s="5" t="s">
        <v>36876</v>
      </c>
      <c r="G7260" s="6" t="s">
        <v>36896</v>
      </c>
      <c r="H7260" s="5" t="s">
        <v>36897</v>
      </c>
      <c r="I7260" s="8" t="s">
        <v>36898</v>
      </c>
      <c r="J7260" s="5" t="s">
        <v>108</v>
      </c>
      <c r="K7260" s="5" t="s">
        <v>553</v>
      </c>
    </row>
    <row r="7261">
      <c r="A7261" s="4">
        <v>3902.0</v>
      </c>
      <c r="B7261" s="5" t="s">
        <v>36899</v>
      </c>
      <c r="C7261" s="5" t="s">
        <v>36900</v>
      </c>
      <c r="D7261" s="6" t="s">
        <v>36901</v>
      </c>
      <c r="E7261" s="5" t="s">
        <v>36902</v>
      </c>
      <c r="F7261" s="5" t="s">
        <v>36876</v>
      </c>
      <c r="G7261" s="6" t="s">
        <v>36903</v>
      </c>
      <c r="H7261" s="5" t="s">
        <v>36904</v>
      </c>
      <c r="I7261" s="8" t="s">
        <v>36905</v>
      </c>
      <c r="J7261" s="5" t="s">
        <v>42</v>
      </c>
      <c r="K7261" s="5" t="s">
        <v>115</v>
      </c>
    </row>
    <row r="7262">
      <c r="A7262" s="4">
        <v>3901.0</v>
      </c>
      <c r="B7262" s="5" t="s">
        <v>27744</v>
      </c>
      <c r="C7262" s="5" t="s">
        <v>36906</v>
      </c>
      <c r="D7262" s="6" t="s">
        <v>36907</v>
      </c>
      <c r="E7262" s="5" t="s">
        <v>36908</v>
      </c>
      <c r="F7262" s="5" t="s">
        <v>10664</v>
      </c>
      <c r="G7262" s="6" t="s">
        <v>36909</v>
      </c>
      <c r="H7262" s="5" t="s">
        <v>36910</v>
      </c>
      <c r="I7262" s="8" t="s">
        <v>36911</v>
      </c>
      <c r="J7262" s="5" t="s">
        <v>51</v>
      </c>
      <c r="K7262" s="5" t="s">
        <v>184</v>
      </c>
    </row>
    <row r="7263">
      <c r="A7263" s="4">
        <v>3900.0</v>
      </c>
      <c r="B7263" s="5" t="s">
        <v>36912</v>
      </c>
      <c r="C7263" s="5" t="s">
        <v>36913</v>
      </c>
      <c r="D7263" s="6" t="s">
        <v>36907</v>
      </c>
      <c r="E7263" s="5" t="s">
        <v>36908</v>
      </c>
      <c r="F7263" s="5" t="s">
        <v>10664</v>
      </c>
      <c r="G7263" s="6" t="s">
        <v>36914</v>
      </c>
      <c r="H7263" s="5" t="s">
        <v>36915</v>
      </c>
      <c r="I7263" s="8" t="s">
        <v>36916</v>
      </c>
      <c r="J7263" s="5" t="s">
        <v>51</v>
      </c>
      <c r="K7263" s="5" t="s">
        <v>19</v>
      </c>
    </row>
    <row r="7264">
      <c r="A7264" s="4">
        <v>3899.0</v>
      </c>
      <c r="B7264" s="5" t="s">
        <v>36917</v>
      </c>
      <c r="C7264" s="5" t="s">
        <v>36918</v>
      </c>
      <c r="D7264" s="6" t="s">
        <v>36907</v>
      </c>
      <c r="E7264" s="5" t="s">
        <v>36908</v>
      </c>
      <c r="F7264" s="5" t="s">
        <v>10664</v>
      </c>
      <c r="G7264" s="6" t="s">
        <v>36919</v>
      </c>
      <c r="H7264" s="5" t="s">
        <v>36920</v>
      </c>
      <c r="I7264" s="8" t="s">
        <v>493</v>
      </c>
      <c r="J7264" s="5" t="s">
        <v>18</v>
      </c>
      <c r="K7264" s="5" t="s">
        <v>5931</v>
      </c>
    </row>
    <row r="7265">
      <c r="A7265" s="4">
        <v>3898.0</v>
      </c>
      <c r="B7265" s="5" t="s">
        <v>36921</v>
      </c>
      <c r="C7265" s="5" t="s">
        <v>36922</v>
      </c>
      <c r="D7265" s="6" t="s">
        <v>36907</v>
      </c>
      <c r="E7265" s="5" t="s">
        <v>36908</v>
      </c>
      <c r="F7265" s="5" t="s">
        <v>10664</v>
      </c>
      <c r="G7265" s="6" t="s">
        <v>36923</v>
      </c>
      <c r="H7265" s="5" t="s">
        <v>36924</v>
      </c>
      <c r="I7265" s="8" t="s">
        <v>36925</v>
      </c>
      <c r="J7265" s="5" t="s">
        <v>93</v>
      </c>
      <c r="K7265" s="5" t="s">
        <v>74</v>
      </c>
    </row>
    <row r="7266">
      <c r="A7266" s="4">
        <v>3897.0</v>
      </c>
      <c r="B7266" s="5" t="s">
        <v>36926</v>
      </c>
      <c r="C7266" s="5" t="s">
        <v>36927</v>
      </c>
      <c r="D7266" s="6" t="s">
        <v>36928</v>
      </c>
      <c r="E7266" s="5" t="s">
        <v>36929</v>
      </c>
      <c r="F7266" s="5" t="s">
        <v>36876</v>
      </c>
      <c r="G7266" s="6" t="s">
        <v>36930</v>
      </c>
      <c r="H7266" s="5" t="s">
        <v>36931</v>
      </c>
      <c r="I7266" s="8" t="s">
        <v>36932</v>
      </c>
      <c r="J7266" s="5" t="s">
        <v>42</v>
      </c>
      <c r="K7266" s="5" t="s">
        <v>553</v>
      </c>
    </row>
    <row r="7267">
      <c r="A7267" s="4">
        <v>3896.0</v>
      </c>
      <c r="B7267" s="5" t="s">
        <v>36933</v>
      </c>
      <c r="C7267" s="5" t="s">
        <v>36934</v>
      </c>
      <c r="D7267" s="6" t="s">
        <v>36935</v>
      </c>
      <c r="E7267" s="5" t="s">
        <v>36936</v>
      </c>
      <c r="F7267" s="5" t="s">
        <v>36876</v>
      </c>
      <c r="G7267" s="6" t="s">
        <v>36937</v>
      </c>
      <c r="H7267" s="7" t="s">
        <v>36938</v>
      </c>
      <c r="I7267" s="18" t="s">
        <v>36939</v>
      </c>
      <c r="J7267" s="5" t="s">
        <v>108</v>
      </c>
      <c r="K7267" s="5" t="s">
        <v>115</v>
      </c>
    </row>
    <row r="7268">
      <c r="A7268" s="4">
        <v>3895.0</v>
      </c>
      <c r="B7268" s="5" t="s">
        <v>36940</v>
      </c>
      <c r="C7268" s="5" t="s">
        <v>36941</v>
      </c>
      <c r="D7268" s="6" t="s">
        <v>36942</v>
      </c>
      <c r="E7268" s="5" t="s">
        <v>36943</v>
      </c>
      <c r="F7268" s="5" t="s">
        <v>36876</v>
      </c>
      <c r="G7268" s="6" t="s">
        <v>36944</v>
      </c>
      <c r="H7268" s="7" t="s">
        <v>36945</v>
      </c>
      <c r="I7268" s="18" t="s">
        <v>36946</v>
      </c>
      <c r="J7268" s="5" t="s">
        <v>93</v>
      </c>
      <c r="K7268" s="5" t="s">
        <v>126</v>
      </c>
    </row>
    <row r="7269">
      <c r="A7269" s="4">
        <v>3894.0</v>
      </c>
      <c r="B7269" s="5" t="s">
        <v>36947</v>
      </c>
      <c r="C7269" s="5" t="s">
        <v>36948</v>
      </c>
      <c r="D7269" s="6" t="s">
        <v>36949</v>
      </c>
      <c r="E7269" s="5" t="s">
        <v>36950</v>
      </c>
      <c r="F7269" s="5" t="s">
        <v>36876</v>
      </c>
      <c r="G7269" s="6" t="s">
        <v>36951</v>
      </c>
      <c r="H7269" s="7" t="s">
        <v>36952</v>
      </c>
      <c r="I7269" s="8" t="str">
        <f>LOWER(SUBSTITUTE(SUBSTITUTE(SUBSTITUTE(SUBSTITUTE(SUBSTITUTE(SUBSTITUTE(SUBSTITUTE(B7269,"S.L.",""),"SL",""),"S.A.",""),"SA","")," ",""),".",""),",",""))&amp;".com"</f>
        <v>hotelnelva.com</v>
      </c>
      <c r="J7269" s="5" t="s">
        <v>18</v>
      </c>
      <c r="K7269" s="4" t="s">
        <v>42</v>
      </c>
    </row>
    <row r="7270">
      <c r="A7270" s="4">
        <v>3893.0</v>
      </c>
      <c r="B7270" s="5" t="s">
        <v>36953</v>
      </c>
      <c r="C7270" s="5" t="s">
        <v>36954</v>
      </c>
      <c r="D7270" s="6" t="s">
        <v>36955</v>
      </c>
      <c r="E7270" s="5" t="s">
        <v>36956</v>
      </c>
      <c r="F7270" s="5" t="s">
        <v>36876</v>
      </c>
      <c r="G7270" s="6" t="s">
        <v>36957</v>
      </c>
      <c r="H7270" s="5" t="s">
        <v>36958</v>
      </c>
      <c r="I7270" s="8" t="s">
        <v>36959</v>
      </c>
      <c r="J7270" s="5" t="s">
        <v>42</v>
      </c>
      <c r="K7270" s="5" t="s">
        <v>1495</v>
      </c>
    </row>
    <row r="7271">
      <c r="A7271" s="4">
        <v>3892.0</v>
      </c>
      <c r="B7271" s="5" t="s">
        <v>36960</v>
      </c>
      <c r="C7271" s="5" t="s">
        <v>36961</v>
      </c>
      <c r="D7271" s="6" t="s">
        <v>36962</v>
      </c>
      <c r="E7271" s="5" t="s">
        <v>36963</v>
      </c>
      <c r="F7271" s="5" t="s">
        <v>36876</v>
      </c>
      <c r="G7271" s="6" t="s">
        <v>36964</v>
      </c>
      <c r="H7271" s="7" t="s">
        <v>36965</v>
      </c>
      <c r="I7271" s="18" t="s">
        <v>36966</v>
      </c>
      <c r="J7271" s="5" t="s">
        <v>42</v>
      </c>
      <c r="K7271" s="5" t="s">
        <v>260</v>
      </c>
    </row>
    <row r="7272">
      <c r="A7272" s="4">
        <v>3891.0</v>
      </c>
      <c r="B7272" s="5" t="s">
        <v>36967</v>
      </c>
      <c r="C7272" s="5" t="s">
        <v>36961</v>
      </c>
      <c r="D7272" s="6" t="s">
        <v>36962</v>
      </c>
      <c r="E7272" s="5" t="s">
        <v>36963</v>
      </c>
      <c r="F7272" s="5" t="s">
        <v>36876</v>
      </c>
      <c r="G7272" s="6" t="s">
        <v>36968</v>
      </c>
      <c r="H7272" s="7" t="s">
        <v>36969</v>
      </c>
      <c r="I7272" s="18" t="s">
        <v>36970</v>
      </c>
      <c r="J7272" s="5" t="s">
        <v>108</v>
      </c>
      <c r="K7272" s="5" t="s">
        <v>260</v>
      </c>
    </row>
    <row r="7273">
      <c r="A7273" s="4">
        <v>3890.0</v>
      </c>
      <c r="B7273" s="5" t="s">
        <v>36971</v>
      </c>
      <c r="C7273" s="5" t="s">
        <v>36972</v>
      </c>
      <c r="D7273" s="6" t="s">
        <v>36973</v>
      </c>
      <c r="E7273" s="5" t="s">
        <v>36974</v>
      </c>
      <c r="F7273" s="5" t="s">
        <v>36876</v>
      </c>
      <c r="G7273" s="6" t="s">
        <v>36975</v>
      </c>
      <c r="H7273" s="7" t="s">
        <v>36976</v>
      </c>
      <c r="I7273" s="18" t="s">
        <v>36977</v>
      </c>
      <c r="J7273" s="5" t="s">
        <v>93</v>
      </c>
      <c r="K7273" s="5" t="s">
        <v>975</v>
      </c>
    </row>
    <row r="7274">
      <c r="A7274" s="4">
        <v>3889.0</v>
      </c>
      <c r="B7274" s="5" t="s">
        <v>36978</v>
      </c>
      <c r="C7274" s="5" t="s">
        <v>36979</v>
      </c>
      <c r="D7274" s="6" t="s">
        <v>36980</v>
      </c>
      <c r="E7274" s="5" t="s">
        <v>36981</v>
      </c>
      <c r="F7274" s="5" t="s">
        <v>36876</v>
      </c>
      <c r="G7274" s="6" t="s">
        <v>36982</v>
      </c>
      <c r="H7274" s="7" t="s">
        <v>36983</v>
      </c>
      <c r="I7274" s="18" t="s">
        <v>36984</v>
      </c>
      <c r="J7274" s="5" t="s">
        <v>108</v>
      </c>
      <c r="K7274" s="5" t="s">
        <v>74</v>
      </c>
    </row>
    <row r="7275">
      <c r="A7275" s="4">
        <v>3888.0</v>
      </c>
      <c r="B7275" s="5" t="s">
        <v>36985</v>
      </c>
      <c r="C7275" s="5" t="s">
        <v>36986</v>
      </c>
      <c r="D7275" s="6" t="s">
        <v>36980</v>
      </c>
      <c r="E7275" s="5" t="s">
        <v>36981</v>
      </c>
      <c r="F7275" s="5" t="s">
        <v>36876</v>
      </c>
      <c r="G7275" s="6" t="s">
        <v>36987</v>
      </c>
      <c r="H7275" s="5" t="s">
        <v>36988</v>
      </c>
      <c r="I7275" s="8" t="s">
        <v>36989</v>
      </c>
      <c r="J7275" s="5" t="s">
        <v>42</v>
      </c>
      <c r="K7275" s="5" t="s">
        <v>711</v>
      </c>
    </row>
    <row r="7276">
      <c r="A7276" s="4">
        <v>3887.0</v>
      </c>
      <c r="B7276" s="5" t="s">
        <v>36990</v>
      </c>
      <c r="C7276" s="5" t="s">
        <v>36991</v>
      </c>
      <c r="D7276" s="6" t="s">
        <v>36992</v>
      </c>
      <c r="E7276" s="5" t="s">
        <v>36993</v>
      </c>
      <c r="F7276" s="5" t="s">
        <v>36876</v>
      </c>
      <c r="G7276" s="6" t="s">
        <v>36994</v>
      </c>
      <c r="H7276" s="5" t="s">
        <v>36995</v>
      </c>
      <c r="I7276" s="8" t="s">
        <v>36996</v>
      </c>
      <c r="J7276" s="5" t="s">
        <v>93</v>
      </c>
      <c r="K7276" s="5" t="s">
        <v>294</v>
      </c>
    </row>
    <row r="7277">
      <c r="A7277" s="4">
        <v>3886.0</v>
      </c>
      <c r="B7277" s="5" t="s">
        <v>36997</v>
      </c>
      <c r="C7277" s="5" t="s">
        <v>36998</v>
      </c>
      <c r="D7277" s="6" t="s">
        <v>36999</v>
      </c>
      <c r="E7277" s="5" t="s">
        <v>37000</v>
      </c>
      <c r="F7277" s="5" t="s">
        <v>36876</v>
      </c>
      <c r="G7277" s="6" t="s">
        <v>37001</v>
      </c>
      <c r="H7277" s="7" t="s">
        <v>11303</v>
      </c>
      <c r="I7277" s="8" t="str">
        <f>LOWER(SUBSTITUTE(SUBSTITUTE(SUBSTITUTE(SUBSTITUTE(SUBSTITUTE(SUBSTITUTE(SUBSTITUTE(B7277,"S.L.",""),"SL",""),"S.A.",""),"SA","")," ",""),".",""),",",""))&amp;".com"</f>
        <v>virreypalafox.com</v>
      </c>
      <c r="J7277" s="5" t="s">
        <v>108</v>
      </c>
      <c r="K7277" s="5" t="s">
        <v>1261</v>
      </c>
    </row>
    <row r="7278">
      <c r="A7278" s="4">
        <v>3885.0</v>
      </c>
      <c r="B7278" s="5" t="s">
        <v>37002</v>
      </c>
      <c r="C7278" s="5" t="s">
        <v>37003</v>
      </c>
      <c r="D7278" s="6" t="s">
        <v>36999</v>
      </c>
      <c r="E7278" s="5" t="s">
        <v>37000</v>
      </c>
      <c r="F7278" s="5" t="s">
        <v>36876</v>
      </c>
      <c r="G7278" s="6" t="s">
        <v>37004</v>
      </c>
      <c r="H7278" s="5" t="s">
        <v>37005</v>
      </c>
      <c r="I7278" s="8" t="s">
        <v>37006</v>
      </c>
      <c r="J7278" s="5" t="s">
        <v>42</v>
      </c>
      <c r="K7278" s="5" t="s">
        <v>8160</v>
      </c>
    </row>
    <row r="7279">
      <c r="A7279" s="4">
        <v>3884.0</v>
      </c>
      <c r="B7279" s="5" t="s">
        <v>37007</v>
      </c>
      <c r="C7279" s="5" t="s">
        <v>37008</v>
      </c>
      <c r="D7279" s="6" t="s">
        <v>37009</v>
      </c>
      <c r="E7279" s="5" t="s">
        <v>37010</v>
      </c>
      <c r="F7279" s="5" t="s">
        <v>36876</v>
      </c>
      <c r="G7279" s="6" t="s">
        <v>37011</v>
      </c>
      <c r="H7279" s="5" t="s">
        <v>37012</v>
      </c>
      <c r="I7279" s="8" t="s">
        <v>37013</v>
      </c>
      <c r="J7279" s="5" t="s">
        <v>108</v>
      </c>
      <c r="K7279" s="5" t="s">
        <v>9528</v>
      </c>
    </row>
    <row r="7280">
      <c r="A7280" s="4">
        <v>3883.0</v>
      </c>
      <c r="B7280" s="5" t="s">
        <v>37014</v>
      </c>
      <c r="C7280" s="5" t="s">
        <v>37015</v>
      </c>
      <c r="D7280" s="6" t="s">
        <v>37016</v>
      </c>
      <c r="E7280" s="5" t="s">
        <v>37017</v>
      </c>
      <c r="F7280" s="5" t="s">
        <v>36876</v>
      </c>
      <c r="G7280" s="6" t="s">
        <v>37018</v>
      </c>
      <c r="H7280" s="5" t="s">
        <v>37019</v>
      </c>
      <c r="I7280" s="8" t="s">
        <v>37020</v>
      </c>
      <c r="J7280" s="5" t="s">
        <v>108</v>
      </c>
      <c r="K7280" s="5" t="s">
        <v>233</v>
      </c>
    </row>
    <row r="7281">
      <c r="A7281" s="4">
        <v>3882.0</v>
      </c>
      <c r="B7281" s="5" t="s">
        <v>37021</v>
      </c>
      <c r="C7281" s="5" t="s">
        <v>37022</v>
      </c>
      <c r="D7281" s="6" t="s">
        <v>37023</v>
      </c>
      <c r="E7281" s="5" t="s">
        <v>37024</v>
      </c>
      <c r="F7281" s="5" t="s">
        <v>36876</v>
      </c>
      <c r="G7281" s="6" t="s">
        <v>37025</v>
      </c>
      <c r="H7281" s="5" t="s">
        <v>37026</v>
      </c>
      <c r="I7281" s="8" t="s">
        <v>37027</v>
      </c>
      <c r="J7281" s="5" t="s">
        <v>93</v>
      </c>
      <c r="K7281" s="5" t="s">
        <v>152</v>
      </c>
    </row>
    <row r="7282">
      <c r="A7282" s="4">
        <v>3881.0</v>
      </c>
      <c r="B7282" s="5" t="s">
        <v>37028</v>
      </c>
      <c r="C7282" s="5" t="s">
        <v>37029</v>
      </c>
      <c r="D7282" s="6" t="s">
        <v>37030</v>
      </c>
      <c r="E7282" s="5" t="s">
        <v>37031</v>
      </c>
      <c r="F7282" s="5" t="s">
        <v>36876</v>
      </c>
      <c r="G7282" s="6" t="s">
        <v>37032</v>
      </c>
      <c r="H7282" s="5" t="s">
        <v>37033</v>
      </c>
      <c r="I7282" s="8" t="s">
        <v>37034</v>
      </c>
      <c r="J7282" s="5" t="s">
        <v>18</v>
      </c>
      <c r="K7282" s="4" t="s">
        <v>42</v>
      </c>
    </row>
    <row r="7283">
      <c r="A7283" s="4">
        <v>3880.0</v>
      </c>
      <c r="B7283" s="5" t="s">
        <v>37035</v>
      </c>
      <c r="C7283" s="5" t="s">
        <v>37036</v>
      </c>
      <c r="D7283" s="6" t="s">
        <v>37037</v>
      </c>
      <c r="E7283" s="5" t="s">
        <v>37038</v>
      </c>
      <c r="F7283" s="5" t="s">
        <v>36876</v>
      </c>
      <c r="G7283" s="6" t="s">
        <v>37039</v>
      </c>
      <c r="H7283" s="5" t="s">
        <v>37040</v>
      </c>
      <c r="I7283" s="8" t="s">
        <v>37041</v>
      </c>
      <c r="J7283" s="5" t="s">
        <v>18</v>
      </c>
      <c r="K7283" s="5" t="s">
        <v>19</v>
      </c>
    </row>
    <row r="7284">
      <c r="A7284" s="4">
        <v>3879.0</v>
      </c>
      <c r="B7284" s="5" t="s">
        <v>37042</v>
      </c>
      <c r="C7284" s="5" t="s">
        <v>37043</v>
      </c>
      <c r="D7284" s="6" t="s">
        <v>37044</v>
      </c>
      <c r="E7284" s="5" t="s">
        <v>37045</v>
      </c>
      <c r="F7284" s="5" t="s">
        <v>36876</v>
      </c>
      <c r="G7284" s="6" t="s">
        <v>37046</v>
      </c>
      <c r="H7284" s="5" t="s">
        <v>37047</v>
      </c>
      <c r="I7284" s="8" t="s">
        <v>37048</v>
      </c>
      <c r="J7284" s="5" t="s">
        <v>93</v>
      </c>
      <c r="K7284" s="4" t="s">
        <v>42</v>
      </c>
    </row>
    <row r="7285">
      <c r="A7285" s="4">
        <v>3878.0</v>
      </c>
      <c r="B7285" s="5" t="s">
        <v>37049</v>
      </c>
      <c r="C7285" s="5" t="s">
        <v>37050</v>
      </c>
      <c r="D7285" s="6" t="s">
        <v>37051</v>
      </c>
      <c r="E7285" s="5" t="s">
        <v>37052</v>
      </c>
      <c r="F7285" s="5" t="s">
        <v>36876</v>
      </c>
      <c r="G7285" s="6" t="s">
        <v>37053</v>
      </c>
      <c r="H7285" s="5" t="s">
        <v>37054</v>
      </c>
      <c r="I7285" s="8" t="s">
        <v>37055</v>
      </c>
      <c r="J7285" s="5" t="s">
        <v>51</v>
      </c>
      <c r="K7285" s="5" t="s">
        <v>721</v>
      </c>
    </row>
    <row r="7286">
      <c r="A7286" s="4">
        <v>3877.0</v>
      </c>
      <c r="B7286" s="5" t="s">
        <v>37056</v>
      </c>
      <c r="C7286" s="5" t="s">
        <v>37057</v>
      </c>
      <c r="D7286" s="6" t="s">
        <v>37058</v>
      </c>
      <c r="E7286" s="5" t="s">
        <v>37059</v>
      </c>
      <c r="F7286" s="5" t="s">
        <v>36876</v>
      </c>
      <c r="G7286" s="6" t="s">
        <v>37060</v>
      </c>
      <c r="H7286" s="7" t="s">
        <v>37061</v>
      </c>
      <c r="I7286" s="8" t="str">
        <f>LOWER(SUBSTITUTE(SUBSTITUTE(SUBSTITUTE(SUBSTITUTE(SUBSTITUTE(SUBSTITUTE(SUBSTITUTE(B7286,"S.L.",""),"SL",""),"S.A.",""),"SA","")," ",""),".",""),",",""))&amp;".com"</f>
        <v>alojamientosturisticosmerindaddeolite.com</v>
      </c>
      <c r="J7286" s="5" t="s">
        <v>93</v>
      </c>
      <c r="K7286" s="4" t="s">
        <v>42</v>
      </c>
    </row>
    <row r="7287">
      <c r="A7287" s="4">
        <v>3876.0</v>
      </c>
      <c r="B7287" s="5" t="s">
        <v>37062</v>
      </c>
      <c r="C7287" s="5" t="s">
        <v>37063</v>
      </c>
      <c r="D7287" s="6" t="s">
        <v>37058</v>
      </c>
      <c r="E7287" s="5" t="s">
        <v>37059</v>
      </c>
      <c r="F7287" s="5" t="s">
        <v>36876</v>
      </c>
      <c r="G7287" s="6" t="s">
        <v>37064</v>
      </c>
      <c r="H7287" s="5" t="s">
        <v>37065</v>
      </c>
      <c r="I7287" s="8" t="s">
        <v>37066</v>
      </c>
      <c r="J7287" s="5" t="s">
        <v>18</v>
      </c>
      <c r="K7287" s="5" t="s">
        <v>921</v>
      </c>
    </row>
    <row r="7288">
      <c r="A7288" s="4">
        <v>3875.0</v>
      </c>
      <c r="B7288" s="5" t="s">
        <v>37067</v>
      </c>
      <c r="C7288" s="5" t="s">
        <v>37068</v>
      </c>
      <c r="D7288" s="6" t="s">
        <v>37058</v>
      </c>
      <c r="E7288" s="5" t="s">
        <v>37059</v>
      </c>
      <c r="F7288" s="5" t="s">
        <v>36876</v>
      </c>
      <c r="G7288" s="6" t="s">
        <v>37069</v>
      </c>
      <c r="H7288" s="5" t="s">
        <v>37070</v>
      </c>
      <c r="I7288" s="8" t="s">
        <v>493</v>
      </c>
      <c r="J7288" s="5" t="s">
        <v>108</v>
      </c>
      <c r="K7288" s="5" t="s">
        <v>1410</v>
      </c>
    </row>
    <row r="7289">
      <c r="A7289" s="4">
        <v>3874.0</v>
      </c>
      <c r="B7289" s="5" t="s">
        <v>37071</v>
      </c>
      <c r="C7289" s="5" t="s">
        <v>37072</v>
      </c>
      <c r="D7289" s="6" t="s">
        <v>37073</v>
      </c>
      <c r="E7289" s="5" t="s">
        <v>37074</v>
      </c>
      <c r="F7289" s="5" t="s">
        <v>36876</v>
      </c>
      <c r="G7289" s="6" t="s">
        <v>37075</v>
      </c>
      <c r="H7289" s="5" t="s">
        <v>37076</v>
      </c>
      <c r="I7289" s="9" t="s">
        <v>37077</v>
      </c>
      <c r="J7289" s="5" t="s">
        <v>463</v>
      </c>
      <c r="K7289" s="5" t="s">
        <v>170</v>
      </c>
    </row>
    <row r="7290">
      <c r="A7290" s="4">
        <v>3873.0</v>
      </c>
      <c r="B7290" s="5" t="s">
        <v>37078</v>
      </c>
      <c r="C7290" s="5" t="s">
        <v>37079</v>
      </c>
      <c r="D7290" s="6" t="s">
        <v>37080</v>
      </c>
      <c r="E7290" s="5" t="s">
        <v>37081</v>
      </c>
      <c r="F7290" s="5" t="s">
        <v>36876</v>
      </c>
      <c r="G7290" s="6" t="s">
        <v>37082</v>
      </c>
      <c r="H7290" s="7" t="s">
        <v>37083</v>
      </c>
      <c r="I7290" s="8" t="str">
        <f>LOWER(SUBSTITUTE(SUBSTITUTE(SUBSTITUTE(SUBSTITUTE(SUBSTITUTE(SUBSTITUTE(SUBSTITUTE(B7290,"S.L.",""),"SL",""),"S.A.",""),"SA","")," ",""),".",""),",",""))&amp;".com"</f>
        <v>merindades.com</v>
      </c>
      <c r="J7290" s="5" t="s">
        <v>463</v>
      </c>
      <c r="K7290" s="5" t="s">
        <v>66</v>
      </c>
    </row>
    <row r="7291">
      <c r="A7291" s="4">
        <v>3872.0</v>
      </c>
      <c r="B7291" s="5" t="s">
        <v>37084</v>
      </c>
      <c r="C7291" s="5" t="s">
        <v>37085</v>
      </c>
      <c r="D7291" s="6" t="s">
        <v>37086</v>
      </c>
      <c r="E7291" s="5" t="s">
        <v>37087</v>
      </c>
      <c r="F7291" s="5" t="s">
        <v>36876</v>
      </c>
      <c r="G7291" s="6" t="s">
        <v>37088</v>
      </c>
      <c r="H7291" s="5" t="s">
        <v>37089</v>
      </c>
      <c r="I7291" s="8" t="s">
        <v>37090</v>
      </c>
      <c r="J7291" s="5" t="s">
        <v>42</v>
      </c>
      <c r="K7291" s="5" t="s">
        <v>43</v>
      </c>
    </row>
    <row r="7292">
      <c r="A7292" s="4">
        <v>3870.0</v>
      </c>
      <c r="B7292" s="5" t="s">
        <v>37091</v>
      </c>
      <c r="C7292" s="5" t="s">
        <v>37092</v>
      </c>
      <c r="D7292" s="6" t="s">
        <v>37093</v>
      </c>
      <c r="E7292" s="5" t="s">
        <v>37094</v>
      </c>
      <c r="F7292" s="5" t="s">
        <v>36876</v>
      </c>
      <c r="G7292" s="6" t="s">
        <v>37095</v>
      </c>
      <c r="H7292" s="5" t="s">
        <v>37096</v>
      </c>
      <c r="I7292" s="8" t="s">
        <v>37097</v>
      </c>
      <c r="J7292" s="5" t="s">
        <v>51</v>
      </c>
      <c r="K7292" s="5" t="s">
        <v>280</v>
      </c>
    </row>
    <row r="7293">
      <c r="A7293" s="4">
        <v>3871.0</v>
      </c>
      <c r="B7293" s="5" t="s">
        <v>37098</v>
      </c>
      <c r="C7293" s="5" t="s">
        <v>37099</v>
      </c>
      <c r="D7293" s="6" t="s">
        <v>37093</v>
      </c>
      <c r="E7293" s="5" t="s">
        <v>37094</v>
      </c>
      <c r="F7293" s="5" t="s">
        <v>36876</v>
      </c>
      <c r="G7293" s="6" t="s">
        <v>37095</v>
      </c>
      <c r="H7293" s="5" t="s">
        <v>37096</v>
      </c>
      <c r="I7293" s="8" t="s">
        <v>37097</v>
      </c>
      <c r="J7293" s="5" t="s">
        <v>7733</v>
      </c>
      <c r="K7293" s="5" t="s">
        <v>160</v>
      </c>
    </row>
    <row r="7294">
      <c r="A7294" s="4">
        <v>3869.0</v>
      </c>
      <c r="B7294" s="5" t="s">
        <v>37100</v>
      </c>
      <c r="C7294" s="5" t="s">
        <v>37101</v>
      </c>
      <c r="D7294" s="6" t="s">
        <v>37102</v>
      </c>
      <c r="E7294" s="5" t="s">
        <v>37103</v>
      </c>
      <c r="F7294" s="5" t="s">
        <v>36876</v>
      </c>
      <c r="G7294" s="6" t="s">
        <v>37104</v>
      </c>
      <c r="H7294" s="7" t="s">
        <v>37105</v>
      </c>
      <c r="I7294" s="18" t="s">
        <v>37106</v>
      </c>
      <c r="J7294" s="5" t="s">
        <v>42</v>
      </c>
      <c r="K7294" s="5" t="s">
        <v>170</v>
      </c>
    </row>
    <row r="7295">
      <c r="A7295" s="4">
        <v>3868.0</v>
      </c>
      <c r="B7295" s="5" t="s">
        <v>37107</v>
      </c>
      <c r="C7295" s="5" t="s">
        <v>37108</v>
      </c>
      <c r="D7295" s="6" t="s">
        <v>37109</v>
      </c>
      <c r="E7295" s="5" t="s">
        <v>37110</v>
      </c>
      <c r="F7295" s="5" t="s">
        <v>36876</v>
      </c>
      <c r="G7295" s="6" t="s">
        <v>37111</v>
      </c>
      <c r="H7295" s="5" t="s">
        <v>37112</v>
      </c>
      <c r="I7295" s="9" t="s">
        <v>37113</v>
      </c>
      <c r="J7295" s="5" t="s">
        <v>18</v>
      </c>
      <c r="K7295" s="5" t="s">
        <v>578</v>
      </c>
    </row>
    <row r="7296">
      <c r="A7296" s="4">
        <v>3867.0</v>
      </c>
      <c r="B7296" s="5" t="s">
        <v>37114</v>
      </c>
      <c r="C7296" s="5" t="s">
        <v>37115</v>
      </c>
      <c r="D7296" s="6" t="s">
        <v>37116</v>
      </c>
      <c r="E7296" s="5" t="s">
        <v>37117</v>
      </c>
      <c r="F7296" s="5" t="s">
        <v>36876</v>
      </c>
      <c r="G7296" s="6" t="s">
        <v>37118</v>
      </c>
      <c r="H7296" s="7" t="s">
        <v>37119</v>
      </c>
      <c r="I7296" s="18" t="s">
        <v>37120</v>
      </c>
      <c r="J7296" s="5" t="s">
        <v>108</v>
      </c>
      <c r="K7296" s="5" t="s">
        <v>212</v>
      </c>
    </row>
    <row r="7297">
      <c r="A7297" s="4">
        <v>3866.0</v>
      </c>
      <c r="B7297" s="5" t="s">
        <v>37121</v>
      </c>
      <c r="C7297" s="5" t="s">
        <v>37122</v>
      </c>
      <c r="D7297" s="6" t="s">
        <v>37123</v>
      </c>
      <c r="E7297" s="5" t="s">
        <v>37124</v>
      </c>
      <c r="F7297" s="5" t="s">
        <v>36876</v>
      </c>
      <c r="G7297" s="6" t="s">
        <v>37125</v>
      </c>
      <c r="H7297" s="5" t="s">
        <v>37126</v>
      </c>
      <c r="I7297" s="8" t="s">
        <v>37127</v>
      </c>
      <c r="J7297" s="5" t="s">
        <v>42</v>
      </c>
      <c r="K7297" s="5" t="s">
        <v>184</v>
      </c>
    </row>
    <row r="7298">
      <c r="A7298" s="4">
        <v>3865.0</v>
      </c>
      <c r="B7298" s="5" t="s">
        <v>37128</v>
      </c>
      <c r="C7298" s="5" t="s">
        <v>37129</v>
      </c>
      <c r="D7298" s="6" t="s">
        <v>37130</v>
      </c>
      <c r="E7298" s="5" t="s">
        <v>31765</v>
      </c>
      <c r="F7298" s="5" t="s">
        <v>36876</v>
      </c>
      <c r="G7298" s="6" t="s">
        <v>37131</v>
      </c>
      <c r="H7298" s="7" t="s">
        <v>37132</v>
      </c>
      <c r="I7298" s="18" t="s">
        <v>37133</v>
      </c>
      <c r="J7298" s="5" t="s">
        <v>42</v>
      </c>
      <c r="K7298" s="5" t="s">
        <v>74</v>
      </c>
    </row>
    <row r="7299">
      <c r="A7299" s="4">
        <v>3864.0</v>
      </c>
      <c r="B7299" s="5" t="s">
        <v>37134</v>
      </c>
      <c r="C7299" s="5" t="s">
        <v>37135</v>
      </c>
      <c r="D7299" s="6" t="s">
        <v>37130</v>
      </c>
      <c r="E7299" s="5" t="s">
        <v>31765</v>
      </c>
      <c r="F7299" s="5" t="s">
        <v>36876</v>
      </c>
      <c r="G7299" s="6" t="s">
        <v>37136</v>
      </c>
      <c r="H7299" s="7" t="s">
        <v>37137</v>
      </c>
      <c r="I7299" s="18" t="s">
        <v>37138</v>
      </c>
      <c r="J7299" s="5" t="s">
        <v>108</v>
      </c>
      <c r="K7299" s="5" t="s">
        <v>921</v>
      </c>
    </row>
    <row r="7300">
      <c r="A7300" s="4">
        <v>3863.0</v>
      </c>
      <c r="B7300" s="5" t="s">
        <v>37139</v>
      </c>
      <c r="C7300" s="5" t="s">
        <v>37140</v>
      </c>
      <c r="D7300" s="6" t="s">
        <v>37141</v>
      </c>
      <c r="E7300" s="5" t="s">
        <v>37142</v>
      </c>
      <c r="F7300" s="5" t="s">
        <v>36876</v>
      </c>
      <c r="G7300" s="6" t="s">
        <v>37143</v>
      </c>
      <c r="H7300" s="5" t="s">
        <v>37144</v>
      </c>
      <c r="I7300" s="8" t="s">
        <v>37145</v>
      </c>
      <c r="J7300" s="5" t="s">
        <v>3608</v>
      </c>
      <c r="K7300" s="5" t="s">
        <v>260</v>
      </c>
    </row>
    <row r="7301">
      <c r="A7301" s="4">
        <v>3862.0</v>
      </c>
      <c r="B7301" s="5" t="s">
        <v>37146</v>
      </c>
      <c r="C7301" s="5" t="s">
        <v>37147</v>
      </c>
      <c r="D7301" s="6" t="s">
        <v>37141</v>
      </c>
      <c r="E7301" s="5" t="s">
        <v>37142</v>
      </c>
      <c r="F7301" s="5" t="s">
        <v>36876</v>
      </c>
      <c r="G7301" s="6" t="s">
        <v>37148</v>
      </c>
      <c r="H7301" s="5" t="s">
        <v>37149</v>
      </c>
      <c r="I7301" s="8" t="s">
        <v>37150</v>
      </c>
      <c r="J7301" s="5" t="s">
        <v>108</v>
      </c>
      <c r="K7301" s="5" t="s">
        <v>553</v>
      </c>
    </row>
    <row r="7302">
      <c r="A7302" s="4">
        <v>3861.0</v>
      </c>
      <c r="B7302" s="5" t="s">
        <v>37151</v>
      </c>
      <c r="C7302" s="5" t="s">
        <v>37152</v>
      </c>
      <c r="D7302" s="6" t="s">
        <v>37153</v>
      </c>
      <c r="E7302" s="5" t="s">
        <v>37154</v>
      </c>
      <c r="F7302" s="5" t="s">
        <v>36876</v>
      </c>
      <c r="G7302" s="6" t="s">
        <v>37155</v>
      </c>
      <c r="H7302" s="5" t="s">
        <v>37156</v>
      </c>
      <c r="I7302" s="8" t="s">
        <v>37157</v>
      </c>
      <c r="J7302" s="5" t="s">
        <v>18</v>
      </c>
      <c r="K7302" s="5" t="s">
        <v>754</v>
      </c>
    </row>
    <row r="7303">
      <c r="A7303" s="4">
        <v>3860.0</v>
      </c>
      <c r="B7303" s="5" t="s">
        <v>37158</v>
      </c>
      <c r="C7303" s="5" t="s">
        <v>37159</v>
      </c>
      <c r="D7303" s="6" t="s">
        <v>37160</v>
      </c>
      <c r="E7303" s="5" t="s">
        <v>37161</v>
      </c>
      <c r="F7303" s="5" t="s">
        <v>36876</v>
      </c>
      <c r="G7303" s="6" t="s">
        <v>37162</v>
      </c>
      <c r="H7303" s="5" t="s">
        <v>37163</v>
      </c>
      <c r="I7303" s="8" t="s">
        <v>37164</v>
      </c>
      <c r="J7303" s="5" t="s">
        <v>18</v>
      </c>
      <c r="K7303" s="5" t="s">
        <v>170</v>
      </c>
    </row>
    <row r="7304">
      <c r="A7304" s="4">
        <v>3859.0</v>
      </c>
      <c r="B7304" s="5" t="s">
        <v>37165</v>
      </c>
      <c r="C7304" s="5" t="s">
        <v>37166</v>
      </c>
      <c r="D7304" s="6" t="s">
        <v>37167</v>
      </c>
      <c r="E7304" s="5" t="s">
        <v>37168</v>
      </c>
      <c r="F7304" s="5" t="s">
        <v>36876</v>
      </c>
      <c r="G7304" s="6" t="s">
        <v>37169</v>
      </c>
      <c r="H7304" s="5" t="s">
        <v>37170</v>
      </c>
      <c r="I7304" s="8" t="s">
        <v>37171</v>
      </c>
      <c r="J7304" s="5" t="s">
        <v>108</v>
      </c>
      <c r="K7304" s="5" t="s">
        <v>679</v>
      </c>
    </row>
    <row r="7305">
      <c r="A7305" s="4">
        <v>3858.0</v>
      </c>
      <c r="B7305" s="5" t="s">
        <v>37172</v>
      </c>
      <c r="C7305" s="5" t="s">
        <v>37173</v>
      </c>
      <c r="D7305" s="6" t="s">
        <v>37174</v>
      </c>
      <c r="E7305" s="5" t="s">
        <v>37175</v>
      </c>
      <c r="F7305" s="5" t="s">
        <v>36876</v>
      </c>
      <c r="G7305" s="6" t="s">
        <v>37176</v>
      </c>
      <c r="H7305" s="7" t="s">
        <v>37177</v>
      </c>
      <c r="I7305" s="18" t="s">
        <v>37178</v>
      </c>
      <c r="J7305" s="5" t="s">
        <v>108</v>
      </c>
      <c r="K7305" s="5" t="s">
        <v>1239</v>
      </c>
    </row>
    <row r="7306">
      <c r="A7306" s="4">
        <v>3857.0</v>
      </c>
      <c r="B7306" s="5" t="s">
        <v>37179</v>
      </c>
      <c r="C7306" s="5" t="s">
        <v>37180</v>
      </c>
      <c r="D7306" s="6" t="s">
        <v>37181</v>
      </c>
      <c r="E7306" s="5" t="s">
        <v>37182</v>
      </c>
      <c r="F7306" s="5" t="s">
        <v>36876</v>
      </c>
      <c r="G7306" s="6" t="s">
        <v>37183</v>
      </c>
      <c r="H7306" s="5" t="s">
        <v>37184</v>
      </c>
      <c r="I7306" s="8" t="s">
        <v>877</v>
      </c>
      <c r="J7306" s="5" t="s">
        <v>18</v>
      </c>
      <c r="K7306" s="5" t="s">
        <v>294</v>
      </c>
    </row>
    <row r="7307">
      <c r="A7307" s="4">
        <v>3856.0</v>
      </c>
      <c r="B7307" s="5" t="s">
        <v>37185</v>
      </c>
      <c r="C7307" s="5" t="s">
        <v>37186</v>
      </c>
      <c r="D7307" s="6" t="s">
        <v>37187</v>
      </c>
      <c r="E7307" s="5" t="s">
        <v>37188</v>
      </c>
      <c r="F7307" s="5" t="s">
        <v>36876</v>
      </c>
      <c r="G7307" s="6" t="s">
        <v>37189</v>
      </c>
      <c r="H7307" s="5" t="s">
        <v>37190</v>
      </c>
      <c r="I7307" s="8" t="s">
        <v>37191</v>
      </c>
      <c r="J7307" s="5" t="s">
        <v>93</v>
      </c>
      <c r="K7307" s="5" t="s">
        <v>152</v>
      </c>
    </row>
    <row r="7308">
      <c r="A7308" s="4">
        <v>3855.0</v>
      </c>
      <c r="B7308" s="5" t="s">
        <v>37192</v>
      </c>
      <c r="C7308" s="5" t="s">
        <v>37193</v>
      </c>
      <c r="D7308" s="6" t="s">
        <v>37194</v>
      </c>
      <c r="E7308" s="5" t="s">
        <v>37195</v>
      </c>
      <c r="F7308" s="5" t="s">
        <v>36876</v>
      </c>
      <c r="G7308" s="6" t="s">
        <v>37196</v>
      </c>
      <c r="H7308" s="5" t="s">
        <v>37197</v>
      </c>
      <c r="I7308" s="9" t="s">
        <v>37198</v>
      </c>
      <c r="J7308" s="5" t="s">
        <v>108</v>
      </c>
      <c r="K7308" s="5" t="s">
        <v>1985</v>
      </c>
    </row>
    <row r="7309">
      <c r="A7309" s="4">
        <v>3854.0</v>
      </c>
      <c r="B7309" s="5" t="s">
        <v>37199</v>
      </c>
      <c r="C7309" s="5" t="s">
        <v>37200</v>
      </c>
      <c r="D7309" s="6" t="s">
        <v>37194</v>
      </c>
      <c r="E7309" s="5" t="s">
        <v>37195</v>
      </c>
      <c r="F7309" s="5" t="s">
        <v>36876</v>
      </c>
      <c r="G7309" s="6" t="s">
        <v>37201</v>
      </c>
      <c r="H7309" s="5" t="s">
        <v>37202</v>
      </c>
      <c r="I7309" s="8" t="s">
        <v>37203</v>
      </c>
      <c r="J7309" s="5" t="s">
        <v>18</v>
      </c>
      <c r="K7309" s="5" t="s">
        <v>201</v>
      </c>
    </row>
    <row r="7310">
      <c r="A7310" s="4">
        <v>3853.0</v>
      </c>
      <c r="B7310" s="5" t="s">
        <v>37204</v>
      </c>
      <c r="C7310" s="5" t="s">
        <v>37205</v>
      </c>
      <c r="D7310" s="6" t="s">
        <v>37194</v>
      </c>
      <c r="E7310" s="5" t="s">
        <v>37195</v>
      </c>
      <c r="F7310" s="5" t="s">
        <v>36876</v>
      </c>
      <c r="G7310" s="6" t="s">
        <v>37206</v>
      </c>
      <c r="H7310" s="7" t="s">
        <v>37207</v>
      </c>
      <c r="I7310" s="8" t="str">
        <f>LOWER(SUBSTITUTE(SUBSTITUTE(SUBSTITUTE(SUBSTITUTE(SUBSTITUTE(SUBSTITUTE(SUBSTITUTE(B7310,"S.L.",""),"SL",""),"S.A.",""),"SA","")," ",""),".",""),",",""))&amp;".com"</f>
        <v>chapitel.com</v>
      </c>
      <c r="J7310" s="5" t="s">
        <v>108</v>
      </c>
      <c r="K7310" s="5" t="s">
        <v>115</v>
      </c>
    </row>
    <row r="7311">
      <c r="A7311" s="4">
        <v>3852.0</v>
      </c>
      <c r="B7311" s="5" t="s">
        <v>37208</v>
      </c>
      <c r="C7311" s="5" t="s">
        <v>37209</v>
      </c>
      <c r="D7311" s="6" t="s">
        <v>37194</v>
      </c>
      <c r="E7311" s="5" t="s">
        <v>37195</v>
      </c>
      <c r="F7311" s="5" t="s">
        <v>36876</v>
      </c>
      <c r="G7311" s="6" t="s">
        <v>37210</v>
      </c>
      <c r="H7311" s="5" t="s">
        <v>37211</v>
      </c>
      <c r="I7311" s="9" t="s">
        <v>37212</v>
      </c>
      <c r="J7311" s="5" t="s">
        <v>42</v>
      </c>
      <c r="K7311" s="5" t="s">
        <v>66</v>
      </c>
    </row>
    <row r="7312">
      <c r="A7312" s="4">
        <v>3851.0</v>
      </c>
      <c r="B7312" s="5" t="s">
        <v>37213</v>
      </c>
      <c r="C7312" s="5" t="s">
        <v>37214</v>
      </c>
      <c r="D7312" s="6" t="s">
        <v>37215</v>
      </c>
      <c r="E7312" s="5" t="s">
        <v>37216</v>
      </c>
      <c r="F7312" s="5" t="s">
        <v>36876</v>
      </c>
      <c r="G7312" s="6" t="s">
        <v>37217</v>
      </c>
      <c r="H7312" s="7" t="s">
        <v>37218</v>
      </c>
      <c r="I7312" s="18" t="s">
        <v>37219</v>
      </c>
      <c r="J7312" s="5" t="s">
        <v>18</v>
      </c>
      <c r="K7312" s="5" t="s">
        <v>294</v>
      </c>
    </row>
    <row r="7313">
      <c r="A7313" s="4">
        <v>3850.0</v>
      </c>
      <c r="B7313" s="5" t="s">
        <v>37220</v>
      </c>
      <c r="C7313" s="5" t="s">
        <v>37221</v>
      </c>
      <c r="D7313" s="6" t="s">
        <v>37222</v>
      </c>
      <c r="E7313" s="5" t="s">
        <v>37223</v>
      </c>
      <c r="F7313" s="5" t="s">
        <v>36876</v>
      </c>
      <c r="G7313" s="6" t="s">
        <v>37224</v>
      </c>
      <c r="H7313" s="5" t="s">
        <v>37225</v>
      </c>
      <c r="I7313" s="8" t="s">
        <v>37226</v>
      </c>
      <c r="J7313" s="5" t="s">
        <v>108</v>
      </c>
      <c r="K7313" s="4" t="s">
        <v>42</v>
      </c>
    </row>
    <row r="7314">
      <c r="A7314" s="4">
        <v>3849.0</v>
      </c>
      <c r="B7314" s="5" t="s">
        <v>37227</v>
      </c>
      <c r="C7314" s="5" t="s">
        <v>37228</v>
      </c>
      <c r="D7314" s="6" t="s">
        <v>37229</v>
      </c>
      <c r="E7314" s="5" t="s">
        <v>37230</v>
      </c>
      <c r="F7314" s="5" t="s">
        <v>36876</v>
      </c>
      <c r="G7314" s="6" t="s">
        <v>37231</v>
      </c>
      <c r="H7314" s="7" t="s">
        <v>37232</v>
      </c>
      <c r="I7314" s="8" t="str">
        <f>LOWER(SUBSTITUTE(SUBSTITUTE(SUBSTITUTE(SUBSTITUTE(SUBSTITUTE(SUBSTITUTE(SUBSTITUTE(B7314,"S.L.",""),"SL",""),"S.A.",""),"SA","")," ",""),".",""),",",""))&amp;".com"</f>
        <v>irigoyen.com</v>
      </c>
      <c r="J7314" s="5" t="s">
        <v>108</v>
      </c>
      <c r="K7314" s="5" t="s">
        <v>578</v>
      </c>
    </row>
    <row r="7315">
      <c r="A7315" s="4">
        <v>3848.0</v>
      </c>
      <c r="B7315" s="5" t="s">
        <v>37233</v>
      </c>
      <c r="C7315" s="5" t="s">
        <v>37234</v>
      </c>
      <c r="D7315" s="6" t="s">
        <v>37235</v>
      </c>
      <c r="E7315" s="5" t="s">
        <v>37236</v>
      </c>
      <c r="F7315" s="5" t="s">
        <v>36876</v>
      </c>
      <c r="G7315" s="6" t="s">
        <v>37237</v>
      </c>
      <c r="H7315" s="7" t="s">
        <v>37238</v>
      </c>
      <c r="I7315" s="18" t="s">
        <v>37239</v>
      </c>
      <c r="J7315" s="5" t="s">
        <v>18</v>
      </c>
      <c r="K7315" s="5" t="s">
        <v>308</v>
      </c>
    </row>
    <row r="7316">
      <c r="A7316" s="4">
        <v>3847.0</v>
      </c>
      <c r="B7316" s="5" t="s">
        <v>37240</v>
      </c>
      <c r="C7316" s="5" t="s">
        <v>37241</v>
      </c>
      <c r="D7316" s="6" t="s">
        <v>37242</v>
      </c>
      <c r="E7316" s="5" t="s">
        <v>37243</v>
      </c>
      <c r="F7316" s="5" t="s">
        <v>36876</v>
      </c>
      <c r="G7316" s="6" t="s">
        <v>37244</v>
      </c>
      <c r="H7316" s="5" t="s">
        <v>37245</v>
      </c>
      <c r="I7316" s="8" t="s">
        <v>37246</v>
      </c>
      <c r="J7316" s="5" t="s">
        <v>93</v>
      </c>
      <c r="K7316" s="5" t="s">
        <v>975</v>
      </c>
    </row>
    <row r="7317">
      <c r="A7317" s="4">
        <v>3846.0</v>
      </c>
      <c r="B7317" s="5" t="s">
        <v>37247</v>
      </c>
      <c r="C7317" s="5" t="s">
        <v>37248</v>
      </c>
      <c r="D7317" s="6" t="s">
        <v>37249</v>
      </c>
      <c r="E7317" s="5" t="s">
        <v>37250</v>
      </c>
      <c r="F7317" s="5" t="s">
        <v>36876</v>
      </c>
      <c r="G7317" s="6" t="s">
        <v>37251</v>
      </c>
      <c r="H7317" s="7" t="s">
        <v>37252</v>
      </c>
      <c r="I7317" s="18" t="s">
        <v>37253</v>
      </c>
      <c r="J7317" s="5" t="s">
        <v>42</v>
      </c>
      <c r="K7317" s="5" t="s">
        <v>260</v>
      </c>
    </row>
    <row r="7318">
      <c r="A7318" s="4">
        <v>3845.0</v>
      </c>
      <c r="B7318" s="5" t="s">
        <v>37254</v>
      </c>
      <c r="C7318" s="5" t="s">
        <v>37255</v>
      </c>
      <c r="D7318" s="6" t="s">
        <v>37256</v>
      </c>
      <c r="E7318" s="5" t="s">
        <v>37257</v>
      </c>
      <c r="F7318" s="5" t="s">
        <v>36876</v>
      </c>
      <c r="G7318" s="6" t="s">
        <v>37258</v>
      </c>
      <c r="H7318" s="5" t="s">
        <v>37259</v>
      </c>
      <c r="I7318" s="8" t="s">
        <v>37260</v>
      </c>
      <c r="J7318" s="5" t="s">
        <v>18</v>
      </c>
      <c r="K7318" s="5" t="s">
        <v>308</v>
      </c>
    </row>
    <row r="7319">
      <c r="A7319" s="4">
        <v>3844.0</v>
      </c>
      <c r="B7319" s="5" t="s">
        <v>37261</v>
      </c>
      <c r="C7319" s="5" t="s">
        <v>37262</v>
      </c>
      <c r="D7319" s="6" t="s">
        <v>37263</v>
      </c>
      <c r="E7319" s="5" t="s">
        <v>37264</v>
      </c>
      <c r="F7319" s="5" t="s">
        <v>36876</v>
      </c>
      <c r="G7319" s="6" t="s">
        <v>37265</v>
      </c>
      <c r="H7319" s="5" t="s">
        <v>37266</v>
      </c>
      <c r="I7319" s="8" t="s">
        <v>37267</v>
      </c>
      <c r="J7319" s="5" t="s">
        <v>18</v>
      </c>
      <c r="K7319" s="5" t="s">
        <v>260</v>
      </c>
    </row>
    <row r="7320">
      <c r="A7320" s="4">
        <v>3843.0</v>
      </c>
      <c r="B7320" s="5" t="s">
        <v>36933</v>
      </c>
      <c r="C7320" s="5" t="s">
        <v>37268</v>
      </c>
      <c r="D7320" s="6" t="s">
        <v>37187</v>
      </c>
      <c r="E7320" s="5" t="s">
        <v>37188</v>
      </c>
      <c r="F7320" s="5" t="s">
        <v>36876</v>
      </c>
      <c r="G7320" s="6" t="s">
        <v>37269</v>
      </c>
      <c r="H7320" s="5" t="s">
        <v>37270</v>
      </c>
      <c r="I7320" s="11" t="s">
        <v>37271</v>
      </c>
      <c r="J7320" s="5" t="s">
        <v>42</v>
      </c>
      <c r="K7320" s="4" t="s">
        <v>42</v>
      </c>
    </row>
    <row r="7321">
      <c r="A7321" s="4">
        <v>3842.0</v>
      </c>
      <c r="B7321" s="5" t="s">
        <v>37272</v>
      </c>
      <c r="C7321" s="5" t="s">
        <v>37273</v>
      </c>
      <c r="D7321" s="6" t="s">
        <v>37187</v>
      </c>
      <c r="E7321" s="5" t="s">
        <v>37188</v>
      </c>
      <c r="F7321" s="5" t="s">
        <v>36876</v>
      </c>
      <c r="G7321" s="6" t="s">
        <v>37274</v>
      </c>
      <c r="H7321" s="5" t="s">
        <v>37275</v>
      </c>
      <c r="I7321" s="8" t="s">
        <v>37276</v>
      </c>
      <c r="J7321" s="5" t="s">
        <v>108</v>
      </c>
      <c r="K7321" s="4" t="s">
        <v>42</v>
      </c>
    </row>
    <row r="7322">
      <c r="A7322" s="4">
        <v>3841.0</v>
      </c>
      <c r="B7322" s="5" t="s">
        <v>37277</v>
      </c>
      <c r="C7322" s="5" t="s">
        <v>37278</v>
      </c>
      <c r="D7322" s="6" t="s">
        <v>37279</v>
      </c>
      <c r="E7322" s="5" t="s">
        <v>37280</v>
      </c>
      <c r="F7322" s="5" t="s">
        <v>36876</v>
      </c>
      <c r="G7322" s="6" t="s">
        <v>37281</v>
      </c>
      <c r="H7322" s="5" t="s">
        <v>37282</v>
      </c>
      <c r="I7322" s="9" t="s">
        <v>37283</v>
      </c>
      <c r="J7322" s="5" t="s">
        <v>93</v>
      </c>
      <c r="K7322" s="5" t="s">
        <v>7591</v>
      </c>
    </row>
    <row r="7323">
      <c r="A7323" s="4">
        <v>3840.0</v>
      </c>
      <c r="B7323" s="5" t="s">
        <v>37284</v>
      </c>
      <c r="C7323" s="5" t="s">
        <v>37285</v>
      </c>
      <c r="D7323" s="6" t="s">
        <v>37286</v>
      </c>
      <c r="E7323" s="5" t="s">
        <v>37175</v>
      </c>
      <c r="F7323" s="5" t="s">
        <v>36876</v>
      </c>
      <c r="G7323" s="6" t="s">
        <v>37287</v>
      </c>
      <c r="H7323" s="7" t="s">
        <v>37288</v>
      </c>
      <c r="I7323" s="18" t="s">
        <v>37289</v>
      </c>
      <c r="J7323" s="5" t="s">
        <v>93</v>
      </c>
      <c r="K7323" s="5" t="s">
        <v>921</v>
      </c>
    </row>
    <row r="7324">
      <c r="A7324" s="4">
        <v>3839.0</v>
      </c>
      <c r="B7324" s="5" t="s">
        <v>37290</v>
      </c>
      <c r="C7324" s="5" t="s">
        <v>37291</v>
      </c>
      <c r="D7324" s="6" t="s">
        <v>37292</v>
      </c>
      <c r="E7324" s="5" t="s">
        <v>37293</v>
      </c>
      <c r="F7324" s="5" t="s">
        <v>36876</v>
      </c>
      <c r="G7324" s="6" t="s">
        <v>37294</v>
      </c>
      <c r="H7324" s="5" t="s">
        <v>37295</v>
      </c>
      <c r="I7324" s="8" t="s">
        <v>37296</v>
      </c>
      <c r="J7324" s="5" t="s">
        <v>93</v>
      </c>
      <c r="K7324" s="5" t="s">
        <v>1495</v>
      </c>
    </row>
    <row r="7325">
      <c r="A7325" s="4">
        <v>3838.0</v>
      </c>
      <c r="B7325" s="5" t="s">
        <v>37297</v>
      </c>
      <c r="C7325" s="5" t="s">
        <v>37298</v>
      </c>
      <c r="D7325" s="6" t="s">
        <v>37299</v>
      </c>
      <c r="E7325" s="5" t="s">
        <v>37300</v>
      </c>
      <c r="F7325" s="5" t="s">
        <v>36876</v>
      </c>
      <c r="G7325" s="6" t="s">
        <v>37301</v>
      </c>
      <c r="H7325" s="5" t="s">
        <v>37302</v>
      </c>
      <c r="I7325" s="8" t="s">
        <v>37303</v>
      </c>
      <c r="J7325" s="5" t="s">
        <v>18</v>
      </c>
      <c r="K7325" s="5" t="s">
        <v>308</v>
      </c>
    </row>
    <row r="7326">
      <c r="A7326" s="4">
        <v>3837.0</v>
      </c>
      <c r="B7326" s="5" t="s">
        <v>37304</v>
      </c>
      <c r="C7326" s="5" t="s">
        <v>37305</v>
      </c>
      <c r="D7326" s="6" t="s">
        <v>37123</v>
      </c>
      <c r="E7326" s="5" t="s">
        <v>37124</v>
      </c>
      <c r="F7326" s="5" t="s">
        <v>36876</v>
      </c>
      <c r="G7326" s="6" t="s">
        <v>37306</v>
      </c>
      <c r="H7326" s="5" t="s">
        <v>37307</v>
      </c>
      <c r="I7326" s="9" t="s">
        <v>37308</v>
      </c>
      <c r="J7326" s="5" t="s">
        <v>51</v>
      </c>
      <c r="K7326" s="5" t="s">
        <v>7591</v>
      </c>
    </row>
    <row r="7327">
      <c r="A7327" s="4">
        <v>3836.0</v>
      </c>
      <c r="B7327" s="5" t="s">
        <v>37309</v>
      </c>
      <c r="C7327" s="5" t="s">
        <v>37310</v>
      </c>
      <c r="D7327" s="6" t="s">
        <v>37311</v>
      </c>
      <c r="E7327" s="5" t="s">
        <v>37312</v>
      </c>
      <c r="F7327" s="5" t="s">
        <v>36876</v>
      </c>
      <c r="G7327" s="6" t="s">
        <v>37313</v>
      </c>
      <c r="H7327" s="7" t="s">
        <v>37314</v>
      </c>
      <c r="I7327" s="4" t="str">
        <f>LOWER(SUBSTITUTE(SUBSTITUTE(SUBSTITUTE(SUBSTITUTE(SUBSTITUTE(SUBSTITUTE(SUBSTITUTE(B7327,"S.L.",""),"SL",""),"S.A.",""),"SA","")," ",""),".",""),",",""))&amp;".com"</f>
        <v>latorriéndeane.com</v>
      </c>
      <c r="J7327" s="5" t="s">
        <v>93</v>
      </c>
      <c r="K7327" s="5" t="s">
        <v>553</v>
      </c>
    </row>
    <row r="7328">
      <c r="A7328" s="4">
        <v>3835.0</v>
      </c>
      <c r="B7328" s="5" t="s">
        <v>37315</v>
      </c>
      <c r="C7328" s="5" t="s">
        <v>37316</v>
      </c>
      <c r="D7328" s="6" t="s">
        <v>36973</v>
      </c>
      <c r="E7328" s="5" t="s">
        <v>36974</v>
      </c>
      <c r="F7328" s="5" t="s">
        <v>36876</v>
      </c>
      <c r="G7328" s="6" t="s">
        <v>37317</v>
      </c>
      <c r="H7328" s="5" t="s">
        <v>37318</v>
      </c>
      <c r="I7328" s="8" t="s">
        <v>37319</v>
      </c>
      <c r="J7328" s="5" t="s">
        <v>108</v>
      </c>
      <c r="K7328" s="5" t="s">
        <v>1415</v>
      </c>
    </row>
    <row r="7329">
      <c r="A7329" s="4">
        <v>3834.0</v>
      </c>
      <c r="B7329" s="5" t="s">
        <v>37320</v>
      </c>
      <c r="C7329" s="5" t="s">
        <v>37321</v>
      </c>
      <c r="D7329" s="6" t="s">
        <v>36973</v>
      </c>
      <c r="E7329" s="5" t="s">
        <v>36974</v>
      </c>
      <c r="F7329" s="5" t="s">
        <v>36876</v>
      </c>
      <c r="G7329" s="6" t="s">
        <v>37322</v>
      </c>
      <c r="H7329" s="5" t="s">
        <v>37323</v>
      </c>
      <c r="I7329" s="8" t="s">
        <v>37324</v>
      </c>
      <c r="J7329" s="5" t="s">
        <v>93</v>
      </c>
      <c r="K7329" s="5" t="s">
        <v>2462</v>
      </c>
    </row>
    <row r="7330">
      <c r="A7330" s="4">
        <v>3833.0</v>
      </c>
      <c r="B7330" s="5" t="s">
        <v>37325</v>
      </c>
      <c r="C7330" s="5" t="s">
        <v>37326</v>
      </c>
      <c r="D7330" s="6" t="s">
        <v>36973</v>
      </c>
      <c r="E7330" s="5" t="s">
        <v>36974</v>
      </c>
      <c r="F7330" s="5" t="s">
        <v>36876</v>
      </c>
      <c r="G7330" s="6" t="s">
        <v>37327</v>
      </c>
      <c r="H7330" s="5" t="s">
        <v>37328</v>
      </c>
      <c r="I7330" s="9" t="s">
        <v>37329</v>
      </c>
      <c r="J7330" s="5" t="s">
        <v>18</v>
      </c>
      <c r="K7330" s="5" t="s">
        <v>1427</v>
      </c>
    </row>
    <row r="7331">
      <c r="A7331" s="4">
        <v>3832.0</v>
      </c>
      <c r="B7331" s="5" t="s">
        <v>37330</v>
      </c>
      <c r="C7331" s="5" t="s">
        <v>37331</v>
      </c>
      <c r="D7331" s="6" t="s">
        <v>36973</v>
      </c>
      <c r="E7331" s="5" t="s">
        <v>36974</v>
      </c>
      <c r="F7331" s="5" t="s">
        <v>36876</v>
      </c>
      <c r="G7331" s="6" t="s">
        <v>37332</v>
      </c>
      <c r="H7331" s="7" t="s">
        <v>37333</v>
      </c>
      <c r="I7331" s="8" t="str">
        <f>LOWER(SUBSTITUTE(SUBSTITUTE(SUBSTITUTE(SUBSTITUTE(SUBSTITUTE(SUBSTITUTE(SUBSTITUTE(B7331,"S.L.",""),"SL",""),"S.A.",""),"SA","")," ",""),".",""),",",""))&amp;".com"</f>
        <v>hotelmontesdelcierzo.com</v>
      </c>
      <c r="J7331" s="5" t="s">
        <v>18</v>
      </c>
      <c r="K7331" s="5" t="s">
        <v>201</v>
      </c>
    </row>
    <row r="7332">
      <c r="A7332" s="4">
        <v>3831.0</v>
      </c>
      <c r="B7332" s="5" t="s">
        <v>37334</v>
      </c>
      <c r="C7332" s="5" t="s">
        <v>37335</v>
      </c>
      <c r="D7332" s="6" t="s">
        <v>37336</v>
      </c>
      <c r="E7332" s="5" t="s">
        <v>37337</v>
      </c>
      <c r="F7332" s="5" t="s">
        <v>36876</v>
      </c>
      <c r="G7332" s="6" t="s">
        <v>37338</v>
      </c>
      <c r="H7332" s="5" t="s">
        <v>37339</v>
      </c>
      <c r="I7332" s="8" t="s">
        <v>37340</v>
      </c>
      <c r="J7332" s="5" t="s">
        <v>108</v>
      </c>
      <c r="K7332" s="5" t="s">
        <v>19</v>
      </c>
    </row>
    <row r="7333">
      <c r="A7333" s="4">
        <v>3830.0</v>
      </c>
      <c r="B7333" s="5" t="s">
        <v>37341</v>
      </c>
      <c r="C7333" s="5" t="s">
        <v>37342</v>
      </c>
      <c r="D7333" s="6" t="s">
        <v>37343</v>
      </c>
      <c r="E7333" s="5" t="s">
        <v>36875</v>
      </c>
      <c r="F7333" s="5" t="s">
        <v>36876</v>
      </c>
      <c r="G7333" s="6" t="s">
        <v>37344</v>
      </c>
      <c r="H7333" s="5" t="s">
        <v>37345</v>
      </c>
      <c r="I7333" s="8" t="s">
        <v>37346</v>
      </c>
      <c r="J7333" s="5" t="s">
        <v>108</v>
      </c>
      <c r="K7333" s="4" t="s">
        <v>42</v>
      </c>
    </row>
    <row r="7334">
      <c r="A7334" s="4">
        <v>3829.0</v>
      </c>
      <c r="B7334" s="5" t="s">
        <v>37347</v>
      </c>
      <c r="C7334" s="5" t="s">
        <v>37348</v>
      </c>
      <c r="D7334" s="6" t="s">
        <v>37349</v>
      </c>
      <c r="E7334" s="5" t="s">
        <v>37350</v>
      </c>
      <c r="F7334" s="5" t="s">
        <v>36876</v>
      </c>
      <c r="G7334" s="6" t="s">
        <v>37351</v>
      </c>
      <c r="H7334" s="7" t="s">
        <v>37352</v>
      </c>
      <c r="I7334" s="8" t="str">
        <f>LOWER(SUBSTITUTE(SUBSTITUTE(SUBSTITUTE(SUBSTITUTE(SUBSTITUTE(SUBSTITUTE(SUBSTITUTE(B7334,"S.L.",""),"SL",""),"S.A.",""),"SA","")," ",""),".",""),",",""))&amp;".com"</f>
        <v>jemaspa.com</v>
      </c>
      <c r="J7334" s="5" t="s">
        <v>42</v>
      </c>
      <c r="K7334" s="4" t="s">
        <v>42</v>
      </c>
    </row>
    <row r="7335">
      <c r="A7335" s="4">
        <v>3828.0</v>
      </c>
      <c r="B7335" s="5" t="s">
        <v>37353</v>
      </c>
      <c r="C7335" s="5" t="s">
        <v>37354</v>
      </c>
      <c r="D7335" s="6" t="s">
        <v>37355</v>
      </c>
      <c r="E7335" s="5" t="s">
        <v>37356</v>
      </c>
      <c r="F7335" s="5" t="s">
        <v>36876</v>
      </c>
      <c r="G7335" s="6" t="s">
        <v>37357</v>
      </c>
      <c r="H7335" s="5" t="s">
        <v>37358</v>
      </c>
      <c r="I7335" s="8" t="s">
        <v>37359</v>
      </c>
      <c r="J7335" s="5" t="s">
        <v>18</v>
      </c>
      <c r="K7335" s="5" t="s">
        <v>754</v>
      </c>
    </row>
    <row r="7336">
      <c r="A7336" s="4">
        <v>3827.0</v>
      </c>
      <c r="B7336" s="5" t="s">
        <v>37360</v>
      </c>
      <c r="C7336" s="5" t="s">
        <v>37361</v>
      </c>
      <c r="D7336" s="6" t="s">
        <v>37362</v>
      </c>
      <c r="E7336" s="5" t="s">
        <v>37363</v>
      </c>
      <c r="F7336" s="5" t="s">
        <v>36876</v>
      </c>
      <c r="G7336" s="6" t="s">
        <v>37364</v>
      </c>
      <c r="H7336" s="7" t="s">
        <v>37365</v>
      </c>
      <c r="I7336" s="8" t="str">
        <f>LOWER(SUBSTITUTE(SUBSTITUTE(SUBSTITUTE(SUBSTITUTE(SUBSTITUTE(SUBSTITUTE(SUBSTITUTE(B7336,"S.L.",""),"SL",""),"S.A.",""),"SA","")," ",""),".",""),",",""))&amp;".com"</f>
        <v>hotelaralar.com</v>
      </c>
      <c r="J7336" s="5" t="s">
        <v>18</v>
      </c>
      <c r="K7336" s="4" t="s">
        <v>42</v>
      </c>
    </row>
    <row r="7337">
      <c r="A7337" s="4">
        <v>3826.0</v>
      </c>
      <c r="B7337" s="5" t="s">
        <v>37366</v>
      </c>
      <c r="C7337" s="5" t="s">
        <v>37367</v>
      </c>
      <c r="D7337" s="6" t="s">
        <v>37368</v>
      </c>
      <c r="E7337" s="5" t="s">
        <v>37369</v>
      </c>
      <c r="F7337" s="5" t="s">
        <v>36876</v>
      </c>
      <c r="G7337" s="6" t="s">
        <v>37370</v>
      </c>
      <c r="H7337" s="5" t="s">
        <v>37371</v>
      </c>
      <c r="I7337" s="8" t="s">
        <v>37372</v>
      </c>
      <c r="J7337" s="5" t="s">
        <v>51</v>
      </c>
      <c r="K7337" s="5" t="s">
        <v>553</v>
      </c>
    </row>
    <row r="7338">
      <c r="A7338" s="4">
        <v>3825.0</v>
      </c>
      <c r="B7338" s="5" t="s">
        <v>37373</v>
      </c>
      <c r="C7338" s="5" t="s">
        <v>37374</v>
      </c>
      <c r="D7338" s="6" t="s">
        <v>37355</v>
      </c>
      <c r="E7338" s="5" t="s">
        <v>37375</v>
      </c>
      <c r="F7338" s="5" t="s">
        <v>36876</v>
      </c>
      <c r="G7338" s="6" t="s">
        <v>37376</v>
      </c>
      <c r="H7338" s="5" t="s">
        <v>37377</v>
      </c>
      <c r="I7338" s="8" t="s">
        <v>37378</v>
      </c>
      <c r="J7338" s="5" t="s">
        <v>108</v>
      </c>
      <c r="K7338" s="5" t="s">
        <v>1415</v>
      </c>
    </row>
    <row r="7339">
      <c r="A7339" s="4">
        <v>3824.0</v>
      </c>
      <c r="B7339" s="5" t="s">
        <v>37379</v>
      </c>
      <c r="C7339" s="5" t="s">
        <v>37380</v>
      </c>
      <c r="D7339" s="6" t="s">
        <v>37381</v>
      </c>
      <c r="E7339" s="5" t="s">
        <v>37382</v>
      </c>
      <c r="F7339" s="5" t="s">
        <v>36876</v>
      </c>
      <c r="G7339" s="6" t="s">
        <v>37383</v>
      </c>
      <c r="H7339" s="5" t="s">
        <v>37384</v>
      </c>
      <c r="I7339" s="8" t="s">
        <v>37385</v>
      </c>
      <c r="J7339" s="5" t="s">
        <v>108</v>
      </c>
      <c r="K7339" s="5" t="s">
        <v>294</v>
      </c>
    </row>
    <row r="7340">
      <c r="A7340" s="4">
        <v>3823.0</v>
      </c>
      <c r="B7340" s="5" t="s">
        <v>37386</v>
      </c>
      <c r="C7340" s="5" t="s">
        <v>37387</v>
      </c>
      <c r="D7340" s="6" t="s">
        <v>37388</v>
      </c>
      <c r="E7340" s="5" t="s">
        <v>37389</v>
      </c>
      <c r="F7340" s="5" t="s">
        <v>36876</v>
      </c>
      <c r="G7340" s="6" t="s">
        <v>37390</v>
      </c>
      <c r="H7340" s="5" t="s">
        <v>37391</v>
      </c>
      <c r="I7340" s="8" t="s">
        <v>37392</v>
      </c>
      <c r="J7340" s="5" t="s">
        <v>108</v>
      </c>
      <c r="K7340" s="5" t="s">
        <v>1014</v>
      </c>
    </row>
    <row r="7341">
      <c r="A7341" s="4">
        <v>3822.0</v>
      </c>
      <c r="B7341" s="5" t="s">
        <v>37393</v>
      </c>
      <c r="C7341" s="5" t="s">
        <v>37394</v>
      </c>
      <c r="D7341" s="6" t="s">
        <v>37395</v>
      </c>
      <c r="E7341" s="5" t="s">
        <v>37396</v>
      </c>
      <c r="F7341" s="5" t="s">
        <v>36876</v>
      </c>
      <c r="G7341" s="6" t="s">
        <v>37397</v>
      </c>
      <c r="H7341" s="5" t="s">
        <v>37398</v>
      </c>
      <c r="I7341" s="11" t="s">
        <v>37399</v>
      </c>
      <c r="J7341" s="5" t="s">
        <v>108</v>
      </c>
      <c r="K7341" s="5" t="s">
        <v>115</v>
      </c>
    </row>
    <row r="7342">
      <c r="A7342" s="4">
        <v>3821.0</v>
      </c>
      <c r="B7342" s="5" t="s">
        <v>37400</v>
      </c>
      <c r="C7342" s="5" t="s">
        <v>37401</v>
      </c>
      <c r="D7342" s="6" t="s">
        <v>37355</v>
      </c>
      <c r="E7342" s="5" t="s">
        <v>37356</v>
      </c>
      <c r="F7342" s="5" t="s">
        <v>36876</v>
      </c>
      <c r="G7342" s="6" t="s">
        <v>37402</v>
      </c>
      <c r="H7342" s="5" t="s">
        <v>37403</v>
      </c>
      <c r="I7342" s="8" t="s">
        <v>37404</v>
      </c>
      <c r="J7342" s="5" t="s">
        <v>108</v>
      </c>
      <c r="K7342" s="5" t="s">
        <v>35</v>
      </c>
    </row>
    <row r="7343">
      <c r="A7343" s="4">
        <v>3820.0</v>
      </c>
      <c r="B7343" s="5" t="s">
        <v>37405</v>
      </c>
      <c r="C7343" s="5" t="s">
        <v>37406</v>
      </c>
      <c r="D7343" s="6" t="s">
        <v>37407</v>
      </c>
      <c r="E7343" s="5" t="s">
        <v>37408</v>
      </c>
      <c r="F7343" s="5" t="s">
        <v>36876</v>
      </c>
      <c r="G7343" s="6" t="s">
        <v>37409</v>
      </c>
      <c r="H7343" s="5" t="s">
        <v>37410</v>
      </c>
      <c r="I7343" s="9" t="s">
        <v>37411</v>
      </c>
      <c r="J7343" s="5" t="s">
        <v>108</v>
      </c>
      <c r="K7343" s="4" t="s">
        <v>42</v>
      </c>
    </row>
    <row r="7344">
      <c r="A7344" s="4">
        <v>3819.0</v>
      </c>
      <c r="B7344" s="5" t="s">
        <v>37412</v>
      </c>
      <c r="C7344" s="5" t="s">
        <v>37413</v>
      </c>
      <c r="D7344" s="6" t="s">
        <v>37414</v>
      </c>
      <c r="E7344" s="5" t="s">
        <v>37415</v>
      </c>
      <c r="F7344" s="5" t="s">
        <v>36876</v>
      </c>
      <c r="G7344" s="6" t="s">
        <v>37416</v>
      </c>
      <c r="H7344" s="7" t="s">
        <v>37417</v>
      </c>
      <c r="I7344" s="18" t="s">
        <v>37418</v>
      </c>
      <c r="J7344" s="5" t="s">
        <v>93</v>
      </c>
      <c r="K7344" s="5" t="s">
        <v>2826</v>
      </c>
    </row>
    <row r="7345">
      <c r="A7345" s="4">
        <v>3818.0</v>
      </c>
      <c r="B7345" s="5" t="s">
        <v>37419</v>
      </c>
      <c r="C7345" s="5" t="s">
        <v>37420</v>
      </c>
      <c r="D7345" s="6" t="s">
        <v>36949</v>
      </c>
      <c r="E7345" s="5" t="s">
        <v>36950</v>
      </c>
      <c r="F7345" s="5" t="s">
        <v>36876</v>
      </c>
      <c r="G7345" s="6" t="s">
        <v>37421</v>
      </c>
      <c r="H7345" s="5" t="s">
        <v>37422</v>
      </c>
      <c r="I7345" s="8" t="s">
        <v>37423</v>
      </c>
      <c r="J7345" s="5" t="s">
        <v>93</v>
      </c>
      <c r="K7345" s="5" t="s">
        <v>184</v>
      </c>
    </row>
    <row r="7346">
      <c r="A7346" s="4">
        <v>3817.0</v>
      </c>
      <c r="B7346" s="5" t="s">
        <v>37424</v>
      </c>
      <c r="C7346" s="5" t="s">
        <v>36732</v>
      </c>
      <c r="D7346" s="6" t="s">
        <v>37425</v>
      </c>
      <c r="E7346" s="5" t="s">
        <v>37426</v>
      </c>
      <c r="F7346" s="5" t="s">
        <v>36876</v>
      </c>
      <c r="G7346" s="6" t="s">
        <v>37427</v>
      </c>
      <c r="H7346" s="5" t="s">
        <v>37428</v>
      </c>
      <c r="I7346" s="8" t="s">
        <v>37429</v>
      </c>
      <c r="J7346" s="5" t="s">
        <v>108</v>
      </c>
      <c r="K7346" s="5" t="s">
        <v>1014</v>
      </c>
    </row>
    <row r="7347">
      <c r="A7347" s="4">
        <v>3816.0</v>
      </c>
      <c r="B7347" s="5" t="s">
        <v>37430</v>
      </c>
      <c r="C7347" s="5" t="s">
        <v>37431</v>
      </c>
      <c r="D7347" s="6" t="s">
        <v>37425</v>
      </c>
      <c r="E7347" s="5" t="s">
        <v>37426</v>
      </c>
      <c r="F7347" s="5" t="s">
        <v>36876</v>
      </c>
      <c r="G7347" s="6" t="s">
        <v>37427</v>
      </c>
      <c r="H7347" s="5" t="s">
        <v>37432</v>
      </c>
      <c r="I7347" s="8" t="s">
        <v>37429</v>
      </c>
      <c r="J7347" s="5" t="s">
        <v>42</v>
      </c>
      <c r="K7347" s="5" t="s">
        <v>1014</v>
      </c>
    </row>
    <row r="7348">
      <c r="A7348" s="4">
        <v>3815.0</v>
      </c>
      <c r="B7348" s="5" t="s">
        <v>37433</v>
      </c>
      <c r="C7348" s="5" t="s">
        <v>37434</v>
      </c>
      <c r="D7348" s="6" t="s">
        <v>37425</v>
      </c>
      <c r="E7348" s="5" t="s">
        <v>37426</v>
      </c>
      <c r="F7348" s="5" t="s">
        <v>36876</v>
      </c>
      <c r="G7348" s="6" t="s">
        <v>37435</v>
      </c>
      <c r="H7348" s="7" t="s">
        <v>37436</v>
      </c>
      <c r="I7348" s="8" t="str">
        <f>LOWER(SUBSTITUTE(SUBSTITUTE(SUBSTITUTE(SUBSTITUTE(SUBSTITUTE(SUBSTITUTE(SUBSTITUTE(B7348,"S.L.",""),"SL",""),"S.A.",""),"SA","")," ",""),".",""),",",""))&amp;".com"</f>
        <v>izaga.com</v>
      </c>
      <c r="J7348" s="5" t="s">
        <v>18</v>
      </c>
      <c r="K7348" s="5" t="s">
        <v>4685</v>
      </c>
    </row>
    <row r="7349">
      <c r="A7349" s="4">
        <v>3814.0</v>
      </c>
      <c r="B7349" s="5" t="s">
        <v>37437</v>
      </c>
      <c r="C7349" s="5" t="s">
        <v>37438</v>
      </c>
      <c r="D7349" s="6" t="s">
        <v>36949</v>
      </c>
      <c r="E7349" s="5" t="s">
        <v>36875</v>
      </c>
      <c r="F7349" s="5" t="s">
        <v>36876</v>
      </c>
      <c r="G7349" s="6" t="s">
        <v>37439</v>
      </c>
      <c r="H7349" s="5" t="s">
        <v>37440</v>
      </c>
      <c r="I7349" s="8" t="s">
        <v>37441</v>
      </c>
      <c r="J7349" s="5" t="s">
        <v>108</v>
      </c>
      <c r="K7349" s="5" t="s">
        <v>5713</v>
      </c>
    </row>
    <row r="7350">
      <c r="A7350" s="4">
        <v>3813.0</v>
      </c>
      <c r="B7350" s="5" t="s">
        <v>37442</v>
      </c>
      <c r="C7350" s="5" t="s">
        <v>37443</v>
      </c>
      <c r="D7350" s="6" t="s">
        <v>37444</v>
      </c>
      <c r="E7350" s="5" t="s">
        <v>36875</v>
      </c>
      <c r="F7350" s="5" t="s">
        <v>36876</v>
      </c>
      <c r="G7350" s="6" t="s">
        <v>37445</v>
      </c>
      <c r="H7350" s="7" t="s">
        <v>37446</v>
      </c>
      <c r="I7350" s="8" t="str">
        <f>LOWER(SUBSTITUTE(SUBSTITUTE(SUBSTITUTE(SUBSTITUTE(SUBSTITUTE(SUBSTITUTE(SUBSTITUTE(B7350,"S.L.",""),"SL",""),"S.A.",""),"SA","")," ",""),".",""),",",""))&amp;".com"</f>
        <v>hotelnhagustinos.com</v>
      </c>
      <c r="J7350" s="5" t="s">
        <v>18</v>
      </c>
      <c r="K7350" s="5" t="s">
        <v>1198</v>
      </c>
    </row>
    <row r="7351">
      <c r="A7351" s="4">
        <v>3812.0</v>
      </c>
      <c r="B7351" s="5" t="s">
        <v>37447</v>
      </c>
      <c r="C7351" s="5" t="s">
        <v>4522</v>
      </c>
      <c r="D7351" s="6" t="s">
        <v>37448</v>
      </c>
      <c r="E7351" s="5" t="s">
        <v>37449</v>
      </c>
      <c r="F7351" s="5" t="s">
        <v>36876</v>
      </c>
      <c r="G7351" s="6" t="s">
        <v>37450</v>
      </c>
      <c r="H7351" s="7" t="s">
        <v>37451</v>
      </c>
      <c r="I7351" s="18" t="s">
        <v>37452</v>
      </c>
      <c r="J7351" s="5" t="s">
        <v>93</v>
      </c>
      <c r="K7351" s="5" t="s">
        <v>679</v>
      </c>
    </row>
    <row r="7352">
      <c r="A7352" s="4">
        <v>3811.0</v>
      </c>
      <c r="B7352" s="5" t="s">
        <v>37453</v>
      </c>
      <c r="C7352" s="5" t="s">
        <v>37454</v>
      </c>
      <c r="D7352" s="6" t="s">
        <v>37455</v>
      </c>
      <c r="E7352" s="5" t="s">
        <v>37456</v>
      </c>
      <c r="F7352" s="5" t="s">
        <v>36876</v>
      </c>
      <c r="G7352" s="6" t="s">
        <v>37457</v>
      </c>
      <c r="H7352" s="7" t="s">
        <v>37458</v>
      </c>
      <c r="I7352" s="8" t="str">
        <f t="shared" ref="I7352:I7353" si="68">LOWER(SUBSTITUTE(SUBSTITUTE(SUBSTITUTE(SUBSTITUTE(SUBSTITUTE(SUBSTITUTE(SUBSTITUTE(B7352,"S.L.",""),"SL",""),"S.A.",""),"SA","")," ",""),".",""),",",""))&amp;".com"</f>
        <v>elmiradordeulzama.com</v>
      </c>
      <c r="J7352" s="5" t="s">
        <v>51</v>
      </c>
      <c r="K7352" s="5" t="s">
        <v>27</v>
      </c>
    </row>
    <row r="7353">
      <c r="A7353" s="4">
        <v>3810.0</v>
      </c>
      <c r="B7353" s="5" t="s">
        <v>37459</v>
      </c>
      <c r="C7353" s="5" t="s">
        <v>37460</v>
      </c>
      <c r="D7353" s="6" t="s">
        <v>37461</v>
      </c>
      <c r="E7353" s="5" t="s">
        <v>37456</v>
      </c>
      <c r="F7353" s="5" t="s">
        <v>36876</v>
      </c>
      <c r="G7353" s="6" t="s">
        <v>37462</v>
      </c>
      <c r="H7353" s="7" t="s">
        <v>37463</v>
      </c>
      <c r="I7353" s="8" t="str">
        <f t="shared" si="68"/>
        <v>gartxenia.com</v>
      </c>
      <c r="J7353" s="5" t="s">
        <v>42</v>
      </c>
      <c r="K7353" s="5" t="s">
        <v>66</v>
      </c>
    </row>
    <row r="7354">
      <c r="A7354" s="4">
        <v>3809.0</v>
      </c>
      <c r="B7354" s="5" t="s">
        <v>37464</v>
      </c>
      <c r="C7354" s="5" t="s">
        <v>37465</v>
      </c>
      <c r="D7354" s="6" t="s">
        <v>37461</v>
      </c>
      <c r="E7354" s="5" t="s">
        <v>37456</v>
      </c>
      <c r="F7354" s="5" t="s">
        <v>36876</v>
      </c>
      <c r="G7354" s="6" t="s">
        <v>37466</v>
      </c>
      <c r="H7354" s="5" t="s">
        <v>37467</v>
      </c>
      <c r="I7354" s="8" t="s">
        <v>37468</v>
      </c>
      <c r="J7354" s="5" t="s">
        <v>18</v>
      </c>
      <c r="K7354" s="5" t="s">
        <v>74</v>
      </c>
    </row>
    <row r="7355">
      <c r="A7355" s="4">
        <v>3808.0</v>
      </c>
      <c r="B7355" s="5" t="s">
        <v>37469</v>
      </c>
      <c r="C7355" s="5" t="s">
        <v>37470</v>
      </c>
      <c r="D7355" s="6" t="s">
        <v>37461</v>
      </c>
      <c r="E7355" s="5" t="s">
        <v>37456</v>
      </c>
      <c r="F7355" s="5" t="s">
        <v>36876</v>
      </c>
      <c r="G7355" s="6" t="s">
        <v>37471</v>
      </c>
      <c r="H7355" s="7" t="s">
        <v>37472</v>
      </c>
      <c r="I7355" s="18" t="s">
        <v>37473</v>
      </c>
      <c r="J7355" s="5" t="s">
        <v>18</v>
      </c>
      <c r="K7355" s="5" t="s">
        <v>553</v>
      </c>
    </row>
    <row r="7356">
      <c r="A7356" s="4">
        <v>3807.0</v>
      </c>
      <c r="B7356" s="5" t="s">
        <v>37474</v>
      </c>
      <c r="C7356" s="5" t="s">
        <v>37475</v>
      </c>
      <c r="D7356" s="6" t="s">
        <v>37476</v>
      </c>
      <c r="E7356" s="5" t="s">
        <v>37477</v>
      </c>
      <c r="F7356" s="5" t="s">
        <v>36876</v>
      </c>
      <c r="G7356" s="6" t="s">
        <v>37478</v>
      </c>
      <c r="H7356" s="5" t="s">
        <v>37479</v>
      </c>
      <c r="I7356" s="8" t="s">
        <v>37480</v>
      </c>
      <c r="J7356" s="5" t="s">
        <v>18</v>
      </c>
      <c r="K7356" s="5" t="s">
        <v>260</v>
      </c>
    </row>
    <row r="7357">
      <c r="A7357" s="4">
        <v>3806.0</v>
      </c>
      <c r="B7357" s="5" t="s">
        <v>37481</v>
      </c>
      <c r="C7357" s="5" t="s">
        <v>37482</v>
      </c>
      <c r="D7357" s="6" t="s">
        <v>37483</v>
      </c>
      <c r="E7357" s="5" t="s">
        <v>37477</v>
      </c>
      <c r="F7357" s="5" t="s">
        <v>36876</v>
      </c>
      <c r="G7357" s="6" t="s">
        <v>37484</v>
      </c>
      <c r="H7357" s="7" t="s">
        <v>37485</v>
      </c>
      <c r="I7357" s="18" t="s">
        <v>37486</v>
      </c>
      <c r="J7357" s="5" t="s">
        <v>42</v>
      </c>
      <c r="K7357" s="5" t="s">
        <v>679</v>
      </c>
    </row>
    <row r="7358">
      <c r="A7358" s="4">
        <v>3805.0</v>
      </c>
      <c r="B7358" s="5" t="s">
        <v>37487</v>
      </c>
      <c r="C7358" s="5" t="s">
        <v>37488</v>
      </c>
      <c r="D7358" s="6" t="s">
        <v>37362</v>
      </c>
      <c r="E7358" s="5" t="s">
        <v>37363</v>
      </c>
      <c r="F7358" s="5" t="s">
        <v>36876</v>
      </c>
      <c r="G7358" s="6" t="s">
        <v>37489</v>
      </c>
      <c r="H7358" s="5" t="s">
        <v>37490</v>
      </c>
      <c r="I7358" s="8" t="s">
        <v>37491</v>
      </c>
      <c r="J7358" s="5" t="s">
        <v>93</v>
      </c>
      <c r="K7358" s="5" t="s">
        <v>1216</v>
      </c>
    </row>
    <row r="7359">
      <c r="A7359" s="4">
        <v>3804.0</v>
      </c>
      <c r="B7359" s="5" t="s">
        <v>37492</v>
      </c>
      <c r="C7359" s="5" t="s">
        <v>37493</v>
      </c>
      <c r="D7359" s="6" t="s">
        <v>37494</v>
      </c>
      <c r="E7359" s="5" t="s">
        <v>37495</v>
      </c>
      <c r="F7359" s="5" t="s">
        <v>36876</v>
      </c>
      <c r="G7359" s="6" t="s">
        <v>37496</v>
      </c>
      <c r="H7359" s="7" t="s">
        <v>37497</v>
      </c>
      <c r="I7359" s="18" t="s">
        <v>37498</v>
      </c>
      <c r="J7359" s="5" t="s">
        <v>18</v>
      </c>
      <c r="K7359" s="5" t="s">
        <v>498</v>
      </c>
    </row>
    <row r="7360">
      <c r="A7360" s="4">
        <v>3803.0</v>
      </c>
      <c r="B7360" s="5" t="s">
        <v>37499</v>
      </c>
      <c r="C7360" s="5" t="s">
        <v>37500</v>
      </c>
      <c r="D7360" s="6" t="s">
        <v>36949</v>
      </c>
      <c r="E7360" s="5" t="s">
        <v>36875</v>
      </c>
      <c r="F7360" s="5" t="s">
        <v>36876</v>
      </c>
      <c r="G7360" s="6" t="s">
        <v>37501</v>
      </c>
      <c r="H7360" s="5" t="s">
        <v>37502</v>
      </c>
      <c r="I7360" s="8" t="s">
        <v>37319</v>
      </c>
      <c r="J7360" s="5" t="s">
        <v>18</v>
      </c>
      <c r="K7360" s="5" t="s">
        <v>2119</v>
      </c>
    </row>
    <row r="7361">
      <c r="A7361" s="4">
        <v>3802.0</v>
      </c>
      <c r="B7361" s="5" t="s">
        <v>37503</v>
      </c>
      <c r="C7361" s="5" t="s">
        <v>37504</v>
      </c>
      <c r="D7361" s="6" t="s">
        <v>36949</v>
      </c>
      <c r="E7361" s="5" t="s">
        <v>36950</v>
      </c>
      <c r="F7361" s="5" t="s">
        <v>36876</v>
      </c>
      <c r="G7361" s="6" t="s">
        <v>37505</v>
      </c>
      <c r="H7361" s="5" t="s">
        <v>37506</v>
      </c>
      <c r="I7361" s="8" t="s">
        <v>2682</v>
      </c>
      <c r="J7361" s="5" t="s">
        <v>18</v>
      </c>
      <c r="K7361" s="5" t="s">
        <v>381</v>
      </c>
    </row>
    <row r="7362">
      <c r="A7362" s="4">
        <v>3801.0</v>
      </c>
      <c r="B7362" s="5" t="s">
        <v>37507</v>
      </c>
      <c r="C7362" s="5" t="s">
        <v>37508</v>
      </c>
      <c r="D7362" s="6" t="s">
        <v>37509</v>
      </c>
      <c r="E7362" s="5" t="s">
        <v>37510</v>
      </c>
      <c r="F7362" s="5" t="s">
        <v>36876</v>
      </c>
      <c r="G7362" s="6" t="s">
        <v>37511</v>
      </c>
      <c r="H7362" s="7" t="s">
        <v>37512</v>
      </c>
      <c r="I7362" s="18" t="s">
        <v>37513</v>
      </c>
      <c r="J7362" s="5" t="s">
        <v>18</v>
      </c>
      <c r="K7362" s="5" t="s">
        <v>170</v>
      </c>
    </row>
    <row r="7363">
      <c r="A7363" s="4">
        <v>3800.0</v>
      </c>
      <c r="B7363" s="5" t="s">
        <v>37514</v>
      </c>
      <c r="C7363" s="5" t="s">
        <v>37515</v>
      </c>
      <c r="D7363" s="6" t="s">
        <v>37516</v>
      </c>
      <c r="E7363" s="5" t="s">
        <v>36875</v>
      </c>
      <c r="F7363" s="5" t="s">
        <v>36876</v>
      </c>
      <c r="G7363" s="6" t="s">
        <v>37517</v>
      </c>
      <c r="H7363" s="5" t="s">
        <v>37518</v>
      </c>
      <c r="I7363" s="8" t="s">
        <v>37519</v>
      </c>
      <c r="J7363" s="5" t="s">
        <v>42</v>
      </c>
      <c r="K7363" s="5" t="s">
        <v>19</v>
      </c>
    </row>
    <row r="7364">
      <c r="A7364" s="4">
        <v>3799.0</v>
      </c>
      <c r="B7364" s="5" t="s">
        <v>37520</v>
      </c>
      <c r="C7364" s="5" t="s">
        <v>37521</v>
      </c>
      <c r="D7364" s="6" t="s">
        <v>37516</v>
      </c>
      <c r="E7364" s="5" t="s">
        <v>36875</v>
      </c>
      <c r="F7364" s="5" t="s">
        <v>36876</v>
      </c>
      <c r="G7364" s="6" t="s">
        <v>37522</v>
      </c>
      <c r="H7364" s="5" t="s">
        <v>37523</v>
      </c>
      <c r="I7364" s="8" t="s">
        <v>37524</v>
      </c>
      <c r="J7364" s="5" t="s">
        <v>18</v>
      </c>
      <c r="K7364" s="5" t="s">
        <v>3415</v>
      </c>
    </row>
    <row r="7365">
      <c r="A7365" s="4">
        <v>3798.0</v>
      </c>
      <c r="B7365" s="5" t="s">
        <v>15245</v>
      </c>
      <c r="C7365" s="5" t="s">
        <v>37525</v>
      </c>
      <c r="D7365" s="6" t="s">
        <v>37526</v>
      </c>
      <c r="E7365" s="5" t="s">
        <v>36875</v>
      </c>
      <c r="F7365" s="5" t="s">
        <v>36876</v>
      </c>
      <c r="G7365" s="6" t="s">
        <v>37527</v>
      </c>
      <c r="H7365" s="5" t="s">
        <v>37528</v>
      </c>
      <c r="I7365" s="8" t="s">
        <v>37529</v>
      </c>
      <c r="J7365" s="5" t="s">
        <v>18</v>
      </c>
      <c r="K7365" s="5" t="s">
        <v>184</v>
      </c>
    </row>
    <row r="7366">
      <c r="A7366" s="4">
        <v>3797.0</v>
      </c>
      <c r="B7366" s="5" t="s">
        <v>37530</v>
      </c>
      <c r="C7366" s="5" t="s">
        <v>37531</v>
      </c>
      <c r="D7366" s="6" t="s">
        <v>37532</v>
      </c>
      <c r="E7366" s="5" t="s">
        <v>36875</v>
      </c>
      <c r="F7366" s="5" t="s">
        <v>36876</v>
      </c>
      <c r="G7366" s="6" t="s">
        <v>37533</v>
      </c>
      <c r="H7366" s="5" t="s">
        <v>37534</v>
      </c>
      <c r="I7366" s="8" t="s">
        <v>37535</v>
      </c>
      <c r="J7366" s="5" t="s">
        <v>18</v>
      </c>
      <c r="K7366" s="5" t="s">
        <v>426</v>
      </c>
    </row>
    <row r="7367">
      <c r="A7367" s="4">
        <v>3796.0</v>
      </c>
      <c r="B7367" s="5" t="s">
        <v>37536</v>
      </c>
      <c r="C7367" s="5" t="s">
        <v>37537</v>
      </c>
      <c r="D7367" s="6" t="s">
        <v>37538</v>
      </c>
      <c r="E7367" s="5" t="s">
        <v>36875</v>
      </c>
      <c r="F7367" s="5" t="s">
        <v>36876</v>
      </c>
      <c r="G7367" s="6" t="s">
        <v>37539</v>
      </c>
      <c r="H7367" s="5" t="s">
        <v>37540</v>
      </c>
      <c r="I7367" s="8" t="s">
        <v>37541</v>
      </c>
      <c r="J7367" s="5" t="s">
        <v>18</v>
      </c>
      <c r="K7367" s="5" t="s">
        <v>1216</v>
      </c>
    </row>
    <row r="7368">
      <c r="A7368" s="4">
        <v>3795.0</v>
      </c>
      <c r="B7368" s="5" t="s">
        <v>37542</v>
      </c>
      <c r="C7368" s="5" t="s">
        <v>37543</v>
      </c>
      <c r="D7368" s="6" t="s">
        <v>37538</v>
      </c>
      <c r="E7368" s="5" t="s">
        <v>36875</v>
      </c>
      <c r="F7368" s="5" t="s">
        <v>36876</v>
      </c>
      <c r="G7368" s="6" t="s">
        <v>37544</v>
      </c>
      <c r="H7368" s="5" t="s">
        <v>37545</v>
      </c>
      <c r="I7368" s="8" t="s">
        <v>37546</v>
      </c>
      <c r="J7368" s="5" t="s">
        <v>18</v>
      </c>
      <c r="K7368" s="5" t="s">
        <v>218</v>
      </c>
    </row>
    <row r="7369">
      <c r="A7369" s="4">
        <v>3794.0</v>
      </c>
      <c r="B7369" s="5" t="s">
        <v>37547</v>
      </c>
      <c r="C7369" s="5" t="s">
        <v>37548</v>
      </c>
      <c r="D7369" s="6" t="s">
        <v>37532</v>
      </c>
      <c r="E7369" s="5" t="s">
        <v>36875</v>
      </c>
      <c r="F7369" s="5" t="s">
        <v>36876</v>
      </c>
      <c r="G7369" s="6" t="s">
        <v>37549</v>
      </c>
      <c r="H7369" s="5" t="s">
        <v>37550</v>
      </c>
      <c r="I7369" s="8" t="s">
        <v>37551</v>
      </c>
      <c r="J7369" s="5" t="s">
        <v>18</v>
      </c>
      <c r="K7369" s="5" t="s">
        <v>375</v>
      </c>
    </row>
    <row r="7370">
      <c r="A7370" s="4">
        <v>3793.0</v>
      </c>
      <c r="B7370" s="5" t="s">
        <v>37552</v>
      </c>
      <c r="C7370" s="5" t="s">
        <v>36695</v>
      </c>
      <c r="D7370" s="6" t="s">
        <v>37538</v>
      </c>
      <c r="E7370" s="5" t="s">
        <v>36875</v>
      </c>
      <c r="F7370" s="5" t="s">
        <v>36876</v>
      </c>
      <c r="G7370" s="6" t="s">
        <v>37553</v>
      </c>
      <c r="H7370" s="7" t="s">
        <v>37554</v>
      </c>
      <c r="I7370" s="18" t="s">
        <v>37555</v>
      </c>
      <c r="J7370" s="5" t="s">
        <v>42</v>
      </c>
      <c r="K7370" s="5" t="s">
        <v>420</v>
      </c>
    </row>
    <row r="7371">
      <c r="A7371" s="4">
        <v>3792.0</v>
      </c>
      <c r="B7371" s="5" t="s">
        <v>37556</v>
      </c>
      <c r="C7371" s="5" t="s">
        <v>37557</v>
      </c>
      <c r="D7371" s="6" t="s">
        <v>37538</v>
      </c>
      <c r="E7371" s="5" t="s">
        <v>36875</v>
      </c>
      <c r="F7371" s="5" t="s">
        <v>36876</v>
      </c>
      <c r="G7371" s="6" t="s">
        <v>37558</v>
      </c>
      <c r="H7371" s="7" t="s">
        <v>37559</v>
      </c>
      <c r="I7371" s="18" t="s">
        <v>37560</v>
      </c>
      <c r="J7371" s="5" t="s">
        <v>51</v>
      </c>
      <c r="K7371" s="5" t="s">
        <v>15155</v>
      </c>
    </row>
    <row r="7372">
      <c r="A7372" s="4">
        <v>3791.0</v>
      </c>
      <c r="B7372" s="5" t="s">
        <v>37561</v>
      </c>
      <c r="C7372" s="5" t="s">
        <v>37562</v>
      </c>
      <c r="D7372" s="6" t="s">
        <v>37563</v>
      </c>
      <c r="E7372" s="5" t="s">
        <v>36875</v>
      </c>
      <c r="F7372" s="5" t="s">
        <v>36876</v>
      </c>
      <c r="G7372" s="6" t="s">
        <v>37564</v>
      </c>
      <c r="H7372" s="5" t="s">
        <v>37565</v>
      </c>
      <c r="I7372" s="8" t="s">
        <v>37566</v>
      </c>
      <c r="J7372" s="5" t="s">
        <v>18</v>
      </c>
      <c r="K7372" s="5" t="s">
        <v>170</v>
      </c>
    </row>
    <row r="7373">
      <c r="A7373" s="4">
        <v>3790.0</v>
      </c>
      <c r="B7373" s="5" t="s">
        <v>37567</v>
      </c>
      <c r="C7373" s="5" t="s">
        <v>37568</v>
      </c>
      <c r="D7373" s="6" t="s">
        <v>37532</v>
      </c>
      <c r="E7373" s="5" t="s">
        <v>36875</v>
      </c>
      <c r="F7373" s="5" t="s">
        <v>36876</v>
      </c>
      <c r="G7373" s="6" t="s">
        <v>37569</v>
      </c>
      <c r="H7373" s="5" t="s">
        <v>37570</v>
      </c>
      <c r="I7373" s="8" t="s">
        <v>37571</v>
      </c>
      <c r="J7373" s="5" t="s">
        <v>42</v>
      </c>
      <c r="K7373" s="5" t="s">
        <v>782</v>
      </c>
    </row>
    <row r="7374">
      <c r="A7374" s="4">
        <v>3789.0</v>
      </c>
      <c r="B7374" s="5" t="s">
        <v>37572</v>
      </c>
      <c r="C7374" s="5" t="s">
        <v>37573</v>
      </c>
      <c r="D7374" s="6" t="s">
        <v>37538</v>
      </c>
      <c r="E7374" s="5" t="s">
        <v>36875</v>
      </c>
      <c r="F7374" s="5" t="s">
        <v>36876</v>
      </c>
      <c r="G7374" s="6" t="s">
        <v>37574</v>
      </c>
      <c r="H7374" s="5" t="s">
        <v>37575</v>
      </c>
      <c r="I7374" s="8" t="s">
        <v>37576</v>
      </c>
      <c r="J7374" s="5" t="s">
        <v>42</v>
      </c>
      <c r="K7374" s="5" t="s">
        <v>921</v>
      </c>
    </row>
    <row r="7375">
      <c r="A7375" s="4">
        <v>3788.0</v>
      </c>
      <c r="B7375" s="5" t="s">
        <v>37577</v>
      </c>
      <c r="C7375" s="5" t="s">
        <v>37578</v>
      </c>
      <c r="D7375" s="6" t="s">
        <v>37579</v>
      </c>
      <c r="E7375" s="5" t="s">
        <v>36875</v>
      </c>
      <c r="F7375" s="5" t="s">
        <v>36876</v>
      </c>
      <c r="G7375" s="6" t="s">
        <v>37580</v>
      </c>
      <c r="H7375" s="5" t="s">
        <v>37581</v>
      </c>
      <c r="I7375" s="9" t="s">
        <v>37582</v>
      </c>
      <c r="J7375" s="5" t="s">
        <v>108</v>
      </c>
      <c r="K7375" s="5" t="s">
        <v>16099</v>
      </c>
    </row>
    <row r="7376">
      <c r="A7376" s="4">
        <v>3787.0</v>
      </c>
      <c r="B7376" s="5" t="s">
        <v>37583</v>
      </c>
      <c r="C7376" s="5" t="s">
        <v>37584</v>
      </c>
      <c r="D7376" s="6" t="s">
        <v>37516</v>
      </c>
      <c r="E7376" s="5" t="s">
        <v>36875</v>
      </c>
      <c r="F7376" s="5" t="s">
        <v>36876</v>
      </c>
      <c r="G7376" s="6" t="s">
        <v>37585</v>
      </c>
      <c r="H7376" s="5" t="s">
        <v>37586</v>
      </c>
      <c r="I7376" s="8" t="s">
        <v>41</v>
      </c>
      <c r="J7376" s="5" t="s">
        <v>108</v>
      </c>
      <c r="K7376" s="5" t="s">
        <v>15624</v>
      </c>
    </row>
    <row r="7377">
      <c r="A7377" s="4">
        <v>3786.0</v>
      </c>
      <c r="B7377" s="5" t="s">
        <v>37587</v>
      </c>
      <c r="C7377" s="5" t="s">
        <v>37588</v>
      </c>
      <c r="D7377" s="6" t="s">
        <v>37516</v>
      </c>
      <c r="E7377" s="5" t="s">
        <v>36875</v>
      </c>
      <c r="F7377" s="5" t="s">
        <v>36876</v>
      </c>
      <c r="G7377" s="6" t="s">
        <v>37585</v>
      </c>
      <c r="H7377" s="5" t="s">
        <v>37586</v>
      </c>
      <c r="I7377" s="8" t="s">
        <v>22069</v>
      </c>
      <c r="J7377" s="5" t="s">
        <v>42</v>
      </c>
      <c r="K7377" s="5" t="s">
        <v>17922</v>
      </c>
    </row>
    <row r="7378">
      <c r="A7378" s="4">
        <v>3784.0</v>
      </c>
      <c r="B7378" s="5" t="s">
        <v>37589</v>
      </c>
      <c r="C7378" s="5" t="s">
        <v>37590</v>
      </c>
      <c r="D7378" s="6" t="s">
        <v>37516</v>
      </c>
      <c r="E7378" s="5" t="s">
        <v>36875</v>
      </c>
      <c r="F7378" s="5" t="s">
        <v>36876</v>
      </c>
      <c r="G7378" s="6" t="s">
        <v>37591</v>
      </c>
      <c r="H7378" s="5" t="s">
        <v>37592</v>
      </c>
      <c r="I7378" s="8" t="s">
        <v>37593</v>
      </c>
      <c r="J7378" s="5" t="s">
        <v>108</v>
      </c>
      <c r="K7378" s="5" t="s">
        <v>5817</v>
      </c>
    </row>
    <row r="7379">
      <c r="A7379" s="4">
        <v>3785.0</v>
      </c>
      <c r="B7379" s="5" t="s">
        <v>37594</v>
      </c>
      <c r="C7379" s="5" t="s">
        <v>37595</v>
      </c>
      <c r="D7379" s="6" t="s">
        <v>37516</v>
      </c>
      <c r="E7379" s="5" t="s">
        <v>36875</v>
      </c>
      <c r="F7379" s="5" t="s">
        <v>36876</v>
      </c>
      <c r="G7379" s="6" t="s">
        <v>37591</v>
      </c>
      <c r="H7379" s="5" t="s">
        <v>37592</v>
      </c>
      <c r="I7379" s="8" t="s">
        <v>5718</v>
      </c>
      <c r="J7379" s="5" t="s">
        <v>42</v>
      </c>
      <c r="K7379" s="5" t="s">
        <v>5817</v>
      </c>
    </row>
    <row r="7380">
      <c r="A7380" s="4">
        <v>3783.0</v>
      </c>
      <c r="B7380" s="5" t="s">
        <v>37596</v>
      </c>
      <c r="C7380" s="5" t="s">
        <v>37597</v>
      </c>
      <c r="D7380" s="6" t="s">
        <v>37516</v>
      </c>
      <c r="E7380" s="5" t="s">
        <v>36875</v>
      </c>
      <c r="F7380" s="5" t="s">
        <v>36876</v>
      </c>
      <c r="G7380" s="6" t="s">
        <v>37598</v>
      </c>
      <c r="H7380" s="5" t="s">
        <v>37599</v>
      </c>
      <c r="I7380" s="8" t="s">
        <v>37600</v>
      </c>
      <c r="J7380" s="5" t="s">
        <v>93</v>
      </c>
      <c r="K7380" s="5" t="s">
        <v>433</v>
      </c>
    </row>
    <row r="7381">
      <c r="A7381" s="4">
        <v>3782.0</v>
      </c>
      <c r="B7381" s="5" t="s">
        <v>37601</v>
      </c>
      <c r="C7381" s="5" t="s">
        <v>37602</v>
      </c>
      <c r="D7381" s="6" t="s">
        <v>37516</v>
      </c>
      <c r="E7381" s="5" t="s">
        <v>36875</v>
      </c>
      <c r="F7381" s="5" t="s">
        <v>36876</v>
      </c>
      <c r="G7381" s="6" t="s">
        <v>37603</v>
      </c>
      <c r="H7381" s="5" t="s">
        <v>37604</v>
      </c>
      <c r="I7381" s="8" t="s">
        <v>37605</v>
      </c>
      <c r="J7381" s="5" t="s">
        <v>42</v>
      </c>
      <c r="K7381" s="5" t="s">
        <v>1421</v>
      </c>
    </row>
    <row r="7382">
      <c r="A7382" s="4">
        <v>3781.0</v>
      </c>
      <c r="B7382" s="5" t="s">
        <v>37606</v>
      </c>
      <c r="C7382" s="5" t="s">
        <v>37607</v>
      </c>
      <c r="D7382" s="6" t="s">
        <v>37349</v>
      </c>
      <c r="E7382" s="5" t="s">
        <v>37350</v>
      </c>
      <c r="F7382" s="5" t="s">
        <v>36876</v>
      </c>
      <c r="G7382" s="6" t="s">
        <v>37608</v>
      </c>
      <c r="H7382" s="7" t="s">
        <v>37609</v>
      </c>
      <c r="I7382" s="8" t="str">
        <f>LOWER(SUBSTITUTE(SUBSTITUTE(SUBSTITUTE(SUBSTITUTE(SUBSTITUTE(SUBSTITUTE(SUBSTITUTE(B7382,"S.L.",""),"SL",""),"S.A.",""),"SA","")," ",""),".",""),",",""))&amp;".com"</f>
        <v>ahnfermin.com</v>
      </c>
      <c r="J7382" s="5" t="s">
        <v>108</v>
      </c>
      <c r="K7382" s="4" t="s">
        <v>42</v>
      </c>
    </row>
    <row r="7383">
      <c r="A7383" s="4">
        <v>3780.0</v>
      </c>
      <c r="B7383" s="5" t="s">
        <v>37610</v>
      </c>
      <c r="C7383" s="5" t="s">
        <v>37611</v>
      </c>
      <c r="D7383" s="6" t="s">
        <v>36973</v>
      </c>
      <c r="E7383" s="5" t="s">
        <v>36974</v>
      </c>
      <c r="F7383" s="5" t="s">
        <v>36876</v>
      </c>
      <c r="G7383" s="6" t="s">
        <v>37612</v>
      </c>
      <c r="H7383" s="5" t="s">
        <v>37613</v>
      </c>
      <c r="I7383" s="8" t="s">
        <v>37614</v>
      </c>
      <c r="J7383" s="5" t="s">
        <v>108</v>
      </c>
      <c r="K7383" s="5" t="s">
        <v>126</v>
      </c>
    </row>
    <row r="7384">
      <c r="A7384" s="4">
        <v>3779.0</v>
      </c>
      <c r="B7384" s="5" t="s">
        <v>37615</v>
      </c>
      <c r="C7384" s="5" t="s">
        <v>37616</v>
      </c>
      <c r="D7384" s="6" t="s">
        <v>37381</v>
      </c>
      <c r="E7384" s="5" t="s">
        <v>37382</v>
      </c>
      <c r="F7384" s="5" t="s">
        <v>36876</v>
      </c>
      <c r="G7384" s="6" t="s">
        <v>37617</v>
      </c>
      <c r="H7384" s="7" t="s">
        <v>37618</v>
      </c>
      <c r="I7384" s="18" t="s">
        <v>37619</v>
      </c>
      <c r="J7384" s="5" t="s">
        <v>108</v>
      </c>
      <c r="K7384" s="4" t="s">
        <v>42</v>
      </c>
    </row>
    <row r="7385">
      <c r="A7385" s="4">
        <v>3778.0</v>
      </c>
      <c r="B7385" s="5" t="s">
        <v>37620</v>
      </c>
      <c r="C7385" s="5" t="s">
        <v>37621</v>
      </c>
      <c r="D7385" s="6" t="s">
        <v>37622</v>
      </c>
      <c r="E7385" s="5" t="s">
        <v>37623</v>
      </c>
      <c r="F7385" s="5" t="s">
        <v>36876</v>
      </c>
      <c r="G7385" s="6" t="s">
        <v>37624</v>
      </c>
      <c r="H7385" s="5" t="s">
        <v>37625</v>
      </c>
      <c r="I7385" s="8" t="s">
        <v>37626</v>
      </c>
      <c r="J7385" s="5" t="s">
        <v>108</v>
      </c>
      <c r="K7385" s="5" t="s">
        <v>553</v>
      </c>
    </row>
    <row r="7386">
      <c r="A7386" s="4">
        <v>12119.0</v>
      </c>
      <c r="B7386" s="5" t="s">
        <v>37627</v>
      </c>
      <c r="C7386" s="5" t="s">
        <v>37628</v>
      </c>
      <c r="D7386" s="6" t="s">
        <v>37629</v>
      </c>
      <c r="E7386" s="5" t="s">
        <v>37630</v>
      </c>
      <c r="F7386" s="5" t="s">
        <v>36876</v>
      </c>
      <c r="G7386" s="12" t="s">
        <v>37631</v>
      </c>
      <c r="H7386" s="5" t="s">
        <v>37632</v>
      </c>
      <c r="I7386" s="8" t="s">
        <v>37633</v>
      </c>
      <c r="J7386" s="5" t="s">
        <v>108</v>
      </c>
      <c r="K7386" s="5" t="s">
        <v>679</v>
      </c>
    </row>
    <row r="7387">
      <c r="A7387" s="4">
        <v>12114.0</v>
      </c>
      <c r="B7387" s="5" t="s">
        <v>37634</v>
      </c>
      <c r="C7387" s="5" t="s">
        <v>37635</v>
      </c>
      <c r="D7387" s="6" t="s">
        <v>37636</v>
      </c>
      <c r="E7387" s="5" t="s">
        <v>37175</v>
      </c>
      <c r="F7387" s="5" t="s">
        <v>36876</v>
      </c>
      <c r="G7387" s="12" t="s">
        <v>37637</v>
      </c>
      <c r="H7387" s="4" t="s">
        <v>37638</v>
      </c>
      <c r="I7387" s="8" t="s">
        <v>37639</v>
      </c>
      <c r="J7387" s="5" t="s">
        <v>93</v>
      </c>
      <c r="K7387" s="5" t="s">
        <v>152</v>
      </c>
    </row>
    <row r="7388">
      <c r="A7388" s="4">
        <v>3777.0</v>
      </c>
      <c r="B7388" s="5" t="s">
        <v>37640</v>
      </c>
      <c r="C7388" s="5" t="s">
        <v>37641</v>
      </c>
      <c r="D7388" s="6" t="s">
        <v>37642</v>
      </c>
      <c r="E7388" s="5" t="s">
        <v>37643</v>
      </c>
      <c r="F7388" s="5" t="s">
        <v>37644</v>
      </c>
      <c r="G7388" s="6" t="s">
        <v>37645</v>
      </c>
      <c r="H7388" s="7" t="s">
        <v>37646</v>
      </c>
      <c r="I7388" s="8" t="str">
        <f>LOWER(SUBSTITUTE(SUBSTITUTE(SUBSTITUTE(SUBSTITUTE(SUBSTITUTE(SUBSTITUTE(SUBSTITUTE(B7388,"S.L.",""),"SL",""),"S.A.",""),"SA","")," ",""),".",""),",",""))&amp;".com"</f>
        <v>villadearanda.com</v>
      </c>
      <c r="J7388" s="5" t="s">
        <v>108</v>
      </c>
      <c r="K7388" s="5" t="s">
        <v>782</v>
      </c>
    </row>
    <row r="7389">
      <c r="A7389" s="4">
        <v>3776.0</v>
      </c>
      <c r="B7389" s="5" t="s">
        <v>37647</v>
      </c>
      <c r="C7389" s="5" t="s">
        <v>37648</v>
      </c>
      <c r="D7389" s="6" t="s">
        <v>37649</v>
      </c>
      <c r="E7389" s="5" t="s">
        <v>37650</v>
      </c>
      <c r="F7389" s="5" t="s">
        <v>37644</v>
      </c>
      <c r="G7389" s="6" t="s">
        <v>37651</v>
      </c>
      <c r="H7389" s="5" t="s">
        <v>37652</v>
      </c>
      <c r="I7389" s="8" t="s">
        <v>37653</v>
      </c>
      <c r="J7389" s="5" t="s">
        <v>42</v>
      </c>
      <c r="K7389" s="4" t="s">
        <v>42</v>
      </c>
    </row>
    <row r="7390">
      <c r="A7390" s="4">
        <v>3775.0</v>
      </c>
      <c r="B7390" s="5" t="s">
        <v>37654</v>
      </c>
      <c r="C7390" s="5" t="s">
        <v>37655</v>
      </c>
      <c r="D7390" s="6" t="s">
        <v>37656</v>
      </c>
      <c r="E7390" s="5" t="s">
        <v>37657</v>
      </c>
      <c r="F7390" s="5" t="s">
        <v>37644</v>
      </c>
      <c r="G7390" s="6" t="s">
        <v>37658</v>
      </c>
      <c r="H7390" s="7" t="s">
        <v>37659</v>
      </c>
      <c r="I7390" s="18" t="s">
        <v>37660</v>
      </c>
      <c r="J7390" s="5" t="s">
        <v>42</v>
      </c>
      <c r="K7390" s="5" t="s">
        <v>27</v>
      </c>
    </row>
    <row r="7391">
      <c r="A7391" s="4">
        <v>3774.0</v>
      </c>
      <c r="B7391" s="5" t="s">
        <v>37661</v>
      </c>
      <c r="C7391" s="5" t="s">
        <v>37662</v>
      </c>
      <c r="D7391" s="6" t="s">
        <v>37663</v>
      </c>
      <c r="E7391" s="5" t="s">
        <v>37664</v>
      </c>
      <c r="F7391" s="5" t="s">
        <v>37644</v>
      </c>
      <c r="G7391" s="6" t="s">
        <v>37665</v>
      </c>
      <c r="H7391" s="7" t="s">
        <v>37666</v>
      </c>
      <c r="I7391" s="18" t="s">
        <v>37667</v>
      </c>
      <c r="J7391" s="5" t="s">
        <v>108</v>
      </c>
      <c r="K7391" s="5" t="s">
        <v>260</v>
      </c>
    </row>
    <row r="7392">
      <c r="A7392" s="4">
        <v>3773.0</v>
      </c>
      <c r="B7392" s="5" t="s">
        <v>37668</v>
      </c>
      <c r="C7392" s="5" t="s">
        <v>37669</v>
      </c>
      <c r="D7392" s="6" t="s">
        <v>37670</v>
      </c>
      <c r="E7392" s="5" t="s">
        <v>37671</v>
      </c>
      <c r="F7392" s="5" t="s">
        <v>37644</v>
      </c>
      <c r="G7392" s="6" t="s">
        <v>37672</v>
      </c>
      <c r="H7392" s="7" t="s">
        <v>37673</v>
      </c>
      <c r="I7392" s="18" t="s">
        <v>37674</v>
      </c>
      <c r="J7392" s="5" t="s">
        <v>93</v>
      </c>
      <c r="K7392" s="5" t="s">
        <v>679</v>
      </c>
    </row>
    <row r="7393">
      <c r="A7393" s="4">
        <v>3772.0</v>
      </c>
      <c r="B7393" s="5" t="s">
        <v>37675</v>
      </c>
      <c r="C7393" s="5" t="s">
        <v>37676</v>
      </c>
      <c r="D7393" s="6" t="s">
        <v>37677</v>
      </c>
      <c r="E7393" s="5" t="s">
        <v>37675</v>
      </c>
      <c r="F7393" s="5" t="s">
        <v>37644</v>
      </c>
      <c r="G7393" s="6" t="s">
        <v>37678</v>
      </c>
      <c r="H7393" s="5" t="s">
        <v>37679</v>
      </c>
      <c r="I7393" s="8" t="s">
        <v>37680</v>
      </c>
      <c r="J7393" s="5" t="s">
        <v>18</v>
      </c>
      <c r="K7393" s="5" t="s">
        <v>152</v>
      </c>
    </row>
    <row r="7394">
      <c r="A7394" s="4">
        <v>3771.0</v>
      </c>
      <c r="B7394" s="5" t="s">
        <v>37681</v>
      </c>
      <c r="C7394" s="5" t="s">
        <v>37682</v>
      </c>
      <c r="D7394" s="6" t="s">
        <v>37683</v>
      </c>
      <c r="E7394" s="5" t="s">
        <v>37684</v>
      </c>
      <c r="F7394" s="5" t="s">
        <v>37644</v>
      </c>
      <c r="G7394" s="6" t="s">
        <v>37685</v>
      </c>
      <c r="H7394" s="5" t="s">
        <v>37686</v>
      </c>
      <c r="I7394" s="8" t="s">
        <v>37687</v>
      </c>
      <c r="J7394" s="5" t="s">
        <v>18</v>
      </c>
      <c r="K7394" s="5" t="s">
        <v>74</v>
      </c>
    </row>
    <row r="7395">
      <c r="A7395" s="4">
        <v>3770.0</v>
      </c>
      <c r="B7395" s="5" t="s">
        <v>37688</v>
      </c>
      <c r="C7395" s="5" t="s">
        <v>37689</v>
      </c>
      <c r="D7395" s="6" t="s">
        <v>37690</v>
      </c>
      <c r="E7395" s="5" t="s">
        <v>37691</v>
      </c>
      <c r="F7395" s="5" t="s">
        <v>37644</v>
      </c>
      <c r="G7395" s="6" t="s">
        <v>37692</v>
      </c>
      <c r="H7395" s="7" t="s">
        <v>37693</v>
      </c>
      <c r="I7395" s="18" t="s">
        <v>37694</v>
      </c>
      <c r="J7395" s="5" t="s">
        <v>42</v>
      </c>
      <c r="K7395" s="5" t="s">
        <v>260</v>
      </c>
    </row>
    <row r="7396">
      <c r="A7396" s="4">
        <v>3769.0</v>
      </c>
      <c r="B7396" s="5" t="s">
        <v>37695</v>
      </c>
      <c r="C7396" s="5" t="s">
        <v>37696</v>
      </c>
      <c r="D7396" s="6" t="s">
        <v>37697</v>
      </c>
      <c r="E7396" s="5" t="s">
        <v>37698</v>
      </c>
      <c r="F7396" s="5" t="s">
        <v>37644</v>
      </c>
      <c r="G7396" s="6" t="s">
        <v>37699</v>
      </c>
      <c r="H7396" s="7" t="s">
        <v>37700</v>
      </c>
      <c r="I7396" s="8" t="str">
        <f>LOWER(SUBSTITUTE(SUBSTITUTE(SUBSTITUTE(SUBSTITUTE(SUBSTITUTE(SUBSTITUTE(SUBSTITUTE(B7396,"S.L.",""),"SL",""),"S.A.",""),"SA","")," ",""),".",""),",",""))&amp;".com"</f>
        <v>elmolinodeplata.com</v>
      </c>
      <c r="J7396" s="5" t="s">
        <v>42</v>
      </c>
      <c r="K7396" s="5" t="s">
        <v>553</v>
      </c>
    </row>
    <row r="7397">
      <c r="A7397" s="4">
        <v>3768.0</v>
      </c>
      <c r="B7397" s="5" t="s">
        <v>37701</v>
      </c>
      <c r="C7397" s="5" t="s">
        <v>37702</v>
      </c>
      <c r="D7397" s="6" t="s">
        <v>37703</v>
      </c>
      <c r="E7397" s="5" t="s">
        <v>37704</v>
      </c>
      <c r="F7397" s="5" t="s">
        <v>37644</v>
      </c>
      <c r="G7397" s="6" t="s">
        <v>37705</v>
      </c>
      <c r="H7397" s="5" t="s">
        <v>37706</v>
      </c>
      <c r="I7397" s="8" t="s">
        <v>37707</v>
      </c>
      <c r="J7397" s="5" t="s">
        <v>42</v>
      </c>
      <c r="K7397" s="5" t="s">
        <v>66</v>
      </c>
    </row>
    <row r="7398">
      <c r="A7398" s="4">
        <v>3767.0</v>
      </c>
      <c r="B7398" s="5" t="s">
        <v>37708</v>
      </c>
      <c r="C7398" s="5" t="s">
        <v>37709</v>
      </c>
      <c r="D7398" s="6" t="s">
        <v>37710</v>
      </c>
      <c r="E7398" s="5" t="s">
        <v>37711</v>
      </c>
      <c r="F7398" s="5" t="s">
        <v>37644</v>
      </c>
      <c r="G7398" s="6" t="s">
        <v>37712</v>
      </c>
      <c r="H7398" s="7" t="s">
        <v>37713</v>
      </c>
      <c r="I7398" s="18" t="s">
        <v>37714</v>
      </c>
      <c r="J7398" s="5" t="s">
        <v>42</v>
      </c>
      <c r="K7398" s="5" t="s">
        <v>66</v>
      </c>
    </row>
    <row r="7399">
      <c r="A7399" s="4">
        <v>3766.0</v>
      </c>
      <c r="B7399" s="5" t="s">
        <v>37715</v>
      </c>
      <c r="C7399" s="5" t="s">
        <v>37716</v>
      </c>
      <c r="D7399" s="6" t="s">
        <v>37717</v>
      </c>
      <c r="E7399" s="5" t="s">
        <v>37718</v>
      </c>
      <c r="F7399" s="5" t="s">
        <v>37644</v>
      </c>
      <c r="G7399" s="6" t="s">
        <v>37719</v>
      </c>
      <c r="H7399" s="5" t="s">
        <v>37720</v>
      </c>
      <c r="I7399" s="8" t="s">
        <v>37721</v>
      </c>
      <c r="J7399" s="5" t="s">
        <v>42</v>
      </c>
      <c r="K7399" s="5" t="s">
        <v>66</v>
      </c>
    </row>
    <row r="7400">
      <c r="A7400" s="4">
        <v>3765.0</v>
      </c>
      <c r="B7400" s="5" t="s">
        <v>37722</v>
      </c>
      <c r="C7400" s="5" t="s">
        <v>37723</v>
      </c>
      <c r="D7400" s="6" t="s">
        <v>37724</v>
      </c>
      <c r="E7400" s="5" t="s">
        <v>37725</v>
      </c>
      <c r="F7400" s="5" t="s">
        <v>37644</v>
      </c>
      <c r="G7400" s="6" t="s">
        <v>37726</v>
      </c>
      <c r="H7400" s="5" t="s">
        <v>37727</v>
      </c>
      <c r="I7400" s="8" t="s">
        <v>37728</v>
      </c>
      <c r="J7400" s="5" t="s">
        <v>108</v>
      </c>
      <c r="K7400" s="5" t="s">
        <v>74</v>
      </c>
    </row>
    <row r="7401">
      <c r="A7401" s="4">
        <v>3764.0</v>
      </c>
      <c r="B7401" s="5" t="s">
        <v>37729</v>
      </c>
      <c r="C7401" s="5" t="s">
        <v>37730</v>
      </c>
      <c r="D7401" s="6" t="s">
        <v>37731</v>
      </c>
      <c r="E7401" s="5" t="s">
        <v>37732</v>
      </c>
      <c r="F7401" s="5" t="s">
        <v>37644</v>
      </c>
      <c r="G7401" s="6" t="s">
        <v>37733</v>
      </c>
      <c r="H7401" s="5" t="s">
        <v>37734</v>
      </c>
      <c r="I7401" s="8" t="s">
        <v>37735</v>
      </c>
      <c r="J7401" s="5" t="s">
        <v>42</v>
      </c>
      <c r="K7401" s="5" t="s">
        <v>308</v>
      </c>
    </row>
    <row r="7402">
      <c r="A7402" s="4">
        <v>3763.0</v>
      </c>
      <c r="B7402" s="5" t="s">
        <v>37736</v>
      </c>
      <c r="C7402" s="5" t="s">
        <v>37737</v>
      </c>
      <c r="D7402" s="6" t="s">
        <v>37738</v>
      </c>
      <c r="E7402" s="5" t="s">
        <v>37739</v>
      </c>
      <c r="F7402" s="5" t="s">
        <v>37644</v>
      </c>
      <c r="G7402" s="6" t="s">
        <v>37740</v>
      </c>
      <c r="H7402" s="5" t="s">
        <v>37741</v>
      </c>
      <c r="I7402" s="8" t="s">
        <v>37742</v>
      </c>
      <c r="J7402" s="5" t="s">
        <v>42</v>
      </c>
      <c r="K7402" s="5" t="s">
        <v>754</v>
      </c>
    </row>
    <row r="7403">
      <c r="A7403" s="4">
        <v>3762.0</v>
      </c>
      <c r="B7403" s="5" t="s">
        <v>37743</v>
      </c>
      <c r="C7403" s="5" t="s">
        <v>37737</v>
      </c>
      <c r="D7403" s="6" t="s">
        <v>37738</v>
      </c>
      <c r="E7403" s="5" t="s">
        <v>37739</v>
      </c>
      <c r="F7403" s="5" t="s">
        <v>37644</v>
      </c>
      <c r="G7403" s="6" t="s">
        <v>37744</v>
      </c>
      <c r="H7403" s="5" t="s">
        <v>37745</v>
      </c>
      <c r="I7403" s="8" t="s">
        <v>37746</v>
      </c>
      <c r="J7403" s="5" t="s">
        <v>51</v>
      </c>
      <c r="K7403" s="4" t="s">
        <v>42</v>
      </c>
    </row>
    <row r="7404">
      <c r="A7404" s="4">
        <v>3761.0</v>
      </c>
      <c r="B7404" s="5" t="s">
        <v>37747</v>
      </c>
      <c r="C7404" s="5" t="s">
        <v>37748</v>
      </c>
      <c r="D7404" s="6" t="s">
        <v>37749</v>
      </c>
      <c r="E7404" s="5" t="s">
        <v>37750</v>
      </c>
      <c r="F7404" s="5" t="s">
        <v>37644</v>
      </c>
      <c r="G7404" s="6" t="s">
        <v>37751</v>
      </c>
      <c r="H7404" s="5" t="s">
        <v>37752</v>
      </c>
      <c r="I7404" s="8" t="s">
        <v>37753</v>
      </c>
      <c r="J7404" s="5" t="s">
        <v>108</v>
      </c>
      <c r="K7404" s="5" t="s">
        <v>294</v>
      </c>
    </row>
    <row r="7405">
      <c r="A7405" s="4">
        <v>3760.0</v>
      </c>
      <c r="B7405" s="5" t="s">
        <v>37754</v>
      </c>
      <c r="C7405" s="5" t="s">
        <v>37755</v>
      </c>
      <c r="D7405" s="6" t="s">
        <v>37642</v>
      </c>
      <c r="E7405" s="5" t="s">
        <v>37756</v>
      </c>
      <c r="F7405" s="5" t="s">
        <v>37644</v>
      </c>
      <c r="G7405" s="6" t="s">
        <v>37757</v>
      </c>
      <c r="H7405" s="5" t="s">
        <v>37758</v>
      </c>
      <c r="I7405" s="8" t="s">
        <v>37759</v>
      </c>
      <c r="J7405" s="5" t="s">
        <v>42</v>
      </c>
      <c r="K7405" s="5" t="s">
        <v>27</v>
      </c>
    </row>
    <row r="7406">
      <c r="A7406" s="4">
        <v>3759.0</v>
      </c>
      <c r="B7406" s="5" t="s">
        <v>37760</v>
      </c>
      <c r="C7406" s="5" t="s">
        <v>37761</v>
      </c>
      <c r="D7406" s="6" t="s">
        <v>37762</v>
      </c>
      <c r="E7406" s="5" t="s">
        <v>37763</v>
      </c>
      <c r="F7406" s="5" t="s">
        <v>37644</v>
      </c>
      <c r="G7406" s="6" t="s">
        <v>37764</v>
      </c>
      <c r="H7406" s="7" t="s">
        <v>37765</v>
      </c>
      <c r="I7406" s="8" t="str">
        <f>LOWER(SUBSTITUTE(SUBSTITUTE(SUBSTITUTE(SUBSTITUTE(SUBSTITUTE(SUBSTITUTE(SUBSTITUTE(B7406,"S.L.",""),"SL",""),"S.A.",""),"SA","")," ",""),".",""),",",""))&amp;".com"</f>
        <v>dosescudos.com</v>
      </c>
      <c r="J7406" s="5" t="s">
        <v>18</v>
      </c>
      <c r="K7406" s="5" t="s">
        <v>578</v>
      </c>
    </row>
    <row r="7407">
      <c r="A7407" s="4">
        <v>3758.0</v>
      </c>
      <c r="B7407" s="5" t="s">
        <v>37766</v>
      </c>
      <c r="C7407" s="5" t="s">
        <v>37767</v>
      </c>
      <c r="D7407" s="6" t="s">
        <v>37642</v>
      </c>
      <c r="E7407" s="5" t="s">
        <v>37643</v>
      </c>
      <c r="F7407" s="5" t="s">
        <v>37644</v>
      </c>
      <c r="G7407" s="6" t="s">
        <v>37768</v>
      </c>
      <c r="H7407" s="7" t="s">
        <v>37769</v>
      </c>
      <c r="I7407" s="18" t="s">
        <v>37770</v>
      </c>
      <c r="J7407" s="5" t="s">
        <v>18</v>
      </c>
      <c r="K7407" s="5" t="s">
        <v>711</v>
      </c>
    </row>
    <row r="7408">
      <c r="A7408" s="4">
        <v>3757.0</v>
      </c>
      <c r="B7408" s="5" t="s">
        <v>37771</v>
      </c>
      <c r="C7408" s="5" t="s">
        <v>37772</v>
      </c>
      <c r="D7408" s="6" t="s">
        <v>37724</v>
      </c>
      <c r="E7408" s="5" t="s">
        <v>37773</v>
      </c>
      <c r="F7408" s="5" t="s">
        <v>37644</v>
      </c>
      <c r="G7408" s="6" t="s">
        <v>37774</v>
      </c>
      <c r="H7408" s="5" t="s">
        <v>37775</v>
      </c>
      <c r="I7408" s="8" t="s">
        <v>37776</v>
      </c>
      <c r="J7408" s="5" t="s">
        <v>42</v>
      </c>
      <c r="K7408" s="5" t="s">
        <v>464</v>
      </c>
    </row>
    <row r="7409">
      <c r="A7409" s="4">
        <v>3756.0</v>
      </c>
      <c r="B7409" s="5" t="s">
        <v>37777</v>
      </c>
      <c r="C7409" s="5" t="s">
        <v>37778</v>
      </c>
      <c r="D7409" s="6" t="s">
        <v>37724</v>
      </c>
      <c r="E7409" s="5" t="s">
        <v>37773</v>
      </c>
      <c r="F7409" s="5" t="s">
        <v>37644</v>
      </c>
      <c r="G7409" s="6" t="s">
        <v>37774</v>
      </c>
      <c r="H7409" s="5" t="s">
        <v>37779</v>
      </c>
      <c r="I7409" s="8" t="s">
        <v>37776</v>
      </c>
      <c r="J7409" s="5" t="s">
        <v>18</v>
      </c>
      <c r="K7409" s="5" t="s">
        <v>254</v>
      </c>
    </row>
    <row r="7410">
      <c r="A7410" s="4">
        <v>3755.0</v>
      </c>
      <c r="B7410" s="5" t="s">
        <v>37780</v>
      </c>
      <c r="C7410" s="5" t="s">
        <v>37781</v>
      </c>
      <c r="D7410" s="6" t="s">
        <v>37642</v>
      </c>
      <c r="E7410" s="5" t="s">
        <v>37643</v>
      </c>
      <c r="F7410" s="5" t="s">
        <v>37644</v>
      </c>
      <c r="G7410" s="6" t="s">
        <v>37782</v>
      </c>
      <c r="H7410" s="5" t="s">
        <v>37783</v>
      </c>
      <c r="I7410" s="8" t="s">
        <v>37784</v>
      </c>
      <c r="J7410" s="5" t="s">
        <v>93</v>
      </c>
      <c r="K7410" s="5" t="s">
        <v>1415</v>
      </c>
    </row>
    <row r="7411">
      <c r="A7411" s="4">
        <v>3754.0</v>
      </c>
      <c r="B7411" s="5" t="s">
        <v>37785</v>
      </c>
      <c r="C7411" s="5" t="s">
        <v>37786</v>
      </c>
      <c r="D7411" s="6" t="s">
        <v>37642</v>
      </c>
      <c r="E7411" s="5" t="s">
        <v>37643</v>
      </c>
      <c r="F7411" s="5" t="s">
        <v>37644</v>
      </c>
      <c r="G7411" s="6" t="s">
        <v>37787</v>
      </c>
      <c r="H7411" s="5" t="s">
        <v>37788</v>
      </c>
      <c r="I7411" s="8" t="s">
        <v>37789</v>
      </c>
      <c r="J7411" s="5" t="s">
        <v>108</v>
      </c>
      <c r="K7411" s="4" t="s">
        <v>42</v>
      </c>
    </row>
    <row r="7412">
      <c r="A7412" s="4">
        <v>3753.0</v>
      </c>
      <c r="B7412" s="5" t="s">
        <v>37790</v>
      </c>
      <c r="C7412" s="5" t="s">
        <v>37791</v>
      </c>
      <c r="D7412" s="6" t="s">
        <v>37642</v>
      </c>
      <c r="E7412" s="5" t="s">
        <v>37643</v>
      </c>
      <c r="F7412" s="5" t="s">
        <v>37644</v>
      </c>
      <c r="G7412" s="6" t="s">
        <v>37792</v>
      </c>
      <c r="H7412" s="5" t="s">
        <v>37793</v>
      </c>
      <c r="I7412" s="8" t="s">
        <v>37794</v>
      </c>
      <c r="J7412" s="5" t="s">
        <v>42</v>
      </c>
      <c r="K7412" s="5" t="s">
        <v>1014</v>
      </c>
    </row>
    <row r="7413">
      <c r="A7413" s="4">
        <v>3752.0</v>
      </c>
      <c r="B7413" s="5" t="s">
        <v>37795</v>
      </c>
      <c r="C7413" s="5" t="s">
        <v>37796</v>
      </c>
      <c r="D7413" s="6" t="s">
        <v>37797</v>
      </c>
      <c r="E7413" s="5" t="s">
        <v>37644</v>
      </c>
      <c r="F7413" s="5" t="s">
        <v>37644</v>
      </c>
      <c r="G7413" s="6" t="s">
        <v>37798</v>
      </c>
      <c r="H7413" s="7" t="s">
        <v>37799</v>
      </c>
      <c r="I7413" s="8" t="str">
        <f>LOWER(SUBSTITUTE(SUBSTITUTE(SUBSTITUTE(SUBSTITUTE(SUBSTITUTE(SUBSTITUTE(SUBSTITUTE(B7413,"S.L.",""),"SL",""),"S.A.",""),"SA","")," ",""),".",""),",",""))&amp;".com"</f>
        <v>abcaduanahotel.com</v>
      </c>
      <c r="J7413" s="5" t="s">
        <v>51</v>
      </c>
      <c r="K7413" s="5" t="s">
        <v>160</v>
      </c>
    </row>
    <row r="7414">
      <c r="A7414" s="4">
        <v>3751.0</v>
      </c>
      <c r="B7414" s="5" t="s">
        <v>37800</v>
      </c>
      <c r="C7414" s="5" t="s">
        <v>37801</v>
      </c>
      <c r="D7414" s="6" t="s">
        <v>37802</v>
      </c>
      <c r="E7414" s="5" t="s">
        <v>37644</v>
      </c>
      <c r="F7414" s="5" t="s">
        <v>37644</v>
      </c>
      <c r="G7414" s="6" t="s">
        <v>37803</v>
      </c>
      <c r="H7414" s="5" t="s">
        <v>37804</v>
      </c>
      <c r="I7414" s="9" t="s">
        <v>37805</v>
      </c>
      <c r="J7414" s="5" t="s">
        <v>42</v>
      </c>
      <c r="K7414" s="4" t="s">
        <v>42</v>
      </c>
    </row>
    <row r="7415">
      <c r="A7415" s="4">
        <v>3750.0</v>
      </c>
      <c r="B7415" s="5" t="s">
        <v>37806</v>
      </c>
      <c r="C7415" s="5" t="s">
        <v>37807</v>
      </c>
      <c r="D7415" s="6" t="s">
        <v>37808</v>
      </c>
      <c r="E7415" s="5" t="s">
        <v>37644</v>
      </c>
      <c r="F7415" s="5" t="s">
        <v>37644</v>
      </c>
      <c r="G7415" s="6" t="s">
        <v>37809</v>
      </c>
      <c r="H7415" s="5" t="s">
        <v>2922</v>
      </c>
      <c r="I7415" s="8" t="s">
        <v>2923</v>
      </c>
      <c r="J7415" s="5" t="s">
        <v>108</v>
      </c>
      <c r="K7415" s="5" t="s">
        <v>17291</v>
      </c>
    </row>
    <row r="7416">
      <c r="A7416" s="4">
        <v>3749.0</v>
      </c>
      <c r="B7416" s="5" t="s">
        <v>37810</v>
      </c>
      <c r="C7416" s="5" t="s">
        <v>37811</v>
      </c>
      <c r="D7416" s="6" t="s">
        <v>37812</v>
      </c>
      <c r="E7416" s="5" t="s">
        <v>37644</v>
      </c>
      <c r="F7416" s="5" t="s">
        <v>37644</v>
      </c>
      <c r="G7416" s="6" t="s">
        <v>37813</v>
      </c>
      <c r="H7416" s="5" t="s">
        <v>37814</v>
      </c>
      <c r="I7416" s="8" t="s">
        <v>37815</v>
      </c>
      <c r="J7416" s="5" t="s">
        <v>42</v>
      </c>
      <c r="K7416" s="5" t="s">
        <v>170</v>
      </c>
    </row>
    <row r="7417">
      <c r="A7417" s="4">
        <v>3748.0</v>
      </c>
      <c r="B7417" s="5" t="s">
        <v>37816</v>
      </c>
      <c r="C7417" s="5" t="s">
        <v>37817</v>
      </c>
      <c r="D7417" s="6" t="s">
        <v>37818</v>
      </c>
      <c r="E7417" s="5" t="s">
        <v>37644</v>
      </c>
      <c r="F7417" s="5" t="s">
        <v>37644</v>
      </c>
      <c r="G7417" s="6" t="s">
        <v>37819</v>
      </c>
      <c r="H7417" s="5" t="s">
        <v>37820</v>
      </c>
      <c r="I7417" s="9" t="s">
        <v>37821</v>
      </c>
      <c r="J7417" s="5" t="s">
        <v>108</v>
      </c>
      <c r="K7417" s="5" t="s">
        <v>921</v>
      </c>
    </row>
    <row r="7418">
      <c r="A7418" s="4">
        <v>3747.0</v>
      </c>
      <c r="B7418" s="5" t="s">
        <v>37822</v>
      </c>
      <c r="C7418" s="5" t="s">
        <v>37823</v>
      </c>
      <c r="D7418" s="6" t="s">
        <v>37818</v>
      </c>
      <c r="E7418" s="5" t="s">
        <v>37644</v>
      </c>
      <c r="F7418" s="5" t="s">
        <v>37644</v>
      </c>
      <c r="G7418" s="6" t="s">
        <v>37824</v>
      </c>
      <c r="H7418" s="5" t="s">
        <v>37825</v>
      </c>
      <c r="I7418" s="8" t="s">
        <v>37826</v>
      </c>
      <c r="J7418" s="5" t="s">
        <v>18</v>
      </c>
      <c r="K7418" s="5" t="s">
        <v>280</v>
      </c>
    </row>
    <row r="7419">
      <c r="A7419" s="4">
        <v>3746.0</v>
      </c>
      <c r="B7419" s="5" t="s">
        <v>37827</v>
      </c>
      <c r="C7419" s="5" t="s">
        <v>37828</v>
      </c>
      <c r="D7419" s="6" t="s">
        <v>37818</v>
      </c>
      <c r="E7419" s="5" t="s">
        <v>37644</v>
      </c>
      <c r="F7419" s="5" t="s">
        <v>37644</v>
      </c>
      <c r="G7419" s="6" t="s">
        <v>37829</v>
      </c>
      <c r="H7419" s="5" t="s">
        <v>37830</v>
      </c>
      <c r="I7419" s="8" t="s">
        <v>37831</v>
      </c>
      <c r="J7419" s="5" t="s">
        <v>42</v>
      </c>
      <c r="K7419" s="5" t="s">
        <v>1985</v>
      </c>
    </row>
    <row r="7420">
      <c r="A7420" s="4">
        <v>3745.0</v>
      </c>
      <c r="B7420" s="5" t="s">
        <v>37832</v>
      </c>
      <c r="C7420" s="5" t="s">
        <v>37833</v>
      </c>
      <c r="D7420" s="6" t="s">
        <v>37818</v>
      </c>
      <c r="E7420" s="5" t="s">
        <v>37644</v>
      </c>
      <c r="F7420" s="5" t="s">
        <v>37644</v>
      </c>
      <c r="G7420" s="6" t="s">
        <v>37834</v>
      </c>
      <c r="H7420" s="5" t="s">
        <v>37835</v>
      </c>
      <c r="I7420" s="8" t="s">
        <v>37836</v>
      </c>
      <c r="J7420" s="5" t="s">
        <v>108</v>
      </c>
      <c r="K7420" s="5" t="s">
        <v>152</v>
      </c>
    </row>
    <row r="7421">
      <c r="A7421" s="4">
        <v>3744.0</v>
      </c>
      <c r="B7421" s="5" t="s">
        <v>37837</v>
      </c>
      <c r="C7421" s="5" t="s">
        <v>37838</v>
      </c>
      <c r="D7421" s="6" t="s">
        <v>37839</v>
      </c>
      <c r="E7421" s="5" t="s">
        <v>37840</v>
      </c>
      <c r="F7421" s="5" t="s">
        <v>37644</v>
      </c>
      <c r="G7421" s="6" t="s">
        <v>37841</v>
      </c>
      <c r="H7421" s="7" t="s">
        <v>37842</v>
      </c>
      <c r="I7421" s="8" t="str">
        <f>LOWER(SUBSTITUTE(SUBSTITUTE(SUBSTITUTE(SUBSTITUTE(SUBSTITUTE(SUBSTITUTE(SUBSTITUTE(B7421,"S.L.",""),"SL",""),"S.A.",""),"SA","")," ",""),".",""),",",""))&amp;".com"</f>
        <v>hotelrurallosfaroles.com</v>
      </c>
      <c r="J7421" s="5" t="s">
        <v>51</v>
      </c>
      <c r="K7421" s="4" t="s">
        <v>42</v>
      </c>
    </row>
    <row r="7422">
      <c r="A7422" s="4">
        <v>3743.0</v>
      </c>
      <c r="B7422" s="5" t="s">
        <v>37843</v>
      </c>
      <c r="C7422" s="5" t="s">
        <v>37844</v>
      </c>
      <c r="D7422" s="6" t="s">
        <v>37812</v>
      </c>
      <c r="E7422" s="5" t="s">
        <v>37845</v>
      </c>
      <c r="F7422" s="5" t="s">
        <v>37644</v>
      </c>
      <c r="G7422" s="6" t="s">
        <v>37846</v>
      </c>
      <c r="H7422" s="5" t="s">
        <v>37847</v>
      </c>
      <c r="I7422" s="8" t="s">
        <v>37848</v>
      </c>
      <c r="J7422" s="5" t="s">
        <v>108</v>
      </c>
      <c r="K7422" s="5" t="s">
        <v>523</v>
      </c>
    </row>
    <row r="7423">
      <c r="A7423" s="4">
        <v>3742.0</v>
      </c>
      <c r="B7423" s="5" t="s">
        <v>37849</v>
      </c>
      <c r="C7423" s="5" t="s">
        <v>37850</v>
      </c>
      <c r="D7423" s="6" t="s">
        <v>37812</v>
      </c>
      <c r="E7423" s="5" t="s">
        <v>37851</v>
      </c>
      <c r="F7423" s="5" t="s">
        <v>37644</v>
      </c>
      <c r="G7423" s="6" t="s">
        <v>37852</v>
      </c>
      <c r="H7423" s="5" t="s">
        <v>37853</v>
      </c>
      <c r="I7423" s="9" t="s">
        <v>37854</v>
      </c>
      <c r="J7423" s="5" t="s">
        <v>93</v>
      </c>
      <c r="K7423" s="4" t="s">
        <v>42</v>
      </c>
    </row>
    <row r="7424">
      <c r="A7424" s="4">
        <v>3741.0</v>
      </c>
      <c r="B7424" s="5" t="s">
        <v>3165</v>
      </c>
      <c r="C7424" s="5" t="s">
        <v>37855</v>
      </c>
      <c r="D7424" s="6" t="s">
        <v>37812</v>
      </c>
      <c r="E7424" s="5" t="s">
        <v>37851</v>
      </c>
      <c r="F7424" s="5" t="s">
        <v>37644</v>
      </c>
      <c r="G7424" s="6" t="s">
        <v>37856</v>
      </c>
      <c r="H7424" s="7" t="s">
        <v>37857</v>
      </c>
      <c r="I7424" s="18" t="s">
        <v>37858</v>
      </c>
      <c r="J7424" s="5" t="s">
        <v>108</v>
      </c>
      <c r="K7424" s="5" t="s">
        <v>233</v>
      </c>
    </row>
    <row r="7425">
      <c r="A7425" s="4">
        <v>3740.0</v>
      </c>
      <c r="B7425" s="5" t="s">
        <v>37859</v>
      </c>
      <c r="C7425" s="5" t="s">
        <v>37860</v>
      </c>
      <c r="D7425" s="6" t="s">
        <v>37861</v>
      </c>
      <c r="E7425" s="5" t="s">
        <v>37862</v>
      </c>
      <c r="F7425" s="5" t="s">
        <v>37644</v>
      </c>
      <c r="G7425" s="6" t="s">
        <v>37863</v>
      </c>
      <c r="H7425" s="7" t="s">
        <v>37864</v>
      </c>
      <c r="I7425" s="8" t="str">
        <f>LOWER(SUBSTITUTE(SUBSTITUTE(SUBSTITUTE(SUBSTITUTE(SUBSTITUTE(SUBSTITUTE(SUBSTITUTE(B7425,"S.L.",""),"SL",""),"S.A.",""),"SA","")," ",""),".",""),",",""))&amp;".com"</f>
        <v>hotelcaminodentiago.com</v>
      </c>
      <c r="J7425" s="5" t="s">
        <v>108</v>
      </c>
      <c r="K7425" s="5" t="s">
        <v>35</v>
      </c>
    </row>
    <row r="7426">
      <c r="A7426" s="4">
        <v>3739.0</v>
      </c>
      <c r="B7426" s="5" t="s">
        <v>37865</v>
      </c>
      <c r="C7426" s="5" t="s">
        <v>37866</v>
      </c>
      <c r="D7426" s="6" t="s">
        <v>37867</v>
      </c>
      <c r="E7426" s="5" t="s">
        <v>37868</v>
      </c>
      <c r="F7426" s="5" t="s">
        <v>37644</v>
      </c>
      <c r="G7426" s="6" t="s">
        <v>37869</v>
      </c>
      <c r="H7426" s="7" t="s">
        <v>37870</v>
      </c>
      <c r="I7426" s="18" t="s">
        <v>37871</v>
      </c>
      <c r="J7426" s="5" t="s">
        <v>108</v>
      </c>
      <c r="K7426" s="5" t="s">
        <v>7591</v>
      </c>
    </row>
    <row r="7427">
      <c r="A7427" s="4">
        <v>3738.0</v>
      </c>
      <c r="B7427" s="5" t="s">
        <v>37872</v>
      </c>
      <c r="C7427" s="5" t="s">
        <v>37873</v>
      </c>
      <c r="D7427" s="6" t="s">
        <v>37874</v>
      </c>
      <c r="E7427" s="5" t="s">
        <v>37875</v>
      </c>
      <c r="F7427" s="5" t="s">
        <v>37644</v>
      </c>
      <c r="G7427" s="6" t="s">
        <v>37876</v>
      </c>
      <c r="H7427" s="5" t="s">
        <v>37877</v>
      </c>
      <c r="I7427" s="8" t="s">
        <v>37878</v>
      </c>
      <c r="J7427" s="5" t="s">
        <v>42</v>
      </c>
      <c r="K7427" s="5" t="s">
        <v>74</v>
      </c>
    </row>
    <row r="7428">
      <c r="A7428" s="4">
        <v>3736.0</v>
      </c>
      <c r="B7428" s="5" t="s">
        <v>37879</v>
      </c>
      <c r="C7428" s="5" t="s">
        <v>37880</v>
      </c>
      <c r="D7428" s="6" t="s">
        <v>37874</v>
      </c>
      <c r="E7428" s="5" t="s">
        <v>37875</v>
      </c>
      <c r="F7428" s="5" t="s">
        <v>37644</v>
      </c>
      <c r="G7428" s="6" t="s">
        <v>37881</v>
      </c>
      <c r="H7428" s="7" t="s">
        <v>37882</v>
      </c>
      <c r="I7428" s="18" t="s">
        <v>37883</v>
      </c>
      <c r="J7428" s="5" t="s">
        <v>42</v>
      </c>
      <c r="K7428" s="5" t="s">
        <v>74</v>
      </c>
    </row>
    <row r="7429">
      <c r="A7429" s="4">
        <v>3737.0</v>
      </c>
      <c r="B7429" s="5" t="s">
        <v>37884</v>
      </c>
      <c r="C7429" s="5" t="s">
        <v>37885</v>
      </c>
      <c r="D7429" s="6" t="s">
        <v>37874</v>
      </c>
      <c r="E7429" s="5" t="s">
        <v>37875</v>
      </c>
      <c r="F7429" s="5" t="s">
        <v>37644</v>
      </c>
      <c r="G7429" s="6" t="s">
        <v>37881</v>
      </c>
      <c r="H7429" s="7" t="s">
        <v>37886</v>
      </c>
      <c r="I7429" s="18" t="s">
        <v>37887</v>
      </c>
      <c r="J7429" s="5" t="s">
        <v>93</v>
      </c>
      <c r="K7429" s="5" t="s">
        <v>74</v>
      </c>
    </row>
    <row r="7430">
      <c r="A7430" s="4">
        <v>3735.0</v>
      </c>
      <c r="B7430" s="5" t="s">
        <v>37888</v>
      </c>
      <c r="C7430" s="5" t="s">
        <v>37889</v>
      </c>
      <c r="D7430" s="6" t="s">
        <v>37890</v>
      </c>
      <c r="E7430" s="5" t="s">
        <v>37891</v>
      </c>
      <c r="F7430" s="5" t="s">
        <v>37644</v>
      </c>
      <c r="G7430" s="6" t="s">
        <v>37892</v>
      </c>
      <c r="H7430" s="5" t="s">
        <v>37893</v>
      </c>
      <c r="I7430" s="8" t="s">
        <v>37894</v>
      </c>
      <c r="J7430" s="5" t="s">
        <v>51</v>
      </c>
      <c r="K7430" s="5" t="s">
        <v>260</v>
      </c>
    </row>
    <row r="7431">
      <c r="A7431" s="4">
        <v>3734.0</v>
      </c>
      <c r="B7431" s="5" t="s">
        <v>37895</v>
      </c>
      <c r="C7431" s="5" t="s">
        <v>37896</v>
      </c>
      <c r="D7431" s="6" t="s">
        <v>37897</v>
      </c>
      <c r="E7431" s="5" t="s">
        <v>37898</v>
      </c>
      <c r="F7431" s="5" t="s">
        <v>37644</v>
      </c>
      <c r="G7431" s="6" t="s">
        <v>37899</v>
      </c>
      <c r="H7431" s="5" t="s">
        <v>37900</v>
      </c>
      <c r="I7431" s="9" t="s">
        <v>37901</v>
      </c>
      <c r="J7431" s="5" t="s">
        <v>42</v>
      </c>
      <c r="K7431" s="5" t="s">
        <v>201</v>
      </c>
    </row>
    <row r="7432">
      <c r="A7432" s="4">
        <v>3733.0</v>
      </c>
      <c r="B7432" s="5" t="s">
        <v>37902</v>
      </c>
      <c r="C7432" s="5" t="s">
        <v>37903</v>
      </c>
      <c r="D7432" s="6" t="s">
        <v>37897</v>
      </c>
      <c r="E7432" s="5" t="s">
        <v>37904</v>
      </c>
      <c r="F7432" s="5" t="s">
        <v>37644</v>
      </c>
      <c r="G7432" s="6" t="s">
        <v>37905</v>
      </c>
      <c r="H7432" s="7" t="s">
        <v>37906</v>
      </c>
      <c r="I7432" s="8" t="str">
        <f>LOWER(SUBSTITUTE(SUBSTITUTE(SUBSTITUTE(SUBSTITUTE(SUBSTITUTE(SUBSTITUTE(SUBSTITUTE(B7432,"S.L.",""),"SL",""),"S.A.",""),"SA","")," ",""),".",""),",",""))&amp;".com"</f>
        <v>arconjuan.com</v>
      </c>
      <c r="J7432" s="5" t="s">
        <v>367</v>
      </c>
      <c r="K7432" s="5" t="s">
        <v>27</v>
      </c>
    </row>
    <row r="7433">
      <c r="A7433" s="4">
        <v>3732.0</v>
      </c>
      <c r="B7433" s="5" t="s">
        <v>37907</v>
      </c>
      <c r="C7433" s="5" t="s">
        <v>37908</v>
      </c>
      <c r="D7433" s="6" t="s">
        <v>37897</v>
      </c>
      <c r="E7433" s="5" t="s">
        <v>37904</v>
      </c>
      <c r="F7433" s="5" t="s">
        <v>37644</v>
      </c>
      <c r="G7433" s="6" t="s">
        <v>37909</v>
      </c>
      <c r="H7433" s="5" t="s">
        <v>37910</v>
      </c>
      <c r="I7433" s="8" t="s">
        <v>37911</v>
      </c>
      <c r="J7433" s="5" t="s">
        <v>93</v>
      </c>
      <c r="K7433" s="5" t="s">
        <v>420</v>
      </c>
    </row>
    <row r="7434">
      <c r="A7434" s="4">
        <v>3731.0</v>
      </c>
      <c r="B7434" s="5" t="s">
        <v>37912</v>
      </c>
      <c r="C7434" s="5" t="s">
        <v>898</v>
      </c>
      <c r="D7434" s="6" t="s">
        <v>37897</v>
      </c>
      <c r="E7434" s="5" t="s">
        <v>37904</v>
      </c>
      <c r="F7434" s="5" t="s">
        <v>37644</v>
      </c>
      <c r="G7434" s="6" t="s">
        <v>37913</v>
      </c>
      <c r="H7434" s="7" t="s">
        <v>37914</v>
      </c>
      <c r="I7434" s="18" t="s">
        <v>37915</v>
      </c>
      <c r="J7434" s="5" t="s">
        <v>108</v>
      </c>
      <c r="K7434" s="5" t="s">
        <v>74</v>
      </c>
    </row>
    <row r="7435">
      <c r="A7435" s="4">
        <v>3730.0</v>
      </c>
      <c r="B7435" s="5" t="s">
        <v>37916</v>
      </c>
      <c r="C7435" s="5" t="s">
        <v>37917</v>
      </c>
      <c r="D7435" s="6" t="s">
        <v>37918</v>
      </c>
      <c r="E7435" s="5" t="s">
        <v>37919</v>
      </c>
      <c r="F7435" s="5" t="s">
        <v>37644</v>
      </c>
      <c r="G7435" s="6" t="s">
        <v>37920</v>
      </c>
      <c r="H7435" s="5" t="s">
        <v>37921</v>
      </c>
      <c r="I7435" s="8" t="s">
        <v>37922</v>
      </c>
      <c r="J7435" s="5" t="s">
        <v>42</v>
      </c>
      <c r="K7435" s="5" t="s">
        <v>74</v>
      </c>
    </row>
    <row r="7436">
      <c r="A7436" s="4">
        <v>3729.0</v>
      </c>
      <c r="B7436" s="5" t="s">
        <v>37923</v>
      </c>
      <c r="C7436" s="5" t="s">
        <v>37924</v>
      </c>
      <c r="D7436" s="6" t="s">
        <v>37918</v>
      </c>
      <c r="E7436" s="5" t="s">
        <v>37919</v>
      </c>
      <c r="F7436" s="5" t="s">
        <v>37644</v>
      </c>
      <c r="G7436" s="6" t="s">
        <v>37925</v>
      </c>
      <c r="H7436" s="5" t="s">
        <v>37926</v>
      </c>
      <c r="I7436" s="8" t="s">
        <v>37927</v>
      </c>
      <c r="J7436" s="5" t="s">
        <v>42</v>
      </c>
      <c r="K7436" s="5" t="s">
        <v>679</v>
      </c>
    </row>
    <row r="7437">
      <c r="A7437" s="4">
        <v>3728.0</v>
      </c>
      <c r="B7437" s="5" t="s">
        <v>37928</v>
      </c>
      <c r="C7437" s="5" t="s">
        <v>37929</v>
      </c>
      <c r="D7437" s="6" t="s">
        <v>37930</v>
      </c>
      <c r="E7437" s="5" t="s">
        <v>37931</v>
      </c>
      <c r="F7437" s="5" t="s">
        <v>37644</v>
      </c>
      <c r="G7437" s="6" t="s">
        <v>37932</v>
      </c>
      <c r="H7437" s="7" t="s">
        <v>37933</v>
      </c>
      <c r="I7437" s="18" t="s">
        <v>37934</v>
      </c>
      <c r="J7437" s="5" t="s">
        <v>42</v>
      </c>
      <c r="K7437" s="5" t="s">
        <v>553</v>
      </c>
    </row>
    <row r="7438">
      <c r="A7438" s="4">
        <v>3727.0</v>
      </c>
      <c r="B7438" s="5" t="s">
        <v>37935</v>
      </c>
      <c r="C7438" s="5" t="s">
        <v>37936</v>
      </c>
      <c r="D7438" s="6" t="s">
        <v>37937</v>
      </c>
      <c r="E7438" s="5" t="s">
        <v>37938</v>
      </c>
      <c r="F7438" s="5" t="s">
        <v>37644</v>
      </c>
      <c r="G7438" s="6" t="s">
        <v>37939</v>
      </c>
      <c r="H7438" s="5" t="s">
        <v>37940</v>
      </c>
      <c r="I7438" s="8" t="s">
        <v>37941</v>
      </c>
      <c r="J7438" s="5" t="s">
        <v>42</v>
      </c>
      <c r="K7438" s="5" t="s">
        <v>27</v>
      </c>
    </row>
    <row r="7439">
      <c r="A7439" s="4">
        <v>3726.0</v>
      </c>
      <c r="B7439" s="5" t="s">
        <v>37942</v>
      </c>
      <c r="C7439" s="5" t="s">
        <v>37943</v>
      </c>
      <c r="D7439" s="6" t="s">
        <v>37937</v>
      </c>
      <c r="E7439" s="5" t="s">
        <v>37938</v>
      </c>
      <c r="F7439" s="5" t="s">
        <v>37644</v>
      </c>
      <c r="G7439" s="6" t="s">
        <v>37944</v>
      </c>
      <c r="H7439" s="5" t="s">
        <v>37945</v>
      </c>
      <c r="I7439" s="9" t="s">
        <v>37946</v>
      </c>
      <c r="J7439" s="5" t="s">
        <v>42</v>
      </c>
      <c r="K7439" s="5" t="s">
        <v>66</v>
      </c>
    </row>
    <row r="7440">
      <c r="A7440" s="4">
        <v>3725.0</v>
      </c>
      <c r="B7440" s="5" t="s">
        <v>37947</v>
      </c>
      <c r="C7440" s="5" t="s">
        <v>37948</v>
      </c>
      <c r="D7440" s="6" t="s">
        <v>37949</v>
      </c>
      <c r="E7440" s="5" t="s">
        <v>37950</v>
      </c>
      <c r="F7440" s="5" t="s">
        <v>37644</v>
      </c>
      <c r="G7440" s="6" t="s">
        <v>37951</v>
      </c>
      <c r="H7440" s="5" t="s">
        <v>37952</v>
      </c>
      <c r="I7440" s="9" t="s">
        <v>37953</v>
      </c>
      <c r="J7440" s="5" t="s">
        <v>108</v>
      </c>
      <c r="K7440" s="5" t="s">
        <v>420</v>
      </c>
    </row>
    <row r="7441">
      <c r="A7441" s="4">
        <v>3724.0</v>
      </c>
      <c r="B7441" s="5" t="s">
        <v>37954</v>
      </c>
      <c r="C7441" s="5" t="s">
        <v>37955</v>
      </c>
      <c r="D7441" s="6" t="s">
        <v>37697</v>
      </c>
      <c r="E7441" s="5" t="s">
        <v>37698</v>
      </c>
      <c r="F7441" s="5" t="s">
        <v>37644</v>
      </c>
      <c r="G7441" s="6" t="s">
        <v>37956</v>
      </c>
      <c r="H7441" s="7" t="s">
        <v>37957</v>
      </c>
      <c r="I7441" s="18" t="s">
        <v>37958</v>
      </c>
      <c r="J7441" s="5" t="s">
        <v>108</v>
      </c>
      <c r="K7441" s="5" t="s">
        <v>184</v>
      </c>
    </row>
    <row r="7442">
      <c r="A7442" s="4">
        <v>3723.0</v>
      </c>
      <c r="B7442" s="5" t="s">
        <v>37959</v>
      </c>
      <c r="C7442" s="5" t="s">
        <v>37960</v>
      </c>
      <c r="D7442" s="6" t="s">
        <v>37961</v>
      </c>
      <c r="E7442" s="5" t="s">
        <v>37962</v>
      </c>
      <c r="F7442" s="5" t="s">
        <v>37644</v>
      </c>
      <c r="G7442" s="6" t="s">
        <v>37963</v>
      </c>
      <c r="H7442" s="5" t="s">
        <v>37964</v>
      </c>
      <c r="I7442" s="8" t="s">
        <v>37965</v>
      </c>
      <c r="J7442" s="5" t="s">
        <v>42</v>
      </c>
      <c r="K7442" s="5" t="s">
        <v>1375</v>
      </c>
    </row>
    <row r="7443">
      <c r="A7443" s="4">
        <v>3722.0</v>
      </c>
      <c r="B7443" s="5" t="s">
        <v>37966</v>
      </c>
      <c r="C7443" s="5" t="s">
        <v>37967</v>
      </c>
      <c r="D7443" s="6" t="s">
        <v>37961</v>
      </c>
      <c r="E7443" s="5" t="s">
        <v>37962</v>
      </c>
      <c r="F7443" s="5" t="s">
        <v>37644</v>
      </c>
      <c r="G7443" s="6" t="s">
        <v>37968</v>
      </c>
      <c r="H7443" s="7" t="s">
        <v>37969</v>
      </c>
      <c r="I7443" s="18" t="s">
        <v>37970</v>
      </c>
      <c r="J7443" s="5" t="s">
        <v>18</v>
      </c>
      <c r="K7443" s="4" t="s">
        <v>42</v>
      </c>
    </row>
    <row r="7444">
      <c r="A7444" s="4">
        <v>3721.0</v>
      </c>
      <c r="B7444" s="5" t="s">
        <v>37971</v>
      </c>
      <c r="C7444" s="5" t="s">
        <v>37972</v>
      </c>
      <c r="D7444" s="6" t="s">
        <v>37961</v>
      </c>
      <c r="E7444" s="5" t="s">
        <v>37962</v>
      </c>
      <c r="F7444" s="5" t="s">
        <v>37644</v>
      </c>
      <c r="G7444" s="6" t="s">
        <v>37973</v>
      </c>
      <c r="H7444" s="5" t="s">
        <v>37974</v>
      </c>
      <c r="I7444" s="8" t="s">
        <v>37975</v>
      </c>
      <c r="J7444" s="5" t="s">
        <v>93</v>
      </c>
      <c r="K7444" s="5" t="s">
        <v>126</v>
      </c>
    </row>
    <row r="7445">
      <c r="A7445" s="4">
        <v>3720.0</v>
      </c>
      <c r="B7445" s="5" t="s">
        <v>37976</v>
      </c>
      <c r="C7445" s="5" t="s">
        <v>37977</v>
      </c>
      <c r="D7445" s="6" t="s">
        <v>37961</v>
      </c>
      <c r="E7445" s="5" t="s">
        <v>37962</v>
      </c>
      <c r="F7445" s="5" t="s">
        <v>37644</v>
      </c>
      <c r="G7445" s="6" t="s">
        <v>37978</v>
      </c>
      <c r="H7445" s="5" t="s">
        <v>37974</v>
      </c>
      <c r="I7445" s="8" t="s">
        <v>37975</v>
      </c>
      <c r="J7445" s="5" t="s">
        <v>108</v>
      </c>
      <c r="K7445" s="5" t="s">
        <v>126</v>
      </c>
    </row>
    <row r="7446">
      <c r="A7446" s="4">
        <v>3719.0</v>
      </c>
      <c r="B7446" s="5" t="s">
        <v>37979</v>
      </c>
      <c r="C7446" s="5" t="s">
        <v>37980</v>
      </c>
      <c r="D7446" s="6" t="s">
        <v>37961</v>
      </c>
      <c r="E7446" s="5" t="s">
        <v>37962</v>
      </c>
      <c r="F7446" s="5" t="s">
        <v>37644</v>
      </c>
      <c r="G7446" s="6" t="s">
        <v>37981</v>
      </c>
      <c r="H7446" s="7" t="s">
        <v>37982</v>
      </c>
      <c r="I7446" s="8" t="str">
        <f>LOWER(SUBSTITUTE(SUBSTITUTE(SUBSTITUTE(SUBSTITUTE(SUBSTITUTE(SUBSTITUTE(SUBSTITUTE(B7446,"S.L.",""),"SL",""),"S.A.",""),"SA","")," ",""),".",""),",",""))&amp;".com"</f>
        <v>hotellatabernagrande.com</v>
      </c>
      <c r="J7446" s="5" t="s">
        <v>108</v>
      </c>
      <c r="K7446" s="5" t="s">
        <v>308</v>
      </c>
    </row>
    <row r="7447">
      <c r="A7447" s="4">
        <v>3717.0</v>
      </c>
      <c r="B7447" s="5" t="s">
        <v>37983</v>
      </c>
      <c r="C7447" s="5" t="s">
        <v>37984</v>
      </c>
      <c r="D7447" s="6" t="s">
        <v>37961</v>
      </c>
      <c r="E7447" s="5" t="s">
        <v>37962</v>
      </c>
      <c r="F7447" s="5" t="s">
        <v>37644</v>
      </c>
      <c r="G7447" s="6" t="s">
        <v>37985</v>
      </c>
      <c r="H7447" s="7" t="s">
        <v>37986</v>
      </c>
      <c r="I7447" s="18" t="s">
        <v>37987</v>
      </c>
      <c r="J7447" s="5" t="s">
        <v>18</v>
      </c>
      <c r="K7447" s="5" t="s">
        <v>3802</v>
      </c>
    </row>
    <row r="7448">
      <c r="A7448" s="4">
        <v>3718.0</v>
      </c>
      <c r="B7448" s="5" t="s">
        <v>37988</v>
      </c>
      <c r="C7448" s="5" t="s">
        <v>37989</v>
      </c>
      <c r="D7448" s="6" t="s">
        <v>37961</v>
      </c>
      <c r="E7448" s="5" t="s">
        <v>37962</v>
      </c>
      <c r="F7448" s="5" t="s">
        <v>37644</v>
      </c>
      <c r="G7448" s="6" t="s">
        <v>37985</v>
      </c>
      <c r="H7448" s="7" t="s">
        <v>37990</v>
      </c>
      <c r="I7448" s="18" t="s">
        <v>37991</v>
      </c>
      <c r="J7448" s="5" t="s">
        <v>18</v>
      </c>
      <c r="K7448" s="5" t="s">
        <v>9742</v>
      </c>
    </row>
    <row r="7449">
      <c r="A7449" s="4">
        <v>3716.0</v>
      </c>
      <c r="B7449" s="5" t="s">
        <v>37992</v>
      </c>
      <c r="C7449" s="5" t="s">
        <v>37993</v>
      </c>
      <c r="D7449" s="6" t="s">
        <v>37994</v>
      </c>
      <c r="E7449" s="5" t="s">
        <v>37995</v>
      </c>
      <c r="F7449" s="5" t="s">
        <v>37644</v>
      </c>
      <c r="G7449" s="6" t="s">
        <v>37996</v>
      </c>
      <c r="H7449" s="5" t="s">
        <v>37997</v>
      </c>
      <c r="I7449" s="8" t="s">
        <v>37998</v>
      </c>
      <c r="J7449" s="5" t="s">
        <v>42</v>
      </c>
      <c r="K7449" s="5" t="s">
        <v>19</v>
      </c>
    </row>
    <row r="7450">
      <c r="A7450" s="4">
        <v>3715.0</v>
      </c>
      <c r="B7450" s="5" t="s">
        <v>37999</v>
      </c>
      <c r="C7450" s="5" t="s">
        <v>38000</v>
      </c>
      <c r="D7450" s="6" t="s">
        <v>38001</v>
      </c>
      <c r="E7450" s="5" t="s">
        <v>38002</v>
      </c>
      <c r="F7450" s="5" t="s">
        <v>37644</v>
      </c>
      <c r="G7450" s="6" t="s">
        <v>38003</v>
      </c>
      <c r="H7450" s="5" t="s">
        <v>38004</v>
      </c>
      <c r="I7450" s="8" t="s">
        <v>38005</v>
      </c>
      <c r="J7450" s="5" t="s">
        <v>18</v>
      </c>
      <c r="K7450" s="4" t="s">
        <v>42</v>
      </c>
    </row>
    <row r="7451">
      <c r="A7451" s="4">
        <v>3714.0</v>
      </c>
      <c r="B7451" s="5" t="s">
        <v>38006</v>
      </c>
      <c r="C7451" s="5" t="s">
        <v>38007</v>
      </c>
      <c r="D7451" s="6" t="s">
        <v>38008</v>
      </c>
      <c r="E7451" s="5" t="s">
        <v>38009</v>
      </c>
      <c r="F7451" s="5" t="s">
        <v>37644</v>
      </c>
      <c r="G7451" s="6" t="s">
        <v>38010</v>
      </c>
      <c r="H7451" s="5" t="s">
        <v>38011</v>
      </c>
      <c r="I7451" s="8" t="s">
        <v>38012</v>
      </c>
      <c r="J7451" s="5" t="s">
        <v>18</v>
      </c>
      <c r="K7451" s="5" t="s">
        <v>1375</v>
      </c>
    </row>
    <row r="7452">
      <c r="A7452" s="4">
        <v>3713.0</v>
      </c>
      <c r="B7452" s="5" t="s">
        <v>38013</v>
      </c>
      <c r="C7452" s="5" t="s">
        <v>38014</v>
      </c>
      <c r="D7452" s="6" t="s">
        <v>37818</v>
      </c>
      <c r="E7452" s="5" t="s">
        <v>38015</v>
      </c>
      <c r="F7452" s="5" t="s">
        <v>37644</v>
      </c>
      <c r="G7452" s="6" t="s">
        <v>38016</v>
      </c>
      <c r="H7452" s="5" t="s">
        <v>38017</v>
      </c>
      <c r="I7452" s="8" t="s">
        <v>38018</v>
      </c>
      <c r="J7452" s="5" t="s">
        <v>108</v>
      </c>
      <c r="K7452" s="4" t="s">
        <v>42</v>
      </c>
    </row>
    <row r="7453">
      <c r="A7453" s="4">
        <v>3712.0</v>
      </c>
      <c r="B7453" s="5" t="s">
        <v>38019</v>
      </c>
      <c r="C7453" s="5" t="s">
        <v>38020</v>
      </c>
      <c r="D7453" s="6" t="s">
        <v>38021</v>
      </c>
      <c r="E7453" s="5" t="s">
        <v>37644</v>
      </c>
      <c r="F7453" s="5" t="s">
        <v>37644</v>
      </c>
      <c r="G7453" s="6" t="s">
        <v>38022</v>
      </c>
      <c r="H7453" s="5" t="s">
        <v>38023</v>
      </c>
      <c r="I7453" s="8" t="s">
        <v>38024</v>
      </c>
      <c r="J7453" s="5" t="s">
        <v>93</v>
      </c>
      <c r="K7453" s="5" t="s">
        <v>1261</v>
      </c>
    </row>
    <row r="7454">
      <c r="A7454" s="4">
        <v>3710.0</v>
      </c>
      <c r="B7454" s="5" t="s">
        <v>38025</v>
      </c>
      <c r="C7454" s="5" t="s">
        <v>38026</v>
      </c>
      <c r="D7454" s="6" t="s">
        <v>38027</v>
      </c>
      <c r="E7454" s="5" t="s">
        <v>38028</v>
      </c>
      <c r="F7454" s="5" t="s">
        <v>37644</v>
      </c>
      <c r="G7454" s="6" t="s">
        <v>38029</v>
      </c>
      <c r="H7454" s="7" t="s">
        <v>38030</v>
      </c>
      <c r="I7454" s="8" t="str">
        <f>LOWER(SUBSTITUTE(SUBSTITUTE(SUBSTITUTE(SUBSTITUTE(SUBSTITUTE(SUBSTITUTE(SUBSTITUTE(B7454,"S.L.",""),"SL",""),"S.A.",""),"SA","")," ",""),".",""),",",""))&amp;".com"</f>
        <v>laca.com</v>
      </c>
      <c r="J7454" s="5" t="s">
        <v>42</v>
      </c>
      <c r="K7454" s="5" t="s">
        <v>74</v>
      </c>
    </row>
    <row r="7455">
      <c r="A7455" s="4">
        <v>3711.0</v>
      </c>
      <c r="B7455" s="5" t="s">
        <v>38031</v>
      </c>
      <c r="C7455" s="5" t="s">
        <v>38032</v>
      </c>
      <c r="D7455" s="6" t="s">
        <v>38021</v>
      </c>
      <c r="E7455" s="5" t="s">
        <v>37644</v>
      </c>
      <c r="F7455" s="5" t="s">
        <v>37644</v>
      </c>
      <c r="G7455" s="6" t="s">
        <v>38029</v>
      </c>
      <c r="H7455" s="5" t="s">
        <v>38033</v>
      </c>
      <c r="I7455" s="8" t="s">
        <v>38034</v>
      </c>
      <c r="J7455" s="5" t="s">
        <v>18</v>
      </c>
      <c r="K7455" s="5" t="s">
        <v>52</v>
      </c>
    </row>
    <row r="7456">
      <c r="A7456" s="4">
        <v>3709.0</v>
      </c>
      <c r="B7456" s="5" t="s">
        <v>38035</v>
      </c>
      <c r="C7456" s="5" t="s">
        <v>38036</v>
      </c>
      <c r="D7456" s="6" t="s">
        <v>38037</v>
      </c>
      <c r="E7456" s="5" t="s">
        <v>37644</v>
      </c>
      <c r="F7456" s="5" t="s">
        <v>37644</v>
      </c>
      <c r="G7456" s="6" t="s">
        <v>38038</v>
      </c>
      <c r="H7456" s="5" t="s">
        <v>38039</v>
      </c>
      <c r="I7456" s="8" t="s">
        <v>38040</v>
      </c>
      <c r="J7456" s="5" t="s">
        <v>42</v>
      </c>
      <c r="K7456" s="5" t="s">
        <v>464</v>
      </c>
    </row>
    <row r="7457">
      <c r="A7457" s="4">
        <v>3708.0</v>
      </c>
      <c r="B7457" s="5" t="s">
        <v>38041</v>
      </c>
      <c r="C7457" s="5" t="s">
        <v>38042</v>
      </c>
      <c r="D7457" s="6" t="s">
        <v>38021</v>
      </c>
      <c r="E7457" s="5" t="s">
        <v>37644</v>
      </c>
      <c r="F7457" s="5" t="s">
        <v>37644</v>
      </c>
      <c r="G7457" s="6" t="s">
        <v>38043</v>
      </c>
      <c r="H7457" s="5" t="s">
        <v>38044</v>
      </c>
      <c r="I7457" s="8" t="s">
        <v>38045</v>
      </c>
      <c r="J7457" s="5" t="s">
        <v>93</v>
      </c>
      <c r="K7457" s="5" t="s">
        <v>375</v>
      </c>
    </row>
    <row r="7458">
      <c r="A7458" s="4">
        <v>3707.0</v>
      </c>
      <c r="B7458" s="5" t="s">
        <v>38046</v>
      </c>
      <c r="C7458" s="5" t="s">
        <v>38047</v>
      </c>
      <c r="D7458" s="6" t="s">
        <v>38021</v>
      </c>
      <c r="E7458" s="5" t="s">
        <v>37644</v>
      </c>
      <c r="F7458" s="5" t="s">
        <v>37644</v>
      </c>
      <c r="G7458" s="6" t="s">
        <v>38048</v>
      </c>
      <c r="H7458" s="5" t="s">
        <v>38049</v>
      </c>
      <c r="I7458" s="8" t="s">
        <v>38050</v>
      </c>
      <c r="J7458" s="5" t="s">
        <v>108</v>
      </c>
      <c r="K7458" s="4" t="s">
        <v>42</v>
      </c>
    </row>
    <row r="7459">
      <c r="A7459" s="4">
        <v>3706.0</v>
      </c>
      <c r="B7459" s="5" t="s">
        <v>38051</v>
      </c>
      <c r="C7459" s="5" t="s">
        <v>38052</v>
      </c>
      <c r="D7459" s="6" t="s">
        <v>38037</v>
      </c>
      <c r="E7459" s="5" t="s">
        <v>37644</v>
      </c>
      <c r="F7459" s="5" t="s">
        <v>37644</v>
      </c>
      <c r="G7459" s="6" t="s">
        <v>38053</v>
      </c>
      <c r="H7459" s="5" t="s">
        <v>38054</v>
      </c>
      <c r="I7459" s="8" t="s">
        <v>38055</v>
      </c>
      <c r="J7459" s="5" t="s">
        <v>42</v>
      </c>
      <c r="K7459" s="5" t="s">
        <v>115</v>
      </c>
    </row>
    <row r="7460">
      <c r="A7460" s="4">
        <v>3705.0</v>
      </c>
      <c r="B7460" s="5" t="s">
        <v>38056</v>
      </c>
      <c r="C7460" s="5" t="s">
        <v>38057</v>
      </c>
      <c r="D7460" s="6" t="s">
        <v>38021</v>
      </c>
      <c r="E7460" s="5" t="s">
        <v>37644</v>
      </c>
      <c r="F7460" s="5" t="s">
        <v>37644</v>
      </c>
      <c r="G7460" s="6" t="s">
        <v>38058</v>
      </c>
      <c r="H7460" s="5" t="s">
        <v>38059</v>
      </c>
      <c r="I7460" s="9" t="s">
        <v>38060</v>
      </c>
      <c r="J7460" s="5" t="s">
        <v>18</v>
      </c>
      <c r="K7460" s="5" t="s">
        <v>4685</v>
      </c>
    </row>
    <row r="7461">
      <c r="A7461" s="4">
        <v>3704.0</v>
      </c>
      <c r="B7461" s="5" t="s">
        <v>38061</v>
      </c>
      <c r="C7461" s="5" t="s">
        <v>38062</v>
      </c>
      <c r="D7461" s="6" t="s">
        <v>37818</v>
      </c>
      <c r="E7461" s="5" t="s">
        <v>37644</v>
      </c>
      <c r="F7461" s="5" t="s">
        <v>37644</v>
      </c>
      <c r="G7461" s="6" t="s">
        <v>38063</v>
      </c>
      <c r="H7461" s="7" t="s">
        <v>38064</v>
      </c>
      <c r="I7461" s="18" t="s">
        <v>38065</v>
      </c>
      <c r="J7461" s="5" t="s">
        <v>93</v>
      </c>
      <c r="K7461" s="5" t="s">
        <v>115</v>
      </c>
    </row>
    <row r="7462">
      <c r="A7462" s="4">
        <v>3703.0</v>
      </c>
      <c r="B7462" s="5" t="s">
        <v>38066</v>
      </c>
      <c r="C7462" s="5" t="s">
        <v>38067</v>
      </c>
      <c r="D7462" s="6" t="s">
        <v>37818</v>
      </c>
      <c r="E7462" s="5" t="s">
        <v>37644</v>
      </c>
      <c r="F7462" s="5" t="s">
        <v>37644</v>
      </c>
      <c r="G7462" s="6" t="s">
        <v>38068</v>
      </c>
      <c r="H7462" s="7" t="s">
        <v>38069</v>
      </c>
      <c r="I7462" s="8" t="str">
        <f>LOWER(SUBSTITUTE(SUBSTITUTE(SUBSTITUTE(SUBSTITUTE(SUBSTITUTE(SUBSTITUTE(SUBSTITUTE(B7462,"S.L.",""),"SL",""),"S.A.",""),"SA","")," ",""),".",""),",",""))&amp;".com"</f>
        <v>hotelboulevart.com</v>
      </c>
      <c r="J7462" s="5" t="s">
        <v>42</v>
      </c>
      <c r="K7462" s="5" t="s">
        <v>1398</v>
      </c>
    </row>
    <row r="7463">
      <c r="A7463" s="4">
        <v>3702.0</v>
      </c>
      <c r="B7463" s="5" t="s">
        <v>38070</v>
      </c>
      <c r="C7463" s="5" t="s">
        <v>38071</v>
      </c>
      <c r="D7463" s="6" t="s">
        <v>37808</v>
      </c>
      <c r="E7463" s="5" t="s">
        <v>37644</v>
      </c>
      <c r="F7463" s="5" t="s">
        <v>37644</v>
      </c>
      <c r="G7463" s="6" t="s">
        <v>38072</v>
      </c>
      <c r="H7463" s="5" t="s">
        <v>38073</v>
      </c>
      <c r="I7463" s="9" t="s">
        <v>38074</v>
      </c>
      <c r="J7463" s="5" t="s">
        <v>42</v>
      </c>
      <c r="K7463" s="5" t="s">
        <v>782</v>
      </c>
    </row>
    <row r="7464">
      <c r="A7464" s="4">
        <v>3701.0</v>
      </c>
      <c r="B7464" s="5" t="s">
        <v>38075</v>
      </c>
      <c r="C7464" s="5" t="s">
        <v>38076</v>
      </c>
      <c r="D7464" s="6" t="s">
        <v>37808</v>
      </c>
      <c r="E7464" s="5" t="s">
        <v>37644</v>
      </c>
      <c r="F7464" s="5" t="s">
        <v>37644</v>
      </c>
      <c r="G7464" s="6" t="s">
        <v>38077</v>
      </c>
      <c r="H7464" s="5" t="s">
        <v>38078</v>
      </c>
      <c r="I7464" s="8" t="s">
        <v>38079</v>
      </c>
      <c r="J7464" s="5" t="s">
        <v>93</v>
      </c>
      <c r="K7464" s="5" t="s">
        <v>212</v>
      </c>
    </row>
    <row r="7465">
      <c r="A7465" s="4">
        <v>3700.0</v>
      </c>
      <c r="B7465" s="5" t="s">
        <v>38080</v>
      </c>
      <c r="C7465" s="5" t="s">
        <v>38036</v>
      </c>
      <c r="D7465" s="6" t="s">
        <v>38037</v>
      </c>
      <c r="E7465" s="5" t="s">
        <v>37644</v>
      </c>
      <c r="F7465" s="5" t="s">
        <v>37644</v>
      </c>
      <c r="G7465" s="6" t="s">
        <v>38081</v>
      </c>
      <c r="H7465" s="5" t="s">
        <v>38082</v>
      </c>
      <c r="I7465" s="8" t="s">
        <v>38083</v>
      </c>
      <c r="J7465" s="5" t="s">
        <v>108</v>
      </c>
      <c r="K7465" s="5" t="s">
        <v>2826</v>
      </c>
    </row>
    <row r="7466">
      <c r="A7466" s="4">
        <v>3699.0</v>
      </c>
      <c r="B7466" s="5" t="s">
        <v>38084</v>
      </c>
      <c r="C7466" s="5" t="s">
        <v>38085</v>
      </c>
      <c r="D7466" s="6" t="s">
        <v>38086</v>
      </c>
      <c r="E7466" s="5" t="s">
        <v>37644</v>
      </c>
      <c r="F7466" s="5" t="s">
        <v>37644</v>
      </c>
      <c r="G7466" s="6" t="s">
        <v>38087</v>
      </c>
      <c r="H7466" s="5" t="s">
        <v>38088</v>
      </c>
      <c r="I7466" s="8" t="s">
        <v>38089</v>
      </c>
      <c r="J7466" s="5" t="s">
        <v>93</v>
      </c>
      <c r="K7466" s="5" t="s">
        <v>426</v>
      </c>
    </row>
    <row r="7467">
      <c r="A7467" s="4">
        <v>3698.0</v>
      </c>
      <c r="B7467" s="5" t="s">
        <v>38090</v>
      </c>
      <c r="C7467" s="5" t="s">
        <v>38091</v>
      </c>
      <c r="D7467" s="6" t="s">
        <v>38021</v>
      </c>
      <c r="E7467" s="5" t="s">
        <v>37644</v>
      </c>
      <c r="F7467" s="5" t="s">
        <v>37644</v>
      </c>
      <c r="G7467" s="6" t="s">
        <v>38092</v>
      </c>
      <c r="H7467" s="5" t="s">
        <v>38093</v>
      </c>
      <c r="I7467" s="8" t="s">
        <v>38094</v>
      </c>
      <c r="J7467" s="5" t="s">
        <v>42</v>
      </c>
      <c r="K7467" s="5" t="s">
        <v>74</v>
      </c>
    </row>
    <row r="7468">
      <c r="A7468" s="4">
        <v>3697.0</v>
      </c>
      <c r="B7468" s="5" t="s">
        <v>38095</v>
      </c>
      <c r="C7468" s="5" t="s">
        <v>38096</v>
      </c>
      <c r="D7468" s="6" t="s">
        <v>38037</v>
      </c>
      <c r="E7468" s="5" t="s">
        <v>37644</v>
      </c>
      <c r="F7468" s="5" t="s">
        <v>37644</v>
      </c>
      <c r="G7468" s="6" t="s">
        <v>38097</v>
      </c>
      <c r="H7468" s="5" t="s">
        <v>38098</v>
      </c>
      <c r="I7468" s="8" t="s">
        <v>38099</v>
      </c>
      <c r="J7468" s="5" t="s">
        <v>42</v>
      </c>
      <c r="K7468" s="5" t="s">
        <v>212</v>
      </c>
    </row>
    <row r="7469">
      <c r="A7469" s="4">
        <v>3696.0</v>
      </c>
      <c r="B7469" s="5" t="s">
        <v>38100</v>
      </c>
      <c r="C7469" s="5" t="s">
        <v>38101</v>
      </c>
      <c r="D7469" s="6" t="s">
        <v>37802</v>
      </c>
      <c r="E7469" s="5" t="s">
        <v>37644</v>
      </c>
      <c r="F7469" s="5" t="s">
        <v>37644</v>
      </c>
      <c r="G7469" s="6" t="s">
        <v>38102</v>
      </c>
      <c r="H7469" s="7" t="s">
        <v>38103</v>
      </c>
      <c r="I7469" s="8" t="str">
        <f>LOWER(SUBSTITUTE(SUBSTITUTE(SUBSTITUTE(SUBSTITUTE(SUBSTITUTE(SUBSTITUTE(SUBSTITUTE(B7469,"S.L.",""),"SL",""),"S.A.",""),"SA","")," ",""),".",""),",",""))&amp;".com"</f>
        <v>g3marquesdeberlanga.com</v>
      </c>
      <c r="J7469" s="5" t="s">
        <v>18</v>
      </c>
      <c r="K7469" s="4" t="s">
        <v>42</v>
      </c>
    </row>
    <row r="7470">
      <c r="A7470" s="4">
        <v>3695.0</v>
      </c>
      <c r="B7470" s="5" t="s">
        <v>38104</v>
      </c>
      <c r="C7470" s="5" t="s">
        <v>38105</v>
      </c>
      <c r="D7470" s="6" t="s">
        <v>37808</v>
      </c>
      <c r="E7470" s="5" t="s">
        <v>37644</v>
      </c>
      <c r="F7470" s="5" t="s">
        <v>37644</v>
      </c>
      <c r="G7470" s="6" t="s">
        <v>38106</v>
      </c>
      <c r="H7470" s="5" t="s">
        <v>38107</v>
      </c>
      <c r="I7470" s="8" t="s">
        <v>38108</v>
      </c>
      <c r="J7470" s="5" t="s">
        <v>93</v>
      </c>
      <c r="K7470" s="5" t="s">
        <v>578</v>
      </c>
    </row>
    <row r="7471">
      <c r="A7471" s="4">
        <v>3694.0</v>
      </c>
      <c r="B7471" s="5" t="s">
        <v>38109</v>
      </c>
      <c r="C7471" s="5" t="s">
        <v>38110</v>
      </c>
      <c r="D7471" s="6" t="s">
        <v>37802</v>
      </c>
      <c r="E7471" s="5" t="s">
        <v>37644</v>
      </c>
      <c r="F7471" s="5" t="s">
        <v>37644</v>
      </c>
      <c r="G7471" s="6" t="s">
        <v>38111</v>
      </c>
      <c r="H7471" s="5" t="s">
        <v>38112</v>
      </c>
      <c r="I7471" s="8" t="s">
        <v>38113</v>
      </c>
      <c r="J7471" s="5" t="s">
        <v>108</v>
      </c>
      <c r="K7471" s="5" t="s">
        <v>11049</v>
      </c>
    </row>
    <row r="7472">
      <c r="A7472" s="4">
        <v>3693.0</v>
      </c>
      <c r="B7472" s="5" t="s">
        <v>38109</v>
      </c>
      <c r="C7472" s="5" t="s">
        <v>38114</v>
      </c>
      <c r="D7472" s="6" t="s">
        <v>37802</v>
      </c>
      <c r="E7472" s="5" t="s">
        <v>37644</v>
      </c>
      <c r="F7472" s="5" t="s">
        <v>37644</v>
      </c>
      <c r="G7472" s="6" t="s">
        <v>38115</v>
      </c>
      <c r="H7472" s="5" t="s">
        <v>38112</v>
      </c>
      <c r="I7472" s="8" t="s">
        <v>38113</v>
      </c>
      <c r="J7472" s="5" t="s">
        <v>18</v>
      </c>
      <c r="K7472" s="5" t="s">
        <v>1186</v>
      </c>
    </row>
    <row r="7473">
      <c r="A7473" s="4">
        <v>3692.0</v>
      </c>
      <c r="B7473" s="5" t="s">
        <v>38116</v>
      </c>
      <c r="C7473" s="5" t="s">
        <v>38117</v>
      </c>
      <c r="D7473" s="6" t="s">
        <v>37802</v>
      </c>
      <c r="E7473" s="5" t="s">
        <v>37644</v>
      </c>
      <c r="F7473" s="5" t="s">
        <v>37644</v>
      </c>
      <c r="G7473" s="6" t="s">
        <v>38118</v>
      </c>
      <c r="H7473" s="5" t="s">
        <v>38119</v>
      </c>
      <c r="I7473" s="8" t="s">
        <v>38120</v>
      </c>
      <c r="J7473" s="5" t="s">
        <v>51</v>
      </c>
      <c r="K7473" s="5" t="s">
        <v>1410</v>
      </c>
    </row>
    <row r="7474">
      <c r="A7474" s="4">
        <v>3691.0</v>
      </c>
      <c r="B7474" s="5" t="s">
        <v>38121</v>
      </c>
      <c r="C7474" s="5" t="s">
        <v>38122</v>
      </c>
      <c r="D7474" s="6" t="s">
        <v>37808</v>
      </c>
      <c r="E7474" s="5" t="s">
        <v>37644</v>
      </c>
      <c r="F7474" s="5" t="s">
        <v>37644</v>
      </c>
      <c r="G7474" s="6" t="s">
        <v>38123</v>
      </c>
      <c r="H7474" s="7" t="s">
        <v>38124</v>
      </c>
      <c r="I7474" s="18" t="s">
        <v>38125</v>
      </c>
      <c r="J7474" s="5" t="s">
        <v>51</v>
      </c>
      <c r="K7474" s="5" t="s">
        <v>1398</v>
      </c>
    </row>
    <row r="7475">
      <c r="A7475" s="4">
        <v>3690.0</v>
      </c>
      <c r="B7475" s="5" t="s">
        <v>38126</v>
      </c>
      <c r="C7475" s="5" t="s">
        <v>38127</v>
      </c>
      <c r="D7475" s="6" t="s">
        <v>37808</v>
      </c>
      <c r="E7475" s="5" t="s">
        <v>37644</v>
      </c>
      <c r="F7475" s="5" t="s">
        <v>37644</v>
      </c>
      <c r="G7475" s="6" t="s">
        <v>38128</v>
      </c>
      <c r="H7475" s="5" t="s">
        <v>38129</v>
      </c>
      <c r="I7475" s="8" t="s">
        <v>5555</v>
      </c>
      <c r="J7475" s="5" t="s">
        <v>42</v>
      </c>
      <c r="K7475" s="4" t="s">
        <v>42</v>
      </c>
    </row>
    <row r="7476">
      <c r="A7476" s="4">
        <v>3689.0</v>
      </c>
      <c r="B7476" s="5" t="s">
        <v>38130</v>
      </c>
      <c r="C7476" s="5" t="s">
        <v>38131</v>
      </c>
      <c r="D7476" s="6" t="s">
        <v>38021</v>
      </c>
      <c r="E7476" s="5" t="s">
        <v>37644</v>
      </c>
      <c r="F7476" s="5" t="s">
        <v>37644</v>
      </c>
      <c r="G7476" s="6" t="s">
        <v>38132</v>
      </c>
      <c r="H7476" s="5" t="s">
        <v>38133</v>
      </c>
      <c r="I7476" s="8" t="s">
        <v>38134</v>
      </c>
      <c r="J7476" s="5" t="s">
        <v>108</v>
      </c>
      <c r="K7476" s="5" t="s">
        <v>517</v>
      </c>
    </row>
    <row r="7477">
      <c r="A7477" s="4">
        <v>3688.0</v>
      </c>
      <c r="B7477" s="5" t="s">
        <v>38135</v>
      </c>
      <c r="C7477" s="5" t="s">
        <v>38036</v>
      </c>
      <c r="D7477" s="6" t="s">
        <v>38037</v>
      </c>
      <c r="E7477" s="5" t="s">
        <v>37644</v>
      </c>
      <c r="F7477" s="5" t="s">
        <v>37644</v>
      </c>
      <c r="G7477" s="6" t="s">
        <v>38136</v>
      </c>
      <c r="H7477" s="5" t="s">
        <v>38137</v>
      </c>
      <c r="I7477" s="8" t="s">
        <v>38138</v>
      </c>
      <c r="J7477" s="5" t="s">
        <v>18</v>
      </c>
      <c r="K7477" s="5" t="s">
        <v>134</v>
      </c>
    </row>
    <row r="7478">
      <c r="A7478" s="4">
        <v>3687.0</v>
      </c>
      <c r="B7478" s="5" t="s">
        <v>38139</v>
      </c>
      <c r="C7478" s="5" t="s">
        <v>38140</v>
      </c>
      <c r="D7478" s="6" t="s">
        <v>38008</v>
      </c>
      <c r="E7478" s="5" t="s">
        <v>38009</v>
      </c>
      <c r="F7478" s="5" t="s">
        <v>37644</v>
      </c>
      <c r="G7478" s="6" t="s">
        <v>38141</v>
      </c>
      <c r="H7478" s="5" t="s">
        <v>38142</v>
      </c>
      <c r="I7478" s="8" t="s">
        <v>38143</v>
      </c>
      <c r="J7478" s="5" t="s">
        <v>93</v>
      </c>
      <c r="K7478" s="5" t="s">
        <v>201</v>
      </c>
    </row>
    <row r="7479">
      <c r="A7479" s="4">
        <v>3686.0</v>
      </c>
      <c r="B7479" s="5" t="s">
        <v>38144</v>
      </c>
      <c r="C7479" s="5" t="s">
        <v>38145</v>
      </c>
      <c r="D7479" s="6" t="s">
        <v>38037</v>
      </c>
      <c r="E7479" s="5" t="s">
        <v>37644</v>
      </c>
      <c r="F7479" s="5" t="s">
        <v>37644</v>
      </c>
      <c r="G7479" s="6" t="s">
        <v>38146</v>
      </c>
      <c r="H7479" s="7" t="s">
        <v>38147</v>
      </c>
      <c r="I7479" s="18" t="s">
        <v>38148</v>
      </c>
      <c r="J7479" s="5" t="s">
        <v>108</v>
      </c>
      <c r="K7479" s="5" t="s">
        <v>308</v>
      </c>
    </row>
    <row r="7480">
      <c r="A7480" s="4">
        <v>3685.0</v>
      </c>
      <c r="B7480" s="5" t="s">
        <v>38149</v>
      </c>
      <c r="C7480" s="5" t="s">
        <v>38150</v>
      </c>
      <c r="D7480" s="6" t="s">
        <v>38008</v>
      </c>
      <c r="E7480" s="5" t="s">
        <v>38009</v>
      </c>
      <c r="F7480" s="5" t="s">
        <v>37644</v>
      </c>
      <c r="G7480" s="6" t="s">
        <v>38151</v>
      </c>
      <c r="H7480" s="5" t="s">
        <v>38152</v>
      </c>
      <c r="I7480" s="8" t="s">
        <v>38153</v>
      </c>
      <c r="J7480" s="5" t="s">
        <v>42</v>
      </c>
      <c r="K7480" s="5" t="s">
        <v>19</v>
      </c>
    </row>
    <row r="7481">
      <c r="A7481" s="4">
        <v>3684.0</v>
      </c>
      <c r="B7481" s="5" t="s">
        <v>38154</v>
      </c>
      <c r="C7481" s="5" t="s">
        <v>38155</v>
      </c>
      <c r="D7481" s="6" t="s">
        <v>38156</v>
      </c>
      <c r="E7481" s="5" t="s">
        <v>38157</v>
      </c>
      <c r="F7481" s="5" t="s">
        <v>37644</v>
      </c>
      <c r="G7481" s="6" t="s">
        <v>38158</v>
      </c>
      <c r="H7481" s="7" t="s">
        <v>38159</v>
      </c>
      <c r="I7481" s="8" t="str">
        <f>LOWER(SUBSTITUTE(SUBSTITUTE(SUBSTITUTE(SUBSTITUTE(SUBSTITUTE(SUBSTITUTE(SUBSTITUTE(B7481,"S.L.",""),"SL",""),"S.A.",""),"SA","")," ",""),".",""),",",""))&amp;".com"</f>
        <v>hotelelcapricho.com</v>
      </c>
      <c r="J7481" s="5" t="s">
        <v>108</v>
      </c>
      <c r="K7481" s="5" t="s">
        <v>679</v>
      </c>
    </row>
    <row r="7482">
      <c r="A7482" s="4">
        <v>3683.0</v>
      </c>
      <c r="B7482" s="5" t="s">
        <v>38160</v>
      </c>
      <c r="C7482" s="5" t="s">
        <v>38161</v>
      </c>
      <c r="D7482" s="6" t="s">
        <v>38162</v>
      </c>
      <c r="E7482" s="5" t="s">
        <v>38163</v>
      </c>
      <c r="F7482" s="5" t="s">
        <v>37644</v>
      </c>
      <c r="G7482" s="6" t="s">
        <v>38164</v>
      </c>
      <c r="H7482" s="5" t="s">
        <v>38165</v>
      </c>
      <c r="I7482" s="8" t="s">
        <v>35096</v>
      </c>
      <c r="J7482" s="5" t="s">
        <v>51</v>
      </c>
      <c r="K7482" s="5" t="s">
        <v>2201</v>
      </c>
    </row>
    <row r="7483">
      <c r="A7483" s="4">
        <v>3682.0</v>
      </c>
      <c r="B7483" s="5" t="s">
        <v>38166</v>
      </c>
      <c r="C7483" s="5" t="s">
        <v>38167</v>
      </c>
      <c r="D7483" s="6" t="s">
        <v>38162</v>
      </c>
      <c r="E7483" s="5" t="s">
        <v>38163</v>
      </c>
      <c r="F7483" s="5" t="s">
        <v>37644</v>
      </c>
      <c r="G7483" s="6" t="s">
        <v>38168</v>
      </c>
      <c r="H7483" s="7" t="s">
        <v>38169</v>
      </c>
      <c r="I7483" s="18" t="s">
        <v>38170</v>
      </c>
      <c r="J7483" s="5" t="s">
        <v>51</v>
      </c>
      <c r="K7483" s="5" t="s">
        <v>921</v>
      </c>
    </row>
    <row r="7484">
      <c r="A7484" s="4">
        <v>3681.0</v>
      </c>
      <c r="B7484" s="5" t="s">
        <v>38171</v>
      </c>
      <c r="C7484" s="5" t="s">
        <v>38172</v>
      </c>
      <c r="D7484" s="6" t="s">
        <v>38162</v>
      </c>
      <c r="E7484" s="5" t="s">
        <v>38163</v>
      </c>
      <c r="F7484" s="5" t="s">
        <v>37644</v>
      </c>
      <c r="G7484" s="6" t="s">
        <v>38168</v>
      </c>
      <c r="H7484" s="5" t="s">
        <v>38173</v>
      </c>
      <c r="I7484" s="8" t="s">
        <v>38174</v>
      </c>
      <c r="J7484" s="5" t="s">
        <v>93</v>
      </c>
      <c r="K7484" s="5" t="s">
        <v>553</v>
      </c>
    </row>
    <row r="7485">
      <c r="A7485" s="4">
        <v>3680.0</v>
      </c>
      <c r="B7485" s="5" t="s">
        <v>38175</v>
      </c>
      <c r="C7485" s="5" t="s">
        <v>38176</v>
      </c>
      <c r="D7485" s="6" t="s">
        <v>38162</v>
      </c>
      <c r="E7485" s="5" t="s">
        <v>38163</v>
      </c>
      <c r="F7485" s="5" t="s">
        <v>37644</v>
      </c>
      <c r="G7485" s="6" t="s">
        <v>38177</v>
      </c>
      <c r="H7485" s="5" t="s">
        <v>38178</v>
      </c>
      <c r="I7485" s="8" t="s">
        <v>38179</v>
      </c>
      <c r="J7485" s="5" t="s">
        <v>108</v>
      </c>
      <c r="K7485" s="5" t="s">
        <v>170</v>
      </c>
    </row>
    <row r="7486">
      <c r="A7486" s="4">
        <v>3679.0</v>
      </c>
      <c r="B7486" s="5" t="s">
        <v>38180</v>
      </c>
      <c r="C7486" s="5" t="s">
        <v>38181</v>
      </c>
      <c r="D7486" s="6" t="s">
        <v>38182</v>
      </c>
      <c r="E7486" s="5" t="s">
        <v>38183</v>
      </c>
      <c r="F7486" s="5" t="s">
        <v>37644</v>
      </c>
      <c r="G7486" s="6" t="s">
        <v>38184</v>
      </c>
      <c r="H7486" s="7" t="s">
        <v>38185</v>
      </c>
      <c r="I7486" s="8" t="str">
        <f t="shared" ref="I7486:I7487" si="69">LOWER(SUBSTITUTE(SUBSTITUTE(SUBSTITUTE(SUBSTITUTE(SUBSTITUTE(SUBSTITUTE(SUBSTITUTE(B7486,"S.L.",""),"SL",""),"S.A.",""),"SA","")," ",""),".",""),",",""))&amp;".com"</f>
        <v>hotellaventa.com</v>
      </c>
      <c r="J7486" s="5" t="s">
        <v>18</v>
      </c>
      <c r="K7486" s="4" t="s">
        <v>42</v>
      </c>
    </row>
    <row r="7487">
      <c r="A7487" s="4">
        <v>3677.0</v>
      </c>
      <c r="B7487" s="5" t="s">
        <v>38186</v>
      </c>
      <c r="C7487" s="5" t="s">
        <v>38187</v>
      </c>
      <c r="D7487" s="6" t="s">
        <v>38162</v>
      </c>
      <c r="E7487" s="5" t="s">
        <v>38163</v>
      </c>
      <c r="F7487" s="5" t="s">
        <v>37644</v>
      </c>
      <c r="G7487" s="6" t="s">
        <v>38188</v>
      </c>
      <c r="H7487" s="7" t="s">
        <v>38189</v>
      </c>
      <c r="I7487" s="8" t="str">
        <f t="shared" si="69"/>
        <v>dc.com</v>
      </c>
      <c r="J7487" s="5" t="s">
        <v>42</v>
      </c>
      <c r="K7487" s="5" t="s">
        <v>308</v>
      </c>
    </row>
    <row r="7488">
      <c r="A7488" s="4">
        <v>3678.0</v>
      </c>
      <c r="B7488" s="5" t="s">
        <v>38190</v>
      </c>
      <c r="C7488" s="5" t="s">
        <v>38191</v>
      </c>
      <c r="D7488" s="6" t="s">
        <v>38162</v>
      </c>
      <c r="E7488" s="5" t="s">
        <v>38163</v>
      </c>
      <c r="F7488" s="5" t="s">
        <v>37644</v>
      </c>
      <c r="G7488" s="6" t="s">
        <v>38188</v>
      </c>
      <c r="H7488" s="5" t="s">
        <v>38192</v>
      </c>
      <c r="I7488" s="8" t="s">
        <v>38193</v>
      </c>
      <c r="J7488" s="5" t="s">
        <v>93</v>
      </c>
      <c r="K7488" s="5" t="s">
        <v>280</v>
      </c>
    </row>
    <row r="7489">
      <c r="A7489" s="4">
        <v>3676.0</v>
      </c>
      <c r="B7489" s="5" t="s">
        <v>38194</v>
      </c>
      <c r="C7489" s="5" t="s">
        <v>38195</v>
      </c>
      <c r="D7489" s="6" t="s">
        <v>38162</v>
      </c>
      <c r="E7489" s="5" t="s">
        <v>38163</v>
      </c>
      <c r="F7489" s="5" t="s">
        <v>37644</v>
      </c>
      <c r="G7489" s="6" t="s">
        <v>38196</v>
      </c>
      <c r="H7489" s="5" t="s">
        <v>38197</v>
      </c>
      <c r="I7489" s="8" t="s">
        <v>38198</v>
      </c>
      <c r="J7489" s="5" t="s">
        <v>108</v>
      </c>
      <c r="K7489" s="5" t="s">
        <v>975</v>
      </c>
    </row>
    <row r="7490">
      <c r="A7490" s="4">
        <v>3675.0</v>
      </c>
      <c r="B7490" s="5" t="s">
        <v>38199</v>
      </c>
      <c r="C7490" s="5" t="s">
        <v>38200</v>
      </c>
      <c r="D7490" s="6" t="s">
        <v>38201</v>
      </c>
      <c r="E7490" s="5" t="s">
        <v>38202</v>
      </c>
      <c r="F7490" s="5" t="s">
        <v>8574</v>
      </c>
      <c r="G7490" s="6" t="s">
        <v>38203</v>
      </c>
      <c r="H7490" s="5" t="s">
        <v>38204</v>
      </c>
      <c r="I7490" s="8" t="s">
        <v>8719</v>
      </c>
      <c r="J7490" s="5" t="s">
        <v>51</v>
      </c>
      <c r="K7490" s="5" t="s">
        <v>170</v>
      </c>
    </row>
    <row r="7491">
      <c r="A7491" s="4">
        <v>3674.0</v>
      </c>
      <c r="B7491" s="5" t="s">
        <v>38205</v>
      </c>
      <c r="C7491" s="5" t="s">
        <v>38206</v>
      </c>
      <c r="D7491" s="6" t="s">
        <v>38207</v>
      </c>
      <c r="E7491" s="5" t="s">
        <v>38208</v>
      </c>
      <c r="F7491" s="5" t="s">
        <v>37644</v>
      </c>
      <c r="G7491" s="6" t="s">
        <v>38209</v>
      </c>
      <c r="H7491" s="5" t="s">
        <v>38210</v>
      </c>
      <c r="I7491" s="8" t="s">
        <v>38211</v>
      </c>
      <c r="J7491" s="5" t="s">
        <v>51</v>
      </c>
      <c r="K7491" s="5" t="s">
        <v>721</v>
      </c>
    </row>
    <row r="7492">
      <c r="A7492" s="4">
        <v>3673.0</v>
      </c>
      <c r="B7492" s="5" t="s">
        <v>38212</v>
      </c>
      <c r="C7492" s="5" t="s">
        <v>38213</v>
      </c>
      <c r="D7492" s="6" t="s">
        <v>38214</v>
      </c>
      <c r="E7492" s="5" t="s">
        <v>38215</v>
      </c>
      <c r="F7492" s="5" t="s">
        <v>37644</v>
      </c>
      <c r="G7492" s="6" t="s">
        <v>38216</v>
      </c>
      <c r="H7492" s="7" t="s">
        <v>38217</v>
      </c>
      <c r="I7492" s="18" t="s">
        <v>38218</v>
      </c>
      <c r="J7492" s="5" t="s">
        <v>753</v>
      </c>
      <c r="K7492" s="5" t="s">
        <v>679</v>
      </c>
    </row>
    <row r="7493">
      <c r="A7493" s="4">
        <v>3672.0</v>
      </c>
      <c r="B7493" s="5" t="s">
        <v>38219</v>
      </c>
      <c r="C7493" s="5" t="s">
        <v>38220</v>
      </c>
      <c r="D7493" s="6" t="s">
        <v>38221</v>
      </c>
      <c r="E7493" s="5" t="s">
        <v>38222</v>
      </c>
      <c r="F7493" s="5" t="s">
        <v>37644</v>
      </c>
      <c r="G7493" s="6" t="s">
        <v>38223</v>
      </c>
      <c r="H7493" s="5" t="s">
        <v>38224</v>
      </c>
      <c r="I7493" s="8" t="s">
        <v>38225</v>
      </c>
      <c r="J7493" s="5" t="s">
        <v>42</v>
      </c>
      <c r="K7493" s="5" t="s">
        <v>294</v>
      </c>
    </row>
    <row r="7494">
      <c r="A7494" s="4">
        <v>3671.0</v>
      </c>
      <c r="B7494" s="5" t="s">
        <v>38226</v>
      </c>
      <c r="C7494" s="5" t="s">
        <v>38227</v>
      </c>
      <c r="D7494" s="6" t="s">
        <v>38221</v>
      </c>
      <c r="E7494" s="5" t="s">
        <v>38222</v>
      </c>
      <c r="F7494" s="5" t="s">
        <v>37644</v>
      </c>
      <c r="G7494" s="6" t="s">
        <v>38228</v>
      </c>
      <c r="H7494" s="5" t="s">
        <v>38229</v>
      </c>
      <c r="I7494" s="8" t="s">
        <v>38230</v>
      </c>
      <c r="J7494" s="5" t="s">
        <v>18</v>
      </c>
      <c r="K7494" s="5" t="s">
        <v>27</v>
      </c>
    </row>
    <row r="7495">
      <c r="A7495" s="4">
        <v>3670.0</v>
      </c>
      <c r="B7495" s="5" t="s">
        <v>38231</v>
      </c>
      <c r="C7495" s="5" t="s">
        <v>38232</v>
      </c>
      <c r="D7495" s="6" t="s">
        <v>38233</v>
      </c>
      <c r="E7495" s="5" t="s">
        <v>38222</v>
      </c>
      <c r="F7495" s="5" t="s">
        <v>37644</v>
      </c>
      <c r="G7495" s="6" t="s">
        <v>38234</v>
      </c>
      <c r="H7495" s="5" t="s">
        <v>38235</v>
      </c>
      <c r="I7495" s="9" t="s">
        <v>38236</v>
      </c>
      <c r="J7495" s="5" t="s">
        <v>18</v>
      </c>
      <c r="K7495" s="5" t="s">
        <v>233</v>
      </c>
    </row>
    <row r="7496">
      <c r="A7496" s="4">
        <v>3669.0</v>
      </c>
      <c r="B7496" s="5" t="s">
        <v>38237</v>
      </c>
      <c r="C7496" s="5" t="s">
        <v>38238</v>
      </c>
      <c r="D7496" s="6" t="s">
        <v>38239</v>
      </c>
      <c r="E7496" s="5" t="s">
        <v>38240</v>
      </c>
      <c r="F7496" s="5" t="s">
        <v>37644</v>
      </c>
      <c r="G7496" s="6" t="s">
        <v>38241</v>
      </c>
      <c r="H7496" s="5" t="s">
        <v>38242</v>
      </c>
      <c r="I7496" s="8" t="s">
        <v>38243</v>
      </c>
      <c r="J7496" s="5" t="s">
        <v>108</v>
      </c>
      <c r="K7496" s="5" t="s">
        <v>260</v>
      </c>
    </row>
    <row r="7497">
      <c r="A7497" s="4">
        <v>3668.0</v>
      </c>
      <c r="B7497" s="5" t="s">
        <v>38244</v>
      </c>
      <c r="C7497" s="5" t="s">
        <v>38245</v>
      </c>
      <c r="D7497" s="6" t="s">
        <v>38246</v>
      </c>
      <c r="E7497" s="5" t="s">
        <v>38247</v>
      </c>
      <c r="F7497" s="5" t="s">
        <v>37644</v>
      </c>
      <c r="G7497" s="6" t="s">
        <v>38248</v>
      </c>
      <c r="H7497" s="5" t="s">
        <v>38249</v>
      </c>
      <c r="I7497" s="11" t="s">
        <v>38250</v>
      </c>
      <c r="J7497" s="5" t="s">
        <v>42</v>
      </c>
      <c r="K7497" s="5" t="s">
        <v>170</v>
      </c>
    </row>
    <row r="7498">
      <c r="A7498" s="4">
        <v>3667.0</v>
      </c>
      <c r="B7498" s="5" t="s">
        <v>38251</v>
      </c>
      <c r="C7498" s="5" t="s">
        <v>38252</v>
      </c>
      <c r="D7498" s="6" t="s">
        <v>37812</v>
      </c>
      <c r="E7498" s="5" t="s">
        <v>38253</v>
      </c>
      <c r="F7498" s="5" t="s">
        <v>37644</v>
      </c>
      <c r="G7498" s="6" t="s">
        <v>38254</v>
      </c>
      <c r="H7498" s="7" t="s">
        <v>38255</v>
      </c>
      <c r="I7498" s="8" t="str">
        <f>LOWER(SUBSTITUTE(SUBSTITUTE(SUBSTITUTE(SUBSTITUTE(SUBSTITUTE(SUBSTITUTE(SUBSTITUTE(B7498,"S.L.",""),"SL",""),"S.A.",""),"SA","")," ",""),".",""),",",""))&amp;".com"</f>
        <v>sierradeatapuerca.com</v>
      </c>
      <c r="J7498" s="5" t="s">
        <v>42</v>
      </c>
      <c r="K7498" s="5" t="s">
        <v>184</v>
      </c>
    </row>
    <row r="7499">
      <c r="A7499" s="4">
        <v>3666.0</v>
      </c>
      <c r="B7499" s="5" t="s">
        <v>38256</v>
      </c>
      <c r="C7499" s="5" t="s">
        <v>38257</v>
      </c>
      <c r="D7499" s="6" t="s">
        <v>37642</v>
      </c>
      <c r="E7499" s="5" t="s">
        <v>37643</v>
      </c>
      <c r="F7499" s="5" t="s">
        <v>37644</v>
      </c>
      <c r="G7499" s="6" t="s">
        <v>38258</v>
      </c>
      <c r="H7499" s="5" t="s">
        <v>38259</v>
      </c>
      <c r="I7499" s="8" t="s">
        <v>38260</v>
      </c>
      <c r="J7499" s="5" t="s">
        <v>108</v>
      </c>
      <c r="K7499" s="5" t="s">
        <v>754</v>
      </c>
    </row>
    <row r="7500">
      <c r="A7500" s="4">
        <v>3665.0</v>
      </c>
      <c r="B7500" s="5" t="s">
        <v>38261</v>
      </c>
      <c r="C7500" s="5" t="s">
        <v>38262</v>
      </c>
      <c r="D7500" s="6" t="s">
        <v>37818</v>
      </c>
      <c r="E7500" s="5" t="s">
        <v>37644</v>
      </c>
      <c r="F7500" s="5" t="s">
        <v>37644</v>
      </c>
      <c r="G7500" s="6" t="s">
        <v>38263</v>
      </c>
      <c r="H7500" s="5" t="s">
        <v>38264</v>
      </c>
      <c r="I7500" s="8" t="s">
        <v>38265</v>
      </c>
      <c r="J7500" s="5" t="s">
        <v>18</v>
      </c>
      <c r="K7500" s="5" t="s">
        <v>420</v>
      </c>
    </row>
    <row r="7501">
      <c r="A7501" s="4">
        <v>3664.0</v>
      </c>
      <c r="B7501" s="5" t="s">
        <v>38266</v>
      </c>
      <c r="C7501" s="5" t="s">
        <v>38267</v>
      </c>
      <c r="D7501" s="6" t="s">
        <v>38021</v>
      </c>
      <c r="E7501" s="5" t="s">
        <v>37644</v>
      </c>
      <c r="F7501" s="5" t="s">
        <v>37644</v>
      </c>
      <c r="G7501" s="6" t="s">
        <v>38268</v>
      </c>
      <c r="H7501" s="5" t="s">
        <v>38269</v>
      </c>
      <c r="I7501" s="8" t="s">
        <v>38270</v>
      </c>
      <c r="J7501" s="5" t="s">
        <v>42</v>
      </c>
      <c r="K7501" s="5" t="s">
        <v>5510</v>
      </c>
    </row>
    <row r="7502">
      <c r="A7502" s="4">
        <v>11415.0</v>
      </c>
      <c r="B7502" s="5" t="s">
        <v>38271</v>
      </c>
      <c r="C7502" s="5" t="s">
        <v>38272</v>
      </c>
      <c r="D7502" s="6" t="s">
        <v>38273</v>
      </c>
      <c r="E7502" s="5" t="s">
        <v>38274</v>
      </c>
      <c r="F7502" s="5" t="s">
        <v>37644</v>
      </c>
      <c r="G7502" s="12" t="s">
        <v>38275</v>
      </c>
      <c r="H7502" s="5" t="s">
        <v>38276</v>
      </c>
      <c r="I7502" s="8" t="s">
        <v>38277</v>
      </c>
      <c r="J7502" s="5" t="s">
        <v>51</v>
      </c>
      <c r="K7502" s="5" t="s">
        <v>233</v>
      </c>
    </row>
    <row r="7503">
      <c r="A7503" s="4">
        <v>11402.0</v>
      </c>
      <c r="B7503" s="5" t="s">
        <v>38278</v>
      </c>
      <c r="C7503" s="5" t="s">
        <v>38279</v>
      </c>
      <c r="D7503" s="6" t="s">
        <v>38280</v>
      </c>
      <c r="E7503" s="5" t="s">
        <v>38281</v>
      </c>
      <c r="F7503" s="5" t="s">
        <v>37644</v>
      </c>
      <c r="G7503" s="12" t="s">
        <v>38282</v>
      </c>
      <c r="H7503" s="5" t="s">
        <v>38283</v>
      </c>
      <c r="I7503" s="8" t="s">
        <v>38284</v>
      </c>
      <c r="J7503" s="5" t="s">
        <v>108</v>
      </c>
      <c r="K7503" s="4" t="s">
        <v>42</v>
      </c>
    </row>
    <row r="7504">
      <c r="A7504" s="4">
        <v>11397.0</v>
      </c>
      <c r="B7504" s="5" t="s">
        <v>38285</v>
      </c>
      <c r="C7504" s="5" t="s">
        <v>38286</v>
      </c>
      <c r="D7504" s="6" t="s">
        <v>37861</v>
      </c>
      <c r="E7504" s="5" t="s">
        <v>38287</v>
      </c>
      <c r="F7504" s="5" t="s">
        <v>37644</v>
      </c>
      <c r="G7504" s="12" t="s">
        <v>38288</v>
      </c>
      <c r="H7504" s="5" t="s">
        <v>38289</v>
      </c>
      <c r="I7504" s="8" t="s">
        <v>38290</v>
      </c>
      <c r="J7504" s="5" t="s">
        <v>42</v>
      </c>
      <c r="K7504" s="5" t="s">
        <v>9528</v>
      </c>
    </row>
    <row r="7505">
      <c r="A7505" s="4">
        <v>11404.0</v>
      </c>
      <c r="B7505" s="5" t="s">
        <v>38291</v>
      </c>
      <c r="C7505" s="5" t="s">
        <v>38292</v>
      </c>
      <c r="D7505" s="6" t="s">
        <v>37710</v>
      </c>
      <c r="E7505" s="5" t="s">
        <v>37711</v>
      </c>
      <c r="F7505" s="5" t="s">
        <v>37644</v>
      </c>
      <c r="G7505" s="12" t="s">
        <v>38293</v>
      </c>
      <c r="H7505" s="5" t="s">
        <v>38294</v>
      </c>
      <c r="I7505" s="8" t="s">
        <v>38295</v>
      </c>
      <c r="J7505" s="5" t="s">
        <v>93</v>
      </c>
      <c r="K7505" s="5" t="s">
        <v>19</v>
      </c>
    </row>
    <row r="7506">
      <c r="A7506" s="4">
        <v>11405.0</v>
      </c>
      <c r="B7506" s="5" t="s">
        <v>38296</v>
      </c>
      <c r="C7506" s="5" t="s">
        <v>38297</v>
      </c>
      <c r="D7506" s="6" t="s">
        <v>38298</v>
      </c>
      <c r="E7506" s="5" t="s">
        <v>38299</v>
      </c>
      <c r="F7506" s="5" t="s">
        <v>37644</v>
      </c>
      <c r="G7506" s="12" t="s">
        <v>38300</v>
      </c>
      <c r="H7506" s="5" t="s">
        <v>38301</v>
      </c>
      <c r="I7506" s="8" t="s">
        <v>38302</v>
      </c>
      <c r="J7506" s="5" t="s">
        <v>42</v>
      </c>
      <c r="K7506" s="5" t="s">
        <v>233</v>
      </c>
    </row>
    <row r="7507">
      <c r="A7507" s="4">
        <v>3663.0</v>
      </c>
      <c r="B7507" s="5" t="s">
        <v>38303</v>
      </c>
      <c r="C7507" s="5" t="s">
        <v>38304</v>
      </c>
      <c r="D7507" s="6" t="s">
        <v>38305</v>
      </c>
      <c r="E7507" s="5" t="s">
        <v>38306</v>
      </c>
      <c r="F7507" s="5" t="s">
        <v>38307</v>
      </c>
      <c r="G7507" s="6" t="s">
        <v>38308</v>
      </c>
      <c r="H7507" s="5" t="s">
        <v>38309</v>
      </c>
      <c r="I7507" s="8" t="s">
        <v>38310</v>
      </c>
      <c r="J7507" s="5" t="s">
        <v>42</v>
      </c>
      <c r="K7507" s="5" t="s">
        <v>66</v>
      </c>
    </row>
    <row r="7508">
      <c r="A7508" s="4">
        <v>3662.0</v>
      </c>
      <c r="B7508" s="5" t="s">
        <v>38311</v>
      </c>
      <c r="C7508" s="5" t="s">
        <v>38312</v>
      </c>
      <c r="D7508" s="6" t="s">
        <v>38313</v>
      </c>
      <c r="E7508" s="5" t="s">
        <v>38314</v>
      </c>
      <c r="F7508" s="5" t="s">
        <v>38307</v>
      </c>
      <c r="G7508" s="6" t="s">
        <v>38315</v>
      </c>
      <c r="H7508" s="5" t="s">
        <v>38316</v>
      </c>
      <c r="I7508" s="8" t="s">
        <v>38317</v>
      </c>
      <c r="J7508" s="5" t="s">
        <v>42</v>
      </c>
      <c r="K7508" s="5" t="s">
        <v>679</v>
      </c>
    </row>
    <row r="7509">
      <c r="A7509" s="4">
        <v>3661.0</v>
      </c>
      <c r="B7509" s="5" t="s">
        <v>38318</v>
      </c>
      <c r="C7509" s="5" t="s">
        <v>38319</v>
      </c>
      <c r="D7509" s="6" t="s">
        <v>38320</v>
      </c>
      <c r="E7509" s="5" t="s">
        <v>38321</v>
      </c>
      <c r="F7509" s="5" t="s">
        <v>38307</v>
      </c>
      <c r="G7509" s="6" t="s">
        <v>38322</v>
      </c>
      <c r="H7509" s="5" t="s">
        <v>38323</v>
      </c>
      <c r="I7509" s="8" t="s">
        <v>38324</v>
      </c>
      <c r="J7509" s="5" t="s">
        <v>108</v>
      </c>
      <c r="K7509" s="5" t="s">
        <v>160</v>
      </c>
    </row>
    <row r="7510">
      <c r="A7510" s="4">
        <v>3660.0</v>
      </c>
      <c r="B7510" s="5" t="s">
        <v>34732</v>
      </c>
      <c r="C7510" s="5" t="s">
        <v>38325</v>
      </c>
      <c r="D7510" s="6" t="s">
        <v>38320</v>
      </c>
      <c r="E7510" s="5" t="s">
        <v>38321</v>
      </c>
      <c r="F7510" s="5" t="s">
        <v>38307</v>
      </c>
      <c r="G7510" s="6" t="s">
        <v>38326</v>
      </c>
      <c r="H7510" s="5" t="s">
        <v>38327</v>
      </c>
      <c r="I7510" s="8" t="s">
        <v>38328</v>
      </c>
      <c r="J7510" s="5" t="s">
        <v>108</v>
      </c>
      <c r="K7510" s="5" t="s">
        <v>260</v>
      </c>
    </row>
    <row r="7511">
      <c r="A7511" s="4">
        <v>3659.0</v>
      </c>
      <c r="B7511" s="5" t="s">
        <v>38321</v>
      </c>
      <c r="C7511" s="5" t="s">
        <v>38329</v>
      </c>
      <c r="D7511" s="6" t="s">
        <v>38320</v>
      </c>
      <c r="E7511" s="5" t="s">
        <v>38321</v>
      </c>
      <c r="F7511" s="5" t="s">
        <v>38307</v>
      </c>
      <c r="G7511" s="6" t="s">
        <v>38330</v>
      </c>
      <c r="H7511" s="5" t="s">
        <v>38331</v>
      </c>
      <c r="I7511" s="8" t="s">
        <v>38332</v>
      </c>
      <c r="J7511" s="5" t="s">
        <v>51</v>
      </c>
      <c r="K7511" s="5" t="s">
        <v>212</v>
      </c>
    </row>
    <row r="7512">
      <c r="A7512" s="4">
        <v>3658.0</v>
      </c>
      <c r="B7512" s="5" t="s">
        <v>38333</v>
      </c>
      <c r="C7512" s="5" t="s">
        <v>38334</v>
      </c>
      <c r="D7512" s="6" t="s">
        <v>38335</v>
      </c>
      <c r="E7512" s="5" t="s">
        <v>38336</v>
      </c>
      <c r="F7512" s="5" t="s">
        <v>38307</v>
      </c>
      <c r="G7512" s="6" t="s">
        <v>38337</v>
      </c>
      <c r="H7512" s="5" t="s">
        <v>38338</v>
      </c>
      <c r="I7512" s="8" t="s">
        <v>38339</v>
      </c>
      <c r="J7512" s="5" t="s">
        <v>18</v>
      </c>
      <c r="K7512" s="4" t="s">
        <v>42</v>
      </c>
    </row>
    <row r="7513">
      <c r="A7513" s="4">
        <v>3657.0</v>
      </c>
      <c r="B7513" s="5" t="s">
        <v>38340</v>
      </c>
      <c r="C7513" s="5" t="s">
        <v>38341</v>
      </c>
      <c r="D7513" s="6" t="s">
        <v>38342</v>
      </c>
      <c r="E7513" s="5" t="s">
        <v>38336</v>
      </c>
      <c r="F7513" s="5" t="s">
        <v>38307</v>
      </c>
      <c r="G7513" s="6" t="s">
        <v>38343</v>
      </c>
      <c r="H7513" s="7" t="s">
        <v>38344</v>
      </c>
      <c r="I7513" s="8" t="str">
        <f>LOWER(SUBSTITUTE(SUBSTITUTE(SUBSTITUTE(SUBSTITUTE(SUBSTITUTE(SUBSTITUTE(SUBSTITUTE(B7513,"S.L.",""),"SL",""),"S.A.",""),"SA","")," ",""),".",""),",",""))&amp;".com"</f>
        <v>bilbaoartlodge.com</v>
      </c>
      <c r="J7513" s="5" t="s">
        <v>18</v>
      </c>
      <c r="K7513" s="4" t="s">
        <v>42</v>
      </c>
    </row>
    <row r="7514">
      <c r="A7514" s="4">
        <v>3656.0</v>
      </c>
      <c r="B7514" s="5" t="s">
        <v>38345</v>
      </c>
      <c r="C7514" s="5" t="s">
        <v>38346</v>
      </c>
      <c r="D7514" s="6" t="s">
        <v>38347</v>
      </c>
      <c r="E7514" s="5" t="s">
        <v>38348</v>
      </c>
      <c r="F7514" s="5" t="s">
        <v>38307</v>
      </c>
      <c r="G7514" s="6" t="s">
        <v>38349</v>
      </c>
      <c r="H7514" s="5" t="s">
        <v>38350</v>
      </c>
      <c r="I7514" s="8" t="s">
        <v>38351</v>
      </c>
      <c r="J7514" s="5" t="s">
        <v>42</v>
      </c>
      <c r="K7514" s="4" t="s">
        <v>42</v>
      </c>
    </row>
    <row r="7515">
      <c r="A7515" s="4">
        <v>3655.0</v>
      </c>
      <c r="B7515" s="5" t="s">
        <v>38352</v>
      </c>
      <c r="C7515" s="5" t="s">
        <v>38353</v>
      </c>
      <c r="D7515" s="6" t="s">
        <v>38354</v>
      </c>
      <c r="E7515" s="5" t="s">
        <v>38355</v>
      </c>
      <c r="F7515" s="5" t="s">
        <v>38307</v>
      </c>
      <c r="G7515" s="6" t="s">
        <v>38356</v>
      </c>
      <c r="H7515" s="5" t="s">
        <v>38357</v>
      </c>
      <c r="I7515" s="8" t="s">
        <v>38358</v>
      </c>
      <c r="J7515" s="5" t="s">
        <v>42</v>
      </c>
      <c r="K7515" s="5" t="s">
        <v>280</v>
      </c>
    </row>
    <row r="7516">
      <c r="A7516" s="4">
        <v>3654.0</v>
      </c>
      <c r="B7516" s="5" t="s">
        <v>38359</v>
      </c>
      <c r="C7516" s="5" t="s">
        <v>38360</v>
      </c>
      <c r="D7516" s="6" t="s">
        <v>38354</v>
      </c>
      <c r="E7516" s="5" t="s">
        <v>38355</v>
      </c>
      <c r="F7516" s="5" t="s">
        <v>38307</v>
      </c>
      <c r="G7516" s="6" t="s">
        <v>38361</v>
      </c>
      <c r="H7516" s="7" t="s">
        <v>38362</v>
      </c>
      <c r="I7516" s="4" t="str">
        <f>LOWER(SUBSTITUTE(SUBSTITUTE(SUBSTITUTE(SUBSTITUTE(SUBSTITUTE(SUBSTITUTE(SUBSTITUTE(B7516,"S.L.",""),"SL",""),"S.A.",""),"SA","")," ",""),".",""),",",""))&amp;".com"</f>
        <v>piñupe.com</v>
      </c>
      <c r="J7516" s="5" t="s">
        <v>18</v>
      </c>
      <c r="K7516" s="5" t="s">
        <v>19</v>
      </c>
    </row>
    <row r="7517">
      <c r="A7517" s="4">
        <v>3653.0</v>
      </c>
      <c r="B7517" s="5" t="s">
        <v>38363</v>
      </c>
      <c r="C7517" s="5" t="s">
        <v>38364</v>
      </c>
      <c r="D7517" s="6" t="s">
        <v>38354</v>
      </c>
      <c r="E7517" s="5" t="s">
        <v>38355</v>
      </c>
      <c r="F7517" s="5" t="s">
        <v>38307</v>
      </c>
      <c r="G7517" s="6" t="s">
        <v>38365</v>
      </c>
      <c r="H7517" s="7" t="s">
        <v>38366</v>
      </c>
      <c r="I7517" s="18" t="s">
        <v>38367</v>
      </c>
      <c r="J7517" s="5" t="s">
        <v>51</v>
      </c>
      <c r="K7517" s="5" t="s">
        <v>35</v>
      </c>
    </row>
    <row r="7518">
      <c r="A7518" s="4">
        <v>3652.0</v>
      </c>
      <c r="B7518" s="5" t="s">
        <v>38368</v>
      </c>
      <c r="C7518" s="5" t="s">
        <v>38369</v>
      </c>
      <c r="D7518" s="6" t="s">
        <v>38370</v>
      </c>
      <c r="E7518" s="5" t="s">
        <v>38371</v>
      </c>
      <c r="F7518" s="5" t="s">
        <v>38307</v>
      </c>
      <c r="G7518" s="6" t="s">
        <v>38372</v>
      </c>
      <c r="H7518" s="7" t="s">
        <v>38373</v>
      </c>
      <c r="I7518" s="18" t="s">
        <v>38374</v>
      </c>
      <c r="J7518" s="5" t="s">
        <v>108</v>
      </c>
      <c r="K7518" s="5" t="s">
        <v>1162</v>
      </c>
    </row>
    <row r="7519">
      <c r="A7519" s="4">
        <v>3651.0</v>
      </c>
      <c r="B7519" s="5" t="s">
        <v>38375</v>
      </c>
      <c r="C7519" s="5" t="s">
        <v>38376</v>
      </c>
      <c r="D7519" s="6" t="s">
        <v>38377</v>
      </c>
      <c r="E7519" s="5" t="s">
        <v>38378</v>
      </c>
      <c r="F7519" s="5" t="s">
        <v>38307</v>
      </c>
      <c r="G7519" s="6" t="s">
        <v>38379</v>
      </c>
      <c r="H7519" s="7" t="s">
        <v>38380</v>
      </c>
      <c r="I7519" s="18" t="s">
        <v>38381</v>
      </c>
      <c r="J7519" s="5" t="s">
        <v>93</v>
      </c>
      <c r="K7519" s="5" t="s">
        <v>950</v>
      </c>
    </row>
    <row r="7520">
      <c r="A7520" s="4">
        <v>3650.0</v>
      </c>
      <c r="B7520" s="5" t="s">
        <v>38382</v>
      </c>
      <c r="C7520" s="5" t="s">
        <v>38383</v>
      </c>
      <c r="D7520" s="6" t="s">
        <v>38384</v>
      </c>
      <c r="E7520" s="5" t="s">
        <v>38336</v>
      </c>
      <c r="F7520" s="5" t="s">
        <v>38307</v>
      </c>
      <c r="G7520" s="6" t="s">
        <v>38385</v>
      </c>
      <c r="H7520" s="5" t="s">
        <v>38386</v>
      </c>
      <c r="I7520" s="8" t="s">
        <v>38387</v>
      </c>
      <c r="J7520" s="5" t="s">
        <v>93</v>
      </c>
      <c r="K7520" s="5" t="s">
        <v>15297</v>
      </c>
    </row>
    <row r="7521">
      <c r="A7521" s="4">
        <v>3649.0</v>
      </c>
      <c r="B7521" s="5" t="s">
        <v>38388</v>
      </c>
      <c r="C7521" s="5" t="s">
        <v>38389</v>
      </c>
      <c r="D7521" s="6" t="s">
        <v>38390</v>
      </c>
      <c r="E7521" s="5" t="s">
        <v>38336</v>
      </c>
      <c r="F7521" s="5" t="s">
        <v>38307</v>
      </c>
      <c r="G7521" s="6" t="s">
        <v>38391</v>
      </c>
      <c r="H7521" s="7" t="s">
        <v>38392</v>
      </c>
      <c r="I7521" s="18" t="s">
        <v>38393</v>
      </c>
      <c r="J7521" s="5" t="s">
        <v>42</v>
      </c>
      <c r="K7521" s="4" t="s">
        <v>42</v>
      </c>
    </row>
    <row r="7522">
      <c r="A7522" s="4">
        <v>3648.0</v>
      </c>
      <c r="B7522" s="5" t="s">
        <v>38394</v>
      </c>
      <c r="C7522" s="5" t="s">
        <v>38395</v>
      </c>
      <c r="D7522" s="6" t="s">
        <v>38396</v>
      </c>
      <c r="E7522" s="5" t="s">
        <v>38397</v>
      </c>
      <c r="F7522" s="5" t="s">
        <v>38307</v>
      </c>
      <c r="G7522" s="6" t="s">
        <v>38398</v>
      </c>
      <c r="H7522" s="5" t="s">
        <v>38399</v>
      </c>
      <c r="I7522" s="8" t="s">
        <v>38400</v>
      </c>
      <c r="J7522" s="5" t="s">
        <v>93</v>
      </c>
      <c r="K7522" s="5" t="s">
        <v>679</v>
      </c>
    </row>
    <row r="7523">
      <c r="A7523" s="4">
        <v>3647.0</v>
      </c>
      <c r="B7523" s="5" t="s">
        <v>38401</v>
      </c>
      <c r="C7523" s="5" t="s">
        <v>38402</v>
      </c>
      <c r="D7523" s="6" t="s">
        <v>38396</v>
      </c>
      <c r="E7523" s="5" t="s">
        <v>38397</v>
      </c>
      <c r="F7523" s="5" t="s">
        <v>38307</v>
      </c>
      <c r="G7523" s="6" t="s">
        <v>38403</v>
      </c>
      <c r="H7523" s="7" t="s">
        <v>38404</v>
      </c>
      <c r="I7523" s="18" t="s">
        <v>38405</v>
      </c>
      <c r="J7523" s="5" t="s">
        <v>93</v>
      </c>
      <c r="K7523" s="5" t="s">
        <v>66</v>
      </c>
    </row>
    <row r="7524">
      <c r="A7524" s="4">
        <v>3646.0</v>
      </c>
      <c r="B7524" s="5" t="s">
        <v>38406</v>
      </c>
      <c r="C7524" s="5" t="s">
        <v>38407</v>
      </c>
      <c r="D7524" s="6" t="s">
        <v>38408</v>
      </c>
      <c r="E7524" s="5" t="s">
        <v>38409</v>
      </c>
      <c r="F7524" s="5" t="s">
        <v>38307</v>
      </c>
      <c r="G7524" s="6" t="s">
        <v>38410</v>
      </c>
      <c r="H7524" s="5" t="s">
        <v>38411</v>
      </c>
      <c r="I7524" s="8" t="s">
        <v>38412</v>
      </c>
      <c r="J7524" s="5" t="s">
        <v>93</v>
      </c>
      <c r="K7524" s="5" t="s">
        <v>578</v>
      </c>
    </row>
    <row r="7525">
      <c r="A7525" s="4">
        <v>3645.0</v>
      </c>
      <c r="B7525" s="5" t="s">
        <v>38413</v>
      </c>
      <c r="C7525" s="5" t="s">
        <v>38414</v>
      </c>
      <c r="D7525" s="6" t="s">
        <v>38408</v>
      </c>
      <c r="E7525" s="5" t="s">
        <v>38409</v>
      </c>
      <c r="F7525" s="5" t="s">
        <v>38307</v>
      </c>
      <c r="G7525" s="6" t="s">
        <v>38415</v>
      </c>
      <c r="H7525" s="5" t="s">
        <v>38416</v>
      </c>
      <c r="I7525" s="8" t="s">
        <v>38417</v>
      </c>
      <c r="J7525" s="5" t="s">
        <v>108</v>
      </c>
      <c r="K7525" s="5" t="s">
        <v>19</v>
      </c>
    </row>
    <row r="7526">
      <c r="A7526" s="4">
        <v>3644.0</v>
      </c>
      <c r="B7526" s="5" t="s">
        <v>38418</v>
      </c>
      <c r="C7526" s="5" t="s">
        <v>38419</v>
      </c>
      <c r="D7526" s="6" t="s">
        <v>38420</v>
      </c>
      <c r="E7526" s="5" t="s">
        <v>38421</v>
      </c>
      <c r="F7526" s="5" t="s">
        <v>38307</v>
      </c>
      <c r="G7526" s="6" t="s">
        <v>38422</v>
      </c>
      <c r="H7526" s="5" t="s">
        <v>38423</v>
      </c>
      <c r="I7526" s="8" t="s">
        <v>38424</v>
      </c>
      <c r="J7526" s="5" t="s">
        <v>108</v>
      </c>
      <c r="K7526" s="5" t="s">
        <v>1427</v>
      </c>
    </row>
    <row r="7527">
      <c r="A7527" s="4">
        <v>3643.0</v>
      </c>
      <c r="B7527" s="5" t="s">
        <v>38425</v>
      </c>
      <c r="C7527" s="5" t="s">
        <v>38426</v>
      </c>
      <c r="D7527" s="6" t="s">
        <v>38420</v>
      </c>
      <c r="E7527" s="5" t="s">
        <v>38421</v>
      </c>
      <c r="F7527" s="5" t="s">
        <v>38307</v>
      </c>
      <c r="G7527" s="6" t="s">
        <v>38427</v>
      </c>
      <c r="H7527" s="7" t="s">
        <v>38428</v>
      </c>
      <c r="I7527" s="18" t="s">
        <v>38429</v>
      </c>
      <c r="J7527" s="5" t="s">
        <v>42</v>
      </c>
      <c r="K7527" s="5" t="s">
        <v>921</v>
      </c>
    </row>
    <row r="7528">
      <c r="A7528" s="4">
        <v>3642.0</v>
      </c>
      <c r="B7528" s="5" t="s">
        <v>38430</v>
      </c>
      <c r="C7528" s="5" t="s">
        <v>38431</v>
      </c>
      <c r="D7528" s="6" t="s">
        <v>38432</v>
      </c>
      <c r="E7528" s="5" t="s">
        <v>38433</v>
      </c>
      <c r="F7528" s="5" t="s">
        <v>38307</v>
      </c>
      <c r="G7528" s="6" t="s">
        <v>38434</v>
      </c>
      <c r="H7528" s="5" t="s">
        <v>38435</v>
      </c>
      <c r="I7528" s="8" t="s">
        <v>38436</v>
      </c>
      <c r="J7528" s="5" t="s">
        <v>42</v>
      </c>
      <c r="K7528" s="4" t="s">
        <v>42</v>
      </c>
    </row>
    <row r="7529">
      <c r="A7529" s="4">
        <v>3641.0</v>
      </c>
      <c r="B7529" s="5" t="s">
        <v>38437</v>
      </c>
      <c r="C7529" s="5" t="s">
        <v>38438</v>
      </c>
      <c r="D7529" s="6" t="s">
        <v>38439</v>
      </c>
      <c r="E7529" s="5" t="s">
        <v>38440</v>
      </c>
      <c r="F7529" s="5" t="s">
        <v>38441</v>
      </c>
      <c r="G7529" s="6" t="s">
        <v>38442</v>
      </c>
      <c r="H7529" s="7" t="s">
        <v>38443</v>
      </c>
      <c r="I7529" s="18" t="s">
        <v>38444</v>
      </c>
      <c r="J7529" s="5" t="s">
        <v>51</v>
      </c>
      <c r="K7529" s="5" t="s">
        <v>254</v>
      </c>
    </row>
    <row r="7530">
      <c r="A7530" s="4">
        <v>3640.0</v>
      </c>
      <c r="B7530" s="5" t="s">
        <v>38445</v>
      </c>
      <c r="C7530" s="5" t="s">
        <v>38446</v>
      </c>
      <c r="D7530" s="6" t="s">
        <v>38447</v>
      </c>
      <c r="E7530" s="5" t="s">
        <v>38448</v>
      </c>
      <c r="F7530" s="5" t="s">
        <v>38307</v>
      </c>
      <c r="G7530" s="6" t="s">
        <v>38449</v>
      </c>
      <c r="H7530" s="5" t="s">
        <v>38450</v>
      </c>
      <c r="I7530" s="9" t="s">
        <v>38451</v>
      </c>
      <c r="J7530" s="5" t="s">
        <v>108</v>
      </c>
      <c r="K7530" s="5" t="s">
        <v>212</v>
      </c>
    </row>
    <row r="7531">
      <c r="A7531" s="4">
        <v>3639.0</v>
      </c>
      <c r="B7531" s="5" t="s">
        <v>38452</v>
      </c>
      <c r="C7531" s="5" t="s">
        <v>38453</v>
      </c>
      <c r="D7531" s="6" t="s">
        <v>38454</v>
      </c>
      <c r="E7531" s="5" t="s">
        <v>38455</v>
      </c>
      <c r="F7531" s="5" t="s">
        <v>38307</v>
      </c>
      <c r="G7531" s="6" t="s">
        <v>38456</v>
      </c>
      <c r="H7531" s="7" t="s">
        <v>38457</v>
      </c>
      <c r="I7531" s="4" t="str">
        <f t="shared" ref="I7531:I7532" si="70">LOWER(SUBSTITUTE(SUBSTITUTE(SUBSTITUTE(SUBSTITUTE(SUBSTITUTE(SUBSTITUTE(SUBSTITUTE(B7531,"S.L.",""),"SL",""),"S.A.",""),"SA","")," ",""),".",""),",",""))&amp;".com"</f>
        <v>hotelbeñaran.com</v>
      </c>
      <c r="J7531" s="5" t="s">
        <v>108</v>
      </c>
      <c r="K7531" s="5" t="s">
        <v>19</v>
      </c>
    </row>
    <row r="7532">
      <c r="A7532" s="4">
        <v>3638.0</v>
      </c>
      <c r="B7532" s="5" t="s">
        <v>38458</v>
      </c>
      <c r="C7532" s="5" t="s">
        <v>38459</v>
      </c>
      <c r="D7532" s="6" t="s">
        <v>38460</v>
      </c>
      <c r="E7532" s="5" t="s">
        <v>38461</v>
      </c>
      <c r="F7532" s="5" t="s">
        <v>38307</v>
      </c>
      <c r="G7532" s="6" t="s">
        <v>38462</v>
      </c>
      <c r="H7532" s="7" t="s">
        <v>38463</v>
      </c>
      <c r="I7532" s="8" t="str">
        <f t="shared" si="70"/>
        <v>muskiz.com</v>
      </c>
      <c r="J7532" s="5" t="s">
        <v>42</v>
      </c>
      <c r="K7532" s="5" t="s">
        <v>294</v>
      </c>
    </row>
    <row r="7533">
      <c r="A7533" s="4">
        <v>3637.0</v>
      </c>
      <c r="B7533" s="5" t="s">
        <v>38464</v>
      </c>
      <c r="C7533" s="5" t="s">
        <v>38465</v>
      </c>
      <c r="D7533" s="6" t="s">
        <v>38460</v>
      </c>
      <c r="E7533" s="5" t="s">
        <v>38461</v>
      </c>
      <c r="F7533" s="5" t="s">
        <v>38307</v>
      </c>
      <c r="G7533" s="6" t="s">
        <v>38466</v>
      </c>
      <c r="H7533" s="7" t="s">
        <v>38467</v>
      </c>
      <c r="I7533" s="18" t="s">
        <v>38468</v>
      </c>
      <c r="J7533" s="5" t="s">
        <v>108</v>
      </c>
      <c r="K7533" s="5" t="s">
        <v>260</v>
      </c>
    </row>
    <row r="7534">
      <c r="A7534" s="4">
        <v>3636.0</v>
      </c>
      <c r="B7534" s="5" t="s">
        <v>38469</v>
      </c>
      <c r="C7534" s="5" t="s">
        <v>38470</v>
      </c>
      <c r="D7534" s="6" t="s">
        <v>38460</v>
      </c>
      <c r="E7534" s="5" t="s">
        <v>38461</v>
      </c>
      <c r="F7534" s="5" t="s">
        <v>38307</v>
      </c>
      <c r="G7534" s="6" t="s">
        <v>38471</v>
      </c>
      <c r="H7534" s="7" t="s">
        <v>38467</v>
      </c>
      <c r="I7534" s="18" t="s">
        <v>38472</v>
      </c>
      <c r="J7534" s="5" t="s">
        <v>108</v>
      </c>
      <c r="K7534" s="5" t="s">
        <v>260</v>
      </c>
    </row>
    <row r="7535">
      <c r="A7535" s="4">
        <v>3635.0</v>
      </c>
      <c r="B7535" s="5" t="s">
        <v>38473</v>
      </c>
      <c r="C7535" s="5" t="s">
        <v>38474</v>
      </c>
      <c r="D7535" s="6" t="s">
        <v>38475</v>
      </c>
      <c r="E7535" s="5" t="s">
        <v>38476</v>
      </c>
      <c r="F7535" s="5" t="s">
        <v>38307</v>
      </c>
      <c r="G7535" s="6" t="s">
        <v>38477</v>
      </c>
      <c r="H7535" s="7" t="s">
        <v>38478</v>
      </c>
      <c r="I7535" s="4" t="str">
        <f>LOWER(SUBSTITUTE(SUBSTITUTE(SUBSTITUTE(SUBSTITUTE(SUBSTITUTE(SUBSTITUTE(SUBSTITUTE(B7535,"S.L.",""),"SL",""),"S.A.",""),"SA","")," ",""),".",""),",",""))&amp;".com"</f>
        <v>erreka-güeñes.com</v>
      </c>
      <c r="J7535" s="5" t="s">
        <v>42</v>
      </c>
      <c r="K7535" s="5" t="s">
        <v>115</v>
      </c>
    </row>
    <row r="7536">
      <c r="A7536" s="4">
        <v>3634.0</v>
      </c>
      <c r="B7536" s="5" t="s">
        <v>38479</v>
      </c>
      <c r="C7536" s="5" t="s">
        <v>38480</v>
      </c>
      <c r="D7536" s="6" t="s">
        <v>38390</v>
      </c>
      <c r="E7536" s="5" t="s">
        <v>38336</v>
      </c>
      <c r="F7536" s="5" t="s">
        <v>38307</v>
      </c>
      <c r="G7536" s="6" t="s">
        <v>38481</v>
      </c>
      <c r="H7536" s="7" t="s">
        <v>38482</v>
      </c>
      <c r="I7536" s="18" t="s">
        <v>38483</v>
      </c>
      <c r="J7536" s="5" t="s">
        <v>42</v>
      </c>
      <c r="K7536" s="5" t="s">
        <v>1086</v>
      </c>
    </row>
    <row r="7537">
      <c r="A7537" s="4">
        <v>3633.0</v>
      </c>
      <c r="B7537" s="5" t="s">
        <v>38484</v>
      </c>
      <c r="C7537" s="5" t="s">
        <v>38485</v>
      </c>
      <c r="D7537" s="6" t="s">
        <v>38486</v>
      </c>
      <c r="E7537" s="5" t="s">
        <v>38487</v>
      </c>
      <c r="F7537" s="5" t="s">
        <v>38307</v>
      </c>
      <c r="G7537" s="6" t="s">
        <v>38488</v>
      </c>
      <c r="H7537" s="5" t="s">
        <v>38489</v>
      </c>
      <c r="I7537" s="8" t="s">
        <v>38490</v>
      </c>
      <c r="J7537" s="5" t="s">
        <v>18</v>
      </c>
      <c r="K7537" s="4" t="s">
        <v>42</v>
      </c>
    </row>
    <row r="7538">
      <c r="A7538" s="4">
        <v>3632.0</v>
      </c>
      <c r="B7538" s="5" t="s">
        <v>38491</v>
      </c>
      <c r="C7538" s="5" t="s">
        <v>38492</v>
      </c>
      <c r="D7538" s="6" t="s">
        <v>38493</v>
      </c>
      <c r="E7538" s="5" t="s">
        <v>38336</v>
      </c>
      <c r="F7538" s="5" t="s">
        <v>38307</v>
      </c>
      <c r="G7538" s="6" t="s">
        <v>38494</v>
      </c>
      <c r="H7538" s="5" t="s">
        <v>38495</v>
      </c>
      <c r="I7538" s="8" t="s">
        <v>27513</v>
      </c>
      <c r="J7538" s="5" t="s">
        <v>93</v>
      </c>
      <c r="K7538" s="4" t="s">
        <v>42</v>
      </c>
    </row>
    <row r="7539">
      <c r="A7539" s="4">
        <v>3631.0</v>
      </c>
      <c r="B7539" s="5" t="s">
        <v>38496</v>
      </c>
      <c r="C7539" s="5" t="s">
        <v>38497</v>
      </c>
      <c r="D7539" s="6" t="s">
        <v>38498</v>
      </c>
      <c r="E7539" s="5" t="s">
        <v>38499</v>
      </c>
      <c r="F7539" s="5" t="s">
        <v>38307</v>
      </c>
      <c r="G7539" s="6" t="s">
        <v>38500</v>
      </c>
      <c r="H7539" s="5" t="s">
        <v>38501</v>
      </c>
      <c r="I7539" s="8" t="s">
        <v>38502</v>
      </c>
      <c r="J7539" s="5" t="s">
        <v>18</v>
      </c>
      <c r="K7539" s="4" t="s">
        <v>42</v>
      </c>
    </row>
    <row r="7540">
      <c r="A7540" s="4">
        <v>3630.0</v>
      </c>
      <c r="B7540" s="5" t="s">
        <v>38503</v>
      </c>
      <c r="C7540" s="5" t="s">
        <v>38504</v>
      </c>
      <c r="D7540" s="6" t="s">
        <v>38335</v>
      </c>
      <c r="E7540" s="5" t="s">
        <v>38336</v>
      </c>
      <c r="F7540" s="5" t="s">
        <v>38307</v>
      </c>
      <c r="G7540" s="6" t="s">
        <v>38505</v>
      </c>
      <c r="H7540" s="5" t="s">
        <v>37592</v>
      </c>
      <c r="I7540" s="9" t="s">
        <v>38506</v>
      </c>
      <c r="J7540" s="5" t="s">
        <v>42</v>
      </c>
      <c r="K7540" s="4" t="s">
        <v>42</v>
      </c>
    </row>
    <row r="7541">
      <c r="A7541" s="4">
        <v>3629.0</v>
      </c>
      <c r="B7541" s="5" t="s">
        <v>38507</v>
      </c>
      <c r="C7541" s="5" t="s">
        <v>38508</v>
      </c>
      <c r="D7541" s="6" t="s">
        <v>38509</v>
      </c>
      <c r="E7541" s="5" t="s">
        <v>38336</v>
      </c>
      <c r="F7541" s="5" t="s">
        <v>38307</v>
      </c>
      <c r="G7541" s="6" t="s">
        <v>38510</v>
      </c>
      <c r="H7541" s="5" t="s">
        <v>38511</v>
      </c>
      <c r="I7541" s="8" t="s">
        <v>38512</v>
      </c>
      <c r="J7541" s="5" t="s">
        <v>18</v>
      </c>
      <c r="K7541" s="4" t="s">
        <v>42</v>
      </c>
    </row>
    <row r="7542">
      <c r="A7542" s="4">
        <v>3628.0</v>
      </c>
      <c r="B7542" s="5" t="s">
        <v>38513</v>
      </c>
      <c r="C7542" s="5" t="s">
        <v>38514</v>
      </c>
      <c r="D7542" s="6" t="s">
        <v>38515</v>
      </c>
      <c r="E7542" s="5" t="s">
        <v>38336</v>
      </c>
      <c r="F7542" s="5" t="s">
        <v>38307</v>
      </c>
      <c r="G7542" s="6" t="s">
        <v>38516</v>
      </c>
      <c r="H7542" s="5" t="s">
        <v>38517</v>
      </c>
      <c r="I7542" s="8" t="s">
        <v>38518</v>
      </c>
      <c r="J7542" s="5" t="s">
        <v>42</v>
      </c>
      <c r="K7542" s="4" t="s">
        <v>42</v>
      </c>
    </row>
    <row r="7543">
      <c r="A7543" s="4">
        <v>3627.0</v>
      </c>
      <c r="B7543" s="5" t="s">
        <v>38519</v>
      </c>
      <c r="C7543" s="5" t="s">
        <v>38520</v>
      </c>
      <c r="D7543" s="6" t="s">
        <v>38521</v>
      </c>
      <c r="E7543" s="5" t="s">
        <v>38522</v>
      </c>
      <c r="F7543" s="5" t="s">
        <v>38307</v>
      </c>
      <c r="G7543" s="6" t="s">
        <v>38523</v>
      </c>
      <c r="H7543" s="7" t="s">
        <v>38524</v>
      </c>
      <c r="I7543" s="8" t="str">
        <f>LOWER(SUBSTITUTE(SUBSTITUTE(SUBSTITUTE(SUBSTITUTE(SUBSTITUTE(SUBSTITUTE(SUBSTITUTE(B7543,"S.L.",""),"SL",""),"S.A.",""),"SA","")," ",""),".",""),",",""))&amp;".com"</f>
        <v>urbansondikabyeurotels.com</v>
      </c>
      <c r="J7543" s="5" t="s">
        <v>42</v>
      </c>
      <c r="K7543" s="4" t="s">
        <v>42</v>
      </c>
    </row>
    <row r="7544">
      <c r="A7544" s="4">
        <v>3626.0</v>
      </c>
      <c r="B7544" s="5" t="s">
        <v>38525</v>
      </c>
      <c r="C7544" s="5" t="s">
        <v>38526</v>
      </c>
      <c r="D7544" s="6" t="s">
        <v>38527</v>
      </c>
      <c r="E7544" s="5" t="s">
        <v>38528</v>
      </c>
      <c r="F7544" s="5" t="s">
        <v>38307</v>
      </c>
      <c r="G7544" s="6" t="s">
        <v>38529</v>
      </c>
      <c r="H7544" s="5" t="s">
        <v>38530</v>
      </c>
      <c r="I7544" s="8" t="s">
        <v>38531</v>
      </c>
      <c r="J7544" s="5" t="s">
        <v>108</v>
      </c>
      <c r="K7544" s="5" t="s">
        <v>152</v>
      </c>
    </row>
    <row r="7545">
      <c r="A7545" s="4">
        <v>3625.0</v>
      </c>
      <c r="B7545" s="5" t="s">
        <v>38532</v>
      </c>
      <c r="C7545" s="5" t="s">
        <v>38533</v>
      </c>
      <c r="D7545" s="6" t="s">
        <v>38527</v>
      </c>
      <c r="E7545" s="5" t="s">
        <v>38528</v>
      </c>
      <c r="F7545" s="5" t="s">
        <v>38307</v>
      </c>
      <c r="G7545" s="6" t="s">
        <v>38534</v>
      </c>
      <c r="H7545" s="5" t="s">
        <v>38535</v>
      </c>
      <c r="I7545" s="9" t="s">
        <v>38536</v>
      </c>
      <c r="J7545" s="5" t="s">
        <v>108</v>
      </c>
      <c r="K7545" s="4" t="s">
        <v>42</v>
      </c>
    </row>
    <row r="7546">
      <c r="A7546" s="4">
        <v>3624.0</v>
      </c>
      <c r="B7546" s="5" t="s">
        <v>38537</v>
      </c>
      <c r="C7546" s="5" t="s">
        <v>38538</v>
      </c>
      <c r="D7546" s="6" t="s">
        <v>38539</v>
      </c>
      <c r="E7546" s="5" t="s">
        <v>38540</v>
      </c>
      <c r="F7546" s="5" t="s">
        <v>38307</v>
      </c>
      <c r="G7546" s="6" t="s">
        <v>38541</v>
      </c>
      <c r="H7546" s="5" t="s">
        <v>38542</v>
      </c>
      <c r="I7546" s="8" t="s">
        <v>38543</v>
      </c>
      <c r="J7546" s="5" t="s">
        <v>42</v>
      </c>
      <c r="K7546" s="5" t="s">
        <v>294</v>
      </c>
    </row>
    <row r="7547">
      <c r="A7547" s="4">
        <v>3623.0</v>
      </c>
      <c r="B7547" s="5" t="s">
        <v>38544</v>
      </c>
      <c r="C7547" s="5" t="s">
        <v>38545</v>
      </c>
      <c r="D7547" s="6" t="s">
        <v>38546</v>
      </c>
      <c r="E7547" s="5" t="s">
        <v>38547</v>
      </c>
      <c r="F7547" s="5" t="s">
        <v>38307</v>
      </c>
      <c r="G7547" s="6" t="s">
        <v>38548</v>
      </c>
      <c r="H7547" s="5" t="s">
        <v>38549</v>
      </c>
      <c r="I7547" s="8" t="s">
        <v>38550</v>
      </c>
      <c r="J7547" s="5" t="s">
        <v>108</v>
      </c>
      <c r="K7547" s="5" t="s">
        <v>260</v>
      </c>
    </row>
    <row r="7548">
      <c r="A7548" s="4">
        <v>3622.0</v>
      </c>
      <c r="B7548" s="5" t="s">
        <v>38551</v>
      </c>
      <c r="C7548" s="5" t="s">
        <v>38552</v>
      </c>
      <c r="D7548" s="6" t="s">
        <v>38546</v>
      </c>
      <c r="E7548" s="5" t="s">
        <v>38547</v>
      </c>
      <c r="F7548" s="5" t="s">
        <v>38307</v>
      </c>
      <c r="G7548" s="6" t="s">
        <v>38553</v>
      </c>
      <c r="H7548" s="5" t="s">
        <v>38554</v>
      </c>
      <c r="I7548" s="8" t="s">
        <v>38555</v>
      </c>
      <c r="J7548" s="5" t="s">
        <v>42</v>
      </c>
      <c r="K7548" s="5" t="s">
        <v>553</v>
      </c>
    </row>
    <row r="7549">
      <c r="A7549" s="4">
        <v>3621.0</v>
      </c>
      <c r="B7549" s="5" t="s">
        <v>38556</v>
      </c>
      <c r="C7549" s="5" t="s">
        <v>38557</v>
      </c>
      <c r="D7549" s="6" t="s">
        <v>38558</v>
      </c>
      <c r="E7549" s="5" t="s">
        <v>38433</v>
      </c>
      <c r="F7549" s="5" t="s">
        <v>38307</v>
      </c>
      <c r="G7549" s="6" t="s">
        <v>38559</v>
      </c>
      <c r="H7549" s="7" t="s">
        <v>38560</v>
      </c>
      <c r="I7549" s="8" t="str">
        <f>LOWER(SUBSTITUTE(SUBSTITUTE(SUBSTITUTE(SUBSTITUTE(SUBSTITUTE(SUBSTITUTE(SUBSTITUTE(B7549,"S.L.",""),"SL",""),"S.A.",""),"SA","")," ",""),".",""),",",""))&amp;".com"</f>
        <v>harrisonetxea.com</v>
      </c>
      <c r="J7549" s="5" t="s">
        <v>232</v>
      </c>
      <c r="K7549" s="5" t="s">
        <v>218</v>
      </c>
    </row>
    <row r="7550">
      <c r="A7550" s="4">
        <v>3620.0</v>
      </c>
      <c r="B7550" s="5" t="s">
        <v>38561</v>
      </c>
      <c r="C7550" s="5" t="s">
        <v>38562</v>
      </c>
      <c r="D7550" s="6" t="s">
        <v>38558</v>
      </c>
      <c r="E7550" s="5" t="s">
        <v>38433</v>
      </c>
      <c r="F7550" s="5" t="s">
        <v>38307</v>
      </c>
      <c r="G7550" s="6" t="s">
        <v>38563</v>
      </c>
      <c r="H7550" s="7" t="s">
        <v>38564</v>
      </c>
      <c r="I7550" s="18" t="s">
        <v>38565</v>
      </c>
      <c r="J7550" s="5" t="s">
        <v>93</v>
      </c>
      <c r="K7550" s="5" t="s">
        <v>308</v>
      </c>
    </row>
    <row r="7551">
      <c r="A7551" s="4">
        <v>3619.0</v>
      </c>
      <c r="B7551" s="5" t="s">
        <v>38566</v>
      </c>
      <c r="C7551" s="5" t="s">
        <v>38567</v>
      </c>
      <c r="D7551" s="6" t="s">
        <v>38568</v>
      </c>
      <c r="E7551" s="5" t="s">
        <v>38569</v>
      </c>
      <c r="F7551" s="5" t="s">
        <v>38307</v>
      </c>
      <c r="G7551" s="6" t="s">
        <v>38570</v>
      </c>
      <c r="H7551" s="7" t="s">
        <v>38571</v>
      </c>
      <c r="I7551" s="18" t="s">
        <v>38572</v>
      </c>
      <c r="J7551" s="5" t="s">
        <v>42</v>
      </c>
      <c r="K7551" s="5" t="s">
        <v>782</v>
      </c>
    </row>
    <row r="7552">
      <c r="A7552" s="4">
        <v>3618.0</v>
      </c>
      <c r="B7552" s="5" t="s">
        <v>38573</v>
      </c>
      <c r="C7552" s="5" t="s">
        <v>38574</v>
      </c>
      <c r="D7552" s="6" t="s">
        <v>38568</v>
      </c>
      <c r="E7552" s="5" t="s">
        <v>38575</v>
      </c>
      <c r="F7552" s="5" t="s">
        <v>38307</v>
      </c>
      <c r="G7552" s="6" t="s">
        <v>38576</v>
      </c>
      <c r="H7552" s="5" t="s">
        <v>38577</v>
      </c>
      <c r="I7552" s="9" t="s">
        <v>38578</v>
      </c>
      <c r="J7552" s="5" t="s">
        <v>42</v>
      </c>
      <c r="K7552" s="5" t="s">
        <v>553</v>
      </c>
    </row>
    <row r="7553">
      <c r="A7553" s="4">
        <v>3617.0</v>
      </c>
      <c r="B7553" s="5" t="s">
        <v>38579</v>
      </c>
      <c r="C7553" s="5" t="s">
        <v>38580</v>
      </c>
      <c r="D7553" s="6" t="s">
        <v>38581</v>
      </c>
      <c r="E7553" s="5" t="s">
        <v>38582</v>
      </c>
      <c r="F7553" s="5" t="s">
        <v>38307</v>
      </c>
      <c r="G7553" s="6" t="s">
        <v>38583</v>
      </c>
      <c r="H7553" s="5" t="s">
        <v>38584</v>
      </c>
      <c r="I7553" s="8" t="s">
        <v>38585</v>
      </c>
      <c r="J7553" s="5" t="s">
        <v>93</v>
      </c>
      <c r="K7553" s="5" t="s">
        <v>679</v>
      </c>
    </row>
    <row r="7554">
      <c r="A7554" s="4">
        <v>3616.0</v>
      </c>
      <c r="B7554" s="5" t="s">
        <v>38586</v>
      </c>
      <c r="C7554" s="5" t="s">
        <v>38587</v>
      </c>
      <c r="D7554" s="6" t="s">
        <v>38588</v>
      </c>
      <c r="E7554" s="5" t="s">
        <v>38589</v>
      </c>
      <c r="F7554" s="5" t="s">
        <v>38307</v>
      </c>
      <c r="G7554" s="6" t="s">
        <v>38590</v>
      </c>
      <c r="H7554" s="5" t="s">
        <v>38591</v>
      </c>
      <c r="I7554" s="8" t="s">
        <v>38592</v>
      </c>
      <c r="J7554" s="5" t="s">
        <v>18</v>
      </c>
      <c r="K7554" s="5" t="s">
        <v>420</v>
      </c>
    </row>
    <row r="7555">
      <c r="A7555" s="4">
        <v>3615.0</v>
      </c>
      <c r="B7555" s="5" t="s">
        <v>38593</v>
      </c>
      <c r="C7555" s="5" t="s">
        <v>38594</v>
      </c>
      <c r="D7555" s="6" t="s">
        <v>38588</v>
      </c>
      <c r="E7555" s="5" t="s">
        <v>38589</v>
      </c>
      <c r="F7555" s="5" t="s">
        <v>38307</v>
      </c>
      <c r="G7555" s="6" t="s">
        <v>38595</v>
      </c>
      <c r="H7555" s="5" t="s">
        <v>38596</v>
      </c>
      <c r="I7555" s="8" t="s">
        <v>38597</v>
      </c>
      <c r="J7555" s="5" t="s">
        <v>18</v>
      </c>
      <c r="K7555" s="5" t="s">
        <v>280</v>
      </c>
    </row>
    <row r="7556">
      <c r="A7556" s="4">
        <v>3614.0</v>
      </c>
      <c r="B7556" s="5" t="s">
        <v>38598</v>
      </c>
      <c r="C7556" s="5" t="s">
        <v>38599</v>
      </c>
      <c r="D7556" s="6" t="s">
        <v>38600</v>
      </c>
      <c r="E7556" s="5" t="s">
        <v>38601</v>
      </c>
      <c r="F7556" s="5" t="s">
        <v>38307</v>
      </c>
      <c r="G7556" s="6" t="s">
        <v>38602</v>
      </c>
      <c r="H7556" s="5" t="s">
        <v>38603</v>
      </c>
      <c r="I7556" s="8" t="s">
        <v>38604</v>
      </c>
      <c r="J7556" s="5" t="s">
        <v>108</v>
      </c>
      <c r="K7556" s="5" t="s">
        <v>52</v>
      </c>
    </row>
    <row r="7557">
      <c r="A7557" s="4">
        <v>3613.0</v>
      </c>
      <c r="B7557" s="5" t="s">
        <v>38605</v>
      </c>
      <c r="C7557" s="5" t="s">
        <v>38606</v>
      </c>
      <c r="D7557" s="6" t="s">
        <v>38607</v>
      </c>
      <c r="E7557" s="5" t="s">
        <v>38608</v>
      </c>
      <c r="F7557" s="5" t="s">
        <v>38307</v>
      </c>
      <c r="G7557" s="6" t="s">
        <v>38609</v>
      </c>
      <c r="H7557" s="5" t="s">
        <v>38610</v>
      </c>
      <c r="I7557" s="8" t="s">
        <v>38611</v>
      </c>
      <c r="J7557" s="5" t="s">
        <v>18</v>
      </c>
      <c r="K7557" s="5" t="s">
        <v>4685</v>
      </c>
    </row>
    <row r="7558">
      <c r="A7558" s="4">
        <v>3612.0</v>
      </c>
      <c r="B7558" s="5" t="s">
        <v>38612</v>
      </c>
      <c r="C7558" s="5" t="s">
        <v>38613</v>
      </c>
      <c r="D7558" s="6" t="s">
        <v>38607</v>
      </c>
      <c r="E7558" s="5" t="s">
        <v>38608</v>
      </c>
      <c r="F7558" s="5" t="s">
        <v>38307</v>
      </c>
      <c r="G7558" s="6" t="s">
        <v>38614</v>
      </c>
      <c r="H7558" s="5" t="s">
        <v>38615</v>
      </c>
      <c r="I7558" s="9" t="s">
        <v>38616</v>
      </c>
      <c r="J7558" s="5" t="s">
        <v>42</v>
      </c>
      <c r="K7558" s="5" t="s">
        <v>212</v>
      </c>
    </row>
    <row r="7559">
      <c r="A7559" s="4">
        <v>3611.0</v>
      </c>
      <c r="B7559" s="5" t="s">
        <v>38617</v>
      </c>
      <c r="C7559" s="5" t="s">
        <v>38618</v>
      </c>
      <c r="D7559" s="6" t="s">
        <v>38607</v>
      </c>
      <c r="E7559" s="5" t="s">
        <v>38608</v>
      </c>
      <c r="F7559" s="5" t="s">
        <v>38307</v>
      </c>
      <c r="G7559" s="6" t="s">
        <v>38619</v>
      </c>
      <c r="H7559" s="5" t="s">
        <v>18888</v>
      </c>
      <c r="I7559" s="8" t="s">
        <v>38620</v>
      </c>
      <c r="J7559" s="5" t="s">
        <v>51</v>
      </c>
      <c r="K7559" s="5" t="s">
        <v>921</v>
      </c>
    </row>
    <row r="7560">
      <c r="A7560" s="4">
        <v>3610.0</v>
      </c>
      <c r="B7560" s="5" t="s">
        <v>38621</v>
      </c>
      <c r="C7560" s="5" t="s">
        <v>38622</v>
      </c>
      <c r="D7560" s="6" t="s">
        <v>38623</v>
      </c>
      <c r="E7560" s="5" t="s">
        <v>38624</v>
      </c>
      <c r="F7560" s="5" t="s">
        <v>38307</v>
      </c>
      <c r="G7560" s="6" t="s">
        <v>38625</v>
      </c>
      <c r="H7560" s="5" t="s">
        <v>38626</v>
      </c>
      <c r="I7560" s="8" t="s">
        <v>38627</v>
      </c>
      <c r="J7560" s="5" t="s">
        <v>18</v>
      </c>
      <c r="K7560" s="5" t="s">
        <v>74</v>
      </c>
    </row>
    <row r="7561">
      <c r="A7561" s="4">
        <v>3609.0</v>
      </c>
      <c r="B7561" s="5" t="s">
        <v>38628</v>
      </c>
      <c r="C7561" s="5" t="s">
        <v>38629</v>
      </c>
      <c r="D7561" s="6" t="s">
        <v>38320</v>
      </c>
      <c r="E7561" s="5" t="s">
        <v>38321</v>
      </c>
      <c r="F7561" s="5" t="s">
        <v>38307</v>
      </c>
      <c r="G7561" s="6" t="s">
        <v>38630</v>
      </c>
      <c r="H7561" s="5" t="s">
        <v>38631</v>
      </c>
      <c r="I7561" s="8" t="s">
        <v>38632</v>
      </c>
      <c r="J7561" s="5" t="s">
        <v>108</v>
      </c>
      <c r="K7561" s="5" t="s">
        <v>260</v>
      </c>
    </row>
    <row r="7562">
      <c r="A7562" s="4">
        <v>3608.0</v>
      </c>
      <c r="B7562" s="5" t="s">
        <v>38633</v>
      </c>
      <c r="C7562" s="5" t="s">
        <v>38634</v>
      </c>
      <c r="D7562" s="6" t="s">
        <v>38635</v>
      </c>
      <c r="E7562" s="5" t="s">
        <v>38636</v>
      </c>
      <c r="F7562" s="5" t="s">
        <v>38307</v>
      </c>
      <c r="G7562" s="6" t="s">
        <v>38637</v>
      </c>
      <c r="H7562" s="5" t="s">
        <v>38638</v>
      </c>
      <c r="I7562" s="8" t="s">
        <v>38639</v>
      </c>
      <c r="J7562" s="5" t="s">
        <v>51</v>
      </c>
      <c r="K7562" s="5" t="s">
        <v>19</v>
      </c>
    </row>
    <row r="7563">
      <c r="A7563" s="4">
        <v>3607.0</v>
      </c>
      <c r="B7563" s="5" t="s">
        <v>38640</v>
      </c>
      <c r="C7563" s="5" t="s">
        <v>38641</v>
      </c>
      <c r="D7563" s="6" t="s">
        <v>38642</v>
      </c>
      <c r="E7563" s="5" t="s">
        <v>38643</v>
      </c>
      <c r="F7563" s="5" t="s">
        <v>38307</v>
      </c>
      <c r="G7563" s="6" t="s">
        <v>38644</v>
      </c>
      <c r="H7563" s="7" t="s">
        <v>38645</v>
      </c>
      <c r="I7563" s="8" t="str">
        <f>LOWER(SUBSTITUTE(SUBSTITUTE(SUBSTITUTE(SUBSTITUTE(SUBSTITUTE(SUBSTITUTE(SUBSTITUTE(B7563,"S.L.",""),"SL",""),"S.A.",""),"SA","")," ",""),".",""),",",""))&amp;".com"</f>
        <v>ziortzabeitia.com</v>
      </c>
      <c r="J7563" s="5" t="s">
        <v>18</v>
      </c>
      <c r="K7563" s="4" t="s">
        <v>42</v>
      </c>
    </row>
    <row r="7564">
      <c r="A7564" s="4">
        <v>3606.0</v>
      </c>
      <c r="B7564" s="5" t="s">
        <v>38646</v>
      </c>
      <c r="C7564" s="5" t="s">
        <v>38647</v>
      </c>
      <c r="D7564" s="6" t="s">
        <v>38648</v>
      </c>
      <c r="E7564" s="5" t="s">
        <v>38649</v>
      </c>
      <c r="F7564" s="5" t="s">
        <v>38307</v>
      </c>
      <c r="G7564" s="6" t="s">
        <v>38650</v>
      </c>
      <c r="H7564" s="5" t="s">
        <v>38651</v>
      </c>
      <c r="I7564" s="8" t="s">
        <v>38652</v>
      </c>
      <c r="J7564" s="5" t="s">
        <v>93</v>
      </c>
      <c r="K7564" s="5" t="s">
        <v>578</v>
      </c>
    </row>
    <row r="7565">
      <c r="A7565" s="4">
        <v>3605.0</v>
      </c>
      <c r="B7565" s="5" t="s">
        <v>38653</v>
      </c>
      <c r="C7565" s="5" t="s">
        <v>38654</v>
      </c>
      <c r="D7565" s="6" t="s">
        <v>38655</v>
      </c>
      <c r="E7565" s="5" t="s">
        <v>38656</v>
      </c>
      <c r="F7565" s="5" t="s">
        <v>38307</v>
      </c>
      <c r="G7565" s="6" t="s">
        <v>38657</v>
      </c>
      <c r="H7565" s="5" t="s">
        <v>38658</v>
      </c>
      <c r="I7565" s="8" t="s">
        <v>38659</v>
      </c>
      <c r="J7565" s="5" t="s">
        <v>18</v>
      </c>
      <c r="K7565" s="5" t="s">
        <v>27</v>
      </c>
    </row>
    <row r="7566">
      <c r="A7566" s="4">
        <v>3604.0</v>
      </c>
      <c r="B7566" s="5" t="s">
        <v>38660</v>
      </c>
      <c r="C7566" s="5" t="s">
        <v>38661</v>
      </c>
      <c r="D7566" s="6" t="s">
        <v>38342</v>
      </c>
      <c r="E7566" s="5" t="s">
        <v>38336</v>
      </c>
      <c r="F7566" s="5" t="s">
        <v>38307</v>
      </c>
      <c r="G7566" s="6" t="s">
        <v>38662</v>
      </c>
      <c r="H7566" s="5" t="s">
        <v>38517</v>
      </c>
      <c r="I7566" s="8" t="s">
        <v>38518</v>
      </c>
      <c r="J7566" s="5" t="s">
        <v>42</v>
      </c>
      <c r="K7566" s="5" t="s">
        <v>160</v>
      </c>
    </row>
    <row r="7567">
      <c r="A7567" s="4">
        <v>3603.0</v>
      </c>
      <c r="B7567" s="5" t="s">
        <v>38663</v>
      </c>
      <c r="C7567" s="5" t="s">
        <v>38664</v>
      </c>
      <c r="D7567" s="6" t="s">
        <v>38665</v>
      </c>
      <c r="E7567" s="5" t="s">
        <v>38336</v>
      </c>
      <c r="F7567" s="5" t="s">
        <v>38307</v>
      </c>
      <c r="G7567" s="6" t="s">
        <v>38666</v>
      </c>
      <c r="H7567" s="7" t="s">
        <v>38667</v>
      </c>
      <c r="I7567" s="8" t="str">
        <f t="shared" ref="I7567:I7569" si="71">LOWER(SUBSTITUTE(SUBSTITUTE(SUBSTITUTE(SUBSTITUTE(SUBSTITUTE(SUBSTITUTE(SUBSTITUTE(B7567,"S.L.",""),"SL",""),"S.A.",""),"SA","")," ",""),".",""),",",""))&amp;".com"</f>
        <v>hotellidar.com</v>
      </c>
      <c r="J7567" s="5" t="s">
        <v>18</v>
      </c>
      <c r="K7567" s="4" t="s">
        <v>42</v>
      </c>
    </row>
    <row r="7568">
      <c r="A7568" s="4">
        <v>3602.0</v>
      </c>
      <c r="B7568" s="5" t="s">
        <v>38668</v>
      </c>
      <c r="C7568" s="5" t="s">
        <v>38669</v>
      </c>
      <c r="D7568" s="6" t="s">
        <v>38670</v>
      </c>
      <c r="E7568" s="5" t="s">
        <v>38671</v>
      </c>
      <c r="F7568" s="5" t="s">
        <v>38307</v>
      </c>
      <c r="G7568" s="6" t="s">
        <v>38672</v>
      </c>
      <c r="H7568" s="7" t="s">
        <v>38673</v>
      </c>
      <c r="I7568" s="8" t="str">
        <f t="shared" si="71"/>
        <v>aretxala.com</v>
      </c>
      <c r="J7568" s="5" t="s">
        <v>18</v>
      </c>
      <c r="K7568" s="4" t="s">
        <v>42</v>
      </c>
    </row>
    <row r="7569">
      <c r="A7569" s="4">
        <v>3601.0</v>
      </c>
      <c r="B7569" s="5" t="s">
        <v>38674</v>
      </c>
      <c r="C7569" s="5" t="s">
        <v>38675</v>
      </c>
      <c r="D7569" s="6" t="s">
        <v>38420</v>
      </c>
      <c r="E7569" s="5" t="s">
        <v>38421</v>
      </c>
      <c r="F7569" s="5" t="s">
        <v>38307</v>
      </c>
      <c r="G7569" s="6" t="s">
        <v>38676</v>
      </c>
      <c r="H7569" s="7" t="s">
        <v>38677</v>
      </c>
      <c r="I7569" s="8" t="str">
        <f t="shared" si="71"/>
        <v>hotellauaxeta.com</v>
      </c>
      <c r="J7569" s="5" t="s">
        <v>108</v>
      </c>
      <c r="K7569" s="4" t="s">
        <v>42</v>
      </c>
    </row>
    <row r="7570">
      <c r="A7570" s="4">
        <v>11388.0</v>
      </c>
      <c r="B7570" s="5" t="s">
        <v>38678</v>
      </c>
      <c r="C7570" s="5" t="s">
        <v>38679</v>
      </c>
      <c r="D7570" s="6" t="s">
        <v>38680</v>
      </c>
      <c r="E7570" s="5" t="s">
        <v>38371</v>
      </c>
      <c r="F7570" s="5" t="s">
        <v>38307</v>
      </c>
      <c r="G7570" s="12" t="s">
        <v>38681</v>
      </c>
      <c r="H7570" s="5" t="s">
        <v>38682</v>
      </c>
      <c r="I7570" s="8" t="s">
        <v>38683</v>
      </c>
      <c r="J7570" s="5" t="s">
        <v>42</v>
      </c>
      <c r="K7570" s="5" t="s">
        <v>553</v>
      </c>
    </row>
    <row r="7571">
      <c r="A7571" s="4">
        <v>12023.0</v>
      </c>
      <c r="B7571" s="5" t="s">
        <v>38684</v>
      </c>
      <c r="C7571" s="5" t="s">
        <v>38685</v>
      </c>
      <c r="D7571" s="6" t="s">
        <v>38686</v>
      </c>
      <c r="E7571" s="5" t="s">
        <v>33829</v>
      </c>
      <c r="F7571" s="5" t="s">
        <v>7797</v>
      </c>
      <c r="G7571" s="12" t="s">
        <v>38687</v>
      </c>
      <c r="H7571" s="4" t="s">
        <v>38688</v>
      </c>
      <c r="I7571" s="8" t="s">
        <v>38689</v>
      </c>
      <c r="J7571" s="5" t="s">
        <v>93</v>
      </c>
      <c r="K7571" s="5" t="s">
        <v>233</v>
      </c>
    </row>
    <row r="7572">
      <c r="A7572" s="4">
        <v>3600.0</v>
      </c>
      <c r="B7572" s="5" t="s">
        <v>38690</v>
      </c>
      <c r="C7572" s="5" t="s">
        <v>38691</v>
      </c>
      <c r="D7572" s="6" t="s">
        <v>38692</v>
      </c>
      <c r="E7572" s="5" t="s">
        <v>38693</v>
      </c>
      <c r="F7572" s="5" t="s">
        <v>38441</v>
      </c>
      <c r="G7572" s="6" t="s">
        <v>38694</v>
      </c>
      <c r="H7572" s="5" t="s">
        <v>38695</v>
      </c>
      <c r="I7572" s="8" t="s">
        <v>41</v>
      </c>
      <c r="J7572" s="5" t="s">
        <v>108</v>
      </c>
      <c r="K7572" s="5" t="s">
        <v>6319</v>
      </c>
    </row>
    <row r="7573">
      <c r="A7573" s="4">
        <v>3599.0</v>
      </c>
      <c r="B7573" s="5" t="s">
        <v>38696</v>
      </c>
      <c r="C7573" s="5" t="s">
        <v>38697</v>
      </c>
      <c r="D7573" s="6" t="s">
        <v>38698</v>
      </c>
      <c r="E7573" s="5" t="s">
        <v>38699</v>
      </c>
      <c r="F7573" s="5" t="s">
        <v>38441</v>
      </c>
      <c r="G7573" s="6" t="s">
        <v>38700</v>
      </c>
      <c r="H7573" s="7" t="s">
        <v>38701</v>
      </c>
      <c r="I7573" s="8" t="str">
        <f>LOWER(SUBSTITUTE(SUBSTITUTE(SUBSTITUTE(SUBSTITUTE(SUBSTITUTE(SUBSTITUTE(SUBSTITUTE(B7573,"S.L.",""),"SL",""),"S.A.",""),"SA","")," ",""),".",""),",",""))&amp;".com"</f>
        <v>iaritz.com</v>
      </c>
      <c r="J7573" s="5" t="s">
        <v>108</v>
      </c>
      <c r="K7573" s="4" t="s">
        <v>42</v>
      </c>
    </row>
    <row r="7574">
      <c r="A7574" s="4">
        <v>3598.0</v>
      </c>
      <c r="B7574" s="5" t="s">
        <v>38702</v>
      </c>
      <c r="C7574" s="5" t="s">
        <v>38703</v>
      </c>
      <c r="D7574" s="6" t="s">
        <v>38704</v>
      </c>
      <c r="E7574" s="5" t="s">
        <v>38705</v>
      </c>
      <c r="F7574" s="5" t="s">
        <v>38441</v>
      </c>
      <c r="G7574" s="6" t="s">
        <v>38706</v>
      </c>
      <c r="H7574" s="5" t="s">
        <v>38707</v>
      </c>
      <c r="I7574" s="8" t="s">
        <v>38708</v>
      </c>
      <c r="J7574" s="5" t="s">
        <v>51</v>
      </c>
      <c r="K7574" s="5" t="s">
        <v>921</v>
      </c>
    </row>
    <row r="7575">
      <c r="A7575" s="4">
        <v>3597.0</v>
      </c>
      <c r="B7575" s="5" t="s">
        <v>38709</v>
      </c>
      <c r="C7575" s="5" t="s">
        <v>38710</v>
      </c>
      <c r="D7575" s="6" t="s">
        <v>38711</v>
      </c>
      <c r="E7575" s="5" t="s">
        <v>38712</v>
      </c>
      <c r="F7575" s="5" t="s">
        <v>38441</v>
      </c>
      <c r="G7575" s="6" t="s">
        <v>38713</v>
      </c>
      <c r="H7575" s="5" t="s">
        <v>38714</v>
      </c>
      <c r="I7575" s="8" t="s">
        <v>38715</v>
      </c>
      <c r="J7575" s="5" t="s">
        <v>18</v>
      </c>
      <c r="K7575" s="4" t="s">
        <v>42</v>
      </c>
    </row>
    <row r="7576">
      <c r="A7576" s="4">
        <v>3596.0</v>
      </c>
      <c r="B7576" s="5" t="s">
        <v>38716</v>
      </c>
      <c r="C7576" s="5" t="s">
        <v>38717</v>
      </c>
      <c r="D7576" s="6" t="s">
        <v>38718</v>
      </c>
      <c r="E7576" s="5" t="s">
        <v>38719</v>
      </c>
      <c r="F7576" s="5" t="s">
        <v>38441</v>
      </c>
      <c r="G7576" s="6" t="s">
        <v>38720</v>
      </c>
      <c r="H7576" s="5" t="s">
        <v>38721</v>
      </c>
      <c r="I7576" s="8" t="s">
        <v>38722</v>
      </c>
      <c r="J7576" s="5" t="s">
        <v>93</v>
      </c>
      <c r="K7576" s="5" t="s">
        <v>921</v>
      </c>
    </row>
    <row r="7577">
      <c r="A7577" s="4">
        <v>3595.0</v>
      </c>
      <c r="B7577" s="5" t="s">
        <v>38723</v>
      </c>
      <c r="C7577" s="5" t="s">
        <v>38724</v>
      </c>
      <c r="D7577" s="6"/>
      <c r="E7577" s="5" t="s">
        <v>38725</v>
      </c>
      <c r="F7577" s="5" t="s">
        <v>38726</v>
      </c>
      <c r="G7577" s="6" t="s">
        <v>38727</v>
      </c>
      <c r="H7577" s="7" t="s">
        <v>38728</v>
      </c>
      <c r="I7577" s="18" t="s">
        <v>38729</v>
      </c>
      <c r="J7577" s="5" t="s">
        <v>108</v>
      </c>
      <c r="K7577" s="5" t="s">
        <v>176</v>
      </c>
    </row>
    <row r="7578">
      <c r="A7578" s="4">
        <v>3594.0</v>
      </c>
      <c r="B7578" s="5" t="s">
        <v>38730</v>
      </c>
      <c r="C7578" s="5" t="s">
        <v>38731</v>
      </c>
      <c r="D7578" s="6" t="s">
        <v>38704</v>
      </c>
      <c r="E7578" s="5" t="s">
        <v>38705</v>
      </c>
      <c r="F7578" s="5" t="s">
        <v>38441</v>
      </c>
      <c r="G7578" s="6" t="s">
        <v>38732</v>
      </c>
      <c r="H7578" s="5" t="s">
        <v>38733</v>
      </c>
      <c r="I7578" s="8" t="s">
        <v>38734</v>
      </c>
      <c r="J7578" s="5" t="s">
        <v>93</v>
      </c>
      <c r="K7578" s="5" t="s">
        <v>679</v>
      </c>
    </row>
    <row r="7579">
      <c r="A7579" s="4">
        <v>3593.0</v>
      </c>
      <c r="B7579" s="5" t="s">
        <v>38735</v>
      </c>
      <c r="C7579" s="5" t="s">
        <v>38736</v>
      </c>
      <c r="D7579" s="6" t="s">
        <v>38737</v>
      </c>
      <c r="E7579" s="5" t="s">
        <v>38738</v>
      </c>
      <c r="F7579" s="5" t="s">
        <v>38307</v>
      </c>
      <c r="G7579" s="6" t="s">
        <v>38739</v>
      </c>
      <c r="H7579" s="5" t="s">
        <v>38740</v>
      </c>
      <c r="I7579" s="8" t="s">
        <v>38741</v>
      </c>
      <c r="J7579" s="5" t="s">
        <v>108</v>
      </c>
      <c r="K7579" s="5" t="s">
        <v>950</v>
      </c>
    </row>
    <row r="7580">
      <c r="A7580" s="4">
        <v>3592.0</v>
      </c>
      <c r="B7580" s="5" t="s">
        <v>38742</v>
      </c>
      <c r="C7580" s="5" t="s">
        <v>38743</v>
      </c>
      <c r="D7580" s="6" t="s">
        <v>38744</v>
      </c>
      <c r="E7580" s="5" t="s">
        <v>38745</v>
      </c>
      <c r="F7580" s="5" t="s">
        <v>38441</v>
      </c>
      <c r="G7580" s="6" t="s">
        <v>38746</v>
      </c>
      <c r="H7580" s="5" t="s">
        <v>38747</v>
      </c>
      <c r="I7580" s="8" t="s">
        <v>38748</v>
      </c>
      <c r="J7580" s="5" t="s">
        <v>108</v>
      </c>
      <c r="K7580" s="5" t="s">
        <v>74</v>
      </c>
    </row>
    <row r="7581">
      <c r="A7581" s="4">
        <v>3591.0</v>
      </c>
      <c r="B7581" s="5" t="s">
        <v>38749</v>
      </c>
      <c r="C7581" s="5" t="s">
        <v>38750</v>
      </c>
      <c r="D7581" s="6" t="s">
        <v>38751</v>
      </c>
      <c r="E7581" s="5" t="s">
        <v>38745</v>
      </c>
      <c r="F7581" s="5" t="s">
        <v>38441</v>
      </c>
      <c r="G7581" s="6" t="s">
        <v>38752</v>
      </c>
      <c r="H7581" s="7" t="s">
        <v>38753</v>
      </c>
      <c r="I7581" s="18" t="s">
        <v>38754</v>
      </c>
      <c r="J7581" s="5" t="s">
        <v>42</v>
      </c>
      <c r="K7581" s="5" t="s">
        <v>294</v>
      </c>
    </row>
    <row r="7582">
      <c r="A7582" s="4">
        <v>3590.0</v>
      </c>
      <c r="B7582" s="5" t="s">
        <v>38755</v>
      </c>
      <c r="C7582" s="5" t="s">
        <v>38756</v>
      </c>
      <c r="D7582" s="6" t="s">
        <v>38757</v>
      </c>
      <c r="E7582" s="5" t="s">
        <v>38758</v>
      </c>
      <c r="F7582" s="5" t="s">
        <v>38441</v>
      </c>
      <c r="G7582" s="6" t="s">
        <v>38759</v>
      </c>
      <c r="H7582" s="5" t="s">
        <v>38760</v>
      </c>
      <c r="I7582" s="8" t="s">
        <v>38761</v>
      </c>
      <c r="J7582" s="5" t="s">
        <v>93</v>
      </c>
      <c r="K7582" s="5" t="s">
        <v>553</v>
      </c>
    </row>
    <row r="7583">
      <c r="A7583" s="4">
        <v>3589.0</v>
      </c>
      <c r="B7583" s="5" t="s">
        <v>38762</v>
      </c>
      <c r="C7583" s="5" t="s">
        <v>38763</v>
      </c>
      <c r="D7583" s="6" t="s">
        <v>38764</v>
      </c>
      <c r="E7583" s="5" t="s">
        <v>38765</v>
      </c>
      <c r="F7583" s="5" t="s">
        <v>37644</v>
      </c>
      <c r="G7583" s="6" t="s">
        <v>38766</v>
      </c>
      <c r="H7583" s="7" t="s">
        <v>38767</v>
      </c>
      <c r="I7583" s="18" t="s">
        <v>38768</v>
      </c>
      <c r="J7583" s="5" t="s">
        <v>18</v>
      </c>
      <c r="K7583" s="4" t="s">
        <v>42</v>
      </c>
    </row>
    <row r="7584">
      <c r="A7584" s="4">
        <v>3588.0</v>
      </c>
      <c r="B7584" s="5" t="s">
        <v>38769</v>
      </c>
      <c r="C7584" s="5" t="s">
        <v>38770</v>
      </c>
      <c r="D7584" s="6" t="s">
        <v>38771</v>
      </c>
      <c r="E7584" s="5" t="s">
        <v>38693</v>
      </c>
      <c r="F7584" s="5" t="s">
        <v>38441</v>
      </c>
      <c r="G7584" s="6" t="s">
        <v>38772</v>
      </c>
      <c r="H7584" s="5" t="s">
        <v>38773</v>
      </c>
      <c r="I7584" s="8" t="s">
        <v>38774</v>
      </c>
      <c r="J7584" s="5" t="s">
        <v>18</v>
      </c>
      <c r="K7584" s="5" t="s">
        <v>368</v>
      </c>
    </row>
    <row r="7585">
      <c r="A7585" s="4">
        <v>3587.0</v>
      </c>
      <c r="B7585" s="5" t="s">
        <v>38775</v>
      </c>
      <c r="C7585" s="5" t="s">
        <v>38776</v>
      </c>
      <c r="D7585" s="6" t="s">
        <v>38777</v>
      </c>
      <c r="E7585" s="5" t="s">
        <v>38778</v>
      </c>
      <c r="F7585" s="5" t="s">
        <v>38441</v>
      </c>
      <c r="G7585" s="6" t="s">
        <v>38779</v>
      </c>
      <c r="H7585" s="5" t="s">
        <v>38780</v>
      </c>
      <c r="I7585" s="8" t="s">
        <v>38781</v>
      </c>
      <c r="J7585" s="5" t="s">
        <v>51</v>
      </c>
      <c r="K7585" s="5" t="s">
        <v>679</v>
      </c>
    </row>
    <row r="7586">
      <c r="A7586" s="4">
        <v>3586.0</v>
      </c>
      <c r="B7586" s="5" t="s">
        <v>38782</v>
      </c>
      <c r="C7586" s="5" t="s">
        <v>38783</v>
      </c>
      <c r="D7586" s="6" t="s">
        <v>38784</v>
      </c>
      <c r="E7586" s="5" t="s">
        <v>38785</v>
      </c>
      <c r="F7586" s="5" t="s">
        <v>38441</v>
      </c>
      <c r="G7586" s="6" t="s">
        <v>38786</v>
      </c>
      <c r="H7586" s="5" t="s">
        <v>38787</v>
      </c>
      <c r="I7586" s="9" t="s">
        <v>38788</v>
      </c>
      <c r="J7586" s="5" t="s">
        <v>42</v>
      </c>
      <c r="K7586" s="5" t="s">
        <v>6053</v>
      </c>
    </row>
    <row r="7587">
      <c r="A7587" s="4">
        <v>3585.0</v>
      </c>
      <c r="B7587" s="5" t="s">
        <v>38789</v>
      </c>
      <c r="C7587" s="5" t="s">
        <v>38790</v>
      </c>
      <c r="D7587" s="6" t="s">
        <v>38791</v>
      </c>
      <c r="E7587" s="5" t="s">
        <v>38693</v>
      </c>
      <c r="F7587" s="5" t="s">
        <v>38441</v>
      </c>
      <c r="G7587" s="6" t="s">
        <v>38792</v>
      </c>
      <c r="H7587" s="7" t="s">
        <v>38793</v>
      </c>
      <c r="I7587" s="18" t="s">
        <v>38794</v>
      </c>
      <c r="J7587" s="5" t="s">
        <v>42</v>
      </c>
      <c r="K7587" s="4" t="s">
        <v>42</v>
      </c>
    </row>
    <row r="7588">
      <c r="A7588" s="4">
        <v>3584.0</v>
      </c>
      <c r="B7588" s="5" t="s">
        <v>38795</v>
      </c>
      <c r="C7588" s="5" t="s">
        <v>38796</v>
      </c>
      <c r="D7588" s="6" t="s">
        <v>38797</v>
      </c>
      <c r="E7588" s="5" t="s">
        <v>38798</v>
      </c>
      <c r="F7588" s="5" t="s">
        <v>38441</v>
      </c>
      <c r="G7588" s="6" t="s">
        <v>38799</v>
      </c>
      <c r="H7588" s="5" t="s">
        <v>38800</v>
      </c>
      <c r="I7588" s="8" t="s">
        <v>38801</v>
      </c>
      <c r="J7588" s="5" t="s">
        <v>93</v>
      </c>
      <c r="K7588" s="5" t="s">
        <v>711</v>
      </c>
    </row>
    <row r="7589">
      <c r="A7589" s="4">
        <v>3583.0</v>
      </c>
      <c r="B7589" s="5" t="s">
        <v>38802</v>
      </c>
      <c r="C7589" s="5" t="s">
        <v>38803</v>
      </c>
      <c r="D7589" s="6" t="s">
        <v>38804</v>
      </c>
      <c r="E7589" s="5" t="s">
        <v>38805</v>
      </c>
      <c r="F7589" s="5" t="s">
        <v>38441</v>
      </c>
      <c r="G7589" s="6" t="s">
        <v>38806</v>
      </c>
      <c r="H7589" s="5" t="s">
        <v>38807</v>
      </c>
      <c r="I7589" s="8" t="s">
        <v>38808</v>
      </c>
      <c r="J7589" s="5" t="s">
        <v>42</v>
      </c>
      <c r="K7589" s="4" t="s">
        <v>42</v>
      </c>
    </row>
    <row r="7590">
      <c r="A7590" s="4">
        <v>3582.0</v>
      </c>
      <c r="B7590" s="5" t="s">
        <v>38809</v>
      </c>
      <c r="C7590" s="5" t="s">
        <v>38810</v>
      </c>
      <c r="D7590" s="6" t="s">
        <v>38811</v>
      </c>
      <c r="E7590" s="5" t="s">
        <v>38693</v>
      </c>
      <c r="F7590" s="5" t="s">
        <v>38441</v>
      </c>
      <c r="G7590" s="6" t="s">
        <v>38812</v>
      </c>
      <c r="H7590" s="5" t="s">
        <v>38813</v>
      </c>
      <c r="I7590" s="8" t="s">
        <v>38814</v>
      </c>
      <c r="J7590" s="5" t="s">
        <v>18</v>
      </c>
      <c r="K7590" s="5" t="s">
        <v>160</v>
      </c>
    </row>
    <row r="7591">
      <c r="A7591" s="4">
        <v>3581.0</v>
      </c>
      <c r="B7591" s="5" t="s">
        <v>38815</v>
      </c>
      <c r="C7591" s="5" t="s">
        <v>38816</v>
      </c>
      <c r="D7591" s="6" t="s">
        <v>38817</v>
      </c>
      <c r="E7591" s="5" t="s">
        <v>38818</v>
      </c>
      <c r="F7591" s="5" t="s">
        <v>38441</v>
      </c>
      <c r="G7591" s="6" t="s">
        <v>38819</v>
      </c>
      <c r="H7591" s="5" t="s">
        <v>38807</v>
      </c>
      <c r="I7591" s="8" t="s">
        <v>38808</v>
      </c>
      <c r="J7591" s="5" t="s">
        <v>42</v>
      </c>
      <c r="K7591" s="5" t="s">
        <v>109</v>
      </c>
    </row>
    <row r="7592">
      <c r="A7592" s="4">
        <v>3580.0</v>
      </c>
      <c r="B7592" s="5" t="s">
        <v>18264</v>
      </c>
      <c r="C7592" s="5" t="s">
        <v>38820</v>
      </c>
      <c r="D7592" s="6" t="s">
        <v>38771</v>
      </c>
      <c r="E7592" s="5" t="s">
        <v>38693</v>
      </c>
      <c r="F7592" s="5" t="s">
        <v>38441</v>
      </c>
      <c r="G7592" s="6" t="s">
        <v>38821</v>
      </c>
      <c r="H7592" s="5" t="s">
        <v>38822</v>
      </c>
      <c r="I7592" s="8" t="s">
        <v>38823</v>
      </c>
      <c r="J7592" s="5" t="s">
        <v>108</v>
      </c>
      <c r="K7592" s="5" t="s">
        <v>679</v>
      </c>
    </row>
    <row r="7593">
      <c r="A7593" s="4">
        <v>3579.0</v>
      </c>
      <c r="B7593" s="5" t="s">
        <v>38824</v>
      </c>
      <c r="C7593" s="5" t="s">
        <v>38825</v>
      </c>
      <c r="D7593" s="6" t="s">
        <v>38771</v>
      </c>
      <c r="E7593" s="5" t="s">
        <v>38693</v>
      </c>
      <c r="F7593" s="5" t="s">
        <v>38441</v>
      </c>
      <c r="G7593" s="6" t="s">
        <v>38826</v>
      </c>
      <c r="H7593" s="7" t="s">
        <v>38827</v>
      </c>
      <c r="I7593" s="8" t="str">
        <f>LOWER(SUBSTITUTE(SUBSTITUTE(SUBSTITUTE(SUBSTITUTE(SUBSTITUTE(SUBSTITUTE(SUBSTITUTE(B7593,"S.L.",""),"SL",""),"S.A.",""),"SA","")," ",""),".",""),",",""))&amp;".com"</f>
        <v>hotelguria.com</v>
      </c>
      <c r="J7593" s="5" t="s">
        <v>108</v>
      </c>
      <c r="K7593" s="5" t="s">
        <v>721</v>
      </c>
    </row>
    <row r="7594">
      <c r="A7594" s="4">
        <v>3578.0</v>
      </c>
      <c r="B7594" s="5" t="s">
        <v>38828</v>
      </c>
      <c r="C7594" s="5" t="s">
        <v>38829</v>
      </c>
      <c r="D7594" s="6" t="s">
        <v>38830</v>
      </c>
      <c r="E7594" s="5" t="s">
        <v>38831</v>
      </c>
      <c r="F7594" s="5" t="s">
        <v>38441</v>
      </c>
      <c r="G7594" s="6" t="s">
        <v>38832</v>
      </c>
      <c r="H7594" s="7" t="s">
        <v>38833</v>
      </c>
      <c r="I7594" s="18" t="s">
        <v>38834</v>
      </c>
      <c r="J7594" s="5" t="s">
        <v>108</v>
      </c>
      <c r="K7594" s="4" t="s">
        <v>42</v>
      </c>
    </row>
    <row r="7595">
      <c r="A7595" s="4">
        <v>3577.0</v>
      </c>
      <c r="B7595" s="5" t="s">
        <v>38835</v>
      </c>
      <c r="C7595" s="5" t="s">
        <v>38836</v>
      </c>
      <c r="D7595" s="6" t="s">
        <v>38837</v>
      </c>
      <c r="E7595" s="5" t="s">
        <v>38693</v>
      </c>
      <c r="F7595" s="5" t="s">
        <v>38441</v>
      </c>
      <c r="G7595" s="6" t="s">
        <v>38838</v>
      </c>
      <c r="H7595" s="5" t="s">
        <v>38839</v>
      </c>
      <c r="I7595" s="8" t="s">
        <v>38840</v>
      </c>
      <c r="J7595" s="5" t="s">
        <v>108</v>
      </c>
      <c r="K7595" s="5" t="s">
        <v>19</v>
      </c>
    </row>
    <row r="7596">
      <c r="A7596" s="4">
        <v>3576.0</v>
      </c>
      <c r="B7596" s="5" t="s">
        <v>38841</v>
      </c>
      <c r="C7596" s="5" t="s">
        <v>38842</v>
      </c>
      <c r="D7596" s="6" t="s">
        <v>38830</v>
      </c>
      <c r="E7596" s="5" t="s">
        <v>38693</v>
      </c>
      <c r="F7596" s="5" t="s">
        <v>38441</v>
      </c>
      <c r="G7596" s="6" t="s">
        <v>38843</v>
      </c>
      <c r="H7596" s="5" t="s">
        <v>38844</v>
      </c>
      <c r="I7596" s="8" t="s">
        <v>38845</v>
      </c>
      <c r="J7596" s="5" t="s">
        <v>51</v>
      </c>
      <c r="K7596" s="5" t="s">
        <v>27</v>
      </c>
    </row>
    <row r="7597">
      <c r="A7597" s="4">
        <v>3575.0</v>
      </c>
      <c r="B7597" s="5" t="s">
        <v>38846</v>
      </c>
      <c r="C7597" s="5" t="s">
        <v>38847</v>
      </c>
      <c r="D7597" s="6" t="s">
        <v>38848</v>
      </c>
      <c r="E7597" s="5" t="s">
        <v>38693</v>
      </c>
      <c r="F7597" s="5" t="s">
        <v>38441</v>
      </c>
      <c r="G7597" s="6" t="s">
        <v>38849</v>
      </c>
      <c r="H7597" s="5" t="s">
        <v>38850</v>
      </c>
      <c r="I7597" s="9" t="s">
        <v>38851</v>
      </c>
      <c r="J7597" s="5" t="s">
        <v>108</v>
      </c>
      <c r="K7597" s="5" t="s">
        <v>420</v>
      </c>
    </row>
    <row r="7598">
      <c r="A7598" s="4">
        <v>3574.0</v>
      </c>
      <c r="B7598" s="5" t="s">
        <v>38852</v>
      </c>
      <c r="C7598" s="5" t="s">
        <v>38853</v>
      </c>
      <c r="D7598" s="6" t="s">
        <v>38854</v>
      </c>
      <c r="E7598" s="5" t="s">
        <v>38693</v>
      </c>
      <c r="F7598" s="5" t="s">
        <v>38441</v>
      </c>
      <c r="G7598" s="6" t="s">
        <v>38855</v>
      </c>
      <c r="H7598" s="7" t="s">
        <v>38856</v>
      </c>
      <c r="I7598" s="18" t="s">
        <v>38857</v>
      </c>
      <c r="J7598" s="5" t="s">
        <v>18</v>
      </c>
      <c r="K7598" s="5" t="s">
        <v>1985</v>
      </c>
    </row>
    <row r="7599">
      <c r="A7599" s="4">
        <v>3573.0</v>
      </c>
      <c r="B7599" s="5" t="s">
        <v>38858</v>
      </c>
      <c r="C7599" s="5" t="s">
        <v>38859</v>
      </c>
      <c r="D7599" s="6" t="s">
        <v>38860</v>
      </c>
      <c r="E7599" s="5" t="s">
        <v>38693</v>
      </c>
      <c r="F7599" s="5" t="s">
        <v>38441</v>
      </c>
      <c r="G7599" s="6" t="s">
        <v>38861</v>
      </c>
      <c r="H7599" s="5" t="s">
        <v>38862</v>
      </c>
      <c r="I7599" s="8" t="s">
        <v>38863</v>
      </c>
      <c r="J7599" s="5" t="s">
        <v>108</v>
      </c>
      <c r="K7599" s="5" t="s">
        <v>27</v>
      </c>
    </row>
    <row r="7600">
      <c r="A7600" s="4">
        <v>3572.0</v>
      </c>
      <c r="B7600" s="5" t="s">
        <v>8447</v>
      </c>
      <c r="C7600" s="5" t="s">
        <v>38864</v>
      </c>
      <c r="D7600" s="6" t="s">
        <v>38865</v>
      </c>
      <c r="E7600" s="5" t="s">
        <v>38693</v>
      </c>
      <c r="F7600" s="5" t="s">
        <v>38441</v>
      </c>
      <c r="G7600" s="6" t="s">
        <v>38866</v>
      </c>
      <c r="H7600" s="7" t="s">
        <v>38867</v>
      </c>
      <c r="I7600" s="18" t="s">
        <v>38868</v>
      </c>
      <c r="J7600" s="5" t="s">
        <v>108</v>
      </c>
      <c r="K7600" s="5" t="s">
        <v>6696</v>
      </c>
    </row>
    <row r="7601">
      <c r="A7601" s="4">
        <v>3571.0</v>
      </c>
      <c r="B7601" s="5" t="s">
        <v>38869</v>
      </c>
      <c r="C7601" s="5" t="s">
        <v>38870</v>
      </c>
      <c r="D7601" s="6" t="s">
        <v>38811</v>
      </c>
      <c r="E7601" s="5" t="s">
        <v>38693</v>
      </c>
      <c r="F7601" s="5" t="s">
        <v>38441</v>
      </c>
      <c r="G7601" s="6" t="s">
        <v>38871</v>
      </c>
      <c r="H7601" s="7" t="s">
        <v>38872</v>
      </c>
      <c r="I7601" s="8" t="str">
        <f>LOWER(SUBSTITUTE(SUBSTITUTE(SUBSTITUTE(SUBSTITUTE(SUBSTITUTE(SUBSTITUTE(SUBSTITUTE(B7601,"S.L.",""),"SL",""),"S.A.",""),"SA","")," ",""),".",""),",",""))&amp;".com"</f>
        <v>domaica.com</v>
      </c>
      <c r="J7601" s="5" t="s">
        <v>18</v>
      </c>
      <c r="K7601" s="5" t="s">
        <v>294</v>
      </c>
    </row>
    <row r="7602">
      <c r="A7602" s="4">
        <v>3570.0</v>
      </c>
      <c r="B7602" s="5" t="s">
        <v>38873</v>
      </c>
      <c r="C7602" s="5" t="s">
        <v>38874</v>
      </c>
      <c r="D7602" s="6" t="s">
        <v>38811</v>
      </c>
      <c r="E7602" s="5" t="s">
        <v>38693</v>
      </c>
      <c r="F7602" s="5" t="s">
        <v>38441</v>
      </c>
      <c r="G7602" s="6" t="s">
        <v>38875</v>
      </c>
      <c r="H7602" s="5" t="s">
        <v>38876</v>
      </c>
      <c r="I7602" s="8" t="s">
        <v>38877</v>
      </c>
      <c r="J7602" s="5" t="s">
        <v>42</v>
      </c>
      <c r="K7602" s="5" t="s">
        <v>294</v>
      </c>
    </row>
    <row r="7603">
      <c r="A7603" s="4">
        <v>3569.0</v>
      </c>
      <c r="B7603" s="5" t="s">
        <v>38878</v>
      </c>
      <c r="C7603" s="5" t="s">
        <v>38879</v>
      </c>
      <c r="D7603" s="6" t="s">
        <v>38880</v>
      </c>
      <c r="E7603" s="5" t="s">
        <v>38693</v>
      </c>
      <c r="F7603" s="5" t="s">
        <v>38441</v>
      </c>
      <c r="G7603" s="6" t="s">
        <v>38881</v>
      </c>
      <c r="H7603" s="5" t="s">
        <v>38882</v>
      </c>
      <c r="I7603" s="9" t="s">
        <v>38883</v>
      </c>
      <c r="J7603" s="5" t="s">
        <v>108</v>
      </c>
      <c r="K7603" s="5" t="s">
        <v>17291</v>
      </c>
    </row>
    <row r="7604">
      <c r="A7604" s="4">
        <v>3568.0</v>
      </c>
      <c r="B7604" s="5" t="s">
        <v>38884</v>
      </c>
      <c r="C7604" s="5" t="s">
        <v>38885</v>
      </c>
      <c r="D7604" s="6" t="s">
        <v>38837</v>
      </c>
      <c r="E7604" s="5" t="s">
        <v>38693</v>
      </c>
      <c r="F7604" s="5" t="s">
        <v>38441</v>
      </c>
      <c r="G7604" s="6" t="s">
        <v>38886</v>
      </c>
      <c r="H7604" s="5" t="s">
        <v>38887</v>
      </c>
      <c r="I7604" s="8" t="s">
        <v>38888</v>
      </c>
      <c r="J7604" s="5" t="s">
        <v>42</v>
      </c>
      <c r="K7604" s="4" t="s">
        <v>42</v>
      </c>
    </row>
    <row r="7605">
      <c r="A7605" s="4">
        <v>3567.0</v>
      </c>
      <c r="B7605" s="5" t="s">
        <v>38889</v>
      </c>
      <c r="C7605" s="5" t="s">
        <v>38890</v>
      </c>
      <c r="D7605" s="6" t="s">
        <v>38811</v>
      </c>
      <c r="E7605" s="5" t="s">
        <v>38693</v>
      </c>
      <c r="F7605" s="5" t="s">
        <v>38441</v>
      </c>
      <c r="G7605" s="6" t="s">
        <v>38891</v>
      </c>
      <c r="H7605" s="5" t="s">
        <v>38892</v>
      </c>
      <c r="I7605" s="8" t="s">
        <v>38893</v>
      </c>
      <c r="J7605" s="5" t="s">
        <v>42</v>
      </c>
      <c r="K7605" s="5" t="s">
        <v>420</v>
      </c>
    </row>
    <row r="7606">
      <c r="A7606" s="4">
        <v>3566.0</v>
      </c>
      <c r="B7606" s="5" t="s">
        <v>38894</v>
      </c>
      <c r="C7606" s="5" t="s">
        <v>38895</v>
      </c>
      <c r="D7606" s="6" t="s">
        <v>38865</v>
      </c>
      <c r="E7606" s="5" t="s">
        <v>38693</v>
      </c>
      <c r="F7606" s="5" t="s">
        <v>38441</v>
      </c>
      <c r="G7606" s="6" t="s">
        <v>38896</v>
      </c>
      <c r="H7606" s="5" t="s">
        <v>38897</v>
      </c>
      <c r="I7606" s="9" t="s">
        <v>38898</v>
      </c>
      <c r="J7606" s="5" t="s">
        <v>51</v>
      </c>
      <c r="K7606" s="5" t="s">
        <v>3415</v>
      </c>
    </row>
    <row r="7607">
      <c r="A7607" s="4">
        <v>3565.0</v>
      </c>
      <c r="B7607" s="5" t="s">
        <v>38899</v>
      </c>
      <c r="C7607" s="5" t="s">
        <v>38900</v>
      </c>
      <c r="D7607" s="6" t="s">
        <v>38354</v>
      </c>
      <c r="E7607" s="5" t="s">
        <v>38355</v>
      </c>
      <c r="F7607" s="5" t="s">
        <v>38307</v>
      </c>
      <c r="G7607" s="6" t="s">
        <v>38901</v>
      </c>
      <c r="H7607" s="5" t="s">
        <v>38902</v>
      </c>
      <c r="I7607" s="8" t="s">
        <v>3122</v>
      </c>
      <c r="J7607" s="5" t="s">
        <v>42</v>
      </c>
      <c r="K7607" s="4" t="s">
        <v>42</v>
      </c>
    </row>
    <row r="7608">
      <c r="A7608" s="4">
        <v>3564.0</v>
      </c>
      <c r="B7608" s="5" t="s">
        <v>38903</v>
      </c>
      <c r="C7608" s="5" t="s">
        <v>38904</v>
      </c>
      <c r="D7608" s="6" t="s">
        <v>38811</v>
      </c>
      <c r="E7608" s="5" t="s">
        <v>38693</v>
      </c>
      <c r="F7608" s="5" t="s">
        <v>38441</v>
      </c>
      <c r="G7608" s="6" t="s">
        <v>38905</v>
      </c>
      <c r="H7608" s="7" t="s">
        <v>38906</v>
      </c>
      <c r="I7608" s="18" t="s">
        <v>38907</v>
      </c>
      <c r="J7608" s="5" t="s">
        <v>42</v>
      </c>
      <c r="K7608" s="5" t="s">
        <v>16597</v>
      </c>
    </row>
    <row r="7609">
      <c r="A7609" s="4">
        <v>3563.0</v>
      </c>
      <c r="B7609" s="5" t="s">
        <v>38908</v>
      </c>
      <c r="C7609" s="5" t="s">
        <v>38909</v>
      </c>
      <c r="D7609" s="6" t="s">
        <v>38848</v>
      </c>
      <c r="E7609" s="5" t="s">
        <v>38693</v>
      </c>
      <c r="F7609" s="5" t="s">
        <v>38441</v>
      </c>
      <c r="G7609" s="6" t="s">
        <v>38910</v>
      </c>
      <c r="H7609" s="7" t="s">
        <v>38911</v>
      </c>
      <c r="I7609" s="18" t="s">
        <v>38912</v>
      </c>
      <c r="J7609" s="5" t="s">
        <v>42</v>
      </c>
      <c r="K7609" s="5" t="s">
        <v>74</v>
      </c>
    </row>
    <row r="7610">
      <c r="A7610" s="4">
        <v>3562.0</v>
      </c>
      <c r="B7610" s="5" t="s">
        <v>38913</v>
      </c>
      <c r="C7610" s="5" t="s">
        <v>38914</v>
      </c>
      <c r="D7610" s="6" t="s">
        <v>38848</v>
      </c>
      <c r="E7610" s="5" t="s">
        <v>38693</v>
      </c>
      <c r="F7610" s="5" t="s">
        <v>38441</v>
      </c>
      <c r="G7610" s="6" t="s">
        <v>38915</v>
      </c>
      <c r="H7610" s="5" t="s">
        <v>38916</v>
      </c>
      <c r="I7610" s="9" t="s">
        <v>38917</v>
      </c>
      <c r="J7610" s="5" t="s">
        <v>51</v>
      </c>
      <c r="K7610" s="5" t="s">
        <v>420</v>
      </c>
    </row>
    <row r="7611">
      <c r="A7611" s="4">
        <v>3561.0</v>
      </c>
      <c r="B7611" s="5" t="s">
        <v>38918</v>
      </c>
      <c r="C7611" s="5" t="s">
        <v>38919</v>
      </c>
      <c r="D7611" s="6" t="s">
        <v>38692</v>
      </c>
      <c r="E7611" s="5" t="s">
        <v>38693</v>
      </c>
      <c r="F7611" s="5" t="s">
        <v>38441</v>
      </c>
      <c r="G7611" s="6" t="s">
        <v>38920</v>
      </c>
      <c r="H7611" s="5" t="s">
        <v>38921</v>
      </c>
      <c r="I7611" s="8" t="s">
        <v>38922</v>
      </c>
      <c r="J7611" s="5" t="s">
        <v>93</v>
      </c>
      <c r="K7611" s="4" t="s">
        <v>42</v>
      </c>
    </row>
    <row r="7612">
      <c r="A7612" s="4">
        <v>3560.0</v>
      </c>
      <c r="B7612" s="5" t="s">
        <v>38923</v>
      </c>
      <c r="C7612" s="5" t="s">
        <v>38924</v>
      </c>
      <c r="D7612" s="6" t="s">
        <v>38848</v>
      </c>
      <c r="E7612" s="5" t="s">
        <v>38693</v>
      </c>
      <c r="F7612" s="5" t="s">
        <v>38441</v>
      </c>
      <c r="G7612" s="6" t="s">
        <v>38925</v>
      </c>
      <c r="H7612" s="7" t="s">
        <v>38926</v>
      </c>
      <c r="I7612" s="8" t="str">
        <f>LOWER(SUBSTITUTE(SUBSTITUTE(SUBSTITUTE(SUBSTITUTE(SUBSTITUTE(SUBSTITUTE(SUBSTITUTE(B7612,"S.L.",""),"SL",""),"S.A.",""),"SA","")," ",""),".",""),",",""))&amp;".com"</f>
        <v>amarica.com</v>
      </c>
      <c r="J7612" s="5" t="s">
        <v>18</v>
      </c>
      <c r="K7612" s="5" t="s">
        <v>679</v>
      </c>
    </row>
    <row r="7613">
      <c r="A7613" s="4">
        <v>3559.0</v>
      </c>
      <c r="B7613" s="5" t="s">
        <v>38908</v>
      </c>
      <c r="C7613" s="5" t="s">
        <v>38927</v>
      </c>
      <c r="D7613" s="6" t="s">
        <v>38848</v>
      </c>
      <c r="E7613" s="5" t="s">
        <v>38693</v>
      </c>
      <c r="F7613" s="5" t="s">
        <v>38441</v>
      </c>
      <c r="G7613" s="6" t="s">
        <v>38928</v>
      </c>
      <c r="H7613" s="7" t="s">
        <v>38911</v>
      </c>
      <c r="I7613" s="18" t="s">
        <v>38929</v>
      </c>
      <c r="J7613" s="5" t="s">
        <v>18</v>
      </c>
      <c r="K7613" s="5" t="s">
        <v>74</v>
      </c>
    </row>
    <row r="7614">
      <c r="A7614" s="4">
        <v>3558.0</v>
      </c>
      <c r="B7614" s="5" t="s">
        <v>38930</v>
      </c>
      <c r="C7614" s="5" t="s">
        <v>38931</v>
      </c>
      <c r="D7614" s="6" t="s">
        <v>38811</v>
      </c>
      <c r="E7614" s="5" t="s">
        <v>38693</v>
      </c>
      <c r="F7614" s="5" t="s">
        <v>38441</v>
      </c>
      <c r="G7614" s="6" t="s">
        <v>38932</v>
      </c>
      <c r="H7614" s="7" t="s">
        <v>38933</v>
      </c>
      <c r="I7614" s="18" t="s">
        <v>38934</v>
      </c>
      <c r="J7614" s="5" t="s">
        <v>108</v>
      </c>
      <c r="K7614" s="4" t="s">
        <v>42</v>
      </c>
    </row>
    <row r="7615">
      <c r="A7615" s="4">
        <v>3557.0</v>
      </c>
      <c r="B7615" s="5" t="s">
        <v>38935</v>
      </c>
      <c r="C7615" s="5" t="s">
        <v>38936</v>
      </c>
      <c r="D7615" s="6" t="s">
        <v>38848</v>
      </c>
      <c r="E7615" s="5" t="s">
        <v>38693</v>
      </c>
      <c r="F7615" s="5" t="s">
        <v>38441</v>
      </c>
      <c r="G7615" s="6" t="s">
        <v>38937</v>
      </c>
      <c r="H7615" s="5" t="s">
        <v>38938</v>
      </c>
      <c r="I7615" s="8" t="s">
        <v>38939</v>
      </c>
      <c r="J7615" s="5" t="s">
        <v>108</v>
      </c>
      <c r="K7615" s="5" t="s">
        <v>782</v>
      </c>
    </row>
    <row r="7616">
      <c r="A7616" s="4">
        <v>3556.0</v>
      </c>
      <c r="B7616" s="5" t="s">
        <v>38940</v>
      </c>
      <c r="C7616" s="5" t="s">
        <v>38941</v>
      </c>
      <c r="D7616" s="6" t="s">
        <v>38698</v>
      </c>
      <c r="E7616" s="5" t="s">
        <v>38699</v>
      </c>
      <c r="F7616" s="5" t="s">
        <v>38441</v>
      </c>
      <c r="G7616" s="6" t="s">
        <v>38942</v>
      </c>
      <c r="H7616" s="5" t="s">
        <v>38943</v>
      </c>
      <c r="I7616" s="8" t="s">
        <v>38944</v>
      </c>
      <c r="J7616" s="5" t="s">
        <v>18</v>
      </c>
      <c r="K7616" s="5" t="s">
        <v>553</v>
      </c>
    </row>
    <row r="7617">
      <c r="A7617" s="4">
        <v>3555.0</v>
      </c>
      <c r="B7617" s="5" t="s">
        <v>38945</v>
      </c>
      <c r="C7617" s="5" t="s">
        <v>38946</v>
      </c>
      <c r="D7617" s="6" t="s">
        <v>38692</v>
      </c>
      <c r="E7617" s="5" t="s">
        <v>38693</v>
      </c>
      <c r="F7617" s="5" t="s">
        <v>38441</v>
      </c>
      <c r="G7617" s="6" t="s">
        <v>38947</v>
      </c>
      <c r="H7617" s="5" t="s">
        <v>38921</v>
      </c>
      <c r="I7617" s="8" t="s">
        <v>38922</v>
      </c>
      <c r="J7617" s="5" t="s">
        <v>108</v>
      </c>
      <c r="K7617" s="5" t="s">
        <v>5408</v>
      </c>
    </row>
    <row r="7618">
      <c r="A7618" s="4">
        <v>11094.0</v>
      </c>
      <c r="B7618" s="5" t="s">
        <v>38948</v>
      </c>
      <c r="C7618" s="5" t="s">
        <v>38949</v>
      </c>
      <c r="D7618" s="6" t="s">
        <v>38704</v>
      </c>
      <c r="E7618" s="5" t="s">
        <v>38705</v>
      </c>
      <c r="F7618" s="5" t="s">
        <v>38441</v>
      </c>
      <c r="G7618" s="12" t="s">
        <v>38950</v>
      </c>
      <c r="H7618" s="5" t="s">
        <v>38951</v>
      </c>
      <c r="I7618" s="8" t="s">
        <v>38952</v>
      </c>
      <c r="J7618" s="5" t="s">
        <v>42</v>
      </c>
      <c r="K7618" s="5" t="s">
        <v>152</v>
      </c>
    </row>
    <row r="7619">
      <c r="A7619" s="4">
        <v>11095.0</v>
      </c>
      <c r="B7619" s="5" t="s">
        <v>38953</v>
      </c>
      <c r="C7619" s="5" t="s">
        <v>38954</v>
      </c>
      <c r="D7619" s="6" t="s">
        <v>38860</v>
      </c>
      <c r="E7619" s="5" t="s">
        <v>38693</v>
      </c>
      <c r="F7619" s="5" t="s">
        <v>38441</v>
      </c>
      <c r="G7619" s="12" t="s">
        <v>38955</v>
      </c>
      <c r="H7619" s="5" t="s">
        <v>38956</v>
      </c>
      <c r="I7619" s="8" t="s">
        <v>38957</v>
      </c>
      <c r="J7619" s="5" t="s">
        <v>42</v>
      </c>
      <c r="K7619" s="5" t="s">
        <v>839</v>
      </c>
    </row>
    <row r="7620">
      <c r="A7620" s="4">
        <v>3554.0</v>
      </c>
      <c r="B7620" s="5" t="s">
        <v>38958</v>
      </c>
      <c r="C7620" s="5" t="s">
        <v>38959</v>
      </c>
      <c r="D7620" s="6" t="s">
        <v>38509</v>
      </c>
      <c r="E7620" s="5" t="s">
        <v>38336</v>
      </c>
      <c r="F7620" s="5" t="s">
        <v>38307</v>
      </c>
      <c r="G7620" s="6" t="s">
        <v>38960</v>
      </c>
      <c r="H7620" s="5" t="s">
        <v>38961</v>
      </c>
      <c r="I7620" s="8" t="s">
        <v>38962</v>
      </c>
      <c r="J7620" s="5" t="s">
        <v>108</v>
      </c>
      <c r="K7620" s="5" t="s">
        <v>109</v>
      </c>
    </row>
    <row r="7621">
      <c r="A7621" s="4">
        <v>3553.0</v>
      </c>
      <c r="B7621" s="5" t="s">
        <v>7566</v>
      </c>
      <c r="C7621" s="5" t="s">
        <v>38963</v>
      </c>
      <c r="D7621" s="6" t="s">
        <v>38964</v>
      </c>
      <c r="E7621" s="5" t="s">
        <v>38965</v>
      </c>
      <c r="F7621" s="5" t="s">
        <v>38307</v>
      </c>
      <c r="G7621" s="6" t="s">
        <v>38966</v>
      </c>
      <c r="H7621" s="7" t="s">
        <v>38967</v>
      </c>
      <c r="I7621" s="4" t="str">
        <f>LOWER(SUBSTITUTE(SUBSTITUTE(SUBSTITUTE(SUBSTITUTE(SUBSTITUTE(SUBSTITUTE(SUBSTITUTE(B7621,"S.L.",""),"SL",""),"S.A.",""),"SA","")," ",""),".",""),",",""))&amp;".com"</f>
        <v>lasviñas.com</v>
      </c>
      <c r="J7621" s="5" t="s">
        <v>51</v>
      </c>
      <c r="K7621" s="5" t="s">
        <v>233</v>
      </c>
    </row>
    <row r="7622">
      <c r="A7622" s="4">
        <v>3552.0</v>
      </c>
      <c r="B7622" s="5" t="s">
        <v>38968</v>
      </c>
      <c r="C7622" s="5" t="s">
        <v>38969</v>
      </c>
      <c r="D7622" s="6" t="s">
        <v>38964</v>
      </c>
      <c r="E7622" s="5" t="s">
        <v>38965</v>
      </c>
      <c r="F7622" s="5" t="s">
        <v>38307</v>
      </c>
      <c r="G7622" s="6" t="s">
        <v>38970</v>
      </c>
      <c r="H7622" s="5" t="s">
        <v>38971</v>
      </c>
      <c r="I7622" s="8" t="s">
        <v>38972</v>
      </c>
      <c r="J7622" s="5" t="s">
        <v>18</v>
      </c>
      <c r="K7622" s="5" t="s">
        <v>5320</v>
      </c>
    </row>
    <row r="7623">
      <c r="A7623" s="4">
        <v>3549.0</v>
      </c>
      <c r="B7623" s="5" t="s">
        <v>38973</v>
      </c>
      <c r="C7623" s="5" t="s">
        <v>38974</v>
      </c>
      <c r="D7623" s="6" t="s">
        <v>38975</v>
      </c>
      <c r="E7623" s="5" t="s">
        <v>38671</v>
      </c>
      <c r="F7623" s="5" t="s">
        <v>38307</v>
      </c>
      <c r="G7623" s="6" t="s">
        <v>38976</v>
      </c>
      <c r="H7623" s="7" t="s">
        <v>38977</v>
      </c>
      <c r="I7623" s="8" t="str">
        <f>LOWER(SUBSTITUTE(SUBSTITUTE(SUBSTITUTE(SUBSTITUTE(SUBSTITUTE(SUBSTITUTE(SUBSTITUTE(B7623,"S.L.",""),"SL",""),"S.A.",""),"SA","")," ",""),".",""),",",""))&amp;".com"</f>
        <v>petitpalacetamarises.com</v>
      </c>
      <c r="J7623" s="5" t="s">
        <v>42</v>
      </c>
      <c r="K7623" s="4" t="s">
        <v>42</v>
      </c>
    </row>
    <row r="7624">
      <c r="A7624" s="4">
        <v>3551.0</v>
      </c>
      <c r="B7624" s="5" t="s">
        <v>38973</v>
      </c>
      <c r="C7624" s="5" t="s">
        <v>38978</v>
      </c>
      <c r="D7624" s="6" t="s">
        <v>38975</v>
      </c>
      <c r="E7624" s="5" t="s">
        <v>38671</v>
      </c>
      <c r="F7624" s="5" t="s">
        <v>38307</v>
      </c>
      <c r="G7624" s="6" t="s">
        <v>38976</v>
      </c>
      <c r="H7624" s="5" t="s">
        <v>38979</v>
      </c>
      <c r="I7624" s="9" t="s">
        <v>38980</v>
      </c>
      <c r="J7624" s="5" t="s">
        <v>108</v>
      </c>
      <c r="K7624" s="5" t="s">
        <v>109</v>
      </c>
    </row>
    <row r="7625">
      <c r="A7625" s="4">
        <v>3550.0</v>
      </c>
      <c r="B7625" s="5" t="s">
        <v>38973</v>
      </c>
      <c r="C7625" s="5" t="s">
        <v>38974</v>
      </c>
      <c r="D7625" s="6" t="s">
        <v>38975</v>
      </c>
      <c r="E7625" s="5" t="s">
        <v>38671</v>
      </c>
      <c r="F7625" s="5" t="s">
        <v>38307</v>
      </c>
      <c r="G7625" s="6" t="s">
        <v>38976</v>
      </c>
      <c r="H7625" s="5" t="s">
        <v>38979</v>
      </c>
      <c r="I7625" s="9" t="s">
        <v>38980</v>
      </c>
      <c r="J7625" s="5" t="s">
        <v>18</v>
      </c>
      <c r="K7625" s="5" t="s">
        <v>109</v>
      </c>
    </row>
    <row r="7626">
      <c r="A7626" s="4">
        <v>3548.0</v>
      </c>
      <c r="B7626" s="5" t="s">
        <v>38981</v>
      </c>
      <c r="C7626" s="5" t="s">
        <v>38982</v>
      </c>
      <c r="D7626" s="6" t="s">
        <v>38975</v>
      </c>
      <c r="E7626" s="5" t="s">
        <v>38671</v>
      </c>
      <c r="F7626" s="5" t="s">
        <v>38307</v>
      </c>
      <c r="G7626" s="6" t="s">
        <v>38983</v>
      </c>
      <c r="H7626" s="7" t="s">
        <v>38984</v>
      </c>
      <c r="I7626" s="18" t="s">
        <v>38985</v>
      </c>
      <c r="J7626" s="5" t="s">
        <v>108</v>
      </c>
      <c r="K7626" s="5" t="s">
        <v>27</v>
      </c>
    </row>
    <row r="7627">
      <c r="A7627" s="4">
        <v>3547.0</v>
      </c>
      <c r="B7627" s="5" t="s">
        <v>38986</v>
      </c>
      <c r="C7627" s="5" t="s">
        <v>38987</v>
      </c>
      <c r="D7627" s="6" t="s">
        <v>38975</v>
      </c>
      <c r="E7627" s="5" t="s">
        <v>38671</v>
      </c>
      <c r="F7627" s="5" t="s">
        <v>38307</v>
      </c>
      <c r="G7627" s="6" t="s">
        <v>38988</v>
      </c>
      <c r="H7627" s="7" t="s">
        <v>38989</v>
      </c>
      <c r="I7627" s="8" t="str">
        <f t="shared" ref="I7627:I7628" si="72">LOWER(SUBSTITUTE(SUBSTITUTE(SUBSTITUTE(SUBSTITUTE(SUBSTITUTE(SUBSTITUTE(SUBSTITUTE(B7627,"S.L.",""),"SL",""),"S.A.",""),"SA","")," ",""),".",""),",",""))&amp;".com"</f>
        <v>hotelneguri.com</v>
      </c>
      <c r="J7627" s="5" t="s">
        <v>18</v>
      </c>
      <c r="K7627" s="5" t="s">
        <v>679</v>
      </c>
    </row>
    <row r="7628">
      <c r="A7628" s="4">
        <v>3546.0</v>
      </c>
      <c r="B7628" s="5" t="s">
        <v>27494</v>
      </c>
      <c r="C7628" s="5" t="s">
        <v>38990</v>
      </c>
      <c r="D7628" s="6" t="s">
        <v>38991</v>
      </c>
      <c r="E7628" s="5" t="s">
        <v>38992</v>
      </c>
      <c r="F7628" s="5" t="s">
        <v>38307</v>
      </c>
      <c r="G7628" s="6" t="s">
        <v>38993</v>
      </c>
      <c r="H7628" s="7" t="s">
        <v>27497</v>
      </c>
      <c r="I7628" s="4" t="str">
        <f t="shared" si="72"/>
        <v>accorhotelesespaña.com</v>
      </c>
      <c r="J7628" s="5" t="s">
        <v>93</v>
      </c>
      <c r="K7628" s="4" t="s">
        <v>42</v>
      </c>
    </row>
    <row r="7629">
      <c r="A7629" s="4">
        <v>3545.0</v>
      </c>
      <c r="B7629" s="5" t="s">
        <v>38994</v>
      </c>
      <c r="C7629" s="5" t="s">
        <v>38995</v>
      </c>
      <c r="D7629" s="6" t="s">
        <v>38498</v>
      </c>
      <c r="E7629" s="5" t="s">
        <v>38499</v>
      </c>
      <c r="F7629" s="5" t="s">
        <v>38307</v>
      </c>
      <c r="G7629" s="6" t="s">
        <v>38996</v>
      </c>
      <c r="H7629" s="5" t="s">
        <v>38997</v>
      </c>
      <c r="I7629" s="8" t="s">
        <v>38998</v>
      </c>
      <c r="J7629" s="5" t="s">
        <v>93</v>
      </c>
      <c r="K7629" s="5" t="s">
        <v>10244</v>
      </c>
    </row>
    <row r="7630">
      <c r="A7630" s="4">
        <v>3544.0</v>
      </c>
      <c r="B7630" s="5" t="s">
        <v>38999</v>
      </c>
      <c r="C7630" s="5" t="s">
        <v>39000</v>
      </c>
      <c r="D7630" s="6" t="s">
        <v>38964</v>
      </c>
      <c r="E7630" s="5" t="s">
        <v>38965</v>
      </c>
      <c r="F7630" s="5" t="s">
        <v>38307</v>
      </c>
      <c r="G7630" s="6" t="s">
        <v>39001</v>
      </c>
      <c r="H7630" s="7" t="s">
        <v>31143</v>
      </c>
      <c r="I7630" s="8" t="str">
        <f>LOWER(SUBSTITUTE(SUBSTITUTE(SUBSTITUTE(SUBSTITUTE(SUBSTITUTE(SUBSTITUTE(SUBSTITUTE(B7630,"S.L.",""),"SL",""),"S.A.",""),"SA","")," ",""),".",""),",",""))&amp;".com"</f>
        <v>njorge.com</v>
      </c>
      <c r="J7630" s="5" t="s">
        <v>51</v>
      </c>
      <c r="K7630" s="5" t="s">
        <v>35</v>
      </c>
    </row>
    <row r="7631">
      <c r="A7631" s="4">
        <v>3543.0</v>
      </c>
      <c r="B7631" s="5" t="s">
        <v>39002</v>
      </c>
      <c r="C7631" s="5" t="s">
        <v>39003</v>
      </c>
      <c r="D7631" s="6" t="s">
        <v>38390</v>
      </c>
      <c r="E7631" s="5" t="s">
        <v>38336</v>
      </c>
      <c r="F7631" s="5" t="s">
        <v>38307</v>
      </c>
      <c r="G7631" s="6" t="s">
        <v>39004</v>
      </c>
      <c r="H7631" s="5" t="s">
        <v>39005</v>
      </c>
      <c r="I7631" s="8" t="s">
        <v>39006</v>
      </c>
      <c r="J7631" s="5" t="s">
        <v>18</v>
      </c>
      <c r="K7631" s="5" t="s">
        <v>126</v>
      </c>
    </row>
    <row r="7632">
      <c r="A7632" s="4">
        <v>3542.0</v>
      </c>
      <c r="B7632" s="5" t="s">
        <v>39007</v>
      </c>
      <c r="C7632" s="5" t="s">
        <v>39008</v>
      </c>
      <c r="D7632" s="6" t="s">
        <v>38390</v>
      </c>
      <c r="E7632" s="5" t="s">
        <v>38336</v>
      </c>
      <c r="F7632" s="5" t="s">
        <v>38307</v>
      </c>
      <c r="G7632" s="6" t="s">
        <v>39009</v>
      </c>
      <c r="H7632" s="5" t="s">
        <v>39010</v>
      </c>
      <c r="I7632" s="8" t="s">
        <v>39011</v>
      </c>
      <c r="J7632" s="5" t="s">
        <v>18</v>
      </c>
      <c r="K7632" s="5" t="s">
        <v>27</v>
      </c>
    </row>
    <row r="7633">
      <c r="A7633" s="4">
        <v>3541.0</v>
      </c>
      <c r="B7633" s="5" t="s">
        <v>39012</v>
      </c>
      <c r="C7633" s="5" t="s">
        <v>39013</v>
      </c>
      <c r="D7633" s="6" t="s">
        <v>39014</v>
      </c>
      <c r="E7633" s="5" t="s">
        <v>38336</v>
      </c>
      <c r="F7633" s="5" t="s">
        <v>38307</v>
      </c>
      <c r="G7633" s="6" t="s">
        <v>39015</v>
      </c>
      <c r="H7633" s="5" t="s">
        <v>39016</v>
      </c>
      <c r="I7633" s="8" t="s">
        <v>2923</v>
      </c>
      <c r="J7633" s="5" t="s">
        <v>93</v>
      </c>
      <c r="K7633" s="5" t="s">
        <v>2201</v>
      </c>
    </row>
    <row r="7634">
      <c r="A7634" s="4">
        <v>3540.0</v>
      </c>
      <c r="B7634" s="5" t="s">
        <v>39017</v>
      </c>
      <c r="C7634" s="5" t="s">
        <v>39018</v>
      </c>
      <c r="D7634" s="6" t="s">
        <v>39019</v>
      </c>
      <c r="E7634" s="5" t="s">
        <v>38336</v>
      </c>
      <c r="F7634" s="5" t="s">
        <v>38307</v>
      </c>
      <c r="G7634" s="6" t="s">
        <v>39020</v>
      </c>
      <c r="H7634" s="7" t="s">
        <v>39021</v>
      </c>
      <c r="I7634" s="18" t="s">
        <v>39022</v>
      </c>
      <c r="J7634" s="5" t="s">
        <v>7733</v>
      </c>
      <c r="K7634" s="5" t="s">
        <v>19</v>
      </c>
    </row>
    <row r="7635">
      <c r="A7635" s="4">
        <v>3539.0</v>
      </c>
      <c r="B7635" s="5" t="s">
        <v>39023</v>
      </c>
      <c r="C7635" s="5" t="s">
        <v>39024</v>
      </c>
      <c r="D7635" s="6" t="s">
        <v>38498</v>
      </c>
      <c r="E7635" s="5" t="s">
        <v>38499</v>
      </c>
      <c r="F7635" s="5" t="s">
        <v>38307</v>
      </c>
      <c r="G7635" s="6" t="s">
        <v>39025</v>
      </c>
      <c r="H7635" s="5" t="s">
        <v>39026</v>
      </c>
      <c r="I7635" s="8" t="s">
        <v>39027</v>
      </c>
      <c r="J7635" s="5" t="s">
        <v>51</v>
      </c>
      <c r="K7635" s="5" t="s">
        <v>2700</v>
      </c>
    </row>
    <row r="7636">
      <c r="A7636" s="4">
        <v>3538.0</v>
      </c>
      <c r="B7636" s="5" t="s">
        <v>39028</v>
      </c>
      <c r="C7636" s="5" t="s">
        <v>39029</v>
      </c>
      <c r="D7636" s="6" t="s">
        <v>38607</v>
      </c>
      <c r="E7636" s="5" t="s">
        <v>39030</v>
      </c>
      <c r="F7636" s="5" t="s">
        <v>38307</v>
      </c>
      <c r="G7636" s="6" t="s">
        <v>39031</v>
      </c>
      <c r="H7636" s="5" t="s">
        <v>39032</v>
      </c>
      <c r="I7636" s="8" t="s">
        <v>39033</v>
      </c>
      <c r="J7636" s="5" t="s">
        <v>18</v>
      </c>
      <c r="K7636" s="5" t="s">
        <v>308</v>
      </c>
    </row>
    <row r="7637">
      <c r="A7637" s="4">
        <v>3537.0</v>
      </c>
      <c r="B7637" s="5" t="s">
        <v>39034</v>
      </c>
      <c r="C7637" s="5" t="s">
        <v>39035</v>
      </c>
      <c r="D7637" s="6" t="s">
        <v>38313</v>
      </c>
      <c r="E7637" s="5" t="s">
        <v>38314</v>
      </c>
      <c r="F7637" s="5" t="s">
        <v>38307</v>
      </c>
      <c r="G7637" s="6" t="s">
        <v>39036</v>
      </c>
      <c r="H7637" s="5" t="s">
        <v>39037</v>
      </c>
      <c r="I7637" s="8" t="s">
        <v>39038</v>
      </c>
      <c r="J7637" s="5" t="s">
        <v>42</v>
      </c>
      <c r="K7637" s="5" t="s">
        <v>280</v>
      </c>
    </row>
    <row r="7638">
      <c r="A7638" s="4">
        <v>3536.0</v>
      </c>
      <c r="B7638" s="5" t="s">
        <v>39039</v>
      </c>
      <c r="C7638" s="5" t="s">
        <v>39040</v>
      </c>
      <c r="D7638" s="6" t="s">
        <v>39041</v>
      </c>
      <c r="E7638" s="5" t="s">
        <v>39042</v>
      </c>
      <c r="F7638" s="5" t="s">
        <v>38307</v>
      </c>
      <c r="G7638" s="6" t="s">
        <v>39043</v>
      </c>
      <c r="H7638" s="5" t="s">
        <v>39044</v>
      </c>
      <c r="I7638" s="8" t="s">
        <v>39045</v>
      </c>
      <c r="J7638" s="5" t="s">
        <v>18</v>
      </c>
      <c r="K7638" s="4" t="s">
        <v>42</v>
      </c>
    </row>
    <row r="7639">
      <c r="A7639" s="4">
        <v>3535.0</v>
      </c>
      <c r="B7639" s="5" t="s">
        <v>39046</v>
      </c>
      <c r="C7639" s="5" t="s">
        <v>39047</v>
      </c>
      <c r="D7639" s="6" t="s">
        <v>38354</v>
      </c>
      <c r="E7639" s="5" t="s">
        <v>38355</v>
      </c>
      <c r="F7639" s="5" t="s">
        <v>38307</v>
      </c>
      <c r="G7639" s="6" t="s">
        <v>39048</v>
      </c>
      <c r="H7639" s="5" t="s">
        <v>39049</v>
      </c>
      <c r="I7639" s="8" t="s">
        <v>39050</v>
      </c>
      <c r="J7639" s="5" t="s">
        <v>42</v>
      </c>
      <c r="K7639" s="5" t="s">
        <v>152</v>
      </c>
    </row>
    <row r="7640">
      <c r="A7640" s="4">
        <v>3534.0</v>
      </c>
      <c r="B7640" s="5" t="s">
        <v>39051</v>
      </c>
      <c r="C7640" s="5" t="s">
        <v>39052</v>
      </c>
      <c r="D7640" s="6" t="s">
        <v>39053</v>
      </c>
      <c r="E7640" s="5" t="s">
        <v>39054</v>
      </c>
      <c r="F7640" s="5" t="s">
        <v>38307</v>
      </c>
      <c r="G7640" s="6" t="s">
        <v>39055</v>
      </c>
      <c r="H7640" s="5" t="s">
        <v>39056</v>
      </c>
      <c r="I7640" s="8" t="s">
        <v>41</v>
      </c>
      <c r="J7640" s="5" t="s">
        <v>42</v>
      </c>
      <c r="K7640" s="5" t="s">
        <v>10244</v>
      </c>
    </row>
    <row r="7641">
      <c r="A7641" s="4">
        <v>3533.0</v>
      </c>
      <c r="B7641" s="5" t="s">
        <v>39057</v>
      </c>
      <c r="C7641" s="5" t="s">
        <v>39058</v>
      </c>
      <c r="D7641" s="6" t="s">
        <v>39059</v>
      </c>
      <c r="E7641" s="5" t="s">
        <v>39060</v>
      </c>
      <c r="F7641" s="5" t="s">
        <v>38307</v>
      </c>
      <c r="G7641" s="6" t="s">
        <v>39061</v>
      </c>
      <c r="H7641" s="5" t="s">
        <v>39062</v>
      </c>
      <c r="I7641" s="8" t="s">
        <v>39063</v>
      </c>
      <c r="J7641" s="5" t="s">
        <v>42</v>
      </c>
      <c r="K7641" s="5" t="s">
        <v>19</v>
      </c>
    </row>
    <row r="7642">
      <c r="A7642" s="4">
        <v>3532.0</v>
      </c>
      <c r="B7642" s="5" t="s">
        <v>39064</v>
      </c>
      <c r="C7642" s="5" t="s">
        <v>39065</v>
      </c>
      <c r="D7642" s="6" t="s">
        <v>38498</v>
      </c>
      <c r="E7642" s="5" t="s">
        <v>38499</v>
      </c>
      <c r="F7642" s="5" t="s">
        <v>38307</v>
      </c>
      <c r="G7642" s="6" t="s">
        <v>39066</v>
      </c>
      <c r="H7642" s="5" t="s">
        <v>39067</v>
      </c>
      <c r="I7642" s="8" t="s">
        <v>39068</v>
      </c>
      <c r="J7642" s="5" t="s">
        <v>42</v>
      </c>
      <c r="K7642" s="5" t="s">
        <v>426</v>
      </c>
    </row>
    <row r="7643">
      <c r="A7643" s="4">
        <v>3531.0</v>
      </c>
      <c r="B7643" s="5" t="s">
        <v>39069</v>
      </c>
      <c r="C7643" s="5" t="s">
        <v>39070</v>
      </c>
      <c r="D7643" s="6" t="s">
        <v>38335</v>
      </c>
      <c r="E7643" s="5" t="s">
        <v>38336</v>
      </c>
      <c r="F7643" s="5" t="s">
        <v>38307</v>
      </c>
      <c r="G7643" s="6" t="s">
        <v>39071</v>
      </c>
      <c r="H7643" s="5" t="s">
        <v>39072</v>
      </c>
      <c r="I7643" s="8" t="s">
        <v>39073</v>
      </c>
      <c r="J7643" s="5" t="s">
        <v>18</v>
      </c>
      <c r="K7643" s="5" t="s">
        <v>1086</v>
      </c>
    </row>
    <row r="7644">
      <c r="A7644" s="4">
        <v>3530.0</v>
      </c>
      <c r="B7644" s="5" t="s">
        <v>39074</v>
      </c>
      <c r="C7644" s="5" t="s">
        <v>39075</v>
      </c>
      <c r="D7644" s="6" t="s">
        <v>38335</v>
      </c>
      <c r="E7644" s="5" t="s">
        <v>38336</v>
      </c>
      <c r="F7644" s="5" t="s">
        <v>38307</v>
      </c>
      <c r="G7644" s="6" t="s">
        <v>39076</v>
      </c>
      <c r="H7644" s="7" t="s">
        <v>39077</v>
      </c>
      <c r="I7644" s="18" t="s">
        <v>39078</v>
      </c>
      <c r="J7644" s="5" t="s">
        <v>42</v>
      </c>
      <c r="K7644" s="5" t="s">
        <v>39079</v>
      </c>
    </row>
    <row r="7645">
      <c r="A7645" s="4">
        <v>3529.0</v>
      </c>
      <c r="B7645" s="5" t="s">
        <v>39080</v>
      </c>
      <c r="C7645" s="5" t="s">
        <v>39081</v>
      </c>
      <c r="D7645" s="6" t="s">
        <v>38665</v>
      </c>
      <c r="E7645" s="5" t="s">
        <v>38336</v>
      </c>
      <c r="F7645" s="5" t="s">
        <v>38307</v>
      </c>
      <c r="G7645" s="6" t="s">
        <v>39082</v>
      </c>
      <c r="H7645" s="5" t="s">
        <v>39083</v>
      </c>
      <c r="I7645" s="8" t="s">
        <v>39084</v>
      </c>
      <c r="J7645" s="5" t="s">
        <v>42</v>
      </c>
      <c r="K7645" s="5" t="s">
        <v>254</v>
      </c>
    </row>
    <row r="7646">
      <c r="A7646" s="4">
        <v>3528.0</v>
      </c>
      <c r="B7646" s="5" t="s">
        <v>39085</v>
      </c>
      <c r="C7646" s="5" t="s">
        <v>39086</v>
      </c>
      <c r="D7646" s="6" t="s">
        <v>38515</v>
      </c>
      <c r="E7646" s="5" t="s">
        <v>38336</v>
      </c>
      <c r="F7646" s="5" t="s">
        <v>38307</v>
      </c>
      <c r="G7646" s="6" t="s">
        <v>39087</v>
      </c>
      <c r="H7646" s="5" t="s">
        <v>39088</v>
      </c>
      <c r="I7646" s="8" t="s">
        <v>39089</v>
      </c>
      <c r="J7646" s="5" t="s">
        <v>108</v>
      </c>
      <c r="K7646" s="5" t="s">
        <v>10356</v>
      </c>
    </row>
    <row r="7647">
      <c r="A7647" s="4">
        <v>3527.0</v>
      </c>
      <c r="B7647" s="5" t="s">
        <v>33163</v>
      </c>
      <c r="C7647" s="5" t="s">
        <v>39090</v>
      </c>
      <c r="D7647" s="6" t="s">
        <v>38665</v>
      </c>
      <c r="E7647" s="5" t="s">
        <v>38336</v>
      </c>
      <c r="F7647" s="5" t="s">
        <v>38307</v>
      </c>
      <c r="G7647" s="6" t="s">
        <v>39091</v>
      </c>
      <c r="H7647" s="5" t="s">
        <v>39092</v>
      </c>
      <c r="I7647" s="8" t="s">
        <v>33169</v>
      </c>
      <c r="J7647" s="5" t="s">
        <v>51</v>
      </c>
      <c r="K7647" s="5" t="s">
        <v>464</v>
      </c>
    </row>
    <row r="7648">
      <c r="A7648" s="4">
        <v>3526.0</v>
      </c>
      <c r="B7648" s="5" t="s">
        <v>39093</v>
      </c>
      <c r="C7648" s="5" t="s">
        <v>39094</v>
      </c>
      <c r="D7648" s="6" t="s">
        <v>38493</v>
      </c>
      <c r="E7648" s="5" t="s">
        <v>38336</v>
      </c>
      <c r="F7648" s="5" t="s">
        <v>38307</v>
      </c>
      <c r="G7648" s="6" t="s">
        <v>39095</v>
      </c>
      <c r="H7648" s="5" t="s">
        <v>39096</v>
      </c>
      <c r="I7648" s="8" t="s">
        <v>39097</v>
      </c>
      <c r="J7648" s="5" t="s">
        <v>108</v>
      </c>
      <c r="K7648" s="5" t="s">
        <v>921</v>
      </c>
    </row>
    <row r="7649">
      <c r="A7649" s="4">
        <v>3525.0</v>
      </c>
      <c r="B7649" s="5" t="s">
        <v>39098</v>
      </c>
      <c r="C7649" s="5" t="s">
        <v>39099</v>
      </c>
      <c r="D7649" s="6" t="s">
        <v>39100</v>
      </c>
      <c r="E7649" s="5" t="s">
        <v>38336</v>
      </c>
      <c r="F7649" s="5" t="s">
        <v>38307</v>
      </c>
      <c r="G7649" s="6" t="s">
        <v>39101</v>
      </c>
      <c r="H7649" s="5" t="s">
        <v>39102</v>
      </c>
      <c r="I7649" s="8" t="s">
        <v>39103</v>
      </c>
      <c r="J7649" s="5" t="s">
        <v>108</v>
      </c>
      <c r="K7649" s="5" t="s">
        <v>1186</v>
      </c>
    </row>
    <row r="7650">
      <c r="A7650" s="4">
        <v>3524.0</v>
      </c>
      <c r="B7650" s="5" t="s">
        <v>39104</v>
      </c>
      <c r="C7650" s="5" t="s">
        <v>39105</v>
      </c>
      <c r="D7650" s="6" t="s">
        <v>39106</v>
      </c>
      <c r="E7650" s="5" t="s">
        <v>38992</v>
      </c>
      <c r="F7650" s="5" t="s">
        <v>38307</v>
      </c>
      <c r="G7650" s="6" t="s">
        <v>39107</v>
      </c>
      <c r="H7650" s="5" t="s">
        <v>39108</v>
      </c>
      <c r="I7650" s="8" t="s">
        <v>39109</v>
      </c>
      <c r="J7650" s="5" t="s">
        <v>18</v>
      </c>
      <c r="K7650" s="5" t="s">
        <v>19</v>
      </c>
    </row>
    <row r="7651">
      <c r="A7651" s="4">
        <v>3523.0</v>
      </c>
      <c r="B7651" s="5" t="s">
        <v>39110</v>
      </c>
      <c r="C7651" s="5" t="s">
        <v>39111</v>
      </c>
      <c r="D7651" s="6" t="s">
        <v>38991</v>
      </c>
      <c r="E7651" s="5" t="s">
        <v>38992</v>
      </c>
      <c r="F7651" s="5" t="s">
        <v>38307</v>
      </c>
      <c r="G7651" s="6" t="s">
        <v>39112</v>
      </c>
      <c r="H7651" s="7" t="s">
        <v>39113</v>
      </c>
      <c r="I7651" s="18" t="s">
        <v>39114</v>
      </c>
      <c r="J7651" s="5" t="s">
        <v>42</v>
      </c>
      <c r="K7651" s="5" t="s">
        <v>10992</v>
      </c>
    </row>
    <row r="7652">
      <c r="A7652" s="4">
        <v>3522.0</v>
      </c>
      <c r="B7652" s="5" t="s">
        <v>39115</v>
      </c>
      <c r="C7652" s="5" t="s">
        <v>39116</v>
      </c>
      <c r="D7652" s="6" t="s">
        <v>39117</v>
      </c>
      <c r="E7652" s="5" t="s">
        <v>39118</v>
      </c>
      <c r="F7652" s="5" t="s">
        <v>38307</v>
      </c>
      <c r="G7652" s="6" t="s">
        <v>39119</v>
      </c>
      <c r="H7652" s="7" t="s">
        <v>39120</v>
      </c>
      <c r="I7652" s="18" t="s">
        <v>39121</v>
      </c>
      <c r="J7652" s="5" t="s">
        <v>108</v>
      </c>
      <c r="K7652" s="5" t="s">
        <v>308</v>
      </c>
    </row>
    <row r="7653">
      <c r="A7653" s="4">
        <v>3521.0</v>
      </c>
      <c r="B7653" s="5" t="s">
        <v>39122</v>
      </c>
      <c r="C7653" s="5" t="s">
        <v>39123</v>
      </c>
      <c r="D7653" s="6" t="s">
        <v>38964</v>
      </c>
      <c r="E7653" s="5" t="s">
        <v>38965</v>
      </c>
      <c r="F7653" s="5" t="s">
        <v>38307</v>
      </c>
      <c r="G7653" s="6" t="s">
        <v>39124</v>
      </c>
      <c r="H7653" s="7" t="s">
        <v>39125</v>
      </c>
      <c r="I7653" s="8" t="str">
        <f t="shared" ref="I7653:I7654" si="73">LOWER(SUBSTITUTE(SUBSTITUTE(SUBSTITUTE(SUBSTITUTE(SUBSTITUTE(SUBSTITUTE(SUBSTITUTE(B7653,"S.L.",""),"SL",""),"S.A.",""),"SA","")," ",""),".",""),",",""))&amp;".com"</f>
        <v>gesthotelactivos.com</v>
      </c>
      <c r="J7653" s="5" t="s">
        <v>18</v>
      </c>
      <c r="K7653" s="4" t="s">
        <v>42</v>
      </c>
    </row>
    <row r="7654">
      <c r="A7654" s="4">
        <v>3520.0</v>
      </c>
      <c r="B7654" s="5" t="s">
        <v>39126</v>
      </c>
      <c r="C7654" s="5" t="s">
        <v>39127</v>
      </c>
      <c r="D7654" s="6" t="s">
        <v>39128</v>
      </c>
      <c r="E7654" s="5" t="s">
        <v>38336</v>
      </c>
      <c r="F7654" s="5" t="s">
        <v>38307</v>
      </c>
      <c r="G7654" s="6" t="s">
        <v>39129</v>
      </c>
      <c r="H7654" s="7" t="s">
        <v>39130</v>
      </c>
      <c r="I7654" s="4" t="str">
        <f t="shared" si="73"/>
        <v>gestiónyderrollobilbainadehoteles.com</v>
      </c>
      <c r="J7654" s="5" t="s">
        <v>42</v>
      </c>
      <c r="K7654" s="4" t="s">
        <v>42</v>
      </c>
    </row>
    <row r="7655">
      <c r="A7655" s="4">
        <v>3519.0</v>
      </c>
      <c r="B7655" s="5" t="s">
        <v>39131</v>
      </c>
      <c r="C7655" s="5" t="s">
        <v>39132</v>
      </c>
      <c r="D7655" s="6" t="s">
        <v>39128</v>
      </c>
      <c r="E7655" s="5" t="s">
        <v>38336</v>
      </c>
      <c r="F7655" s="5" t="s">
        <v>38307</v>
      </c>
      <c r="G7655" s="6" t="s">
        <v>39133</v>
      </c>
      <c r="H7655" s="7" t="s">
        <v>39134</v>
      </c>
      <c r="I7655" s="18" t="s">
        <v>39135</v>
      </c>
      <c r="J7655" s="5" t="s">
        <v>93</v>
      </c>
      <c r="K7655" s="5" t="s">
        <v>15155</v>
      </c>
    </row>
    <row r="7656">
      <c r="A7656" s="4">
        <v>3518.0</v>
      </c>
      <c r="B7656" s="5" t="s">
        <v>39136</v>
      </c>
      <c r="C7656" s="5" t="s">
        <v>39137</v>
      </c>
      <c r="D7656" s="6" t="s">
        <v>39138</v>
      </c>
      <c r="E7656" s="5" t="s">
        <v>38336</v>
      </c>
      <c r="F7656" s="5" t="s">
        <v>38307</v>
      </c>
      <c r="G7656" s="6" t="s">
        <v>39139</v>
      </c>
      <c r="H7656" s="7" t="s">
        <v>39140</v>
      </c>
      <c r="I7656" s="18" t="s">
        <v>39141</v>
      </c>
      <c r="J7656" s="5" t="s">
        <v>42</v>
      </c>
      <c r="K7656" s="5" t="s">
        <v>201</v>
      </c>
    </row>
    <row r="7657">
      <c r="A7657" s="4">
        <v>3517.0</v>
      </c>
      <c r="B7657" s="5" t="s">
        <v>39142</v>
      </c>
      <c r="C7657" s="5" t="s">
        <v>39143</v>
      </c>
      <c r="D7657" s="6" t="s">
        <v>39144</v>
      </c>
      <c r="E7657" s="5" t="s">
        <v>38336</v>
      </c>
      <c r="F7657" s="5" t="s">
        <v>38307</v>
      </c>
      <c r="G7657" s="6" t="s">
        <v>39145</v>
      </c>
      <c r="H7657" s="5" t="s">
        <v>39146</v>
      </c>
      <c r="I7657" s="8" t="s">
        <v>39147</v>
      </c>
      <c r="J7657" s="5" t="s">
        <v>42</v>
      </c>
      <c r="K7657" s="5" t="s">
        <v>17844</v>
      </c>
    </row>
    <row r="7658">
      <c r="A7658" s="4">
        <v>3516.0</v>
      </c>
      <c r="B7658" s="5" t="s">
        <v>39148</v>
      </c>
      <c r="C7658" s="5" t="s">
        <v>39149</v>
      </c>
      <c r="D7658" s="6" t="s">
        <v>39128</v>
      </c>
      <c r="E7658" s="5" t="s">
        <v>38336</v>
      </c>
      <c r="F7658" s="5" t="s">
        <v>38307</v>
      </c>
      <c r="G7658" s="6" t="s">
        <v>39150</v>
      </c>
      <c r="H7658" s="7" t="s">
        <v>39151</v>
      </c>
      <c r="I7658" s="8" t="str">
        <f>LOWER(SUBSTITUTE(SUBSTITUTE(SUBSTITUTE(SUBSTITUTE(SUBSTITUTE(SUBSTITUTE(SUBSTITUTE(B7658,"S.L.",""),"SL",""),"S.A.",""),"SA","")," ",""),".",""),",",""))&amp;".com"</f>
        <v>sheratonbilbao.com</v>
      </c>
      <c r="J7658" s="5" t="s">
        <v>42</v>
      </c>
      <c r="K7658" s="5" t="s">
        <v>15073</v>
      </c>
    </row>
    <row r="7659">
      <c r="A7659" s="4">
        <v>3515.0</v>
      </c>
      <c r="B7659" s="5" t="s">
        <v>6249</v>
      </c>
      <c r="C7659" s="5" t="s">
        <v>39152</v>
      </c>
      <c r="D7659" s="6" t="s">
        <v>39128</v>
      </c>
      <c r="E7659" s="5" t="s">
        <v>38336</v>
      </c>
      <c r="F7659" s="5" t="s">
        <v>38307</v>
      </c>
      <c r="G7659" s="6" t="s">
        <v>39153</v>
      </c>
      <c r="H7659" s="5" t="s">
        <v>39154</v>
      </c>
      <c r="I7659" s="9" t="s">
        <v>6252</v>
      </c>
      <c r="J7659" s="5" t="s">
        <v>51</v>
      </c>
      <c r="K7659" s="5" t="s">
        <v>10318</v>
      </c>
    </row>
    <row r="7660">
      <c r="A7660" s="4">
        <v>3514.0</v>
      </c>
      <c r="B7660" s="5" t="s">
        <v>39155</v>
      </c>
      <c r="C7660" s="5" t="s">
        <v>39156</v>
      </c>
      <c r="D7660" s="6" t="s">
        <v>39157</v>
      </c>
      <c r="E7660" s="5" t="s">
        <v>39158</v>
      </c>
      <c r="F7660" s="5" t="s">
        <v>38307</v>
      </c>
      <c r="G7660" s="6" t="s">
        <v>39159</v>
      </c>
      <c r="H7660" s="5" t="s">
        <v>39160</v>
      </c>
      <c r="I7660" s="8" t="s">
        <v>39161</v>
      </c>
      <c r="J7660" s="5" t="s">
        <v>42</v>
      </c>
      <c r="K7660" s="5" t="s">
        <v>2462</v>
      </c>
    </row>
    <row r="7661">
      <c r="A7661" s="4">
        <v>3513.0</v>
      </c>
      <c r="B7661" s="5" t="s">
        <v>39162</v>
      </c>
      <c r="C7661" s="5" t="s">
        <v>39163</v>
      </c>
      <c r="D7661" s="6" t="s">
        <v>39128</v>
      </c>
      <c r="E7661" s="5" t="s">
        <v>38336</v>
      </c>
      <c r="F7661" s="5" t="s">
        <v>38307</v>
      </c>
      <c r="G7661" s="6" t="s">
        <v>39164</v>
      </c>
      <c r="H7661" s="5" t="s">
        <v>39165</v>
      </c>
      <c r="I7661" s="8" t="s">
        <v>39166</v>
      </c>
      <c r="J7661" s="5" t="s">
        <v>463</v>
      </c>
      <c r="K7661" s="5" t="s">
        <v>5310</v>
      </c>
    </row>
    <row r="7662">
      <c r="A7662" s="4">
        <v>3512.0</v>
      </c>
      <c r="B7662" s="5" t="s">
        <v>39167</v>
      </c>
      <c r="C7662" s="5" t="s">
        <v>39168</v>
      </c>
      <c r="D7662" s="6" t="s">
        <v>39128</v>
      </c>
      <c r="E7662" s="5" t="s">
        <v>38336</v>
      </c>
      <c r="F7662" s="5" t="s">
        <v>38307</v>
      </c>
      <c r="G7662" s="6" t="s">
        <v>39169</v>
      </c>
      <c r="H7662" s="5" t="s">
        <v>39170</v>
      </c>
      <c r="I7662" s="8" t="s">
        <v>39171</v>
      </c>
      <c r="J7662" s="5" t="s">
        <v>51</v>
      </c>
      <c r="K7662" s="5" t="s">
        <v>280</v>
      </c>
    </row>
    <row r="7663">
      <c r="A7663" s="4">
        <v>3511.0</v>
      </c>
      <c r="B7663" s="5" t="s">
        <v>39172</v>
      </c>
      <c r="C7663" s="5" t="s">
        <v>39173</v>
      </c>
      <c r="D7663" s="6" t="s">
        <v>38509</v>
      </c>
      <c r="E7663" s="5" t="s">
        <v>38336</v>
      </c>
      <c r="F7663" s="5" t="s">
        <v>38307</v>
      </c>
      <c r="G7663" s="6" t="s">
        <v>39174</v>
      </c>
      <c r="H7663" s="5" t="s">
        <v>39175</v>
      </c>
      <c r="I7663" s="8" t="s">
        <v>39176</v>
      </c>
      <c r="J7663" s="5" t="s">
        <v>51</v>
      </c>
      <c r="K7663" s="5" t="s">
        <v>517</v>
      </c>
    </row>
    <row r="7664">
      <c r="A7664" s="4">
        <v>3510.0</v>
      </c>
      <c r="B7664" s="5" t="s">
        <v>39177</v>
      </c>
      <c r="C7664" s="5" t="s">
        <v>39178</v>
      </c>
      <c r="D7664" s="6" t="s">
        <v>38665</v>
      </c>
      <c r="E7664" s="5" t="s">
        <v>38336</v>
      </c>
      <c r="F7664" s="5" t="s">
        <v>38307</v>
      </c>
      <c r="G7664" s="6" t="s">
        <v>39179</v>
      </c>
      <c r="H7664" s="5" t="s">
        <v>39180</v>
      </c>
      <c r="I7664" s="9" t="s">
        <v>39181</v>
      </c>
      <c r="J7664" s="5" t="s">
        <v>18</v>
      </c>
      <c r="K7664" s="5" t="s">
        <v>74</v>
      </c>
    </row>
    <row r="7665">
      <c r="A7665" s="4">
        <v>3509.0</v>
      </c>
      <c r="B7665" s="5" t="s">
        <v>39182</v>
      </c>
      <c r="C7665" s="5" t="s">
        <v>39183</v>
      </c>
      <c r="D7665" s="6" t="s">
        <v>38515</v>
      </c>
      <c r="E7665" s="5" t="s">
        <v>38336</v>
      </c>
      <c r="F7665" s="5" t="s">
        <v>38307</v>
      </c>
      <c r="G7665" s="6" t="s">
        <v>39184</v>
      </c>
      <c r="H7665" s="5" t="s">
        <v>39185</v>
      </c>
      <c r="I7665" s="8" t="s">
        <v>39186</v>
      </c>
      <c r="J7665" s="5" t="s">
        <v>93</v>
      </c>
      <c r="K7665" s="5" t="s">
        <v>11073</v>
      </c>
    </row>
    <row r="7666">
      <c r="A7666" s="4">
        <v>3508.0</v>
      </c>
      <c r="B7666" s="5" t="s">
        <v>39187</v>
      </c>
      <c r="C7666" s="5" t="s">
        <v>39188</v>
      </c>
      <c r="D7666" s="6" t="s">
        <v>39189</v>
      </c>
      <c r="E7666" s="5" t="s">
        <v>39190</v>
      </c>
      <c r="F7666" s="5" t="s">
        <v>38307</v>
      </c>
      <c r="G7666" s="6" t="s">
        <v>39191</v>
      </c>
      <c r="H7666" s="5" t="s">
        <v>39192</v>
      </c>
      <c r="I7666" s="8" t="s">
        <v>39193</v>
      </c>
      <c r="J7666" s="5" t="s">
        <v>42</v>
      </c>
      <c r="K7666" s="5" t="s">
        <v>4672</v>
      </c>
    </row>
    <row r="7667">
      <c r="A7667" s="4">
        <v>3507.0</v>
      </c>
      <c r="B7667" s="5" t="s">
        <v>39194</v>
      </c>
      <c r="C7667" s="5" t="s">
        <v>39195</v>
      </c>
      <c r="D7667" s="6" t="s">
        <v>38991</v>
      </c>
      <c r="E7667" s="5" t="s">
        <v>38992</v>
      </c>
      <c r="F7667" s="5" t="s">
        <v>38307</v>
      </c>
      <c r="G7667" s="6" t="s">
        <v>39196</v>
      </c>
      <c r="H7667" s="5" t="s">
        <v>39197</v>
      </c>
      <c r="I7667" s="8" t="s">
        <v>39198</v>
      </c>
      <c r="J7667" s="5" t="s">
        <v>18</v>
      </c>
      <c r="K7667" s="5" t="s">
        <v>21605</v>
      </c>
    </row>
    <row r="7668">
      <c r="A7668" s="4">
        <v>3506.0</v>
      </c>
      <c r="B7668" s="5" t="s">
        <v>39199</v>
      </c>
      <c r="C7668" s="5" t="s">
        <v>39200</v>
      </c>
      <c r="D7668" s="6" t="s">
        <v>38509</v>
      </c>
      <c r="E7668" s="5" t="s">
        <v>38336</v>
      </c>
      <c r="F7668" s="5" t="s">
        <v>38307</v>
      </c>
      <c r="G7668" s="6" t="s">
        <v>39201</v>
      </c>
      <c r="H7668" s="5" t="s">
        <v>39202</v>
      </c>
      <c r="I7668" s="8" t="s">
        <v>39203</v>
      </c>
      <c r="J7668" s="5" t="s">
        <v>18</v>
      </c>
      <c r="K7668" s="5" t="s">
        <v>15155</v>
      </c>
    </row>
    <row r="7669">
      <c r="A7669" s="4">
        <v>3505.0</v>
      </c>
      <c r="B7669" s="5" t="s">
        <v>39204</v>
      </c>
      <c r="C7669" s="5" t="s">
        <v>39205</v>
      </c>
      <c r="D7669" s="6" t="s">
        <v>38390</v>
      </c>
      <c r="E7669" s="5" t="s">
        <v>38336</v>
      </c>
      <c r="F7669" s="5" t="s">
        <v>38307</v>
      </c>
      <c r="G7669" s="6" t="s">
        <v>39206</v>
      </c>
      <c r="H7669" s="5" t="s">
        <v>39207</v>
      </c>
      <c r="I7669" s="8" t="s">
        <v>39208</v>
      </c>
      <c r="J7669" s="5" t="s">
        <v>108</v>
      </c>
      <c r="K7669" s="4" t="s">
        <v>42</v>
      </c>
    </row>
    <row r="7670">
      <c r="A7670" s="4">
        <v>3504.0</v>
      </c>
      <c r="B7670" s="5" t="s">
        <v>39209</v>
      </c>
      <c r="C7670" s="5" t="s">
        <v>39210</v>
      </c>
      <c r="D7670" s="6" t="s">
        <v>38342</v>
      </c>
      <c r="E7670" s="5" t="s">
        <v>38336</v>
      </c>
      <c r="F7670" s="5" t="s">
        <v>38307</v>
      </c>
      <c r="G7670" s="6" t="s">
        <v>39211</v>
      </c>
      <c r="H7670" s="7" t="s">
        <v>39212</v>
      </c>
      <c r="I7670" s="18" t="s">
        <v>39213</v>
      </c>
      <c r="J7670" s="5" t="s">
        <v>18</v>
      </c>
      <c r="K7670" s="5" t="s">
        <v>975</v>
      </c>
    </row>
    <row r="7671">
      <c r="A7671" s="4">
        <v>3503.0</v>
      </c>
      <c r="B7671" s="5" t="s">
        <v>39214</v>
      </c>
      <c r="C7671" s="5" t="s">
        <v>39215</v>
      </c>
      <c r="D7671" s="6" t="s">
        <v>38390</v>
      </c>
      <c r="E7671" s="5" t="s">
        <v>38336</v>
      </c>
      <c r="F7671" s="5" t="s">
        <v>38307</v>
      </c>
      <c r="G7671" s="6" t="s">
        <v>39216</v>
      </c>
      <c r="H7671" s="5" t="s">
        <v>39217</v>
      </c>
      <c r="I7671" s="8" t="s">
        <v>39218</v>
      </c>
      <c r="J7671" s="5" t="s">
        <v>367</v>
      </c>
      <c r="K7671" s="5" t="s">
        <v>711</v>
      </c>
    </row>
    <row r="7672">
      <c r="A7672" s="4">
        <v>3501.0</v>
      </c>
      <c r="B7672" s="5" t="s">
        <v>39219</v>
      </c>
      <c r="C7672" s="5" t="s">
        <v>39220</v>
      </c>
      <c r="D7672" s="6" t="s">
        <v>38665</v>
      </c>
      <c r="E7672" s="5" t="s">
        <v>38336</v>
      </c>
      <c r="F7672" s="5" t="s">
        <v>38307</v>
      </c>
      <c r="G7672" s="6" t="s">
        <v>39221</v>
      </c>
      <c r="H7672" s="5" t="s">
        <v>8137</v>
      </c>
      <c r="I7672" s="8" t="s">
        <v>2682</v>
      </c>
      <c r="J7672" s="5" t="s">
        <v>42</v>
      </c>
      <c r="K7672" s="5" t="s">
        <v>764</v>
      </c>
    </row>
    <row r="7673">
      <c r="A7673" s="4">
        <v>3502.0</v>
      </c>
      <c r="B7673" s="5" t="s">
        <v>39222</v>
      </c>
      <c r="C7673" s="5" t="s">
        <v>39223</v>
      </c>
      <c r="D7673" s="6" t="s">
        <v>38665</v>
      </c>
      <c r="E7673" s="5" t="s">
        <v>38336</v>
      </c>
      <c r="F7673" s="5" t="s">
        <v>38307</v>
      </c>
      <c r="G7673" s="6" t="s">
        <v>39221</v>
      </c>
      <c r="H7673" s="5" t="s">
        <v>8137</v>
      </c>
      <c r="I7673" s="8" t="s">
        <v>2682</v>
      </c>
      <c r="J7673" s="5" t="s">
        <v>108</v>
      </c>
      <c r="K7673" s="5" t="s">
        <v>764</v>
      </c>
    </row>
    <row r="7674">
      <c r="A7674" s="4">
        <v>3500.0</v>
      </c>
      <c r="B7674" s="5" t="s">
        <v>39224</v>
      </c>
      <c r="C7674" s="5" t="s">
        <v>39225</v>
      </c>
      <c r="D7674" s="6" t="s">
        <v>38670</v>
      </c>
      <c r="E7674" s="5" t="s">
        <v>38671</v>
      </c>
      <c r="F7674" s="5" t="s">
        <v>38307</v>
      </c>
      <c r="G7674" s="6" t="s">
        <v>39226</v>
      </c>
      <c r="H7674" s="7" t="s">
        <v>39227</v>
      </c>
      <c r="I7674" s="8" t="str">
        <f>LOWER(SUBSTITUTE(SUBSTITUTE(SUBSTITUTE(SUBSTITUTE(SUBSTITUTE(SUBSTITUTE(SUBSTITUTE(B7674,"S.L.",""),"SL",""),"S.A.",""),"SA","")," ",""),".",""),",",""))&amp;".com"</f>
        <v>hotelmaitena.com</v>
      </c>
      <c r="J7674" s="5" t="s">
        <v>42</v>
      </c>
      <c r="K7674" s="5" t="s">
        <v>152</v>
      </c>
    </row>
    <row r="7675">
      <c r="A7675" s="4">
        <v>3499.0</v>
      </c>
      <c r="B7675" s="5" t="s">
        <v>39228</v>
      </c>
      <c r="C7675" s="5" t="s">
        <v>39229</v>
      </c>
      <c r="D7675" s="6" t="s">
        <v>38335</v>
      </c>
      <c r="E7675" s="5" t="s">
        <v>38336</v>
      </c>
      <c r="F7675" s="5" t="s">
        <v>38307</v>
      </c>
      <c r="G7675" s="6" t="s">
        <v>39230</v>
      </c>
      <c r="H7675" s="5" t="s">
        <v>39231</v>
      </c>
      <c r="I7675" s="8" t="s">
        <v>32337</v>
      </c>
      <c r="J7675" s="5" t="s">
        <v>93</v>
      </c>
      <c r="K7675" s="5" t="s">
        <v>16046</v>
      </c>
    </row>
    <row r="7676">
      <c r="A7676" s="4">
        <v>3497.0</v>
      </c>
      <c r="B7676" s="5" t="s">
        <v>39232</v>
      </c>
      <c r="C7676" s="5" t="s">
        <v>39233</v>
      </c>
      <c r="D7676" s="6" t="s">
        <v>39234</v>
      </c>
      <c r="E7676" s="5" t="s">
        <v>39235</v>
      </c>
      <c r="F7676" s="5" t="s">
        <v>38307</v>
      </c>
      <c r="G7676" s="6" t="s">
        <v>39236</v>
      </c>
      <c r="H7676" s="5" t="s">
        <v>39237</v>
      </c>
      <c r="I7676" s="8" t="s">
        <v>39238</v>
      </c>
      <c r="J7676" s="5" t="s">
        <v>108</v>
      </c>
      <c r="K7676" s="5" t="s">
        <v>201</v>
      </c>
    </row>
    <row r="7677">
      <c r="A7677" s="4">
        <v>3498.0</v>
      </c>
      <c r="B7677" s="5" t="s">
        <v>39239</v>
      </c>
      <c r="C7677" s="5" t="s">
        <v>39240</v>
      </c>
      <c r="D7677" s="6" t="s">
        <v>39234</v>
      </c>
      <c r="E7677" s="5" t="s">
        <v>39235</v>
      </c>
      <c r="F7677" s="5" t="s">
        <v>38307</v>
      </c>
      <c r="G7677" s="6" t="s">
        <v>39236</v>
      </c>
      <c r="H7677" s="5" t="s">
        <v>39237</v>
      </c>
      <c r="I7677" s="8" t="s">
        <v>39238</v>
      </c>
      <c r="J7677" s="5" t="s">
        <v>232</v>
      </c>
      <c r="K7677" s="5" t="s">
        <v>35</v>
      </c>
    </row>
    <row r="7678">
      <c r="A7678" s="4">
        <v>3496.0</v>
      </c>
      <c r="B7678" s="5" t="s">
        <v>39241</v>
      </c>
      <c r="C7678" s="5" t="s">
        <v>39242</v>
      </c>
      <c r="D7678" s="6" t="s">
        <v>38509</v>
      </c>
      <c r="E7678" s="5" t="s">
        <v>38336</v>
      </c>
      <c r="F7678" s="5" t="s">
        <v>38307</v>
      </c>
      <c r="G7678" s="6" t="s">
        <v>39243</v>
      </c>
      <c r="H7678" s="5" t="s">
        <v>39244</v>
      </c>
      <c r="I7678" s="8" t="s">
        <v>39245</v>
      </c>
      <c r="J7678" s="5" t="s">
        <v>108</v>
      </c>
      <c r="K7678" s="4" t="s">
        <v>42</v>
      </c>
    </row>
    <row r="7679">
      <c r="A7679" s="4">
        <v>3495.0</v>
      </c>
      <c r="B7679" s="5" t="s">
        <v>39246</v>
      </c>
      <c r="C7679" s="5" t="s">
        <v>39247</v>
      </c>
      <c r="D7679" s="6" t="s">
        <v>39248</v>
      </c>
      <c r="E7679" s="5" t="s">
        <v>39249</v>
      </c>
      <c r="F7679" s="5" t="s">
        <v>38307</v>
      </c>
      <c r="G7679" s="6" t="s">
        <v>39250</v>
      </c>
      <c r="H7679" s="5" t="s">
        <v>39251</v>
      </c>
      <c r="I7679" s="8" t="s">
        <v>39252</v>
      </c>
      <c r="J7679" s="5" t="s">
        <v>51</v>
      </c>
      <c r="K7679" s="5" t="s">
        <v>2201</v>
      </c>
    </row>
    <row r="7680">
      <c r="A7680" s="4">
        <v>3494.0</v>
      </c>
      <c r="B7680" s="5" t="s">
        <v>39253</v>
      </c>
      <c r="C7680" s="5" t="s">
        <v>39254</v>
      </c>
      <c r="D7680" s="6" t="s">
        <v>38493</v>
      </c>
      <c r="E7680" s="5" t="s">
        <v>38336</v>
      </c>
      <c r="F7680" s="5" t="s">
        <v>38307</v>
      </c>
      <c r="G7680" s="6" t="s">
        <v>39255</v>
      </c>
      <c r="H7680" s="5" t="s">
        <v>39256</v>
      </c>
      <c r="I7680" s="8" t="s">
        <v>2923</v>
      </c>
      <c r="J7680" s="5" t="s">
        <v>42</v>
      </c>
      <c r="K7680" s="5" t="s">
        <v>381</v>
      </c>
    </row>
    <row r="7681">
      <c r="A7681" s="4">
        <v>3493.0</v>
      </c>
      <c r="B7681" s="5" t="s">
        <v>39257</v>
      </c>
      <c r="C7681" s="5" t="s">
        <v>39258</v>
      </c>
      <c r="D7681" s="6" t="s">
        <v>39259</v>
      </c>
      <c r="E7681" s="5" t="s">
        <v>39260</v>
      </c>
      <c r="F7681" s="5" t="s">
        <v>39261</v>
      </c>
      <c r="G7681" s="6" t="s">
        <v>39262</v>
      </c>
      <c r="H7681" s="7" t="s">
        <v>39263</v>
      </c>
      <c r="I7681" s="18" t="s">
        <v>39264</v>
      </c>
      <c r="J7681" s="5" t="s">
        <v>42</v>
      </c>
      <c r="K7681" s="4" t="s">
        <v>42</v>
      </c>
    </row>
    <row r="7682">
      <c r="A7682" s="4">
        <v>3492.0</v>
      </c>
      <c r="B7682" s="5" t="s">
        <v>39265</v>
      </c>
      <c r="C7682" s="5" t="s">
        <v>39266</v>
      </c>
      <c r="D7682" s="6" t="s">
        <v>39267</v>
      </c>
      <c r="E7682" s="5" t="s">
        <v>39260</v>
      </c>
      <c r="F7682" s="5" t="s">
        <v>39261</v>
      </c>
      <c r="G7682" s="6" t="s">
        <v>39268</v>
      </c>
      <c r="H7682" s="5" t="s">
        <v>39269</v>
      </c>
      <c r="I7682" s="8" t="s">
        <v>39270</v>
      </c>
      <c r="J7682" s="5" t="s">
        <v>42</v>
      </c>
      <c r="K7682" s="5" t="s">
        <v>85</v>
      </c>
    </row>
    <row r="7683">
      <c r="A7683" s="4">
        <v>3491.0</v>
      </c>
      <c r="B7683" s="5" t="s">
        <v>39271</v>
      </c>
      <c r="C7683" s="5" t="s">
        <v>39272</v>
      </c>
      <c r="D7683" s="6" t="s">
        <v>39273</v>
      </c>
      <c r="E7683" s="5" t="s">
        <v>39274</v>
      </c>
      <c r="F7683" s="5" t="s">
        <v>39261</v>
      </c>
      <c r="G7683" s="6" t="s">
        <v>39275</v>
      </c>
      <c r="H7683" s="5" t="s">
        <v>39276</v>
      </c>
      <c r="I7683" s="8" t="s">
        <v>10956</v>
      </c>
      <c r="J7683" s="5" t="s">
        <v>42</v>
      </c>
      <c r="K7683" s="5" t="s">
        <v>9041</v>
      </c>
    </row>
    <row r="7684">
      <c r="A7684" s="4">
        <v>3490.0</v>
      </c>
      <c r="B7684" s="5" t="s">
        <v>39277</v>
      </c>
      <c r="C7684" s="5" t="s">
        <v>39278</v>
      </c>
      <c r="D7684" s="6" t="s">
        <v>39279</v>
      </c>
      <c r="E7684" s="5" t="s">
        <v>39280</v>
      </c>
      <c r="F7684" s="5" t="s">
        <v>39261</v>
      </c>
      <c r="G7684" s="6" t="s">
        <v>39281</v>
      </c>
      <c r="H7684" s="5" t="s">
        <v>39282</v>
      </c>
      <c r="I7684" s="8" t="s">
        <v>39283</v>
      </c>
      <c r="J7684" s="5" t="s">
        <v>18</v>
      </c>
      <c r="K7684" s="5" t="s">
        <v>233</v>
      </c>
    </row>
    <row r="7685">
      <c r="A7685" s="4">
        <v>3489.0</v>
      </c>
      <c r="B7685" s="5" t="s">
        <v>39284</v>
      </c>
      <c r="C7685" s="5" t="s">
        <v>39285</v>
      </c>
      <c r="D7685" s="6" t="s">
        <v>39279</v>
      </c>
      <c r="E7685" s="5" t="s">
        <v>39280</v>
      </c>
      <c r="F7685" s="5" t="s">
        <v>39261</v>
      </c>
      <c r="G7685" s="6" t="s">
        <v>39286</v>
      </c>
      <c r="H7685" s="5" t="s">
        <v>39287</v>
      </c>
      <c r="I7685" s="8" t="s">
        <v>39288</v>
      </c>
      <c r="J7685" s="5" t="s">
        <v>18</v>
      </c>
      <c r="K7685" s="5" t="s">
        <v>233</v>
      </c>
    </row>
    <row r="7686">
      <c r="A7686" s="4">
        <v>3488.0</v>
      </c>
      <c r="B7686" s="5" t="s">
        <v>39289</v>
      </c>
      <c r="C7686" s="5" t="s">
        <v>39290</v>
      </c>
      <c r="D7686" s="6" t="s">
        <v>39291</v>
      </c>
      <c r="E7686" s="5" t="s">
        <v>39292</v>
      </c>
      <c r="F7686" s="5" t="s">
        <v>39261</v>
      </c>
      <c r="G7686" s="6" t="s">
        <v>39293</v>
      </c>
      <c r="H7686" s="7" t="s">
        <v>39294</v>
      </c>
      <c r="I7686" s="18" t="s">
        <v>39295</v>
      </c>
      <c r="J7686" s="5" t="s">
        <v>108</v>
      </c>
      <c r="K7686" s="5" t="s">
        <v>19</v>
      </c>
    </row>
    <row r="7687">
      <c r="A7687" s="4">
        <v>3487.0</v>
      </c>
      <c r="B7687" s="5" t="s">
        <v>39296</v>
      </c>
      <c r="C7687" s="5" t="s">
        <v>39297</v>
      </c>
      <c r="D7687" s="6" t="s">
        <v>39298</v>
      </c>
      <c r="E7687" s="5" t="s">
        <v>39299</v>
      </c>
      <c r="F7687" s="5" t="s">
        <v>39261</v>
      </c>
      <c r="G7687" s="6" t="s">
        <v>39300</v>
      </c>
      <c r="H7687" s="7" t="s">
        <v>39301</v>
      </c>
      <c r="I7687" s="18" t="s">
        <v>39302</v>
      </c>
      <c r="J7687" s="5" t="s">
        <v>42</v>
      </c>
      <c r="K7687" s="5" t="s">
        <v>115</v>
      </c>
    </row>
    <row r="7688">
      <c r="A7688" s="4">
        <v>3486.0</v>
      </c>
      <c r="B7688" s="5" t="s">
        <v>39303</v>
      </c>
      <c r="C7688" s="5" t="s">
        <v>39304</v>
      </c>
      <c r="D7688" s="6" t="s">
        <v>39305</v>
      </c>
      <c r="E7688" s="5" t="s">
        <v>39306</v>
      </c>
      <c r="F7688" s="5" t="s">
        <v>39261</v>
      </c>
      <c r="G7688" s="6" t="s">
        <v>39307</v>
      </c>
      <c r="H7688" s="7" t="s">
        <v>39308</v>
      </c>
      <c r="I7688" s="18" t="s">
        <v>39309</v>
      </c>
      <c r="J7688" s="5" t="s">
        <v>18</v>
      </c>
      <c r="K7688" s="5" t="s">
        <v>294</v>
      </c>
    </row>
    <row r="7689">
      <c r="A7689" s="4">
        <v>3485.0</v>
      </c>
      <c r="B7689" s="5" t="s">
        <v>39310</v>
      </c>
      <c r="C7689" s="5" t="s">
        <v>39311</v>
      </c>
      <c r="D7689" s="6" t="s">
        <v>39305</v>
      </c>
      <c r="E7689" s="5" t="s">
        <v>39306</v>
      </c>
      <c r="F7689" s="5" t="s">
        <v>39261</v>
      </c>
      <c r="G7689" s="6" t="s">
        <v>39312</v>
      </c>
      <c r="H7689" s="7" t="s">
        <v>39313</v>
      </c>
      <c r="I7689" s="8" t="str">
        <f t="shared" ref="I7689:I7690" si="74">LOWER(SUBSTITUTE(SUBSTITUTE(SUBSTITUTE(SUBSTITUTE(SUBSTITUTE(SUBSTITUTE(SUBSTITUTE(B7689,"S.L.",""),"SL",""),"S.A.",""),"SA","")," ",""),".",""),",",""))&amp;".com"</f>
        <v>hotellbatore.com</v>
      </c>
      <c r="J7689" s="5" t="s">
        <v>18</v>
      </c>
      <c r="K7689" s="5" t="s">
        <v>74</v>
      </c>
    </row>
    <row r="7690">
      <c r="A7690" s="4">
        <v>3484.0</v>
      </c>
      <c r="B7690" s="5" t="s">
        <v>39314</v>
      </c>
      <c r="C7690" s="5" t="s">
        <v>39315</v>
      </c>
      <c r="D7690" s="6" t="s">
        <v>39316</v>
      </c>
      <c r="E7690" s="5" t="s">
        <v>39317</v>
      </c>
      <c r="F7690" s="5" t="s">
        <v>39261</v>
      </c>
      <c r="G7690" s="6" t="s">
        <v>39318</v>
      </c>
      <c r="H7690" s="7" t="s">
        <v>39319</v>
      </c>
      <c r="I7690" s="8" t="str">
        <f t="shared" si="74"/>
        <v>hotelzezilioenea.com</v>
      </c>
      <c r="J7690" s="5" t="s">
        <v>42</v>
      </c>
      <c r="K7690" s="5" t="s">
        <v>308</v>
      </c>
    </row>
    <row r="7691">
      <c r="A7691" s="4">
        <v>3483.0</v>
      </c>
      <c r="B7691" s="5" t="s">
        <v>39320</v>
      </c>
      <c r="C7691" s="5" t="s">
        <v>8648</v>
      </c>
      <c r="D7691" s="6" t="s">
        <v>39316</v>
      </c>
      <c r="E7691" s="5" t="s">
        <v>39317</v>
      </c>
      <c r="F7691" s="5" t="s">
        <v>39261</v>
      </c>
      <c r="G7691" s="6" t="s">
        <v>39321</v>
      </c>
      <c r="H7691" s="5" t="s">
        <v>39322</v>
      </c>
      <c r="I7691" s="8" t="s">
        <v>39323</v>
      </c>
      <c r="J7691" s="5" t="s">
        <v>42</v>
      </c>
      <c r="K7691" s="5" t="s">
        <v>308</v>
      </c>
    </row>
    <row r="7692">
      <c r="A7692" s="4">
        <v>3482.0</v>
      </c>
      <c r="B7692" s="5" t="s">
        <v>11496</v>
      </c>
      <c r="C7692" s="5" t="s">
        <v>39324</v>
      </c>
      <c r="D7692" s="6" t="s">
        <v>39316</v>
      </c>
      <c r="E7692" s="5" t="s">
        <v>39317</v>
      </c>
      <c r="F7692" s="5" t="s">
        <v>39261</v>
      </c>
      <c r="G7692" s="6" t="s">
        <v>39325</v>
      </c>
      <c r="H7692" s="7" t="s">
        <v>39326</v>
      </c>
      <c r="I7692" s="18" t="s">
        <v>39327</v>
      </c>
      <c r="J7692" s="5" t="s">
        <v>42</v>
      </c>
      <c r="K7692" s="5" t="s">
        <v>711</v>
      </c>
    </row>
    <row r="7693">
      <c r="A7693" s="4">
        <v>3481.0</v>
      </c>
      <c r="B7693" s="5" t="s">
        <v>39328</v>
      </c>
      <c r="C7693" s="5" t="s">
        <v>39329</v>
      </c>
      <c r="D7693" s="6" t="s">
        <v>39330</v>
      </c>
      <c r="E7693" s="5" t="s">
        <v>39331</v>
      </c>
      <c r="F7693" s="5" t="s">
        <v>39261</v>
      </c>
      <c r="G7693" s="6" t="s">
        <v>39332</v>
      </c>
      <c r="H7693" s="7" t="s">
        <v>39333</v>
      </c>
      <c r="I7693" s="8" t="str">
        <f>LOWER(SUBSTITUTE(SUBSTITUTE(SUBSTITUTE(SUBSTITUTE(SUBSTITUTE(SUBSTITUTE(SUBSTITUTE(B7693,"S.L.",""),"SL",""),"S.A.",""),"SA","")," ",""),".",""),",",""))&amp;".com"</f>
        <v>larramenditorrea.com</v>
      </c>
      <c r="J7693" s="5" t="s">
        <v>18</v>
      </c>
      <c r="K7693" s="5" t="s">
        <v>19</v>
      </c>
    </row>
    <row r="7694">
      <c r="A7694" s="4">
        <v>3480.0</v>
      </c>
      <c r="B7694" s="5" t="s">
        <v>39334</v>
      </c>
      <c r="C7694" s="5" t="s">
        <v>39335</v>
      </c>
      <c r="D7694" s="6" t="s">
        <v>39336</v>
      </c>
      <c r="E7694" s="5" t="s">
        <v>39260</v>
      </c>
      <c r="F7694" s="5" t="s">
        <v>39261</v>
      </c>
      <c r="G7694" s="6" t="s">
        <v>39337</v>
      </c>
      <c r="H7694" s="5" t="s">
        <v>31873</v>
      </c>
      <c r="I7694" s="8" t="s">
        <v>39338</v>
      </c>
      <c r="J7694" s="5" t="s">
        <v>18</v>
      </c>
      <c r="K7694" s="5" t="s">
        <v>126</v>
      </c>
    </row>
    <row r="7695">
      <c r="A7695" s="4">
        <v>3479.0</v>
      </c>
      <c r="B7695" s="5" t="s">
        <v>39339</v>
      </c>
      <c r="C7695" s="5" t="s">
        <v>39340</v>
      </c>
      <c r="D7695" s="6" t="s">
        <v>39279</v>
      </c>
      <c r="E7695" s="5" t="s">
        <v>39280</v>
      </c>
      <c r="F7695" s="5" t="s">
        <v>39261</v>
      </c>
      <c r="G7695" s="6" t="s">
        <v>39341</v>
      </c>
      <c r="H7695" s="5" t="s">
        <v>39342</v>
      </c>
      <c r="I7695" s="8" t="s">
        <v>39343</v>
      </c>
      <c r="J7695" s="5" t="s">
        <v>42</v>
      </c>
      <c r="K7695" s="5" t="s">
        <v>921</v>
      </c>
    </row>
    <row r="7696">
      <c r="A7696" s="4">
        <v>3478.0</v>
      </c>
      <c r="B7696" s="5" t="s">
        <v>39344</v>
      </c>
      <c r="C7696" s="5" t="s">
        <v>39345</v>
      </c>
      <c r="D7696" s="6" t="s">
        <v>39291</v>
      </c>
      <c r="E7696" s="5" t="s">
        <v>39292</v>
      </c>
      <c r="F7696" s="5" t="s">
        <v>39261</v>
      </c>
      <c r="G7696" s="6" t="s">
        <v>39346</v>
      </c>
      <c r="H7696" s="5" t="s">
        <v>39347</v>
      </c>
      <c r="I7696" s="8" t="s">
        <v>39348</v>
      </c>
      <c r="J7696" s="5" t="s">
        <v>42</v>
      </c>
      <c r="K7696" s="5" t="s">
        <v>7591</v>
      </c>
    </row>
    <row r="7697">
      <c r="A7697" s="4">
        <v>3477.0</v>
      </c>
      <c r="B7697" s="5" t="s">
        <v>39349</v>
      </c>
      <c r="C7697" s="5" t="s">
        <v>39350</v>
      </c>
      <c r="D7697" s="6" t="s">
        <v>39351</v>
      </c>
      <c r="E7697" s="5" t="s">
        <v>39352</v>
      </c>
      <c r="F7697" s="5" t="s">
        <v>39261</v>
      </c>
      <c r="G7697" s="6" t="s">
        <v>39353</v>
      </c>
      <c r="H7697" s="5" t="s">
        <v>39354</v>
      </c>
      <c r="I7697" s="8" t="s">
        <v>39355</v>
      </c>
      <c r="J7697" s="5" t="s">
        <v>463</v>
      </c>
      <c r="K7697" s="5" t="s">
        <v>553</v>
      </c>
    </row>
    <row r="7698">
      <c r="A7698" s="4">
        <v>3476.0</v>
      </c>
      <c r="B7698" s="5" t="s">
        <v>39356</v>
      </c>
      <c r="C7698" s="5" t="s">
        <v>39357</v>
      </c>
      <c r="D7698" s="6" t="s">
        <v>39305</v>
      </c>
      <c r="E7698" s="5" t="s">
        <v>39306</v>
      </c>
      <c r="F7698" s="5" t="s">
        <v>39261</v>
      </c>
      <c r="G7698" s="6" t="s">
        <v>39358</v>
      </c>
      <c r="H7698" s="5" t="s">
        <v>39359</v>
      </c>
      <c r="I7698" s="8" t="s">
        <v>39360</v>
      </c>
      <c r="J7698" s="5" t="s">
        <v>108</v>
      </c>
      <c r="K7698" s="5" t="s">
        <v>679</v>
      </c>
    </row>
    <row r="7699">
      <c r="A7699" s="4">
        <v>3475.0</v>
      </c>
      <c r="B7699" s="5" t="s">
        <v>39361</v>
      </c>
      <c r="C7699" s="5" t="s">
        <v>39362</v>
      </c>
      <c r="D7699" s="6" t="s">
        <v>39363</v>
      </c>
      <c r="E7699" s="5" t="s">
        <v>39364</v>
      </c>
      <c r="F7699" s="5" t="s">
        <v>39261</v>
      </c>
      <c r="G7699" s="6" t="s">
        <v>39365</v>
      </c>
      <c r="H7699" s="5" t="s">
        <v>39366</v>
      </c>
      <c r="I7699" s="8" t="s">
        <v>39367</v>
      </c>
      <c r="J7699" s="5" t="s">
        <v>93</v>
      </c>
      <c r="K7699" s="5" t="s">
        <v>308</v>
      </c>
    </row>
    <row r="7700">
      <c r="A7700" s="4">
        <v>3474.0</v>
      </c>
      <c r="B7700" s="5" t="s">
        <v>39368</v>
      </c>
      <c r="C7700" s="5" t="s">
        <v>39369</v>
      </c>
      <c r="D7700" s="6" t="s">
        <v>39370</v>
      </c>
      <c r="E7700" s="5" t="s">
        <v>39371</v>
      </c>
      <c r="F7700" s="5" t="s">
        <v>39261</v>
      </c>
      <c r="G7700" s="6" t="s">
        <v>39372</v>
      </c>
      <c r="H7700" s="7" t="s">
        <v>39373</v>
      </c>
      <c r="I7700" s="18" t="s">
        <v>39374</v>
      </c>
      <c r="J7700" s="5" t="s">
        <v>108</v>
      </c>
      <c r="K7700" s="5" t="s">
        <v>19</v>
      </c>
    </row>
    <row r="7701">
      <c r="A7701" s="4">
        <v>3473.0</v>
      </c>
      <c r="B7701" s="5" t="s">
        <v>39375</v>
      </c>
      <c r="C7701" s="5" t="s">
        <v>39376</v>
      </c>
      <c r="D7701" s="6" t="s">
        <v>39370</v>
      </c>
      <c r="E7701" s="5" t="s">
        <v>39371</v>
      </c>
      <c r="F7701" s="5" t="s">
        <v>39261</v>
      </c>
      <c r="G7701" s="6" t="s">
        <v>39377</v>
      </c>
      <c r="H7701" s="5" t="s">
        <v>39378</v>
      </c>
      <c r="I7701" s="8" t="s">
        <v>39379</v>
      </c>
      <c r="J7701" s="5" t="s">
        <v>108</v>
      </c>
      <c r="K7701" s="5" t="s">
        <v>260</v>
      </c>
    </row>
    <row r="7702">
      <c r="A7702" s="4">
        <v>3472.0</v>
      </c>
      <c r="B7702" s="5" t="s">
        <v>39380</v>
      </c>
      <c r="C7702" s="5" t="s">
        <v>39381</v>
      </c>
      <c r="D7702" s="6" t="s">
        <v>39382</v>
      </c>
      <c r="E7702" s="5" t="s">
        <v>39383</v>
      </c>
      <c r="F7702" s="5" t="s">
        <v>39261</v>
      </c>
      <c r="G7702" s="6" t="s">
        <v>39384</v>
      </c>
      <c r="H7702" s="5" t="s">
        <v>39385</v>
      </c>
      <c r="I7702" s="8" t="s">
        <v>39386</v>
      </c>
      <c r="J7702" s="5" t="s">
        <v>42</v>
      </c>
      <c r="K7702" s="5" t="s">
        <v>260</v>
      </c>
    </row>
    <row r="7703">
      <c r="A7703" s="4">
        <v>3471.0</v>
      </c>
      <c r="B7703" s="5" t="s">
        <v>39387</v>
      </c>
      <c r="C7703" s="5" t="s">
        <v>39388</v>
      </c>
      <c r="D7703" s="6" t="s">
        <v>39389</v>
      </c>
      <c r="E7703" s="5" t="s">
        <v>39383</v>
      </c>
      <c r="F7703" s="5" t="s">
        <v>39261</v>
      </c>
      <c r="G7703" s="6" t="s">
        <v>39390</v>
      </c>
      <c r="H7703" s="7" t="s">
        <v>39391</v>
      </c>
      <c r="I7703" s="8" t="str">
        <f>LOWER(SUBSTITUTE(SUBSTITUTE(SUBSTITUTE(SUBSTITUTE(SUBSTITUTE(SUBSTITUTE(SUBSTITUTE(B7703,"S.L.",""),"SL",""),"S.A.",""),"SA","")," ",""),".",""),",",""))&amp;".com"</f>
        <v>hotelntuariodearantzazu.com</v>
      </c>
      <c r="J7703" s="5" t="s">
        <v>18</v>
      </c>
      <c r="K7703" s="5" t="s">
        <v>2462</v>
      </c>
    </row>
    <row r="7704">
      <c r="A7704" s="4">
        <v>3470.0</v>
      </c>
      <c r="B7704" s="5" t="s">
        <v>39392</v>
      </c>
      <c r="C7704" s="5" t="s">
        <v>39393</v>
      </c>
      <c r="D7704" s="6" t="s">
        <v>39389</v>
      </c>
      <c r="E7704" s="5" t="s">
        <v>39383</v>
      </c>
      <c r="F7704" s="5" t="s">
        <v>39261</v>
      </c>
      <c r="G7704" s="6" t="s">
        <v>39394</v>
      </c>
      <c r="H7704" s="5" t="s">
        <v>39395</v>
      </c>
      <c r="I7704" s="8" t="s">
        <v>39396</v>
      </c>
      <c r="J7704" s="5" t="s">
        <v>42</v>
      </c>
      <c r="K7704" s="5" t="s">
        <v>950</v>
      </c>
    </row>
    <row r="7705">
      <c r="A7705" s="4">
        <v>3469.0</v>
      </c>
      <c r="B7705" s="5" t="s">
        <v>39397</v>
      </c>
      <c r="C7705" s="5" t="s">
        <v>39398</v>
      </c>
      <c r="D7705" s="6" t="s">
        <v>39399</v>
      </c>
      <c r="E7705" s="5" t="s">
        <v>39400</v>
      </c>
      <c r="F7705" s="5" t="s">
        <v>39261</v>
      </c>
      <c r="G7705" s="6" t="s">
        <v>39401</v>
      </c>
      <c r="H7705" s="7" t="s">
        <v>39402</v>
      </c>
      <c r="I7705" s="8" t="str">
        <f>LOWER(SUBSTITUTE(SUBSTITUTE(SUBSTITUTE(SUBSTITUTE(SUBSTITUTE(SUBSTITUTE(SUBSTITUTE(B7705,"S.L.",""),"SL",""),"S.A.",""),"SA","")," ",""),".",""),",",""))&amp;".com"</f>
        <v>hotelariznoa.com</v>
      </c>
      <c r="J7705" s="5" t="s">
        <v>93</v>
      </c>
      <c r="K7705" s="5" t="s">
        <v>27</v>
      </c>
    </row>
    <row r="7706">
      <c r="A7706" s="4">
        <v>3468.0</v>
      </c>
      <c r="B7706" s="5" t="s">
        <v>39403</v>
      </c>
      <c r="C7706" s="5" t="s">
        <v>39404</v>
      </c>
      <c r="D7706" s="6" t="s">
        <v>39405</v>
      </c>
      <c r="E7706" s="5" t="s">
        <v>39406</v>
      </c>
      <c r="F7706" s="5" t="s">
        <v>39261</v>
      </c>
      <c r="G7706" s="6" t="s">
        <v>39407</v>
      </c>
      <c r="H7706" s="5" t="s">
        <v>39408</v>
      </c>
      <c r="I7706" s="8" t="s">
        <v>39409</v>
      </c>
      <c r="J7706" s="5" t="s">
        <v>42</v>
      </c>
      <c r="K7706" s="5" t="s">
        <v>160</v>
      </c>
    </row>
    <row r="7707">
      <c r="A7707" s="4">
        <v>3467.0</v>
      </c>
      <c r="B7707" s="5" t="s">
        <v>39410</v>
      </c>
      <c r="C7707" s="5" t="s">
        <v>39411</v>
      </c>
      <c r="D7707" s="6" t="s">
        <v>39412</v>
      </c>
      <c r="E7707" s="5" t="s">
        <v>39413</v>
      </c>
      <c r="F7707" s="5" t="s">
        <v>39261</v>
      </c>
      <c r="G7707" s="6" t="s">
        <v>39414</v>
      </c>
      <c r="H7707" s="5" t="s">
        <v>39415</v>
      </c>
      <c r="I7707" s="9" t="s">
        <v>39416</v>
      </c>
      <c r="J7707" s="5" t="s">
        <v>18</v>
      </c>
      <c r="K7707" s="5" t="s">
        <v>19</v>
      </c>
    </row>
    <row r="7708">
      <c r="A7708" s="4">
        <v>3465.0</v>
      </c>
      <c r="B7708" s="5" t="s">
        <v>39417</v>
      </c>
      <c r="C7708" s="5" t="s">
        <v>39418</v>
      </c>
      <c r="D7708" s="6" t="s">
        <v>39419</v>
      </c>
      <c r="E7708" s="5" t="s">
        <v>39420</v>
      </c>
      <c r="F7708" s="5" t="s">
        <v>39261</v>
      </c>
      <c r="G7708" s="6" t="s">
        <v>39421</v>
      </c>
      <c r="H7708" s="5" t="s">
        <v>39422</v>
      </c>
      <c r="I7708" s="8" t="s">
        <v>39423</v>
      </c>
      <c r="J7708" s="5" t="s">
        <v>93</v>
      </c>
      <c r="K7708" s="5" t="s">
        <v>754</v>
      </c>
    </row>
    <row r="7709">
      <c r="A7709" s="4">
        <v>3466.0</v>
      </c>
      <c r="B7709" s="5" t="s">
        <v>39424</v>
      </c>
      <c r="C7709" s="5" t="s">
        <v>39425</v>
      </c>
      <c r="D7709" s="6" t="s">
        <v>39419</v>
      </c>
      <c r="E7709" s="5" t="s">
        <v>39420</v>
      </c>
      <c r="F7709" s="5" t="s">
        <v>39261</v>
      </c>
      <c r="G7709" s="6" t="s">
        <v>39421</v>
      </c>
      <c r="H7709" s="7" t="s">
        <v>39426</v>
      </c>
      <c r="I7709" s="18" t="s">
        <v>39427</v>
      </c>
      <c r="J7709" s="5" t="s">
        <v>51</v>
      </c>
      <c r="K7709" s="5" t="s">
        <v>754</v>
      </c>
    </row>
    <row r="7710">
      <c r="A7710" s="4">
        <v>3464.0</v>
      </c>
      <c r="B7710" s="5" t="s">
        <v>39428</v>
      </c>
      <c r="C7710" s="5" t="s">
        <v>39429</v>
      </c>
      <c r="D7710" s="6" t="s">
        <v>39430</v>
      </c>
      <c r="E7710" s="5" t="s">
        <v>39383</v>
      </c>
      <c r="F7710" s="5" t="s">
        <v>39261</v>
      </c>
      <c r="G7710" s="6" t="s">
        <v>39431</v>
      </c>
      <c r="H7710" s="5" t="s">
        <v>39432</v>
      </c>
      <c r="I7710" s="11" t="s">
        <v>39433</v>
      </c>
      <c r="J7710" s="5" t="s">
        <v>42</v>
      </c>
      <c r="K7710" s="5" t="s">
        <v>921</v>
      </c>
    </row>
    <row r="7711">
      <c r="A7711" s="4">
        <v>3463.0</v>
      </c>
      <c r="B7711" s="5" t="s">
        <v>39434</v>
      </c>
      <c r="C7711" s="5" t="s">
        <v>39369</v>
      </c>
      <c r="D7711" s="6" t="s">
        <v>39370</v>
      </c>
      <c r="E7711" s="5" t="s">
        <v>39371</v>
      </c>
      <c r="F7711" s="5" t="s">
        <v>39261</v>
      </c>
      <c r="G7711" s="6" t="s">
        <v>39435</v>
      </c>
      <c r="H7711" s="5" t="s">
        <v>39436</v>
      </c>
      <c r="I7711" s="8" t="s">
        <v>39437</v>
      </c>
      <c r="J7711" s="5" t="s">
        <v>42</v>
      </c>
      <c r="K7711" s="5" t="s">
        <v>1027</v>
      </c>
    </row>
    <row r="7712">
      <c r="A7712" s="4">
        <v>3462.0</v>
      </c>
      <c r="B7712" s="5" t="s">
        <v>39438</v>
      </c>
      <c r="C7712" s="5" t="s">
        <v>39439</v>
      </c>
      <c r="D7712" s="6" t="s">
        <v>39440</v>
      </c>
      <c r="E7712" s="5" t="s">
        <v>39441</v>
      </c>
      <c r="F7712" s="5" t="s">
        <v>39261</v>
      </c>
      <c r="G7712" s="6" t="s">
        <v>39442</v>
      </c>
      <c r="H7712" s="5" t="s">
        <v>39443</v>
      </c>
      <c r="I7712" s="8" t="s">
        <v>39444</v>
      </c>
      <c r="J7712" s="5" t="s">
        <v>18</v>
      </c>
      <c r="K7712" s="5" t="s">
        <v>109</v>
      </c>
    </row>
    <row r="7713">
      <c r="A7713" s="4">
        <v>3461.0</v>
      </c>
      <c r="B7713" s="5" t="s">
        <v>39445</v>
      </c>
      <c r="C7713" s="5" t="s">
        <v>39446</v>
      </c>
      <c r="D7713" s="6" t="s">
        <v>39447</v>
      </c>
      <c r="E7713" s="5" t="s">
        <v>39448</v>
      </c>
      <c r="F7713" s="5" t="s">
        <v>39261</v>
      </c>
      <c r="G7713" s="6" t="s">
        <v>39449</v>
      </c>
      <c r="H7713" s="5" t="s">
        <v>39450</v>
      </c>
      <c r="I7713" s="8" t="s">
        <v>39451</v>
      </c>
      <c r="J7713" s="5" t="s">
        <v>18</v>
      </c>
      <c r="K7713" s="5" t="s">
        <v>184</v>
      </c>
    </row>
    <row r="7714">
      <c r="A7714" s="4">
        <v>3460.0</v>
      </c>
      <c r="B7714" s="5" t="s">
        <v>39452</v>
      </c>
      <c r="C7714" s="5" t="s">
        <v>39453</v>
      </c>
      <c r="D7714" s="6" t="s">
        <v>39447</v>
      </c>
      <c r="E7714" s="5" t="s">
        <v>39448</v>
      </c>
      <c r="F7714" s="5" t="s">
        <v>39261</v>
      </c>
      <c r="G7714" s="6" t="s">
        <v>39454</v>
      </c>
      <c r="H7714" s="7" t="s">
        <v>39455</v>
      </c>
      <c r="I7714" s="8" t="str">
        <f>LOWER(SUBSTITUTE(SUBSTITUTE(SUBSTITUTE(SUBSTITUTE(SUBSTITUTE(SUBSTITUTE(SUBSTITUTE(B7714,"S.L.",""),"SL",""),"S.A.",""),"SA","")," ",""),".",""),",",""))&amp;".com"</f>
        <v>hotelpampinot.com</v>
      </c>
      <c r="J7714" s="5" t="s">
        <v>51</v>
      </c>
      <c r="K7714" s="5" t="s">
        <v>553</v>
      </c>
    </row>
    <row r="7715">
      <c r="A7715" s="4">
        <v>3459.0</v>
      </c>
      <c r="B7715" s="5" t="s">
        <v>39456</v>
      </c>
      <c r="C7715" s="5" t="s">
        <v>39457</v>
      </c>
      <c r="D7715" s="6" t="s">
        <v>39447</v>
      </c>
      <c r="E7715" s="5" t="s">
        <v>39448</v>
      </c>
      <c r="F7715" s="5" t="s">
        <v>39261</v>
      </c>
      <c r="G7715" s="6" t="s">
        <v>39458</v>
      </c>
      <c r="H7715" s="5" t="s">
        <v>39459</v>
      </c>
      <c r="I7715" s="8" t="s">
        <v>493</v>
      </c>
      <c r="J7715" s="5" t="s">
        <v>42</v>
      </c>
      <c r="K7715" s="5" t="s">
        <v>711</v>
      </c>
    </row>
    <row r="7716">
      <c r="A7716" s="4">
        <v>3458.0</v>
      </c>
      <c r="B7716" s="5" t="s">
        <v>39460</v>
      </c>
      <c r="C7716" s="5" t="s">
        <v>39461</v>
      </c>
      <c r="D7716" s="6" t="s">
        <v>39447</v>
      </c>
      <c r="E7716" s="5" t="s">
        <v>39448</v>
      </c>
      <c r="F7716" s="5" t="s">
        <v>39261</v>
      </c>
      <c r="G7716" s="6" t="s">
        <v>39462</v>
      </c>
      <c r="H7716" s="5" t="s">
        <v>39463</v>
      </c>
      <c r="I7716" s="8" t="s">
        <v>39464</v>
      </c>
      <c r="J7716" s="5" t="s">
        <v>42</v>
      </c>
      <c r="K7716" s="5" t="s">
        <v>280</v>
      </c>
    </row>
    <row r="7717">
      <c r="A7717" s="4">
        <v>3457.0</v>
      </c>
      <c r="B7717" s="5" t="s">
        <v>39465</v>
      </c>
      <c r="C7717" s="5" t="s">
        <v>39466</v>
      </c>
      <c r="D7717" s="6" t="s">
        <v>39447</v>
      </c>
      <c r="E7717" s="5" t="s">
        <v>39448</v>
      </c>
      <c r="F7717" s="5" t="s">
        <v>39261</v>
      </c>
      <c r="G7717" s="6" t="s">
        <v>39467</v>
      </c>
      <c r="H7717" s="5" t="s">
        <v>39468</v>
      </c>
      <c r="I7717" s="8" t="s">
        <v>39469</v>
      </c>
      <c r="J7717" s="5" t="s">
        <v>108</v>
      </c>
      <c r="K7717" s="5" t="s">
        <v>280</v>
      </c>
    </row>
    <row r="7718">
      <c r="A7718" s="4">
        <v>3456.0</v>
      </c>
      <c r="B7718" s="5" t="s">
        <v>39470</v>
      </c>
      <c r="C7718" s="5" t="s">
        <v>39471</v>
      </c>
      <c r="D7718" s="6" t="s">
        <v>39447</v>
      </c>
      <c r="E7718" s="5" t="s">
        <v>39448</v>
      </c>
      <c r="F7718" s="5" t="s">
        <v>39261</v>
      </c>
      <c r="G7718" s="6" t="s">
        <v>39472</v>
      </c>
      <c r="H7718" s="5" t="s">
        <v>39473</v>
      </c>
      <c r="I7718" s="8" t="s">
        <v>39474</v>
      </c>
      <c r="J7718" s="5" t="s">
        <v>42</v>
      </c>
      <c r="K7718" s="5" t="s">
        <v>1427</v>
      </c>
    </row>
    <row r="7719">
      <c r="A7719" s="4">
        <v>3455.0</v>
      </c>
      <c r="B7719" s="5" t="s">
        <v>39475</v>
      </c>
      <c r="C7719" s="5" t="s">
        <v>39476</v>
      </c>
      <c r="D7719" s="6" t="s">
        <v>39447</v>
      </c>
      <c r="E7719" s="5" t="s">
        <v>39448</v>
      </c>
      <c r="F7719" s="5" t="s">
        <v>39261</v>
      </c>
      <c r="G7719" s="6" t="s">
        <v>39477</v>
      </c>
      <c r="H7719" s="5" t="s">
        <v>39478</v>
      </c>
      <c r="I7719" s="8" t="s">
        <v>39479</v>
      </c>
      <c r="J7719" s="5" t="s">
        <v>93</v>
      </c>
      <c r="K7719" s="5" t="s">
        <v>308</v>
      </c>
    </row>
    <row r="7720">
      <c r="A7720" s="4">
        <v>3454.0</v>
      </c>
      <c r="B7720" s="5" t="s">
        <v>39480</v>
      </c>
      <c r="C7720" s="5" t="s">
        <v>39481</v>
      </c>
      <c r="D7720" s="6" t="s">
        <v>39482</v>
      </c>
      <c r="E7720" s="5" t="s">
        <v>39483</v>
      </c>
      <c r="F7720" s="5" t="s">
        <v>39261</v>
      </c>
      <c r="G7720" s="6" t="s">
        <v>39484</v>
      </c>
      <c r="H7720" s="5" t="s">
        <v>39485</v>
      </c>
      <c r="I7720" s="8" t="s">
        <v>39486</v>
      </c>
      <c r="J7720" s="5" t="s">
        <v>42</v>
      </c>
      <c r="K7720" s="5" t="s">
        <v>212</v>
      </c>
    </row>
    <row r="7721">
      <c r="A7721" s="4">
        <v>3453.0</v>
      </c>
      <c r="B7721" s="5" t="s">
        <v>39487</v>
      </c>
      <c r="C7721" s="5" t="s">
        <v>39488</v>
      </c>
      <c r="D7721" s="6" t="s">
        <v>39489</v>
      </c>
      <c r="E7721" s="5" t="s">
        <v>39483</v>
      </c>
      <c r="F7721" s="5" t="s">
        <v>39261</v>
      </c>
      <c r="G7721" s="6" t="s">
        <v>39490</v>
      </c>
      <c r="H7721" s="5" t="s">
        <v>39491</v>
      </c>
      <c r="I7721" s="8" t="s">
        <v>39492</v>
      </c>
      <c r="J7721" s="5" t="s">
        <v>18</v>
      </c>
      <c r="K7721" s="5" t="s">
        <v>1446</v>
      </c>
    </row>
    <row r="7722">
      <c r="A7722" s="4">
        <v>3452.0</v>
      </c>
      <c r="B7722" s="5" t="s">
        <v>39493</v>
      </c>
      <c r="C7722" s="5" t="s">
        <v>39494</v>
      </c>
      <c r="D7722" s="6" t="s">
        <v>39482</v>
      </c>
      <c r="E7722" s="5" t="s">
        <v>39483</v>
      </c>
      <c r="F7722" s="5" t="s">
        <v>39261</v>
      </c>
      <c r="G7722" s="6" t="s">
        <v>39495</v>
      </c>
      <c r="H7722" s="7" t="s">
        <v>39496</v>
      </c>
      <c r="I7722" s="18" t="s">
        <v>39497</v>
      </c>
      <c r="J7722" s="5" t="s">
        <v>42</v>
      </c>
      <c r="K7722" s="5" t="s">
        <v>975</v>
      </c>
    </row>
    <row r="7723">
      <c r="A7723" s="4">
        <v>3451.0</v>
      </c>
      <c r="B7723" s="5" t="s">
        <v>39498</v>
      </c>
      <c r="C7723" s="5" t="s">
        <v>39499</v>
      </c>
      <c r="D7723" s="6" t="s">
        <v>39500</v>
      </c>
      <c r="E7723" s="5" t="s">
        <v>39501</v>
      </c>
      <c r="F7723" s="5" t="s">
        <v>39261</v>
      </c>
      <c r="G7723" s="6" t="s">
        <v>39502</v>
      </c>
      <c r="H7723" s="5" t="s">
        <v>39503</v>
      </c>
      <c r="I7723" s="8" t="s">
        <v>39504</v>
      </c>
      <c r="J7723" s="5" t="s">
        <v>42</v>
      </c>
      <c r="K7723" s="5" t="s">
        <v>260</v>
      </c>
    </row>
    <row r="7724">
      <c r="A7724" s="4">
        <v>3450.0</v>
      </c>
      <c r="B7724" s="5" t="s">
        <v>39505</v>
      </c>
      <c r="C7724" s="5" t="s">
        <v>39506</v>
      </c>
      <c r="D7724" s="6" t="s">
        <v>39507</v>
      </c>
      <c r="E7724" s="5" t="s">
        <v>39260</v>
      </c>
      <c r="F7724" s="5" t="s">
        <v>39261</v>
      </c>
      <c r="G7724" s="6" t="s">
        <v>39508</v>
      </c>
      <c r="H7724" s="5" t="s">
        <v>39509</v>
      </c>
      <c r="I7724" s="8" t="s">
        <v>39510</v>
      </c>
      <c r="J7724" s="5" t="s">
        <v>18</v>
      </c>
      <c r="K7724" s="5" t="s">
        <v>5931</v>
      </c>
    </row>
    <row r="7725">
      <c r="A7725" s="4">
        <v>3449.0</v>
      </c>
      <c r="B7725" s="5" t="s">
        <v>39511</v>
      </c>
      <c r="C7725" s="5" t="s">
        <v>39512</v>
      </c>
      <c r="D7725" s="6" t="s">
        <v>39447</v>
      </c>
      <c r="E7725" s="5" t="s">
        <v>39448</v>
      </c>
      <c r="F7725" s="5" t="s">
        <v>39261</v>
      </c>
      <c r="G7725" s="6" t="s">
        <v>39513</v>
      </c>
      <c r="H7725" s="5" t="s">
        <v>39514</v>
      </c>
      <c r="I7725" s="8" t="s">
        <v>39515</v>
      </c>
      <c r="J7725" s="5" t="s">
        <v>93</v>
      </c>
      <c r="K7725" s="5" t="s">
        <v>66</v>
      </c>
    </row>
    <row r="7726">
      <c r="A7726" s="4">
        <v>3448.0</v>
      </c>
      <c r="B7726" s="5" t="s">
        <v>39516</v>
      </c>
      <c r="C7726" s="5" t="s">
        <v>39517</v>
      </c>
      <c r="D7726" s="6" t="s">
        <v>39430</v>
      </c>
      <c r="E7726" s="5" t="s">
        <v>39383</v>
      </c>
      <c r="F7726" s="5" t="s">
        <v>39261</v>
      </c>
      <c r="G7726" s="6" t="s">
        <v>39518</v>
      </c>
      <c r="H7726" s="5" t="s">
        <v>39519</v>
      </c>
      <c r="I7726" s="8" t="s">
        <v>39520</v>
      </c>
      <c r="J7726" s="5" t="s">
        <v>42</v>
      </c>
      <c r="K7726" s="5" t="s">
        <v>19</v>
      </c>
    </row>
    <row r="7727">
      <c r="A7727" s="4">
        <v>3447.0</v>
      </c>
      <c r="B7727" s="5" t="s">
        <v>39521</v>
      </c>
      <c r="C7727" s="5" t="s">
        <v>39522</v>
      </c>
      <c r="D7727" s="6" t="s">
        <v>39523</v>
      </c>
      <c r="E7727" s="5" t="s">
        <v>39524</v>
      </c>
      <c r="F7727" s="5" t="s">
        <v>39261</v>
      </c>
      <c r="G7727" s="6" t="s">
        <v>39525</v>
      </c>
      <c r="H7727" s="7" t="s">
        <v>39526</v>
      </c>
      <c r="I7727" s="8" t="str">
        <f>LOWER(SUBSTITUTE(SUBSTITUTE(SUBSTITUTE(SUBSTITUTE(SUBSTITUTE(SUBSTITUTE(SUBSTITUTE(B7727,"S.L.",""),"SL",""),"S.A.",""),"SA","")," ",""),".",""),",",""))&amp;".com"</f>
        <v>arrate.com</v>
      </c>
      <c r="J7727" s="5" t="s">
        <v>42</v>
      </c>
      <c r="K7727" s="5" t="s">
        <v>381</v>
      </c>
    </row>
    <row r="7728">
      <c r="A7728" s="4">
        <v>3446.0</v>
      </c>
      <c r="B7728" s="5" t="s">
        <v>39527</v>
      </c>
      <c r="C7728" s="5" t="s">
        <v>39528</v>
      </c>
      <c r="D7728" s="6" t="s">
        <v>39291</v>
      </c>
      <c r="E7728" s="5" t="s">
        <v>39292</v>
      </c>
      <c r="F7728" s="5" t="s">
        <v>39261</v>
      </c>
      <c r="G7728" s="6" t="s">
        <v>39529</v>
      </c>
      <c r="H7728" s="5" t="s">
        <v>39530</v>
      </c>
      <c r="I7728" s="8" t="s">
        <v>39531</v>
      </c>
      <c r="J7728" s="5" t="s">
        <v>108</v>
      </c>
      <c r="K7728" s="5" t="s">
        <v>260</v>
      </c>
    </row>
    <row r="7729">
      <c r="A7729" s="4">
        <v>3445.0</v>
      </c>
      <c r="B7729" s="5" t="s">
        <v>39532</v>
      </c>
      <c r="C7729" s="5" t="s">
        <v>39533</v>
      </c>
      <c r="D7729" s="6" t="s">
        <v>39273</v>
      </c>
      <c r="E7729" s="5" t="s">
        <v>39274</v>
      </c>
      <c r="F7729" s="5" t="s">
        <v>39261</v>
      </c>
      <c r="G7729" s="6" t="s">
        <v>39534</v>
      </c>
      <c r="H7729" s="5" t="s">
        <v>39535</v>
      </c>
      <c r="I7729" s="8" t="s">
        <v>39536</v>
      </c>
      <c r="J7729" s="5" t="s">
        <v>18</v>
      </c>
      <c r="K7729" s="5" t="s">
        <v>553</v>
      </c>
    </row>
    <row r="7730">
      <c r="A7730" s="4">
        <v>3444.0</v>
      </c>
      <c r="B7730" s="5" t="s">
        <v>39537</v>
      </c>
      <c r="C7730" s="5" t="s">
        <v>39538</v>
      </c>
      <c r="D7730" s="6" t="s">
        <v>39273</v>
      </c>
      <c r="E7730" s="5" t="s">
        <v>39274</v>
      </c>
      <c r="F7730" s="5" t="s">
        <v>39261</v>
      </c>
      <c r="G7730" s="6" t="s">
        <v>39539</v>
      </c>
      <c r="H7730" s="5" t="s">
        <v>39540</v>
      </c>
      <c r="I7730" s="8" t="s">
        <v>39541</v>
      </c>
      <c r="J7730" s="5" t="s">
        <v>18</v>
      </c>
      <c r="K7730" s="4" t="s">
        <v>42</v>
      </c>
    </row>
    <row r="7731">
      <c r="A7731" s="4">
        <v>3443.0</v>
      </c>
      <c r="B7731" s="5" t="s">
        <v>39542</v>
      </c>
      <c r="C7731" s="5" t="s">
        <v>39543</v>
      </c>
      <c r="D7731" s="6" t="s">
        <v>39273</v>
      </c>
      <c r="E7731" s="5" t="s">
        <v>39274</v>
      </c>
      <c r="F7731" s="5" t="s">
        <v>39261</v>
      </c>
      <c r="G7731" s="6" t="s">
        <v>39544</v>
      </c>
      <c r="H7731" s="5" t="s">
        <v>39545</v>
      </c>
      <c r="I7731" s="8" t="s">
        <v>39546</v>
      </c>
      <c r="J7731" s="5" t="s">
        <v>42</v>
      </c>
      <c r="K7731" s="5" t="s">
        <v>711</v>
      </c>
    </row>
    <row r="7732">
      <c r="A7732" s="4">
        <v>3442.0</v>
      </c>
      <c r="B7732" s="5" t="s">
        <v>39547</v>
      </c>
      <c r="C7732" s="5" t="s">
        <v>39548</v>
      </c>
      <c r="D7732" s="6" t="s">
        <v>39549</v>
      </c>
      <c r="E7732" s="5" t="s">
        <v>39550</v>
      </c>
      <c r="F7732" s="5" t="s">
        <v>39261</v>
      </c>
      <c r="G7732" s="6" t="s">
        <v>39551</v>
      </c>
      <c r="H7732" s="7" t="s">
        <v>39552</v>
      </c>
      <c r="I7732" s="18" t="s">
        <v>39553</v>
      </c>
      <c r="J7732" s="5" t="s">
        <v>108</v>
      </c>
      <c r="K7732" s="5" t="s">
        <v>152</v>
      </c>
    </row>
    <row r="7733">
      <c r="A7733" s="4">
        <v>3441.0</v>
      </c>
      <c r="B7733" s="5" t="s">
        <v>39554</v>
      </c>
      <c r="C7733" s="5" t="s">
        <v>39555</v>
      </c>
      <c r="D7733" s="6" t="s">
        <v>39273</v>
      </c>
      <c r="E7733" s="5" t="s">
        <v>39274</v>
      </c>
      <c r="F7733" s="5" t="s">
        <v>39261</v>
      </c>
      <c r="G7733" s="6" t="s">
        <v>39556</v>
      </c>
      <c r="H7733" s="7" t="s">
        <v>39557</v>
      </c>
      <c r="I7733" s="8" t="str">
        <f>LOWER(SUBSTITUTE(SUBSTITUTE(SUBSTITUTE(SUBSTITUTE(SUBSTITUTE(SUBSTITUTE(SUBSTITUTE(B7733,"S.L.",""),"SL",""),"S.A.",""),"SA","")," ",""),".",""),",",""))&amp;".com"</f>
        <v>hotellintzirin.com</v>
      </c>
      <c r="J7733" s="5" t="s">
        <v>93</v>
      </c>
      <c r="K7733" s="5" t="s">
        <v>16121</v>
      </c>
    </row>
    <row r="7734">
      <c r="A7734" s="4">
        <v>3440.0</v>
      </c>
      <c r="B7734" s="5" t="s">
        <v>39558</v>
      </c>
      <c r="C7734" s="5" t="s">
        <v>39559</v>
      </c>
      <c r="D7734" s="6" t="s">
        <v>39560</v>
      </c>
      <c r="E7734" s="5" t="s">
        <v>39260</v>
      </c>
      <c r="F7734" s="5" t="s">
        <v>39261</v>
      </c>
      <c r="G7734" s="6" t="s">
        <v>39561</v>
      </c>
      <c r="H7734" s="5" t="s">
        <v>39562</v>
      </c>
      <c r="I7734" s="9" t="s">
        <v>39563</v>
      </c>
      <c r="J7734" s="5" t="s">
        <v>42</v>
      </c>
      <c r="K7734" s="5" t="s">
        <v>66</v>
      </c>
    </row>
    <row r="7735">
      <c r="A7735" s="4">
        <v>3439.0</v>
      </c>
      <c r="B7735" s="5" t="s">
        <v>39564</v>
      </c>
      <c r="C7735" s="5" t="s">
        <v>39565</v>
      </c>
      <c r="D7735" s="6" t="s">
        <v>39566</v>
      </c>
      <c r="E7735" s="5" t="s">
        <v>39260</v>
      </c>
      <c r="F7735" s="5" t="s">
        <v>39261</v>
      </c>
      <c r="G7735" s="6" t="s">
        <v>39567</v>
      </c>
      <c r="H7735" s="5" t="s">
        <v>39568</v>
      </c>
      <c r="I7735" s="8" t="s">
        <v>39569</v>
      </c>
      <c r="J7735" s="5" t="s">
        <v>108</v>
      </c>
      <c r="K7735" s="5" t="s">
        <v>5591</v>
      </c>
    </row>
    <row r="7736">
      <c r="A7736" s="4">
        <v>3438.0</v>
      </c>
      <c r="B7736" s="5" t="s">
        <v>39570</v>
      </c>
      <c r="C7736" s="5" t="s">
        <v>39571</v>
      </c>
      <c r="D7736" s="6" t="s">
        <v>39336</v>
      </c>
      <c r="E7736" s="5" t="s">
        <v>39260</v>
      </c>
      <c r="F7736" s="5" t="s">
        <v>39261</v>
      </c>
      <c r="G7736" s="6" t="s">
        <v>39572</v>
      </c>
      <c r="H7736" s="7" t="s">
        <v>39573</v>
      </c>
      <c r="I7736" s="8" t="str">
        <f>LOWER(SUBSTITUTE(SUBSTITUTE(SUBSTITUTE(SUBSTITUTE(SUBSTITUTE(SUBSTITUTE(SUBSTITUTE(B7736,"S.L.",""),"SL",""),"S.A.",""),"SA","")," ",""),".",""),",",""))&amp;".com"</f>
        <v>hueuropa.com</v>
      </c>
      <c r="J7736" s="5" t="s">
        <v>232</v>
      </c>
      <c r="K7736" s="5" t="s">
        <v>4685</v>
      </c>
    </row>
    <row r="7737">
      <c r="A7737" s="4">
        <v>3437.0</v>
      </c>
      <c r="B7737" s="5" t="s">
        <v>39574</v>
      </c>
      <c r="C7737" s="5" t="s">
        <v>39575</v>
      </c>
      <c r="D7737" s="6" t="s">
        <v>39336</v>
      </c>
      <c r="E7737" s="5" t="s">
        <v>39260</v>
      </c>
      <c r="F7737" s="5" t="s">
        <v>39261</v>
      </c>
      <c r="G7737" s="6" t="s">
        <v>39576</v>
      </c>
      <c r="H7737" s="5" t="s">
        <v>39577</v>
      </c>
      <c r="I7737" s="8" t="s">
        <v>39578</v>
      </c>
      <c r="J7737" s="5" t="s">
        <v>18</v>
      </c>
      <c r="K7737" s="5" t="s">
        <v>212</v>
      </c>
    </row>
    <row r="7738">
      <c r="A7738" s="4">
        <v>3436.0</v>
      </c>
      <c r="B7738" s="5" t="s">
        <v>39579</v>
      </c>
      <c r="C7738" s="5" t="s">
        <v>39580</v>
      </c>
      <c r="D7738" s="6" t="s">
        <v>39566</v>
      </c>
      <c r="E7738" s="5" t="s">
        <v>39260</v>
      </c>
      <c r="F7738" s="5" t="s">
        <v>39261</v>
      </c>
      <c r="G7738" s="6" t="s">
        <v>39581</v>
      </c>
      <c r="H7738" s="5" t="s">
        <v>39582</v>
      </c>
      <c r="I7738" s="8" t="s">
        <v>3122</v>
      </c>
      <c r="J7738" s="5" t="s">
        <v>93</v>
      </c>
      <c r="K7738" s="4" t="s">
        <v>42</v>
      </c>
    </row>
    <row r="7739">
      <c r="A7739" s="4">
        <v>3435.0</v>
      </c>
      <c r="B7739" s="5" t="s">
        <v>39583</v>
      </c>
      <c r="C7739" s="5" t="s">
        <v>39584</v>
      </c>
      <c r="D7739" s="6" t="s">
        <v>39336</v>
      </c>
      <c r="E7739" s="5" t="s">
        <v>39260</v>
      </c>
      <c r="F7739" s="5" t="s">
        <v>39261</v>
      </c>
      <c r="G7739" s="6" t="s">
        <v>39585</v>
      </c>
      <c r="H7739" s="5" t="s">
        <v>39586</v>
      </c>
      <c r="I7739" s="9" t="s">
        <v>39587</v>
      </c>
      <c r="J7739" s="5" t="s">
        <v>108</v>
      </c>
      <c r="K7739" s="5" t="s">
        <v>1216</v>
      </c>
    </row>
    <row r="7740">
      <c r="A7740" s="4">
        <v>3434.0</v>
      </c>
      <c r="B7740" s="5" t="s">
        <v>39588</v>
      </c>
      <c r="C7740" s="5" t="s">
        <v>39589</v>
      </c>
      <c r="D7740" s="6" t="s">
        <v>39507</v>
      </c>
      <c r="E7740" s="5" t="s">
        <v>39260</v>
      </c>
      <c r="F7740" s="5" t="s">
        <v>39261</v>
      </c>
      <c r="G7740" s="6" t="s">
        <v>39590</v>
      </c>
      <c r="H7740" s="5" t="s">
        <v>39591</v>
      </c>
      <c r="I7740" s="8" t="s">
        <v>39592</v>
      </c>
      <c r="J7740" s="5" t="s">
        <v>108</v>
      </c>
      <c r="K7740" s="5" t="s">
        <v>126</v>
      </c>
    </row>
    <row r="7741">
      <c r="A7741" s="4">
        <v>3433.0</v>
      </c>
      <c r="B7741" s="5" t="s">
        <v>39593</v>
      </c>
      <c r="C7741" s="5" t="s">
        <v>39594</v>
      </c>
      <c r="D7741" s="6" t="s">
        <v>39566</v>
      </c>
      <c r="E7741" s="5" t="s">
        <v>39260</v>
      </c>
      <c r="F7741" s="5" t="s">
        <v>39261</v>
      </c>
      <c r="G7741" s="6" t="s">
        <v>39595</v>
      </c>
      <c r="H7741" s="5" t="s">
        <v>39596</v>
      </c>
      <c r="I7741" s="8" t="s">
        <v>39597</v>
      </c>
      <c r="J7741" s="5" t="s">
        <v>42</v>
      </c>
      <c r="K7741" s="5" t="s">
        <v>17291</v>
      </c>
    </row>
    <row r="7742">
      <c r="A7742" s="4">
        <v>3432.0</v>
      </c>
      <c r="B7742" s="5" t="s">
        <v>39598</v>
      </c>
      <c r="C7742" s="5" t="s">
        <v>39599</v>
      </c>
      <c r="D7742" s="6" t="s">
        <v>39336</v>
      </c>
      <c r="E7742" s="5" t="s">
        <v>39260</v>
      </c>
      <c r="F7742" s="5" t="s">
        <v>39261</v>
      </c>
      <c r="G7742" s="6" t="s">
        <v>39600</v>
      </c>
      <c r="H7742" s="5" t="s">
        <v>39601</v>
      </c>
      <c r="I7742" s="8" t="s">
        <v>39602</v>
      </c>
      <c r="J7742" s="5" t="s">
        <v>42</v>
      </c>
      <c r="K7742" s="5" t="s">
        <v>12730</v>
      </c>
    </row>
    <row r="7743">
      <c r="A7743" s="4">
        <v>3431.0</v>
      </c>
      <c r="B7743" s="5" t="s">
        <v>39603</v>
      </c>
      <c r="C7743" s="5" t="s">
        <v>39604</v>
      </c>
      <c r="D7743" s="6" t="s">
        <v>39605</v>
      </c>
      <c r="E7743" s="5" t="s">
        <v>39260</v>
      </c>
      <c r="F7743" s="5" t="s">
        <v>39261</v>
      </c>
      <c r="G7743" s="6" t="s">
        <v>39606</v>
      </c>
      <c r="H7743" s="5" t="s">
        <v>39607</v>
      </c>
      <c r="I7743" s="8" t="s">
        <v>39608</v>
      </c>
      <c r="J7743" s="5" t="s">
        <v>42</v>
      </c>
      <c r="K7743" s="5" t="s">
        <v>578</v>
      </c>
    </row>
    <row r="7744">
      <c r="A7744" s="4">
        <v>3430.0</v>
      </c>
      <c r="B7744" s="5" t="s">
        <v>39609</v>
      </c>
      <c r="C7744" s="5" t="s">
        <v>39610</v>
      </c>
      <c r="D7744" s="6" t="s">
        <v>39605</v>
      </c>
      <c r="E7744" s="5" t="s">
        <v>39260</v>
      </c>
      <c r="F7744" s="5" t="s">
        <v>39261</v>
      </c>
      <c r="G7744" s="6" t="s">
        <v>39611</v>
      </c>
      <c r="H7744" s="7" t="s">
        <v>39612</v>
      </c>
      <c r="I7744" s="8" t="str">
        <f t="shared" ref="I7744:I7745" si="75">LOWER(SUBSTITUTE(SUBSTITUTE(SUBSTITUTE(SUBSTITUTE(SUBSTITUTE(SUBSTITUTE(SUBSTITUTE(B7744,"S.L.",""),"SL",""),"S.A.",""),"SA","")," ",""),".",""),",",""))&amp;".com"</f>
        <v>amaiaurdampilletauriarte.com</v>
      </c>
      <c r="J7744" s="5" t="s">
        <v>18</v>
      </c>
      <c r="K7744" s="4" t="s">
        <v>42</v>
      </c>
    </row>
    <row r="7745">
      <c r="A7745" s="4">
        <v>3429.0</v>
      </c>
      <c r="B7745" s="5" t="s">
        <v>39613</v>
      </c>
      <c r="C7745" s="5" t="s">
        <v>39614</v>
      </c>
      <c r="D7745" s="6" t="s">
        <v>39605</v>
      </c>
      <c r="E7745" s="5" t="s">
        <v>39260</v>
      </c>
      <c r="F7745" s="5" t="s">
        <v>39261</v>
      </c>
      <c r="G7745" s="6" t="s">
        <v>39615</v>
      </c>
      <c r="H7745" s="7" t="s">
        <v>39616</v>
      </c>
      <c r="I7745" s="8" t="str">
        <f t="shared" si="75"/>
        <v>antoniocipitriaotegui.com</v>
      </c>
      <c r="J7745" s="5" t="s">
        <v>93</v>
      </c>
      <c r="K7745" s="4" t="s">
        <v>42</v>
      </c>
    </row>
    <row r="7746">
      <c r="A7746" s="4">
        <v>3428.0</v>
      </c>
      <c r="B7746" s="5" t="s">
        <v>39617</v>
      </c>
      <c r="C7746" s="5" t="s">
        <v>39618</v>
      </c>
      <c r="D7746" s="6" t="s">
        <v>39605</v>
      </c>
      <c r="E7746" s="5" t="s">
        <v>39260</v>
      </c>
      <c r="F7746" s="5" t="s">
        <v>39261</v>
      </c>
      <c r="G7746" s="6" t="s">
        <v>39619</v>
      </c>
      <c r="H7746" s="5" t="s">
        <v>39620</v>
      </c>
      <c r="I7746" s="8" t="s">
        <v>39621</v>
      </c>
      <c r="J7746" s="5" t="s">
        <v>42</v>
      </c>
      <c r="K7746" s="5" t="s">
        <v>721</v>
      </c>
    </row>
    <row r="7747">
      <c r="A7747" s="4">
        <v>3427.0</v>
      </c>
      <c r="B7747" s="5" t="s">
        <v>39622</v>
      </c>
      <c r="C7747" s="5" t="s">
        <v>39623</v>
      </c>
      <c r="D7747" s="6" t="s">
        <v>39605</v>
      </c>
      <c r="E7747" s="5" t="s">
        <v>39260</v>
      </c>
      <c r="F7747" s="5" t="s">
        <v>39261</v>
      </c>
      <c r="G7747" s="6" t="s">
        <v>39624</v>
      </c>
      <c r="H7747" s="7" t="s">
        <v>39625</v>
      </c>
      <c r="I7747" s="18" t="s">
        <v>39626</v>
      </c>
      <c r="J7747" s="5" t="s">
        <v>18</v>
      </c>
      <c r="K7747" s="4" t="s">
        <v>42</v>
      </c>
    </row>
    <row r="7748">
      <c r="A7748" s="4">
        <v>3426.0</v>
      </c>
      <c r="B7748" s="5" t="s">
        <v>39627</v>
      </c>
      <c r="C7748" s="5" t="s">
        <v>39628</v>
      </c>
      <c r="D7748" s="6" t="s">
        <v>39336</v>
      </c>
      <c r="E7748" s="5" t="s">
        <v>39260</v>
      </c>
      <c r="F7748" s="5" t="s">
        <v>39261</v>
      </c>
      <c r="G7748" s="6" t="s">
        <v>39629</v>
      </c>
      <c r="H7748" s="5" t="s">
        <v>39630</v>
      </c>
      <c r="I7748" s="8" t="s">
        <v>39631</v>
      </c>
      <c r="J7748" s="5" t="s">
        <v>42</v>
      </c>
      <c r="K7748" s="5" t="s">
        <v>420</v>
      </c>
    </row>
    <row r="7749">
      <c r="A7749" s="4">
        <v>3425.0</v>
      </c>
      <c r="B7749" s="5" t="s">
        <v>39632</v>
      </c>
      <c r="C7749" s="5" t="s">
        <v>39633</v>
      </c>
      <c r="D7749" s="6" t="s">
        <v>39605</v>
      </c>
      <c r="E7749" s="5" t="s">
        <v>39260</v>
      </c>
      <c r="F7749" s="5" t="s">
        <v>39261</v>
      </c>
      <c r="G7749" s="6" t="s">
        <v>39634</v>
      </c>
      <c r="H7749" s="5" t="s">
        <v>39635</v>
      </c>
      <c r="I7749" s="9" t="s">
        <v>39636</v>
      </c>
      <c r="J7749" s="5" t="s">
        <v>42</v>
      </c>
      <c r="K7749" s="4" t="s">
        <v>42</v>
      </c>
    </row>
    <row r="7750">
      <c r="A7750" s="4">
        <v>3424.0</v>
      </c>
      <c r="B7750" s="5" t="s">
        <v>39637</v>
      </c>
      <c r="C7750" s="5" t="s">
        <v>39638</v>
      </c>
      <c r="D7750" s="6" t="s">
        <v>39639</v>
      </c>
      <c r="E7750" s="5" t="s">
        <v>39640</v>
      </c>
      <c r="F7750" s="5" t="s">
        <v>39261</v>
      </c>
      <c r="G7750" s="6" t="s">
        <v>39641</v>
      </c>
      <c r="H7750" s="7" t="s">
        <v>39642</v>
      </c>
      <c r="I7750" s="18" t="s">
        <v>39643</v>
      </c>
      <c r="J7750" s="5" t="s">
        <v>93</v>
      </c>
      <c r="K7750" s="5" t="s">
        <v>19</v>
      </c>
    </row>
    <row r="7751">
      <c r="A7751" s="4">
        <v>3423.0</v>
      </c>
      <c r="B7751" s="5" t="s">
        <v>39644</v>
      </c>
      <c r="C7751" s="5" t="s">
        <v>39645</v>
      </c>
      <c r="D7751" s="6" t="s">
        <v>39639</v>
      </c>
      <c r="E7751" s="5" t="s">
        <v>39640</v>
      </c>
      <c r="F7751" s="5" t="s">
        <v>39261</v>
      </c>
      <c r="G7751" s="6" t="s">
        <v>39646</v>
      </c>
      <c r="H7751" s="5" t="s">
        <v>39647</v>
      </c>
      <c r="I7751" s="8" t="s">
        <v>39648</v>
      </c>
      <c r="J7751" s="5" t="s">
        <v>93</v>
      </c>
      <c r="K7751" s="5" t="s">
        <v>184</v>
      </c>
    </row>
    <row r="7752">
      <c r="A7752" s="4">
        <v>3422.0</v>
      </c>
      <c r="B7752" s="5" t="s">
        <v>39649</v>
      </c>
      <c r="C7752" s="5" t="s">
        <v>39650</v>
      </c>
      <c r="D7752" s="6" t="s">
        <v>39639</v>
      </c>
      <c r="E7752" s="5" t="s">
        <v>39640</v>
      </c>
      <c r="F7752" s="5" t="s">
        <v>39261</v>
      </c>
      <c r="G7752" s="6" t="s">
        <v>39651</v>
      </c>
      <c r="H7752" s="5" t="s">
        <v>39652</v>
      </c>
      <c r="I7752" s="8" t="s">
        <v>39653</v>
      </c>
      <c r="J7752" s="5" t="s">
        <v>18</v>
      </c>
      <c r="K7752" s="5" t="s">
        <v>233</v>
      </c>
    </row>
    <row r="7753">
      <c r="A7753" s="4">
        <v>3421.0</v>
      </c>
      <c r="B7753" s="5" t="s">
        <v>39654</v>
      </c>
      <c r="C7753" s="5" t="s">
        <v>39655</v>
      </c>
      <c r="D7753" s="6" t="s">
        <v>39656</v>
      </c>
      <c r="E7753" s="5" t="s">
        <v>39657</v>
      </c>
      <c r="F7753" s="5" t="s">
        <v>39261</v>
      </c>
      <c r="G7753" s="6" t="s">
        <v>39658</v>
      </c>
      <c r="H7753" s="5" t="s">
        <v>39659</v>
      </c>
      <c r="I7753" s="8" t="s">
        <v>39660</v>
      </c>
      <c r="J7753" s="5" t="s">
        <v>18</v>
      </c>
      <c r="K7753" s="5" t="s">
        <v>711</v>
      </c>
    </row>
    <row r="7754">
      <c r="A7754" s="4">
        <v>3420.0</v>
      </c>
      <c r="B7754" s="5" t="s">
        <v>39661</v>
      </c>
      <c r="C7754" s="5" t="s">
        <v>39655</v>
      </c>
      <c r="D7754" s="6" t="s">
        <v>39656</v>
      </c>
      <c r="E7754" s="5" t="s">
        <v>39657</v>
      </c>
      <c r="F7754" s="5" t="s">
        <v>39261</v>
      </c>
      <c r="G7754" s="6" t="s">
        <v>39662</v>
      </c>
      <c r="H7754" s="5" t="s">
        <v>39663</v>
      </c>
      <c r="I7754" s="8" t="s">
        <v>39664</v>
      </c>
      <c r="J7754" s="5" t="s">
        <v>93</v>
      </c>
      <c r="K7754" s="5" t="s">
        <v>2145</v>
      </c>
    </row>
    <row r="7755">
      <c r="A7755" s="4">
        <v>3419.0</v>
      </c>
      <c r="B7755" s="5" t="s">
        <v>39665</v>
      </c>
      <c r="C7755" s="5" t="s">
        <v>39666</v>
      </c>
      <c r="D7755" s="6" t="s">
        <v>39639</v>
      </c>
      <c r="E7755" s="5" t="s">
        <v>39640</v>
      </c>
      <c r="F7755" s="5" t="s">
        <v>39261</v>
      </c>
      <c r="G7755" s="6" t="s">
        <v>39667</v>
      </c>
      <c r="H7755" s="7" t="s">
        <v>39668</v>
      </c>
      <c r="I7755" s="8" t="str">
        <f>LOWER(SUBSTITUTE(SUBSTITUTE(SUBSTITUTE(SUBSTITUTE(SUBSTITUTE(SUBSTITUTE(SUBSTITUTE(B7755,"S.L.",""),"SL",""),"S.A.",""),"SA","")," ",""),".",""),",",""))&amp;".com"</f>
        <v>mikelizagirremuguerza.com</v>
      </c>
      <c r="J7755" s="5" t="s">
        <v>42</v>
      </c>
      <c r="K7755" s="4" t="s">
        <v>42</v>
      </c>
    </row>
    <row r="7756">
      <c r="A7756" s="4">
        <v>3418.0</v>
      </c>
      <c r="B7756" s="5" t="s">
        <v>39669</v>
      </c>
      <c r="C7756" s="5" t="s">
        <v>39670</v>
      </c>
      <c r="D7756" s="6" t="s">
        <v>39447</v>
      </c>
      <c r="E7756" s="5" t="s">
        <v>39448</v>
      </c>
      <c r="F7756" s="5" t="s">
        <v>39261</v>
      </c>
      <c r="G7756" s="6" t="s">
        <v>39671</v>
      </c>
      <c r="H7756" s="5" t="s">
        <v>39672</v>
      </c>
      <c r="I7756" s="8" t="s">
        <v>39673</v>
      </c>
      <c r="J7756" s="5" t="s">
        <v>93</v>
      </c>
      <c r="K7756" s="4" t="s">
        <v>42</v>
      </c>
    </row>
    <row r="7757">
      <c r="A7757" s="4">
        <v>3417.0</v>
      </c>
      <c r="B7757" s="5" t="s">
        <v>39674</v>
      </c>
      <c r="C7757" s="5" t="s">
        <v>39675</v>
      </c>
      <c r="D7757" s="6" t="s">
        <v>39676</v>
      </c>
      <c r="E7757" s="5" t="s">
        <v>39677</v>
      </c>
      <c r="F7757" s="5" t="s">
        <v>39261</v>
      </c>
      <c r="G7757" s="6" t="s">
        <v>39678</v>
      </c>
      <c r="H7757" s="7" t="s">
        <v>39679</v>
      </c>
      <c r="I7757" s="18" t="s">
        <v>39680</v>
      </c>
      <c r="J7757" s="5" t="s">
        <v>93</v>
      </c>
      <c r="K7757" s="5" t="s">
        <v>160</v>
      </c>
    </row>
    <row r="7758">
      <c r="A7758" s="4">
        <v>3416.0</v>
      </c>
      <c r="B7758" s="5" t="s">
        <v>39681</v>
      </c>
      <c r="C7758" s="5" t="s">
        <v>39682</v>
      </c>
      <c r="D7758" s="6" t="s">
        <v>39683</v>
      </c>
      <c r="E7758" s="5" t="s">
        <v>39684</v>
      </c>
      <c r="F7758" s="5" t="s">
        <v>39261</v>
      </c>
      <c r="G7758" s="6" t="s">
        <v>39685</v>
      </c>
      <c r="H7758" s="7" t="s">
        <v>39686</v>
      </c>
      <c r="I7758" s="8" t="str">
        <f>LOWER(SUBSTITUTE(SUBSTITUTE(SUBSTITUTE(SUBSTITUTE(SUBSTITUTE(SUBSTITUTE(SUBSTITUTE(B7758,"S.L.",""),"SL",""),"S.A.",""),"SA","")," ",""),".",""),",",""))&amp;".com"</f>
        <v>lerargi.com</v>
      </c>
      <c r="J7758" s="5" t="s">
        <v>93</v>
      </c>
      <c r="K7758" s="5" t="s">
        <v>260</v>
      </c>
    </row>
    <row r="7759">
      <c r="A7759" s="4">
        <v>3415.0</v>
      </c>
      <c r="B7759" s="5" t="s">
        <v>39687</v>
      </c>
      <c r="C7759" s="5" t="s">
        <v>39688</v>
      </c>
      <c r="D7759" s="6" t="s">
        <v>39689</v>
      </c>
      <c r="E7759" s="5" t="s">
        <v>39260</v>
      </c>
      <c r="F7759" s="5" t="s">
        <v>39261</v>
      </c>
      <c r="G7759" s="6" t="s">
        <v>39690</v>
      </c>
      <c r="H7759" s="5" t="s">
        <v>39691</v>
      </c>
      <c r="I7759" s="8" t="s">
        <v>39692</v>
      </c>
      <c r="J7759" s="5" t="s">
        <v>18</v>
      </c>
      <c r="K7759" s="5" t="s">
        <v>1144</v>
      </c>
    </row>
    <row r="7760">
      <c r="A7760" s="4">
        <v>3414.0</v>
      </c>
      <c r="B7760" s="5" t="s">
        <v>39693</v>
      </c>
      <c r="C7760" s="5" t="s">
        <v>39694</v>
      </c>
      <c r="D7760" s="6" t="s">
        <v>39689</v>
      </c>
      <c r="E7760" s="5" t="s">
        <v>39260</v>
      </c>
      <c r="F7760" s="5" t="s">
        <v>39261</v>
      </c>
      <c r="G7760" s="6" t="s">
        <v>39695</v>
      </c>
      <c r="H7760" s="5" t="s">
        <v>39696</v>
      </c>
      <c r="I7760" s="8" t="s">
        <v>39697</v>
      </c>
      <c r="J7760" s="5" t="s">
        <v>108</v>
      </c>
      <c r="K7760" s="4" t="s">
        <v>42</v>
      </c>
    </row>
    <row r="7761">
      <c r="A7761" s="4">
        <v>3413.0</v>
      </c>
      <c r="B7761" s="5" t="s">
        <v>39698</v>
      </c>
      <c r="C7761" s="5" t="s">
        <v>39699</v>
      </c>
      <c r="D7761" s="6" t="s">
        <v>39700</v>
      </c>
      <c r="E7761" s="5" t="s">
        <v>39260</v>
      </c>
      <c r="F7761" s="5" t="s">
        <v>39261</v>
      </c>
      <c r="G7761" s="6" t="s">
        <v>39701</v>
      </c>
      <c r="H7761" s="7" t="s">
        <v>39702</v>
      </c>
      <c r="I7761" s="18" t="s">
        <v>39703</v>
      </c>
      <c r="J7761" s="5" t="s">
        <v>42</v>
      </c>
      <c r="K7761" s="5" t="s">
        <v>2462</v>
      </c>
    </row>
    <row r="7762">
      <c r="A7762" s="4">
        <v>3412.0</v>
      </c>
      <c r="B7762" s="5" t="s">
        <v>39704</v>
      </c>
      <c r="C7762" s="5" t="s">
        <v>39705</v>
      </c>
      <c r="D7762" s="6" t="s">
        <v>39689</v>
      </c>
      <c r="E7762" s="5" t="s">
        <v>39260</v>
      </c>
      <c r="F7762" s="5" t="s">
        <v>39261</v>
      </c>
      <c r="G7762" s="6" t="s">
        <v>39706</v>
      </c>
      <c r="H7762" s="7" t="s">
        <v>39707</v>
      </c>
      <c r="I7762" s="18" t="s">
        <v>39708</v>
      </c>
      <c r="J7762" s="5" t="s">
        <v>93</v>
      </c>
      <c r="K7762" s="5" t="s">
        <v>308</v>
      </c>
    </row>
    <row r="7763">
      <c r="A7763" s="4">
        <v>3411.0</v>
      </c>
      <c r="B7763" s="5" t="s">
        <v>39709</v>
      </c>
      <c r="C7763" s="5" t="s">
        <v>39710</v>
      </c>
      <c r="D7763" s="6" t="s">
        <v>39560</v>
      </c>
      <c r="E7763" s="5" t="s">
        <v>39260</v>
      </c>
      <c r="F7763" s="5" t="s">
        <v>39261</v>
      </c>
      <c r="G7763" s="6" t="s">
        <v>39711</v>
      </c>
      <c r="H7763" s="5" t="s">
        <v>8137</v>
      </c>
      <c r="I7763" s="8" t="s">
        <v>2682</v>
      </c>
      <c r="J7763" s="5" t="s">
        <v>93</v>
      </c>
      <c r="K7763" s="5" t="s">
        <v>2119</v>
      </c>
    </row>
    <row r="7764">
      <c r="A7764" s="4">
        <v>3410.0</v>
      </c>
      <c r="B7764" s="5" t="s">
        <v>39712</v>
      </c>
      <c r="C7764" s="5" t="s">
        <v>39713</v>
      </c>
      <c r="D7764" s="6" t="s">
        <v>39714</v>
      </c>
      <c r="E7764" s="5" t="s">
        <v>39260</v>
      </c>
      <c r="F7764" s="5" t="s">
        <v>39261</v>
      </c>
      <c r="G7764" s="6" t="s">
        <v>39715</v>
      </c>
      <c r="H7764" s="7" t="s">
        <v>39716</v>
      </c>
      <c r="I7764" s="18" t="s">
        <v>39717</v>
      </c>
      <c r="J7764" s="5" t="s">
        <v>93</v>
      </c>
      <c r="K7764" s="5" t="s">
        <v>19</v>
      </c>
    </row>
    <row r="7765">
      <c r="A7765" s="4">
        <v>3409.0</v>
      </c>
      <c r="B7765" s="5" t="s">
        <v>39718</v>
      </c>
      <c r="C7765" s="5" t="s">
        <v>39719</v>
      </c>
      <c r="D7765" s="6" t="s">
        <v>39259</v>
      </c>
      <c r="E7765" s="5" t="s">
        <v>39260</v>
      </c>
      <c r="F7765" s="5" t="s">
        <v>39261</v>
      </c>
      <c r="G7765" s="6" t="s">
        <v>39720</v>
      </c>
      <c r="H7765" s="5" t="s">
        <v>2922</v>
      </c>
      <c r="I7765" s="8" t="s">
        <v>2923</v>
      </c>
      <c r="J7765" s="5" t="s">
        <v>93</v>
      </c>
      <c r="K7765" s="5" t="s">
        <v>1144</v>
      </c>
    </row>
    <row r="7766">
      <c r="A7766" s="4">
        <v>3408.0</v>
      </c>
      <c r="B7766" s="5" t="s">
        <v>39721</v>
      </c>
      <c r="C7766" s="5" t="s">
        <v>39722</v>
      </c>
      <c r="D7766" s="6" t="s">
        <v>39723</v>
      </c>
      <c r="E7766" s="5" t="s">
        <v>39260</v>
      </c>
      <c r="F7766" s="5" t="s">
        <v>39261</v>
      </c>
      <c r="G7766" s="6" t="s">
        <v>39724</v>
      </c>
      <c r="H7766" s="7" t="s">
        <v>39725</v>
      </c>
      <c r="I7766" s="18" t="s">
        <v>39726</v>
      </c>
      <c r="J7766" s="5" t="s">
        <v>42</v>
      </c>
      <c r="K7766" s="5" t="s">
        <v>294</v>
      </c>
    </row>
    <row r="7767">
      <c r="A7767" s="4">
        <v>3407.0</v>
      </c>
      <c r="B7767" s="5" t="s">
        <v>39727</v>
      </c>
      <c r="C7767" s="5" t="s">
        <v>39728</v>
      </c>
      <c r="D7767" s="6" t="s">
        <v>39700</v>
      </c>
      <c r="E7767" s="5" t="s">
        <v>39260</v>
      </c>
      <c r="F7767" s="5" t="s">
        <v>39261</v>
      </c>
      <c r="G7767" s="6" t="s">
        <v>39729</v>
      </c>
      <c r="H7767" s="5" t="s">
        <v>39730</v>
      </c>
      <c r="I7767" s="8" t="s">
        <v>39731</v>
      </c>
      <c r="J7767" s="5" t="s">
        <v>51</v>
      </c>
      <c r="K7767" s="5" t="s">
        <v>782</v>
      </c>
    </row>
    <row r="7768">
      <c r="A7768" s="4">
        <v>3406.0</v>
      </c>
      <c r="B7768" s="5" t="s">
        <v>39732</v>
      </c>
      <c r="C7768" s="5" t="s">
        <v>39733</v>
      </c>
      <c r="D7768" s="6" t="s">
        <v>39267</v>
      </c>
      <c r="E7768" s="5" t="s">
        <v>39260</v>
      </c>
      <c r="F7768" s="5" t="s">
        <v>39261</v>
      </c>
      <c r="G7768" s="6" t="s">
        <v>39734</v>
      </c>
      <c r="H7768" s="7" t="s">
        <v>39735</v>
      </c>
      <c r="I7768" s="8" t="str">
        <f>LOWER(SUBSTITUTE(SUBSTITUTE(SUBSTITUTE(SUBSTITUTE(SUBSTITUTE(SUBSTITUTE(SUBSTITUTE(B7768,"S.L.",""),"SL",""),"S.A.",""),"SA","")," ",""),".",""),",",""))&amp;".com"</f>
        <v>terminus.com</v>
      </c>
      <c r="J7768" s="5" t="s">
        <v>108</v>
      </c>
      <c r="K7768" s="5" t="s">
        <v>921</v>
      </c>
    </row>
    <row r="7769">
      <c r="A7769" s="4">
        <v>3405.0</v>
      </c>
      <c r="B7769" s="5" t="s">
        <v>39736</v>
      </c>
      <c r="C7769" s="5" t="s">
        <v>39737</v>
      </c>
      <c r="D7769" s="6" t="s">
        <v>39738</v>
      </c>
      <c r="E7769" s="5" t="s">
        <v>39260</v>
      </c>
      <c r="F7769" s="5" t="s">
        <v>39261</v>
      </c>
      <c r="G7769" s="6" t="s">
        <v>39739</v>
      </c>
      <c r="H7769" s="5" t="s">
        <v>39740</v>
      </c>
      <c r="I7769" s="8" t="s">
        <v>39741</v>
      </c>
      <c r="J7769" s="5" t="s">
        <v>42</v>
      </c>
      <c r="K7769" s="5" t="s">
        <v>679</v>
      </c>
    </row>
    <row r="7770">
      <c r="A7770" s="4">
        <v>3404.0</v>
      </c>
      <c r="B7770" s="5" t="s">
        <v>39742</v>
      </c>
      <c r="C7770" s="5" t="s">
        <v>39743</v>
      </c>
      <c r="D7770" s="6" t="s">
        <v>39700</v>
      </c>
      <c r="E7770" s="5" t="s">
        <v>39260</v>
      </c>
      <c r="F7770" s="5" t="s">
        <v>39261</v>
      </c>
      <c r="G7770" s="6" t="s">
        <v>39744</v>
      </c>
      <c r="H7770" s="5" t="s">
        <v>39745</v>
      </c>
      <c r="I7770" s="8" t="s">
        <v>39746</v>
      </c>
      <c r="J7770" s="5" t="s">
        <v>93</v>
      </c>
      <c r="K7770" s="5" t="s">
        <v>679</v>
      </c>
    </row>
    <row r="7771">
      <c r="A7771" s="4">
        <v>3403.0</v>
      </c>
      <c r="B7771" s="5" t="s">
        <v>39747</v>
      </c>
      <c r="C7771" s="5" t="s">
        <v>39748</v>
      </c>
      <c r="D7771" s="6" t="s">
        <v>39700</v>
      </c>
      <c r="E7771" s="5" t="s">
        <v>39260</v>
      </c>
      <c r="F7771" s="5" t="s">
        <v>39261</v>
      </c>
      <c r="G7771" s="6" t="s">
        <v>39749</v>
      </c>
      <c r="H7771" s="7" t="s">
        <v>39750</v>
      </c>
      <c r="I7771" s="18" t="s">
        <v>39751</v>
      </c>
      <c r="J7771" s="5" t="s">
        <v>18</v>
      </c>
      <c r="K7771" s="5" t="s">
        <v>294</v>
      </c>
    </row>
    <row r="7772">
      <c r="A7772" s="4">
        <v>3402.0</v>
      </c>
      <c r="B7772" s="5" t="s">
        <v>39752</v>
      </c>
      <c r="C7772" s="5" t="s">
        <v>39753</v>
      </c>
      <c r="D7772" s="6" t="s">
        <v>39507</v>
      </c>
      <c r="E7772" s="5" t="s">
        <v>39260</v>
      </c>
      <c r="F7772" s="5" t="s">
        <v>39261</v>
      </c>
      <c r="G7772" s="6" t="s">
        <v>39754</v>
      </c>
      <c r="H7772" s="5" t="s">
        <v>39755</v>
      </c>
      <c r="I7772" s="8" t="s">
        <v>39756</v>
      </c>
      <c r="J7772" s="5" t="s">
        <v>42</v>
      </c>
      <c r="K7772" s="5" t="s">
        <v>184</v>
      </c>
    </row>
    <row r="7773">
      <c r="A7773" s="4">
        <v>3401.0</v>
      </c>
      <c r="B7773" s="5" t="s">
        <v>39757</v>
      </c>
      <c r="C7773" s="5" t="s">
        <v>39758</v>
      </c>
      <c r="D7773" s="6" t="s">
        <v>39759</v>
      </c>
      <c r="E7773" s="5" t="s">
        <v>24249</v>
      </c>
      <c r="F7773" s="5" t="s">
        <v>24249</v>
      </c>
      <c r="G7773" s="6" t="s">
        <v>39760</v>
      </c>
      <c r="H7773" s="5" t="s">
        <v>39761</v>
      </c>
      <c r="I7773" s="8" t="s">
        <v>20221</v>
      </c>
      <c r="J7773" s="5" t="s">
        <v>18</v>
      </c>
      <c r="K7773" s="5" t="s">
        <v>1574</v>
      </c>
    </row>
    <row r="7774">
      <c r="A7774" s="4">
        <v>3400.0</v>
      </c>
      <c r="B7774" s="5" t="s">
        <v>39762</v>
      </c>
      <c r="C7774" s="5" t="s">
        <v>39763</v>
      </c>
      <c r="D7774" s="6" t="s">
        <v>39764</v>
      </c>
      <c r="E7774" s="5" t="s">
        <v>39765</v>
      </c>
      <c r="F7774" s="5" t="s">
        <v>39261</v>
      </c>
      <c r="G7774" s="6" t="s">
        <v>39766</v>
      </c>
      <c r="H7774" s="5" t="s">
        <v>39767</v>
      </c>
      <c r="I7774" s="8" t="s">
        <v>39768</v>
      </c>
      <c r="J7774" s="5" t="s">
        <v>51</v>
      </c>
      <c r="K7774" s="5" t="s">
        <v>280</v>
      </c>
    </row>
    <row r="7775">
      <c r="A7775" s="4">
        <v>3399.0</v>
      </c>
      <c r="B7775" s="5" t="s">
        <v>39769</v>
      </c>
      <c r="C7775" s="5" t="s">
        <v>39770</v>
      </c>
      <c r="D7775" s="6" t="s">
        <v>39440</v>
      </c>
      <c r="E7775" s="5" t="s">
        <v>39441</v>
      </c>
      <c r="F7775" s="5" t="s">
        <v>39261</v>
      </c>
      <c r="G7775" s="6" t="s">
        <v>39771</v>
      </c>
      <c r="H7775" s="7" t="s">
        <v>39772</v>
      </c>
      <c r="I7775" s="18" t="s">
        <v>39773</v>
      </c>
      <c r="J7775" s="5" t="s">
        <v>18</v>
      </c>
      <c r="K7775" s="4" t="s">
        <v>42</v>
      </c>
    </row>
    <row r="7776">
      <c r="A7776" s="4">
        <v>3398.0</v>
      </c>
      <c r="B7776" s="5" t="s">
        <v>39774</v>
      </c>
      <c r="C7776" s="5" t="s">
        <v>39775</v>
      </c>
      <c r="D7776" s="6" t="s">
        <v>39267</v>
      </c>
      <c r="E7776" s="5" t="s">
        <v>39260</v>
      </c>
      <c r="F7776" s="5" t="s">
        <v>39261</v>
      </c>
      <c r="G7776" s="6" t="s">
        <v>39776</v>
      </c>
      <c r="H7776" s="5" t="s">
        <v>39777</v>
      </c>
      <c r="I7776" s="8" t="s">
        <v>39778</v>
      </c>
      <c r="J7776" s="5" t="s">
        <v>108</v>
      </c>
      <c r="K7776" s="4" t="s">
        <v>42</v>
      </c>
    </row>
    <row r="7777">
      <c r="A7777" s="4">
        <v>3397.0</v>
      </c>
      <c r="B7777" s="5" t="s">
        <v>39779</v>
      </c>
      <c r="C7777" s="5" t="s">
        <v>39780</v>
      </c>
      <c r="D7777" s="6" t="s">
        <v>39560</v>
      </c>
      <c r="E7777" s="5" t="s">
        <v>39260</v>
      </c>
      <c r="F7777" s="5" t="s">
        <v>39261</v>
      </c>
      <c r="G7777" s="6" t="s">
        <v>39781</v>
      </c>
      <c r="H7777" s="5" t="s">
        <v>39782</v>
      </c>
      <c r="I7777" s="8" t="s">
        <v>39783</v>
      </c>
      <c r="J7777" s="5" t="s">
        <v>18</v>
      </c>
      <c r="K7777" s="4" t="s">
        <v>42</v>
      </c>
    </row>
    <row r="7778">
      <c r="A7778" s="4">
        <v>3396.0</v>
      </c>
      <c r="B7778" s="5" t="s">
        <v>39784</v>
      </c>
      <c r="C7778" s="5" t="s">
        <v>39785</v>
      </c>
      <c r="D7778" s="6" t="s">
        <v>39259</v>
      </c>
      <c r="E7778" s="5" t="s">
        <v>39260</v>
      </c>
      <c r="F7778" s="5" t="s">
        <v>39261</v>
      </c>
      <c r="G7778" s="6" t="s">
        <v>39786</v>
      </c>
      <c r="H7778" s="5" t="s">
        <v>39787</v>
      </c>
      <c r="I7778" s="8" t="s">
        <v>41</v>
      </c>
      <c r="J7778" s="5" t="s">
        <v>18</v>
      </c>
      <c r="K7778" s="5" t="s">
        <v>17640</v>
      </c>
    </row>
    <row r="7779">
      <c r="A7779" s="4">
        <v>3395.0</v>
      </c>
      <c r="B7779" s="5" t="s">
        <v>39788</v>
      </c>
      <c r="C7779" s="5" t="s">
        <v>39789</v>
      </c>
      <c r="D7779" s="6" t="s">
        <v>39723</v>
      </c>
      <c r="E7779" s="5" t="s">
        <v>39260</v>
      </c>
      <c r="F7779" s="5" t="s">
        <v>39261</v>
      </c>
      <c r="G7779" s="6" t="s">
        <v>39790</v>
      </c>
      <c r="H7779" s="5" t="s">
        <v>39791</v>
      </c>
      <c r="I7779" s="8" t="s">
        <v>39792</v>
      </c>
      <c r="J7779" s="5" t="s">
        <v>18</v>
      </c>
      <c r="K7779" s="5" t="s">
        <v>218</v>
      </c>
    </row>
    <row r="7780">
      <c r="A7780" s="4">
        <v>3394.0</v>
      </c>
      <c r="B7780" s="5" t="s">
        <v>39793</v>
      </c>
      <c r="C7780" s="5" t="s">
        <v>39794</v>
      </c>
      <c r="D7780" s="6" t="s">
        <v>39723</v>
      </c>
      <c r="E7780" s="5" t="s">
        <v>39260</v>
      </c>
      <c r="F7780" s="5" t="s">
        <v>39261</v>
      </c>
      <c r="G7780" s="6" t="s">
        <v>39795</v>
      </c>
      <c r="H7780" s="7" t="s">
        <v>39796</v>
      </c>
      <c r="I7780" s="18" t="s">
        <v>39797</v>
      </c>
      <c r="J7780" s="5" t="s">
        <v>18</v>
      </c>
      <c r="K7780" s="5" t="s">
        <v>1427</v>
      </c>
    </row>
    <row r="7781">
      <c r="A7781" s="4">
        <v>3393.0</v>
      </c>
      <c r="B7781" s="5" t="s">
        <v>39798</v>
      </c>
      <c r="C7781" s="5" t="s">
        <v>39799</v>
      </c>
      <c r="D7781" s="6" t="s">
        <v>39723</v>
      </c>
      <c r="E7781" s="5" t="s">
        <v>39260</v>
      </c>
      <c r="F7781" s="5" t="s">
        <v>39261</v>
      </c>
      <c r="G7781" s="6" t="s">
        <v>39800</v>
      </c>
      <c r="H7781" s="5" t="s">
        <v>39801</v>
      </c>
      <c r="I7781" s="9" t="s">
        <v>39802</v>
      </c>
      <c r="J7781" s="5" t="s">
        <v>51</v>
      </c>
      <c r="K7781" s="5" t="s">
        <v>2757</v>
      </c>
    </row>
    <row r="7782">
      <c r="A7782" s="4">
        <v>3392.0</v>
      </c>
      <c r="B7782" s="5" t="s">
        <v>39803</v>
      </c>
      <c r="C7782" s="5" t="s">
        <v>39804</v>
      </c>
      <c r="D7782" s="6" t="s">
        <v>39723</v>
      </c>
      <c r="E7782" s="5" t="s">
        <v>39260</v>
      </c>
      <c r="F7782" s="5" t="s">
        <v>39261</v>
      </c>
      <c r="G7782" s="6" t="s">
        <v>39805</v>
      </c>
      <c r="H7782" s="5" t="s">
        <v>39806</v>
      </c>
      <c r="I7782" s="8" t="s">
        <v>39807</v>
      </c>
      <c r="J7782" s="5" t="s">
        <v>108</v>
      </c>
      <c r="K7782" s="5" t="s">
        <v>35</v>
      </c>
    </row>
    <row r="7783">
      <c r="A7783" s="4">
        <v>3391.0</v>
      </c>
      <c r="B7783" s="5" t="s">
        <v>39808</v>
      </c>
      <c r="C7783" s="5" t="s">
        <v>39809</v>
      </c>
      <c r="D7783" s="6" t="s">
        <v>39723</v>
      </c>
      <c r="E7783" s="5" t="s">
        <v>39260</v>
      </c>
      <c r="F7783" s="5" t="s">
        <v>39261</v>
      </c>
      <c r="G7783" s="6" t="s">
        <v>39810</v>
      </c>
      <c r="H7783" s="5" t="s">
        <v>39811</v>
      </c>
      <c r="I7783" s="8" t="s">
        <v>39812</v>
      </c>
      <c r="J7783" s="5" t="s">
        <v>51</v>
      </c>
      <c r="K7783" s="5" t="s">
        <v>1410</v>
      </c>
    </row>
    <row r="7784">
      <c r="A7784" s="4">
        <v>3390.0</v>
      </c>
      <c r="B7784" s="5" t="s">
        <v>39813</v>
      </c>
      <c r="C7784" s="5" t="s">
        <v>39814</v>
      </c>
      <c r="D7784" s="6" t="s">
        <v>39723</v>
      </c>
      <c r="E7784" s="5" t="s">
        <v>39260</v>
      </c>
      <c r="F7784" s="5" t="s">
        <v>39261</v>
      </c>
      <c r="G7784" s="6" t="s">
        <v>39815</v>
      </c>
      <c r="H7784" s="5" t="s">
        <v>39816</v>
      </c>
      <c r="I7784" s="8" t="s">
        <v>39817</v>
      </c>
      <c r="J7784" s="5" t="s">
        <v>51</v>
      </c>
      <c r="K7784" s="5" t="s">
        <v>498</v>
      </c>
    </row>
    <row r="7785">
      <c r="A7785" s="4">
        <v>3389.0</v>
      </c>
      <c r="B7785" s="5" t="s">
        <v>10982</v>
      </c>
      <c r="C7785" s="5" t="s">
        <v>39818</v>
      </c>
      <c r="D7785" s="6" t="s">
        <v>39723</v>
      </c>
      <c r="E7785" s="5" t="s">
        <v>39260</v>
      </c>
      <c r="F7785" s="5" t="s">
        <v>39261</v>
      </c>
      <c r="G7785" s="6" t="s">
        <v>39819</v>
      </c>
      <c r="H7785" s="5" t="s">
        <v>39820</v>
      </c>
      <c r="I7785" s="9" t="s">
        <v>39821</v>
      </c>
      <c r="J7785" s="5" t="s">
        <v>18</v>
      </c>
      <c r="K7785" s="5" t="s">
        <v>1375</v>
      </c>
    </row>
    <row r="7786">
      <c r="A7786" s="4">
        <v>3388.0</v>
      </c>
      <c r="B7786" s="5" t="s">
        <v>39822</v>
      </c>
      <c r="C7786" s="5" t="s">
        <v>39823</v>
      </c>
      <c r="D7786" s="6" t="s">
        <v>39723</v>
      </c>
      <c r="E7786" s="5" t="s">
        <v>39260</v>
      </c>
      <c r="F7786" s="5" t="s">
        <v>39261</v>
      </c>
      <c r="G7786" s="6" t="s">
        <v>39824</v>
      </c>
      <c r="H7786" s="5" t="s">
        <v>39825</v>
      </c>
      <c r="I7786" s="8" t="s">
        <v>39826</v>
      </c>
      <c r="J7786" s="5" t="s">
        <v>42</v>
      </c>
      <c r="K7786" s="5" t="s">
        <v>6271</v>
      </c>
    </row>
    <row r="7787">
      <c r="A7787" s="4">
        <v>3387.0</v>
      </c>
      <c r="B7787" s="5" t="s">
        <v>39827</v>
      </c>
      <c r="C7787" s="5" t="s">
        <v>39828</v>
      </c>
      <c r="D7787" s="6" t="s">
        <v>39723</v>
      </c>
      <c r="E7787" s="5" t="s">
        <v>39260</v>
      </c>
      <c r="F7787" s="5" t="s">
        <v>39261</v>
      </c>
      <c r="G7787" s="6" t="s">
        <v>39829</v>
      </c>
      <c r="H7787" s="7" t="s">
        <v>39830</v>
      </c>
      <c r="I7787" s="18" t="s">
        <v>39831</v>
      </c>
      <c r="J7787" s="5" t="s">
        <v>93</v>
      </c>
      <c r="K7787" s="5" t="s">
        <v>921</v>
      </c>
    </row>
    <row r="7788">
      <c r="A7788" s="4">
        <v>3386.0</v>
      </c>
      <c r="B7788" s="5" t="s">
        <v>39832</v>
      </c>
      <c r="C7788" s="5" t="s">
        <v>39833</v>
      </c>
      <c r="D7788" s="6" t="s">
        <v>39560</v>
      </c>
      <c r="E7788" s="5" t="s">
        <v>39260</v>
      </c>
      <c r="F7788" s="5" t="s">
        <v>39261</v>
      </c>
      <c r="G7788" s="6" t="s">
        <v>39834</v>
      </c>
      <c r="H7788" s="5" t="s">
        <v>39835</v>
      </c>
      <c r="I7788" s="8" t="s">
        <v>39836</v>
      </c>
      <c r="J7788" s="5" t="s">
        <v>93</v>
      </c>
      <c r="K7788" s="5" t="s">
        <v>7591</v>
      </c>
    </row>
    <row r="7789">
      <c r="A7789" s="4">
        <v>3385.0</v>
      </c>
      <c r="B7789" s="5" t="s">
        <v>39837</v>
      </c>
      <c r="C7789" s="5" t="s">
        <v>39838</v>
      </c>
      <c r="D7789" s="6" t="s">
        <v>39523</v>
      </c>
      <c r="E7789" s="5" t="s">
        <v>39524</v>
      </c>
      <c r="F7789" s="5" t="s">
        <v>39261</v>
      </c>
      <c r="G7789" s="6" t="s">
        <v>39839</v>
      </c>
      <c r="H7789" s="7" t="s">
        <v>39840</v>
      </c>
      <c r="I7789" s="8" t="str">
        <f>LOWER(SUBSTITUTE(SUBSTITUTE(SUBSTITUTE(SUBSTITUTE(SUBSTITUTE(SUBSTITUTE(SUBSTITUTE(B7789,"S.L.",""),"SL",""),"S.A.",""),"SA","")," ",""),".",""),",",""))&amp;".com"</f>
        <v>hotelkrabelin.com</v>
      </c>
      <c r="J7789" s="5" t="s">
        <v>51</v>
      </c>
      <c r="K7789" s="5" t="s">
        <v>19</v>
      </c>
    </row>
    <row r="7790">
      <c r="A7790" s="4">
        <v>3384.0</v>
      </c>
      <c r="B7790" s="5" t="s">
        <v>39841</v>
      </c>
      <c r="C7790" s="5" t="s">
        <v>39842</v>
      </c>
      <c r="D7790" s="6" t="s">
        <v>39843</v>
      </c>
      <c r="E7790" s="5" t="s">
        <v>39844</v>
      </c>
      <c r="F7790" s="5" t="s">
        <v>39261</v>
      </c>
      <c r="G7790" s="6" t="s">
        <v>39845</v>
      </c>
      <c r="H7790" s="5" t="s">
        <v>39846</v>
      </c>
      <c r="I7790" s="8" t="s">
        <v>39847</v>
      </c>
      <c r="J7790" s="5" t="s">
        <v>93</v>
      </c>
      <c r="K7790" s="5" t="s">
        <v>19</v>
      </c>
    </row>
    <row r="7791">
      <c r="A7791" s="4">
        <v>3383.0</v>
      </c>
      <c r="B7791" s="5" t="s">
        <v>39848</v>
      </c>
      <c r="C7791" s="5" t="s">
        <v>39849</v>
      </c>
      <c r="D7791" s="6" t="s">
        <v>39850</v>
      </c>
      <c r="E7791" s="5" t="s">
        <v>39851</v>
      </c>
      <c r="F7791" s="5" t="s">
        <v>38307</v>
      </c>
      <c r="G7791" s="6" t="s">
        <v>39852</v>
      </c>
      <c r="H7791" s="5" t="s">
        <v>39853</v>
      </c>
      <c r="I7791" s="9" t="s">
        <v>39854</v>
      </c>
      <c r="J7791" s="5" t="s">
        <v>108</v>
      </c>
      <c r="K7791" s="5" t="s">
        <v>152</v>
      </c>
    </row>
    <row r="7792">
      <c r="A7792" s="4">
        <v>3382.0</v>
      </c>
      <c r="B7792" s="5" t="s">
        <v>39855</v>
      </c>
      <c r="C7792" s="5" t="s">
        <v>39856</v>
      </c>
      <c r="D7792" s="6" t="s">
        <v>39857</v>
      </c>
      <c r="E7792" s="5" t="s">
        <v>39858</v>
      </c>
      <c r="F7792" s="5" t="s">
        <v>38307</v>
      </c>
      <c r="G7792" s="6" t="s">
        <v>39859</v>
      </c>
      <c r="H7792" s="7" t="s">
        <v>39860</v>
      </c>
      <c r="I7792" s="18" t="s">
        <v>39861</v>
      </c>
      <c r="J7792" s="5" t="s">
        <v>93</v>
      </c>
      <c r="K7792" s="5" t="s">
        <v>254</v>
      </c>
    </row>
    <row r="7793">
      <c r="A7793" s="4">
        <v>3381.0</v>
      </c>
      <c r="B7793" s="5" t="s">
        <v>39862</v>
      </c>
      <c r="C7793" s="5" t="s">
        <v>39863</v>
      </c>
      <c r="D7793" s="6" t="s">
        <v>39864</v>
      </c>
      <c r="E7793" s="5" t="s">
        <v>39865</v>
      </c>
      <c r="F7793" s="5" t="s">
        <v>39261</v>
      </c>
      <c r="G7793" s="6" t="s">
        <v>39866</v>
      </c>
      <c r="H7793" s="5" t="s">
        <v>39867</v>
      </c>
      <c r="I7793" s="8" t="s">
        <v>39868</v>
      </c>
      <c r="J7793" s="5" t="s">
        <v>42</v>
      </c>
      <c r="K7793" s="5" t="s">
        <v>27</v>
      </c>
    </row>
    <row r="7794">
      <c r="A7794" s="4">
        <v>3380.0</v>
      </c>
      <c r="B7794" s="5" t="s">
        <v>39869</v>
      </c>
      <c r="C7794" s="5" t="s">
        <v>39870</v>
      </c>
      <c r="D7794" s="6" t="s">
        <v>39871</v>
      </c>
      <c r="E7794" s="5" t="s">
        <v>39872</v>
      </c>
      <c r="F7794" s="5" t="s">
        <v>39261</v>
      </c>
      <c r="G7794" s="6" t="s">
        <v>39873</v>
      </c>
      <c r="H7794" s="5" t="s">
        <v>39874</v>
      </c>
      <c r="I7794" s="8" t="s">
        <v>39875</v>
      </c>
      <c r="J7794" s="5" t="s">
        <v>108</v>
      </c>
      <c r="K7794" s="5" t="s">
        <v>260</v>
      </c>
    </row>
    <row r="7795">
      <c r="A7795" s="4">
        <v>3379.0</v>
      </c>
      <c r="B7795" s="5" t="s">
        <v>39876</v>
      </c>
      <c r="C7795" s="5" t="s">
        <v>39877</v>
      </c>
      <c r="D7795" s="6" t="s">
        <v>39351</v>
      </c>
      <c r="E7795" s="5" t="s">
        <v>39352</v>
      </c>
      <c r="F7795" s="5" t="s">
        <v>39261</v>
      </c>
      <c r="G7795" s="6" t="s">
        <v>39878</v>
      </c>
      <c r="H7795" s="5" t="s">
        <v>39879</v>
      </c>
      <c r="I7795" s="8" t="s">
        <v>39880</v>
      </c>
      <c r="J7795" s="5" t="s">
        <v>51</v>
      </c>
      <c r="K7795" s="5" t="s">
        <v>711</v>
      </c>
    </row>
    <row r="7796">
      <c r="A7796" s="4">
        <v>3378.0</v>
      </c>
      <c r="B7796" s="5" t="s">
        <v>39881</v>
      </c>
      <c r="C7796" s="5" t="s">
        <v>39882</v>
      </c>
      <c r="D7796" s="6" t="s">
        <v>39883</v>
      </c>
      <c r="E7796" s="5" t="s">
        <v>39884</v>
      </c>
      <c r="F7796" s="5" t="s">
        <v>39261</v>
      </c>
      <c r="G7796" s="6" t="s">
        <v>39885</v>
      </c>
      <c r="H7796" s="7" t="s">
        <v>39886</v>
      </c>
      <c r="I7796" s="8" t="str">
        <f>LOWER(SUBSTITUTE(SUBSTITUTE(SUBSTITUTE(SUBSTITUTE(SUBSTITUTE(SUBSTITUTE(SUBSTITUTE(B7796,"S.L.",""),"SL",""),"S.A.",""),"SA","")," ",""),".",""),",",""))&amp;".com"</f>
        <v>hotelbalneariodecestona.com</v>
      </c>
      <c r="J7796" s="5" t="s">
        <v>42</v>
      </c>
      <c r="K7796" s="5" t="s">
        <v>18216</v>
      </c>
    </row>
    <row r="7797">
      <c r="A7797" s="4">
        <v>3377.0</v>
      </c>
      <c r="B7797" s="5" t="s">
        <v>39887</v>
      </c>
      <c r="C7797" s="5" t="s">
        <v>39888</v>
      </c>
      <c r="D7797" s="6" t="s">
        <v>39883</v>
      </c>
      <c r="E7797" s="5" t="s">
        <v>39884</v>
      </c>
      <c r="F7797" s="5" t="s">
        <v>39261</v>
      </c>
      <c r="G7797" s="6" t="s">
        <v>39885</v>
      </c>
      <c r="H7797" s="5" t="s">
        <v>39889</v>
      </c>
      <c r="I7797" s="9" t="s">
        <v>39890</v>
      </c>
      <c r="J7797" s="5" t="s">
        <v>18</v>
      </c>
      <c r="K7797" s="5" t="s">
        <v>18216</v>
      </c>
    </row>
    <row r="7798">
      <c r="A7798" s="4">
        <v>3376.0</v>
      </c>
      <c r="B7798" s="5" t="s">
        <v>39891</v>
      </c>
      <c r="C7798" s="5" t="s">
        <v>39892</v>
      </c>
      <c r="D7798" s="6" t="s">
        <v>39764</v>
      </c>
      <c r="E7798" s="5" t="s">
        <v>39765</v>
      </c>
      <c r="F7798" s="5" t="s">
        <v>39261</v>
      </c>
      <c r="G7798" s="6" t="s">
        <v>39893</v>
      </c>
      <c r="H7798" s="5" t="s">
        <v>39894</v>
      </c>
      <c r="I7798" s="8" t="s">
        <v>39895</v>
      </c>
      <c r="J7798" s="5" t="s">
        <v>463</v>
      </c>
      <c r="K7798" s="5" t="s">
        <v>52</v>
      </c>
    </row>
    <row r="7799">
      <c r="A7799" s="4">
        <v>3375.0</v>
      </c>
      <c r="B7799" s="5" t="s">
        <v>39896</v>
      </c>
      <c r="C7799" s="5" t="s">
        <v>39897</v>
      </c>
      <c r="D7799" s="6" t="s">
        <v>39898</v>
      </c>
      <c r="E7799" s="5" t="s">
        <v>39260</v>
      </c>
      <c r="F7799" s="5" t="s">
        <v>39261</v>
      </c>
      <c r="G7799" s="6" t="s">
        <v>39899</v>
      </c>
      <c r="H7799" s="5" t="s">
        <v>39900</v>
      </c>
      <c r="I7799" s="8" t="s">
        <v>39901</v>
      </c>
      <c r="J7799" s="5" t="s">
        <v>93</v>
      </c>
      <c r="K7799" s="4" t="s">
        <v>42</v>
      </c>
    </row>
    <row r="7800">
      <c r="A7800" s="4">
        <v>3374.0</v>
      </c>
      <c r="B7800" s="5" t="s">
        <v>39902</v>
      </c>
      <c r="C7800" s="5" t="s">
        <v>39903</v>
      </c>
      <c r="D7800" s="6" t="s">
        <v>39279</v>
      </c>
      <c r="E7800" s="5" t="s">
        <v>39280</v>
      </c>
      <c r="F7800" s="5" t="s">
        <v>39261</v>
      </c>
      <c r="G7800" s="6" t="s">
        <v>39904</v>
      </c>
      <c r="H7800" s="7" t="s">
        <v>39905</v>
      </c>
      <c r="I7800" s="8" t="str">
        <f>LOWER(SUBSTITUTE(SUBSTITUTE(SUBSTITUTE(SUBSTITUTE(SUBSTITUTE(SUBSTITUTE(SUBSTITUTE(B7800,"S.L.",""),"SL",""),"S.A.",""),"SA","")," ",""),".",""),",",""))&amp;".com"</f>
        <v>hotelitxasgaingetaria.com</v>
      </c>
      <c r="J7800" s="5" t="s">
        <v>108</v>
      </c>
      <c r="K7800" s="5" t="s">
        <v>280</v>
      </c>
    </row>
    <row r="7801">
      <c r="A7801" s="4">
        <v>3373.0</v>
      </c>
      <c r="B7801" s="5" t="s">
        <v>39906</v>
      </c>
      <c r="C7801" s="5" t="s">
        <v>39907</v>
      </c>
      <c r="D7801" s="6" t="s">
        <v>39279</v>
      </c>
      <c r="E7801" s="5" t="s">
        <v>39280</v>
      </c>
      <c r="F7801" s="5" t="s">
        <v>39261</v>
      </c>
      <c r="G7801" s="6" t="s">
        <v>39908</v>
      </c>
      <c r="H7801" s="5" t="s">
        <v>39909</v>
      </c>
      <c r="I7801" s="8" t="s">
        <v>39910</v>
      </c>
      <c r="J7801" s="5" t="s">
        <v>93</v>
      </c>
      <c r="K7801" s="5" t="s">
        <v>679</v>
      </c>
    </row>
    <row r="7802">
      <c r="A7802" s="4">
        <v>3371.0</v>
      </c>
      <c r="B7802" s="5" t="s">
        <v>39911</v>
      </c>
      <c r="C7802" s="5" t="s">
        <v>39912</v>
      </c>
      <c r="D7802" s="6" t="s">
        <v>39913</v>
      </c>
      <c r="E7802" s="5" t="s">
        <v>39914</v>
      </c>
      <c r="F7802" s="5" t="s">
        <v>39261</v>
      </c>
      <c r="G7802" s="6" t="s">
        <v>39915</v>
      </c>
      <c r="H7802" s="5" t="s">
        <v>39916</v>
      </c>
      <c r="I7802" s="8" t="s">
        <v>39917</v>
      </c>
      <c r="J7802" s="5" t="s">
        <v>93</v>
      </c>
      <c r="K7802" s="5" t="s">
        <v>921</v>
      </c>
    </row>
    <row r="7803">
      <c r="A7803" s="4">
        <v>3372.0</v>
      </c>
      <c r="B7803" s="5" t="s">
        <v>39918</v>
      </c>
      <c r="C7803" s="5" t="s">
        <v>39919</v>
      </c>
      <c r="D7803" s="6" t="s">
        <v>39279</v>
      </c>
      <c r="E7803" s="5" t="s">
        <v>39280</v>
      </c>
      <c r="F7803" s="5" t="s">
        <v>39261</v>
      </c>
      <c r="G7803" s="6" t="s">
        <v>39915</v>
      </c>
      <c r="H7803" s="5" t="s">
        <v>39920</v>
      </c>
      <c r="I7803" s="8" t="s">
        <v>39921</v>
      </c>
      <c r="J7803" s="5" t="s">
        <v>93</v>
      </c>
      <c r="K7803" s="5" t="s">
        <v>921</v>
      </c>
    </row>
    <row r="7804">
      <c r="A7804" s="4">
        <v>3370.0</v>
      </c>
      <c r="B7804" s="5" t="s">
        <v>39922</v>
      </c>
      <c r="C7804" s="5" t="s">
        <v>39923</v>
      </c>
      <c r="D7804" s="6" t="s">
        <v>39305</v>
      </c>
      <c r="E7804" s="5" t="s">
        <v>39306</v>
      </c>
      <c r="F7804" s="5" t="s">
        <v>39261</v>
      </c>
      <c r="G7804" s="6" t="s">
        <v>39924</v>
      </c>
      <c r="H7804" s="7" t="s">
        <v>39925</v>
      </c>
      <c r="I7804" s="8" t="str">
        <f>LOWER(SUBSTITUTE(SUBSTITUTE(SUBSTITUTE(SUBSTITUTE(SUBSTITUTE(SUBSTITUTE(SUBSTITUTE(B7804,"S.L.",""),"SL",""),"S.A.",""),"SA","")," ",""),".",""),",",""))&amp;".com"</f>
        <v>hoteligartza.com</v>
      </c>
      <c r="J7804" s="5" t="s">
        <v>108</v>
      </c>
      <c r="K7804" s="5" t="s">
        <v>782</v>
      </c>
    </row>
    <row r="7805">
      <c r="A7805" s="4">
        <v>3368.0</v>
      </c>
      <c r="B7805" s="5" t="s">
        <v>39926</v>
      </c>
      <c r="C7805" s="5" t="s">
        <v>39927</v>
      </c>
      <c r="D7805" s="6" t="s">
        <v>39566</v>
      </c>
      <c r="E7805" s="5" t="s">
        <v>39260</v>
      </c>
      <c r="F7805" s="5" t="s">
        <v>39261</v>
      </c>
      <c r="G7805" s="6" t="s">
        <v>39928</v>
      </c>
      <c r="H7805" s="5" t="s">
        <v>39929</v>
      </c>
      <c r="I7805" s="8" t="s">
        <v>26633</v>
      </c>
      <c r="J7805" s="5" t="s">
        <v>93</v>
      </c>
      <c r="K7805" s="4" t="s">
        <v>42</v>
      </c>
    </row>
    <row r="7806">
      <c r="A7806" s="4">
        <v>3369.0</v>
      </c>
      <c r="B7806" s="5" t="s">
        <v>39930</v>
      </c>
      <c r="C7806" s="5" t="s">
        <v>39931</v>
      </c>
      <c r="D7806" s="6" t="s">
        <v>39507</v>
      </c>
      <c r="E7806" s="5" t="s">
        <v>39260</v>
      </c>
      <c r="F7806" s="5" t="s">
        <v>39261</v>
      </c>
      <c r="G7806" s="6" t="s">
        <v>39928</v>
      </c>
      <c r="H7806" s="5" t="s">
        <v>39932</v>
      </c>
      <c r="I7806" s="8" t="s">
        <v>26633</v>
      </c>
      <c r="J7806" s="5" t="s">
        <v>51</v>
      </c>
      <c r="K7806" s="4" t="s">
        <v>42</v>
      </c>
    </row>
    <row r="7807">
      <c r="A7807" s="4">
        <v>3367.0</v>
      </c>
      <c r="B7807" s="5" t="s">
        <v>39933</v>
      </c>
      <c r="C7807" s="5" t="s">
        <v>39345</v>
      </c>
      <c r="D7807" s="6" t="s">
        <v>39291</v>
      </c>
      <c r="E7807" s="5" t="s">
        <v>39292</v>
      </c>
      <c r="F7807" s="5" t="s">
        <v>39261</v>
      </c>
      <c r="G7807" s="6" t="s">
        <v>39934</v>
      </c>
      <c r="H7807" s="5" t="s">
        <v>39935</v>
      </c>
      <c r="I7807" s="8" t="s">
        <v>39936</v>
      </c>
      <c r="J7807" s="5" t="s">
        <v>93</v>
      </c>
      <c r="K7807" s="5" t="s">
        <v>170</v>
      </c>
    </row>
    <row r="7808">
      <c r="A7808" s="4">
        <v>11590.0</v>
      </c>
      <c r="B7808" s="5" t="s">
        <v>39937</v>
      </c>
      <c r="C7808" s="5" t="s">
        <v>39938</v>
      </c>
      <c r="D7808" s="6" t="s">
        <v>39273</v>
      </c>
      <c r="E7808" s="5" t="s">
        <v>39274</v>
      </c>
      <c r="F7808" s="5" t="s">
        <v>39261</v>
      </c>
      <c r="G7808" s="12" t="s">
        <v>39939</v>
      </c>
      <c r="H7808" s="5" t="s">
        <v>39940</v>
      </c>
      <c r="I7808" s="8" t="s">
        <v>39941</v>
      </c>
      <c r="J7808" s="5" t="s">
        <v>93</v>
      </c>
      <c r="K7808" s="5" t="s">
        <v>66</v>
      </c>
    </row>
    <row r="7809">
      <c r="A7809" s="4">
        <v>3366.0</v>
      </c>
      <c r="B7809" s="5" t="s">
        <v>39942</v>
      </c>
      <c r="C7809" s="5" t="s">
        <v>39943</v>
      </c>
      <c r="D7809" s="6" t="s">
        <v>39944</v>
      </c>
      <c r="E7809" s="5" t="s">
        <v>39945</v>
      </c>
      <c r="F7809" s="5" t="s">
        <v>39946</v>
      </c>
      <c r="G7809" s="6" t="s">
        <v>39947</v>
      </c>
      <c r="H7809" s="7" t="s">
        <v>39948</v>
      </c>
      <c r="I7809" s="18" t="s">
        <v>39949</v>
      </c>
      <c r="J7809" s="5" t="s">
        <v>18</v>
      </c>
      <c r="K7809" s="5" t="s">
        <v>27</v>
      </c>
    </row>
    <row r="7810">
      <c r="A7810" s="4">
        <v>3365.0</v>
      </c>
      <c r="B7810" s="5" t="s">
        <v>39950</v>
      </c>
      <c r="C7810" s="5" t="s">
        <v>39951</v>
      </c>
      <c r="D7810" s="6" t="s">
        <v>39952</v>
      </c>
      <c r="E7810" s="5" t="s">
        <v>39953</v>
      </c>
      <c r="F7810" s="5" t="s">
        <v>39946</v>
      </c>
      <c r="G7810" s="6" t="s">
        <v>39954</v>
      </c>
      <c r="H7810" s="5" t="s">
        <v>39955</v>
      </c>
      <c r="I7810" s="8" t="s">
        <v>39956</v>
      </c>
      <c r="J7810" s="5" t="s">
        <v>18</v>
      </c>
      <c r="K7810" s="5" t="s">
        <v>126</v>
      </c>
    </row>
    <row r="7811">
      <c r="A7811" s="4">
        <v>3364.0</v>
      </c>
      <c r="B7811" s="5" t="s">
        <v>39957</v>
      </c>
      <c r="C7811" s="5" t="s">
        <v>39958</v>
      </c>
      <c r="D7811" s="6" t="s">
        <v>39952</v>
      </c>
      <c r="E7811" s="5" t="s">
        <v>39953</v>
      </c>
      <c r="F7811" s="5" t="s">
        <v>39946</v>
      </c>
      <c r="G7811" s="6" t="s">
        <v>39959</v>
      </c>
      <c r="H7811" s="5" t="s">
        <v>39960</v>
      </c>
      <c r="I7811" s="9" t="s">
        <v>39961</v>
      </c>
      <c r="J7811" s="5" t="s">
        <v>93</v>
      </c>
      <c r="K7811" s="5" t="s">
        <v>109</v>
      </c>
    </row>
    <row r="7812">
      <c r="A7812" s="4">
        <v>3363.0</v>
      </c>
      <c r="B7812" s="5" t="s">
        <v>39962</v>
      </c>
      <c r="C7812" s="5" t="s">
        <v>39963</v>
      </c>
      <c r="D7812" s="6" t="s">
        <v>39964</v>
      </c>
      <c r="E7812" s="5" t="s">
        <v>39965</v>
      </c>
      <c r="F7812" s="5" t="s">
        <v>39946</v>
      </c>
      <c r="G7812" s="6" t="s">
        <v>39966</v>
      </c>
      <c r="H7812" s="7" t="s">
        <v>39967</v>
      </c>
      <c r="I7812" s="18" t="s">
        <v>39968</v>
      </c>
      <c r="J7812" s="5" t="s">
        <v>93</v>
      </c>
      <c r="K7812" s="5" t="s">
        <v>233</v>
      </c>
    </row>
    <row r="7813">
      <c r="A7813" s="4">
        <v>3362.0</v>
      </c>
      <c r="B7813" s="5" t="s">
        <v>39969</v>
      </c>
      <c r="C7813" s="5" t="s">
        <v>39970</v>
      </c>
      <c r="D7813" s="6" t="s">
        <v>39971</v>
      </c>
      <c r="E7813" s="5" t="s">
        <v>39965</v>
      </c>
      <c r="F7813" s="5" t="s">
        <v>39946</v>
      </c>
      <c r="G7813" s="6" t="s">
        <v>39972</v>
      </c>
      <c r="H7813" s="5" t="s">
        <v>39973</v>
      </c>
      <c r="I7813" s="8" t="s">
        <v>39974</v>
      </c>
      <c r="J7813" s="5" t="s">
        <v>51</v>
      </c>
      <c r="K7813" s="5" t="s">
        <v>782</v>
      </c>
    </row>
    <row r="7814">
      <c r="A7814" s="4">
        <v>3361.0</v>
      </c>
      <c r="B7814" s="5" t="s">
        <v>39975</v>
      </c>
      <c r="C7814" s="5" t="s">
        <v>39976</v>
      </c>
      <c r="D7814" s="6" t="s">
        <v>39964</v>
      </c>
      <c r="E7814" s="5" t="s">
        <v>39965</v>
      </c>
      <c r="F7814" s="5" t="s">
        <v>39946</v>
      </c>
      <c r="G7814" s="6" t="s">
        <v>39977</v>
      </c>
      <c r="H7814" s="5" t="s">
        <v>39978</v>
      </c>
      <c r="I7814" s="8" t="s">
        <v>39979</v>
      </c>
      <c r="J7814" s="5" t="s">
        <v>42</v>
      </c>
      <c r="K7814" s="5" t="s">
        <v>921</v>
      </c>
    </row>
    <row r="7815">
      <c r="A7815" s="4">
        <v>3360.0</v>
      </c>
      <c r="B7815" s="5" t="s">
        <v>39980</v>
      </c>
      <c r="C7815" s="5" t="s">
        <v>39981</v>
      </c>
      <c r="D7815" s="6" t="s">
        <v>39971</v>
      </c>
      <c r="E7815" s="5" t="s">
        <v>39965</v>
      </c>
      <c r="F7815" s="5" t="s">
        <v>39946</v>
      </c>
      <c r="G7815" s="6" t="s">
        <v>39982</v>
      </c>
      <c r="H7815" s="7" t="s">
        <v>39983</v>
      </c>
      <c r="I7815" s="8" t="str">
        <f>LOWER(SUBSTITUTE(SUBSTITUTE(SUBSTITUTE(SUBSTITUTE(SUBSTITUTE(SUBSTITUTE(SUBSTITUTE(B7815,"S.L.",""),"SL",""),"S.A.",""),"SA","")," ",""),".",""),",",""))&amp;".com"</f>
        <v>lallodemano.com</v>
      </c>
      <c r="J7815" s="5" t="s">
        <v>18</v>
      </c>
      <c r="K7815" s="4" t="s">
        <v>42</v>
      </c>
    </row>
    <row r="7816">
      <c r="A7816" s="4">
        <v>3359.0</v>
      </c>
      <c r="B7816" s="5" t="s">
        <v>39984</v>
      </c>
      <c r="C7816" s="5" t="s">
        <v>39985</v>
      </c>
      <c r="D7816" s="6" t="s">
        <v>39986</v>
      </c>
      <c r="E7816" s="5" t="s">
        <v>39965</v>
      </c>
      <c r="F7816" s="5" t="s">
        <v>39946</v>
      </c>
      <c r="G7816" s="6" t="s">
        <v>39987</v>
      </c>
      <c r="H7816" s="5" t="s">
        <v>39988</v>
      </c>
      <c r="I7816" s="8" t="s">
        <v>39989</v>
      </c>
      <c r="J7816" s="5" t="s">
        <v>463</v>
      </c>
      <c r="K7816" s="5" t="s">
        <v>85</v>
      </c>
    </row>
    <row r="7817">
      <c r="A7817" s="4">
        <v>3358.0</v>
      </c>
      <c r="B7817" s="5" t="s">
        <v>39990</v>
      </c>
      <c r="C7817" s="5" t="s">
        <v>39991</v>
      </c>
      <c r="D7817" s="6" t="s">
        <v>39992</v>
      </c>
      <c r="E7817" s="5" t="s">
        <v>39965</v>
      </c>
      <c r="F7817" s="5" t="s">
        <v>39946</v>
      </c>
      <c r="G7817" s="6" t="s">
        <v>39993</v>
      </c>
      <c r="H7817" s="5" t="s">
        <v>39994</v>
      </c>
      <c r="I7817" s="8" t="s">
        <v>39995</v>
      </c>
      <c r="J7817" s="5" t="s">
        <v>51</v>
      </c>
      <c r="K7817" s="5" t="s">
        <v>184</v>
      </c>
    </row>
    <row r="7818">
      <c r="A7818" s="4">
        <v>3357.0</v>
      </c>
      <c r="B7818" s="5" t="s">
        <v>39996</v>
      </c>
      <c r="C7818" s="5" t="s">
        <v>39997</v>
      </c>
      <c r="D7818" s="6" t="s">
        <v>39992</v>
      </c>
      <c r="E7818" s="5" t="s">
        <v>39965</v>
      </c>
      <c r="F7818" s="5" t="s">
        <v>39946</v>
      </c>
      <c r="G7818" s="6" t="s">
        <v>39998</v>
      </c>
      <c r="H7818" s="5" t="s">
        <v>39999</v>
      </c>
      <c r="I7818" s="8" t="s">
        <v>40000</v>
      </c>
      <c r="J7818" s="5" t="s">
        <v>51</v>
      </c>
      <c r="K7818" s="5" t="s">
        <v>5931</v>
      </c>
    </row>
    <row r="7819">
      <c r="A7819" s="4">
        <v>3356.0</v>
      </c>
      <c r="B7819" s="5" t="s">
        <v>40001</v>
      </c>
      <c r="C7819" s="5" t="s">
        <v>40002</v>
      </c>
      <c r="D7819" s="6" t="s">
        <v>40003</v>
      </c>
      <c r="E7819" s="5" t="s">
        <v>40004</v>
      </c>
      <c r="F7819" s="5" t="s">
        <v>39946</v>
      </c>
      <c r="G7819" s="6" t="s">
        <v>40005</v>
      </c>
      <c r="H7819" s="5" t="s">
        <v>40006</v>
      </c>
      <c r="I7819" s="8" t="s">
        <v>40007</v>
      </c>
      <c r="J7819" s="5" t="s">
        <v>42</v>
      </c>
      <c r="K7819" s="5" t="s">
        <v>553</v>
      </c>
    </row>
    <row r="7820">
      <c r="A7820" s="4">
        <v>3355.0</v>
      </c>
      <c r="B7820" s="5" t="s">
        <v>40008</v>
      </c>
      <c r="C7820" s="5" t="s">
        <v>40009</v>
      </c>
      <c r="D7820" s="6" t="s">
        <v>40010</v>
      </c>
      <c r="E7820" s="5" t="s">
        <v>40011</v>
      </c>
      <c r="F7820" s="5" t="s">
        <v>39946</v>
      </c>
      <c r="G7820" s="6" t="s">
        <v>40012</v>
      </c>
      <c r="H7820" s="7" t="s">
        <v>40013</v>
      </c>
      <c r="I7820" s="18" t="s">
        <v>40014</v>
      </c>
      <c r="J7820" s="5" t="s">
        <v>93</v>
      </c>
      <c r="K7820" s="5" t="s">
        <v>1985</v>
      </c>
    </row>
    <row r="7821">
      <c r="A7821" s="4">
        <v>3354.0</v>
      </c>
      <c r="B7821" s="5" t="s">
        <v>40015</v>
      </c>
      <c r="C7821" s="5" t="s">
        <v>40016</v>
      </c>
      <c r="D7821" s="6" t="s">
        <v>40010</v>
      </c>
      <c r="E7821" s="5" t="s">
        <v>40011</v>
      </c>
      <c r="F7821" s="5" t="s">
        <v>39946</v>
      </c>
      <c r="G7821" s="6" t="s">
        <v>40017</v>
      </c>
      <c r="H7821" s="5" t="s">
        <v>40018</v>
      </c>
      <c r="I7821" s="8" t="s">
        <v>40019</v>
      </c>
      <c r="J7821" s="5" t="s">
        <v>93</v>
      </c>
      <c r="K7821" s="5" t="s">
        <v>35</v>
      </c>
    </row>
    <row r="7822">
      <c r="A7822" s="4">
        <v>3352.0</v>
      </c>
      <c r="B7822" s="5" t="s">
        <v>40020</v>
      </c>
      <c r="C7822" s="5" t="s">
        <v>40021</v>
      </c>
      <c r="D7822" s="6" t="s">
        <v>40010</v>
      </c>
      <c r="E7822" s="5" t="s">
        <v>40011</v>
      </c>
      <c r="F7822" s="5" t="s">
        <v>39946</v>
      </c>
      <c r="G7822" s="6" t="s">
        <v>40022</v>
      </c>
      <c r="H7822" s="7" t="s">
        <v>40023</v>
      </c>
      <c r="I7822" s="18" t="s">
        <v>40024</v>
      </c>
      <c r="J7822" s="5" t="s">
        <v>42</v>
      </c>
      <c r="K7822" s="5" t="s">
        <v>126</v>
      </c>
    </row>
    <row r="7823">
      <c r="A7823" s="4">
        <v>3353.0</v>
      </c>
      <c r="B7823" s="5" t="s">
        <v>40025</v>
      </c>
      <c r="C7823" s="5" t="s">
        <v>40021</v>
      </c>
      <c r="D7823" s="6" t="s">
        <v>40010</v>
      </c>
      <c r="E7823" s="5" t="s">
        <v>40011</v>
      </c>
      <c r="F7823" s="5" t="s">
        <v>39946</v>
      </c>
      <c r="G7823" s="6" t="s">
        <v>40022</v>
      </c>
      <c r="H7823" s="7" t="s">
        <v>40026</v>
      </c>
      <c r="I7823" s="18" t="s">
        <v>40027</v>
      </c>
      <c r="J7823" s="5" t="s">
        <v>93</v>
      </c>
      <c r="K7823" s="5" t="s">
        <v>85</v>
      </c>
    </row>
    <row r="7824">
      <c r="A7824" s="4">
        <v>3351.0</v>
      </c>
      <c r="B7824" s="5" t="s">
        <v>40028</v>
      </c>
      <c r="C7824" s="5" t="s">
        <v>40029</v>
      </c>
      <c r="D7824" s="6" t="s">
        <v>40010</v>
      </c>
      <c r="E7824" s="5" t="s">
        <v>40011</v>
      </c>
      <c r="F7824" s="5" t="s">
        <v>39946</v>
      </c>
      <c r="G7824" s="6" t="s">
        <v>40030</v>
      </c>
      <c r="H7824" s="5" t="s">
        <v>40031</v>
      </c>
      <c r="I7824" s="8" t="s">
        <v>40032</v>
      </c>
      <c r="J7824" s="5" t="s">
        <v>108</v>
      </c>
      <c r="K7824" s="5" t="s">
        <v>1427</v>
      </c>
    </row>
    <row r="7825">
      <c r="A7825" s="4">
        <v>3350.0</v>
      </c>
      <c r="B7825" s="5" t="s">
        <v>40033</v>
      </c>
      <c r="C7825" s="5" t="s">
        <v>40034</v>
      </c>
      <c r="D7825" s="6" t="s">
        <v>40035</v>
      </c>
      <c r="E7825" s="5" t="s">
        <v>40011</v>
      </c>
      <c r="F7825" s="5" t="s">
        <v>39946</v>
      </c>
      <c r="G7825" s="6" t="s">
        <v>40036</v>
      </c>
      <c r="H7825" s="7" t="s">
        <v>40037</v>
      </c>
      <c r="I7825" s="18" t="s">
        <v>40038</v>
      </c>
      <c r="J7825" s="5" t="s">
        <v>463</v>
      </c>
      <c r="K7825" s="5" t="s">
        <v>782</v>
      </c>
    </row>
    <row r="7826">
      <c r="A7826" s="4">
        <v>3349.0</v>
      </c>
      <c r="B7826" s="5" t="s">
        <v>40039</v>
      </c>
      <c r="C7826" s="5" t="s">
        <v>40040</v>
      </c>
      <c r="D7826" s="6" t="s">
        <v>40041</v>
      </c>
      <c r="E7826" s="5" t="s">
        <v>39945</v>
      </c>
      <c r="F7826" s="5" t="s">
        <v>39946</v>
      </c>
      <c r="G7826" s="6" t="s">
        <v>40042</v>
      </c>
      <c r="H7826" s="5" t="s">
        <v>40043</v>
      </c>
      <c r="I7826" s="8" t="s">
        <v>40044</v>
      </c>
      <c r="J7826" s="5" t="s">
        <v>93</v>
      </c>
      <c r="K7826" s="5" t="s">
        <v>260</v>
      </c>
    </row>
    <row r="7827">
      <c r="A7827" s="4">
        <v>3348.0</v>
      </c>
      <c r="B7827" s="5" t="s">
        <v>40045</v>
      </c>
      <c r="C7827" s="5" t="s">
        <v>40046</v>
      </c>
      <c r="D7827" s="6" t="s">
        <v>40041</v>
      </c>
      <c r="E7827" s="5" t="s">
        <v>39945</v>
      </c>
      <c r="F7827" s="5" t="s">
        <v>39946</v>
      </c>
      <c r="G7827" s="6" t="s">
        <v>40047</v>
      </c>
      <c r="H7827" s="5" t="s">
        <v>40048</v>
      </c>
      <c r="I7827" s="8" t="s">
        <v>40049</v>
      </c>
      <c r="J7827" s="5" t="s">
        <v>18</v>
      </c>
      <c r="K7827" s="5" t="s">
        <v>280</v>
      </c>
    </row>
    <row r="7828">
      <c r="A7828" s="4">
        <v>3347.0</v>
      </c>
      <c r="B7828" s="5" t="s">
        <v>40050</v>
      </c>
      <c r="C7828" s="5" t="s">
        <v>40051</v>
      </c>
      <c r="D7828" s="6" t="s">
        <v>40041</v>
      </c>
      <c r="E7828" s="5" t="s">
        <v>39945</v>
      </c>
      <c r="F7828" s="5" t="s">
        <v>39946</v>
      </c>
      <c r="G7828" s="6" t="s">
        <v>40052</v>
      </c>
      <c r="H7828" s="7" t="s">
        <v>40053</v>
      </c>
      <c r="I7828" s="18" t="s">
        <v>40054</v>
      </c>
      <c r="J7828" s="5" t="s">
        <v>93</v>
      </c>
      <c r="K7828" s="5" t="s">
        <v>43</v>
      </c>
    </row>
    <row r="7829">
      <c r="A7829" s="4">
        <v>3346.0</v>
      </c>
      <c r="B7829" s="5" t="s">
        <v>40055</v>
      </c>
      <c r="C7829" s="5" t="s">
        <v>40056</v>
      </c>
      <c r="D7829" s="6" t="s">
        <v>40041</v>
      </c>
      <c r="E7829" s="5" t="s">
        <v>39945</v>
      </c>
      <c r="F7829" s="5" t="s">
        <v>39946</v>
      </c>
      <c r="G7829" s="6" t="s">
        <v>40057</v>
      </c>
      <c r="H7829" s="5" t="s">
        <v>40058</v>
      </c>
      <c r="I7829" s="8" t="s">
        <v>40059</v>
      </c>
      <c r="J7829" s="5" t="s">
        <v>18</v>
      </c>
      <c r="K7829" s="5" t="s">
        <v>721</v>
      </c>
    </row>
    <row r="7830">
      <c r="A7830" s="4">
        <v>3345.0</v>
      </c>
      <c r="B7830" s="5" t="s">
        <v>40060</v>
      </c>
      <c r="C7830" s="5" t="s">
        <v>40061</v>
      </c>
      <c r="D7830" s="6" t="s">
        <v>40062</v>
      </c>
      <c r="E7830" s="5" t="s">
        <v>40063</v>
      </c>
      <c r="F7830" s="5" t="s">
        <v>39946</v>
      </c>
      <c r="G7830" s="6" t="s">
        <v>40064</v>
      </c>
      <c r="H7830" s="7" t="s">
        <v>40065</v>
      </c>
      <c r="I7830" s="18" t="s">
        <v>40066</v>
      </c>
      <c r="J7830" s="5" t="s">
        <v>93</v>
      </c>
      <c r="K7830" s="5" t="s">
        <v>184</v>
      </c>
    </row>
    <row r="7831">
      <c r="A7831" s="4">
        <v>3344.0</v>
      </c>
      <c r="B7831" s="5" t="s">
        <v>40067</v>
      </c>
      <c r="C7831" s="5" t="s">
        <v>40068</v>
      </c>
      <c r="D7831" s="6" t="s">
        <v>40069</v>
      </c>
      <c r="E7831" s="5" t="s">
        <v>39945</v>
      </c>
      <c r="F7831" s="5" t="s">
        <v>39946</v>
      </c>
      <c r="G7831" s="6" t="s">
        <v>40070</v>
      </c>
      <c r="H7831" s="5" t="s">
        <v>40071</v>
      </c>
      <c r="I7831" s="8" t="s">
        <v>40072</v>
      </c>
      <c r="J7831" s="5" t="s">
        <v>93</v>
      </c>
      <c r="K7831" s="5" t="s">
        <v>35</v>
      </c>
    </row>
    <row r="7832">
      <c r="A7832" s="4">
        <v>3343.0</v>
      </c>
      <c r="B7832" s="5" t="s">
        <v>40073</v>
      </c>
      <c r="C7832" s="5" t="s">
        <v>40074</v>
      </c>
      <c r="D7832" s="6" t="s">
        <v>40075</v>
      </c>
      <c r="E7832" s="5" t="s">
        <v>40076</v>
      </c>
      <c r="F7832" s="5" t="s">
        <v>39946</v>
      </c>
      <c r="G7832" s="6" t="s">
        <v>40077</v>
      </c>
      <c r="H7832" s="7" t="s">
        <v>40078</v>
      </c>
      <c r="I7832" s="18" t="s">
        <v>40079</v>
      </c>
      <c r="J7832" s="5" t="s">
        <v>42</v>
      </c>
      <c r="K7832" s="4" t="s">
        <v>42</v>
      </c>
    </row>
    <row r="7833">
      <c r="A7833" s="4">
        <v>3342.0</v>
      </c>
      <c r="B7833" s="5" t="s">
        <v>40080</v>
      </c>
      <c r="C7833" s="5" t="s">
        <v>40081</v>
      </c>
      <c r="D7833" s="6" t="s">
        <v>40082</v>
      </c>
      <c r="E7833" s="5" t="s">
        <v>40076</v>
      </c>
      <c r="F7833" s="5" t="s">
        <v>39946</v>
      </c>
      <c r="G7833" s="6" t="s">
        <v>40083</v>
      </c>
      <c r="H7833" s="7" t="s">
        <v>40084</v>
      </c>
      <c r="I7833" s="18" t="s">
        <v>40085</v>
      </c>
      <c r="J7833" s="5" t="s">
        <v>93</v>
      </c>
      <c r="K7833" s="5" t="s">
        <v>201</v>
      </c>
    </row>
    <row r="7834">
      <c r="A7834" s="4">
        <v>3341.0</v>
      </c>
      <c r="B7834" s="5" t="s">
        <v>40086</v>
      </c>
      <c r="C7834" s="5" t="s">
        <v>40087</v>
      </c>
      <c r="D7834" s="6" t="s">
        <v>40088</v>
      </c>
      <c r="E7834" s="5" t="s">
        <v>40089</v>
      </c>
      <c r="F7834" s="5" t="s">
        <v>39946</v>
      </c>
      <c r="G7834" s="6" t="s">
        <v>40090</v>
      </c>
      <c r="H7834" s="5" t="s">
        <v>40091</v>
      </c>
      <c r="I7834" s="8" t="s">
        <v>40092</v>
      </c>
      <c r="J7834" s="5" t="s">
        <v>42</v>
      </c>
      <c r="K7834" s="5" t="s">
        <v>1663</v>
      </c>
    </row>
    <row r="7835">
      <c r="A7835" s="4">
        <v>3340.0</v>
      </c>
      <c r="B7835" s="5" t="s">
        <v>40093</v>
      </c>
      <c r="C7835" s="5" t="s">
        <v>40094</v>
      </c>
      <c r="D7835" s="6" t="s">
        <v>40041</v>
      </c>
      <c r="E7835" s="5" t="s">
        <v>39945</v>
      </c>
      <c r="F7835" s="5" t="s">
        <v>39946</v>
      </c>
      <c r="G7835" s="6" t="s">
        <v>40095</v>
      </c>
      <c r="H7835" s="5" t="s">
        <v>40096</v>
      </c>
      <c r="I7835" s="8" t="s">
        <v>40097</v>
      </c>
      <c r="J7835" s="5" t="s">
        <v>42</v>
      </c>
      <c r="K7835" s="5" t="s">
        <v>420</v>
      </c>
    </row>
    <row r="7836">
      <c r="A7836" s="4">
        <v>3339.0</v>
      </c>
      <c r="B7836" s="5" t="s">
        <v>40098</v>
      </c>
      <c r="C7836" s="5" t="s">
        <v>40099</v>
      </c>
      <c r="D7836" s="6" t="s">
        <v>40041</v>
      </c>
      <c r="E7836" s="5" t="s">
        <v>39945</v>
      </c>
      <c r="F7836" s="5" t="s">
        <v>39946</v>
      </c>
      <c r="G7836" s="6" t="s">
        <v>40100</v>
      </c>
      <c r="H7836" s="7" t="s">
        <v>40101</v>
      </c>
      <c r="I7836" s="8" t="str">
        <f>LOWER(SUBSTITUTE(SUBSTITUTE(SUBSTITUTE(SUBSTITUTE(SUBSTITUTE(SUBSTITUTE(SUBSTITUTE(B7836,"S.L.",""),"SL",""),"S.A.",""),"SA","")," ",""),".",""),",",""))&amp;".com"</f>
        <v>hotelcondeduquentillanadelmar.com</v>
      </c>
      <c r="J7836" s="5" t="s">
        <v>42</v>
      </c>
      <c r="K7836" s="5" t="s">
        <v>115</v>
      </c>
    </row>
    <row r="7837">
      <c r="A7837" s="4">
        <v>3338.0</v>
      </c>
      <c r="B7837" s="5" t="s">
        <v>255</v>
      </c>
      <c r="C7837" s="5" t="s">
        <v>40102</v>
      </c>
      <c r="D7837" s="6" t="s">
        <v>40041</v>
      </c>
      <c r="E7837" s="5" t="s">
        <v>39945</v>
      </c>
      <c r="F7837" s="5" t="s">
        <v>39946</v>
      </c>
      <c r="G7837" s="6" t="s">
        <v>40103</v>
      </c>
      <c r="H7837" s="5" t="s">
        <v>40104</v>
      </c>
      <c r="I7837" s="8" t="s">
        <v>40105</v>
      </c>
      <c r="J7837" s="5" t="s">
        <v>18</v>
      </c>
      <c r="K7837" s="5" t="s">
        <v>212</v>
      </c>
    </row>
    <row r="7838">
      <c r="A7838" s="4">
        <v>3337.0</v>
      </c>
      <c r="B7838" s="5" t="s">
        <v>10123</v>
      </c>
      <c r="C7838" s="5" t="s">
        <v>40106</v>
      </c>
      <c r="D7838" s="6" t="s">
        <v>40041</v>
      </c>
      <c r="E7838" s="5" t="s">
        <v>39945</v>
      </c>
      <c r="F7838" s="5" t="s">
        <v>39946</v>
      </c>
      <c r="G7838" s="6" t="s">
        <v>40107</v>
      </c>
      <c r="H7838" s="5" t="s">
        <v>40108</v>
      </c>
      <c r="I7838" s="8" t="s">
        <v>40109</v>
      </c>
      <c r="J7838" s="5" t="s">
        <v>108</v>
      </c>
      <c r="K7838" s="5" t="s">
        <v>721</v>
      </c>
    </row>
    <row r="7839">
      <c r="A7839" s="4">
        <v>3336.0</v>
      </c>
      <c r="B7839" s="5" t="s">
        <v>40110</v>
      </c>
      <c r="C7839" s="5" t="s">
        <v>40111</v>
      </c>
      <c r="D7839" s="6" t="s">
        <v>40041</v>
      </c>
      <c r="E7839" s="5" t="s">
        <v>39945</v>
      </c>
      <c r="F7839" s="5" t="s">
        <v>39946</v>
      </c>
      <c r="G7839" s="6" t="s">
        <v>40112</v>
      </c>
      <c r="H7839" s="5" t="s">
        <v>40113</v>
      </c>
      <c r="I7839" s="8" t="s">
        <v>40114</v>
      </c>
      <c r="J7839" s="5" t="s">
        <v>42</v>
      </c>
      <c r="K7839" s="5" t="s">
        <v>498</v>
      </c>
    </row>
    <row r="7840">
      <c r="A7840" s="4">
        <v>3335.0</v>
      </c>
      <c r="B7840" s="5" t="s">
        <v>40115</v>
      </c>
      <c r="C7840" s="5" t="s">
        <v>40046</v>
      </c>
      <c r="D7840" s="6" t="s">
        <v>40041</v>
      </c>
      <c r="E7840" s="5" t="s">
        <v>39945</v>
      </c>
      <c r="F7840" s="5" t="s">
        <v>39946</v>
      </c>
      <c r="G7840" s="6" t="s">
        <v>40116</v>
      </c>
      <c r="H7840" s="7" t="s">
        <v>40117</v>
      </c>
      <c r="I7840" s="8" t="str">
        <f>LOWER(SUBSTITUTE(SUBSTITUTE(SUBSTITUTE(SUBSTITUTE(SUBSTITUTE(SUBSTITUTE(SUBSTITUTE(B7840,"S.L.",""),"SL",""),"S.A.",""),"SA","")," ",""),".",""),",",""))&amp;".com"</f>
        <v>loshidalgos.com</v>
      </c>
      <c r="J7840" s="5" t="s">
        <v>367</v>
      </c>
      <c r="K7840" s="5" t="s">
        <v>420</v>
      </c>
    </row>
    <row r="7841">
      <c r="A7841" s="4">
        <v>3334.0</v>
      </c>
      <c r="B7841" s="5" t="s">
        <v>7745</v>
      </c>
      <c r="C7841" s="5" t="s">
        <v>40118</v>
      </c>
      <c r="D7841" s="6" t="s">
        <v>40069</v>
      </c>
      <c r="E7841" s="5" t="s">
        <v>39945</v>
      </c>
      <c r="F7841" s="5" t="s">
        <v>39946</v>
      </c>
      <c r="G7841" s="6" t="s">
        <v>40119</v>
      </c>
      <c r="H7841" s="5" t="s">
        <v>40120</v>
      </c>
      <c r="I7841" s="8" t="s">
        <v>40121</v>
      </c>
      <c r="J7841" s="5" t="s">
        <v>93</v>
      </c>
      <c r="K7841" s="5" t="s">
        <v>126</v>
      </c>
    </row>
    <row r="7842">
      <c r="A7842" s="4">
        <v>3333.0</v>
      </c>
      <c r="B7842" s="5" t="s">
        <v>40122</v>
      </c>
      <c r="C7842" s="5" t="s">
        <v>40123</v>
      </c>
      <c r="D7842" s="6" t="s">
        <v>40041</v>
      </c>
      <c r="E7842" s="5" t="s">
        <v>39945</v>
      </c>
      <c r="F7842" s="5" t="s">
        <v>39946</v>
      </c>
      <c r="G7842" s="6" t="s">
        <v>40124</v>
      </c>
      <c r="H7842" s="5" t="s">
        <v>40113</v>
      </c>
      <c r="I7842" s="8" t="s">
        <v>40114</v>
      </c>
      <c r="J7842" s="5" t="s">
        <v>93</v>
      </c>
      <c r="K7842" s="5" t="s">
        <v>711</v>
      </c>
    </row>
    <row r="7843">
      <c r="A7843" s="4">
        <v>3332.0</v>
      </c>
      <c r="B7843" s="5" t="s">
        <v>40125</v>
      </c>
      <c r="C7843" s="5" t="s">
        <v>40126</v>
      </c>
      <c r="D7843" s="6" t="s">
        <v>40041</v>
      </c>
      <c r="E7843" s="5" t="s">
        <v>39945</v>
      </c>
      <c r="F7843" s="5" t="s">
        <v>39946</v>
      </c>
      <c r="G7843" s="6" t="s">
        <v>40127</v>
      </c>
      <c r="H7843" s="5" t="s">
        <v>40128</v>
      </c>
      <c r="I7843" s="9" t="s">
        <v>40129</v>
      </c>
      <c r="J7843" s="5" t="s">
        <v>42</v>
      </c>
      <c r="K7843" s="5" t="s">
        <v>782</v>
      </c>
    </row>
    <row r="7844">
      <c r="A7844" s="4">
        <v>3331.0</v>
      </c>
      <c r="B7844" s="5" t="s">
        <v>40130</v>
      </c>
      <c r="C7844" s="5" t="s">
        <v>40131</v>
      </c>
      <c r="D7844" s="6" t="s">
        <v>40132</v>
      </c>
      <c r="E7844" s="5" t="s">
        <v>40133</v>
      </c>
      <c r="F7844" s="5" t="s">
        <v>39946</v>
      </c>
      <c r="G7844" s="6" t="s">
        <v>40134</v>
      </c>
      <c r="H7844" s="5" t="s">
        <v>40135</v>
      </c>
      <c r="I7844" s="8" t="s">
        <v>40136</v>
      </c>
      <c r="J7844" s="5" t="s">
        <v>42</v>
      </c>
      <c r="K7844" s="5" t="s">
        <v>170</v>
      </c>
    </row>
    <row r="7845">
      <c r="A7845" s="4">
        <v>3330.0</v>
      </c>
      <c r="B7845" s="5" t="s">
        <v>40137</v>
      </c>
      <c r="C7845" s="5" t="s">
        <v>40138</v>
      </c>
      <c r="D7845" s="6" t="s">
        <v>40010</v>
      </c>
      <c r="E7845" s="5" t="s">
        <v>40011</v>
      </c>
      <c r="F7845" s="5" t="s">
        <v>39946</v>
      </c>
      <c r="G7845" s="6" t="s">
        <v>40139</v>
      </c>
      <c r="H7845" s="7" t="s">
        <v>40140</v>
      </c>
      <c r="I7845" s="8" t="str">
        <f>LOWER(SUBSTITUTE(SUBSTITUTE(SUBSTITUTE(SUBSTITUTE(SUBSTITUTE(SUBSTITUTE(SUBSTITUTE(B7845,"S.L.",""),"SL",""),"S.A.",""),"SA","")," ",""),".",""),",",""))&amp;".com"</f>
        <v>hotelsydney.com</v>
      </c>
      <c r="J7845" s="5" t="s">
        <v>93</v>
      </c>
      <c r="K7845" s="4" t="s">
        <v>42</v>
      </c>
    </row>
    <row r="7846">
      <c r="A7846" s="4">
        <v>3329.0</v>
      </c>
      <c r="B7846" s="5" t="s">
        <v>40141</v>
      </c>
      <c r="C7846" s="5" t="s">
        <v>40142</v>
      </c>
      <c r="D7846" s="6" t="s">
        <v>40010</v>
      </c>
      <c r="E7846" s="5" t="s">
        <v>40011</v>
      </c>
      <c r="F7846" s="5" t="s">
        <v>39946</v>
      </c>
      <c r="G7846" s="6" t="s">
        <v>40143</v>
      </c>
      <c r="H7846" s="7" t="s">
        <v>40144</v>
      </c>
      <c r="I7846" s="18" t="s">
        <v>40145</v>
      </c>
      <c r="J7846" s="5" t="s">
        <v>108</v>
      </c>
      <c r="K7846" s="5" t="s">
        <v>1985</v>
      </c>
    </row>
    <row r="7847">
      <c r="A7847" s="4">
        <v>3328.0</v>
      </c>
      <c r="B7847" s="5" t="s">
        <v>40146</v>
      </c>
      <c r="C7847" s="5" t="s">
        <v>40147</v>
      </c>
      <c r="D7847" s="6" t="s">
        <v>40010</v>
      </c>
      <c r="E7847" s="5" t="s">
        <v>40011</v>
      </c>
      <c r="F7847" s="5" t="s">
        <v>39946</v>
      </c>
      <c r="G7847" s="6" t="s">
        <v>40148</v>
      </c>
      <c r="H7847" s="5" t="s">
        <v>40149</v>
      </c>
      <c r="I7847" s="9" t="s">
        <v>40150</v>
      </c>
      <c r="J7847" s="5" t="s">
        <v>42</v>
      </c>
      <c r="K7847" s="5" t="s">
        <v>711</v>
      </c>
    </row>
    <row r="7848">
      <c r="A7848" s="4">
        <v>3327.0</v>
      </c>
      <c r="B7848" s="5" t="s">
        <v>40151</v>
      </c>
      <c r="C7848" s="5" t="s">
        <v>40152</v>
      </c>
      <c r="D7848" s="6" t="s">
        <v>40010</v>
      </c>
      <c r="E7848" s="5" t="s">
        <v>40011</v>
      </c>
      <c r="F7848" s="5" t="s">
        <v>39946</v>
      </c>
      <c r="G7848" s="6" t="s">
        <v>40153</v>
      </c>
      <c r="H7848" s="7" t="s">
        <v>40154</v>
      </c>
      <c r="I7848" s="18" t="s">
        <v>40155</v>
      </c>
      <c r="J7848" s="5" t="s">
        <v>108</v>
      </c>
      <c r="K7848" s="5" t="s">
        <v>43</v>
      </c>
    </row>
    <row r="7849">
      <c r="A7849" s="4">
        <v>3326.0</v>
      </c>
      <c r="B7849" s="5" t="s">
        <v>40156</v>
      </c>
      <c r="C7849" s="5" t="s">
        <v>40157</v>
      </c>
      <c r="D7849" s="6" t="s">
        <v>40010</v>
      </c>
      <c r="E7849" s="5" t="s">
        <v>40011</v>
      </c>
      <c r="F7849" s="5" t="s">
        <v>39946</v>
      </c>
      <c r="G7849" s="6" t="s">
        <v>40158</v>
      </c>
      <c r="H7849" s="5" t="s">
        <v>40159</v>
      </c>
      <c r="I7849" s="8" t="s">
        <v>40160</v>
      </c>
      <c r="J7849" s="5" t="s">
        <v>108</v>
      </c>
      <c r="K7849" s="4" t="s">
        <v>42</v>
      </c>
    </row>
    <row r="7850">
      <c r="A7850" s="4">
        <v>3325.0</v>
      </c>
      <c r="B7850" s="5" t="s">
        <v>40161</v>
      </c>
      <c r="C7850" s="5" t="s">
        <v>40162</v>
      </c>
      <c r="D7850" s="6" t="s">
        <v>40010</v>
      </c>
      <c r="E7850" s="5" t="s">
        <v>40011</v>
      </c>
      <c r="F7850" s="5" t="s">
        <v>39946</v>
      </c>
      <c r="G7850" s="6" t="s">
        <v>40163</v>
      </c>
      <c r="H7850" s="5" t="s">
        <v>40164</v>
      </c>
      <c r="I7850" s="9" t="s">
        <v>40165</v>
      </c>
      <c r="J7850" s="5" t="s">
        <v>18</v>
      </c>
      <c r="K7850" s="5" t="s">
        <v>308</v>
      </c>
    </row>
    <row r="7851">
      <c r="A7851" s="4">
        <v>3323.0</v>
      </c>
      <c r="B7851" s="5" t="s">
        <v>40166</v>
      </c>
      <c r="C7851" s="5" t="s">
        <v>40167</v>
      </c>
      <c r="D7851" s="6" t="s">
        <v>40010</v>
      </c>
      <c r="E7851" s="5" t="s">
        <v>40011</v>
      </c>
      <c r="F7851" s="5" t="s">
        <v>39946</v>
      </c>
      <c r="G7851" s="6" t="s">
        <v>40168</v>
      </c>
      <c r="H7851" s="5" t="s">
        <v>40169</v>
      </c>
      <c r="I7851" s="8" t="s">
        <v>40170</v>
      </c>
      <c r="J7851" s="5" t="s">
        <v>18</v>
      </c>
      <c r="K7851" s="4" t="s">
        <v>42</v>
      </c>
    </row>
    <row r="7852">
      <c r="A7852" s="4">
        <v>3324.0</v>
      </c>
      <c r="B7852" s="5" t="s">
        <v>40171</v>
      </c>
      <c r="C7852" s="5" t="s">
        <v>40172</v>
      </c>
      <c r="D7852" s="6" t="s">
        <v>40010</v>
      </c>
      <c r="E7852" s="5" t="s">
        <v>40011</v>
      </c>
      <c r="F7852" s="5" t="s">
        <v>39946</v>
      </c>
      <c r="G7852" s="6" t="s">
        <v>40168</v>
      </c>
      <c r="H7852" s="5" t="s">
        <v>40173</v>
      </c>
      <c r="I7852" s="8" t="s">
        <v>40170</v>
      </c>
      <c r="J7852" s="5" t="s">
        <v>42</v>
      </c>
      <c r="K7852" s="5" t="s">
        <v>308</v>
      </c>
    </row>
    <row r="7853">
      <c r="A7853" s="4">
        <v>3322.0</v>
      </c>
      <c r="B7853" s="5" t="s">
        <v>40174</v>
      </c>
      <c r="C7853" s="5" t="s">
        <v>40175</v>
      </c>
      <c r="D7853" s="6" t="s">
        <v>40010</v>
      </c>
      <c r="E7853" s="5" t="s">
        <v>40011</v>
      </c>
      <c r="F7853" s="5" t="s">
        <v>39946</v>
      </c>
      <c r="G7853" s="6" t="s">
        <v>40176</v>
      </c>
      <c r="H7853" s="7" t="s">
        <v>40177</v>
      </c>
      <c r="I7853" s="8" t="str">
        <f>LOWER(SUBSTITUTE(SUBSTITUTE(SUBSTITUTE(SUBSTITUTE(SUBSTITUTE(SUBSTITUTE(SUBSTITUTE(B7853,"S.L.",""),"SL",""),"S.A.",""),"SA","")," ",""),".",""),",",""))&amp;".com"</f>
        <v>soraya.com</v>
      </c>
      <c r="J7853" s="5" t="s">
        <v>18</v>
      </c>
      <c r="K7853" s="5" t="s">
        <v>4672</v>
      </c>
    </row>
    <row r="7854">
      <c r="A7854" s="4">
        <v>3321.0</v>
      </c>
      <c r="B7854" s="5" t="s">
        <v>40178</v>
      </c>
      <c r="C7854" s="5" t="s">
        <v>40179</v>
      </c>
      <c r="D7854" s="6" t="s">
        <v>40010</v>
      </c>
      <c r="E7854" s="5" t="s">
        <v>40011</v>
      </c>
      <c r="F7854" s="5" t="s">
        <v>39946</v>
      </c>
      <c r="G7854" s="6" t="s">
        <v>40180</v>
      </c>
      <c r="H7854" s="5" t="s">
        <v>40181</v>
      </c>
      <c r="I7854" s="8" t="s">
        <v>40182</v>
      </c>
      <c r="J7854" s="5" t="s">
        <v>93</v>
      </c>
      <c r="K7854" s="5" t="s">
        <v>426</v>
      </c>
    </row>
    <row r="7855">
      <c r="A7855" s="4">
        <v>3320.0</v>
      </c>
      <c r="B7855" s="5" t="s">
        <v>40183</v>
      </c>
      <c r="C7855" s="5" t="s">
        <v>40184</v>
      </c>
      <c r="D7855" s="6" t="s">
        <v>39952</v>
      </c>
      <c r="E7855" s="5" t="s">
        <v>39953</v>
      </c>
      <c r="F7855" s="5" t="s">
        <v>39946</v>
      </c>
      <c r="G7855" s="6" t="s">
        <v>40185</v>
      </c>
      <c r="H7855" s="5" t="s">
        <v>40186</v>
      </c>
      <c r="I7855" s="9" t="s">
        <v>40187</v>
      </c>
      <c r="J7855" s="5" t="s">
        <v>18</v>
      </c>
      <c r="K7855" s="5" t="s">
        <v>553</v>
      </c>
    </row>
    <row r="7856">
      <c r="A7856" s="4">
        <v>3319.0</v>
      </c>
      <c r="B7856" s="5" t="s">
        <v>40188</v>
      </c>
      <c r="C7856" s="5" t="s">
        <v>40189</v>
      </c>
      <c r="D7856" s="6" t="s">
        <v>39952</v>
      </c>
      <c r="E7856" s="5" t="s">
        <v>39953</v>
      </c>
      <c r="F7856" s="5" t="s">
        <v>39946</v>
      </c>
      <c r="G7856" s="6" t="s">
        <v>40190</v>
      </c>
      <c r="H7856" s="7" t="s">
        <v>40191</v>
      </c>
      <c r="I7856" s="8" t="str">
        <f t="shared" ref="I7856:I7857" si="76">LOWER(SUBSTITUTE(SUBSTITUTE(SUBSTITUTE(SUBSTITUTE(SUBSTITUTE(SUBSTITUTE(SUBSTITUTE(B7856,"S.L.",""),"SL",""),"S.A.",""),"SA","")," ",""),".",""),",",""))&amp;".com"</f>
        <v>carpediem2005.com</v>
      </c>
      <c r="J7856" s="5" t="s">
        <v>42</v>
      </c>
      <c r="K7856" s="4" t="s">
        <v>42</v>
      </c>
    </row>
    <row r="7857">
      <c r="A7857" s="4">
        <v>3318.0</v>
      </c>
      <c r="B7857" s="5" t="s">
        <v>40192</v>
      </c>
      <c r="C7857" s="5" t="s">
        <v>40193</v>
      </c>
      <c r="D7857" s="6" t="s">
        <v>39952</v>
      </c>
      <c r="E7857" s="5" t="s">
        <v>39953</v>
      </c>
      <c r="F7857" s="5" t="s">
        <v>39946</v>
      </c>
      <c r="G7857" s="6" t="s">
        <v>40194</v>
      </c>
      <c r="H7857" s="7" t="s">
        <v>40195</v>
      </c>
      <c r="I7857" s="8" t="str">
        <f t="shared" si="76"/>
        <v>hotelbeya.com</v>
      </c>
      <c r="J7857" s="5" t="s">
        <v>42</v>
      </c>
      <c r="K7857" s="5" t="s">
        <v>294</v>
      </c>
    </row>
    <row r="7858">
      <c r="A7858" s="4">
        <v>3317.0</v>
      </c>
      <c r="B7858" s="5" t="s">
        <v>40196</v>
      </c>
      <c r="C7858" s="5" t="s">
        <v>40197</v>
      </c>
      <c r="D7858" s="6" t="s">
        <v>39944</v>
      </c>
      <c r="E7858" s="5" t="s">
        <v>39945</v>
      </c>
      <c r="F7858" s="5" t="s">
        <v>39946</v>
      </c>
      <c r="G7858" s="6" t="s">
        <v>40198</v>
      </c>
      <c r="H7858" s="5" t="s">
        <v>40199</v>
      </c>
      <c r="I7858" s="8" t="s">
        <v>40200</v>
      </c>
      <c r="J7858" s="5" t="s">
        <v>18</v>
      </c>
      <c r="K7858" s="5" t="s">
        <v>254</v>
      </c>
    </row>
    <row r="7859">
      <c r="A7859" s="4">
        <v>3316.0</v>
      </c>
      <c r="B7859" s="5" t="s">
        <v>40201</v>
      </c>
      <c r="C7859" s="5" t="s">
        <v>40202</v>
      </c>
      <c r="D7859" s="6" t="s">
        <v>39944</v>
      </c>
      <c r="E7859" s="5" t="s">
        <v>39945</v>
      </c>
      <c r="F7859" s="5" t="s">
        <v>39946</v>
      </c>
      <c r="G7859" s="6" t="s">
        <v>40203</v>
      </c>
      <c r="H7859" s="7" t="s">
        <v>40204</v>
      </c>
      <c r="I7859" s="18" t="s">
        <v>40205</v>
      </c>
      <c r="J7859" s="5" t="s">
        <v>51</v>
      </c>
      <c r="K7859" s="5" t="s">
        <v>1398</v>
      </c>
    </row>
    <row r="7860">
      <c r="A7860" s="4">
        <v>3315.0</v>
      </c>
      <c r="B7860" s="5" t="s">
        <v>40206</v>
      </c>
      <c r="C7860" s="5" t="s">
        <v>40207</v>
      </c>
      <c r="D7860" s="6" t="s">
        <v>39992</v>
      </c>
      <c r="E7860" s="5" t="s">
        <v>39965</v>
      </c>
      <c r="F7860" s="5" t="s">
        <v>39946</v>
      </c>
      <c r="G7860" s="6" t="s">
        <v>40208</v>
      </c>
      <c r="H7860" s="5" t="s">
        <v>40209</v>
      </c>
      <c r="I7860" s="8" t="s">
        <v>40210</v>
      </c>
      <c r="J7860" s="5" t="s">
        <v>108</v>
      </c>
      <c r="K7860" s="5" t="s">
        <v>260</v>
      </c>
    </row>
    <row r="7861">
      <c r="A7861" s="4">
        <v>3314.0</v>
      </c>
      <c r="B7861" s="5" t="s">
        <v>40211</v>
      </c>
      <c r="C7861" s="5" t="s">
        <v>40212</v>
      </c>
      <c r="D7861" s="6" t="s">
        <v>40213</v>
      </c>
      <c r="E7861" s="5" t="s">
        <v>40214</v>
      </c>
      <c r="F7861" s="5" t="s">
        <v>39946</v>
      </c>
      <c r="G7861" s="6" t="s">
        <v>40215</v>
      </c>
      <c r="H7861" s="5" t="s">
        <v>40216</v>
      </c>
      <c r="I7861" s="8" t="s">
        <v>40217</v>
      </c>
      <c r="J7861" s="5" t="s">
        <v>18</v>
      </c>
      <c r="K7861" s="5" t="s">
        <v>233</v>
      </c>
    </row>
    <row r="7862">
      <c r="A7862" s="4">
        <v>3313.0</v>
      </c>
      <c r="B7862" s="5" t="s">
        <v>40218</v>
      </c>
      <c r="C7862" s="5" t="s">
        <v>40219</v>
      </c>
      <c r="D7862" s="6" t="s">
        <v>40220</v>
      </c>
      <c r="E7862" s="5" t="s">
        <v>40221</v>
      </c>
      <c r="F7862" s="5" t="s">
        <v>39946</v>
      </c>
      <c r="G7862" s="6" t="s">
        <v>40222</v>
      </c>
      <c r="H7862" s="7" t="s">
        <v>40223</v>
      </c>
      <c r="I7862" s="8" t="str">
        <f>LOWER(SUBSTITUTE(SUBSTITUTE(SUBSTITUTE(SUBSTITUTE(SUBSTITUTE(SUBSTITUTE(SUBSTITUTE(B7862,"S.L.",""),"SL",""),"S.A.",""),"SA","")," ",""),".",""),",",""))&amp;".com"</f>
        <v>losvallucos.com</v>
      </c>
      <c r="J7862" s="5" t="s">
        <v>42</v>
      </c>
      <c r="K7862" s="5" t="s">
        <v>280</v>
      </c>
    </row>
    <row r="7863">
      <c r="A7863" s="4">
        <v>3312.0</v>
      </c>
      <c r="B7863" s="5" t="s">
        <v>40224</v>
      </c>
      <c r="C7863" s="5" t="s">
        <v>5221</v>
      </c>
      <c r="D7863" s="6" t="s">
        <v>40225</v>
      </c>
      <c r="E7863" s="5" t="s">
        <v>40226</v>
      </c>
      <c r="F7863" s="5" t="s">
        <v>37644</v>
      </c>
      <c r="G7863" s="6" t="s">
        <v>40227</v>
      </c>
      <c r="H7863" s="5" t="s">
        <v>40228</v>
      </c>
      <c r="I7863" s="8" t="s">
        <v>40229</v>
      </c>
      <c r="J7863" s="5" t="s">
        <v>42</v>
      </c>
      <c r="K7863" s="5" t="s">
        <v>553</v>
      </c>
    </row>
    <row r="7864">
      <c r="A7864" s="4">
        <v>3311.0</v>
      </c>
      <c r="B7864" s="5" t="s">
        <v>40230</v>
      </c>
      <c r="C7864" s="5" t="s">
        <v>40231</v>
      </c>
      <c r="D7864" s="6" t="s">
        <v>40232</v>
      </c>
      <c r="E7864" s="5" t="s">
        <v>40233</v>
      </c>
      <c r="F7864" s="5" t="s">
        <v>39946</v>
      </c>
      <c r="G7864" s="6" t="s">
        <v>40234</v>
      </c>
      <c r="H7864" s="7" t="s">
        <v>40235</v>
      </c>
      <c r="I7864" s="8" t="str">
        <f t="shared" ref="I7864:I7865" si="77">LOWER(SUBSTITUTE(SUBSTITUTE(SUBSTITUTE(SUBSTITUTE(SUBSTITUTE(SUBSTITUTE(SUBSTITUTE(B7864,"S.L.",""),"SL",""),"S.A.",""),"SA","")," ",""),".",""),",",""))&amp;".com"</f>
        <v>hotelalcamino.com</v>
      </c>
      <c r="J7864" s="5" t="s">
        <v>51</v>
      </c>
      <c r="K7864" s="4" t="s">
        <v>42</v>
      </c>
    </row>
    <row r="7865">
      <c r="A7865" s="4">
        <v>3310.0</v>
      </c>
      <c r="B7865" s="5" t="s">
        <v>40236</v>
      </c>
      <c r="C7865" s="5" t="s">
        <v>40237</v>
      </c>
      <c r="D7865" s="6" t="s">
        <v>40238</v>
      </c>
      <c r="E7865" s="5" t="s">
        <v>40239</v>
      </c>
      <c r="F7865" s="5" t="s">
        <v>39946</v>
      </c>
      <c r="G7865" s="6" t="s">
        <v>40240</v>
      </c>
      <c r="H7865" s="7" t="s">
        <v>40241</v>
      </c>
      <c r="I7865" s="4" t="str">
        <f t="shared" si="77"/>
        <v>hotelnroque***.com</v>
      </c>
      <c r="J7865" s="5" t="s">
        <v>93</v>
      </c>
      <c r="K7865" s="5" t="s">
        <v>170</v>
      </c>
    </row>
    <row r="7866">
      <c r="A7866" s="4">
        <v>3309.0</v>
      </c>
      <c r="B7866" s="5" t="s">
        <v>40242</v>
      </c>
      <c r="C7866" s="5" t="s">
        <v>40243</v>
      </c>
      <c r="D7866" s="6" t="s">
        <v>40238</v>
      </c>
      <c r="E7866" s="5" t="s">
        <v>40239</v>
      </c>
      <c r="F7866" s="5" t="s">
        <v>39946</v>
      </c>
      <c r="G7866" s="6" t="s">
        <v>40244</v>
      </c>
      <c r="H7866" s="5" t="s">
        <v>40245</v>
      </c>
      <c r="I7866" s="8" t="s">
        <v>40246</v>
      </c>
      <c r="J7866" s="5" t="s">
        <v>93</v>
      </c>
      <c r="K7866" s="5" t="s">
        <v>170</v>
      </c>
    </row>
    <row r="7867">
      <c r="A7867" s="4">
        <v>3308.0</v>
      </c>
      <c r="B7867" s="5" t="s">
        <v>40247</v>
      </c>
      <c r="C7867" s="5" t="s">
        <v>40248</v>
      </c>
      <c r="D7867" s="6" t="s">
        <v>40238</v>
      </c>
      <c r="E7867" s="5" t="s">
        <v>40249</v>
      </c>
      <c r="F7867" s="5" t="s">
        <v>39946</v>
      </c>
      <c r="G7867" s="6" t="s">
        <v>40250</v>
      </c>
      <c r="H7867" s="7" t="s">
        <v>40251</v>
      </c>
      <c r="I7867" s="8" t="str">
        <f>LOWER(SUBSTITUTE(SUBSTITUTE(SUBSTITUTE(SUBSTITUTE(SUBSTITUTE(SUBSTITUTE(SUBSTITUTE(B7867,"S.L.",""),"SL",""),"S.A.",""),"SA","")," ",""),".",""),",",""))&amp;".com"</f>
        <v>reinoatalaya-lavega.com</v>
      </c>
      <c r="J7867" s="5" t="s">
        <v>108</v>
      </c>
      <c r="K7867" s="4" t="s">
        <v>42</v>
      </c>
    </row>
    <row r="7868">
      <c r="A7868" s="4">
        <v>3307.0</v>
      </c>
      <c r="B7868" s="5" t="s">
        <v>40252</v>
      </c>
      <c r="C7868" s="5" t="s">
        <v>40253</v>
      </c>
      <c r="D7868" s="6" t="s">
        <v>40238</v>
      </c>
      <c r="E7868" s="5" t="s">
        <v>40239</v>
      </c>
      <c r="F7868" s="5" t="s">
        <v>39946</v>
      </c>
      <c r="G7868" s="6" t="s">
        <v>40254</v>
      </c>
      <c r="H7868" s="7" t="s">
        <v>40255</v>
      </c>
      <c r="I7868" s="18" t="s">
        <v>40256</v>
      </c>
      <c r="J7868" s="5" t="s">
        <v>18</v>
      </c>
      <c r="K7868" s="5" t="s">
        <v>1086</v>
      </c>
    </row>
    <row r="7869">
      <c r="A7869" s="4">
        <v>3306.0</v>
      </c>
      <c r="B7869" s="5" t="s">
        <v>40257</v>
      </c>
      <c r="C7869" s="5" t="s">
        <v>40258</v>
      </c>
      <c r="D7869" s="6" t="s">
        <v>40259</v>
      </c>
      <c r="E7869" s="5" t="s">
        <v>40260</v>
      </c>
      <c r="F7869" s="5" t="s">
        <v>39946</v>
      </c>
      <c r="G7869" s="6" t="s">
        <v>40261</v>
      </c>
      <c r="H7869" s="7" t="s">
        <v>40262</v>
      </c>
      <c r="I7869" s="8" t="str">
        <f t="shared" ref="I7869:I7870" si="78">LOWER(SUBSTITUTE(SUBSTITUTE(SUBSTITUTE(SUBSTITUTE(SUBSTITUTE(SUBSTITUTE(SUBSTITUTE(B7869,"S.L.",""),"SL",""),"S.A.",""),"SA","")," ",""),".",""),",",""))&amp;".com"</f>
        <v>hotelcampoolosvalles.com</v>
      </c>
      <c r="J7869" s="5" t="s">
        <v>51</v>
      </c>
      <c r="K7869" s="5" t="s">
        <v>260</v>
      </c>
    </row>
    <row r="7870">
      <c r="A7870" s="4">
        <v>3305.0</v>
      </c>
      <c r="B7870" s="5" t="s">
        <v>40263</v>
      </c>
      <c r="C7870" s="5" t="s">
        <v>40264</v>
      </c>
      <c r="D7870" s="6" t="s">
        <v>40265</v>
      </c>
      <c r="E7870" s="5" t="s">
        <v>40266</v>
      </c>
      <c r="F7870" s="5" t="s">
        <v>39946</v>
      </c>
      <c r="G7870" s="6" t="s">
        <v>40267</v>
      </c>
      <c r="H7870" s="7" t="s">
        <v>40268</v>
      </c>
      <c r="I7870" s="8" t="str">
        <f t="shared" si="78"/>
        <v>apartahotelesmlliebana.com</v>
      </c>
      <c r="J7870" s="5" t="s">
        <v>51</v>
      </c>
      <c r="K7870" s="4" t="s">
        <v>42</v>
      </c>
    </row>
    <row r="7871">
      <c r="A7871" s="4">
        <v>3304.0</v>
      </c>
      <c r="B7871" s="5" t="s">
        <v>40269</v>
      </c>
      <c r="C7871" s="5" t="s">
        <v>40270</v>
      </c>
      <c r="D7871" s="6" t="s">
        <v>40271</v>
      </c>
      <c r="E7871" s="5" t="s">
        <v>40272</v>
      </c>
      <c r="F7871" s="5" t="s">
        <v>39946</v>
      </c>
      <c r="G7871" s="6" t="s">
        <v>40273</v>
      </c>
      <c r="H7871" s="5" t="s">
        <v>40274</v>
      </c>
      <c r="I7871" s="8" t="s">
        <v>493</v>
      </c>
      <c r="J7871" s="5" t="s">
        <v>93</v>
      </c>
      <c r="K7871" s="5" t="s">
        <v>498</v>
      </c>
    </row>
    <row r="7872">
      <c r="A7872" s="4">
        <v>3303.0</v>
      </c>
      <c r="B7872" s="5" t="s">
        <v>40275</v>
      </c>
      <c r="C7872" s="5" t="s">
        <v>40276</v>
      </c>
      <c r="D7872" s="6" t="s">
        <v>40271</v>
      </c>
      <c r="E7872" s="5" t="s">
        <v>40272</v>
      </c>
      <c r="F7872" s="5" t="s">
        <v>39946</v>
      </c>
      <c r="G7872" s="6" t="s">
        <v>40277</v>
      </c>
      <c r="H7872" s="5" t="s">
        <v>40278</v>
      </c>
      <c r="I7872" s="8" t="s">
        <v>40279</v>
      </c>
      <c r="J7872" s="5" t="s">
        <v>108</v>
      </c>
      <c r="K7872" s="4" t="s">
        <v>42</v>
      </c>
    </row>
    <row r="7873">
      <c r="A7873" s="4">
        <v>3302.0</v>
      </c>
      <c r="B7873" s="5" t="s">
        <v>40280</v>
      </c>
      <c r="C7873" s="5" t="s">
        <v>40281</v>
      </c>
      <c r="D7873" s="6" t="s">
        <v>40271</v>
      </c>
      <c r="E7873" s="5" t="s">
        <v>40272</v>
      </c>
      <c r="F7873" s="5" t="s">
        <v>39946</v>
      </c>
      <c r="G7873" s="6" t="s">
        <v>40282</v>
      </c>
      <c r="H7873" s="7" t="s">
        <v>40283</v>
      </c>
      <c r="I7873" s="8" t="str">
        <f t="shared" ref="I7873:I7874" si="79">LOWER(SUBSTITUTE(SUBSTITUTE(SUBSTITUTE(SUBSTITUTE(SUBSTITUTE(SUBSTITUTE(SUBSTITUTE(B7873,"S.L.",""),"SL",""),"S.A.",""),"SA","")," ",""),".",""),",",""))&amp;".com"</f>
        <v>rebeco.com</v>
      </c>
      <c r="J7873" s="5" t="s">
        <v>42</v>
      </c>
      <c r="K7873" s="5" t="s">
        <v>35</v>
      </c>
    </row>
    <row r="7874">
      <c r="A7874" s="4">
        <v>3301.0</v>
      </c>
      <c r="B7874" s="5" t="s">
        <v>40284</v>
      </c>
      <c r="C7874" s="5" t="s">
        <v>40285</v>
      </c>
      <c r="D7874" s="6" t="s">
        <v>40286</v>
      </c>
      <c r="E7874" s="5" t="s">
        <v>40287</v>
      </c>
      <c r="F7874" s="5" t="s">
        <v>39946</v>
      </c>
      <c r="G7874" s="6" t="s">
        <v>40288</v>
      </c>
      <c r="H7874" s="7" t="s">
        <v>40289</v>
      </c>
      <c r="I7874" s="8" t="str">
        <f t="shared" si="79"/>
        <v>elmiradordeenterrias.com</v>
      </c>
      <c r="J7874" s="5" t="s">
        <v>42</v>
      </c>
      <c r="K7874" s="4" t="s">
        <v>42</v>
      </c>
    </row>
    <row r="7875">
      <c r="A7875" s="4">
        <v>3300.0</v>
      </c>
      <c r="B7875" s="5" t="s">
        <v>40290</v>
      </c>
      <c r="C7875" s="5" t="s">
        <v>40291</v>
      </c>
      <c r="D7875" s="6" t="s">
        <v>40292</v>
      </c>
      <c r="E7875" s="5" t="s">
        <v>40293</v>
      </c>
      <c r="F7875" s="5" t="s">
        <v>39946</v>
      </c>
      <c r="G7875" s="6" t="s">
        <v>40294</v>
      </c>
      <c r="H7875" s="5" t="s">
        <v>40295</v>
      </c>
      <c r="I7875" s="8" t="s">
        <v>40296</v>
      </c>
      <c r="J7875" s="5" t="s">
        <v>42</v>
      </c>
      <c r="K7875" s="5" t="s">
        <v>1216</v>
      </c>
    </row>
    <row r="7876">
      <c r="A7876" s="4">
        <v>3299.0</v>
      </c>
      <c r="B7876" s="5" t="s">
        <v>40297</v>
      </c>
      <c r="C7876" s="5" t="s">
        <v>40298</v>
      </c>
      <c r="D7876" s="6" t="s">
        <v>40299</v>
      </c>
      <c r="E7876" s="5" t="s">
        <v>40272</v>
      </c>
      <c r="F7876" s="5" t="s">
        <v>39946</v>
      </c>
      <c r="G7876" s="6" t="s">
        <v>40300</v>
      </c>
      <c r="H7876" s="5" t="s">
        <v>40301</v>
      </c>
      <c r="I7876" s="8" t="s">
        <v>40302</v>
      </c>
      <c r="J7876" s="5" t="s">
        <v>93</v>
      </c>
      <c r="K7876" s="5" t="s">
        <v>218</v>
      </c>
    </row>
    <row r="7877">
      <c r="A7877" s="4">
        <v>3298.0</v>
      </c>
      <c r="B7877" s="5" t="s">
        <v>40303</v>
      </c>
      <c r="C7877" s="5" t="s">
        <v>40304</v>
      </c>
      <c r="D7877" s="6" t="s">
        <v>40305</v>
      </c>
      <c r="E7877" s="5" t="s">
        <v>40306</v>
      </c>
      <c r="F7877" s="5" t="s">
        <v>39946</v>
      </c>
      <c r="G7877" s="6" t="s">
        <v>40307</v>
      </c>
      <c r="H7877" s="5" t="s">
        <v>40308</v>
      </c>
      <c r="I7877" s="8" t="s">
        <v>40309</v>
      </c>
      <c r="J7877" s="5" t="s">
        <v>93</v>
      </c>
      <c r="K7877" s="5" t="s">
        <v>375</v>
      </c>
    </row>
    <row r="7878">
      <c r="A7878" s="4">
        <v>3297.0</v>
      </c>
      <c r="B7878" s="5" t="s">
        <v>40310</v>
      </c>
      <c r="C7878" s="5" t="s">
        <v>40311</v>
      </c>
      <c r="D7878" s="6" t="s">
        <v>40265</v>
      </c>
      <c r="E7878" s="5" t="s">
        <v>40266</v>
      </c>
      <c r="F7878" s="5" t="s">
        <v>39946</v>
      </c>
      <c r="G7878" s="6" t="s">
        <v>40312</v>
      </c>
      <c r="H7878" s="5" t="s">
        <v>40313</v>
      </c>
      <c r="I7878" s="8" t="s">
        <v>40314</v>
      </c>
      <c r="J7878" s="5" t="s">
        <v>93</v>
      </c>
      <c r="K7878" s="5" t="s">
        <v>280</v>
      </c>
    </row>
    <row r="7879">
      <c r="A7879" s="4">
        <v>3296.0</v>
      </c>
      <c r="B7879" s="5" t="s">
        <v>40315</v>
      </c>
      <c r="C7879" s="5" t="s">
        <v>40316</v>
      </c>
      <c r="D7879" s="6" t="s">
        <v>40265</v>
      </c>
      <c r="E7879" s="5" t="s">
        <v>40266</v>
      </c>
      <c r="F7879" s="5" t="s">
        <v>39946</v>
      </c>
      <c r="G7879" s="6" t="s">
        <v>40317</v>
      </c>
      <c r="H7879" s="5" t="s">
        <v>40318</v>
      </c>
      <c r="I7879" s="8" t="s">
        <v>40319</v>
      </c>
      <c r="J7879" s="5" t="s">
        <v>42</v>
      </c>
      <c r="K7879" s="5" t="s">
        <v>218</v>
      </c>
    </row>
    <row r="7880">
      <c r="A7880" s="4">
        <v>3295.0</v>
      </c>
      <c r="B7880" s="5" t="s">
        <v>40315</v>
      </c>
      <c r="C7880" s="5" t="s">
        <v>40320</v>
      </c>
      <c r="D7880" s="6" t="s">
        <v>40265</v>
      </c>
      <c r="E7880" s="5" t="s">
        <v>40266</v>
      </c>
      <c r="F7880" s="5" t="s">
        <v>39946</v>
      </c>
      <c r="G7880" s="6" t="s">
        <v>40321</v>
      </c>
      <c r="H7880" s="5" t="s">
        <v>40322</v>
      </c>
      <c r="I7880" s="8" t="s">
        <v>40323</v>
      </c>
      <c r="J7880" s="5" t="s">
        <v>108</v>
      </c>
      <c r="K7880" s="4" t="s">
        <v>42</v>
      </c>
    </row>
    <row r="7881">
      <c r="A7881" s="4">
        <v>3294.0</v>
      </c>
      <c r="B7881" s="5" t="s">
        <v>40324</v>
      </c>
      <c r="C7881" s="5" t="s">
        <v>40325</v>
      </c>
      <c r="D7881" s="6" t="s">
        <v>40271</v>
      </c>
      <c r="E7881" s="5" t="s">
        <v>40272</v>
      </c>
      <c r="F7881" s="5" t="s">
        <v>39946</v>
      </c>
      <c r="G7881" s="6" t="s">
        <v>40326</v>
      </c>
      <c r="H7881" s="5" t="s">
        <v>40327</v>
      </c>
      <c r="I7881" s="8" t="s">
        <v>40328</v>
      </c>
      <c r="J7881" s="5" t="s">
        <v>93</v>
      </c>
      <c r="K7881" s="5" t="s">
        <v>721</v>
      </c>
    </row>
    <row r="7882">
      <c r="A7882" s="4">
        <v>3293.0</v>
      </c>
      <c r="B7882" s="5" t="s">
        <v>40329</v>
      </c>
      <c r="C7882" s="5" t="s">
        <v>40330</v>
      </c>
      <c r="D7882" s="6" t="s">
        <v>40331</v>
      </c>
      <c r="E7882" s="5" t="s">
        <v>40332</v>
      </c>
      <c r="F7882" s="5" t="s">
        <v>39946</v>
      </c>
      <c r="G7882" s="6" t="s">
        <v>40333</v>
      </c>
      <c r="H7882" s="5" t="s">
        <v>40334</v>
      </c>
      <c r="I7882" s="8" t="s">
        <v>40335</v>
      </c>
      <c r="J7882" s="5" t="s">
        <v>93</v>
      </c>
      <c r="K7882" s="5" t="s">
        <v>975</v>
      </c>
    </row>
    <row r="7883">
      <c r="A7883" s="4">
        <v>3292.0</v>
      </c>
      <c r="B7883" s="5" t="s">
        <v>40336</v>
      </c>
      <c r="C7883" s="5" t="s">
        <v>40337</v>
      </c>
      <c r="D7883" s="6" t="s">
        <v>40265</v>
      </c>
      <c r="E7883" s="5" t="s">
        <v>40266</v>
      </c>
      <c r="F7883" s="5" t="s">
        <v>39946</v>
      </c>
      <c r="G7883" s="6" t="s">
        <v>40338</v>
      </c>
      <c r="H7883" s="5" t="s">
        <v>40339</v>
      </c>
      <c r="I7883" s="8" t="s">
        <v>40340</v>
      </c>
      <c r="J7883" s="5" t="s">
        <v>42</v>
      </c>
      <c r="K7883" s="5" t="s">
        <v>1027</v>
      </c>
    </row>
    <row r="7884">
      <c r="A7884" s="4">
        <v>3291.0</v>
      </c>
      <c r="B7884" s="5" t="s">
        <v>40341</v>
      </c>
      <c r="C7884" s="5" t="s">
        <v>40342</v>
      </c>
      <c r="D7884" s="6" t="s">
        <v>40343</v>
      </c>
      <c r="E7884" s="5" t="s">
        <v>40344</v>
      </c>
      <c r="F7884" s="5" t="s">
        <v>39946</v>
      </c>
      <c r="G7884" s="6" t="s">
        <v>40345</v>
      </c>
      <c r="H7884" s="5" t="s">
        <v>40346</v>
      </c>
      <c r="I7884" s="8" t="s">
        <v>40347</v>
      </c>
      <c r="J7884" s="5" t="s">
        <v>93</v>
      </c>
      <c r="K7884" s="5" t="s">
        <v>212</v>
      </c>
    </row>
    <row r="7885">
      <c r="A7885" s="4">
        <v>3290.0</v>
      </c>
      <c r="B7885" s="5" t="s">
        <v>40348</v>
      </c>
      <c r="C7885" s="5" t="s">
        <v>40349</v>
      </c>
      <c r="D7885" s="6" t="s">
        <v>40350</v>
      </c>
      <c r="E7885" s="5" t="s">
        <v>40351</v>
      </c>
      <c r="F7885" s="5" t="s">
        <v>39946</v>
      </c>
      <c r="G7885" s="6" t="s">
        <v>40352</v>
      </c>
      <c r="H7885" s="7" t="s">
        <v>40353</v>
      </c>
      <c r="I7885" s="8" t="str">
        <f>LOWER(SUBSTITUTE(SUBSTITUTE(SUBSTITUTE(SUBSTITUTE(SUBSTITUTE(SUBSTITUTE(SUBSTITUTE(B7885,"S.L.",""),"SL",""),"S.A.",""),"SA","")," ",""),".",""),",",""))&amp;".com"</f>
        <v>podapuenteromano.com</v>
      </c>
      <c r="J7885" s="5" t="s">
        <v>42</v>
      </c>
      <c r="K7885" s="4" t="s">
        <v>42</v>
      </c>
    </row>
    <row r="7886">
      <c r="A7886" s="4">
        <v>3289.0</v>
      </c>
      <c r="B7886" s="5" t="s">
        <v>40354</v>
      </c>
      <c r="C7886" s="5" t="s">
        <v>40355</v>
      </c>
      <c r="D7886" s="6" t="s">
        <v>40350</v>
      </c>
      <c r="E7886" s="5" t="s">
        <v>40351</v>
      </c>
      <c r="F7886" s="5" t="s">
        <v>39946</v>
      </c>
      <c r="G7886" s="6" t="s">
        <v>40356</v>
      </c>
      <c r="H7886" s="5" t="s">
        <v>40357</v>
      </c>
      <c r="I7886" s="8" t="s">
        <v>40358</v>
      </c>
      <c r="J7886" s="5" t="s">
        <v>18</v>
      </c>
      <c r="K7886" s="5" t="s">
        <v>19</v>
      </c>
    </row>
    <row r="7887">
      <c r="A7887" s="4">
        <v>3288.0</v>
      </c>
      <c r="B7887" s="5" t="s">
        <v>40359</v>
      </c>
      <c r="C7887" s="5" t="s">
        <v>40360</v>
      </c>
      <c r="D7887" s="6" t="s">
        <v>40361</v>
      </c>
      <c r="E7887" s="5" t="s">
        <v>40351</v>
      </c>
      <c r="F7887" s="5" t="s">
        <v>39946</v>
      </c>
      <c r="G7887" s="6" t="s">
        <v>40362</v>
      </c>
      <c r="H7887" s="5" t="s">
        <v>40363</v>
      </c>
      <c r="I7887" s="8" t="s">
        <v>40364</v>
      </c>
      <c r="J7887" s="5" t="s">
        <v>51</v>
      </c>
      <c r="K7887" s="5" t="s">
        <v>218</v>
      </c>
    </row>
    <row r="7888">
      <c r="A7888" s="4">
        <v>3287.0</v>
      </c>
      <c r="B7888" s="5" t="s">
        <v>40365</v>
      </c>
      <c r="C7888" s="5" t="s">
        <v>40366</v>
      </c>
      <c r="D7888" s="6" t="s">
        <v>40367</v>
      </c>
      <c r="E7888" s="5" t="s">
        <v>40368</v>
      </c>
      <c r="F7888" s="5" t="s">
        <v>39946</v>
      </c>
      <c r="G7888" s="6" t="s">
        <v>40369</v>
      </c>
      <c r="H7888" s="5" t="s">
        <v>40370</v>
      </c>
      <c r="I7888" s="8" t="s">
        <v>40371</v>
      </c>
      <c r="J7888" s="5" t="s">
        <v>18</v>
      </c>
      <c r="K7888" s="5" t="s">
        <v>19</v>
      </c>
    </row>
    <row r="7889">
      <c r="A7889" s="4">
        <v>3286.0</v>
      </c>
      <c r="B7889" s="5" t="s">
        <v>40372</v>
      </c>
      <c r="C7889" s="5" t="s">
        <v>40373</v>
      </c>
      <c r="D7889" s="6" t="s">
        <v>40374</v>
      </c>
      <c r="E7889" s="5" t="s">
        <v>40368</v>
      </c>
      <c r="F7889" s="5" t="s">
        <v>39946</v>
      </c>
      <c r="G7889" s="6" t="s">
        <v>40375</v>
      </c>
      <c r="H7889" s="7" t="s">
        <v>40376</v>
      </c>
      <c r="I7889" s="18" t="s">
        <v>40377</v>
      </c>
      <c r="J7889" s="5" t="s">
        <v>51</v>
      </c>
      <c r="K7889" s="5" t="s">
        <v>420</v>
      </c>
    </row>
    <row r="7890">
      <c r="A7890" s="4">
        <v>3285.0</v>
      </c>
      <c r="B7890" s="5" t="s">
        <v>40378</v>
      </c>
      <c r="C7890" s="5" t="s">
        <v>40379</v>
      </c>
      <c r="D7890" s="6" t="s">
        <v>40367</v>
      </c>
      <c r="E7890" s="5" t="s">
        <v>40368</v>
      </c>
      <c r="F7890" s="5" t="s">
        <v>39946</v>
      </c>
      <c r="G7890" s="6" t="s">
        <v>40380</v>
      </c>
      <c r="H7890" s="5" t="s">
        <v>40381</v>
      </c>
      <c r="I7890" s="8" t="s">
        <v>40382</v>
      </c>
      <c r="J7890" s="5" t="s">
        <v>108</v>
      </c>
      <c r="K7890" s="5" t="s">
        <v>35</v>
      </c>
    </row>
    <row r="7891">
      <c r="A7891" s="4">
        <v>3284.0</v>
      </c>
      <c r="B7891" s="5" t="s">
        <v>40383</v>
      </c>
      <c r="C7891" s="5" t="s">
        <v>40384</v>
      </c>
      <c r="D7891" s="6" t="s">
        <v>40367</v>
      </c>
      <c r="E7891" s="5" t="s">
        <v>40368</v>
      </c>
      <c r="F7891" s="5" t="s">
        <v>39946</v>
      </c>
      <c r="G7891" s="6" t="s">
        <v>40385</v>
      </c>
      <c r="H7891" s="5" t="s">
        <v>40386</v>
      </c>
      <c r="I7891" s="8" t="s">
        <v>40387</v>
      </c>
      <c r="J7891" s="5" t="s">
        <v>18</v>
      </c>
      <c r="K7891" s="5" t="s">
        <v>212</v>
      </c>
    </row>
    <row r="7892">
      <c r="A7892" s="4">
        <v>3283.0</v>
      </c>
      <c r="B7892" s="5" t="s">
        <v>40388</v>
      </c>
      <c r="C7892" s="5" t="s">
        <v>40389</v>
      </c>
      <c r="D7892" s="6" t="s">
        <v>40367</v>
      </c>
      <c r="E7892" s="5" t="s">
        <v>40368</v>
      </c>
      <c r="F7892" s="5" t="s">
        <v>39946</v>
      </c>
      <c r="G7892" s="6" t="s">
        <v>40390</v>
      </c>
      <c r="H7892" s="5" t="s">
        <v>40391</v>
      </c>
      <c r="I7892" s="8" t="s">
        <v>40392</v>
      </c>
      <c r="J7892" s="5" t="s">
        <v>18</v>
      </c>
      <c r="K7892" s="5" t="s">
        <v>426</v>
      </c>
    </row>
    <row r="7893">
      <c r="A7893" s="4">
        <v>3282.0</v>
      </c>
      <c r="B7893" s="5" t="s">
        <v>40393</v>
      </c>
      <c r="C7893" s="5" t="s">
        <v>40394</v>
      </c>
      <c r="D7893" s="6" t="s">
        <v>40367</v>
      </c>
      <c r="E7893" s="5" t="s">
        <v>40368</v>
      </c>
      <c r="F7893" s="5" t="s">
        <v>39946</v>
      </c>
      <c r="G7893" s="6" t="s">
        <v>40395</v>
      </c>
      <c r="H7893" s="5" t="s">
        <v>40396</v>
      </c>
      <c r="I7893" s="9" t="s">
        <v>40397</v>
      </c>
      <c r="J7893" s="5" t="s">
        <v>18</v>
      </c>
      <c r="K7893" s="5" t="s">
        <v>184</v>
      </c>
    </row>
    <row r="7894">
      <c r="A7894" s="4">
        <v>3281.0</v>
      </c>
      <c r="B7894" s="5" t="s">
        <v>40398</v>
      </c>
      <c r="C7894" s="5" t="s">
        <v>40399</v>
      </c>
      <c r="D7894" s="6" t="s">
        <v>40367</v>
      </c>
      <c r="E7894" s="5" t="s">
        <v>40368</v>
      </c>
      <c r="F7894" s="5" t="s">
        <v>39946</v>
      </c>
      <c r="G7894" s="6" t="s">
        <v>40400</v>
      </c>
      <c r="H7894" s="7" t="s">
        <v>40401</v>
      </c>
      <c r="I7894" s="18" t="s">
        <v>40402</v>
      </c>
      <c r="J7894" s="5" t="s">
        <v>51</v>
      </c>
      <c r="K7894" s="5" t="s">
        <v>201</v>
      </c>
    </row>
    <row r="7895">
      <c r="A7895" s="4">
        <v>3280.0</v>
      </c>
      <c r="B7895" s="5" t="s">
        <v>40403</v>
      </c>
      <c r="C7895" s="5" t="s">
        <v>40404</v>
      </c>
      <c r="D7895" s="6" t="s">
        <v>40374</v>
      </c>
      <c r="E7895" s="5" t="s">
        <v>40368</v>
      </c>
      <c r="F7895" s="5" t="s">
        <v>39946</v>
      </c>
      <c r="G7895" s="6" t="s">
        <v>40405</v>
      </c>
      <c r="H7895" s="5" t="s">
        <v>40406</v>
      </c>
      <c r="I7895" s="8" t="s">
        <v>40407</v>
      </c>
      <c r="J7895" s="5" t="s">
        <v>42</v>
      </c>
      <c r="K7895" s="5" t="s">
        <v>66</v>
      </c>
    </row>
    <row r="7896">
      <c r="A7896" s="4">
        <v>3279.0</v>
      </c>
      <c r="B7896" s="5" t="s">
        <v>40408</v>
      </c>
      <c r="C7896" s="5" t="s">
        <v>40409</v>
      </c>
      <c r="D7896" s="6" t="s">
        <v>40410</v>
      </c>
      <c r="E7896" s="5" t="s">
        <v>40351</v>
      </c>
      <c r="F7896" s="5" t="s">
        <v>39946</v>
      </c>
      <c r="G7896" s="6" t="s">
        <v>40411</v>
      </c>
      <c r="H7896" s="5" t="s">
        <v>40412</v>
      </c>
      <c r="I7896" s="8" t="s">
        <v>40413</v>
      </c>
      <c r="J7896" s="5" t="s">
        <v>42</v>
      </c>
      <c r="K7896" s="5" t="s">
        <v>66</v>
      </c>
    </row>
    <row r="7897">
      <c r="A7897" s="4">
        <v>3278.0</v>
      </c>
      <c r="B7897" s="5" t="s">
        <v>40414</v>
      </c>
      <c r="C7897" s="5" t="s">
        <v>40415</v>
      </c>
      <c r="D7897" s="6" t="s">
        <v>40416</v>
      </c>
      <c r="E7897" s="5" t="s">
        <v>40417</v>
      </c>
      <c r="F7897" s="5" t="s">
        <v>39946</v>
      </c>
      <c r="G7897" s="6" t="s">
        <v>40418</v>
      </c>
      <c r="H7897" s="5" t="s">
        <v>40419</v>
      </c>
      <c r="I7897" s="8" t="s">
        <v>40420</v>
      </c>
      <c r="J7897" s="5" t="s">
        <v>18</v>
      </c>
      <c r="K7897" s="5" t="s">
        <v>184</v>
      </c>
    </row>
    <row r="7898">
      <c r="A7898" s="4">
        <v>3277.0</v>
      </c>
      <c r="B7898" s="5" t="s">
        <v>40421</v>
      </c>
      <c r="C7898" s="5" t="s">
        <v>40422</v>
      </c>
      <c r="D7898" s="6" t="s">
        <v>40423</v>
      </c>
      <c r="E7898" s="5" t="s">
        <v>40417</v>
      </c>
      <c r="F7898" s="5" t="s">
        <v>39946</v>
      </c>
      <c r="G7898" s="6" t="s">
        <v>40424</v>
      </c>
      <c r="H7898" s="5" t="s">
        <v>40425</v>
      </c>
      <c r="I7898" s="8" t="s">
        <v>40426</v>
      </c>
      <c r="J7898" s="5" t="s">
        <v>42</v>
      </c>
      <c r="K7898" s="5" t="s">
        <v>19</v>
      </c>
    </row>
    <row r="7899">
      <c r="A7899" s="4">
        <v>3276.0</v>
      </c>
      <c r="B7899" s="5" t="s">
        <v>40427</v>
      </c>
      <c r="C7899" s="5" t="s">
        <v>3709</v>
      </c>
      <c r="D7899" s="6" t="s">
        <v>40428</v>
      </c>
      <c r="E7899" s="5" t="s">
        <v>40417</v>
      </c>
      <c r="F7899" s="5" t="s">
        <v>39946</v>
      </c>
      <c r="G7899" s="6" t="s">
        <v>40429</v>
      </c>
      <c r="H7899" s="7" t="s">
        <v>40430</v>
      </c>
      <c r="I7899" s="18" t="s">
        <v>40431</v>
      </c>
      <c r="J7899" s="5" t="s">
        <v>51</v>
      </c>
      <c r="K7899" s="5" t="s">
        <v>201</v>
      </c>
    </row>
    <row r="7900">
      <c r="A7900" s="4">
        <v>3275.0</v>
      </c>
      <c r="B7900" s="5" t="s">
        <v>40432</v>
      </c>
      <c r="C7900" s="5" t="s">
        <v>40433</v>
      </c>
      <c r="D7900" s="6" t="s">
        <v>40428</v>
      </c>
      <c r="E7900" s="5" t="s">
        <v>40417</v>
      </c>
      <c r="F7900" s="5" t="s">
        <v>39946</v>
      </c>
      <c r="G7900" s="6" t="s">
        <v>40434</v>
      </c>
      <c r="H7900" s="7" t="s">
        <v>40435</v>
      </c>
      <c r="I7900" s="18" t="s">
        <v>40436</v>
      </c>
      <c r="J7900" s="5" t="s">
        <v>108</v>
      </c>
      <c r="K7900" s="5" t="s">
        <v>1162</v>
      </c>
    </row>
    <row r="7901">
      <c r="A7901" s="4">
        <v>3274.0</v>
      </c>
      <c r="B7901" s="5" t="s">
        <v>40437</v>
      </c>
      <c r="C7901" s="5" t="s">
        <v>40438</v>
      </c>
      <c r="D7901" s="6" t="s">
        <v>40439</v>
      </c>
      <c r="E7901" s="5" t="s">
        <v>40351</v>
      </c>
      <c r="F7901" s="5" t="s">
        <v>39946</v>
      </c>
      <c r="G7901" s="6" t="s">
        <v>40440</v>
      </c>
      <c r="H7901" s="7" t="s">
        <v>40441</v>
      </c>
      <c r="I7901" s="18" t="s">
        <v>40442</v>
      </c>
      <c r="J7901" s="5" t="s">
        <v>93</v>
      </c>
      <c r="K7901" s="5" t="s">
        <v>74</v>
      </c>
    </row>
    <row r="7902">
      <c r="A7902" s="4">
        <v>3273.0</v>
      </c>
      <c r="B7902" s="5" t="s">
        <v>40443</v>
      </c>
      <c r="C7902" s="5" t="s">
        <v>40444</v>
      </c>
      <c r="D7902" s="6" t="s">
        <v>40445</v>
      </c>
      <c r="E7902" s="5" t="s">
        <v>40446</v>
      </c>
      <c r="F7902" s="5" t="s">
        <v>39946</v>
      </c>
      <c r="G7902" s="6" t="s">
        <v>40447</v>
      </c>
      <c r="H7902" s="7" t="s">
        <v>40448</v>
      </c>
      <c r="I7902" s="18" t="s">
        <v>40449</v>
      </c>
      <c r="J7902" s="5" t="s">
        <v>93</v>
      </c>
      <c r="K7902" s="5" t="s">
        <v>375</v>
      </c>
    </row>
    <row r="7903">
      <c r="A7903" s="4">
        <v>3272.0</v>
      </c>
      <c r="B7903" s="5" t="s">
        <v>40450</v>
      </c>
      <c r="C7903" s="5" t="s">
        <v>40451</v>
      </c>
      <c r="D7903" s="6" t="s">
        <v>40445</v>
      </c>
      <c r="E7903" s="5" t="s">
        <v>40446</v>
      </c>
      <c r="F7903" s="5" t="s">
        <v>39946</v>
      </c>
      <c r="G7903" s="6" t="s">
        <v>40452</v>
      </c>
      <c r="H7903" s="5" t="s">
        <v>40453</v>
      </c>
      <c r="I7903" s="9" t="s">
        <v>40454</v>
      </c>
      <c r="J7903" s="5" t="s">
        <v>93</v>
      </c>
      <c r="K7903" s="5" t="s">
        <v>52</v>
      </c>
    </row>
    <row r="7904">
      <c r="A7904" s="4">
        <v>3271.0</v>
      </c>
      <c r="B7904" s="5" t="s">
        <v>40455</v>
      </c>
      <c r="C7904" s="5" t="s">
        <v>40456</v>
      </c>
      <c r="D7904" s="6" t="s">
        <v>40445</v>
      </c>
      <c r="E7904" s="5" t="s">
        <v>40446</v>
      </c>
      <c r="F7904" s="5" t="s">
        <v>39946</v>
      </c>
      <c r="G7904" s="6" t="s">
        <v>40457</v>
      </c>
      <c r="H7904" s="5" t="s">
        <v>40458</v>
      </c>
      <c r="I7904" s="8" t="s">
        <v>40459</v>
      </c>
      <c r="J7904" s="5" t="s">
        <v>93</v>
      </c>
      <c r="K7904" s="5" t="s">
        <v>201</v>
      </c>
    </row>
    <row r="7905">
      <c r="A7905" s="4">
        <v>3270.0</v>
      </c>
      <c r="B7905" s="5" t="s">
        <v>40460</v>
      </c>
      <c r="C7905" s="5" t="s">
        <v>40461</v>
      </c>
      <c r="D7905" s="6" t="s">
        <v>40445</v>
      </c>
      <c r="E7905" s="5" t="s">
        <v>40446</v>
      </c>
      <c r="F7905" s="5" t="s">
        <v>39946</v>
      </c>
      <c r="G7905" s="6" t="s">
        <v>40462</v>
      </c>
      <c r="H7905" s="5" t="s">
        <v>40463</v>
      </c>
      <c r="I7905" s="8" t="s">
        <v>40464</v>
      </c>
      <c r="J7905" s="5" t="s">
        <v>42</v>
      </c>
      <c r="K7905" s="4" t="s">
        <v>42</v>
      </c>
    </row>
    <row r="7906">
      <c r="A7906" s="4">
        <v>3269.0</v>
      </c>
      <c r="B7906" s="5" t="s">
        <v>40465</v>
      </c>
      <c r="C7906" s="5" t="s">
        <v>40466</v>
      </c>
      <c r="D7906" s="6" t="s">
        <v>40445</v>
      </c>
      <c r="E7906" s="5" t="s">
        <v>40446</v>
      </c>
      <c r="F7906" s="5" t="s">
        <v>39946</v>
      </c>
      <c r="G7906" s="6" t="s">
        <v>40467</v>
      </c>
      <c r="H7906" s="5" t="s">
        <v>40468</v>
      </c>
      <c r="I7906" s="8" t="s">
        <v>40469</v>
      </c>
      <c r="J7906" s="5" t="s">
        <v>93</v>
      </c>
      <c r="K7906" s="5" t="s">
        <v>294</v>
      </c>
    </row>
    <row r="7907">
      <c r="A7907" s="4">
        <v>3268.0</v>
      </c>
      <c r="B7907" s="5" t="s">
        <v>40470</v>
      </c>
      <c r="C7907" s="5" t="s">
        <v>40471</v>
      </c>
      <c r="D7907" s="6" t="s">
        <v>40423</v>
      </c>
      <c r="E7907" s="5" t="s">
        <v>40417</v>
      </c>
      <c r="F7907" s="5" t="s">
        <v>39946</v>
      </c>
      <c r="G7907" s="6" t="s">
        <v>40472</v>
      </c>
      <c r="H7907" s="5" t="s">
        <v>40473</v>
      </c>
      <c r="I7907" s="9" t="s">
        <v>40474</v>
      </c>
      <c r="J7907" s="5" t="s">
        <v>93</v>
      </c>
      <c r="K7907" s="5" t="s">
        <v>184</v>
      </c>
    </row>
    <row r="7908">
      <c r="A7908" s="4">
        <v>3267.0</v>
      </c>
      <c r="B7908" s="5" t="s">
        <v>40475</v>
      </c>
      <c r="C7908" s="5" t="s">
        <v>40476</v>
      </c>
      <c r="D7908" s="6" t="s">
        <v>40477</v>
      </c>
      <c r="E7908" s="5" t="s">
        <v>40446</v>
      </c>
      <c r="F7908" s="5" t="s">
        <v>39946</v>
      </c>
      <c r="G7908" s="6" t="s">
        <v>40478</v>
      </c>
      <c r="H7908" s="7" t="s">
        <v>40479</v>
      </c>
      <c r="I7908" s="18" t="s">
        <v>40480</v>
      </c>
      <c r="J7908" s="5" t="s">
        <v>93</v>
      </c>
      <c r="K7908" s="5" t="s">
        <v>212</v>
      </c>
    </row>
    <row r="7909">
      <c r="A7909" s="4">
        <v>3266.0</v>
      </c>
      <c r="B7909" s="5" t="s">
        <v>40481</v>
      </c>
      <c r="C7909" s="5" t="s">
        <v>40482</v>
      </c>
      <c r="D7909" s="6" t="s">
        <v>40445</v>
      </c>
      <c r="E7909" s="5" t="s">
        <v>40446</v>
      </c>
      <c r="F7909" s="5" t="s">
        <v>39946</v>
      </c>
      <c r="G7909" s="6" t="s">
        <v>40483</v>
      </c>
      <c r="H7909" s="7" t="s">
        <v>40484</v>
      </c>
      <c r="I7909" s="8" t="str">
        <f>LOWER(SUBSTITUTE(SUBSTITUTE(SUBSTITUTE(SUBSTITUTE(SUBSTITUTE(SUBSTITUTE(SUBSTITUTE(B7909,"S.L.",""),"SL",""),"S.A.",""),"SA","")," ",""),".",""),",",""))&amp;".com"</f>
        <v>guinversiones.com</v>
      </c>
      <c r="J7909" s="5" t="s">
        <v>463</v>
      </c>
      <c r="K7909" s="4" t="s">
        <v>42</v>
      </c>
    </row>
    <row r="7910">
      <c r="A7910" s="4">
        <v>3265.0</v>
      </c>
      <c r="B7910" s="5" t="s">
        <v>2833</v>
      </c>
      <c r="C7910" s="5" t="s">
        <v>40485</v>
      </c>
      <c r="D7910" s="6" t="s">
        <v>40445</v>
      </c>
      <c r="E7910" s="5" t="s">
        <v>40446</v>
      </c>
      <c r="F7910" s="5" t="s">
        <v>39946</v>
      </c>
      <c r="G7910" s="6" t="s">
        <v>40486</v>
      </c>
      <c r="H7910" s="7" t="s">
        <v>40487</v>
      </c>
      <c r="I7910" s="18" t="s">
        <v>40488</v>
      </c>
      <c r="J7910" s="5" t="s">
        <v>42</v>
      </c>
      <c r="K7910" s="5" t="s">
        <v>170</v>
      </c>
    </row>
    <row r="7911">
      <c r="A7911" s="4">
        <v>3264.0</v>
      </c>
      <c r="B7911" s="5" t="s">
        <v>40489</v>
      </c>
      <c r="C7911" s="5" t="s">
        <v>19576</v>
      </c>
      <c r="D7911" s="6" t="s">
        <v>40445</v>
      </c>
      <c r="E7911" s="5" t="s">
        <v>40446</v>
      </c>
      <c r="F7911" s="5" t="s">
        <v>39946</v>
      </c>
      <c r="G7911" s="6" t="s">
        <v>40490</v>
      </c>
      <c r="H7911" s="7" t="s">
        <v>40491</v>
      </c>
      <c r="I7911" s="18" t="s">
        <v>40492</v>
      </c>
      <c r="J7911" s="5" t="s">
        <v>93</v>
      </c>
      <c r="K7911" s="5" t="s">
        <v>711</v>
      </c>
    </row>
    <row r="7912">
      <c r="A7912" s="4">
        <v>3263.0</v>
      </c>
      <c r="B7912" s="5" t="s">
        <v>40493</v>
      </c>
      <c r="C7912" s="5" t="s">
        <v>40494</v>
      </c>
      <c r="D7912" s="6" t="s">
        <v>40495</v>
      </c>
      <c r="E7912" s="5" t="s">
        <v>40496</v>
      </c>
      <c r="F7912" s="5" t="s">
        <v>39946</v>
      </c>
      <c r="G7912" s="6" t="s">
        <v>40497</v>
      </c>
      <c r="H7912" s="5" t="s">
        <v>40498</v>
      </c>
      <c r="I7912" s="8" t="s">
        <v>40499</v>
      </c>
      <c r="J7912" s="5" t="s">
        <v>42</v>
      </c>
      <c r="K7912" s="4" t="s">
        <v>42</v>
      </c>
    </row>
    <row r="7913">
      <c r="A7913" s="4">
        <v>3262.0</v>
      </c>
      <c r="B7913" s="5" t="s">
        <v>40500</v>
      </c>
      <c r="C7913" s="5" t="s">
        <v>40501</v>
      </c>
      <c r="D7913" s="6" t="s">
        <v>40495</v>
      </c>
      <c r="E7913" s="5" t="s">
        <v>40496</v>
      </c>
      <c r="F7913" s="5" t="s">
        <v>39946</v>
      </c>
      <c r="G7913" s="6" t="s">
        <v>40502</v>
      </c>
      <c r="H7913" s="5" t="s">
        <v>40503</v>
      </c>
      <c r="I7913" s="8" t="s">
        <v>40504</v>
      </c>
      <c r="J7913" s="5" t="s">
        <v>93</v>
      </c>
      <c r="K7913" s="4" t="s">
        <v>42</v>
      </c>
    </row>
    <row r="7914">
      <c r="A7914" s="4">
        <v>3261.0</v>
      </c>
      <c r="B7914" s="5" t="s">
        <v>40505</v>
      </c>
      <c r="C7914" s="5" t="s">
        <v>40506</v>
      </c>
      <c r="D7914" s="6" t="s">
        <v>40495</v>
      </c>
      <c r="E7914" s="5" t="s">
        <v>40496</v>
      </c>
      <c r="F7914" s="5" t="s">
        <v>39946</v>
      </c>
      <c r="G7914" s="6" t="s">
        <v>40507</v>
      </c>
      <c r="H7914" s="7" t="s">
        <v>40508</v>
      </c>
      <c r="I7914" s="18" t="s">
        <v>40509</v>
      </c>
      <c r="J7914" s="5" t="s">
        <v>108</v>
      </c>
      <c r="K7914" s="5" t="s">
        <v>85</v>
      </c>
    </row>
    <row r="7915">
      <c r="A7915" s="4">
        <v>3260.0</v>
      </c>
      <c r="B7915" s="5" t="s">
        <v>40510</v>
      </c>
      <c r="C7915" s="5" t="s">
        <v>40511</v>
      </c>
      <c r="D7915" s="6" t="s">
        <v>40512</v>
      </c>
      <c r="E7915" s="5" t="s">
        <v>40513</v>
      </c>
      <c r="F7915" s="5" t="s">
        <v>39946</v>
      </c>
      <c r="G7915" s="6" t="s">
        <v>40514</v>
      </c>
      <c r="H7915" s="7" t="s">
        <v>40515</v>
      </c>
      <c r="I7915" s="18" t="s">
        <v>40516</v>
      </c>
      <c r="J7915" s="5" t="s">
        <v>18</v>
      </c>
      <c r="K7915" s="4" t="s">
        <v>42</v>
      </c>
    </row>
    <row r="7916">
      <c r="A7916" s="4">
        <v>3259.0</v>
      </c>
      <c r="B7916" s="5" t="s">
        <v>40517</v>
      </c>
      <c r="C7916" s="5" t="s">
        <v>3174</v>
      </c>
      <c r="D7916" s="6" t="s">
        <v>40518</v>
      </c>
      <c r="E7916" s="5" t="s">
        <v>40513</v>
      </c>
      <c r="F7916" s="5" t="s">
        <v>39946</v>
      </c>
      <c r="G7916" s="6" t="s">
        <v>40519</v>
      </c>
      <c r="H7916" s="7" t="s">
        <v>40520</v>
      </c>
      <c r="I7916" s="18" t="s">
        <v>40521</v>
      </c>
      <c r="J7916" s="5" t="s">
        <v>18</v>
      </c>
      <c r="K7916" s="5" t="s">
        <v>109</v>
      </c>
    </row>
    <row r="7917">
      <c r="A7917" s="4">
        <v>3258.0</v>
      </c>
      <c r="B7917" s="5" t="s">
        <v>1240</v>
      </c>
      <c r="C7917" s="5" t="s">
        <v>40522</v>
      </c>
      <c r="D7917" s="6" t="s">
        <v>40518</v>
      </c>
      <c r="E7917" s="5" t="s">
        <v>40513</v>
      </c>
      <c r="F7917" s="5" t="s">
        <v>39946</v>
      </c>
      <c r="G7917" s="6" t="s">
        <v>40523</v>
      </c>
      <c r="H7917" s="5" t="s">
        <v>40524</v>
      </c>
      <c r="I7917" s="8" t="s">
        <v>40525</v>
      </c>
      <c r="J7917" s="5" t="s">
        <v>108</v>
      </c>
      <c r="K7917" s="5" t="s">
        <v>578</v>
      </c>
    </row>
    <row r="7918">
      <c r="A7918" s="4">
        <v>3257.0</v>
      </c>
      <c r="B7918" s="5" t="s">
        <v>40526</v>
      </c>
      <c r="C7918" s="5" t="s">
        <v>40522</v>
      </c>
      <c r="D7918" s="6" t="s">
        <v>40518</v>
      </c>
      <c r="E7918" s="5" t="s">
        <v>40513</v>
      </c>
      <c r="F7918" s="5" t="s">
        <v>39946</v>
      </c>
      <c r="G7918" s="6" t="s">
        <v>40527</v>
      </c>
      <c r="H7918" s="5" t="s">
        <v>40528</v>
      </c>
      <c r="I7918" s="8" t="s">
        <v>40529</v>
      </c>
      <c r="J7918" s="5" t="s">
        <v>42</v>
      </c>
      <c r="K7918" s="5" t="s">
        <v>66</v>
      </c>
    </row>
    <row r="7919">
      <c r="A7919" s="4">
        <v>3256.0</v>
      </c>
      <c r="B7919" s="5" t="s">
        <v>40530</v>
      </c>
      <c r="C7919" s="5" t="s">
        <v>40531</v>
      </c>
      <c r="D7919" s="6" t="s">
        <v>40532</v>
      </c>
      <c r="E7919" s="5" t="s">
        <v>40533</v>
      </c>
      <c r="F7919" s="5" t="s">
        <v>39946</v>
      </c>
      <c r="G7919" s="6" t="s">
        <v>40534</v>
      </c>
      <c r="H7919" s="7" t="s">
        <v>40535</v>
      </c>
      <c r="I7919" s="18" t="s">
        <v>40536</v>
      </c>
      <c r="J7919" s="5" t="s">
        <v>93</v>
      </c>
      <c r="K7919" s="5" t="s">
        <v>308</v>
      </c>
    </row>
    <row r="7920">
      <c r="A7920" s="4">
        <v>3255.0</v>
      </c>
      <c r="B7920" s="5" t="s">
        <v>40537</v>
      </c>
      <c r="C7920" s="5" t="s">
        <v>40538</v>
      </c>
      <c r="D7920" s="6" t="s">
        <v>40539</v>
      </c>
      <c r="E7920" s="5" t="s">
        <v>40533</v>
      </c>
      <c r="F7920" s="5" t="s">
        <v>39946</v>
      </c>
      <c r="G7920" s="6" t="s">
        <v>40540</v>
      </c>
      <c r="H7920" s="7" t="s">
        <v>40541</v>
      </c>
      <c r="I7920" s="18" t="s">
        <v>40542</v>
      </c>
      <c r="J7920" s="5" t="s">
        <v>463</v>
      </c>
      <c r="K7920" s="5" t="s">
        <v>679</v>
      </c>
    </row>
    <row r="7921">
      <c r="A7921" s="4">
        <v>3253.0</v>
      </c>
      <c r="B7921" s="5" t="s">
        <v>40543</v>
      </c>
      <c r="C7921" s="5" t="s">
        <v>40544</v>
      </c>
      <c r="D7921" s="6" t="s">
        <v>40545</v>
      </c>
      <c r="E7921" s="5" t="s">
        <v>40546</v>
      </c>
      <c r="F7921" s="5" t="s">
        <v>39946</v>
      </c>
      <c r="G7921" s="6" t="s">
        <v>40547</v>
      </c>
      <c r="H7921" s="7" t="s">
        <v>40548</v>
      </c>
      <c r="I7921" s="8" t="str">
        <f>LOWER(SUBSTITUTE(SUBSTITUTE(SUBSTITUTE(SUBSTITUTE(SUBSTITUTE(SUBSTITUTE(SUBSTITUTE(B7921,"S.L.",""),"SL",""),"S.A.",""),"SA","")," ",""),".",""),",",""))&amp;".com"</f>
        <v>grupohostelerocorocota.com</v>
      </c>
      <c r="J7921" s="5" t="s">
        <v>9605</v>
      </c>
      <c r="K7921" s="4" t="s">
        <v>42</v>
      </c>
    </row>
    <row r="7922">
      <c r="A7922" s="4">
        <v>3254.0</v>
      </c>
      <c r="B7922" s="5" t="s">
        <v>40549</v>
      </c>
      <c r="C7922" s="5" t="s">
        <v>40550</v>
      </c>
      <c r="D7922" s="6" t="s">
        <v>40551</v>
      </c>
      <c r="E7922" s="5" t="s">
        <v>40552</v>
      </c>
      <c r="F7922" s="5" t="s">
        <v>39946</v>
      </c>
      <c r="G7922" s="6" t="s">
        <v>40547</v>
      </c>
      <c r="H7922" s="5" t="s">
        <v>40553</v>
      </c>
      <c r="I7922" s="8" t="s">
        <v>40554</v>
      </c>
      <c r="J7922" s="5" t="s">
        <v>18</v>
      </c>
      <c r="K7922" s="4" t="s">
        <v>42</v>
      </c>
    </row>
    <row r="7923">
      <c r="A7923" s="4">
        <v>3252.0</v>
      </c>
      <c r="B7923" s="5" t="s">
        <v>40555</v>
      </c>
      <c r="C7923" s="5" t="s">
        <v>40556</v>
      </c>
      <c r="D7923" s="6" t="s">
        <v>40557</v>
      </c>
      <c r="E7923" s="5" t="s">
        <v>40558</v>
      </c>
      <c r="F7923" s="5" t="s">
        <v>39946</v>
      </c>
      <c r="G7923" s="6" t="s">
        <v>40559</v>
      </c>
      <c r="H7923" s="7" t="s">
        <v>40560</v>
      </c>
      <c r="I7923" s="8" t="str">
        <f>LOWER(SUBSTITUTE(SUBSTITUTE(SUBSTITUTE(SUBSTITUTE(SUBSTITUTE(SUBSTITUTE(SUBSTITUTE(B7923,"S.L.",""),"SL",""),"S.A.",""),"SA","")," ",""),".",""),",",""))&amp;".com"</f>
        <v>pelayo.com</v>
      </c>
      <c r="J7923" s="5" t="s">
        <v>42</v>
      </c>
      <c r="K7923" s="5" t="s">
        <v>721</v>
      </c>
    </row>
    <row r="7924">
      <c r="A7924" s="4">
        <v>3251.0</v>
      </c>
      <c r="B7924" s="5" t="s">
        <v>40561</v>
      </c>
      <c r="C7924" s="5" t="s">
        <v>40562</v>
      </c>
      <c r="D7924" s="6" t="s">
        <v>40557</v>
      </c>
      <c r="E7924" s="5" t="s">
        <v>40558</v>
      </c>
      <c r="F7924" s="5" t="s">
        <v>39946</v>
      </c>
      <c r="G7924" s="6" t="s">
        <v>40563</v>
      </c>
      <c r="H7924" s="5" t="s">
        <v>40564</v>
      </c>
      <c r="I7924" s="8" t="s">
        <v>40565</v>
      </c>
      <c r="J7924" s="5" t="s">
        <v>93</v>
      </c>
      <c r="K7924" s="5" t="s">
        <v>5713</v>
      </c>
    </row>
    <row r="7925">
      <c r="A7925" s="4">
        <v>3250.0</v>
      </c>
      <c r="B7925" s="5" t="s">
        <v>40566</v>
      </c>
      <c r="C7925" s="5" t="s">
        <v>40567</v>
      </c>
      <c r="D7925" s="6" t="s">
        <v>40557</v>
      </c>
      <c r="E7925" s="5" t="s">
        <v>40558</v>
      </c>
      <c r="F7925" s="5" t="s">
        <v>39946</v>
      </c>
      <c r="G7925" s="6" t="s">
        <v>40568</v>
      </c>
      <c r="H7925" s="5" t="s">
        <v>40569</v>
      </c>
      <c r="I7925" s="11" t="s">
        <v>40570</v>
      </c>
      <c r="J7925" s="5" t="s">
        <v>93</v>
      </c>
      <c r="K7925" s="4" t="s">
        <v>42</v>
      </c>
    </row>
    <row r="7926">
      <c r="A7926" s="4">
        <v>3249.0</v>
      </c>
      <c r="B7926" s="5" t="s">
        <v>40571</v>
      </c>
      <c r="C7926" s="5" t="s">
        <v>40572</v>
      </c>
      <c r="D7926" s="6" t="s">
        <v>40573</v>
      </c>
      <c r="E7926" s="5" t="s">
        <v>40558</v>
      </c>
      <c r="F7926" s="5" t="s">
        <v>39946</v>
      </c>
      <c r="G7926" s="6" t="s">
        <v>40568</v>
      </c>
      <c r="H7926" s="5" t="s">
        <v>40569</v>
      </c>
      <c r="I7926" s="11" t="s">
        <v>40574</v>
      </c>
      <c r="J7926" s="5" t="s">
        <v>463</v>
      </c>
      <c r="K7926" s="4" t="s">
        <v>42</v>
      </c>
    </row>
    <row r="7927">
      <c r="A7927" s="4">
        <v>3248.0</v>
      </c>
      <c r="B7927" s="5" t="s">
        <v>40575</v>
      </c>
      <c r="C7927" s="5" t="s">
        <v>40576</v>
      </c>
      <c r="D7927" s="6" t="s">
        <v>40557</v>
      </c>
      <c r="E7927" s="5" t="s">
        <v>40558</v>
      </c>
      <c r="F7927" s="5" t="s">
        <v>39946</v>
      </c>
      <c r="G7927" s="6" t="s">
        <v>40577</v>
      </c>
      <c r="H7927" s="7" t="s">
        <v>40578</v>
      </c>
      <c r="I7927" s="18" t="s">
        <v>40579</v>
      </c>
      <c r="J7927" s="5" t="s">
        <v>108</v>
      </c>
      <c r="K7927" s="4" t="s">
        <v>42</v>
      </c>
    </row>
    <row r="7928">
      <c r="A7928" s="4">
        <v>3247.0</v>
      </c>
      <c r="B7928" s="5" t="s">
        <v>40580</v>
      </c>
      <c r="C7928" s="5" t="s">
        <v>40581</v>
      </c>
      <c r="D7928" s="6" t="s">
        <v>40557</v>
      </c>
      <c r="E7928" s="5" t="s">
        <v>40558</v>
      </c>
      <c r="F7928" s="5" t="s">
        <v>39946</v>
      </c>
      <c r="G7928" s="6" t="s">
        <v>40582</v>
      </c>
      <c r="H7928" s="5" t="s">
        <v>40583</v>
      </c>
      <c r="I7928" s="8" t="s">
        <v>40584</v>
      </c>
      <c r="J7928" s="5" t="s">
        <v>93</v>
      </c>
      <c r="K7928" s="5" t="s">
        <v>66</v>
      </c>
    </row>
    <row r="7929">
      <c r="A7929" s="4">
        <v>3246.0</v>
      </c>
      <c r="B7929" s="5" t="s">
        <v>3178</v>
      </c>
      <c r="C7929" s="5" t="s">
        <v>40585</v>
      </c>
      <c r="D7929" s="6" t="s">
        <v>40557</v>
      </c>
      <c r="E7929" s="5" t="s">
        <v>40558</v>
      </c>
      <c r="F7929" s="5" t="s">
        <v>39946</v>
      </c>
      <c r="G7929" s="6" t="s">
        <v>40586</v>
      </c>
      <c r="H7929" s="7" t="s">
        <v>3180</v>
      </c>
      <c r="I7929" s="8" t="str">
        <f>LOWER(SUBSTITUTE(SUBSTITUTE(SUBSTITUTE(SUBSTITUTE(SUBSTITUTE(SUBSTITUTE(SUBSTITUTE(B7929,"S.L.",""),"SL",""),"S.A.",""),"SA","")," ",""),".",""),",",""))&amp;".com"</f>
        <v>lahuerta.com</v>
      </c>
      <c r="J7929" s="5" t="s">
        <v>93</v>
      </c>
      <c r="K7929" s="5" t="s">
        <v>921</v>
      </c>
    </row>
    <row r="7930">
      <c r="A7930" s="4">
        <v>3245.0</v>
      </c>
      <c r="B7930" s="5" t="s">
        <v>40587</v>
      </c>
      <c r="C7930" s="5" t="s">
        <v>40588</v>
      </c>
      <c r="D7930" s="6" t="s">
        <v>40557</v>
      </c>
      <c r="E7930" s="5" t="s">
        <v>40558</v>
      </c>
      <c r="F7930" s="5" t="s">
        <v>39946</v>
      </c>
      <c r="G7930" s="6" t="s">
        <v>40589</v>
      </c>
      <c r="H7930" s="5" t="s">
        <v>40590</v>
      </c>
      <c r="I7930" s="9" t="s">
        <v>40591</v>
      </c>
      <c r="J7930" s="5" t="s">
        <v>108</v>
      </c>
      <c r="K7930" s="5" t="s">
        <v>464</v>
      </c>
    </row>
    <row r="7931">
      <c r="A7931" s="4">
        <v>3244.0</v>
      </c>
      <c r="B7931" s="5" t="s">
        <v>39996</v>
      </c>
      <c r="C7931" s="5" t="s">
        <v>40592</v>
      </c>
      <c r="D7931" s="6" t="s">
        <v>40557</v>
      </c>
      <c r="E7931" s="5" t="s">
        <v>40558</v>
      </c>
      <c r="F7931" s="5" t="s">
        <v>39946</v>
      </c>
      <c r="G7931" s="6" t="s">
        <v>40593</v>
      </c>
      <c r="H7931" s="5" t="s">
        <v>40594</v>
      </c>
      <c r="I7931" s="8" t="s">
        <v>40595</v>
      </c>
      <c r="J7931" s="5" t="s">
        <v>93</v>
      </c>
      <c r="K7931" s="5" t="s">
        <v>1685</v>
      </c>
    </row>
    <row r="7932">
      <c r="A7932" s="4">
        <v>3243.0</v>
      </c>
      <c r="B7932" s="5" t="s">
        <v>40596</v>
      </c>
      <c r="C7932" s="5" t="s">
        <v>40597</v>
      </c>
      <c r="D7932" s="6" t="s">
        <v>40557</v>
      </c>
      <c r="E7932" s="5" t="s">
        <v>40558</v>
      </c>
      <c r="F7932" s="5" t="s">
        <v>39946</v>
      </c>
      <c r="G7932" s="6" t="s">
        <v>40598</v>
      </c>
      <c r="H7932" s="5" t="s">
        <v>40599</v>
      </c>
      <c r="I7932" s="9" t="s">
        <v>40600</v>
      </c>
      <c r="J7932" s="5" t="s">
        <v>93</v>
      </c>
      <c r="K7932" s="5" t="s">
        <v>35</v>
      </c>
    </row>
    <row r="7933">
      <c r="A7933" s="4">
        <v>3242.0</v>
      </c>
      <c r="B7933" s="5" t="s">
        <v>40601</v>
      </c>
      <c r="C7933" s="5" t="s">
        <v>40602</v>
      </c>
      <c r="D7933" s="6" t="s">
        <v>40557</v>
      </c>
      <c r="E7933" s="5" t="s">
        <v>40558</v>
      </c>
      <c r="F7933" s="5" t="s">
        <v>39946</v>
      </c>
      <c r="G7933" s="6" t="s">
        <v>40603</v>
      </c>
      <c r="H7933" s="5" t="s">
        <v>40604</v>
      </c>
      <c r="I7933" s="8" t="s">
        <v>40605</v>
      </c>
      <c r="J7933" s="5" t="s">
        <v>93</v>
      </c>
      <c r="K7933" s="5" t="s">
        <v>2456</v>
      </c>
    </row>
    <row r="7934">
      <c r="A7934" s="4">
        <v>3241.0</v>
      </c>
      <c r="B7934" s="5" t="s">
        <v>40606</v>
      </c>
      <c r="C7934" s="5" t="s">
        <v>40607</v>
      </c>
      <c r="D7934" s="6" t="s">
        <v>40557</v>
      </c>
      <c r="E7934" s="5" t="s">
        <v>40558</v>
      </c>
      <c r="F7934" s="5" t="s">
        <v>39946</v>
      </c>
      <c r="G7934" s="6" t="s">
        <v>40608</v>
      </c>
      <c r="H7934" s="5" t="s">
        <v>40609</v>
      </c>
      <c r="I7934" s="8" t="s">
        <v>40610</v>
      </c>
      <c r="J7934" s="5" t="s">
        <v>42</v>
      </c>
      <c r="K7934" s="5" t="s">
        <v>176</v>
      </c>
    </row>
    <row r="7935">
      <c r="A7935" s="4">
        <v>3240.0</v>
      </c>
      <c r="B7935" s="5" t="s">
        <v>40611</v>
      </c>
      <c r="C7935" s="5" t="s">
        <v>40612</v>
      </c>
      <c r="D7935" s="6" t="s">
        <v>40557</v>
      </c>
      <c r="E7935" s="5" t="s">
        <v>40558</v>
      </c>
      <c r="F7935" s="5" t="s">
        <v>39946</v>
      </c>
      <c r="G7935" s="6" t="s">
        <v>40613</v>
      </c>
      <c r="H7935" s="5" t="s">
        <v>40614</v>
      </c>
      <c r="I7935" s="8" t="s">
        <v>40615</v>
      </c>
      <c r="J7935" s="5" t="s">
        <v>108</v>
      </c>
      <c r="K7935" s="5" t="s">
        <v>5641</v>
      </c>
    </row>
    <row r="7936">
      <c r="A7936" s="4">
        <v>3239.0</v>
      </c>
      <c r="B7936" s="5" t="s">
        <v>40616</v>
      </c>
      <c r="C7936" s="5" t="s">
        <v>40617</v>
      </c>
      <c r="D7936" s="6" t="s">
        <v>40618</v>
      </c>
      <c r="E7936" s="5" t="s">
        <v>40619</v>
      </c>
      <c r="F7936" s="5" t="s">
        <v>39946</v>
      </c>
      <c r="G7936" s="6" t="s">
        <v>40620</v>
      </c>
      <c r="H7936" s="5" t="s">
        <v>40621</v>
      </c>
      <c r="I7936" s="8" t="s">
        <v>40622</v>
      </c>
      <c r="J7936" s="5" t="s">
        <v>42</v>
      </c>
      <c r="K7936" s="5" t="s">
        <v>19</v>
      </c>
    </row>
    <row r="7937">
      <c r="A7937" s="4">
        <v>3238.0</v>
      </c>
      <c r="B7937" s="5" t="s">
        <v>40623</v>
      </c>
      <c r="C7937" s="5" t="s">
        <v>40624</v>
      </c>
      <c r="D7937" s="6" t="s">
        <v>40618</v>
      </c>
      <c r="E7937" s="5" t="s">
        <v>40619</v>
      </c>
      <c r="F7937" s="5" t="s">
        <v>39946</v>
      </c>
      <c r="G7937" s="6" t="s">
        <v>40625</v>
      </c>
      <c r="H7937" s="5" t="s">
        <v>40626</v>
      </c>
      <c r="I7937" s="8" t="s">
        <v>40627</v>
      </c>
      <c r="J7937" s="5" t="s">
        <v>42</v>
      </c>
      <c r="K7937" s="5" t="s">
        <v>280</v>
      </c>
    </row>
    <row r="7938">
      <c r="A7938" s="4">
        <v>3237.0</v>
      </c>
      <c r="B7938" s="5" t="s">
        <v>40628</v>
      </c>
      <c r="C7938" s="5" t="s">
        <v>40629</v>
      </c>
      <c r="D7938" s="6" t="s">
        <v>40557</v>
      </c>
      <c r="E7938" s="5" t="s">
        <v>40558</v>
      </c>
      <c r="F7938" s="5" t="s">
        <v>39946</v>
      </c>
      <c r="G7938" s="6" t="s">
        <v>40630</v>
      </c>
      <c r="H7938" s="7" t="s">
        <v>40631</v>
      </c>
      <c r="I7938" s="18" t="s">
        <v>40632</v>
      </c>
      <c r="J7938" s="5" t="s">
        <v>93</v>
      </c>
      <c r="K7938" s="5" t="s">
        <v>19</v>
      </c>
    </row>
    <row r="7939">
      <c r="A7939" s="4">
        <v>3236.0</v>
      </c>
      <c r="B7939" s="5" t="s">
        <v>40633</v>
      </c>
      <c r="C7939" s="5" t="s">
        <v>40634</v>
      </c>
      <c r="D7939" s="6" t="s">
        <v>40635</v>
      </c>
      <c r="E7939" s="5" t="s">
        <v>40636</v>
      </c>
      <c r="F7939" s="5" t="s">
        <v>39946</v>
      </c>
      <c r="G7939" s="6" t="s">
        <v>40637</v>
      </c>
      <c r="H7939" s="7" t="s">
        <v>40638</v>
      </c>
      <c r="I7939" s="18" t="s">
        <v>40639</v>
      </c>
      <c r="J7939" s="5" t="s">
        <v>42</v>
      </c>
      <c r="K7939" s="5" t="s">
        <v>517</v>
      </c>
    </row>
    <row r="7940">
      <c r="A7940" s="4">
        <v>3235.0</v>
      </c>
      <c r="B7940" s="5" t="s">
        <v>40640</v>
      </c>
      <c r="C7940" s="5" t="s">
        <v>40641</v>
      </c>
      <c r="D7940" s="6" t="s">
        <v>40551</v>
      </c>
      <c r="E7940" s="5" t="s">
        <v>40552</v>
      </c>
      <c r="F7940" s="5" t="s">
        <v>39946</v>
      </c>
      <c r="G7940" s="6" t="s">
        <v>40642</v>
      </c>
      <c r="H7940" s="5" t="s">
        <v>40643</v>
      </c>
      <c r="I7940" s="8" t="s">
        <v>40644</v>
      </c>
      <c r="J7940" s="5" t="s">
        <v>108</v>
      </c>
      <c r="K7940" s="5" t="s">
        <v>2996</v>
      </c>
    </row>
    <row r="7941">
      <c r="A7941" s="4">
        <v>3234.0</v>
      </c>
      <c r="B7941" s="5" t="s">
        <v>40645</v>
      </c>
      <c r="C7941" s="5" t="s">
        <v>40581</v>
      </c>
      <c r="D7941" s="6" t="s">
        <v>40557</v>
      </c>
      <c r="E7941" s="5" t="s">
        <v>40558</v>
      </c>
      <c r="F7941" s="5" t="s">
        <v>39946</v>
      </c>
      <c r="G7941" s="6" t="s">
        <v>40646</v>
      </c>
      <c r="H7941" s="5" t="s">
        <v>40647</v>
      </c>
      <c r="I7941" s="8" t="s">
        <v>40648</v>
      </c>
      <c r="J7941" s="5" t="s">
        <v>42</v>
      </c>
      <c r="K7941" s="5" t="s">
        <v>1415</v>
      </c>
    </row>
    <row r="7942">
      <c r="A7942" s="4">
        <v>3233.0</v>
      </c>
      <c r="B7942" s="5" t="s">
        <v>40649</v>
      </c>
      <c r="C7942" s="5" t="s">
        <v>40650</v>
      </c>
      <c r="D7942" s="6" t="s">
        <v>40651</v>
      </c>
      <c r="E7942" s="5" t="s">
        <v>40558</v>
      </c>
      <c r="F7942" s="5" t="s">
        <v>39946</v>
      </c>
      <c r="G7942" s="6" t="s">
        <v>40652</v>
      </c>
      <c r="H7942" s="5" t="s">
        <v>40653</v>
      </c>
      <c r="I7942" s="8" t="s">
        <v>40654</v>
      </c>
      <c r="J7942" s="5" t="s">
        <v>18</v>
      </c>
      <c r="K7942" s="5" t="s">
        <v>679</v>
      </c>
    </row>
    <row r="7943">
      <c r="A7943" s="4">
        <v>3232.0</v>
      </c>
      <c r="B7943" s="5" t="s">
        <v>40655</v>
      </c>
      <c r="C7943" s="5" t="s">
        <v>40656</v>
      </c>
      <c r="D7943" s="6" t="s">
        <v>40657</v>
      </c>
      <c r="E7943" s="5" t="s">
        <v>40658</v>
      </c>
      <c r="F7943" s="5" t="s">
        <v>39946</v>
      </c>
      <c r="G7943" s="6" t="s">
        <v>40659</v>
      </c>
      <c r="H7943" s="5" t="s">
        <v>40660</v>
      </c>
      <c r="I7943" s="8" t="s">
        <v>40661</v>
      </c>
      <c r="J7943" s="5" t="s">
        <v>108</v>
      </c>
      <c r="K7943" s="5" t="s">
        <v>294</v>
      </c>
    </row>
    <row r="7944">
      <c r="A7944" s="4">
        <v>3231.0</v>
      </c>
      <c r="B7944" s="5" t="s">
        <v>40662</v>
      </c>
      <c r="C7944" s="5" t="s">
        <v>40663</v>
      </c>
      <c r="D7944" s="6" t="s">
        <v>40573</v>
      </c>
      <c r="E7944" s="5" t="s">
        <v>40664</v>
      </c>
      <c r="F7944" s="5" t="s">
        <v>39946</v>
      </c>
      <c r="G7944" s="6" t="s">
        <v>40665</v>
      </c>
      <c r="H7944" s="5" t="s">
        <v>40666</v>
      </c>
      <c r="I7944" s="9" t="s">
        <v>40667</v>
      </c>
      <c r="J7944" s="5" t="s">
        <v>93</v>
      </c>
      <c r="K7944" s="5" t="s">
        <v>260</v>
      </c>
    </row>
    <row r="7945">
      <c r="A7945" s="4">
        <v>3230.0</v>
      </c>
      <c r="B7945" s="5" t="s">
        <v>40668</v>
      </c>
      <c r="C7945" s="5" t="s">
        <v>40669</v>
      </c>
      <c r="D7945" s="6" t="s">
        <v>40670</v>
      </c>
      <c r="E7945" s="5" t="s">
        <v>40671</v>
      </c>
      <c r="F7945" s="5" t="s">
        <v>39946</v>
      </c>
      <c r="G7945" s="6" t="s">
        <v>40672</v>
      </c>
      <c r="H7945" s="7" t="s">
        <v>40673</v>
      </c>
      <c r="I7945" s="18" t="s">
        <v>40674</v>
      </c>
      <c r="J7945" s="5" t="s">
        <v>42</v>
      </c>
      <c r="K7945" s="5" t="s">
        <v>260</v>
      </c>
    </row>
    <row r="7946">
      <c r="A7946" s="4">
        <v>3229.0</v>
      </c>
      <c r="B7946" s="5" t="s">
        <v>40675</v>
      </c>
      <c r="C7946" s="5" t="s">
        <v>40676</v>
      </c>
      <c r="D7946" s="6" t="s">
        <v>40041</v>
      </c>
      <c r="E7946" s="5" t="s">
        <v>39945</v>
      </c>
      <c r="F7946" s="5" t="s">
        <v>39946</v>
      </c>
      <c r="G7946" s="6" t="s">
        <v>40677</v>
      </c>
      <c r="H7946" s="5" t="s">
        <v>40678</v>
      </c>
      <c r="I7946" s="8" t="s">
        <v>40679</v>
      </c>
      <c r="J7946" s="5" t="s">
        <v>18</v>
      </c>
      <c r="K7946" s="4" t="s">
        <v>42</v>
      </c>
    </row>
    <row r="7947">
      <c r="A7947" s="4">
        <v>3228.0</v>
      </c>
      <c r="B7947" s="5" t="s">
        <v>40680</v>
      </c>
      <c r="C7947" s="5" t="s">
        <v>40681</v>
      </c>
      <c r="D7947" s="6" t="s">
        <v>40670</v>
      </c>
      <c r="E7947" s="5" t="s">
        <v>40671</v>
      </c>
      <c r="F7947" s="5" t="s">
        <v>39946</v>
      </c>
      <c r="G7947" s="6" t="s">
        <v>40677</v>
      </c>
      <c r="H7947" s="7" t="s">
        <v>40673</v>
      </c>
      <c r="I7947" s="8" t="str">
        <f>LOWER(SUBSTITUTE(SUBSTITUTE(SUBSTITUTE(SUBSTITUTE(SUBSTITUTE(SUBSTITUTE(SUBSTITUTE(B7947,"S.L.",""),"SL",""),"S.A.",""),"SA","")," ",""),".",""),",",""))&amp;".com"</f>
        <v>hoteltorrederuesga.com</v>
      </c>
      <c r="J7947" s="5" t="s">
        <v>18</v>
      </c>
      <c r="K7947" s="4" t="s">
        <v>42</v>
      </c>
    </row>
    <row r="7948">
      <c r="A7948" s="4">
        <v>3226.0</v>
      </c>
      <c r="B7948" s="5" t="s">
        <v>40682</v>
      </c>
      <c r="C7948" s="5" t="s">
        <v>40683</v>
      </c>
      <c r="D7948" s="6" t="s">
        <v>40684</v>
      </c>
      <c r="E7948" s="5" t="s">
        <v>40685</v>
      </c>
      <c r="F7948" s="5" t="s">
        <v>39946</v>
      </c>
      <c r="G7948" s="6" t="s">
        <v>40686</v>
      </c>
      <c r="H7948" s="7" t="s">
        <v>40687</v>
      </c>
      <c r="I7948" s="18" t="s">
        <v>40688</v>
      </c>
      <c r="J7948" s="5" t="s">
        <v>108</v>
      </c>
      <c r="K7948" s="4" t="s">
        <v>42</v>
      </c>
    </row>
    <row r="7949">
      <c r="A7949" s="4">
        <v>3227.0</v>
      </c>
      <c r="B7949" s="5" t="s">
        <v>40689</v>
      </c>
      <c r="C7949" s="5" t="s">
        <v>40690</v>
      </c>
      <c r="D7949" s="6" t="s">
        <v>40691</v>
      </c>
      <c r="E7949" s="5" t="s">
        <v>40692</v>
      </c>
      <c r="F7949" s="5" t="s">
        <v>39946</v>
      </c>
      <c r="G7949" s="6" t="s">
        <v>40686</v>
      </c>
      <c r="H7949" s="5" t="s">
        <v>40693</v>
      </c>
      <c r="I7949" s="9" t="s">
        <v>40694</v>
      </c>
      <c r="J7949" s="5" t="s">
        <v>42</v>
      </c>
      <c r="K7949" s="5" t="s">
        <v>19</v>
      </c>
    </row>
    <row r="7950">
      <c r="A7950" s="4">
        <v>3225.0</v>
      </c>
      <c r="B7950" s="5" t="s">
        <v>40695</v>
      </c>
      <c r="C7950" s="5" t="s">
        <v>40696</v>
      </c>
      <c r="D7950" s="6" t="s">
        <v>40697</v>
      </c>
      <c r="E7950" s="5" t="s">
        <v>40698</v>
      </c>
      <c r="F7950" s="5" t="s">
        <v>39946</v>
      </c>
      <c r="G7950" s="6" t="s">
        <v>40699</v>
      </c>
      <c r="H7950" s="7" t="s">
        <v>40700</v>
      </c>
      <c r="I7950" s="18" t="s">
        <v>40701</v>
      </c>
      <c r="J7950" s="5" t="s">
        <v>51</v>
      </c>
      <c r="K7950" s="5" t="s">
        <v>152</v>
      </c>
    </row>
    <row r="7951">
      <c r="A7951" s="4">
        <v>3223.0</v>
      </c>
      <c r="B7951" s="5" t="s">
        <v>40702</v>
      </c>
      <c r="C7951" s="5" t="s">
        <v>40703</v>
      </c>
      <c r="D7951" s="6" t="s">
        <v>40635</v>
      </c>
      <c r="E7951" s="5" t="s">
        <v>40636</v>
      </c>
      <c r="F7951" s="5" t="s">
        <v>39946</v>
      </c>
      <c r="G7951" s="6" t="s">
        <v>40704</v>
      </c>
      <c r="H7951" s="7" t="s">
        <v>40705</v>
      </c>
      <c r="I7951" s="8" t="str">
        <f>LOWER(SUBSTITUTE(SUBSTITUTE(SUBSTITUTE(SUBSTITUTE(SUBSTITUTE(SUBSTITUTE(SUBSTITUTE(B7951,"S.L.",""),"SL",""),"S.A.",""),"SA","")," ",""),".",""),",",""))&amp;".com"</f>
        <v>hotelquinfer.com</v>
      </c>
      <c r="J7951" s="5" t="s">
        <v>93</v>
      </c>
      <c r="K7951" s="5" t="s">
        <v>711</v>
      </c>
    </row>
    <row r="7952">
      <c r="A7952" s="4">
        <v>3224.0</v>
      </c>
      <c r="B7952" s="5" t="s">
        <v>40706</v>
      </c>
      <c r="C7952" s="5" t="s">
        <v>40707</v>
      </c>
      <c r="D7952" s="6" t="s">
        <v>40635</v>
      </c>
      <c r="E7952" s="5" t="s">
        <v>40636</v>
      </c>
      <c r="F7952" s="5" t="s">
        <v>39946</v>
      </c>
      <c r="G7952" s="6" t="s">
        <v>40704</v>
      </c>
      <c r="H7952" s="7" t="s">
        <v>40708</v>
      </c>
      <c r="I7952" s="18" t="s">
        <v>40709</v>
      </c>
      <c r="J7952" s="5" t="s">
        <v>93</v>
      </c>
      <c r="K7952" s="5" t="s">
        <v>27</v>
      </c>
    </row>
    <row r="7953">
      <c r="A7953" s="4">
        <v>3222.0</v>
      </c>
      <c r="B7953" s="5" t="s">
        <v>40710</v>
      </c>
      <c r="C7953" s="5" t="s">
        <v>40711</v>
      </c>
      <c r="D7953" s="6" t="s">
        <v>40635</v>
      </c>
      <c r="E7953" s="5" t="s">
        <v>40636</v>
      </c>
      <c r="F7953" s="5" t="s">
        <v>39946</v>
      </c>
      <c r="G7953" s="6" t="s">
        <v>40712</v>
      </c>
      <c r="H7953" s="5" t="s">
        <v>40713</v>
      </c>
      <c r="I7953" s="8" t="s">
        <v>40714</v>
      </c>
      <c r="J7953" s="5" t="s">
        <v>42</v>
      </c>
      <c r="K7953" s="5" t="s">
        <v>1144</v>
      </c>
    </row>
    <row r="7954">
      <c r="A7954" s="4">
        <v>3221.0</v>
      </c>
      <c r="B7954" s="5" t="s">
        <v>40715</v>
      </c>
      <c r="C7954" s="5" t="s">
        <v>40716</v>
      </c>
      <c r="D7954" s="6" t="s">
        <v>40635</v>
      </c>
      <c r="E7954" s="5" t="s">
        <v>40636</v>
      </c>
      <c r="F7954" s="5" t="s">
        <v>39946</v>
      </c>
      <c r="G7954" s="6" t="s">
        <v>40717</v>
      </c>
      <c r="H7954" s="7" t="s">
        <v>40713</v>
      </c>
      <c r="I7954" s="18" t="s">
        <v>40718</v>
      </c>
      <c r="J7954" s="5" t="s">
        <v>42</v>
      </c>
      <c r="K7954" s="5" t="s">
        <v>1415</v>
      </c>
    </row>
    <row r="7955">
      <c r="A7955" s="4">
        <v>3220.0</v>
      </c>
      <c r="B7955" s="5" t="s">
        <v>40719</v>
      </c>
      <c r="C7955" s="5" t="s">
        <v>40720</v>
      </c>
      <c r="D7955" s="6" t="s">
        <v>40635</v>
      </c>
      <c r="E7955" s="5" t="s">
        <v>40636</v>
      </c>
      <c r="F7955" s="5" t="s">
        <v>39946</v>
      </c>
      <c r="G7955" s="6" t="s">
        <v>40721</v>
      </c>
      <c r="H7955" s="5" t="s">
        <v>40722</v>
      </c>
      <c r="I7955" s="9" t="s">
        <v>40723</v>
      </c>
      <c r="J7955" s="5" t="s">
        <v>18</v>
      </c>
      <c r="K7955" s="5" t="s">
        <v>1857</v>
      </c>
    </row>
    <row r="7956">
      <c r="A7956" s="4">
        <v>3219.0</v>
      </c>
      <c r="B7956" s="5" t="s">
        <v>40724</v>
      </c>
      <c r="C7956" s="5" t="s">
        <v>40725</v>
      </c>
      <c r="D7956" s="6" t="s">
        <v>40635</v>
      </c>
      <c r="E7956" s="5" t="s">
        <v>40636</v>
      </c>
      <c r="F7956" s="5" t="s">
        <v>39946</v>
      </c>
      <c r="G7956" s="6" t="s">
        <v>40726</v>
      </c>
      <c r="H7956" s="7" t="s">
        <v>40560</v>
      </c>
      <c r="I7956" s="18" t="s">
        <v>40727</v>
      </c>
      <c r="J7956" s="5" t="s">
        <v>51</v>
      </c>
      <c r="K7956" s="5" t="s">
        <v>184</v>
      </c>
    </row>
    <row r="7957">
      <c r="A7957" s="4">
        <v>3218.0</v>
      </c>
      <c r="B7957" s="5" t="s">
        <v>40728</v>
      </c>
      <c r="C7957" s="5" t="s">
        <v>40729</v>
      </c>
      <c r="D7957" s="6" t="s">
        <v>40635</v>
      </c>
      <c r="E7957" s="5" t="s">
        <v>40636</v>
      </c>
      <c r="F7957" s="5" t="s">
        <v>39946</v>
      </c>
      <c r="G7957" s="6" t="s">
        <v>40730</v>
      </c>
      <c r="H7957" s="5" t="s">
        <v>40731</v>
      </c>
      <c r="I7957" s="9" t="s">
        <v>40732</v>
      </c>
      <c r="J7957" s="5" t="s">
        <v>93</v>
      </c>
      <c r="K7957" s="5" t="s">
        <v>201</v>
      </c>
    </row>
    <row r="7958">
      <c r="A7958" s="4">
        <v>3217.0</v>
      </c>
      <c r="B7958" s="5" t="s">
        <v>5263</v>
      </c>
      <c r="C7958" s="5" t="s">
        <v>40733</v>
      </c>
      <c r="D7958" s="6" t="s">
        <v>40635</v>
      </c>
      <c r="E7958" s="5" t="s">
        <v>40636</v>
      </c>
      <c r="F7958" s="5" t="s">
        <v>39946</v>
      </c>
      <c r="G7958" s="6" t="s">
        <v>40734</v>
      </c>
      <c r="H7958" s="7" t="s">
        <v>40735</v>
      </c>
      <c r="I7958" s="18" t="s">
        <v>40736</v>
      </c>
      <c r="J7958" s="5" t="s">
        <v>18</v>
      </c>
      <c r="K7958" s="5" t="s">
        <v>4985</v>
      </c>
    </row>
    <row r="7959">
      <c r="A7959" s="4">
        <v>3216.0</v>
      </c>
      <c r="B7959" s="5" t="s">
        <v>40737</v>
      </c>
      <c r="C7959" s="5" t="s">
        <v>40738</v>
      </c>
      <c r="D7959" s="6" t="s">
        <v>40635</v>
      </c>
      <c r="E7959" s="5" t="s">
        <v>40636</v>
      </c>
      <c r="F7959" s="5" t="s">
        <v>39946</v>
      </c>
      <c r="G7959" s="6" t="s">
        <v>40739</v>
      </c>
      <c r="H7959" s="7" t="s">
        <v>40740</v>
      </c>
      <c r="I7959" s="18" t="s">
        <v>40741</v>
      </c>
      <c r="J7959" s="5" t="s">
        <v>463</v>
      </c>
      <c r="K7959" s="5" t="s">
        <v>1216</v>
      </c>
    </row>
    <row r="7960">
      <c r="A7960" s="4">
        <v>3215.0</v>
      </c>
      <c r="B7960" s="5" t="s">
        <v>40742</v>
      </c>
      <c r="C7960" s="5" t="s">
        <v>40743</v>
      </c>
      <c r="D7960" s="6" t="s">
        <v>40635</v>
      </c>
      <c r="E7960" s="5" t="s">
        <v>40636</v>
      </c>
      <c r="F7960" s="5" t="s">
        <v>39946</v>
      </c>
      <c r="G7960" s="6" t="s">
        <v>40744</v>
      </c>
      <c r="H7960" s="7" t="s">
        <v>40745</v>
      </c>
      <c r="I7960" s="18" t="s">
        <v>40746</v>
      </c>
      <c r="J7960" s="5" t="s">
        <v>42</v>
      </c>
      <c r="K7960" s="5" t="s">
        <v>5641</v>
      </c>
    </row>
    <row r="7961">
      <c r="A7961" s="4">
        <v>3214.0</v>
      </c>
      <c r="B7961" s="5" t="s">
        <v>40747</v>
      </c>
      <c r="C7961" s="5" t="s">
        <v>40748</v>
      </c>
      <c r="D7961" s="6" t="s">
        <v>40635</v>
      </c>
      <c r="E7961" s="5" t="s">
        <v>40636</v>
      </c>
      <c r="F7961" s="5" t="s">
        <v>39946</v>
      </c>
      <c r="G7961" s="6" t="s">
        <v>40749</v>
      </c>
      <c r="H7961" s="5" t="s">
        <v>40750</v>
      </c>
      <c r="I7961" s="8" t="s">
        <v>40751</v>
      </c>
      <c r="J7961" s="5" t="s">
        <v>108</v>
      </c>
      <c r="K7961" s="5" t="s">
        <v>1985</v>
      </c>
    </row>
    <row r="7962">
      <c r="A7962" s="4">
        <v>3213.0</v>
      </c>
      <c r="B7962" s="5" t="s">
        <v>40752</v>
      </c>
      <c r="C7962" s="5" t="s">
        <v>40753</v>
      </c>
      <c r="D7962" s="6" t="s">
        <v>40635</v>
      </c>
      <c r="E7962" s="5" t="s">
        <v>40636</v>
      </c>
      <c r="F7962" s="5" t="s">
        <v>39946</v>
      </c>
      <c r="G7962" s="6" t="s">
        <v>40754</v>
      </c>
      <c r="H7962" s="5" t="s">
        <v>40755</v>
      </c>
      <c r="I7962" s="9" t="s">
        <v>40756</v>
      </c>
      <c r="J7962" s="5" t="s">
        <v>18</v>
      </c>
      <c r="K7962" s="5" t="s">
        <v>375</v>
      </c>
    </row>
    <row r="7963">
      <c r="A7963" s="4">
        <v>3212.0</v>
      </c>
      <c r="B7963" s="5" t="s">
        <v>40757</v>
      </c>
      <c r="C7963" s="5" t="s">
        <v>40758</v>
      </c>
      <c r="D7963" s="6" t="s">
        <v>40635</v>
      </c>
      <c r="E7963" s="5" t="s">
        <v>40636</v>
      </c>
      <c r="F7963" s="5" t="s">
        <v>39946</v>
      </c>
      <c r="G7963" s="6" t="s">
        <v>40759</v>
      </c>
      <c r="H7963" s="5" t="s">
        <v>40760</v>
      </c>
      <c r="I7963" s="8" t="s">
        <v>40761</v>
      </c>
      <c r="J7963" s="5" t="s">
        <v>108</v>
      </c>
      <c r="K7963" s="5" t="s">
        <v>420</v>
      </c>
    </row>
    <row r="7964">
      <c r="A7964" s="4">
        <v>3211.0</v>
      </c>
      <c r="B7964" s="5" t="s">
        <v>40762</v>
      </c>
      <c r="C7964" s="5" t="s">
        <v>40763</v>
      </c>
      <c r="D7964" s="6" t="s">
        <v>40635</v>
      </c>
      <c r="E7964" s="5" t="s">
        <v>40636</v>
      </c>
      <c r="F7964" s="5" t="s">
        <v>39946</v>
      </c>
      <c r="G7964" s="6" t="s">
        <v>40764</v>
      </c>
      <c r="H7964" s="7" t="s">
        <v>40765</v>
      </c>
      <c r="I7964" s="18" t="s">
        <v>40766</v>
      </c>
      <c r="J7964" s="5" t="s">
        <v>42</v>
      </c>
      <c r="K7964" s="5" t="s">
        <v>1415</v>
      </c>
    </row>
    <row r="7965">
      <c r="A7965" s="4">
        <v>3210.0</v>
      </c>
      <c r="B7965" s="5" t="s">
        <v>40767</v>
      </c>
      <c r="C7965" s="5" t="s">
        <v>40768</v>
      </c>
      <c r="D7965" s="6" t="s">
        <v>40635</v>
      </c>
      <c r="E7965" s="5" t="s">
        <v>40636</v>
      </c>
      <c r="F7965" s="5" t="s">
        <v>39946</v>
      </c>
      <c r="G7965" s="6" t="s">
        <v>40769</v>
      </c>
      <c r="H7965" s="5" t="s">
        <v>40770</v>
      </c>
      <c r="I7965" s="8" t="s">
        <v>40771</v>
      </c>
      <c r="J7965" s="5" t="s">
        <v>42</v>
      </c>
      <c r="K7965" s="5" t="s">
        <v>5320</v>
      </c>
    </row>
    <row r="7966">
      <c r="A7966" s="4">
        <v>3209.0</v>
      </c>
      <c r="B7966" s="5" t="s">
        <v>5245</v>
      </c>
      <c r="C7966" s="5" t="s">
        <v>40772</v>
      </c>
      <c r="D7966" s="6" t="s">
        <v>40635</v>
      </c>
      <c r="E7966" s="5" t="s">
        <v>40636</v>
      </c>
      <c r="F7966" s="5" t="s">
        <v>39946</v>
      </c>
      <c r="G7966" s="6" t="s">
        <v>40773</v>
      </c>
      <c r="H7966" s="7" t="s">
        <v>40774</v>
      </c>
      <c r="I7966" s="8" t="str">
        <f>LOWER(SUBSTITUTE(SUBSTITUTE(SUBSTITUTE(SUBSTITUTE(SUBSTITUTE(SUBSTITUTE(SUBSTITUTE(B7966,"S.L.",""),"SL",""),"S.A.",""),"SA","")," ",""),".",""),",",""))&amp;".com"</f>
        <v>laencina.com</v>
      </c>
      <c r="J7966" s="5" t="s">
        <v>42</v>
      </c>
      <c r="K7966" s="5" t="s">
        <v>1415</v>
      </c>
    </row>
    <row r="7967">
      <c r="A7967" s="4">
        <v>3208.0</v>
      </c>
      <c r="B7967" s="5" t="s">
        <v>40775</v>
      </c>
      <c r="C7967" s="5" t="s">
        <v>40776</v>
      </c>
      <c r="D7967" s="6" t="s">
        <v>40635</v>
      </c>
      <c r="E7967" s="5" t="s">
        <v>40636</v>
      </c>
      <c r="F7967" s="5" t="s">
        <v>39946</v>
      </c>
      <c r="G7967" s="6" t="s">
        <v>40777</v>
      </c>
      <c r="H7967" s="7" t="s">
        <v>40778</v>
      </c>
      <c r="I7967" s="18" t="s">
        <v>40779</v>
      </c>
      <c r="J7967" s="5" t="s">
        <v>42</v>
      </c>
      <c r="K7967" s="5" t="s">
        <v>176</v>
      </c>
    </row>
    <row r="7968">
      <c r="A7968" s="4">
        <v>3207.0</v>
      </c>
      <c r="B7968" s="5" t="s">
        <v>40780</v>
      </c>
      <c r="C7968" s="5" t="s">
        <v>40781</v>
      </c>
      <c r="D7968" s="6" t="s">
        <v>40635</v>
      </c>
      <c r="E7968" s="5" t="s">
        <v>40636</v>
      </c>
      <c r="F7968" s="5" t="s">
        <v>39946</v>
      </c>
      <c r="G7968" s="6" t="s">
        <v>40782</v>
      </c>
      <c r="H7968" s="5" t="s">
        <v>40783</v>
      </c>
      <c r="I7968" s="8" t="s">
        <v>40784</v>
      </c>
      <c r="J7968" s="5" t="s">
        <v>18</v>
      </c>
      <c r="K7968" s="5" t="s">
        <v>1985</v>
      </c>
    </row>
    <row r="7969">
      <c r="A7969" s="4">
        <v>3206.0</v>
      </c>
      <c r="B7969" s="5" t="s">
        <v>40785</v>
      </c>
      <c r="C7969" s="5" t="s">
        <v>40786</v>
      </c>
      <c r="D7969" s="6" t="s">
        <v>40787</v>
      </c>
      <c r="E7969" s="5" t="s">
        <v>40788</v>
      </c>
      <c r="F7969" s="5" t="s">
        <v>39946</v>
      </c>
      <c r="G7969" s="6" t="s">
        <v>40789</v>
      </c>
      <c r="H7969" s="5" t="s">
        <v>40790</v>
      </c>
      <c r="I7969" s="8" t="s">
        <v>493</v>
      </c>
      <c r="J7969" s="5" t="s">
        <v>463</v>
      </c>
      <c r="K7969" s="5" t="s">
        <v>1086</v>
      </c>
    </row>
    <row r="7970">
      <c r="A7970" s="4">
        <v>3205.0</v>
      </c>
      <c r="B7970" s="5" t="s">
        <v>40791</v>
      </c>
      <c r="C7970" s="5" t="s">
        <v>40792</v>
      </c>
      <c r="D7970" s="6" t="s">
        <v>40635</v>
      </c>
      <c r="E7970" s="5" t="s">
        <v>40636</v>
      </c>
      <c r="F7970" s="5" t="s">
        <v>39946</v>
      </c>
      <c r="G7970" s="6" t="s">
        <v>40793</v>
      </c>
      <c r="H7970" s="4" t="s">
        <v>40794</v>
      </c>
      <c r="I7970" s="11" t="s">
        <v>40795</v>
      </c>
      <c r="J7970" s="5" t="s">
        <v>108</v>
      </c>
      <c r="K7970" s="5" t="s">
        <v>921</v>
      </c>
    </row>
    <row r="7971">
      <c r="A7971" s="4">
        <v>3204.0</v>
      </c>
      <c r="B7971" s="5" t="s">
        <v>40796</v>
      </c>
      <c r="C7971" s="5" t="s">
        <v>40797</v>
      </c>
      <c r="D7971" s="6" t="s">
        <v>40635</v>
      </c>
      <c r="E7971" s="5" t="s">
        <v>40636</v>
      </c>
      <c r="F7971" s="5" t="s">
        <v>39946</v>
      </c>
      <c r="G7971" s="6" t="s">
        <v>40798</v>
      </c>
      <c r="H7971" s="5" t="s">
        <v>40722</v>
      </c>
      <c r="I7971" s="8" t="s">
        <v>40799</v>
      </c>
      <c r="J7971" s="5" t="s">
        <v>108</v>
      </c>
      <c r="K7971" s="5" t="s">
        <v>10244</v>
      </c>
    </row>
    <row r="7972">
      <c r="A7972" s="4">
        <v>3203.0</v>
      </c>
      <c r="B7972" s="5" t="s">
        <v>40800</v>
      </c>
      <c r="C7972" s="5" t="s">
        <v>40801</v>
      </c>
      <c r="D7972" s="6" t="s">
        <v>40545</v>
      </c>
      <c r="E7972" s="5" t="s">
        <v>40546</v>
      </c>
      <c r="F7972" s="5" t="s">
        <v>39946</v>
      </c>
      <c r="G7972" s="6" t="s">
        <v>40802</v>
      </c>
      <c r="H7972" s="7" t="s">
        <v>40803</v>
      </c>
      <c r="I7972" s="8" t="str">
        <f>LOWER(SUBSTITUTE(SUBSTITUTE(SUBSTITUTE(SUBSTITUTE(SUBSTITUTE(SUBSTITUTE(SUBSTITUTE(B7972,"S.L.",""),"SL",""),"S.A.",""),"SA","")," ",""),".",""),",",""))&amp;".com"</f>
        <v>aili.com</v>
      </c>
      <c r="J7972" s="5" t="s">
        <v>42</v>
      </c>
      <c r="K7972" s="4" t="s">
        <v>42</v>
      </c>
    </row>
    <row r="7973">
      <c r="A7973" s="4">
        <v>3202.0</v>
      </c>
      <c r="B7973" s="5" t="s">
        <v>40804</v>
      </c>
      <c r="C7973" s="5" t="s">
        <v>40805</v>
      </c>
      <c r="D7973" s="6" t="s">
        <v>40806</v>
      </c>
      <c r="E7973" s="5" t="s">
        <v>40671</v>
      </c>
      <c r="F7973" s="5" t="s">
        <v>39946</v>
      </c>
      <c r="G7973" s="6" t="s">
        <v>40807</v>
      </c>
      <c r="H7973" s="5" t="s">
        <v>40808</v>
      </c>
      <c r="I7973" s="9" t="s">
        <v>40809</v>
      </c>
      <c r="J7973" s="5" t="s">
        <v>93</v>
      </c>
      <c r="K7973" s="4" t="s">
        <v>42</v>
      </c>
    </row>
    <row r="7974">
      <c r="A7974" s="4">
        <v>3200.0</v>
      </c>
      <c r="B7974" s="5" t="s">
        <v>40810</v>
      </c>
      <c r="C7974" s="5" t="s">
        <v>40811</v>
      </c>
      <c r="D7974" s="6" t="s">
        <v>40812</v>
      </c>
      <c r="E7974" s="5" t="s">
        <v>40813</v>
      </c>
      <c r="F7974" s="5" t="s">
        <v>39946</v>
      </c>
      <c r="G7974" s="6" t="s">
        <v>40814</v>
      </c>
      <c r="H7974" s="4" t="s">
        <v>40815</v>
      </c>
      <c r="I7974" s="11" t="s">
        <v>40816</v>
      </c>
      <c r="J7974" s="5" t="s">
        <v>42</v>
      </c>
      <c r="K7974" s="5" t="s">
        <v>109</v>
      </c>
    </row>
    <row r="7975">
      <c r="A7975" s="4">
        <v>3201.0</v>
      </c>
      <c r="B7975" s="5" t="s">
        <v>2833</v>
      </c>
      <c r="C7975" s="5" t="s">
        <v>40817</v>
      </c>
      <c r="D7975" s="6" t="s">
        <v>40818</v>
      </c>
      <c r="E7975" s="5" t="s">
        <v>40813</v>
      </c>
      <c r="F7975" s="5" t="s">
        <v>39946</v>
      </c>
      <c r="G7975" s="6" t="s">
        <v>40814</v>
      </c>
      <c r="H7975" s="4" t="s">
        <v>40815</v>
      </c>
      <c r="I7975" s="11" t="s">
        <v>40816</v>
      </c>
      <c r="J7975" s="5" t="s">
        <v>42</v>
      </c>
      <c r="K7975" s="5" t="s">
        <v>109</v>
      </c>
    </row>
    <row r="7976">
      <c r="A7976" s="4">
        <v>3199.0</v>
      </c>
      <c r="B7976" s="5" t="s">
        <v>40819</v>
      </c>
      <c r="C7976" s="5" t="s">
        <v>40820</v>
      </c>
      <c r="D7976" s="6" t="s">
        <v>40812</v>
      </c>
      <c r="E7976" s="5" t="s">
        <v>40813</v>
      </c>
      <c r="F7976" s="5" t="s">
        <v>39946</v>
      </c>
      <c r="G7976" s="6" t="s">
        <v>40821</v>
      </c>
      <c r="H7976" s="5" t="s">
        <v>40822</v>
      </c>
      <c r="I7976" s="8" t="s">
        <v>34717</v>
      </c>
      <c r="J7976" s="5" t="s">
        <v>42</v>
      </c>
      <c r="K7976" s="5" t="s">
        <v>711</v>
      </c>
    </row>
    <row r="7977">
      <c r="A7977" s="4">
        <v>3198.0</v>
      </c>
      <c r="B7977" s="5" t="s">
        <v>40823</v>
      </c>
      <c r="C7977" s="5" t="s">
        <v>40824</v>
      </c>
      <c r="D7977" s="6" t="s">
        <v>40812</v>
      </c>
      <c r="E7977" s="5" t="s">
        <v>40813</v>
      </c>
      <c r="F7977" s="5" t="s">
        <v>39946</v>
      </c>
      <c r="G7977" s="6" t="s">
        <v>40825</v>
      </c>
      <c r="H7977" s="5" t="s">
        <v>40826</v>
      </c>
      <c r="I7977" s="8" t="s">
        <v>40827</v>
      </c>
      <c r="J7977" s="5" t="s">
        <v>51</v>
      </c>
      <c r="K7977" s="5" t="s">
        <v>4685</v>
      </c>
    </row>
    <row r="7978">
      <c r="A7978" s="4">
        <v>3197.0</v>
      </c>
      <c r="B7978" s="5" t="s">
        <v>40828</v>
      </c>
      <c r="C7978" s="5" t="s">
        <v>40829</v>
      </c>
      <c r="D7978" s="6" t="s">
        <v>40812</v>
      </c>
      <c r="E7978" s="5" t="s">
        <v>40813</v>
      </c>
      <c r="F7978" s="5" t="s">
        <v>39946</v>
      </c>
      <c r="G7978" s="6" t="s">
        <v>40830</v>
      </c>
      <c r="H7978" s="5" t="s">
        <v>40831</v>
      </c>
      <c r="I7978" s="8" t="s">
        <v>40832</v>
      </c>
      <c r="J7978" s="5" t="s">
        <v>18</v>
      </c>
      <c r="K7978" s="5" t="s">
        <v>1014</v>
      </c>
    </row>
    <row r="7979">
      <c r="A7979" s="4">
        <v>3196.0</v>
      </c>
      <c r="B7979" s="5" t="s">
        <v>40833</v>
      </c>
      <c r="C7979" s="5" t="s">
        <v>40834</v>
      </c>
      <c r="D7979" s="6" t="s">
        <v>40812</v>
      </c>
      <c r="E7979" s="5" t="s">
        <v>40813</v>
      </c>
      <c r="F7979" s="5" t="s">
        <v>39946</v>
      </c>
      <c r="G7979" s="6" t="s">
        <v>40835</v>
      </c>
      <c r="H7979" s="5" t="s">
        <v>40836</v>
      </c>
      <c r="I7979" s="8" t="s">
        <v>40837</v>
      </c>
      <c r="J7979" s="5" t="s">
        <v>51</v>
      </c>
      <c r="K7979" s="5" t="s">
        <v>280</v>
      </c>
    </row>
    <row r="7980">
      <c r="A7980" s="4">
        <v>3195.0</v>
      </c>
      <c r="B7980" s="5" t="s">
        <v>40838</v>
      </c>
      <c r="C7980" s="5" t="s">
        <v>40839</v>
      </c>
      <c r="D7980" s="6" t="s">
        <v>40812</v>
      </c>
      <c r="E7980" s="5" t="s">
        <v>40813</v>
      </c>
      <c r="F7980" s="5" t="s">
        <v>39946</v>
      </c>
      <c r="G7980" s="6" t="s">
        <v>40840</v>
      </c>
      <c r="H7980" s="5" t="s">
        <v>40841</v>
      </c>
      <c r="I7980" s="8" t="s">
        <v>40832</v>
      </c>
      <c r="J7980" s="5" t="s">
        <v>93</v>
      </c>
      <c r="K7980" s="5" t="s">
        <v>1014</v>
      </c>
    </row>
    <row r="7981">
      <c r="A7981" s="4">
        <v>3194.0</v>
      </c>
      <c r="B7981" s="5" t="s">
        <v>40842</v>
      </c>
      <c r="C7981" s="5" t="s">
        <v>40843</v>
      </c>
      <c r="D7981" s="6" t="s">
        <v>40812</v>
      </c>
      <c r="E7981" s="5" t="s">
        <v>40813</v>
      </c>
      <c r="F7981" s="5" t="s">
        <v>39946</v>
      </c>
      <c r="G7981" s="6" t="s">
        <v>40844</v>
      </c>
      <c r="H7981" s="5" t="s">
        <v>40845</v>
      </c>
      <c r="I7981" s="9" t="s">
        <v>40846</v>
      </c>
      <c r="J7981" s="5" t="s">
        <v>18</v>
      </c>
      <c r="K7981" s="5" t="s">
        <v>721</v>
      </c>
    </row>
    <row r="7982">
      <c r="A7982" s="4">
        <v>3193.0</v>
      </c>
      <c r="B7982" s="5" t="s">
        <v>1022</v>
      </c>
      <c r="C7982" s="5" t="s">
        <v>40847</v>
      </c>
      <c r="D7982" s="6" t="s">
        <v>40812</v>
      </c>
      <c r="E7982" s="5" t="s">
        <v>40813</v>
      </c>
      <c r="F7982" s="5" t="s">
        <v>39946</v>
      </c>
      <c r="G7982" s="6" t="s">
        <v>40848</v>
      </c>
      <c r="H7982" s="5" t="s">
        <v>40849</v>
      </c>
      <c r="I7982" s="9" t="s">
        <v>1026</v>
      </c>
      <c r="J7982" s="5" t="s">
        <v>51</v>
      </c>
      <c r="K7982" s="5" t="s">
        <v>126</v>
      </c>
    </row>
    <row r="7983">
      <c r="A7983" s="4">
        <v>3192.0</v>
      </c>
      <c r="B7983" s="5" t="s">
        <v>40850</v>
      </c>
      <c r="C7983" s="5" t="s">
        <v>40851</v>
      </c>
      <c r="D7983" s="6" t="s">
        <v>40812</v>
      </c>
      <c r="E7983" s="5" t="s">
        <v>40813</v>
      </c>
      <c r="F7983" s="5" t="s">
        <v>39946</v>
      </c>
      <c r="G7983" s="6" t="s">
        <v>40852</v>
      </c>
      <c r="H7983" s="7" t="s">
        <v>40853</v>
      </c>
      <c r="I7983" s="11" t="s">
        <v>40854</v>
      </c>
      <c r="J7983" s="5" t="s">
        <v>108</v>
      </c>
      <c r="K7983" s="5" t="s">
        <v>201</v>
      </c>
    </row>
    <row r="7984">
      <c r="A7984" s="4">
        <v>3191.0</v>
      </c>
      <c r="B7984" s="5" t="s">
        <v>40855</v>
      </c>
      <c r="C7984" s="5" t="s">
        <v>40856</v>
      </c>
      <c r="D7984" s="6" t="s">
        <v>40857</v>
      </c>
      <c r="E7984" s="5" t="s">
        <v>40858</v>
      </c>
      <c r="F7984" s="5" t="s">
        <v>39946</v>
      </c>
      <c r="G7984" s="6" t="s">
        <v>40859</v>
      </c>
      <c r="H7984" s="5" t="s">
        <v>40860</v>
      </c>
      <c r="I7984" s="8" t="s">
        <v>40861</v>
      </c>
      <c r="J7984" s="5" t="s">
        <v>42</v>
      </c>
      <c r="K7984" s="5" t="s">
        <v>152</v>
      </c>
    </row>
    <row r="7985">
      <c r="A7985" s="4">
        <v>3190.0</v>
      </c>
      <c r="B7985" s="5" t="s">
        <v>40862</v>
      </c>
      <c r="C7985" s="5" t="s">
        <v>40863</v>
      </c>
      <c r="D7985" s="6" t="s">
        <v>40864</v>
      </c>
      <c r="E7985" s="5" t="s">
        <v>40865</v>
      </c>
      <c r="F7985" s="5" t="s">
        <v>39946</v>
      </c>
      <c r="G7985" s="6" t="s">
        <v>40866</v>
      </c>
      <c r="H7985" s="5" t="s">
        <v>40867</v>
      </c>
      <c r="I7985" s="11" t="s">
        <v>40868</v>
      </c>
      <c r="J7985" s="5" t="s">
        <v>42</v>
      </c>
      <c r="K7985" s="5" t="s">
        <v>7842</v>
      </c>
    </row>
    <row r="7986">
      <c r="A7986" s="4">
        <v>3189.0</v>
      </c>
      <c r="B7986" s="5" t="s">
        <v>40869</v>
      </c>
      <c r="C7986" s="5" t="s">
        <v>40870</v>
      </c>
      <c r="D7986" s="6" t="s">
        <v>40871</v>
      </c>
      <c r="E7986" s="5" t="s">
        <v>40872</v>
      </c>
      <c r="F7986" s="5" t="s">
        <v>39946</v>
      </c>
      <c r="G7986" s="6" t="s">
        <v>40873</v>
      </c>
      <c r="H7986" s="7" t="s">
        <v>40874</v>
      </c>
      <c r="I7986" s="8" t="s">
        <v>40875</v>
      </c>
      <c r="J7986" s="5" t="s">
        <v>108</v>
      </c>
      <c r="K7986" s="5" t="s">
        <v>679</v>
      </c>
    </row>
    <row r="7987">
      <c r="A7987" s="4">
        <v>3188.0</v>
      </c>
      <c r="B7987" s="5" t="s">
        <v>40876</v>
      </c>
      <c r="C7987" s="5" t="s">
        <v>40877</v>
      </c>
      <c r="D7987" s="6" t="s">
        <v>40878</v>
      </c>
      <c r="E7987" s="5" t="s">
        <v>40879</v>
      </c>
      <c r="F7987" s="5" t="s">
        <v>39946</v>
      </c>
      <c r="G7987" s="6" t="s">
        <v>40880</v>
      </c>
      <c r="H7987" s="5" t="s">
        <v>40881</v>
      </c>
      <c r="I7987" s="8" t="s">
        <v>40882</v>
      </c>
      <c r="J7987" s="5" t="s">
        <v>108</v>
      </c>
      <c r="K7987" s="4" t="s">
        <v>42</v>
      </c>
    </row>
    <row r="7988">
      <c r="A7988" s="4">
        <v>3187.0</v>
      </c>
      <c r="B7988" s="5" t="s">
        <v>40883</v>
      </c>
      <c r="C7988" s="5" t="s">
        <v>40884</v>
      </c>
      <c r="D7988" s="6" t="s">
        <v>40885</v>
      </c>
      <c r="E7988" s="5" t="s">
        <v>40872</v>
      </c>
      <c r="F7988" s="5" t="s">
        <v>39946</v>
      </c>
      <c r="G7988" s="6" t="s">
        <v>40886</v>
      </c>
      <c r="H7988" s="5" t="s">
        <v>40887</v>
      </c>
      <c r="I7988" s="8" t="s">
        <v>40888</v>
      </c>
      <c r="J7988" s="5" t="s">
        <v>42</v>
      </c>
      <c r="K7988" s="5" t="s">
        <v>308</v>
      </c>
    </row>
    <row r="7989">
      <c r="A7989" s="4">
        <v>3186.0</v>
      </c>
      <c r="B7989" s="5" t="s">
        <v>40889</v>
      </c>
      <c r="C7989" s="5" t="s">
        <v>40890</v>
      </c>
      <c r="D7989" s="6" t="s">
        <v>40864</v>
      </c>
      <c r="E7989" s="5" t="s">
        <v>40865</v>
      </c>
      <c r="F7989" s="5" t="s">
        <v>39946</v>
      </c>
      <c r="G7989" s="6" t="s">
        <v>40891</v>
      </c>
      <c r="H7989" s="5" t="s">
        <v>40892</v>
      </c>
      <c r="I7989" s="8" t="s">
        <v>40893</v>
      </c>
      <c r="J7989" s="5" t="s">
        <v>18</v>
      </c>
      <c r="K7989" s="4" t="s">
        <v>42</v>
      </c>
    </row>
    <row r="7990">
      <c r="A7990" s="4">
        <v>3185.0</v>
      </c>
      <c r="B7990" s="5" t="s">
        <v>40894</v>
      </c>
      <c r="C7990" s="5" t="s">
        <v>40895</v>
      </c>
      <c r="D7990" s="6" t="s">
        <v>40871</v>
      </c>
      <c r="E7990" s="5" t="s">
        <v>40872</v>
      </c>
      <c r="F7990" s="5" t="s">
        <v>39946</v>
      </c>
      <c r="G7990" s="6" t="s">
        <v>40896</v>
      </c>
      <c r="H7990" s="7" t="s">
        <v>40897</v>
      </c>
      <c r="I7990" s="8" t="s">
        <v>40898</v>
      </c>
      <c r="J7990" s="5" t="s">
        <v>42</v>
      </c>
      <c r="K7990" s="5" t="s">
        <v>85</v>
      </c>
    </row>
    <row r="7991">
      <c r="A7991" s="4">
        <v>3184.0</v>
      </c>
      <c r="B7991" s="5" t="s">
        <v>40899</v>
      </c>
      <c r="C7991" s="5" t="s">
        <v>40870</v>
      </c>
      <c r="D7991" s="6" t="s">
        <v>40871</v>
      </c>
      <c r="E7991" s="5" t="s">
        <v>40872</v>
      </c>
      <c r="F7991" s="5" t="s">
        <v>39946</v>
      </c>
      <c r="G7991" s="6" t="s">
        <v>40900</v>
      </c>
      <c r="H7991" s="7" t="s">
        <v>40901</v>
      </c>
      <c r="I7991" s="8" t="str">
        <f>LOWER(SUBSTITUTE(SUBSTITUTE(SUBSTITUTE(SUBSTITUTE(SUBSTITUTE(SUBSTITUTE(SUBSTITUTE(B7991,"S.L.",""),"SL",""),"S.A.",""),"SA","")," ",""),".",""),",",""))&amp;".com"</f>
        <v>podadelpas.com</v>
      </c>
      <c r="J7991" s="5" t="s">
        <v>108</v>
      </c>
      <c r="K7991" s="5" t="s">
        <v>43</v>
      </c>
    </row>
    <row r="7992">
      <c r="A7992" s="4">
        <v>3183.0</v>
      </c>
      <c r="B7992" s="5" t="s">
        <v>40902</v>
      </c>
      <c r="C7992" s="5" t="s">
        <v>40903</v>
      </c>
      <c r="D7992" s="6" t="s">
        <v>40904</v>
      </c>
      <c r="E7992" s="5" t="s">
        <v>40905</v>
      </c>
      <c r="F7992" s="5" t="s">
        <v>39946</v>
      </c>
      <c r="G7992" s="6" t="s">
        <v>40906</v>
      </c>
      <c r="H7992" s="5" t="s">
        <v>40907</v>
      </c>
      <c r="I7992" s="8" t="s">
        <v>40908</v>
      </c>
      <c r="J7992" s="5" t="s">
        <v>108</v>
      </c>
      <c r="K7992" s="5" t="s">
        <v>578</v>
      </c>
    </row>
    <row r="7993">
      <c r="A7993" s="4">
        <v>3182.0</v>
      </c>
      <c r="B7993" s="5" t="s">
        <v>40909</v>
      </c>
      <c r="C7993" s="5" t="s">
        <v>40910</v>
      </c>
      <c r="D7993" s="6" t="s">
        <v>40904</v>
      </c>
      <c r="E7993" s="5" t="s">
        <v>40905</v>
      </c>
      <c r="F7993" s="5" t="s">
        <v>39946</v>
      </c>
      <c r="G7993" s="6" t="s">
        <v>40911</v>
      </c>
      <c r="H7993" s="7" t="s">
        <v>40912</v>
      </c>
      <c r="I7993" s="8" t="str">
        <f>LOWER(SUBSTITUTE(SUBSTITUTE(SUBSTITUTE(SUBSTITUTE(SUBSTITUTE(SUBSTITUTE(SUBSTITUTE(B7993,"S.L.",""),"SL",""),"S.A.",""),"SA","")," ",""),".",""),",",""))&amp;".com"</f>
        <v>eljazmin.com</v>
      </c>
      <c r="J7993" s="5" t="s">
        <v>51</v>
      </c>
      <c r="K7993" s="5" t="s">
        <v>294</v>
      </c>
    </row>
    <row r="7994">
      <c r="A7994" s="4">
        <v>3181.0</v>
      </c>
      <c r="B7994" s="5" t="s">
        <v>40913</v>
      </c>
      <c r="C7994" s="5" t="s">
        <v>40914</v>
      </c>
      <c r="D7994" s="6" t="s">
        <v>40915</v>
      </c>
      <c r="E7994" s="5" t="s">
        <v>40858</v>
      </c>
      <c r="F7994" s="5" t="s">
        <v>39946</v>
      </c>
      <c r="G7994" s="6" t="s">
        <v>40916</v>
      </c>
      <c r="H7994" s="4" t="s">
        <v>40917</v>
      </c>
      <c r="I7994" s="8" t="s">
        <v>40918</v>
      </c>
      <c r="J7994" s="5" t="s">
        <v>51</v>
      </c>
      <c r="K7994" s="5" t="s">
        <v>280</v>
      </c>
    </row>
    <row r="7995">
      <c r="A7995" s="4">
        <v>3180.0</v>
      </c>
      <c r="B7995" s="5" t="s">
        <v>40919</v>
      </c>
      <c r="C7995" s="5" t="s">
        <v>40920</v>
      </c>
      <c r="D7995" s="6" t="s">
        <v>40921</v>
      </c>
      <c r="E7995" s="5" t="s">
        <v>40905</v>
      </c>
      <c r="F7995" s="5" t="s">
        <v>39946</v>
      </c>
      <c r="G7995" s="6" t="s">
        <v>40922</v>
      </c>
      <c r="H7995" s="5" t="s">
        <v>40923</v>
      </c>
      <c r="I7995" s="9" t="s">
        <v>40924</v>
      </c>
      <c r="J7995" s="5" t="s">
        <v>18</v>
      </c>
      <c r="K7995" s="5" t="s">
        <v>201</v>
      </c>
    </row>
    <row r="7996">
      <c r="A7996" s="4">
        <v>3179.0</v>
      </c>
      <c r="B7996" s="5" t="s">
        <v>40925</v>
      </c>
      <c r="C7996" s="5" t="s">
        <v>40926</v>
      </c>
      <c r="D7996" s="6" t="s">
        <v>40927</v>
      </c>
      <c r="E7996" s="5" t="s">
        <v>40928</v>
      </c>
      <c r="F7996" s="5" t="s">
        <v>39946</v>
      </c>
      <c r="G7996" s="6" t="s">
        <v>40929</v>
      </c>
      <c r="H7996" s="5" t="s">
        <v>40930</v>
      </c>
      <c r="I7996" s="8" t="s">
        <v>40931</v>
      </c>
      <c r="J7996" s="5" t="s">
        <v>42</v>
      </c>
      <c r="K7996" s="5" t="s">
        <v>74</v>
      </c>
    </row>
    <row r="7997">
      <c r="A7997" s="4">
        <v>3178.0</v>
      </c>
      <c r="B7997" s="5" t="s">
        <v>40932</v>
      </c>
      <c r="C7997" s="5" t="s">
        <v>40933</v>
      </c>
      <c r="D7997" s="6" t="s">
        <v>40927</v>
      </c>
      <c r="E7997" s="5" t="s">
        <v>40928</v>
      </c>
      <c r="F7997" s="5" t="s">
        <v>39946</v>
      </c>
      <c r="G7997" s="6" t="s">
        <v>40934</v>
      </c>
      <c r="H7997" s="4" t="s">
        <v>40935</v>
      </c>
      <c r="I7997" s="11" t="s">
        <v>40936</v>
      </c>
      <c r="J7997" s="5" t="s">
        <v>51</v>
      </c>
      <c r="K7997" s="4" t="s">
        <v>42</v>
      </c>
    </row>
    <row r="7998">
      <c r="A7998" s="4">
        <v>3177.0</v>
      </c>
      <c r="B7998" s="5" t="s">
        <v>40937</v>
      </c>
      <c r="C7998" s="5" t="s">
        <v>40938</v>
      </c>
      <c r="D7998" s="6" t="s">
        <v>40939</v>
      </c>
      <c r="E7998" s="5" t="s">
        <v>40928</v>
      </c>
      <c r="F7998" s="5" t="s">
        <v>39946</v>
      </c>
      <c r="G7998" s="6" t="s">
        <v>40940</v>
      </c>
      <c r="H7998" s="4" t="s">
        <v>40941</v>
      </c>
      <c r="I7998" s="8" t="s">
        <v>40942</v>
      </c>
      <c r="J7998" s="5" t="s">
        <v>42</v>
      </c>
      <c r="K7998" s="5" t="s">
        <v>1410</v>
      </c>
    </row>
    <row r="7999">
      <c r="A7999" s="4">
        <v>3176.0</v>
      </c>
      <c r="B7999" s="5" t="s">
        <v>40943</v>
      </c>
      <c r="C7999" s="5" t="s">
        <v>40944</v>
      </c>
      <c r="D7999" s="6" t="s">
        <v>40939</v>
      </c>
      <c r="E7999" s="5" t="s">
        <v>40928</v>
      </c>
      <c r="F7999" s="5" t="s">
        <v>39946</v>
      </c>
      <c r="G7999" s="6" t="s">
        <v>40945</v>
      </c>
      <c r="H7999" s="7" t="s">
        <v>40946</v>
      </c>
      <c r="I7999" s="8" t="str">
        <f>LOWER(SUBSTITUTE(SUBSTITUTE(SUBSTITUTE(SUBSTITUTE(SUBSTITUTE(SUBSTITUTE(SUBSTITUTE(B7999,"S.L.",""),"SL",""),"S.A.",""),"SA","")," ",""),".",""),",",""))&amp;".com"</f>
        <v>copacabana2.com</v>
      </c>
      <c r="J7999" s="5" t="s">
        <v>42</v>
      </c>
      <c r="K7999" s="4" t="s">
        <v>42</v>
      </c>
    </row>
    <row r="8000">
      <c r="A8000" s="4">
        <v>3175.0</v>
      </c>
      <c r="B8000" s="5" t="s">
        <v>40947</v>
      </c>
      <c r="C8000" s="5" t="s">
        <v>40948</v>
      </c>
      <c r="D8000" s="6" t="s">
        <v>40949</v>
      </c>
      <c r="E8000" s="5" t="s">
        <v>40947</v>
      </c>
      <c r="F8000" s="5" t="s">
        <v>39946</v>
      </c>
      <c r="G8000" s="6" t="s">
        <v>40950</v>
      </c>
      <c r="H8000" s="5" t="s">
        <v>40951</v>
      </c>
      <c r="I8000" s="8" t="s">
        <v>40952</v>
      </c>
      <c r="J8000" s="5" t="s">
        <v>42</v>
      </c>
      <c r="K8000" s="5" t="s">
        <v>35</v>
      </c>
    </row>
    <row r="8001">
      <c r="A8001" s="4">
        <v>3174.0</v>
      </c>
      <c r="B8001" s="5" t="s">
        <v>40953</v>
      </c>
      <c r="C8001" s="5" t="s">
        <v>40954</v>
      </c>
      <c r="D8001" s="6" t="s">
        <v>40955</v>
      </c>
      <c r="E8001" s="5" t="s">
        <v>40233</v>
      </c>
      <c r="F8001" s="5" t="s">
        <v>39946</v>
      </c>
      <c r="G8001" s="6" t="s">
        <v>40956</v>
      </c>
      <c r="H8001" s="7" t="s">
        <v>40957</v>
      </c>
      <c r="I8001" s="8" t="str">
        <f>LOWER(SUBSTITUTE(SUBSTITUTE(SUBSTITUTE(SUBSTITUTE(SUBSTITUTE(SUBSTITUTE(SUBSTITUTE(B8001,"S.L.",""),"SL",""),"S.A.",""),"SA","")," ",""),".",""),",",""))&amp;".com"</f>
        <v>promocionesturisticasbezana.com</v>
      </c>
      <c r="J8001" s="5" t="s">
        <v>42</v>
      </c>
      <c r="K8001" s="4" t="s">
        <v>42</v>
      </c>
    </row>
    <row r="8002">
      <c r="A8002" s="4">
        <v>3173.0</v>
      </c>
      <c r="B8002" s="5" t="s">
        <v>40958</v>
      </c>
      <c r="C8002" s="5" t="s">
        <v>40959</v>
      </c>
      <c r="D8002" s="6" t="s">
        <v>40939</v>
      </c>
      <c r="E8002" s="5" t="s">
        <v>40928</v>
      </c>
      <c r="F8002" s="5" t="s">
        <v>39946</v>
      </c>
      <c r="G8002" s="6" t="s">
        <v>40960</v>
      </c>
      <c r="H8002" s="7" t="s">
        <v>40961</v>
      </c>
      <c r="I8002" s="19" t="s">
        <v>40962</v>
      </c>
      <c r="J8002" s="5" t="s">
        <v>51</v>
      </c>
      <c r="K8002" s="5" t="s">
        <v>35</v>
      </c>
    </row>
    <row r="8003">
      <c r="A8003" s="4">
        <v>3172.0</v>
      </c>
      <c r="B8003" s="5" t="s">
        <v>40963</v>
      </c>
      <c r="C8003" s="5" t="s">
        <v>40964</v>
      </c>
      <c r="D8003" s="6" t="s">
        <v>40965</v>
      </c>
      <c r="E8003" s="5" t="s">
        <v>40233</v>
      </c>
      <c r="F8003" s="5" t="s">
        <v>39946</v>
      </c>
      <c r="G8003" s="6" t="s">
        <v>40966</v>
      </c>
      <c r="H8003" s="5" t="s">
        <v>40967</v>
      </c>
      <c r="I8003" s="8" t="s">
        <v>40968</v>
      </c>
      <c r="J8003" s="5" t="s">
        <v>18</v>
      </c>
      <c r="K8003" s="5" t="s">
        <v>170</v>
      </c>
    </row>
    <row r="8004">
      <c r="A8004" s="4">
        <v>3171.0</v>
      </c>
      <c r="B8004" s="5" t="s">
        <v>40969</v>
      </c>
      <c r="C8004" s="5" t="s">
        <v>40970</v>
      </c>
      <c r="D8004" s="6" t="s">
        <v>40965</v>
      </c>
      <c r="E8004" s="5" t="s">
        <v>40233</v>
      </c>
      <c r="F8004" s="5" t="s">
        <v>39946</v>
      </c>
      <c r="G8004" s="6" t="s">
        <v>40971</v>
      </c>
      <c r="H8004" s="5" t="s">
        <v>40972</v>
      </c>
      <c r="I8004" s="8" t="s">
        <v>40973</v>
      </c>
      <c r="J8004" s="5" t="s">
        <v>93</v>
      </c>
      <c r="K8004" s="5" t="s">
        <v>1014</v>
      </c>
    </row>
    <row r="8005">
      <c r="A8005" s="4">
        <v>3170.0</v>
      </c>
      <c r="B8005" s="5" t="s">
        <v>40974</v>
      </c>
      <c r="C8005" s="5" t="s">
        <v>40975</v>
      </c>
      <c r="D8005" s="6" t="s">
        <v>40976</v>
      </c>
      <c r="E8005" s="5" t="s">
        <v>40977</v>
      </c>
      <c r="F8005" s="5" t="s">
        <v>39946</v>
      </c>
      <c r="G8005" s="6" t="s">
        <v>40978</v>
      </c>
      <c r="H8005" s="5" t="s">
        <v>40979</v>
      </c>
      <c r="I8005" s="9" t="s">
        <v>40980</v>
      </c>
      <c r="J8005" s="5" t="s">
        <v>42</v>
      </c>
      <c r="K8005" s="5" t="s">
        <v>260</v>
      </c>
    </row>
    <row r="8006">
      <c r="A8006" s="4">
        <v>3169.0</v>
      </c>
      <c r="B8006" s="5" t="s">
        <v>10123</v>
      </c>
      <c r="C8006" s="5" t="s">
        <v>40981</v>
      </c>
      <c r="D8006" s="6" t="s">
        <v>40982</v>
      </c>
      <c r="E8006" s="5" t="s">
        <v>40983</v>
      </c>
      <c r="F8006" s="5" t="s">
        <v>39946</v>
      </c>
      <c r="G8006" s="6" t="s">
        <v>40984</v>
      </c>
      <c r="H8006" s="5" t="s">
        <v>15766</v>
      </c>
      <c r="I8006" s="8" t="s">
        <v>40985</v>
      </c>
      <c r="J8006" s="5" t="s">
        <v>108</v>
      </c>
      <c r="K8006" s="5" t="s">
        <v>1427</v>
      </c>
    </row>
    <row r="8007">
      <c r="A8007" s="4">
        <v>3168.0</v>
      </c>
      <c r="B8007" s="5" t="s">
        <v>40986</v>
      </c>
      <c r="C8007" s="5" t="s">
        <v>40987</v>
      </c>
      <c r="D8007" s="6" t="s">
        <v>40988</v>
      </c>
      <c r="E8007" s="5" t="s">
        <v>40983</v>
      </c>
      <c r="F8007" s="5" t="s">
        <v>39946</v>
      </c>
      <c r="G8007" s="6" t="s">
        <v>40989</v>
      </c>
      <c r="H8007" s="5" t="s">
        <v>40990</v>
      </c>
      <c r="I8007" s="8" t="s">
        <v>40991</v>
      </c>
      <c r="J8007" s="5" t="s">
        <v>93</v>
      </c>
      <c r="K8007" s="5" t="s">
        <v>1375</v>
      </c>
    </row>
    <row r="8008">
      <c r="A8008" s="4">
        <v>3167.0</v>
      </c>
      <c r="B8008" s="5" t="s">
        <v>40992</v>
      </c>
      <c r="C8008" s="5" t="s">
        <v>40993</v>
      </c>
      <c r="D8008" s="6" t="s">
        <v>40994</v>
      </c>
      <c r="E8008" s="5" t="s">
        <v>40995</v>
      </c>
      <c r="F8008" s="5" t="s">
        <v>39946</v>
      </c>
      <c r="G8008" s="6" t="s">
        <v>40996</v>
      </c>
      <c r="H8008" s="7" t="s">
        <v>40997</v>
      </c>
      <c r="I8008" s="4" t="str">
        <f>LOWER(SUBSTITUTE(SUBSTITUTE(SUBSTITUTE(SUBSTITUTE(SUBSTITUTE(SUBSTITUTE(SUBSTITUTE(B8008,"S.L.",""),"SL",""),"S.A.",""),"SA","")," ",""),".",""),",",""))&amp;".com"</f>
        <v>hotelcantábrico.com</v>
      </c>
      <c r="J8008" s="5" t="s">
        <v>108</v>
      </c>
      <c r="K8008" s="5" t="s">
        <v>921</v>
      </c>
    </row>
    <row r="8009">
      <c r="A8009" s="4">
        <v>3166.0</v>
      </c>
      <c r="B8009" s="5" t="s">
        <v>40998</v>
      </c>
      <c r="C8009" s="5" t="s">
        <v>40999</v>
      </c>
      <c r="D8009" s="6" t="s">
        <v>40994</v>
      </c>
      <c r="E8009" s="5" t="s">
        <v>40995</v>
      </c>
      <c r="F8009" s="5" t="s">
        <v>39946</v>
      </c>
      <c r="G8009" s="6" t="s">
        <v>41000</v>
      </c>
      <c r="H8009" s="5" t="s">
        <v>39889</v>
      </c>
      <c r="I8009" s="8" t="s">
        <v>41001</v>
      </c>
      <c r="J8009" s="5" t="s">
        <v>18</v>
      </c>
      <c r="K8009" s="5" t="s">
        <v>1427</v>
      </c>
    </row>
    <row r="8010">
      <c r="A8010" s="4">
        <v>3165.0</v>
      </c>
      <c r="B8010" s="5" t="s">
        <v>41002</v>
      </c>
      <c r="C8010" s="5" t="s">
        <v>41003</v>
      </c>
      <c r="D8010" s="6" t="s">
        <v>41004</v>
      </c>
      <c r="E8010" s="5" t="s">
        <v>41005</v>
      </c>
      <c r="F8010" s="5" t="s">
        <v>39946</v>
      </c>
      <c r="G8010" s="6" t="s">
        <v>41006</v>
      </c>
      <c r="H8010" s="7" t="s">
        <v>41007</v>
      </c>
      <c r="I8010" s="8" t="str">
        <f t="shared" ref="I8010:I8011" si="80">LOWER(SUBSTITUTE(SUBSTITUTE(SUBSTITUTE(SUBSTITUTE(SUBSTITUTE(SUBSTITUTE(SUBSTITUTE(B8010,"S.L.",""),"SL",""),"S.A.",""),"SA","")," ",""),".",""),",",""))&amp;".com"</f>
        <v>villapasiega.com</v>
      </c>
      <c r="J8010" s="5" t="s">
        <v>51</v>
      </c>
      <c r="K8010" s="5" t="s">
        <v>975</v>
      </c>
    </row>
    <row r="8011">
      <c r="A8011" s="4">
        <v>3164.0</v>
      </c>
      <c r="B8011" s="5" t="s">
        <v>41008</v>
      </c>
      <c r="C8011" s="5" t="s">
        <v>41009</v>
      </c>
      <c r="D8011" s="6" t="s">
        <v>41010</v>
      </c>
      <c r="E8011" s="5" t="s">
        <v>41011</v>
      </c>
      <c r="F8011" s="5" t="s">
        <v>39946</v>
      </c>
      <c r="G8011" s="6" t="s">
        <v>41012</v>
      </c>
      <c r="H8011" s="7" t="s">
        <v>41013</v>
      </c>
      <c r="I8011" s="8" t="str">
        <f t="shared" si="80"/>
        <v>lospasiegos.com</v>
      </c>
      <c r="J8011" s="5" t="s">
        <v>42</v>
      </c>
      <c r="K8011" s="5" t="s">
        <v>1410</v>
      </c>
    </row>
    <row r="8012">
      <c r="A8012" s="4">
        <v>3163.0</v>
      </c>
      <c r="B8012" s="5" t="s">
        <v>41014</v>
      </c>
      <c r="C8012" s="5" t="s">
        <v>41015</v>
      </c>
      <c r="D8012" s="6" t="s">
        <v>41010</v>
      </c>
      <c r="E8012" s="5" t="s">
        <v>41011</v>
      </c>
      <c r="F8012" s="5" t="s">
        <v>39946</v>
      </c>
      <c r="G8012" s="6" t="s">
        <v>41016</v>
      </c>
      <c r="H8012" s="5" t="s">
        <v>41017</v>
      </c>
      <c r="I8012" s="8" t="s">
        <v>41018</v>
      </c>
      <c r="J8012" s="5" t="s">
        <v>18</v>
      </c>
      <c r="K8012" s="4" t="s">
        <v>42</v>
      </c>
    </row>
    <row r="8013">
      <c r="A8013" s="4">
        <v>3162.0</v>
      </c>
      <c r="B8013" s="5" t="s">
        <v>41019</v>
      </c>
      <c r="C8013" s="5" t="s">
        <v>41020</v>
      </c>
      <c r="D8013" s="6" t="s">
        <v>41021</v>
      </c>
      <c r="E8013" s="5" t="s">
        <v>41022</v>
      </c>
      <c r="F8013" s="5" t="s">
        <v>39946</v>
      </c>
      <c r="G8013" s="6" t="s">
        <v>41023</v>
      </c>
      <c r="H8013" s="5" t="s">
        <v>11295</v>
      </c>
      <c r="I8013" s="8" t="s">
        <v>41024</v>
      </c>
      <c r="J8013" s="5" t="s">
        <v>108</v>
      </c>
      <c r="K8013" s="5" t="s">
        <v>1233</v>
      </c>
    </row>
    <row r="8014">
      <c r="A8014" s="4">
        <v>3161.0</v>
      </c>
      <c r="B8014" s="5" t="s">
        <v>41025</v>
      </c>
      <c r="C8014" s="5" t="s">
        <v>41026</v>
      </c>
      <c r="D8014" s="6" t="s">
        <v>41021</v>
      </c>
      <c r="E8014" s="5" t="s">
        <v>41022</v>
      </c>
      <c r="F8014" s="5" t="s">
        <v>39946</v>
      </c>
      <c r="G8014" s="6" t="s">
        <v>41027</v>
      </c>
      <c r="H8014" s="7" t="s">
        <v>41028</v>
      </c>
      <c r="I8014" s="19" t="s">
        <v>41029</v>
      </c>
      <c r="J8014" s="5" t="s">
        <v>108</v>
      </c>
      <c r="K8014" s="5" t="s">
        <v>1233</v>
      </c>
    </row>
    <row r="8015">
      <c r="A8015" s="4">
        <v>3160.0</v>
      </c>
      <c r="B8015" s="5" t="s">
        <v>4389</v>
      </c>
      <c r="C8015" s="5" t="s">
        <v>41030</v>
      </c>
      <c r="D8015" s="6" t="s">
        <v>41021</v>
      </c>
      <c r="E8015" s="5" t="s">
        <v>41022</v>
      </c>
      <c r="F8015" s="5" t="s">
        <v>39946</v>
      </c>
      <c r="G8015" s="6" t="s">
        <v>41031</v>
      </c>
      <c r="H8015" s="7" t="s">
        <v>41032</v>
      </c>
      <c r="I8015" s="19" t="s">
        <v>41033</v>
      </c>
      <c r="J8015" s="5" t="s">
        <v>108</v>
      </c>
      <c r="K8015" s="5" t="s">
        <v>280</v>
      </c>
    </row>
    <row r="8016">
      <c r="A8016" s="4">
        <v>3159.0</v>
      </c>
      <c r="B8016" s="5" t="s">
        <v>41034</v>
      </c>
      <c r="C8016" s="5" t="s">
        <v>41035</v>
      </c>
      <c r="D8016" s="6" t="s">
        <v>41036</v>
      </c>
      <c r="E8016" s="5" t="s">
        <v>41037</v>
      </c>
      <c r="F8016" s="5" t="s">
        <v>39946</v>
      </c>
      <c r="G8016" s="6" t="s">
        <v>41038</v>
      </c>
      <c r="H8016" s="5" t="s">
        <v>40614</v>
      </c>
      <c r="I8016" s="8" t="s">
        <v>40610</v>
      </c>
      <c r="J8016" s="5" t="s">
        <v>93</v>
      </c>
      <c r="K8016" s="5" t="s">
        <v>12282</v>
      </c>
    </row>
    <row r="8017">
      <c r="A8017" s="4">
        <v>3158.0</v>
      </c>
      <c r="B8017" s="5" t="s">
        <v>41039</v>
      </c>
      <c r="C8017" s="5" t="s">
        <v>41040</v>
      </c>
      <c r="D8017" s="6" t="s">
        <v>41036</v>
      </c>
      <c r="E8017" s="5" t="s">
        <v>41037</v>
      </c>
      <c r="F8017" s="5" t="s">
        <v>39946</v>
      </c>
      <c r="G8017" s="6" t="s">
        <v>41041</v>
      </c>
      <c r="H8017" s="7" t="s">
        <v>41042</v>
      </c>
      <c r="I8017" s="19" t="s">
        <v>41043</v>
      </c>
      <c r="J8017" s="5" t="s">
        <v>18</v>
      </c>
      <c r="K8017" s="5" t="s">
        <v>126</v>
      </c>
    </row>
    <row r="8018">
      <c r="A8018" s="4">
        <v>3157.0</v>
      </c>
      <c r="B8018" s="5" t="s">
        <v>41044</v>
      </c>
      <c r="C8018" s="5" t="s">
        <v>41045</v>
      </c>
      <c r="D8018" s="6" t="s">
        <v>41046</v>
      </c>
      <c r="E8018" s="5" t="s">
        <v>41047</v>
      </c>
      <c r="F8018" s="5" t="s">
        <v>39946</v>
      </c>
      <c r="G8018" s="6" t="s">
        <v>41048</v>
      </c>
      <c r="H8018" s="5" t="s">
        <v>41049</v>
      </c>
      <c r="I8018" s="8" t="s">
        <v>41050</v>
      </c>
      <c r="J8018" s="5" t="s">
        <v>42</v>
      </c>
      <c r="K8018" s="5" t="s">
        <v>1162</v>
      </c>
    </row>
    <row r="8019">
      <c r="A8019" s="4">
        <v>3156.0</v>
      </c>
      <c r="B8019" s="5" t="s">
        <v>41051</v>
      </c>
      <c r="C8019" s="5" t="s">
        <v>41052</v>
      </c>
      <c r="D8019" s="6" t="s">
        <v>41046</v>
      </c>
      <c r="E8019" s="5" t="s">
        <v>41047</v>
      </c>
      <c r="F8019" s="5" t="s">
        <v>39946</v>
      </c>
      <c r="G8019" s="6" t="s">
        <v>41053</v>
      </c>
      <c r="H8019" s="5" t="s">
        <v>41054</v>
      </c>
      <c r="I8019" s="8" t="s">
        <v>41055</v>
      </c>
      <c r="J8019" s="5" t="s">
        <v>42</v>
      </c>
      <c r="K8019" s="5" t="s">
        <v>35</v>
      </c>
    </row>
    <row r="8020">
      <c r="A8020" s="4">
        <v>3155.0</v>
      </c>
      <c r="B8020" s="5" t="s">
        <v>41056</v>
      </c>
      <c r="C8020" s="5" t="s">
        <v>41057</v>
      </c>
      <c r="D8020" s="6" t="s">
        <v>41058</v>
      </c>
      <c r="E8020" s="5" t="s">
        <v>41047</v>
      </c>
      <c r="F8020" s="5" t="s">
        <v>39946</v>
      </c>
      <c r="G8020" s="6" t="s">
        <v>41059</v>
      </c>
      <c r="H8020" s="5" t="s">
        <v>41060</v>
      </c>
      <c r="I8020" s="8" t="s">
        <v>41061</v>
      </c>
      <c r="J8020" s="5" t="s">
        <v>42</v>
      </c>
      <c r="K8020" s="4" t="s">
        <v>42</v>
      </c>
    </row>
    <row r="8021">
      <c r="A8021" s="4">
        <v>3154.0</v>
      </c>
      <c r="B8021" s="5" t="s">
        <v>41062</v>
      </c>
      <c r="C8021" s="5" t="s">
        <v>41063</v>
      </c>
      <c r="D8021" s="6" t="s">
        <v>41058</v>
      </c>
      <c r="E8021" s="5" t="s">
        <v>41047</v>
      </c>
      <c r="F8021" s="5" t="s">
        <v>39946</v>
      </c>
      <c r="G8021" s="6" t="s">
        <v>41064</v>
      </c>
      <c r="H8021" s="7" t="s">
        <v>41065</v>
      </c>
      <c r="I8021" s="19" t="s">
        <v>41066</v>
      </c>
      <c r="J8021" s="5" t="s">
        <v>18</v>
      </c>
      <c r="K8021" s="5" t="s">
        <v>201</v>
      </c>
    </row>
    <row r="8022">
      <c r="A8022" s="4">
        <v>3153.0</v>
      </c>
      <c r="B8022" s="5" t="s">
        <v>41067</v>
      </c>
      <c r="C8022" s="5" t="s">
        <v>41068</v>
      </c>
      <c r="D8022" s="6" t="s">
        <v>41058</v>
      </c>
      <c r="E8022" s="5" t="s">
        <v>41047</v>
      </c>
      <c r="F8022" s="5" t="s">
        <v>39946</v>
      </c>
      <c r="G8022" s="6" t="s">
        <v>41069</v>
      </c>
      <c r="H8022" s="20" t="s">
        <v>41070</v>
      </c>
      <c r="I8022" s="19" t="s">
        <v>41071</v>
      </c>
      <c r="J8022" s="5" t="s">
        <v>108</v>
      </c>
      <c r="K8022" s="5" t="s">
        <v>19</v>
      </c>
    </row>
    <row r="8023">
      <c r="A8023" s="4">
        <v>3152.0</v>
      </c>
      <c r="B8023" s="5" t="s">
        <v>41072</v>
      </c>
      <c r="C8023" s="5" t="s">
        <v>41073</v>
      </c>
      <c r="D8023" s="6" t="s">
        <v>41058</v>
      </c>
      <c r="E8023" s="5" t="s">
        <v>41047</v>
      </c>
      <c r="F8023" s="5" t="s">
        <v>39946</v>
      </c>
      <c r="G8023" s="6" t="s">
        <v>41074</v>
      </c>
      <c r="H8023" s="5" t="s">
        <v>41075</v>
      </c>
      <c r="I8023" s="8" t="s">
        <v>41076</v>
      </c>
      <c r="J8023" s="5" t="s">
        <v>42</v>
      </c>
      <c r="K8023" s="5" t="s">
        <v>160</v>
      </c>
    </row>
    <row r="8024">
      <c r="A8024" s="4">
        <v>3151.0</v>
      </c>
      <c r="B8024" s="5" t="s">
        <v>41077</v>
      </c>
      <c r="C8024" s="5" t="s">
        <v>41078</v>
      </c>
      <c r="D8024" s="6" t="s">
        <v>41079</v>
      </c>
      <c r="E8024" s="5" t="s">
        <v>41080</v>
      </c>
      <c r="F8024" s="5" t="s">
        <v>39946</v>
      </c>
      <c r="G8024" s="6" t="s">
        <v>41081</v>
      </c>
      <c r="H8024" s="5" t="s">
        <v>41082</v>
      </c>
      <c r="I8024" s="8" t="s">
        <v>41083</v>
      </c>
      <c r="J8024" s="5" t="s">
        <v>42</v>
      </c>
      <c r="K8024" s="5" t="s">
        <v>679</v>
      </c>
    </row>
    <row r="8025">
      <c r="A8025" s="4">
        <v>3150.0</v>
      </c>
      <c r="B8025" s="5" t="s">
        <v>41084</v>
      </c>
      <c r="C8025" s="5" t="s">
        <v>41085</v>
      </c>
      <c r="D8025" s="6" t="s">
        <v>41086</v>
      </c>
      <c r="E8025" s="5" t="s">
        <v>41080</v>
      </c>
      <c r="F8025" s="5" t="s">
        <v>39946</v>
      </c>
      <c r="G8025" s="6" t="s">
        <v>41087</v>
      </c>
      <c r="H8025" s="7" t="s">
        <v>41088</v>
      </c>
      <c r="I8025" s="19" t="s">
        <v>41089</v>
      </c>
      <c r="J8025" s="5" t="s">
        <v>108</v>
      </c>
      <c r="K8025" s="4" t="s">
        <v>42</v>
      </c>
    </row>
    <row r="8026">
      <c r="A8026" s="4">
        <v>3149.0</v>
      </c>
      <c r="B8026" s="5" t="s">
        <v>41090</v>
      </c>
      <c r="C8026" s="5" t="s">
        <v>41091</v>
      </c>
      <c r="D8026" s="6" t="s">
        <v>41092</v>
      </c>
      <c r="E8026" s="5" t="s">
        <v>41093</v>
      </c>
      <c r="F8026" s="5" t="s">
        <v>39946</v>
      </c>
      <c r="G8026" s="6" t="s">
        <v>41094</v>
      </c>
      <c r="H8026" s="20" t="s">
        <v>41095</v>
      </c>
      <c r="I8026" s="19" t="s">
        <v>41096</v>
      </c>
      <c r="J8026" s="5" t="s">
        <v>18</v>
      </c>
      <c r="K8026" s="5" t="s">
        <v>2996</v>
      </c>
    </row>
    <row r="8027">
      <c r="A8027" s="4">
        <v>3148.0</v>
      </c>
      <c r="B8027" s="5" t="s">
        <v>41097</v>
      </c>
      <c r="C8027" s="5" t="s">
        <v>41098</v>
      </c>
      <c r="D8027" s="6" t="s">
        <v>41099</v>
      </c>
      <c r="E8027" s="5" t="s">
        <v>41093</v>
      </c>
      <c r="F8027" s="5" t="s">
        <v>39946</v>
      </c>
      <c r="G8027" s="6" t="s">
        <v>41100</v>
      </c>
      <c r="H8027" s="7" t="s">
        <v>41101</v>
      </c>
      <c r="I8027" s="8" t="str">
        <f>LOWER(SUBSTITUTE(SUBSTITUTE(SUBSTITUTE(SUBSTITUTE(SUBSTITUTE(SUBSTITUTE(SUBSTITUTE(B8027,"S.L.",""),"SL",""),"S.A.",""),"SA","")," ",""),".",""),",",""))&amp;".com"</f>
        <v>hotelelarenaldentander.com</v>
      </c>
      <c r="J8027" s="5" t="s">
        <v>42</v>
      </c>
      <c r="K8027" s="4" t="s">
        <v>42</v>
      </c>
    </row>
    <row r="8028">
      <c r="A8028" s="4">
        <v>3147.0</v>
      </c>
      <c r="B8028" s="5" t="s">
        <v>41102</v>
      </c>
      <c r="C8028" s="5" t="s">
        <v>41103</v>
      </c>
      <c r="D8028" s="6" t="s">
        <v>41104</v>
      </c>
      <c r="E8028" s="5" t="s">
        <v>41093</v>
      </c>
      <c r="F8028" s="5" t="s">
        <v>39946</v>
      </c>
      <c r="G8028" s="6" t="s">
        <v>41105</v>
      </c>
      <c r="H8028" s="7" t="s">
        <v>41106</v>
      </c>
      <c r="I8028" s="19" t="s">
        <v>41107</v>
      </c>
      <c r="J8028" s="5" t="s">
        <v>18</v>
      </c>
      <c r="K8028" s="5" t="s">
        <v>160</v>
      </c>
    </row>
    <row r="8029">
      <c r="A8029" s="4">
        <v>3146.0</v>
      </c>
      <c r="B8029" s="5" t="s">
        <v>41108</v>
      </c>
      <c r="C8029" s="5" t="s">
        <v>41109</v>
      </c>
      <c r="D8029" s="6" t="s">
        <v>41110</v>
      </c>
      <c r="E8029" s="5" t="s">
        <v>41093</v>
      </c>
      <c r="F8029" s="5" t="s">
        <v>39946</v>
      </c>
      <c r="G8029" s="6" t="s">
        <v>41111</v>
      </c>
      <c r="H8029" s="5" t="s">
        <v>41112</v>
      </c>
      <c r="I8029" s="4" t="s">
        <v>41113</v>
      </c>
      <c r="J8029" s="5" t="s">
        <v>42</v>
      </c>
      <c r="K8029" s="4" t="s">
        <v>42</v>
      </c>
    </row>
    <row r="8030">
      <c r="A8030" s="4">
        <v>3145.0</v>
      </c>
      <c r="B8030" s="5" t="s">
        <v>41114</v>
      </c>
      <c r="C8030" s="5" t="s">
        <v>41115</v>
      </c>
      <c r="D8030" s="6" t="s">
        <v>41104</v>
      </c>
      <c r="E8030" s="5" t="s">
        <v>41093</v>
      </c>
      <c r="F8030" s="5" t="s">
        <v>39946</v>
      </c>
      <c r="G8030" s="6" t="s">
        <v>41116</v>
      </c>
      <c r="H8030" s="7" t="s">
        <v>41117</v>
      </c>
      <c r="I8030" s="4" t="str">
        <f>LOWER(SUBSTITUTE(SUBSTITUTE(SUBSTITUTE(SUBSTITUTE(SUBSTITUTE(SUBSTITUTE(SUBSTITUTE(B8030,"S.L.",""),"SL",""),"S.A.",""),"SA","")," ",""),".",""),",",""))&amp;".com"</f>
        <v>hotelpiñamar.com</v>
      </c>
      <c r="J8030" s="5" t="s">
        <v>108</v>
      </c>
      <c r="K8030" s="5" t="s">
        <v>85</v>
      </c>
    </row>
    <row r="8031">
      <c r="A8031" s="4">
        <v>3144.0</v>
      </c>
      <c r="B8031" s="5" t="s">
        <v>41118</v>
      </c>
      <c r="C8031" s="5" t="s">
        <v>41119</v>
      </c>
      <c r="D8031" s="6" t="s">
        <v>41120</v>
      </c>
      <c r="E8031" s="5" t="s">
        <v>41093</v>
      </c>
      <c r="F8031" s="5" t="s">
        <v>39946</v>
      </c>
      <c r="G8031" s="6" t="s">
        <v>41121</v>
      </c>
      <c r="H8031" s="5" t="s">
        <v>41122</v>
      </c>
      <c r="I8031" s="8" t="s">
        <v>41123</v>
      </c>
      <c r="J8031" s="5" t="s">
        <v>93</v>
      </c>
      <c r="K8031" s="5" t="s">
        <v>7529</v>
      </c>
    </row>
    <row r="8032">
      <c r="A8032" s="4">
        <v>3142.0</v>
      </c>
      <c r="B8032" s="5" t="s">
        <v>41124</v>
      </c>
      <c r="C8032" s="5" t="s">
        <v>41125</v>
      </c>
      <c r="D8032" s="6" t="s">
        <v>41120</v>
      </c>
      <c r="E8032" s="5" t="s">
        <v>41093</v>
      </c>
      <c r="F8032" s="5" t="s">
        <v>39946</v>
      </c>
      <c r="G8032" s="6" t="s">
        <v>41126</v>
      </c>
      <c r="H8032" s="5" t="s">
        <v>41127</v>
      </c>
      <c r="I8032" s="8" t="s">
        <v>41128</v>
      </c>
      <c r="J8032" s="5" t="s">
        <v>51</v>
      </c>
      <c r="K8032" s="5" t="s">
        <v>975</v>
      </c>
    </row>
    <row r="8033">
      <c r="A8033" s="4">
        <v>3143.0</v>
      </c>
      <c r="B8033" s="5" t="s">
        <v>41129</v>
      </c>
      <c r="C8033" s="5" t="s">
        <v>41130</v>
      </c>
      <c r="D8033" s="6" t="s">
        <v>41120</v>
      </c>
      <c r="E8033" s="5" t="s">
        <v>41093</v>
      </c>
      <c r="F8033" s="5" t="s">
        <v>39946</v>
      </c>
      <c r="G8033" s="6" t="s">
        <v>41126</v>
      </c>
      <c r="H8033" s="5" t="s">
        <v>41127</v>
      </c>
      <c r="I8033" s="8" t="s">
        <v>41128</v>
      </c>
      <c r="J8033" s="5" t="s">
        <v>42</v>
      </c>
      <c r="K8033" s="5" t="s">
        <v>975</v>
      </c>
    </row>
    <row r="8034">
      <c r="A8034" s="4">
        <v>3141.0</v>
      </c>
      <c r="B8034" s="5" t="s">
        <v>41131</v>
      </c>
      <c r="C8034" s="5" t="s">
        <v>41132</v>
      </c>
      <c r="D8034" s="6" t="s">
        <v>41120</v>
      </c>
      <c r="E8034" s="5" t="s">
        <v>41093</v>
      </c>
      <c r="F8034" s="5" t="s">
        <v>39946</v>
      </c>
      <c r="G8034" s="6" t="s">
        <v>41133</v>
      </c>
      <c r="H8034" s="7" t="s">
        <v>41134</v>
      </c>
      <c r="I8034" s="8" t="str">
        <f>LOWER(SUBSTITUTE(SUBSTITUTE(SUBSTITUTE(SUBSTITUTE(SUBSTITUTE(SUBSTITUTE(SUBSTITUTE(B8034,"S.L.",""),"SL",""),"S.A.",""),"SA","")," ",""),".",""),",",""))&amp;".com"</f>
        <v>lasmarismas.com</v>
      </c>
      <c r="J8034" s="5" t="s">
        <v>42</v>
      </c>
      <c r="K8034" s="4" t="s">
        <v>42</v>
      </c>
    </row>
    <row r="8035">
      <c r="A8035" s="4">
        <v>3140.0</v>
      </c>
      <c r="B8035" s="5" t="s">
        <v>41135</v>
      </c>
      <c r="C8035" s="5" t="s">
        <v>41136</v>
      </c>
      <c r="D8035" s="6" t="s">
        <v>41137</v>
      </c>
      <c r="E8035" s="5" t="s">
        <v>41093</v>
      </c>
      <c r="F8035" s="5" t="s">
        <v>39946</v>
      </c>
      <c r="G8035" s="6" t="s">
        <v>41138</v>
      </c>
      <c r="H8035" s="5" t="s">
        <v>41139</v>
      </c>
      <c r="I8035" s="8" t="s">
        <v>41140</v>
      </c>
      <c r="J8035" s="5" t="s">
        <v>18</v>
      </c>
      <c r="K8035" s="5" t="s">
        <v>294</v>
      </c>
    </row>
    <row r="8036">
      <c r="A8036" s="4">
        <v>3139.0</v>
      </c>
      <c r="B8036" s="5" t="s">
        <v>3348</v>
      </c>
      <c r="C8036" s="5" t="s">
        <v>41141</v>
      </c>
      <c r="D8036" s="6" t="s">
        <v>41120</v>
      </c>
      <c r="E8036" s="5" t="s">
        <v>41093</v>
      </c>
      <c r="F8036" s="5" t="s">
        <v>39946</v>
      </c>
      <c r="G8036" s="6" t="s">
        <v>41142</v>
      </c>
      <c r="H8036" s="7" t="s">
        <v>29281</v>
      </c>
      <c r="I8036" s="8" t="str">
        <f>LOWER(SUBSTITUTE(SUBSTITUTE(SUBSTITUTE(SUBSTITUTE(SUBSTITUTE(SUBSTITUTE(SUBSTITUTE(B8036,"S.L.",""),"SL",""),"S.A.",""),"SA","")," ",""),".",""),",",""))&amp;".com"</f>
        <v>cablanca.com</v>
      </c>
      <c r="J8036" s="5" t="s">
        <v>93</v>
      </c>
      <c r="K8036" s="5" t="s">
        <v>260</v>
      </c>
    </row>
    <row r="8037">
      <c r="A8037" s="4">
        <v>3138.0</v>
      </c>
      <c r="B8037" s="5" t="s">
        <v>41143</v>
      </c>
      <c r="C8037" s="5" t="s">
        <v>41144</v>
      </c>
      <c r="D8037" s="6" t="s">
        <v>40939</v>
      </c>
      <c r="E8037" s="5" t="s">
        <v>40928</v>
      </c>
      <c r="F8037" s="5" t="s">
        <v>39946</v>
      </c>
      <c r="G8037" s="6" t="s">
        <v>41145</v>
      </c>
      <c r="H8037" s="5" t="s">
        <v>41146</v>
      </c>
      <c r="I8037" s="8" t="s">
        <v>41147</v>
      </c>
      <c r="J8037" s="5" t="s">
        <v>108</v>
      </c>
      <c r="K8037" s="5" t="s">
        <v>152</v>
      </c>
    </row>
    <row r="8038">
      <c r="A8038" s="4">
        <v>3137.0</v>
      </c>
      <c r="B8038" s="5" t="s">
        <v>41148</v>
      </c>
      <c r="C8038" s="5" t="s">
        <v>41149</v>
      </c>
      <c r="D8038" s="6" t="s">
        <v>41110</v>
      </c>
      <c r="E8038" s="5" t="s">
        <v>41093</v>
      </c>
      <c r="F8038" s="5" t="s">
        <v>39946</v>
      </c>
      <c r="G8038" s="6" t="s">
        <v>41150</v>
      </c>
      <c r="H8038" s="5" t="s">
        <v>41151</v>
      </c>
      <c r="I8038" s="8" t="s">
        <v>41</v>
      </c>
      <c r="J8038" s="5" t="s">
        <v>93</v>
      </c>
      <c r="K8038" s="5" t="s">
        <v>1014</v>
      </c>
    </row>
    <row r="8039">
      <c r="A8039" s="4">
        <v>3136.0</v>
      </c>
      <c r="B8039" s="5" t="s">
        <v>41152</v>
      </c>
      <c r="C8039" s="5" t="s">
        <v>41153</v>
      </c>
      <c r="D8039" s="6" t="s">
        <v>39952</v>
      </c>
      <c r="E8039" s="5" t="s">
        <v>39953</v>
      </c>
      <c r="F8039" s="5" t="s">
        <v>39946</v>
      </c>
      <c r="G8039" s="6" t="s">
        <v>41154</v>
      </c>
      <c r="H8039" s="5" t="s">
        <v>41155</v>
      </c>
      <c r="I8039" s="9" t="s">
        <v>41156</v>
      </c>
      <c r="J8039" s="5" t="s">
        <v>18</v>
      </c>
      <c r="K8039" s="5" t="s">
        <v>2145</v>
      </c>
    </row>
    <row r="8040">
      <c r="A8040" s="4">
        <v>3135.0</v>
      </c>
      <c r="B8040" s="5" t="s">
        <v>41157</v>
      </c>
      <c r="C8040" s="5" t="s">
        <v>41158</v>
      </c>
      <c r="D8040" s="6" t="s">
        <v>41092</v>
      </c>
      <c r="E8040" s="5" t="s">
        <v>41093</v>
      </c>
      <c r="F8040" s="5" t="s">
        <v>39946</v>
      </c>
      <c r="G8040" s="6" t="s">
        <v>41159</v>
      </c>
      <c r="H8040" s="5" t="s">
        <v>41160</v>
      </c>
      <c r="I8040" s="8" t="s">
        <v>41161</v>
      </c>
      <c r="J8040" s="5" t="s">
        <v>108</v>
      </c>
      <c r="K8040" s="5" t="s">
        <v>2201</v>
      </c>
    </row>
    <row r="8041">
      <c r="A8041" s="4">
        <v>3134.0</v>
      </c>
      <c r="B8041" s="5" t="s">
        <v>41162</v>
      </c>
      <c r="C8041" s="5" t="s">
        <v>41163</v>
      </c>
      <c r="D8041" s="6" t="s">
        <v>41092</v>
      </c>
      <c r="E8041" s="5" t="s">
        <v>41093</v>
      </c>
      <c r="F8041" s="5" t="s">
        <v>39946</v>
      </c>
      <c r="G8041" s="6" t="s">
        <v>41164</v>
      </c>
      <c r="H8041" s="5" t="s">
        <v>41165</v>
      </c>
      <c r="I8041" s="8" t="s">
        <v>41166</v>
      </c>
      <c r="J8041" s="5" t="s">
        <v>42</v>
      </c>
      <c r="K8041" s="5" t="s">
        <v>12730</v>
      </c>
    </row>
    <row r="8042">
      <c r="A8042" s="4">
        <v>3133.0</v>
      </c>
      <c r="B8042" s="5" t="s">
        <v>41167</v>
      </c>
      <c r="C8042" s="5" t="s">
        <v>41168</v>
      </c>
      <c r="D8042" s="6" t="s">
        <v>41092</v>
      </c>
      <c r="E8042" s="5" t="s">
        <v>41093</v>
      </c>
      <c r="F8042" s="5" t="s">
        <v>39946</v>
      </c>
      <c r="G8042" s="6" t="s">
        <v>41169</v>
      </c>
      <c r="H8042" s="20" t="s">
        <v>41170</v>
      </c>
      <c r="I8042" s="19" t="s">
        <v>41171</v>
      </c>
      <c r="J8042" s="5" t="s">
        <v>108</v>
      </c>
      <c r="K8042" s="5" t="s">
        <v>426</v>
      </c>
    </row>
    <row r="8043">
      <c r="A8043" s="4">
        <v>3132.0</v>
      </c>
      <c r="B8043" s="5" t="s">
        <v>32974</v>
      </c>
      <c r="C8043" s="5" t="s">
        <v>41172</v>
      </c>
      <c r="D8043" s="6" t="s">
        <v>41092</v>
      </c>
      <c r="E8043" s="5" t="s">
        <v>41093</v>
      </c>
      <c r="F8043" s="5" t="s">
        <v>39946</v>
      </c>
      <c r="G8043" s="6" t="s">
        <v>41173</v>
      </c>
      <c r="H8043" s="5" t="s">
        <v>41174</v>
      </c>
      <c r="I8043" s="8" t="s">
        <v>41175</v>
      </c>
      <c r="J8043" s="5" t="s">
        <v>42</v>
      </c>
      <c r="K8043" s="5" t="s">
        <v>201</v>
      </c>
    </row>
    <row r="8044">
      <c r="A8044" s="4">
        <v>3131.0</v>
      </c>
      <c r="B8044" s="5" t="s">
        <v>41176</v>
      </c>
      <c r="C8044" s="5" t="s">
        <v>41177</v>
      </c>
      <c r="D8044" s="6" t="s">
        <v>41110</v>
      </c>
      <c r="E8044" s="5" t="s">
        <v>41093</v>
      </c>
      <c r="F8044" s="5" t="s">
        <v>39946</v>
      </c>
      <c r="G8044" s="6" t="s">
        <v>41178</v>
      </c>
      <c r="H8044" s="5" t="s">
        <v>41179</v>
      </c>
      <c r="I8044" s="8" t="s">
        <v>41180</v>
      </c>
      <c r="J8044" s="5" t="s">
        <v>42</v>
      </c>
      <c r="K8044" s="4" t="s">
        <v>42</v>
      </c>
    </row>
    <row r="8045">
      <c r="A8045" s="4">
        <v>3130.0</v>
      </c>
      <c r="B8045" s="5" t="s">
        <v>41181</v>
      </c>
      <c r="C8045" s="5" t="s">
        <v>41182</v>
      </c>
      <c r="D8045" s="6" t="s">
        <v>41092</v>
      </c>
      <c r="E8045" s="5" t="s">
        <v>41093</v>
      </c>
      <c r="F8045" s="5" t="s">
        <v>39946</v>
      </c>
      <c r="G8045" s="6" t="s">
        <v>41183</v>
      </c>
      <c r="H8045" s="5" t="s">
        <v>41184</v>
      </c>
      <c r="I8045" s="8" t="s">
        <v>41185</v>
      </c>
      <c r="J8045" s="5" t="s">
        <v>51</v>
      </c>
      <c r="K8045" s="5" t="s">
        <v>115</v>
      </c>
    </row>
    <row r="8046">
      <c r="A8046" s="4">
        <v>3129.0</v>
      </c>
      <c r="B8046" s="5" t="s">
        <v>41186</v>
      </c>
      <c r="C8046" s="5" t="s">
        <v>41187</v>
      </c>
      <c r="D8046" s="6" t="s">
        <v>41092</v>
      </c>
      <c r="E8046" s="5" t="s">
        <v>41093</v>
      </c>
      <c r="F8046" s="5" t="s">
        <v>39946</v>
      </c>
      <c r="G8046" s="6" t="s">
        <v>41188</v>
      </c>
      <c r="H8046" s="5" t="s">
        <v>41189</v>
      </c>
      <c r="I8046" s="8" t="s">
        <v>12930</v>
      </c>
      <c r="J8046" s="5" t="s">
        <v>93</v>
      </c>
      <c r="K8046" s="5" t="s">
        <v>41190</v>
      </c>
    </row>
    <row r="8047">
      <c r="A8047" s="4">
        <v>3128.0</v>
      </c>
      <c r="B8047" s="5" t="s">
        <v>41191</v>
      </c>
      <c r="C8047" s="5" t="s">
        <v>41192</v>
      </c>
      <c r="D8047" s="6" t="s">
        <v>41092</v>
      </c>
      <c r="E8047" s="5" t="s">
        <v>41093</v>
      </c>
      <c r="F8047" s="5" t="s">
        <v>39946</v>
      </c>
      <c r="G8047" s="6" t="s">
        <v>41193</v>
      </c>
      <c r="H8047" s="7" t="s">
        <v>41194</v>
      </c>
      <c r="I8047" s="4" t="str">
        <f>LOWER(SUBSTITUTE(SUBSTITUTE(SUBSTITUTE(SUBSTITUTE(SUBSTITUTE(SUBSTITUTE(SUBSTITUTE(B8047,"S.L.",""),"SL",""),"S.A.",""),"SA","")," ",""),".",""),",",""))&amp;".com"</f>
        <v>colón.com</v>
      </c>
      <c r="J8047" s="5" t="s">
        <v>18</v>
      </c>
      <c r="K8047" s="5" t="s">
        <v>1685</v>
      </c>
    </row>
    <row r="8048">
      <c r="A8048" s="4">
        <v>3127.0</v>
      </c>
      <c r="B8048" s="5" t="s">
        <v>41195</v>
      </c>
      <c r="C8048" s="5" t="s">
        <v>41196</v>
      </c>
      <c r="D8048" s="6" t="s">
        <v>41092</v>
      </c>
      <c r="E8048" s="5" t="s">
        <v>41093</v>
      </c>
      <c r="F8048" s="5" t="s">
        <v>39946</v>
      </c>
      <c r="G8048" s="6" t="s">
        <v>41197</v>
      </c>
      <c r="H8048" s="5" t="s">
        <v>41198</v>
      </c>
      <c r="I8048" s="8" t="s">
        <v>41199</v>
      </c>
      <c r="J8048" s="5" t="s">
        <v>42</v>
      </c>
      <c r="K8048" s="5" t="s">
        <v>2662</v>
      </c>
    </row>
    <row r="8049">
      <c r="A8049" s="4">
        <v>3126.0</v>
      </c>
      <c r="B8049" s="5" t="s">
        <v>41200</v>
      </c>
      <c r="C8049" s="5" t="s">
        <v>41201</v>
      </c>
      <c r="D8049" s="6" t="s">
        <v>41202</v>
      </c>
      <c r="E8049" s="5" t="s">
        <v>40947</v>
      </c>
      <c r="F8049" s="5" t="s">
        <v>39946</v>
      </c>
      <c r="G8049" s="6" t="s">
        <v>41203</v>
      </c>
      <c r="H8049" s="5" t="s">
        <v>41204</v>
      </c>
      <c r="I8049" s="9" t="s">
        <v>41205</v>
      </c>
      <c r="J8049" s="5" t="s">
        <v>42</v>
      </c>
      <c r="K8049" s="5" t="s">
        <v>280</v>
      </c>
    </row>
    <row r="8050">
      <c r="A8050" s="4">
        <v>3125.0</v>
      </c>
      <c r="B8050" s="5" t="s">
        <v>41206</v>
      </c>
      <c r="C8050" s="5" t="s">
        <v>41207</v>
      </c>
      <c r="D8050" s="6" t="s">
        <v>41202</v>
      </c>
      <c r="E8050" s="5" t="s">
        <v>40947</v>
      </c>
      <c r="F8050" s="5" t="s">
        <v>39946</v>
      </c>
      <c r="G8050" s="6" t="s">
        <v>41208</v>
      </c>
      <c r="H8050" s="7" t="s">
        <v>41209</v>
      </c>
      <c r="I8050" s="8" t="str">
        <f t="shared" ref="I8050:I8051" si="81">LOWER(SUBSTITUTE(SUBSTITUTE(SUBSTITUTE(SUBSTITUTE(SUBSTITUTE(SUBSTITUTE(SUBSTITUTE(B8050,"S.L.",""),"SL",""),"S.A.",""),"SA","")," ",""),".",""),",",""))&amp;".com"</f>
        <v>villamaria.com</v>
      </c>
      <c r="J8050" s="5" t="s">
        <v>51</v>
      </c>
      <c r="K8050" s="5" t="s">
        <v>35</v>
      </c>
    </row>
    <row r="8051">
      <c r="A8051" s="4">
        <v>3124.0</v>
      </c>
      <c r="B8051" s="5" t="s">
        <v>41210</v>
      </c>
      <c r="C8051" s="5" t="s">
        <v>41211</v>
      </c>
      <c r="D8051" s="6" t="s">
        <v>41202</v>
      </c>
      <c r="E8051" s="5" t="s">
        <v>40947</v>
      </c>
      <c r="F8051" s="5" t="s">
        <v>39946</v>
      </c>
      <c r="G8051" s="6" t="s">
        <v>41212</v>
      </c>
      <c r="H8051" s="7" t="s">
        <v>41213</v>
      </c>
      <c r="I8051" s="8" t="str">
        <f t="shared" si="81"/>
        <v>nluis.com</v>
      </c>
      <c r="J8051" s="5" t="s">
        <v>93</v>
      </c>
      <c r="K8051" s="5" t="s">
        <v>160</v>
      </c>
    </row>
    <row r="8052">
      <c r="A8052" s="4">
        <v>3123.0</v>
      </c>
      <c r="B8052" s="5" t="s">
        <v>41214</v>
      </c>
      <c r="C8052" s="5" t="s">
        <v>41215</v>
      </c>
      <c r="D8052" s="6" t="s">
        <v>41099</v>
      </c>
      <c r="E8052" s="5" t="s">
        <v>41093</v>
      </c>
      <c r="F8052" s="5" t="s">
        <v>39946</v>
      </c>
      <c r="G8052" s="6" t="s">
        <v>41216</v>
      </c>
      <c r="H8052" s="5" t="s">
        <v>41217</v>
      </c>
      <c r="I8052" s="8" t="s">
        <v>41218</v>
      </c>
      <c r="J8052" s="5" t="s">
        <v>51</v>
      </c>
      <c r="K8052" s="4" t="s">
        <v>42</v>
      </c>
    </row>
    <row r="8053">
      <c r="A8053" s="4">
        <v>3122.0</v>
      </c>
      <c r="B8053" s="5" t="s">
        <v>41219</v>
      </c>
      <c r="C8053" s="5" t="s">
        <v>41220</v>
      </c>
      <c r="D8053" s="6" t="s">
        <v>41120</v>
      </c>
      <c r="E8053" s="5" t="s">
        <v>41093</v>
      </c>
      <c r="F8053" s="5" t="s">
        <v>39946</v>
      </c>
      <c r="G8053" s="6" t="s">
        <v>41221</v>
      </c>
      <c r="H8053" s="7" t="s">
        <v>41222</v>
      </c>
      <c r="I8053" s="19" t="s">
        <v>41223</v>
      </c>
      <c r="J8053" s="5" t="s">
        <v>51</v>
      </c>
      <c r="K8053" s="5" t="s">
        <v>1685</v>
      </c>
    </row>
    <row r="8054">
      <c r="A8054" s="4">
        <v>3121.0</v>
      </c>
      <c r="B8054" s="5" t="s">
        <v>41224</v>
      </c>
      <c r="C8054" s="5" t="s">
        <v>41225</v>
      </c>
      <c r="D8054" s="6" t="s">
        <v>41226</v>
      </c>
      <c r="E8054" s="5" t="s">
        <v>41093</v>
      </c>
      <c r="F8054" s="5" t="s">
        <v>39946</v>
      </c>
      <c r="G8054" s="6" t="s">
        <v>41227</v>
      </c>
      <c r="H8054" s="5" t="s">
        <v>41228</v>
      </c>
      <c r="I8054" s="8" t="s">
        <v>6307</v>
      </c>
      <c r="J8054" s="5" t="s">
        <v>42</v>
      </c>
      <c r="K8054" s="5" t="s">
        <v>1375</v>
      </c>
    </row>
    <row r="8055">
      <c r="A8055" s="4">
        <v>3120.0</v>
      </c>
      <c r="B8055" s="5" t="s">
        <v>41229</v>
      </c>
      <c r="C8055" s="5" t="s">
        <v>41230</v>
      </c>
      <c r="D8055" s="6" t="s">
        <v>41137</v>
      </c>
      <c r="E8055" s="5" t="s">
        <v>41093</v>
      </c>
      <c r="F8055" s="5" t="s">
        <v>39946</v>
      </c>
      <c r="G8055" s="6" t="s">
        <v>41231</v>
      </c>
      <c r="H8055" s="20" t="s">
        <v>41232</v>
      </c>
      <c r="I8055" s="19" t="s">
        <v>41233</v>
      </c>
      <c r="J8055" s="5" t="s">
        <v>51</v>
      </c>
      <c r="K8055" s="5" t="s">
        <v>721</v>
      </c>
    </row>
    <row r="8056">
      <c r="A8056" s="4">
        <v>3119.0</v>
      </c>
      <c r="B8056" s="5" t="s">
        <v>41234</v>
      </c>
      <c r="C8056" s="5" t="s">
        <v>41235</v>
      </c>
      <c r="D8056" s="6" t="s">
        <v>41137</v>
      </c>
      <c r="E8056" s="5" t="s">
        <v>41093</v>
      </c>
      <c r="F8056" s="5" t="s">
        <v>39946</v>
      </c>
      <c r="G8056" s="6" t="s">
        <v>41236</v>
      </c>
      <c r="H8056" s="20" t="s">
        <v>41232</v>
      </c>
      <c r="I8056" s="18" t="s">
        <v>41237</v>
      </c>
      <c r="J8056" s="5" t="s">
        <v>93</v>
      </c>
      <c r="K8056" s="5" t="s">
        <v>43</v>
      </c>
    </row>
    <row r="8057">
      <c r="A8057" s="4">
        <v>3118.0</v>
      </c>
      <c r="B8057" s="5" t="s">
        <v>41238</v>
      </c>
      <c r="C8057" s="5" t="s">
        <v>41239</v>
      </c>
      <c r="D8057" s="6" t="s">
        <v>41099</v>
      </c>
      <c r="E8057" s="5" t="s">
        <v>41093</v>
      </c>
      <c r="F8057" s="5" t="s">
        <v>39946</v>
      </c>
      <c r="G8057" s="6" t="s">
        <v>41240</v>
      </c>
      <c r="H8057" s="5" t="s">
        <v>41241</v>
      </c>
      <c r="I8057" s="8" t="s">
        <v>41242</v>
      </c>
      <c r="J8057" s="5" t="s">
        <v>93</v>
      </c>
      <c r="K8057" s="5" t="s">
        <v>754</v>
      </c>
    </row>
    <row r="8058">
      <c r="A8058" s="4">
        <v>3117.0</v>
      </c>
      <c r="B8058" s="5" t="s">
        <v>41243</v>
      </c>
      <c r="C8058" s="5" t="s">
        <v>41244</v>
      </c>
      <c r="D8058" s="6" t="s">
        <v>41099</v>
      </c>
      <c r="E8058" s="5" t="s">
        <v>41093</v>
      </c>
      <c r="F8058" s="5" t="s">
        <v>39946</v>
      </c>
      <c r="G8058" s="6" t="s">
        <v>41245</v>
      </c>
      <c r="H8058" s="5" t="s">
        <v>41246</v>
      </c>
      <c r="I8058" s="8" t="s">
        <v>41247</v>
      </c>
      <c r="J8058" s="5" t="s">
        <v>51</v>
      </c>
      <c r="K8058" s="5" t="s">
        <v>41248</v>
      </c>
    </row>
    <row r="8059">
      <c r="A8059" s="4">
        <v>3116.0</v>
      </c>
      <c r="B8059" s="5" t="s">
        <v>41249</v>
      </c>
      <c r="C8059" s="5" t="s">
        <v>41250</v>
      </c>
      <c r="D8059" s="6" t="s">
        <v>41251</v>
      </c>
      <c r="E8059" s="5" t="s">
        <v>41093</v>
      </c>
      <c r="F8059" s="5" t="s">
        <v>39946</v>
      </c>
      <c r="G8059" s="6" t="s">
        <v>41252</v>
      </c>
      <c r="H8059" s="5" t="s">
        <v>41253</v>
      </c>
      <c r="I8059" s="8" t="s">
        <v>41254</v>
      </c>
      <c r="J8059" s="5" t="s">
        <v>93</v>
      </c>
      <c r="K8059" s="4" t="s">
        <v>42</v>
      </c>
    </row>
    <row r="8060">
      <c r="A8060" s="4">
        <v>3115.0</v>
      </c>
      <c r="B8060" s="5" t="s">
        <v>41255</v>
      </c>
      <c r="C8060" s="5" t="s">
        <v>41256</v>
      </c>
      <c r="D8060" s="6" t="s">
        <v>41257</v>
      </c>
      <c r="E8060" s="5" t="s">
        <v>41258</v>
      </c>
      <c r="F8060" s="5" t="s">
        <v>39946</v>
      </c>
      <c r="G8060" s="6" t="s">
        <v>41259</v>
      </c>
      <c r="H8060" s="5" t="s">
        <v>41260</v>
      </c>
      <c r="I8060" s="8" t="s">
        <v>41261</v>
      </c>
      <c r="J8060" s="5" t="s">
        <v>108</v>
      </c>
      <c r="K8060" s="5" t="s">
        <v>308</v>
      </c>
    </row>
    <row r="8061">
      <c r="A8061" s="4">
        <v>3114.0</v>
      </c>
      <c r="B8061" s="5" t="s">
        <v>41262</v>
      </c>
      <c r="C8061" s="5" t="s">
        <v>41263</v>
      </c>
      <c r="D8061" s="6" t="s">
        <v>41092</v>
      </c>
      <c r="E8061" s="5" t="s">
        <v>41093</v>
      </c>
      <c r="F8061" s="5" t="s">
        <v>39946</v>
      </c>
      <c r="G8061" s="6" t="s">
        <v>41264</v>
      </c>
      <c r="H8061" s="20" t="s">
        <v>41265</v>
      </c>
      <c r="I8061" s="18" t="s">
        <v>41266</v>
      </c>
      <c r="J8061" s="5" t="s">
        <v>51</v>
      </c>
      <c r="K8061" s="5" t="s">
        <v>152</v>
      </c>
    </row>
    <row r="8062">
      <c r="A8062" s="4">
        <v>3113.0</v>
      </c>
      <c r="B8062" s="5" t="s">
        <v>41267</v>
      </c>
      <c r="C8062" s="5" t="s">
        <v>41268</v>
      </c>
      <c r="D8062" s="6" t="s">
        <v>41021</v>
      </c>
      <c r="E8062" s="5" t="s">
        <v>41022</v>
      </c>
      <c r="F8062" s="5" t="s">
        <v>39946</v>
      </c>
      <c r="G8062" s="6" t="s">
        <v>41269</v>
      </c>
      <c r="H8062" s="5" t="s">
        <v>41270</v>
      </c>
      <c r="I8062" s="8" t="s">
        <v>41271</v>
      </c>
      <c r="J8062" s="5" t="s">
        <v>93</v>
      </c>
      <c r="K8062" s="5" t="s">
        <v>27</v>
      </c>
    </row>
    <row r="8063">
      <c r="A8063" s="4">
        <v>3112.0</v>
      </c>
      <c r="B8063" s="5" t="s">
        <v>41272</v>
      </c>
      <c r="C8063" s="5" t="s">
        <v>41273</v>
      </c>
      <c r="D8063" s="6" t="s">
        <v>41274</v>
      </c>
      <c r="E8063" s="5" t="s">
        <v>41093</v>
      </c>
      <c r="F8063" s="5" t="s">
        <v>39946</v>
      </c>
      <c r="G8063" s="6" t="s">
        <v>41275</v>
      </c>
      <c r="H8063" s="20" t="s">
        <v>41276</v>
      </c>
      <c r="I8063" s="18" t="s">
        <v>41277</v>
      </c>
      <c r="J8063" s="5" t="s">
        <v>42</v>
      </c>
      <c r="K8063" s="5" t="s">
        <v>115</v>
      </c>
    </row>
    <row r="8064">
      <c r="A8064" s="4">
        <v>3111.0</v>
      </c>
      <c r="B8064" s="5" t="s">
        <v>41278</v>
      </c>
      <c r="C8064" s="5" t="s">
        <v>5316</v>
      </c>
      <c r="D8064" s="6" t="s">
        <v>40041</v>
      </c>
      <c r="E8064" s="5" t="s">
        <v>39945</v>
      </c>
      <c r="F8064" s="5" t="s">
        <v>39946</v>
      </c>
      <c r="G8064" s="6" t="s">
        <v>41279</v>
      </c>
      <c r="H8064" s="5" t="s">
        <v>41280</v>
      </c>
      <c r="I8064" s="8" t="s">
        <v>493</v>
      </c>
      <c r="J8064" s="5" t="s">
        <v>108</v>
      </c>
      <c r="K8064" s="5" t="s">
        <v>201</v>
      </c>
    </row>
    <row r="8065">
      <c r="A8065" s="4">
        <v>3110.0</v>
      </c>
      <c r="B8065" s="5" t="s">
        <v>41281</v>
      </c>
      <c r="C8065" s="5" t="s">
        <v>41282</v>
      </c>
      <c r="D8065" s="6" t="s">
        <v>41092</v>
      </c>
      <c r="E8065" s="5" t="s">
        <v>41093</v>
      </c>
      <c r="F8065" s="5" t="s">
        <v>39946</v>
      </c>
      <c r="G8065" s="6" t="s">
        <v>41283</v>
      </c>
      <c r="H8065" s="5" t="s">
        <v>41284</v>
      </c>
      <c r="I8065" s="8" t="s">
        <v>41285</v>
      </c>
      <c r="J8065" s="5" t="s">
        <v>51</v>
      </c>
      <c r="K8065" s="4" t="s">
        <v>42</v>
      </c>
    </row>
    <row r="8066">
      <c r="A8066" s="4">
        <v>11484.0</v>
      </c>
      <c r="B8066" s="5" t="s">
        <v>41286</v>
      </c>
      <c r="C8066" s="5" t="s">
        <v>41287</v>
      </c>
      <c r="D8066" s="6" t="s">
        <v>41288</v>
      </c>
      <c r="E8066" s="5" t="s">
        <v>40004</v>
      </c>
      <c r="F8066" s="5" t="s">
        <v>39946</v>
      </c>
      <c r="G8066" s="12" t="s">
        <v>41289</v>
      </c>
      <c r="H8066" s="7" t="s">
        <v>41290</v>
      </c>
      <c r="I8066" s="8" t="str">
        <f>LOWER(SUBSTITUTE(SUBSTITUTE(SUBSTITUTE(SUBSTITUTE(SUBSTITUTE(SUBSTITUTE(SUBSTITUTE(B8066,"S.L.",""),"SL",""),"S.A.",""),"SA","")," ",""),".",""),",",""))&amp;".com"</f>
        <v>podarestaurantecajuanchu.com</v>
      </c>
      <c r="J8066" s="5" t="s">
        <v>93</v>
      </c>
      <c r="K8066" s="4" t="s">
        <v>42</v>
      </c>
    </row>
    <row r="8067">
      <c r="A8067" s="4">
        <v>11503.0</v>
      </c>
      <c r="B8067" s="5" t="s">
        <v>41291</v>
      </c>
      <c r="C8067" s="5" t="s">
        <v>41292</v>
      </c>
      <c r="D8067" s="6" t="s">
        <v>40041</v>
      </c>
      <c r="E8067" s="5" t="s">
        <v>39945</v>
      </c>
      <c r="F8067" s="5" t="s">
        <v>39946</v>
      </c>
      <c r="G8067" s="12" t="s">
        <v>41293</v>
      </c>
      <c r="H8067" s="5" t="s">
        <v>41294</v>
      </c>
      <c r="I8067" s="8" t="s">
        <v>41295</v>
      </c>
      <c r="J8067" s="5" t="s">
        <v>108</v>
      </c>
      <c r="K8067" s="5" t="s">
        <v>260</v>
      </c>
    </row>
    <row r="8068">
      <c r="A8068" s="4">
        <v>11497.0</v>
      </c>
      <c r="B8068" s="5" t="s">
        <v>5124</v>
      </c>
      <c r="C8068" s="5" t="s">
        <v>41296</v>
      </c>
      <c r="D8068" s="6" t="s">
        <v>40445</v>
      </c>
      <c r="E8068" s="5" t="s">
        <v>40446</v>
      </c>
      <c r="F8068" s="5" t="s">
        <v>39946</v>
      </c>
      <c r="G8068" s="12" t="s">
        <v>41297</v>
      </c>
      <c r="H8068" s="5" t="s">
        <v>41298</v>
      </c>
      <c r="I8068" s="8" t="s">
        <v>41299</v>
      </c>
      <c r="J8068" s="5" t="s">
        <v>108</v>
      </c>
      <c r="K8068" s="5" t="s">
        <v>921</v>
      </c>
    </row>
    <row r="8069">
      <c r="A8069" s="4">
        <v>11508.0</v>
      </c>
      <c r="B8069" s="5" t="s">
        <v>41300</v>
      </c>
      <c r="C8069" s="5" t="s">
        <v>41301</v>
      </c>
      <c r="D8069" s="6" t="s">
        <v>40428</v>
      </c>
      <c r="E8069" s="5" t="s">
        <v>40417</v>
      </c>
      <c r="F8069" s="5" t="s">
        <v>39946</v>
      </c>
      <c r="G8069" s="12" t="s">
        <v>41302</v>
      </c>
      <c r="H8069" s="7" t="s">
        <v>41303</v>
      </c>
      <c r="I8069" s="8" t="s">
        <v>41304</v>
      </c>
      <c r="J8069" s="5" t="s">
        <v>42</v>
      </c>
      <c r="K8069" s="5" t="s">
        <v>115</v>
      </c>
    </row>
    <row r="8070">
      <c r="A8070" s="4">
        <v>11482.0</v>
      </c>
      <c r="B8070" s="5" t="s">
        <v>41305</v>
      </c>
      <c r="C8070" s="5" t="s">
        <v>41306</v>
      </c>
      <c r="D8070" s="6" t="s">
        <v>41307</v>
      </c>
      <c r="E8070" s="5" t="s">
        <v>41308</v>
      </c>
      <c r="F8070" s="5" t="s">
        <v>39946</v>
      </c>
      <c r="G8070" s="12" t="s">
        <v>41309</v>
      </c>
      <c r="H8070" s="7" t="s">
        <v>41310</v>
      </c>
      <c r="I8070" s="4" t="str">
        <f>LOWER(SUBSTITUTE(SUBSTITUTE(SUBSTITUTE(SUBSTITUTE(SUBSTITUTE(SUBSTITUTE(SUBSTITUTE(B8070,"S.L.",""),"SL",""),"S.A.",""),"SA","")," ",""),".",""),",",""))&amp;".com"</f>
        <v>hotelpalaciodelapeña.com</v>
      </c>
      <c r="J8070" s="5" t="s">
        <v>108</v>
      </c>
      <c r="K8070" s="5" t="s">
        <v>839</v>
      </c>
    </row>
    <row r="8071">
      <c r="A8071" s="4">
        <v>11513.0</v>
      </c>
      <c r="B8071" s="5" t="s">
        <v>41311</v>
      </c>
      <c r="C8071" s="5" t="s">
        <v>41312</v>
      </c>
      <c r="D8071" s="6" t="s">
        <v>41313</v>
      </c>
      <c r="E8071" s="5" t="s">
        <v>41314</v>
      </c>
      <c r="F8071" s="5" t="s">
        <v>39946</v>
      </c>
      <c r="G8071" s="12" t="s">
        <v>41315</v>
      </c>
      <c r="H8071" s="5" t="s">
        <v>41316</v>
      </c>
      <c r="I8071" s="8" t="s">
        <v>41317</v>
      </c>
      <c r="J8071" s="5" t="s">
        <v>93</v>
      </c>
      <c r="K8071" s="5" t="s">
        <v>233</v>
      </c>
    </row>
    <row r="8072">
      <c r="A8072" s="4">
        <v>11498.0</v>
      </c>
      <c r="B8072" s="5" t="s">
        <v>40963</v>
      </c>
      <c r="C8072" s="5" t="s">
        <v>41318</v>
      </c>
      <c r="D8072" s="6" t="s">
        <v>40965</v>
      </c>
      <c r="E8072" s="5" t="s">
        <v>40233</v>
      </c>
      <c r="F8072" s="5" t="s">
        <v>39946</v>
      </c>
      <c r="G8072" s="12" t="s">
        <v>41319</v>
      </c>
      <c r="H8072" s="5" t="s">
        <v>40967</v>
      </c>
      <c r="I8072" s="8" t="s">
        <v>40968</v>
      </c>
      <c r="J8072" s="5" t="s">
        <v>93</v>
      </c>
      <c r="K8072" s="5" t="s">
        <v>170</v>
      </c>
    </row>
    <row r="8073">
      <c r="A8073" s="4">
        <v>11488.0</v>
      </c>
      <c r="B8073" s="5" t="s">
        <v>41320</v>
      </c>
      <c r="C8073" s="5" t="s">
        <v>41321</v>
      </c>
      <c r="D8073" s="6" t="s">
        <v>41322</v>
      </c>
      <c r="E8073" s="5" t="s">
        <v>41080</v>
      </c>
      <c r="F8073" s="5" t="s">
        <v>39946</v>
      </c>
      <c r="G8073" s="12" t="s">
        <v>41323</v>
      </c>
      <c r="H8073" s="5" t="s">
        <v>41324</v>
      </c>
      <c r="I8073" s="8" t="s">
        <v>41325</v>
      </c>
      <c r="J8073" s="5" t="s">
        <v>42</v>
      </c>
      <c r="K8073" s="4" t="s">
        <v>42</v>
      </c>
    </row>
    <row r="8074">
      <c r="A8074" s="4">
        <v>11489.0</v>
      </c>
      <c r="B8074" s="5" t="s">
        <v>41326</v>
      </c>
      <c r="C8074" s="5" t="s">
        <v>41327</v>
      </c>
      <c r="D8074" s="6" t="s">
        <v>41086</v>
      </c>
      <c r="E8074" s="5" t="s">
        <v>41080</v>
      </c>
      <c r="F8074" s="5" t="s">
        <v>39946</v>
      </c>
      <c r="G8074" s="12" t="s">
        <v>41328</v>
      </c>
      <c r="H8074" s="5" t="s">
        <v>41329</v>
      </c>
      <c r="I8074" s="8" t="s">
        <v>41330</v>
      </c>
      <c r="J8074" s="5" t="s">
        <v>108</v>
      </c>
      <c r="K8074" s="4" t="s">
        <v>42</v>
      </c>
    </row>
    <row r="8075">
      <c r="A8075" s="4">
        <v>11499.0</v>
      </c>
      <c r="B8075" s="5" t="s">
        <v>41331</v>
      </c>
      <c r="C8075" s="5" t="s">
        <v>41332</v>
      </c>
      <c r="D8075" s="6" t="s">
        <v>41104</v>
      </c>
      <c r="E8075" s="5" t="s">
        <v>41093</v>
      </c>
      <c r="F8075" s="5" t="s">
        <v>39946</v>
      </c>
      <c r="G8075" s="12" t="s">
        <v>41333</v>
      </c>
      <c r="H8075" s="5" t="s">
        <v>41334</v>
      </c>
      <c r="I8075" s="8" t="s">
        <v>41335</v>
      </c>
      <c r="J8075" s="5" t="s">
        <v>42</v>
      </c>
      <c r="K8075" s="4" t="s">
        <v>42</v>
      </c>
    </row>
    <row r="8076">
      <c r="A8076" s="4">
        <v>3109.0</v>
      </c>
      <c r="B8076" s="5" t="s">
        <v>41336</v>
      </c>
      <c r="C8076" s="5" t="s">
        <v>41337</v>
      </c>
      <c r="D8076" s="6" t="s">
        <v>41338</v>
      </c>
      <c r="E8076" s="5" t="s">
        <v>41339</v>
      </c>
      <c r="F8076" s="5" t="s">
        <v>38726</v>
      </c>
      <c r="G8076" s="6" t="s">
        <v>41340</v>
      </c>
      <c r="H8076" s="5" t="s">
        <v>41341</v>
      </c>
      <c r="I8076" s="8" t="s">
        <v>41342</v>
      </c>
      <c r="J8076" s="5" t="s">
        <v>108</v>
      </c>
      <c r="K8076" s="4" t="s">
        <v>42</v>
      </c>
    </row>
    <row r="8077">
      <c r="A8077" s="4">
        <v>3108.0</v>
      </c>
      <c r="B8077" s="5" t="s">
        <v>41343</v>
      </c>
      <c r="C8077" s="5" t="s">
        <v>41344</v>
      </c>
      <c r="D8077" s="6" t="s">
        <v>41345</v>
      </c>
      <c r="E8077" s="5" t="s">
        <v>38725</v>
      </c>
      <c r="F8077" s="5" t="s">
        <v>38726</v>
      </c>
      <c r="G8077" s="6" t="s">
        <v>41346</v>
      </c>
      <c r="H8077" s="5" t="s">
        <v>41347</v>
      </c>
      <c r="I8077" s="9" t="s">
        <v>41348</v>
      </c>
      <c r="J8077" s="5" t="s">
        <v>42</v>
      </c>
      <c r="K8077" s="5" t="s">
        <v>975</v>
      </c>
    </row>
    <row r="8078">
      <c r="A8078" s="4">
        <v>3107.0</v>
      </c>
      <c r="B8078" s="5" t="s">
        <v>41349</v>
      </c>
      <c r="C8078" s="5" t="s">
        <v>41350</v>
      </c>
      <c r="D8078" s="6" t="s">
        <v>41351</v>
      </c>
      <c r="E8078" s="5" t="s">
        <v>41352</v>
      </c>
      <c r="F8078" s="5" t="s">
        <v>38726</v>
      </c>
      <c r="G8078" s="6" t="s">
        <v>41353</v>
      </c>
      <c r="H8078" s="5" t="s">
        <v>41354</v>
      </c>
      <c r="I8078" s="8" t="s">
        <v>41355</v>
      </c>
      <c r="J8078" s="5" t="s">
        <v>42</v>
      </c>
      <c r="K8078" s="4" t="s">
        <v>42</v>
      </c>
    </row>
    <row r="8079">
      <c r="A8079" s="4">
        <v>3106.0</v>
      </c>
      <c r="B8079" s="5" t="s">
        <v>41356</v>
      </c>
      <c r="C8079" s="5" t="s">
        <v>41357</v>
      </c>
      <c r="D8079" s="6" t="s">
        <v>41358</v>
      </c>
      <c r="E8079" s="5" t="s">
        <v>41359</v>
      </c>
      <c r="F8079" s="5" t="s">
        <v>38726</v>
      </c>
      <c r="G8079" s="6" t="s">
        <v>41360</v>
      </c>
      <c r="H8079" s="7" t="s">
        <v>41361</v>
      </c>
      <c r="I8079" s="4" t="str">
        <f>LOWER(SUBSTITUTE(SUBSTITUTE(SUBSTITUTE(SUBSTITUTE(SUBSTITUTE(SUBSTITUTE(SUBSTITUTE(B8079,"S.L.",""),"SL",""),"S.A.",""),"SA","")," ",""),".",""),",",""))&amp;".com"</f>
        <v>señoriodelamurada.com</v>
      </c>
      <c r="J8079" s="5" t="s">
        <v>42</v>
      </c>
      <c r="K8079" s="5" t="s">
        <v>152</v>
      </c>
    </row>
    <row r="8080">
      <c r="A8080" s="4">
        <v>3105.0</v>
      </c>
      <c r="B8080" s="5" t="s">
        <v>41362</v>
      </c>
      <c r="C8080" s="5" t="s">
        <v>41363</v>
      </c>
      <c r="D8080" s="6" t="s">
        <v>41364</v>
      </c>
      <c r="E8080" s="5" t="s">
        <v>41365</v>
      </c>
      <c r="F8080" s="5" t="s">
        <v>38726</v>
      </c>
      <c r="G8080" s="6" t="s">
        <v>41366</v>
      </c>
      <c r="H8080" s="5" t="s">
        <v>41367</v>
      </c>
      <c r="I8080" s="8" t="s">
        <v>41368</v>
      </c>
      <c r="J8080" s="5" t="s">
        <v>42</v>
      </c>
      <c r="K8080" s="5" t="s">
        <v>233</v>
      </c>
    </row>
    <row r="8081">
      <c r="A8081" s="4">
        <v>3104.0</v>
      </c>
      <c r="B8081" s="5" t="s">
        <v>41369</v>
      </c>
      <c r="C8081" s="5" t="s">
        <v>41370</v>
      </c>
      <c r="D8081" s="6" t="s">
        <v>41364</v>
      </c>
      <c r="E8081" s="5" t="s">
        <v>41365</v>
      </c>
      <c r="F8081" s="5" t="s">
        <v>38726</v>
      </c>
      <c r="G8081" s="6" t="s">
        <v>41371</v>
      </c>
      <c r="H8081" s="7" t="s">
        <v>41372</v>
      </c>
      <c r="I8081" s="18" t="s">
        <v>41373</v>
      </c>
      <c r="J8081" s="5" t="s">
        <v>42</v>
      </c>
      <c r="K8081" s="5" t="s">
        <v>260</v>
      </c>
    </row>
    <row r="8082">
      <c r="A8082" s="4">
        <v>3103.0</v>
      </c>
      <c r="B8082" s="5" t="s">
        <v>41374</v>
      </c>
      <c r="C8082" s="5" t="s">
        <v>41375</v>
      </c>
      <c r="D8082" s="6" t="s">
        <v>41376</v>
      </c>
      <c r="E8082" s="5" t="s">
        <v>41377</v>
      </c>
      <c r="F8082" s="5" t="s">
        <v>38726</v>
      </c>
      <c r="G8082" s="6" t="s">
        <v>41378</v>
      </c>
      <c r="H8082" s="5" t="s">
        <v>41379</v>
      </c>
      <c r="I8082" s="8" t="s">
        <v>41380</v>
      </c>
      <c r="J8082" s="5" t="s">
        <v>42</v>
      </c>
      <c r="K8082" s="5" t="s">
        <v>19</v>
      </c>
    </row>
    <row r="8083">
      <c r="A8083" s="4">
        <v>3102.0</v>
      </c>
      <c r="B8083" s="5" t="s">
        <v>41381</v>
      </c>
      <c r="C8083" s="5" t="s">
        <v>41382</v>
      </c>
      <c r="D8083" s="6" t="s">
        <v>41383</v>
      </c>
      <c r="E8083" s="5" t="s">
        <v>41384</v>
      </c>
      <c r="F8083" s="5" t="s">
        <v>38726</v>
      </c>
      <c r="G8083" s="6" t="s">
        <v>41385</v>
      </c>
      <c r="H8083" s="5" t="s">
        <v>41386</v>
      </c>
      <c r="I8083" s="8" t="s">
        <v>41387</v>
      </c>
      <c r="J8083" s="5" t="s">
        <v>51</v>
      </c>
      <c r="K8083" s="5" t="s">
        <v>921</v>
      </c>
    </row>
    <row r="8084">
      <c r="A8084" s="4">
        <v>3101.0</v>
      </c>
      <c r="B8084" s="5" t="s">
        <v>41388</v>
      </c>
      <c r="C8084" s="5" t="s">
        <v>41389</v>
      </c>
      <c r="D8084" s="6" t="s">
        <v>41390</v>
      </c>
      <c r="E8084" s="5" t="s">
        <v>41391</v>
      </c>
      <c r="F8084" s="5" t="s">
        <v>38726</v>
      </c>
      <c r="G8084" s="6" t="s">
        <v>41392</v>
      </c>
      <c r="H8084" s="5" t="s">
        <v>41393</v>
      </c>
      <c r="I8084" s="8" t="s">
        <v>41394</v>
      </c>
      <c r="J8084" s="5" t="s">
        <v>42</v>
      </c>
      <c r="K8084" s="5" t="s">
        <v>233</v>
      </c>
    </row>
    <row r="8085">
      <c r="A8085" s="4">
        <v>3100.0</v>
      </c>
      <c r="B8085" s="5" t="s">
        <v>41395</v>
      </c>
      <c r="C8085" s="5" t="s">
        <v>41396</v>
      </c>
      <c r="D8085" s="6" t="s">
        <v>41397</v>
      </c>
      <c r="E8085" s="5" t="s">
        <v>41398</v>
      </c>
      <c r="F8085" s="5" t="s">
        <v>38726</v>
      </c>
      <c r="G8085" s="6" t="s">
        <v>41399</v>
      </c>
      <c r="H8085" s="5" t="s">
        <v>41400</v>
      </c>
      <c r="I8085" s="8" t="s">
        <v>41401</v>
      </c>
      <c r="J8085" s="5" t="s">
        <v>18</v>
      </c>
      <c r="K8085" s="5" t="s">
        <v>464</v>
      </c>
    </row>
    <row r="8086">
      <c r="A8086" s="4">
        <v>3099.0</v>
      </c>
      <c r="B8086" s="5" t="s">
        <v>41402</v>
      </c>
      <c r="C8086" s="5" t="s">
        <v>41403</v>
      </c>
      <c r="D8086" s="6" t="s">
        <v>41338</v>
      </c>
      <c r="E8086" s="5" t="s">
        <v>41339</v>
      </c>
      <c r="F8086" s="5" t="s">
        <v>38726</v>
      </c>
      <c r="G8086" s="6" t="s">
        <v>41404</v>
      </c>
      <c r="H8086" s="5" t="s">
        <v>41405</v>
      </c>
      <c r="I8086" s="8" t="s">
        <v>41406</v>
      </c>
      <c r="J8086" s="5" t="s">
        <v>18</v>
      </c>
      <c r="K8086" s="5" t="s">
        <v>212</v>
      </c>
    </row>
    <row r="8087">
      <c r="A8087" s="4">
        <v>3098.0</v>
      </c>
      <c r="B8087" s="5" t="s">
        <v>41407</v>
      </c>
      <c r="C8087" s="5" t="s">
        <v>41408</v>
      </c>
      <c r="D8087" s="6" t="s">
        <v>41409</v>
      </c>
      <c r="E8087" s="5" t="s">
        <v>41410</v>
      </c>
      <c r="F8087" s="5" t="s">
        <v>38726</v>
      </c>
      <c r="G8087" s="6" t="s">
        <v>41411</v>
      </c>
      <c r="H8087" s="5" t="s">
        <v>41412</v>
      </c>
      <c r="I8087" s="8" t="s">
        <v>41413</v>
      </c>
      <c r="J8087" s="5" t="s">
        <v>108</v>
      </c>
      <c r="K8087" s="5" t="s">
        <v>170</v>
      </c>
    </row>
    <row r="8088">
      <c r="A8088" s="4">
        <v>3097.0</v>
      </c>
      <c r="B8088" s="5" t="s">
        <v>41414</v>
      </c>
      <c r="C8088" s="5" t="s">
        <v>41415</v>
      </c>
      <c r="D8088" s="6" t="s">
        <v>41416</v>
      </c>
      <c r="E8088" s="5" t="s">
        <v>41417</v>
      </c>
      <c r="F8088" s="5" t="s">
        <v>38726</v>
      </c>
      <c r="G8088" s="6" t="s">
        <v>41418</v>
      </c>
      <c r="H8088" s="7" t="s">
        <v>41419</v>
      </c>
      <c r="I8088" s="4" t="str">
        <f>LOWER(SUBSTITUTE(SUBSTITUTE(SUBSTITUTE(SUBSTITUTE(SUBSTITUTE(SUBSTITUTE(SUBSTITUTE(B8088,"S.L.",""),"SL",""),"S.A.",""),"SA","")," ",""),".",""),",",""))&amp;".com"</f>
        <v>bienestarbalneariodegrávalos.com</v>
      </c>
      <c r="J8088" s="5" t="s">
        <v>51</v>
      </c>
      <c r="K8088" s="5" t="s">
        <v>4672</v>
      </c>
    </row>
    <row r="8089">
      <c r="A8089" s="4">
        <v>3096.0</v>
      </c>
      <c r="B8089" s="5" t="s">
        <v>41420</v>
      </c>
      <c r="C8089" s="5" t="s">
        <v>41421</v>
      </c>
      <c r="D8089" s="6" t="s">
        <v>41422</v>
      </c>
      <c r="E8089" s="5" t="s">
        <v>41423</v>
      </c>
      <c r="F8089" s="5" t="s">
        <v>38726</v>
      </c>
      <c r="G8089" s="6" t="s">
        <v>41424</v>
      </c>
      <c r="H8089" s="5" t="s">
        <v>9740</v>
      </c>
      <c r="I8089" s="8" t="s">
        <v>41425</v>
      </c>
      <c r="J8089" s="5" t="s">
        <v>18</v>
      </c>
      <c r="K8089" s="5" t="s">
        <v>16121</v>
      </c>
    </row>
    <row r="8090">
      <c r="A8090" s="4">
        <v>3095.0</v>
      </c>
      <c r="B8090" s="5" t="s">
        <v>41426</v>
      </c>
      <c r="C8090" s="5" t="s">
        <v>41427</v>
      </c>
      <c r="D8090" s="6" t="s">
        <v>41422</v>
      </c>
      <c r="E8090" s="5" t="s">
        <v>41423</v>
      </c>
      <c r="F8090" s="5" t="s">
        <v>38726</v>
      </c>
      <c r="G8090" s="6" t="s">
        <v>41428</v>
      </c>
      <c r="H8090" s="5" t="s">
        <v>41429</v>
      </c>
      <c r="I8090" s="8" t="s">
        <v>41430</v>
      </c>
      <c r="J8090" s="5" t="s">
        <v>108</v>
      </c>
      <c r="K8090" s="5" t="s">
        <v>553</v>
      </c>
    </row>
    <row r="8091">
      <c r="A8091" s="4">
        <v>3094.0</v>
      </c>
      <c r="B8091" s="5" t="s">
        <v>41431</v>
      </c>
      <c r="C8091" s="5" t="s">
        <v>41432</v>
      </c>
      <c r="D8091" s="6" t="s">
        <v>41422</v>
      </c>
      <c r="E8091" s="5" t="s">
        <v>41423</v>
      </c>
      <c r="F8091" s="5" t="s">
        <v>38726</v>
      </c>
      <c r="G8091" s="6" t="s">
        <v>41433</v>
      </c>
      <c r="H8091" s="5" t="s">
        <v>41434</v>
      </c>
      <c r="I8091" s="8" t="s">
        <v>41435</v>
      </c>
      <c r="J8091" s="5" t="s">
        <v>42</v>
      </c>
      <c r="K8091" s="4" t="s">
        <v>42</v>
      </c>
    </row>
    <row r="8092">
      <c r="A8092" s="4">
        <v>3093.0</v>
      </c>
      <c r="B8092" s="5" t="s">
        <v>41436</v>
      </c>
      <c r="C8092" s="5" t="s">
        <v>41437</v>
      </c>
      <c r="D8092" s="6" t="s">
        <v>41438</v>
      </c>
      <c r="E8092" s="5" t="s">
        <v>41439</v>
      </c>
      <c r="F8092" s="5" t="s">
        <v>38726</v>
      </c>
      <c r="G8092" s="6" t="s">
        <v>41440</v>
      </c>
      <c r="H8092" s="5" t="s">
        <v>41441</v>
      </c>
      <c r="I8092" s="8" t="s">
        <v>41442</v>
      </c>
      <c r="J8092" s="5" t="s">
        <v>42</v>
      </c>
      <c r="K8092" s="5" t="s">
        <v>711</v>
      </c>
    </row>
    <row r="8093">
      <c r="A8093" s="4">
        <v>3092.0</v>
      </c>
      <c r="B8093" s="5" t="s">
        <v>8397</v>
      </c>
      <c r="C8093" s="5" t="s">
        <v>41443</v>
      </c>
      <c r="D8093" s="6" t="s">
        <v>41438</v>
      </c>
      <c r="E8093" s="5" t="s">
        <v>41439</v>
      </c>
      <c r="F8093" s="5" t="s">
        <v>38726</v>
      </c>
      <c r="G8093" s="6" t="s">
        <v>41444</v>
      </c>
      <c r="H8093" s="5" t="s">
        <v>41445</v>
      </c>
      <c r="I8093" s="8" t="s">
        <v>41446</v>
      </c>
      <c r="J8093" s="5" t="s">
        <v>108</v>
      </c>
      <c r="K8093" s="5" t="s">
        <v>2462</v>
      </c>
    </row>
    <row r="8094">
      <c r="A8094" s="4">
        <v>3091.0</v>
      </c>
      <c r="B8094" s="5" t="s">
        <v>41447</v>
      </c>
      <c r="C8094" s="5" t="s">
        <v>41448</v>
      </c>
      <c r="D8094" s="6" t="s">
        <v>41449</v>
      </c>
      <c r="E8094" s="5" t="s">
        <v>41450</v>
      </c>
      <c r="F8094" s="5" t="s">
        <v>38726</v>
      </c>
      <c r="G8094" s="6" t="s">
        <v>41451</v>
      </c>
      <c r="H8094" s="7" t="s">
        <v>41452</v>
      </c>
      <c r="I8094" s="18" t="s">
        <v>41453</v>
      </c>
      <c r="J8094" s="5" t="s">
        <v>108</v>
      </c>
      <c r="K8094" s="5" t="s">
        <v>160</v>
      </c>
    </row>
    <row r="8095">
      <c r="A8095" s="4">
        <v>3090.0</v>
      </c>
      <c r="B8095" s="5" t="s">
        <v>41454</v>
      </c>
      <c r="C8095" s="5" t="s">
        <v>41455</v>
      </c>
      <c r="D8095" s="6" t="s">
        <v>41456</v>
      </c>
      <c r="E8095" s="5" t="s">
        <v>41457</v>
      </c>
      <c r="F8095" s="5" t="s">
        <v>38726</v>
      </c>
      <c r="G8095" s="6" t="s">
        <v>41458</v>
      </c>
      <c r="H8095" s="7" t="s">
        <v>41459</v>
      </c>
      <c r="I8095" s="8" t="str">
        <f>LOWER(SUBSTITUTE(SUBSTITUTE(SUBSTITUTE(SUBSTITUTE(SUBSTITUTE(SUBSTITUTE(SUBSTITUTE(B8095,"S.L.",""),"SL",""),"S.A.",""),"SA","")," ",""),".",""),",",""))&amp;".com"</f>
        <v>valdevenados.com</v>
      </c>
      <c r="J8095" s="5" t="s">
        <v>108</v>
      </c>
      <c r="K8095" s="5" t="s">
        <v>152</v>
      </c>
    </row>
    <row r="8096">
      <c r="A8096" s="4">
        <v>3089.0</v>
      </c>
      <c r="B8096" s="5" t="s">
        <v>3736</v>
      </c>
      <c r="C8096" s="5" t="s">
        <v>41460</v>
      </c>
      <c r="D8096" s="6" t="s">
        <v>41461</v>
      </c>
      <c r="E8096" s="5" t="s">
        <v>41462</v>
      </c>
      <c r="F8096" s="5" t="s">
        <v>38726</v>
      </c>
      <c r="G8096" s="6" t="s">
        <v>41463</v>
      </c>
      <c r="H8096" s="7" t="s">
        <v>3739</v>
      </c>
      <c r="I8096" s="18" t="s">
        <v>41464</v>
      </c>
      <c r="J8096" s="5" t="s">
        <v>42</v>
      </c>
      <c r="K8096" s="5" t="s">
        <v>679</v>
      </c>
    </row>
    <row r="8097">
      <c r="A8097" s="4">
        <v>3088.0</v>
      </c>
      <c r="B8097" s="5" t="s">
        <v>41465</v>
      </c>
      <c r="C8097" s="5" t="s">
        <v>41466</v>
      </c>
      <c r="D8097" s="6" t="s">
        <v>41338</v>
      </c>
      <c r="E8097" s="5" t="s">
        <v>41339</v>
      </c>
      <c r="F8097" s="5" t="s">
        <v>38726</v>
      </c>
      <c r="G8097" s="6" t="s">
        <v>41467</v>
      </c>
      <c r="H8097" s="5" t="s">
        <v>41468</v>
      </c>
      <c r="I8097" s="8" t="s">
        <v>41469</v>
      </c>
      <c r="J8097" s="5" t="s">
        <v>42</v>
      </c>
      <c r="K8097" s="5" t="s">
        <v>782</v>
      </c>
    </row>
    <row r="8098">
      <c r="A8098" s="4">
        <v>3087.0</v>
      </c>
      <c r="B8098" s="5" t="s">
        <v>41470</v>
      </c>
      <c r="C8098" s="5" t="s">
        <v>41471</v>
      </c>
      <c r="D8098" s="6" t="s">
        <v>41338</v>
      </c>
      <c r="E8098" s="5" t="s">
        <v>41339</v>
      </c>
      <c r="F8098" s="5" t="s">
        <v>38726</v>
      </c>
      <c r="G8098" s="6" t="s">
        <v>41472</v>
      </c>
      <c r="H8098" s="5" t="s">
        <v>41473</v>
      </c>
      <c r="I8098" s="8" t="s">
        <v>41474</v>
      </c>
      <c r="J8098" s="5" t="s">
        <v>93</v>
      </c>
      <c r="K8098" s="5" t="s">
        <v>27</v>
      </c>
    </row>
    <row r="8099">
      <c r="A8099" s="4">
        <v>3086.0</v>
      </c>
      <c r="B8099" s="5" t="s">
        <v>41475</v>
      </c>
      <c r="C8099" s="5" t="s">
        <v>41476</v>
      </c>
      <c r="D8099" s="6" t="s">
        <v>41477</v>
      </c>
      <c r="E8099" s="5" t="s">
        <v>41478</v>
      </c>
      <c r="F8099" s="5" t="s">
        <v>38726</v>
      </c>
      <c r="G8099" s="6" t="s">
        <v>41479</v>
      </c>
      <c r="H8099" s="5" t="s">
        <v>41480</v>
      </c>
      <c r="I8099" s="8" t="s">
        <v>41481</v>
      </c>
      <c r="J8099" s="5" t="s">
        <v>93</v>
      </c>
      <c r="K8099" s="4" t="s">
        <v>42</v>
      </c>
    </row>
    <row r="8100">
      <c r="A8100" s="4">
        <v>3085.0</v>
      </c>
      <c r="B8100" s="5" t="s">
        <v>41482</v>
      </c>
      <c r="C8100" s="5" t="s">
        <v>41483</v>
      </c>
      <c r="D8100" s="6" t="s">
        <v>41477</v>
      </c>
      <c r="E8100" s="5" t="s">
        <v>41478</v>
      </c>
      <c r="F8100" s="5" t="s">
        <v>38726</v>
      </c>
      <c r="G8100" s="6" t="s">
        <v>41484</v>
      </c>
      <c r="H8100" s="7" t="s">
        <v>41485</v>
      </c>
      <c r="I8100" s="8" t="str">
        <f>LOWER(SUBSTITUTE(SUBSTITUTE(SUBSTITUTE(SUBSTITUTE(SUBSTITUTE(SUBSTITUTE(SUBSTITUTE(B8100,"S.L.",""),"SL",""),"S.A.",""),"SA","")," ",""),".",""),",",""))&amp;".com"</f>
        <v>hotelelcorregidor.com</v>
      </c>
      <c r="J8100" s="5" t="s">
        <v>18</v>
      </c>
      <c r="K8100" s="5" t="s">
        <v>126</v>
      </c>
    </row>
    <row r="8101">
      <c r="A8101" s="4">
        <v>3084.0</v>
      </c>
      <c r="B8101" s="5" t="s">
        <v>41486</v>
      </c>
      <c r="C8101" s="5" t="s">
        <v>41487</v>
      </c>
      <c r="D8101" s="6" t="s">
        <v>41477</v>
      </c>
      <c r="E8101" s="5" t="s">
        <v>41478</v>
      </c>
      <c r="F8101" s="5" t="s">
        <v>38726</v>
      </c>
      <c r="G8101" s="6" t="s">
        <v>41488</v>
      </c>
      <c r="H8101" s="5" t="s">
        <v>41489</v>
      </c>
      <c r="I8101" s="8" t="s">
        <v>493</v>
      </c>
      <c r="J8101" s="5" t="s">
        <v>42</v>
      </c>
      <c r="K8101" s="5" t="s">
        <v>1415</v>
      </c>
    </row>
    <row r="8102">
      <c r="A8102" s="4">
        <v>3083.0</v>
      </c>
      <c r="B8102" s="5" t="s">
        <v>41490</v>
      </c>
      <c r="C8102" s="5" t="s">
        <v>41491</v>
      </c>
      <c r="D8102" s="6" t="s">
        <v>41477</v>
      </c>
      <c r="E8102" s="5" t="s">
        <v>41478</v>
      </c>
      <c r="F8102" s="5" t="s">
        <v>38726</v>
      </c>
      <c r="G8102" s="6" t="s">
        <v>41492</v>
      </c>
      <c r="H8102" s="5" t="s">
        <v>41493</v>
      </c>
      <c r="I8102" s="8" t="s">
        <v>493</v>
      </c>
      <c r="J8102" s="5" t="s">
        <v>51</v>
      </c>
      <c r="K8102" s="5" t="s">
        <v>4985</v>
      </c>
    </row>
    <row r="8103">
      <c r="A8103" s="4">
        <v>3082.0</v>
      </c>
      <c r="B8103" s="5" t="s">
        <v>41494</v>
      </c>
      <c r="C8103" s="5" t="s">
        <v>41495</v>
      </c>
      <c r="D8103" s="6" t="s">
        <v>41496</v>
      </c>
      <c r="E8103" s="5" t="s">
        <v>41497</v>
      </c>
      <c r="F8103" s="5" t="s">
        <v>38726</v>
      </c>
      <c r="G8103" s="6" t="s">
        <v>41498</v>
      </c>
      <c r="H8103" s="7" t="s">
        <v>41499</v>
      </c>
      <c r="I8103" s="18" t="s">
        <v>41500</v>
      </c>
      <c r="J8103" s="5" t="s">
        <v>93</v>
      </c>
      <c r="K8103" s="5" t="s">
        <v>19</v>
      </c>
    </row>
    <row r="8104">
      <c r="A8104" s="4">
        <v>3081.0</v>
      </c>
      <c r="B8104" s="5" t="s">
        <v>41501</v>
      </c>
      <c r="C8104" s="5" t="s">
        <v>41502</v>
      </c>
      <c r="D8104" s="6" t="s">
        <v>41503</v>
      </c>
      <c r="E8104" s="5" t="s">
        <v>41504</v>
      </c>
      <c r="F8104" s="5" t="s">
        <v>38726</v>
      </c>
      <c r="G8104" s="6" t="s">
        <v>41505</v>
      </c>
      <c r="H8104" s="5" t="s">
        <v>41506</v>
      </c>
      <c r="I8104" s="8" t="s">
        <v>41507</v>
      </c>
      <c r="J8104" s="5" t="s">
        <v>42</v>
      </c>
      <c r="K8104" s="4" t="s">
        <v>42</v>
      </c>
    </row>
    <row r="8105">
      <c r="A8105" s="4">
        <v>3080.0</v>
      </c>
      <c r="B8105" s="5" t="s">
        <v>41508</v>
      </c>
      <c r="C8105" s="5" t="s">
        <v>41509</v>
      </c>
      <c r="D8105" s="6" t="s">
        <v>41510</v>
      </c>
      <c r="E8105" s="5" t="s">
        <v>41511</v>
      </c>
      <c r="F8105" s="5" t="s">
        <v>38726</v>
      </c>
      <c r="G8105" s="6" t="s">
        <v>41512</v>
      </c>
      <c r="H8105" s="5" t="s">
        <v>41513</v>
      </c>
      <c r="I8105" s="8" t="s">
        <v>41514</v>
      </c>
      <c r="J8105" s="5" t="s">
        <v>93</v>
      </c>
      <c r="K8105" s="4" t="s">
        <v>42</v>
      </c>
    </row>
    <row r="8106">
      <c r="A8106" s="4">
        <v>3079.0</v>
      </c>
      <c r="B8106" s="5" t="s">
        <v>41515</v>
      </c>
      <c r="C8106" s="5" t="s">
        <v>41516</v>
      </c>
      <c r="D8106" s="6" t="s">
        <v>41517</v>
      </c>
      <c r="E8106" s="5" t="s">
        <v>41518</v>
      </c>
      <c r="F8106" s="5" t="s">
        <v>38726</v>
      </c>
      <c r="G8106" s="6" t="s">
        <v>41519</v>
      </c>
      <c r="H8106" s="7" t="s">
        <v>41520</v>
      </c>
      <c r="I8106" s="18" t="s">
        <v>41521</v>
      </c>
      <c r="J8106" s="5" t="s">
        <v>93</v>
      </c>
      <c r="K8106" s="5" t="s">
        <v>170</v>
      </c>
    </row>
    <row r="8107">
      <c r="A8107" s="4">
        <v>3078.0</v>
      </c>
      <c r="B8107" s="5" t="s">
        <v>41522</v>
      </c>
      <c r="C8107" s="5" t="s">
        <v>41523</v>
      </c>
      <c r="D8107" s="6" t="s">
        <v>41524</v>
      </c>
      <c r="E8107" s="5" t="s">
        <v>41525</v>
      </c>
      <c r="F8107" s="5" t="s">
        <v>38726</v>
      </c>
      <c r="G8107" s="6" t="s">
        <v>41526</v>
      </c>
      <c r="H8107" s="5" t="s">
        <v>41527</v>
      </c>
      <c r="I8107" s="8" t="s">
        <v>41528</v>
      </c>
      <c r="J8107" s="5" t="s">
        <v>51</v>
      </c>
      <c r="K8107" s="5" t="s">
        <v>1014</v>
      </c>
    </row>
    <row r="8108">
      <c r="A8108" s="4">
        <v>3077.0</v>
      </c>
      <c r="B8108" s="5" t="s">
        <v>41529</v>
      </c>
      <c r="C8108" s="5" t="s">
        <v>41530</v>
      </c>
      <c r="D8108" s="6" t="s">
        <v>41351</v>
      </c>
      <c r="E8108" s="5" t="s">
        <v>41352</v>
      </c>
      <c r="F8108" s="5" t="s">
        <v>38726</v>
      </c>
      <c r="G8108" s="6" t="s">
        <v>41531</v>
      </c>
      <c r="H8108" s="5" t="s">
        <v>41532</v>
      </c>
      <c r="I8108" s="9" t="s">
        <v>41533</v>
      </c>
      <c r="J8108" s="5" t="s">
        <v>42</v>
      </c>
      <c r="K8108" s="5" t="s">
        <v>35</v>
      </c>
    </row>
    <row r="8109">
      <c r="A8109" s="4">
        <v>3076.0</v>
      </c>
      <c r="B8109" s="5" t="s">
        <v>41534</v>
      </c>
      <c r="C8109" s="5" t="s">
        <v>41535</v>
      </c>
      <c r="D8109" s="6" t="s">
        <v>41524</v>
      </c>
      <c r="E8109" s="5" t="s">
        <v>41525</v>
      </c>
      <c r="F8109" s="5" t="s">
        <v>38726</v>
      </c>
      <c r="G8109" s="6" t="s">
        <v>41536</v>
      </c>
      <c r="H8109" s="5" t="s">
        <v>41537</v>
      </c>
      <c r="I8109" s="8" t="s">
        <v>41538</v>
      </c>
      <c r="J8109" s="5" t="s">
        <v>42</v>
      </c>
      <c r="K8109" s="5" t="s">
        <v>1375</v>
      </c>
    </row>
    <row r="8110">
      <c r="A8110" s="4">
        <v>3075.0</v>
      </c>
      <c r="B8110" s="5" t="s">
        <v>41539</v>
      </c>
      <c r="C8110" s="5" t="s">
        <v>41540</v>
      </c>
      <c r="D8110" s="6" t="s">
        <v>41524</v>
      </c>
      <c r="E8110" s="5" t="s">
        <v>41525</v>
      </c>
      <c r="F8110" s="5" t="s">
        <v>38726</v>
      </c>
      <c r="G8110" s="6" t="s">
        <v>41541</v>
      </c>
      <c r="H8110" s="5" t="s">
        <v>41542</v>
      </c>
      <c r="I8110" s="8" t="s">
        <v>41543</v>
      </c>
      <c r="J8110" s="5" t="s">
        <v>108</v>
      </c>
      <c r="K8110" s="5" t="s">
        <v>420</v>
      </c>
    </row>
    <row r="8111">
      <c r="A8111" s="4">
        <v>3074.0</v>
      </c>
      <c r="B8111" s="5" t="s">
        <v>41544</v>
      </c>
      <c r="C8111" s="5" t="s">
        <v>41545</v>
      </c>
      <c r="D8111" s="6" t="s">
        <v>41351</v>
      </c>
      <c r="E8111" s="5" t="s">
        <v>41352</v>
      </c>
      <c r="F8111" s="5" t="s">
        <v>38726</v>
      </c>
      <c r="G8111" s="6" t="s">
        <v>41546</v>
      </c>
      <c r="H8111" s="7" t="s">
        <v>41547</v>
      </c>
      <c r="I8111" s="18" t="s">
        <v>41548</v>
      </c>
      <c r="J8111" s="5" t="s">
        <v>42</v>
      </c>
      <c r="K8111" s="5" t="s">
        <v>921</v>
      </c>
    </row>
    <row r="8112">
      <c r="A8112" s="4">
        <v>3073.0</v>
      </c>
      <c r="B8112" s="5" t="s">
        <v>41549</v>
      </c>
      <c r="C8112" s="5" t="s">
        <v>41540</v>
      </c>
      <c r="D8112" s="6" t="s">
        <v>41524</v>
      </c>
      <c r="E8112" s="5" t="s">
        <v>41525</v>
      </c>
      <c r="F8112" s="5" t="s">
        <v>38726</v>
      </c>
      <c r="G8112" s="6" t="s">
        <v>41550</v>
      </c>
      <c r="H8112" s="20" t="s">
        <v>41551</v>
      </c>
      <c r="I8112" s="18" t="s">
        <v>41552</v>
      </c>
      <c r="J8112" s="5" t="s">
        <v>42</v>
      </c>
      <c r="K8112" s="5" t="s">
        <v>375</v>
      </c>
    </row>
    <row r="8113">
      <c r="A8113" s="4">
        <v>3072.0</v>
      </c>
      <c r="B8113" s="5" t="s">
        <v>41553</v>
      </c>
      <c r="C8113" s="5" t="s">
        <v>41554</v>
      </c>
      <c r="D8113" s="6" t="s">
        <v>41555</v>
      </c>
      <c r="E8113" s="5" t="s">
        <v>41556</v>
      </c>
      <c r="F8113" s="5" t="s">
        <v>38726</v>
      </c>
      <c r="G8113" s="6" t="s">
        <v>41557</v>
      </c>
      <c r="H8113" s="5" t="s">
        <v>41558</v>
      </c>
      <c r="I8113" s="8" t="s">
        <v>41559</v>
      </c>
      <c r="J8113" s="5" t="s">
        <v>18</v>
      </c>
      <c r="K8113" s="5" t="s">
        <v>152</v>
      </c>
    </row>
    <row r="8114">
      <c r="A8114" s="4">
        <v>3071.0</v>
      </c>
      <c r="B8114" s="5" t="s">
        <v>41560</v>
      </c>
      <c r="C8114" s="5" t="s">
        <v>41561</v>
      </c>
      <c r="D8114" s="6" t="s">
        <v>41562</v>
      </c>
      <c r="E8114" s="5" t="s">
        <v>41563</v>
      </c>
      <c r="F8114" s="5" t="s">
        <v>38726</v>
      </c>
      <c r="G8114" s="6" t="s">
        <v>41564</v>
      </c>
      <c r="H8114" s="5" t="s">
        <v>41565</v>
      </c>
      <c r="I8114" s="8" t="s">
        <v>41566</v>
      </c>
      <c r="J8114" s="5" t="s">
        <v>93</v>
      </c>
      <c r="K8114" s="5" t="s">
        <v>280</v>
      </c>
    </row>
    <row r="8115">
      <c r="A8115" s="4">
        <v>3070.0</v>
      </c>
      <c r="B8115" s="5" t="s">
        <v>41567</v>
      </c>
      <c r="C8115" s="5" t="s">
        <v>41568</v>
      </c>
      <c r="D8115" s="6" t="s">
        <v>41345</v>
      </c>
      <c r="E8115" s="5" t="s">
        <v>38725</v>
      </c>
      <c r="F8115" s="5" t="s">
        <v>38726</v>
      </c>
      <c r="G8115" s="6" t="s">
        <v>41569</v>
      </c>
      <c r="H8115" s="20" t="s">
        <v>41570</v>
      </c>
      <c r="I8115" s="18" t="s">
        <v>41571</v>
      </c>
      <c r="J8115" s="5" t="s">
        <v>93</v>
      </c>
      <c r="K8115" s="5" t="s">
        <v>35</v>
      </c>
    </row>
    <row r="8116">
      <c r="A8116" s="4">
        <v>3069.0</v>
      </c>
      <c r="B8116" s="5" t="s">
        <v>41572</v>
      </c>
      <c r="C8116" s="5" t="s">
        <v>41573</v>
      </c>
      <c r="D8116" s="6" t="s">
        <v>41345</v>
      </c>
      <c r="E8116" s="5" t="s">
        <v>38725</v>
      </c>
      <c r="F8116" s="5" t="s">
        <v>38726</v>
      </c>
      <c r="G8116" s="6" t="s">
        <v>41574</v>
      </c>
      <c r="H8116" s="7" t="s">
        <v>41575</v>
      </c>
      <c r="I8116" s="8" t="str">
        <f>LOWER(SUBSTITUTE(SUBSTITUTE(SUBSTITUTE(SUBSTITUTE(SUBSTITUTE(SUBSTITUTE(SUBSTITUTE(B8116,"S.L.",""),"SL",""),"S.A.",""),"SA","")," ",""),".",""),",",""))&amp;".com"</f>
        <v>damatelarioja.com</v>
      </c>
      <c r="J8116" s="5" t="s">
        <v>42</v>
      </c>
      <c r="K8116" s="4" t="s">
        <v>42</v>
      </c>
    </row>
    <row r="8117">
      <c r="A8117" s="4">
        <v>3068.0</v>
      </c>
      <c r="B8117" s="5" t="s">
        <v>41576</v>
      </c>
      <c r="C8117" s="5" t="s">
        <v>41577</v>
      </c>
      <c r="D8117" s="6" t="s">
        <v>41578</v>
      </c>
      <c r="E8117" s="5" t="s">
        <v>38725</v>
      </c>
      <c r="F8117" s="5" t="s">
        <v>38726</v>
      </c>
      <c r="G8117" s="6" t="s">
        <v>41579</v>
      </c>
      <c r="H8117" s="5" t="s">
        <v>41580</v>
      </c>
      <c r="I8117" s="9" t="s">
        <v>41581</v>
      </c>
      <c r="J8117" s="5" t="s">
        <v>108</v>
      </c>
      <c r="K8117" s="5" t="s">
        <v>12282</v>
      </c>
    </row>
    <row r="8118">
      <c r="A8118" s="4">
        <v>3067.0</v>
      </c>
      <c r="B8118" s="5" t="s">
        <v>41582</v>
      </c>
      <c r="C8118" s="5" t="s">
        <v>41583</v>
      </c>
      <c r="D8118" s="6" t="s">
        <v>41584</v>
      </c>
      <c r="E8118" s="5" t="s">
        <v>38725</v>
      </c>
      <c r="F8118" s="5" t="s">
        <v>38726</v>
      </c>
      <c r="G8118" s="6" t="s">
        <v>41585</v>
      </c>
      <c r="H8118" s="7" t="s">
        <v>41586</v>
      </c>
      <c r="I8118" s="8" t="str">
        <f>LOWER(SUBSTITUTE(SUBSTITUTE(SUBSTITUTE(SUBSTITUTE(SUBSTITUTE(SUBSTITUTE(SUBSTITUTE(B8118,"S.L.",""),"SL",""),"S.A.",""),"SA","")," ",""),".",""),",",""))&amp;".com"</f>
        <v>hotelesgarciagenis.com</v>
      </c>
      <c r="J8118" s="5" t="s">
        <v>18</v>
      </c>
      <c r="K8118" s="4" t="s">
        <v>42</v>
      </c>
    </row>
    <row r="8119">
      <c r="A8119" s="4">
        <v>3066.0</v>
      </c>
      <c r="B8119" s="5" t="s">
        <v>41587</v>
      </c>
      <c r="C8119" s="5" t="s">
        <v>41588</v>
      </c>
      <c r="D8119" s="6" t="s">
        <v>41524</v>
      </c>
      <c r="E8119" s="5" t="s">
        <v>41525</v>
      </c>
      <c r="F8119" s="5" t="s">
        <v>38726</v>
      </c>
      <c r="G8119" s="6" t="s">
        <v>41589</v>
      </c>
      <c r="H8119" s="5" t="s">
        <v>41590</v>
      </c>
      <c r="I8119" s="8" t="s">
        <v>41591</v>
      </c>
      <c r="J8119" s="5" t="s">
        <v>42</v>
      </c>
      <c r="K8119" s="4" t="s">
        <v>42</v>
      </c>
    </row>
    <row r="8120">
      <c r="A8120" s="4">
        <v>3065.0</v>
      </c>
      <c r="B8120" s="5" t="s">
        <v>41592</v>
      </c>
      <c r="C8120" s="5" t="s">
        <v>41593</v>
      </c>
      <c r="D8120" s="6" t="s">
        <v>41594</v>
      </c>
      <c r="E8120" s="5" t="s">
        <v>38725</v>
      </c>
      <c r="F8120" s="5" t="s">
        <v>38726</v>
      </c>
      <c r="G8120" s="6" t="s">
        <v>41595</v>
      </c>
      <c r="H8120" s="7" t="s">
        <v>41596</v>
      </c>
      <c r="I8120" s="4" t="str">
        <f>LOWER(SUBSTITUTE(SUBSTITUTE(SUBSTITUTE(SUBSTITUTE(SUBSTITUTE(SUBSTITUTE(SUBSTITUTE(B8120,"S.L.",""),"SL",""),"S.A.",""),"SA","")," ",""),".",""),",",""))&amp;".com"</f>
        <v>hotelciudaddelogroño.com</v>
      </c>
      <c r="J8120" s="5" t="s">
        <v>108</v>
      </c>
      <c r="K8120" s="5" t="s">
        <v>5510</v>
      </c>
    </row>
    <row r="8121">
      <c r="A8121" s="4">
        <v>3064.0</v>
      </c>
      <c r="B8121" s="5" t="s">
        <v>41597</v>
      </c>
      <c r="C8121" s="5" t="s">
        <v>41598</v>
      </c>
      <c r="D8121" s="6" t="s">
        <v>41345</v>
      </c>
      <c r="E8121" s="5" t="s">
        <v>38725</v>
      </c>
      <c r="F8121" s="5" t="s">
        <v>38726</v>
      </c>
      <c r="G8121" s="6" t="s">
        <v>41599</v>
      </c>
      <c r="H8121" s="5" t="s">
        <v>41600</v>
      </c>
      <c r="I8121" s="8" t="s">
        <v>41601</v>
      </c>
      <c r="J8121" s="5" t="s">
        <v>42</v>
      </c>
      <c r="K8121" s="5" t="s">
        <v>906</v>
      </c>
    </row>
    <row r="8122">
      <c r="A8122" s="4">
        <v>3063.0</v>
      </c>
      <c r="B8122" s="5" t="s">
        <v>41602</v>
      </c>
      <c r="C8122" s="5" t="s">
        <v>41603</v>
      </c>
      <c r="D8122" s="6" t="s">
        <v>41604</v>
      </c>
      <c r="E8122" s="5" t="s">
        <v>38725</v>
      </c>
      <c r="F8122" s="5" t="s">
        <v>38726</v>
      </c>
      <c r="G8122" s="6" t="s">
        <v>41605</v>
      </c>
      <c r="H8122" s="7" t="s">
        <v>41606</v>
      </c>
      <c r="I8122" s="8" t="str">
        <f>LOWER(SUBSTITUTE(SUBSTITUTE(SUBSTITUTE(SUBSTITUTE(SUBSTITUTE(SUBSTITUTE(SUBSTITUTE(B8122,"S.L.",""),"SL",""),"S.A.",""),"SA","")," ",""),".",""),",",""))&amp;".com"</f>
        <v>fernin2010.com</v>
      </c>
      <c r="J8122" s="5" t="s">
        <v>51</v>
      </c>
      <c r="K8122" s="4" t="s">
        <v>42</v>
      </c>
    </row>
    <row r="8123">
      <c r="A8123" s="4">
        <v>3062.0</v>
      </c>
      <c r="B8123" s="5" t="s">
        <v>41607</v>
      </c>
      <c r="C8123" s="5" t="s">
        <v>41608</v>
      </c>
      <c r="D8123" s="6" t="s">
        <v>41345</v>
      </c>
      <c r="E8123" s="5" t="s">
        <v>38725</v>
      </c>
      <c r="F8123" s="5" t="s">
        <v>38726</v>
      </c>
      <c r="G8123" s="6" t="s">
        <v>41609</v>
      </c>
      <c r="H8123" s="5" t="s">
        <v>41610</v>
      </c>
      <c r="I8123" s="8" t="s">
        <v>41611</v>
      </c>
      <c r="J8123" s="5" t="s">
        <v>18</v>
      </c>
      <c r="K8123" s="4" t="s">
        <v>42</v>
      </c>
    </row>
    <row r="8124">
      <c r="A8124" s="4">
        <v>3061.0</v>
      </c>
      <c r="B8124" s="5" t="s">
        <v>41612</v>
      </c>
      <c r="C8124" s="5" t="s">
        <v>41613</v>
      </c>
      <c r="D8124" s="6" t="s">
        <v>41345</v>
      </c>
      <c r="E8124" s="5" t="s">
        <v>38725</v>
      </c>
      <c r="F8124" s="5" t="s">
        <v>38726</v>
      </c>
      <c r="G8124" s="6" t="s">
        <v>41614</v>
      </c>
      <c r="H8124" s="5" t="s">
        <v>41615</v>
      </c>
      <c r="I8124" s="8" t="s">
        <v>14417</v>
      </c>
      <c r="J8124" s="5" t="s">
        <v>93</v>
      </c>
      <c r="K8124" s="5" t="s">
        <v>14078</v>
      </c>
    </row>
    <row r="8125">
      <c r="A8125" s="4">
        <v>3060.0</v>
      </c>
      <c r="B8125" s="5" t="s">
        <v>41616</v>
      </c>
      <c r="C8125" s="5" t="s">
        <v>41617</v>
      </c>
      <c r="D8125" s="6" t="s">
        <v>41345</v>
      </c>
      <c r="E8125" s="5" t="s">
        <v>38725</v>
      </c>
      <c r="F8125" s="5" t="s">
        <v>38726</v>
      </c>
      <c r="G8125" s="6" t="s">
        <v>41618</v>
      </c>
      <c r="H8125" s="5" t="s">
        <v>41619</v>
      </c>
      <c r="I8125" s="8" t="s">
        <v>41620</v>
      </c>
      <c r="J8125" s="5" t="s">
        <v>18</v>
      </c>
      <c r="K8125" s="5" t="s">
        <v>19</v>
      </c>
    </row>
    <row r="8126">
      <c r="A8126" s="4">
        <v>3059.0</v>
      </c>
      <c r="B8126" s="5" t="s">
        <v>41621</v>
      </c>
      <c r="C8126" s="5" t="s">
        <v>41622</v>
      </c>
      <c r="D8126" s="6" t="s">
        <v>41345</v>
      </c>
      <c r="E8126" s="5" t="s">
        <v>38725</v>
      </c>
      <c r="F8126" s="5" t="s">
        <v>38726</v>
      </c>
      <c r="G8126" s="6" t="s">
        <v>41623</v>
      </c>
      <c r="H8126" s="7" t="s">
        <v>41624</v>
      </c>
      <c r="I8126" s="4" t="str">
        <f>LOWER(SUBSTITUTE(SUBSTITUTE(SUBSTITUTE(SUBSTITUTE(SUBSTITUTE(SUBSTITUTE(SUBSTITUTE(B8126,"S.L.",""),"SL",""),"S.A.",""),"SA","")," ",""),".",""),",",""))&amp;".com"</f>
        <v>pensióndaniel.com</v>
      </c>
      <c r="J8126" s="5" t="s">
        <v>108</v>
      </c>
      <c r="K8126" s="4" t="s">
        <v>42</v>
      </c>
    </row>
    <row r="8127">
      <c r="A8127" s="4">
        <v>3058.0</v>
      </c>
      <c r="B8127" s="5" t="s">
        <v>41625</v>
      </c>
      <c r="C8127" s="5" t="s">
        <v>41626</v>
      </c>
      <c r="D8127" s="6" t="s">
        <v>41345</v>
      </c>
      <c r="E8127" s="5" t="s">
        <v>38725</v>
      </c>
      <c r="F8127" s="5" t="s">
        <v>38726</v>
      </c>
      <c r="G8127" s="6" t="s">
        <v>41627</v>
      </c>
      <c r="H8127" s="5" t="s">
        <v>41628</v>
      </c>
      <c r="I8127" s="9" t="s">
        <v>41629</v>
      </c>
      <c r="J8127" s="5" t="s">
        <v>42</v>
      </c>
      <c r="K8127" s="5" t="s">
        <v>5713</v>
      </c>
    </row>
    <row r="8128">
      <c r="A8128" s="4">
        <v>3057.0</v>
      </c>
      <c r="B8128" s="5" t="s">
        <v>41630</v>
      </c>
      <c r="C8128" s="5" t="s">
        <v>41631</v>
      </c>
      <c r="D8128" s="6" t="s">
        <v>41632</v>
      </c>
      <c r="E8128" s="5" t="s">
        <v>38725</v>
      </c>
      <c r="F8128" s="5" t="s">
        <v>38726</v>
      </c>
      <c r="G8128" s="6" t="s">
        <v>41633</v>
      </c>
      <c r="H8128" s="5" t="s">
        <v>41634</v>
      </c>
      <c r="I8128" s="8" t="s">
        <v>41635</v>
      </c>
      <c r="J8128" s="5" t="s">
        <v>42</v>
      </c>
      <c r="K8128" s="5" t="s">
        <v>2668</v>
      </c>
    </row>
    <row r="8129">
      <c r="A8129" s="4">
        <v>3056.0</v>
      </c>
      <c r="B8129" s="5" t="s">
        <v>41636</v>
      </c>
      <c r="C8129" s="5" t="s">
        <v>41637</v>
      </c>
      <c r="D8129" s="6" t="s">
        <v>41632</v>
      </c>
      <c r="E8129" s="5" t="s">
        <v>38725</v>
      </c>
      <c r="F8129" s="5" t="s">
        <v>38726</v>
      </c>
      <c r="G8129" s="6" t="s">
        <v>41638</v>
      </c>
      <c r="H8129" s="7" t="s">
        <v>41639</v>
      </c>
      <c r="I8129" s="8" t="str">
        <f>LOWER(SUBSTITUTE(SUBSTITUTE(SUBSTITUTE(SUBSTITUTE(SUBSTITUTE(SUBSTITUTE(SUBSTITUTE(B8129,"S.L.",""),"SL",""),"S.A.",""),"SA","")," ",""),".",""),",",""))&amp;".com"</f>
        <v>hugranvia.com</v>
      </c>
      <c r="J8129" s="5" t="s">
        <v>18</v>
      </c>
      <c r="K8129" s="5" t="s">
        <v>2132</v>
      </c>
    </row>
    <row r="8130">
      <c r="A8130" s="4">
        <v>3055.0</v>
      </c>
      <c r="B8130" s="5" t="s">
        <v>41640</v>
      </c>
      <c r="C8130" s="5" t="s">
        <v>41641</v>
      </c>
      <c r="D8130" s="6" t="s">
        <v>41642</v>
      </c>
      <c r="E8130" s="5" t="s">
        <v>38725</v>
      </c>
      <c r="F8130" s="5" t="s">
        <v>38726</v>
      </c>
      <c r="G8130" s="6" t="s">
        <v>41643</v>
      </c>
      <c r="H8130" s="5" t="s">
        <v>41644</v>
      </c>
      <c r="I8130" s="8" t="s">
        <v>4636</v>
      </c>
      <c r="J8130" s="5" t="s">
        <v>42</v>
      </c>
      <c r="K8130" s="5" t="s">
        <v>2462</v>
      </c>
    </row>
    <row r="8131">
      <c r="A8131" s="4">
        <v>3054.0</v>
      </c>
      <c r="B8131" s="5" t="s">
        <v>41645</v>
      </c>
      <c r="C8131" s="5" t="s">
        <v>41646</v>
      </c>
      <c r="D8131" s="6" t="s">
        <v>41345</v>
      </c>
      <c r="E8131" s="5" t="s">
        <v>38725</v>
      </c>
      <c r="F8131" s="5" t="s">
        <v>38726</v>
      </c>
      <c r="G8131" s="6" t="s">
        <v>41647</v>
      </c>
      <c r="H8131" s="20" t="s">
        <v>41648</v>
      </c>
      <c r="I8131" s="18" t="s">
        <v>41649</v>
      </c>
      <c r="J8131" s="5" t="s">
        <v>42</v>
      </c>
      <c r="K8131" s="5" t="s">
        <v>1144</v>
      </c>
    </row>
    <row r="8132">
      <c r="A8132" s="4">
        <v>3053.0</v>
      </c>
      <c r="B8132" s="5" t="s">
        <v>41650</v>
      </c>
      <c r="C8132" s="5" t="s">
        <v>41651</v>
      </c>
      <c r="D8132" s="6" t="s">
        <v>41652</v>
      </c>
      <c r="E8132" s="5" t="s">
        <v>41653</v>
      </c>
      <c r="F8132" s="5" t="s">
        <v>38726</v>
      </c>
      <c r="G8132" s="6" t="s">
        <v>41654</v>
      </c>
      <c r="H8132" s="5" t="s">
        <v>41655</v>
      </c>
      <c r="I8132" s="9" t="s">
        <v>41656</v>
      </c>
      <c r="J8132" s="5" t="s">
        <v>93</v>
      </c>
      <c r="K8132" s="5" t="s">
        <v>115</v>
      </c>
    </row>
    <row r="8133">
      <c r="A8133" s="4">
        <v>3052.0</v>
      </c>
      <c r="B8133" s="5" t="s">
        <v>41657</v>
      </c>
      <c r="C8133" s="5" t="s">
        <v>41658</v>
      </c>
      <c r="D8133" s="6" t="s">
        <v>41659</v>
      </c>
      <c r="E8133" s="5" t="s">
        <v>41660</v>
      </c>
      <c r="F8133" s="5" t="s">
        <v>38726</v>
      </c>
      <c r="G8133" s="6" t="s">
        <v>41661</v>
      </c>
      <c r="H8133" s="7" t="s">
        <v>41662</v>
      </c>
      <c r="I8133" s="8" t="str">
        <f>LOWER(SUBSTITUTE(SUBSTITUTE(SUBSTITUTE(SUBSTITUTE(SUBSTITUTE(SUBSTITUTE(SUBSTITUTE(B8133,"S.L.",""),"SL",""),"S.A.",""),"SA","")," ",""),".",""),",",""))&amp;".com"</f>
        <v>beubelarservicios.com</v>
      </c>
      <c r="J8133" s="5" t="s">
        <v>51</v>
      </c>
      <c r="K8133" s="4" t="s">
        <v>42</v>
      </c>
    </row>
    <row r="8134">
      <c r="A8134" s="4">
        <v>3051.0</v>
      </c>
      <c r="B8134" s="5" t="s">
        <v>41663</v>
      </c>
      <c r="C8134" s="5" t="s">
        <v>41664</v>
      </c>
      <c r="D8134" s="6" t="s">
        <v>41659</v>
      </c>
      <c r="E8134" s="5" t="s">
        <v>41660</v>
      </c>
      <c r="F8134" s="5" t="s">
        <v>38726</v>
      </c>
      <c r="G8134" s="6" t="s">
        <v>41665</v>
      </c>
      <c r="H8134" s="7" t="s">
        <v>41666</v>
      </c>
      <c r="I8134" s="18" t="s">
        <v>41667</v>
      </c>
      <c r="J8134" s="5" t="s">
        <v>93</v>
      </c>
      <c r="K8134" s="5" t="s">
        <v>1398</v>
      </c>
    </row>
    <row r="8135">
      <c r="A8135" s="4">
        <v>3050.0</v>
      </c>
      <c r="B8135" s="5" t="s">
        <v>41668</v>
      </c>
      <c r="C8135" s="5" t="s">
        <v>41669</v>
      </c>
      <c r="D8135" s="6" t="s">
        <v>41670</v>
      </c>
      <c r="E8135" s="5" t="s">
        <v>41671</v>
      </c>
      <c r="F8135" s="5" t="s">
        <v>38726</v>
      </c>
      <c r="G8135" s="6" t="s">
        <v>41672</v>
      </c>
      <c r="H8135" s="5" t="s">
        <v>41673</v>
      </c>
      <c r="I8135" s="8" t="s">
        <v>2682</v>
      </c>
      <c r="J8135" s="5" t="s">
        <v>51</v>
      </c>
      <c r="K8135" s="5" t="s">
        <v>52</v>
      </c>
    </row>
    <row r="8136">
      <c r="A8136" s="4">
        <v>3049.0</v>
      </c>
      <c r="B8136" s="5" t="s">
        <v>41674</v>
      </c>
      <c r="C8136" s="5" t="s">
        <v>41675</v>
      </c>
      <c r="D8136" s="6" t="s">
        <v>41670</v>
      </c>
      <c r="E8136" s="5" t="s">
        <v>41671</v>
      </c>
      <c r="F8136" s="5" t="s">
        <v>38726</v>
      </c>
      <c r="G8136" s="6" t="s">
        <v>41676</v>
      </c>
      <c r="H8136" s="5" t="s">
        <v>41677</v>
      </c>
      <c r="I8136" s="8" t="s">
        <v>41678</v>
      </c>
      <c r="J8136" s="5" t="s">
        <v>42</v>
      </c>
      <c r="K8136" s="5" t="s">
        <v>782</v>
      </c>
    </row>
    <row r="8137">
      <c r="A8137" s="4">
        <v>3048.0</v>
      </c>
      <c r="B8137" s="5" t="s">
        <v>41679</v>
      </c>
      <c r="C8137" s="5" t="s">
        <v>41680</v>
      </c>
      <c r="D8137" s="6" t="s">
        <v>41670</v>
      </c>
      <c r="E8137" s="5" t="s">
        <v>41671</v>
      </c>
      <c r="F8137" s="5" t="s">
        <v>38726</v>
      </c>
      <c r="G8137" s="6" t="s">
        <v>41681</v>
      </c>
      <c r="H8137" s="5" t="s">
        <v>41682</v>
      </c>
      <c r="I8137" s="9" t="s">
        <v>41683</v>
      </c>
      <c r="J8137" s="5" t="s">
        <v>51</v>
      </c>
      <c r="K8137" s="5" t="s">
        <v>19</v>
      </c>
    </row>
    <row r="8138">
      <c r="A8138" s="4">
        <v>3047.0</v>
      </c>
      <c r="B8138" s="5" t="s">
        <v>41684</v>
      </c>
      <c r="C8138" s="5" t="s">
        <v>41685</v>
      </c>
      <c r="D8138" s="6" t="s">
        <v>41670</v>
      </c>
      <c r="E8138" s="5" t="s">
        <v>41671</v>
      </c>
      <c r="F8138" s="5" t="s">
        <v>38726</v>
      </c>
      <c r="G8138" s="6" t="s">
        <v>41686</v>
      </c>
      <c r="H8138" s="5" t="s">
        <v>41687</v>
      </c>
      <c r="I8138" s="8" t="s">
        <v>41688</v>
      </c>
      <c r="J8138" s="5" t="s">
        <v>42</v>
      </c>
      <c r="K8138" s="5" t="s">
        <v>74</v>
      </c>
    </row>
    <row r="8139">
      <c r="A8139" s="4">
        <v>3046.0</v>
      </c>
      <c r="B8139" s="5" t="s">
        <v>41689</v>
      </c>
      <c r="C8139" s="5" t="s">
        <v>41690</v>
      </c>
      <c r="D8139" s="6" t="s">
        <v>41517</v>
      </c>
      <c r="E8139" s="5" t="s">
        <v>41518</v>
      </c>
      <c r="F8139" s="5" t="s">
        <v>38726</v>
      </c>
      <c r="G8139" s="6" t="s">
        <v>41691</v>
      </c>
      <c r="H8139" s="7" t="s">
        <v>41692</v>
      </c>
      <c r="I8139" s="18" t="s">
        <v>41693</v>
      </c>
      <c r="J8139" s="5" t="s">
        <v>42</v>
      </c>
      <c r="K8139" s="4" t="s">
        <v>42</v>
      </c>
    </row>
    <row r="8140">
      <c r="A8140" s="4">
        <v>3045.0</v>
      </c>
      <c r="B8140" s="5" t="s">
        <v>41694</v>
      </c>
      <c r="C8140" s="5" t="s">
        <v>41695</v>
      </c>
      <c r="D8140" s="6" t="s">
        <v>41670</v>
      </c>
      <c r="E8140" s="5" t="s">
        <v>41671</v>
      </c>
      <c r="F8140" s="5" t="s">
        <v>38726</v>
      </c>
      <c r="G8140" s="6" t="s">
        <v>41696</v>
      </c>
      <c r="H8140" s="5" t="s">
        <v>41697</v>
      </c>
      <c r="I8140" s="8" t="s">
        <v>41698</v>
      </c>
      <c r="J8140" s="5" t="s">
        <v>18</v>
      </c>
      <c r="K8140" s="5" t="s">
        <v>201</v>
      </c>
    </row>
    <row r="8141">
      <c r="A8141" s="4">
        <v>3044.0</v>
      </c>
      <c r="B8141" s="5" t="s">
        <v>41699</v>
      </c>
      <c r="C8141" s="5" t="s">
        <v>41700</v>
      </c>
      <c r="D8141" s="6" t="s">
        <v>41670</v>
      </c>
      <c r="E8141" s="5" t="s">
        <v>41671</v>
      </c>
      <c r="F8141" s="5" t="s">
        <v>38726</v>
      </c>
      <c r="G8141" s="6" t="s">
        <v>41701</v>
      </c>
      <c r="H8141" s="5" t="s">
        <v>41702</v>
      </c>
      <c r="I8141" s="8" t="s">
        <v>493</v>
      </c>
      <c r="J8141" s="5" t="s">
        <v>51</v>
      </c>
      <c r="K8141" s="5" t="s">
        <v>1014</v>
      </c>
    </row>
    <row r="8142">
      <c r="A8142" s="4">
        <v>3043.0</v>
      </c>
      <c r="B8142" s="5" t="s">
        <v>41703</v>
      </c>
      <c r="C8142" s="5" t="s">
        <v>41704</v>
      </c>
      <c r="D8142" s="6" t="s">
        <v>41345</v>
      </c>
      <c r="E8142" s="5" t="s">
        <v>38725</v>
      </c>
      <c r="F8142" s="5" t="s">
        <v>38726</v>
      </c>
      <c r="G8142" s="6" t="s">
        <v>41705</v>
      </c>
      <c r="H8142" s="5" t="s">
        <v>41706</v>
      </c>
      <c r="I8142" s="8" t="s">
        <v>41707</v>
      </c>
      <c r="J8142" s="5" t="s">
        <v>93</v>
      </c>
      <c r="K8142" s="5" t="s">
        <v>176</v>
      </c>
    </row>
    <row r="8143">
      <c r="A8143" s="4">
        <v>11387.0</v>
      </c>
      <c r="B8143" s="5" t="s">
        <v>41708</v>
      </c>
      <c r="C8143" s="5" t="s">
        <v>41709</v>
      </c>
      <c r="D8143" s="6" t="s">
        <v>41710</v>
      </c>
      <c r="E8143" s="5" t="s">
        <v>38378</v>
      </c>
      <c r="F8143" s="5" t="s">
        <v>38307</v>
      </c>
      <c r="G8143" s="12" t="s">
        <v>41711</v>
      </c>
      <c r="H8143" s="5" t="s">
        <v>41712</v>
      </c>
      <c r="I8143" s="8" t="s">
        <v>41713</v>
      </c>
      <c r="J8143" s="5" t="s">
        <v>93</v>
      </c>
      <c r="K8143" s="5" t="s">
        <v>170</v>
      </c>
    </row>
    <row r="8144">
      <c r="A8144" s="4">
        <v>3042.0</v>
      </c>
      <c r="B8144" s="5" t="s">
        <v>41714</v>
      </c>
      <c r="C8144" s="5" t="s">
        <v>41715</v>
      </c>
      <c r="D8144" s="6" t="s">
        <v>41716</v>
      </c>
      <c r="E8144" s="5" t="s">
        <v>41717</v>
      </c>
      <c r="F8144" s="5" t="s">
        <v>29573</v>
      </c>
      <c r="G8144" s="6" t="s">
        <v>41718</v>
      </c>
      <c r="H8144" s="5" t="s">
        <v>41719</v>
      </c>
      <c r="I8144" s="8" t="s">
        <v>41720</v>
      </c>
      <c r="J8144" s="5" t="s">
        <v>18</v>
      </c>
      <c r="K8144" s="5" t="s">
        <v>839</v>
      </c>
    </row>
    <row r="8145">
      <c r="A8145" s="4">
        <v>3041.0</v>
      </c>
      <c r="B8145" s="5" t="s">
        <v>41721</v>
      </c>
      <c r="C8145" s="5" t="s">
        <v>41722</v>
      </c>
      <c r="D8145" s="6" t="s">
        <v>41723</v>
      </c>
      <c r="E8145" s="5" t="s">
        <v>41724</v>
      </c>
      <c r="F8145" s="5" t="s">
        <v>29573</v>
      </c>
      <c r="G8145" s="6" t="s">
        <v>41725</v>
      </c>
      <c r="H8145" s="5" t="s">
        <v>41726</v>
      </c>
      <c r="I8145" s="8" t="s">
        <v>41727</v>
      </c>
      <c r="J8145" s="5" t="s">
        <v>42</v>
      </c>
      <c r="K8145" s="5" t="s">
        <v>782</v>
      </c>
    </row>
    <row r="8146">
      <c r="A8146" s="4">
        <v>3040.0</v>
      </c>
      <c r="B8146" s="5" t="s">
        <v>41728</v>
      </c>
      <c r="C8146" s="5" t="s">
        <v>41729</v>
      </c>
      <c r="D8146" s="6" t="s">
        <v>41730</v>
      </c>
      <c r="E8146" s="5" t="s">
        <v>41731</v>
      </c>
      <c r="F8146" s="5" t="s">
        <v>29573</v>
      </c>
      <c r="G8146" s="6" t="s">
        <v>41732</v>
      </c>
      <c r="H8146" s="7" t="s">
        <v>41733</v>
      </c>
      <c r="I8146" s="18" t="s">
        <v>41734</v>
      </c>
      <c r="J8146" s="5" t="s">
        <v>108</v>
      </c>
      <c r="K8146" s="5" t="s">
        <v>679</v>
      </c>
    </row>
    <row r="8147">
      <c r="A8147" s="4">
        <v>3039.0</v>
      </c>
      <c r="B8147" s="5" t="s">
        <v>41735</v>
      </c>
      <c r="C8147" s="5" t="s">
        <v>41736</v>
      </c>
      <c r="D8147" s="6" t="s">
        <v>41737</v>
      </c>
      <c r="E8147" s="5" t="s">
        <v>41738</v>
      </c>
      <c r="F8147" s="5" t="s">
        <v>29573</v>
      </c>
      <c r="G8147" s="6" t="s">
        <v>41739</v>
      </c>
      <c r="H8147" s="5" t="s">
        <v>41740</v>
      </c>
      <c r="I8147" s="8" t="s">
        <v>41741</v>
      </c>
      <c r="J8147" s="5" t="s">
        <v>108</v>
      </c>
      <c r="K8147" s="5" t="s">
        <v>308</v>
      </c>
    </row>
    <row r="8148">
      <c r="A8148" s="4">
        <v>3038.0</v>
      </c>
      <c r="B8148" s="5" t="s">
        <v>41742</v>
      </c>
      <c r="C8148" s="5" t="s">
        <v>41743</v>
      </c>
      <c r="D8148" s="6" t="s">
        <v>41744</v>
      </c>
      <c r="E8148" s="5" t="s">
        <v>41745</v>
      </c>
      <c r="F8148" s="5" t="s">
        <v>29573</v>
      </c>
      <c r="G8148" s="6" t="s">
        <v>41746</v>
      </c>
      <c r="H8148" s="7" t="s">
        <v>41747</v>
      </c>
      <c r="I8148" s="8" t="str">
        <f>LOWER(SUBSTITUTE(SUBSTITUTE(SUBSTITUTE(SUBSTITUTE(SUBSTITUTE(SUBSTITUTE(SUBSTITUTE(B8148,"S.L.",""),"SL",""),"S.A.",""),"SA","")," ",""),".",""),",",""))&amp;".com"</f>
        <v>aparthotelsmarblava.com</v>
      </c>
      <c r="J8148" s="5" t="s">
        <v>463</v>
      </c>
      <c r="K8148" s="5" t="s">
        <v>3415</v>
      </c>
    </row>
    <row r="8149">
      <c r="A8149" s="4">
        <v>3037.0</v>
      </c>
      <c r="B8149" s="5" t="s">
        <v>41748</v>
      </c>
      <c r="C8149" s="5" t="s">
        <v>41749</v>
      </c>
      <c r="D8149" s="6" t="s">
        <v>41744</v>
      </c>
      <c r="E8149" s="5" t="s">
        <v>41745</v>
      </c>
      <c r="F8149" s="5" t="s">
        <v>29573</v>
      </c>
      <c r="G8149" s="6" t="s">
        <v>41750</v>
      </c>
      <c r="H8149" s="5" t="s">
        <v>41751</v>
      </c>
      <c r="I8149" s="9" t="s">
        <v>41752</v>
      </c>
      <c r="J8149" s="5" t="s">
        <v>93</v>
      </c>
      <c r="K8149" s="5" t="s">
        <v>27</v>
      </c>
    </row>
    <row r="8150">
      <c r="A8150" s="4">
        <v>3036.0</v>
      </c>
      <c r="B8150" s="5" t="s">
        <v>9772</v>
      </c>
      <c r="C8150" s="5" t="s">
        <v>41753</v>
      </c>
      <c r="D8150" s="6" t="s">
        <v>41754</v>
      </c>
      <c r="E8150" s="5" t="s">
        <v>41745</v>
      </c>
      <c r="F8150" s="5" t="s">
        <v>29573</v>
      </c>
      <c r="G8150" s="6" t="s">
        <v>41755</v>
      </c>
      <c r="H8150" s="5" t="s">
        <v>41751</v>
      </c>
      <c r="I8150" s="11" t="s">
        <v>41756</v>
      </c>
      <c r="J8150" s="5" t="s">
        <v>93</v>
      </c>
      <c r="K8150" s="4" t="s">
        <v>42</v>
      </c>
    </row>
    <row r="8151">
      <c r="A8151" s="4">
        <v>3035.0</v>
      </c>
      <c r="B8151" s="5" t="s">
        <v>9560</v>
      </c>
      <c r="C8151" s="5" t="s">
        <v>41757</v>
      </c>
      <c r="D8151" s="6" t="s">
        <v>41744</v>
      </c>
      <c r="E8151" s="5" t="s">
        <v>41745</v>
      </c>
      <c r="F8151" s="5" t="s">
        <v>29573</v>
      </c>
      <c r="G8151" s="6" t="s">
        <v>41758</v>
      </c>
      <c r="H8151" s="7" t="s">
        <v>9563</v>
      </c>
      <c r="I8151" s="8" t="str">
        <f>LOWER(SUBSTITUTE(SUBSTITUTE(SUBSTITUTE(SUBSTITUTE(SUBSTITUTE(SUBSTITUTE(SUBSTITUTE(B8151,"S.L.",""),"SL",""),"S.A.",""),"SA","")," ",""),".",""),",",""))&amp;".com"</f>
        <v>ntjordi.com</v>
      </c>
      <c r="J8151" s="5" t="s">
        <v>18</v>
      </c>
      <c r="K8151" s="5" t="s">
        <v>27</v>
      </c>
    </row>
    <row r="8152">
      <c r="A8152" s="4">
        <v>3034.0</v>
      </c>
      <c r="B8152" s="5" t="s">
        <v>41759</v>
      </c>
      <c r="C8152" s="5" t="s">
        <v>41760</v>
      </c>
      <c r="D8152" s="6" t="s">
        <v>41761</v>
      </c>
      <c r="E8152" s="5" t="s">
        <v>41762</v>
      </c>
      <c r="F8152" s="5" t="s">
        <v>29573</v>
      </c>
      <c r="G8152" s="6" t="s">
        <v>41763</v>
      </c>
      <c r="H8152" s="5" t="s">
        <v>41764</v>
      </c>
      <c r="I8152" s="8" t="s">
        <v>41765</v>
      </c>
      <c r="J8152" s="5" t="s">
        <v>463</v>
      </c>
      <c r="K8152" s="5" t="s">
        <v>1415</v>
      </c>
    </row>
    <row r="8153">
      <c r="A8153" s="4">
        <v>3033.0</v>
      </c>
      <c r="B8153" s="5" t="s">
        <v>41766</v>
      </c>
      <c r="C8153" s="5" t="s">
        <v>41767</v>
      </c>
      <c r="D8153" s="6" t="s">
        <v>41761</v>
      </c>
      <c r="E8153" s="5" t="s">
        <v>41762</v>
      </c>
      <c r="F8153" s="5" t="s">
        <v>29573</v>
      </c>
      <c r="G8153" s="6" t="s">
        <v>41768</v>
      </c>
      <c r="H8153" s="5" t="s">
        <v>41769</v>
      </c>
      <c r="I8153" s="8" t="s">
        <v>41770</v>
      </c>
      <c r="J8153" s="5" t="s">
        <v>18</v>
      </c>
      <c r="K8153" s="4" t="s">
        <v>42</v>
      </c>
    </row>
    <row r="8154">
      <c r="A8154" s="4">
        <v>3032.0</v>
      </c>
      <c r="B8154" s="5" t="s">
        <v>41771</v>
      </c>
      <c r="C8154" s="5" t="s">
        <v>41772</v>
      </c>
      <c r="D8154" s="6" t="s">
        <v>41761</v>
      </c>
      <c r="E8154" s="5" t="s">
        <v>41762</v>
      </c>
      <c r="F8154" s="5" t="s">
        <v>29573</v>
      </c>
      <c r="G8154" s="6" t="s">
        <v>41773</v>
      </c>
      <c r="H8154" s="5" t="s">
        <v>41774</v>
      </c>
      <c r="I8154" s="8" t="s">
        <v>26547</v>
      </c>
      <c r="J8154" s="5" t="s">
        <v>108</v>
      </c>
      <c r="K8154" s="5" t="s">
        <v>280</v>
      </c>
    </row>
    <row r="8155">
      <c r="A8155" s="4">
        <v>3031.0</v>
      </c>
      <c r="B8155" s="5" t="s">
        <v>41775</v>
      </c>
      <c r="C8155" s="5" t="s">
        <v>41776</v>
      </c>
      <c r="D8155" s="6" t="s">
        <v>41761</v>
      </c>
      <c r="E8155" s="5" t="s">
        <v>41762</v>
      </c>
      <c r="F8155" s="5" t="s">
        <v>29573</v>
      </c>
      <c r="G8155" s="6" t="s">
        <v>41777</v>
      </c>
      <c r="H8155" s="5" t="s">
        <v>41778</v>
      </c>
      <c r="I8155" s="8" t="s">
        <v>41779</v>
      </c>
      <c r="J8155" s="5" t="s">
        <v>42</v>
      </c>
      <c r="K8155" s="5" t="s">
        <v>17291</v>
      </c>
    </row>
    <row r="8156">
      <c r="A8156" s="4">
        <v>3030.0</v>
      </c>
      <c r="B8156" s="5" t="s">
        <v>41780</v>
      </c>
      <c r="C8156" s="5" t="s">
        <v>41781</v>
      </c>
      <c r="D8156" s="6" t="s">
        <v>41761</v>
      </c>
      <c r="E8156" s="5" t="s">
        <v>41762</v>
      </c>
      <c r="F8156" s="5" t="s">
        <v>29573</v>
      </c>
      <c r="G8156" s="6" t="s">
        <v>41782</v>
      </c>
      <c r="H8156" s="5" t="s">
        <v>41783</v>
      </c>
      <c r="I8156" s="8" t="s">
        <v>41765</v>
      </c>
      <c r="J8156" s="5" t="s">
        <v>42</v>
      </c>
      <c r="K8156" s="5" t="s">
        <v>1198</v>
      </c>
    </row>
    <row r="8157">
      <c r="A8157" s="4">
        <v>3029.0</v>
      </c>
      <c r="B8157" s="5" t="s">
        <v>41784</v>
      </c>
      <c r="C8157" s="5" t="s">
        <v>41785</v>
      </c>
      <c r="D8157" s="6" t="s">
        <v>41761</v>
      </c>
      <c r="E8157" s="5" t="s">
        <v>41762</v>
      </c>
      <c r="F8157" s="5" t="s">
        <v>29573</v>
      </c>
      <c r="G8157" s="6" t="s">
        <v>41786</v>
      </c>
      <c r="H8157" s="7" t="s">
        <v>41787</v>
      </c>
      <c r="I8157" s="18" t="s">
        <v>41788</v>
      </c>
      <c r="J8157" s="5" t="s">
        <v>18</v>
      </c>
      <c r="K8157" s="5" t="s">
        <v>19</v>
      </c>
    </row>
    <row r="8158">
      <c r="A8158" s="4">
        <v>3028.0</v>
      </c>
      <c r="B8158" s="5" t="s">
        <v>41789</v>
      </c>
      <c r="C8158" s="5" t="s">
        <v>41790</v>
      </c>
      <c r="D8158" s="6" t="s">
        <v>41761</v>
      </c>
      <c r="E8158" s="5" t="s">
        <v>41762</v>
      </c>
      <c r="F8158" s="5" t="s">
        <v>29573</v>
      </c>
      <c r="G8158" s="6" t="s">
        <v>41791</v>
      </c>
      <c r="H8158" s="5" t="s">
        <v>41792</v>
      </c>
      <c r="I8158" s="8" t="s">
        <v>41793</v>
      </c>
      <c r="J8158" s="5" t="s">
        <v>108</v>
      </c>
      <c r="K8158" s="5" t="s">
        <v>35</v>
      </c>
    </row>
    <row r="8159">
      <c r="A8159" s="4">
        <v>3027.0</v>
      </c>
      <c r="B8159" s="5" t="s">
        <v>41794</v>
      </c>
      <c r="C8159" s="5" t="s">
        <v>41795</v>
      </c>
      <c r="D8159" s="6" t="s">
        <v>41761</v>
      </c>
      <c r="E8159" s="5" t="s">
        <v>41762</v>
      </c>
      <c r="F8159" s="5" t="s">
        <v>29573</v>
      </c>
      <c r="G8159" s="6" t="s">
        <v>41796</v>
      </c>
      <c r="H8159" s="7" t="s">
        <v>41797</v>
      </c>
      <c r="I8159" s="8" t="str">
        <f>LOWER(SUBSTITUTE(SUBSTITUTE(SUBSTITUTE(SUBSTITUTE(SUBSTITUTE(SUBSTITUTE(SUBSTITUTE(B8159,"S.L.",""),"SL",""),"S.A.",""),"SA","")," ",""),".",""),",",""))&amp;".com"</f>
        <v>madisonbahia.com</v>
      </c>
      <c r="J8159" s="5" t="s">
        <v>108</v>
      </c>
      <c r="K8159" s="5" t="s">
        <v>782</v>
      </c>
    </row>
    <row r="8160">
      <c r="A8160" s="4">
        <v>3026.0</v>
      </c>
      <c r="B8160" s="5" t="s">
        <v>41798</v>
      </c>
      <c r="C8160" s="5" t="s">
        <v>41799</v>
      </c>
      <c r="D8160" s="6" t="s">
        <v>41761</v>
      </c>
      <c r="E8160" s="5" t="s">
        <v>41762</v>
      </c>
      <c r="F8160" s="5" t="s">
        <v>29573</v>
      </c>
      <c r="G8160" s="6" t="s">
        <v>41800</v>
      </c>
      <c r="H8160" s="5" t="s">
        <v>41801</v>
      </c>
      <c r="I8160" s="8" t="s">
        <v>41802</v>
      </c>
      <c r="J8160" s="5" t="s">
        <v>42</v>
      </c>
      <c r="K8160" s="5" t="s">
        <v>280</v>
      </c>
    </row>
    <row r="8161">
      <c r="A8161" s="4">
        <v>3025.0</v>
      </c>
      <c r="B8161" s="5" t="s">
        <v>41803</v>
      </c>
      <c r="C8161" s="5" t="s">
        <v>9656</v>
      </c>
      <c r="D8161" s="6" t="s">
        <v>41761</v>
      </c>
      <c r="E8161" s="5" t="s">
        <v>41762</v>
      </c>
      <c r="F8161" s="5" t="s">
        <v>29573</v>
      </c>
      <c r="G8161" s="6" t="s">
        <v>41804</v>
      </c>
      <c r="H8161" s="5" t="s">
        <v>41805</v>
      </c>
      <c r="I8161" s="8" t="s">
        <v>41806</v>
      </c>
      <c r="J8161" s="5" t="s">
        <v>18</v>
      </c>
      <c r="K8161" s="5" t="s">
        <v>1427</v>
      </c>
    </row>
    <row r="8162">
      <c r="A8162" s="4">
        <v>3024.0</v>
      </c>
      <c r="B8162" s="5" t="s">
        <v>41807</v>
      </c>
      <c r="C8162" s="5" t="s">
        <v>41808</v>
      </c>
      <c r="D8162" s="6" t="s">
        <v>41761</v>
      </c>
      <c r="E8162" s="5" t="s">
        <v>41762</v>
      </c>
      <c r="F8162" s="5" t="s">
        <v>29573</v>
      </c>
      <c r="G8162" s="6" t="s">
        <v>41809</v>
      </c>
      <c r="H8162" s="5" t="s">
        <v>41810</v>
      </c>
      <c r="I8162" s="8" t="s">
        <v>41811</v>
      </c>
      <c r="J8162" s="5" t="s">
        <v>51</v>
      </c>
      <c r="K8162" s="5" t="s">
        <v>10375</v>
      </c>
    </row>
    <row r="8163">
      <c r="A8163" s="4">
        <v>3023.0</v>
      </c>
      <c r="B8163" s="5" t="s">
        <v>41762</v>
      </c>
      <c r="C8163" s="5" t="s">
        <v>41812</v>
      </c>
      <c r="D8163" s="6" t="s">
        <v>41761</v>
      </c>
      <c r="E8163" s="5" t="s">
        <v>41762</v>
      </c>
      <c r="F8163" s="5" t="s">
        <v>29573</v>
      </c>
      <c r="G8163" s="6" t="s">
        <v>41813</v>
      </c>
      <c r="H8163" s="5" t="s">
        <v>41814</v>
      </c>
      <c r="I8163" s="8" t="s">
        <v>41815</v>
      </c>
      <c r="J8163" s="5" t="s">
        <v>108</v>
      </c>
      <c r="K8163" s="5" t="s">
        <v>52</v>
      </c>
    </row>
    <row r="8164">
      <c r="A8164" s="4">
        <v>3022.0</v>
      </c>
      <c r="B8164" s="5" t="s">
        <v>41816</v>
      </c>
      <c r="C8164" s="5" t="s">
        <v>41817</v>
      </c>
      <c r="D8164" s="6" t="s">
        <v>41761</v>
      </c>
      <c r="E8164" s="5" t="s">
        <v>41762</v>
      </c>
      <c r="F8164" s="5" t="s">
        <v>29573</v>
      </c>
      <c r="G8164" s="6" t="s">
        <v>41818</v>
      </c>
      <c r="H8164" s="7" t="s">
        <v>41819</v>
      </c>
      <c r="I8164" s="8" t="str">
        <f>LOWER(SUBSTITUTE(SUBSTITUTE(SUBSTITUTE(SUBSTITUTE(SUBSTITUTE(SUBSTITUTE(SUBSTITUTE(B8164,"S.L.",""),"SL",""),"S.A.",""),"SA","")," ",""),".",""),",",""))&amp;".com"</f>
        <v>sitgesapartment.com</v>
      </c>
      <c r="J8164" s="5" t="s">
        <v>42</v>
      </c>
      <c r="K8164" s="5" t="s">
        <v>74</v>
      </c>
    </row>
    <row r="8165">
      <c r="A8165" s="4">
        <v>3021.0</v>
      </c>
      <c r="B8165" s="5" t="s">
        <v>41820</v>
      </c>
      <c r="C8165" s="5" t="s">
        <v>41821</v>
      </c>
      <c r="D8165" s="6" t="s">
        <v>41761</v>
      </c>
      <c r="E8165" s="5" t="s">
        <v>41762</v>
      </c>
      <c r="F8165" s="5" t="s">
        <v>29573</v>
      </c>
      <c r="G8165" s="6" t="s">
        <v>41822</v>
      </c>
      <c r="H8165" s="5" t="s">
        <v>41823</v>
      </c>
      <c r="I8165" s="8" t="s">
        <v>41824</v>
      </c>
      <c r="J8165" s="5" t="s">
        <v>108</v>
      </c>
      <c r="K8165" s="5" t="s">
        <v>1216</v>
      </c>
    </row>
    <row r="8166">
      <c r="A8166" s="4">
        <v>3020.0</v>
      </c>
      <c r="B8166" s="5" t="s">
        <v>41825</v>
      </c>
      <c r="C8166" s="5" t="s">
        <v>41826</v>
      </c>
      <c r="D8166" s="6" t="s">
        <v>41761</v>
      </c>
      <c r="E8166" s="5" t="s">
        <v>41762</v>
      </c>
      <c r="F8166" s="5" t="s">
        <v>29573</v>
      </c>
      <c r="G8166" s="6" t="s">
        <v>41827</v>
      </c>
      <c r="H8166" s="5" t="s">
        <v>41828</v>
      </c>
      <c r="I8166" s="8" t="s">
        <v>41829</v>
      </c>
      <c r="J8166" s="5" t="s">
        <v>51</v>
      </c>
      <c r="K8166" s="5" t="s">
        <v>420</v>
      </c>
    </row>
    <row r="8167">
      <c r="A8167" s="4">
        <v>3019.0</v>
      </c>
      <c r="B8167" s="5" t="s">
        <v>41830</v>
      </c>
      <c r="C8167" s="5" t="s">
        <v>41831</v>
      </c>
      <c r="D8167" s="6" t="s">
        <v>41761</v>
      </c>
      <c r="E8167" s="5" t="s">
        <v>41762</v>
      </c>
      <c r="F8167" s="5" t="s">
        <v>29573</v>
      </c>
      <c r="G8167" s="6" t="s">
        <v>41832</v>
      </c>
      <c r="H8167" s="7" t="s">
        <v>41833</v>
      </c>
      <c r="I8167" s="18" t="s">
        <v>41834</v>
      </c>
      <c r="J8167" s="5" t="s">
        <v>51</v>
      </c>
      <c r="K8167" s="5" t="s">
        <v>782</v>
      </c>
    </row>
    <row r="8168">
      <c r="A8168" s="4">
        <v>3017.0</v>
      </c>
      <c r="B8168" s="5" t="s">
        <v>41835</v>
      </c>
      <c r="C8168" s="5" t="s">
        <v>41836</v>
      </c>
      <c r="D8168" s="6" t="s">
        <v>41761</v>
      </c>
      <c r="E8168" s="5" t="s">
        <v>41762</v>
      </c>
      <c r="F8168" s="5" t="s">
        <v>29573</v>
      </c>
      <c r="G8168" s="6" t="s">
        <v>41837</v>
      </c>
      <c r="H8168" s="5" t="s">
        <v>41838</v>
      </c>
      <c r="I8168" s="8" t="s">
        <v>41839</v>
      </c>
      <c r="J8168" s="5" t="s">
        <v>18</v>
      </c>
      <c r="K8168" s="4" t="s">
        <v>42</v>
      </c>
    </row>
    <row r="8169">
      <c r="A8169" s="4">
        <v>3018.0</v>
      </c>
      <c r="B8169" s="5" t="s">
        <v>41840</v>
      </c>
      <c r="C8169" s="5" t="s">
        <v>41841</v>
      </c>
      <c r="D8169" s="6" t="s">
        <v>41761</v>
      </c>
      <c r="E8169" s="5" t="s">
        <v>41762</v>
      </c>
      <c r="F8169" s="5" t="s">
        <v>29573</v>
      </c>
      <c r="G8169" s="6" t="s">
        <v>41837</v>
      </c>
      <c r="H8169" s="5" t="s">
        <v>41838</v>
      </c>
      <c r="I8169" s="9" t="s">
        <v>41842</v>
      </c>
      <c r="J8169" s="5" t="s">
        <v>93</v>
      </c>
      <c r="K8169" s="4" t="s">
        <v>42</v>
      </c>
    </row>
    <row r="8170">
      <c r="A8170" s="4">
        <v>3016.0</v>
      </c>
      <c r="B8170" s="5" t="s">
        <v>41843</v>
      </c>
      <c r="C8170" s="5" t="s">
        <v>41844</v>
      </c>
      <c r="D8170" s="6" t="s">
        <v>41761</v>
      </c>
      <c r="E8170" s="5" t="s">
        <v>41762</v>
      </c>
      <c r="F8170" s="5" t="s">
        <v>29573</v>
      </c>
      <c r="G8170" s="6" t="s">
        <v>41845</v>
      </c>
      <c r="H8170" s="5" t="s">
        <v>41846</v>
      </c>
      <c r="I8170" s="8" t="s">
        <v>26547</v>
      </c>
      <c r="J8170" s="5" t="s">
        <v>18</v>
      </c>
      <c r="K8170" s="4" t="s">
        <v>42</v>
      </c>
    </row>
    <row r="8171">
      <c r="A8171" s="4">
        <v>3015.0</v>
      </c>
      <c r="B8171" s="5" t="s">
        <v>41847</v>
      </c>
      <c r="C8171" s="5" t="s">
        <v>41848</v>
      </c>
      <c r="D8171" s="6" t="s">
        <v>41761</v>
      </c>
      <c r="E8171" s="5" t="s">
        <v>41762</v>
      </c>
      <c r="F8171" s="5" t="s">
        <v>29573</v>
      </c>
      <c r="G8171" s="6" t="s">
        <v>41849</v>
      </c>
      <c r="H8171" s="5" t="s">
        <v>41850</v>
      </c>
      <c r="I8171" s="8" t="s">
        <v>41851</v>
      </c>
      <c r="J8171" s="5" t="s">
        <v>42</v>
      </c>
      <c r="K8171" s="4" t="s">
        <v>42</v>
      </c>
    </row>
    <row r="8172">
      <c r="A8172" s="4">
        <v>3014.0</v>
      </c>
      <c r="B8172" s="5" t="s">
        <v>41852</v>
      </c>
      <c r="C8172" s="5" t="s">
        <v>41853</v>
      </c>
      <c r="D8172" s="6" t="s">
        <v>41761</v>
      </c>
      <c r="E8172" s="5" t="s">
        <v>41762</v>
      </c>
      <c r="F8172" s="5" t="s">
        <v>29573</v>
      </c>
      <c r="G8172" s="6" t="s">
        <v>41854</v>
      </c>
      <c r="H8172" s="7" t="s">
        <v>41855</v>
      </c>
      <c r="I8172" s="18" t="s">
        <v>41856</v>
      </c>
      <c r="J8172" s="5" t="s">
        <v>108</v>
      </c>
      <c r="K8172" s="5" t="s">
        <v>782</v>
      </c>
    </row>
    <row r="8173">
      <c r="A8173" s="4">
        <v>3013.0</v>
      </c>
      <c r="B8173" s="5" t="s">
        <v>41857</v>
      </c>
      <c r="C8173" s="5" t="s">
        <v>41858</v>
      </c>
      <c r="D8173" s="6" t="s">
        <v>41859</v>
      </c>
      <c r="E8173" s="5" t="s">
        <v>41860</v>
      </c>
      <c r="F8173" s="5" t="s">
        <v>29573</v>
      </c>
      <c r="G8173" s="6" t="s">
        <v>41861</v>
      </c>
      <c r="H8173" s="7" t="s">
        <v>41862</v>
      </c>
      <c r="I8173" s="18" t="s">
        <v>41863</v>
      </c>
      <c r="J8173" s="5" t="s">
        <v>42</v>
      </c>
      <c r="K8173" s="5" t="s">
        <v>679</v>
      </c>
    </row>
    <row r="8174">
      <c r="A8174" s="4">
        <v>3012.0</v>
      </c>
      <c r="B8174" s="5" t="s">
        <v>41864</v>
      </c>
      <c r="C8174" s="5" t="s">
        <v>41865</v>
      </c>
      <c r="D8174" s="6" t="s">
        <v>41866</v>
      </c>
      <c r="E8174" s="5" t="s">
        <v>41867</v>
      </c>
      <c r="F8174" s="5" t="s">
        <v>29573</v>
      </c>
      <c r="G8174" s="6" t="s">
        <v>41868</v>
      </c>
      <c r="H8174" s="5" t="s">
        <v>41869</v>
      </c>
      <c r="I8174" s="8" t="s">
        <v>41870</v>
      </c>
      <c r="J8174" s="5" t="s">
        <v>18</v>
      </c>
      <c r="K8174" s="5" t="s">
        <v>35</v>
      </c>
    </row>
    <row r="8175">
      <c r="A8175" s="4">
        <v>3011.0</v>
      </c>
      <c r="B8175" s="5" t="s">
        <v>41871</v>
      </c>
      <c r="C8175" s="5" t="s">
        <v>41872</v>
      </c>
      <c r="D8175" s="6" t="s">
        <v>41866</v>
      </c>
      <c r="E8175" s="5" t="s">
        <v>41867</v>
      </c>
      <c r="F8175" s="5" t="s">
        <v>29573</v>
      </c>
      <c r="G8175" s="6" t="s">
        <v>41873</v>
      </c>
      <c r="H8175" s="5" t="s">
        <v>41874</v>
      </c>
      <c r="I8175" s="8" t="s">
        <v>41875</v>
      </c>
      <c r="J8175" s="5" t="s">
        <v>42</v>
      </c>
      <c r="K8175" s="5" t="s">
        <v>375</v>
      </c>
    </row>
    <row r="8176">
      <c r="A8176" s="4">
        <v>3010.0</v>
      </c>
      <c r="B8176" s="5" t="s">
        <v>41876</v>
      </c>
      <c r="C8176" s="5" t="s">
        <v>41877</v>
      </c>
      <c r="D8176" s="6" t="s">
        <v>41878</v>
      </c>
      <c r="E8176" s="5" t="s">
        <v>41879</v>
      </c>
      <c r="F8176" s="5" t="s">
        <v>29573</v>
      </c>
      <c r="G8176" s="6" t="s">
        <v>41880</v>
      </c>
      <c r="H8176" s="7" t="s">
        <v>41881</v>
      </c>
      <c r="I8176" s="8" t="str">
        <f>LOWER(SUBSTITUTE(SUBSTITUTE(SUBSTITUTE(SUBSTITUTE(SUBSTITUTE(SUBSTITUTE(SUBSTITUTE(B8176,"S.L.",""),"SL",""),"S.A.",""),"SA","")," ",""),".",""),",",""))&amp;".com"</f>
        <v>cuatrocarreteras.com</v>
      </c>
      <c r="J8176" s="5" t="s">
        <v>108</v>
      </c>
      <c r="K8176" s="5" t="s">
        <v>160</v>
      </c>
    </row>
    <row r="8177">
      <c r="A8177" s="4">
        <v>3009.0</v>
      </c>
      <c r="B8177" s="5" t="s">
        <v>41882</v>
      </c>
      <c r="C8177" s="5" t="s">
        <v>41883</v>
      </c>
      <c r="D8177" s="6" t="s">
        <v>41866</v>
      </c>
      <c r="E8177" s="5" t="s">
        <v>41867</v>
      </c>
      <c r="F8177" s="5" t="s">
        <v>29573</v>
      </c>
      <c r="G8177" s="6" t="s">
        <v>41884</v>
      </c>
      <c r="H8177" s="5" t="s">
        <v>41885</v>
      </c>
      <c r="I8177" s="8" t="s">
        <v>41886</v>
      </c>
      <c r="J8177" s="5" t="s">
        <v>18</v>
      </c>
      <c r="K8177" s="5" t="s">
        <v>35</v>
      </c>
    </row>
    <row r="8178">
      <c r="A8178" s="4">
        <v>3008.0</v>
      </c>
      <c r="B8178" s="5" t="s">
        <v>41887</v>
      </c>
      <c r="C8178" s="5" t="s">
        <v>41888</v>
      </c>
      <c r="D8178" s="6" t="s">
        <v>41889</v>
      </c>
      <c r="E8178" s="5" t="s">
        <v>41890</v>
      </c>
      <c r="F8178" s="5" t="s">
        <v>13460</v>
      </c>
      <c r="G8178" s="6" t="s">
        <v>41891</v>
      </c>
      <c r="H8178" s="5" t="s">
        <v>41892</v>
      </c>
      <c r="I8178" s="11" t="s">
        <v>41893</v>
      </c>
      <c r="J8178" s="5" t="s">
        <v>108</v>
      </c>
      <c r="K8178" s="5" t="s">
        <v>280</v>
      </c>
    </row>
    <row r="8179">
      <c r="A8179" s="4">
        <v>3007.0</v>
      </c>
      <c r="B8179" s="5" t="s">
        <v>41894</v>
      </c>
      <c r="C8179" s="5" t="s">
        <v>10474</v>
      </c>
      <c r="D8179" s="6" t="s">
        <v>41895</v>
      </c>
      <c r="E8179" s="5" t="s">
        <v>41896</v>
      </c>
      <c r="F8179" s="5" t="s">
        <v>29573</v>
      </c>
      <c r="G8179" s="6" t="s">
        <v>41897</v>
      </c>
      <c r="H8179" s="7" t="s">
        <v>41898</v>
      </c>
      <c r="I8179" s="8" t="str">
        <f>LOWER(SUBSTITUTE(SUBSTITUTE(SUBSTITUTE(SUBSTITUTE(SUBSTITUTE(SUBSTITUTE(SUBSTITUTE(B8179,"S.L.",""),"SL",""),"S.A.",""),"SA","")," ",""),".",""),",",""))&amp;".com"</f>
        <v>lariba.com</v>
      </c>
      <c r="J8179" s="5" t="s">
        <v>108</v>
      </c>
      <c r="K8179" s="5" t="s">
        <v>115</v>
      </c>
    </row>
    <row r="8180">
      <c r="A8180" s="4">
        <v>3006.0</v>
      </c>
      <c r="B8180" s="5" t="s">
        <v>41899</v>
      </c>
      <c r="C8180" s="5" t="s">
        <v>41900</v>
      </c>
      <c r="D8180" s="6" t="s">
        <v>41761</v>
      </c>
      <c r="E8180" s="5" t="s">
        <v>41762</v>
      </c>
      <c r="F8180" s="5" t="s">
        <v>29573</v>
      </c>
      <c r="G8180" s="6" t="s">
        <v>41901</v>
      </c>
      <c r="H8180" s="5" t="s">
        <v>41902</v>
      </c>
      <c r="I8180" s="8" t="s">
        <v>41903</v>
      </c>
      <c r="J8180" s="5" t="s">
        <v>42</v>
      </c>
      <c r="K8180" s="4" t="s">
        <v>42</v>
      </c>
    </row>
    <row r="8181">
      <c r="A8181" s="4">
        <v>3005.0</v>
      </c>
      <c r="B8181" s="5" t="s">
        <v>41904</v>
      </c>
      <c r="C8181" s="5" t="s">
        <v>41905</v>
      </c>
      <c r="D8181" s="6" t="s">
        <v>41866</v>
      </c>
      <c r="E8181" s="5" t="s">
        <v>41867</v>
      </c>
      <c r="F8181" s="5" t="s">
        <v>29573</v>
      </c>
      <c r="G8181" s="6" t="s">
        <v>41906</v>
      </c>
      <c r="H8181" s="7" t="s">
        <v>41907</v>
      </c>
      <c r="I8181" s="18" t="s">
        <v>41908</v>
      </c>
      <c r="J8181" s="5" t="s">
        <v>42</v>
      </c>
      <c r="K8181" s="5" t="s">
        <v>43</v>
      </c>
    </row>
    <row r="8182">
      <c r="A8182" s="4">
        <v>3004.0</v>
      </c>
      <c r="B8182" s="5" t="s">
        <v>41909</v>
      </c>
      <c r="C8182" s="5" t="s">
        <v>41910</v>
      </c>
      <c r="D8182" s="6" t="s">
        <v>41911</v>
      </c>
      <c r="E8182" s="5" t="s">
        <v>29573</v>
      </c>
      <c r="F8182" s="5" t="s">
        <v>29573</v>
      </c>
      <c r="G8182" s="6" t="s">
        <v>41912</v>
      </c>
      <c r="H8182" s="5" t="s">
        <v>41913</v>
      </c>
      <c r="I8182" s="8" t="s">
        <v>41914</v>
      </c>
      <c r="J8182" s="5" t="s">
        <v>18</v>
      </c>
      <c r="K8182" s="5" t="s">
        <v>2145</v>
      </c>
    </row>
    <row r="8183">
      <c r="A8183" s="4">
        <v>3003.0</v>
      </c>
      <c r="B8183" s="5" t="s">
        <v>41915</v>
      </c>
      <c r="C8183" s="5" t="s">
        <v>41916</v>
      </c>
      <c r="D8183" s="6" t="s">
        <v>41917</v>
      </c>
      <c r="E8183" s="5" t="s">
        <v>41918</v>
      </c>
      <c r="F8183" s="5" t="s">
        <v>29573</v>
      </c>
      <c r="G8183" s="6" t="s">
        <v>41919</v>
      </c>
      <c r="H8183" s="5" t="s">
        <v>41920</v>
      </c>
      <c r="I8183" s="8" t="s">
        <v>41921</v>
      </c>
      <c r="J8183" s="5" t="s">
        <v>42</v>
      </c>
      <c r="K8183" s="5" t="s">
        <v>764</v>
      </c>
    </row>
    <row r="8184">
      <c r="A8184" s="4">
        <v>3002.0</v>
      </c>
      <c r="B8184" s="5" t="s">
        <v>41922</v>
      </c>
      <c r="C8184" s="5" t="s">
        <v>41923</v>
      </c>
      <c r="D8184" s="6" t="s">
        <v>41924</v>
      </c>
      <c r="E8184" s="5" t="s">
        <v>41918</v>
      </c>
      <c r="F8184" s="5" t="s">
        <v>29573</v>
      </c>
      <c r="G8184" s="6" t="s">
        <v>41925</v>
      </c>
      <c r="H8184" s="5" t="s">
        <v>41926</v>
      </c>
      <c r="I8184" s="8" t="s">
        <v>41927</v>
      </c>
      <c r="J8184" s="5" t="s">
        <v>42</v>
      </c>
      <c r="K8184" s="5" t="s">
        <v>2119</v>
      </c>
    </row>
    <row r="8185">
      <c r="A8185" s="4">
        <v>3001.0</v>
      </c>
      <c r="B8185" s="5" t="s">
        <v>41928</v>
      </c>
      <c r="C8185" s="5" t="s">
        <v>41929</v>
      </c>
      <c r="D8185" s="6" t="s">
        <v>41924</v>
      </c>
      <c r="E8185" s="5" t="s">
        <v>41918</v>
      </c>
      <c r="F8185" s="5" t="s">
        <v>29573</v>
      </c>
      <c r="G8185" s="6" t="s">
        <v>41930</v>
      </c>
      <c r="H8185" s="5" t="s">
        <v>41931</v>
      </c>
      <c r="I8185" s="8" t="s">
        <v>10027</v>
      </c>
      <c r="J8185" s="5" t="s">
        <v>18</v>
      </c>
      <c r="K8185" s="5" t="s">
        <v>2513</v>
      </c>
    </row>
    <row r="8186">
      <c r="A8186" s="4">
        <v>3000.0</v>
      </c>
      <c r="B8186" s="5" t="s">
        <v>36837</v>
      </c>
      <c r="C8186" s="5" t="s">
        <v>41932</v>
      </c>
      <c r="D8186" s="6" t="s">
        <v>41917</v>
      </c>
      <c r="E8186" s="5" t="s">
        <v>41918</v>
      </c>
      <c r="F8186" s="5" t="s">
        <v>29573</v>
      </c>
      <c r="G8186" s="6" t="s">
        <v>41933</v>
      </c>
      <c r="H8186" s="5" t="s">
        <v>41934</v>
      </c>
      <c r="I8186" s="8" t="s">
        <v>41935</v>
      </c>
      <c r="J8186" s="5" t="s">
        <v>18</v>
      </c>
      <c r="K8186" s="5" t="s">
        <v>2456</v>
      </c>
    </row>
    <row r="8187">
      <c r="A8187" s="4">
        <v>2999.0</v>
      </c>
      <c r="B8187" s="5" t="s">
        <v>41936</v>
      </c>
      <c r="C8187" s="5" t="s">
        <v>41937</v>
      </c>
      <c r="D8187" s="6" t="s">
        <v>41917</v>
      </c>
      <c r="E8187" s="5" t="s">
        <v>41918</v>
      </c>
      <c r="F8187" s="5" t="s">
        <v>29573</v>
      </c>
      <c r="G8187" s="6" t="s">
        <v>41938</v>
      </c>
      <c r="H8187" s="7" t="s">
        <v>41939</v>
      </c>
      <c r="I8187" s="8" t="str">
        <f>LOWER(SUBSTITUTE(SUBSTITUTE(SUBSTITUTE(SUBSTITUTE(SUBSTITUTE(SUBSTITUTE(SUBSTITUTE(B8187,"S.L.",""),"SL",""),"S.A.",""),"SA","")," ",""),".",""),",",""))&amp;".com"</f>
        <v>grupiasol.com</v>
      </c>
      <c r="J8187" s="5" t="s">
        <v>42</v>
      </c>
      <c r="K8187" s="4" t="s">
        <v>42</v>
      </c>
    </row>
    <row r="8188">
      <c r="A8188" s="4">
        <v>2998.0</v>
      </c>
      <c r="B8188" s="5" t="s">
        <v>41940</v>
      </c>
      <c r="C8188" s="5" t="s">
        <v>41941</v>
      </c>
      <c r="D8188" s="6" t="s">
        <v>41942</v>
      </c>
      <c r="E8188" s="5" t="s">
        <v>41943</v>
      </c>
      <c r="F8188" s="5" t="s">
        <v>29573</v>
      </c>
      <c r="G8188" s="6" t="s">
        <v>41944</v>
      </c>
      <c r="H8188" s="5" t="s">
        <v>41945</v>
      </c>
      <c r="I8188" s="8" t="s">
        <v>41946</v>
      </c>
      <c r="J8188" s="5" t="s">
        <v>42</v>
      </c>
      <c r="K8188" s="5" t="s">
        <v>5320</v>
      </c>
    </row>
    <row r="8189">
      <c r="A8189" s="4">
        <v>2997.0</v>
      </c>
      <c r="B8189" s="5" t="s">
        <v>41947</v>
      </c>
      <c r="C8189" s="5" t="s">
        <v>41948</v>
      </c>
      <c r="D8189" s="6" t="s">
        <v>41949</v>
      </c>
      <c r="E8189" s="5" t="s">
        <v>41950</v>
      </c>
      <c r="F8189" s="5" t="s">
        <v>29573</v>
      </c>
      <c r="G8189" s="6" t="s">
        <v>41951</v>
      </c>
      <c r="H8189" s="7" t="s">
        <v>41952</v>
      </c>
      <c r="I8189" s="18" t="s">
        <v>41953</v>
      </c>
      <c r="J8189" s="5" t="s">
        <v>42</v>
      </c>
      <c r="K8189" s="5" t="s">
        <v>2757</v>
      </c>
    </row>
    <row r="8190">
      <c r="A8190" s="4">
        <v>2996.0</v>
      </c>
      <c r="B8190" s="5" t="s">
        <v>41954</v>
      </c>
      <c r="C8190" s="5" t="s">
        <v>41955</v>
      </c>
      <c r="D8190" s="6" t="s">
        <v>41956</v>
      </c>
      <c r="E8190" s="5" t="s">
        <v>41957</v>
      </c>
      <c r="F8190" s="5" t="s">
        <v>29573</v>
      </c>
      <c r="G8190" s="6" t="s">
        <v>41958</v>
      </c>
      <c r="H8190" s="5" t="s">
        <v>41959</v>
      </c>
      <c r="I8190" s="8" t="s">
        <v>41960</v>
      </c>
      <c r="J8190" s="5" t="s">
        <v>42</v>
      </c>
      <c r="K8190" s="5" t="s">
        <v>553</v>
      </c>
    </row>
    <row r="8191">
      <c r="A8191" s="4">
        <v>2995.0</v>
      </c>
      <c r="B8191" s="5" t="s">
        <v>41961</v>
      </c>
      <c r="C8191" s="5" t="s">
        <v>41962</v>
      </c>
      <c r="D8191" s="6" t="s">
        <v>41963</v>
      </c>
      <c r="E8191" s="5" t="s">
        <v>41957</v>
      </c>
      <c r="F8191" s="5" t="s">
        <v>29573</v>
      </c>
      <c r="G8191" s="6" t="s">
        <v>41964</v>
      </c>
      <c r="H8191" s="5" t="s">
        <v>41965</v>
      </c>
      <c r="I8191" s="8" t="s">
        <v>41966</v>
      </c>
      <c r="J8191" s="5" t="s">
        <v>18</v>
      </c>
      <c r="K8191" s="5" t="s">
        <v>201</v>
      </c>
    </row>
    <row r="8192">
      <c r="A8192" s="4">
        <v>2994.0</v>
      </c>
      <c r="B8192" s="5" t="s">
        <v>41967</v>
      </c>
      <c r="C8192" s="5" t="s">
        <v>41968</v>
      </c>
      <c r="D8192" s="6" t="s">
        <v>41969</v>
      </c>
      <c r="E8192" s="5" t="s">
        <v>41957</v>
      </c>
      <c r="F8192" s="5" t="s">
        <v>29573</v>
      </c>
      <c r="G8192" s="6" t="s">
        <v>41970</v>
      </c>
      <c r="H8192" s="5" t="s">
        <v>41971</v>
      </c>
      <c r="I8192" s="8" t="s">
        <v>41972</v>
      </c>
      <c r="J8192" s="5" t="s">
        <v>108</v>
      </c>
      <c r="K8192" s="5" t="s">
        <v>152</v>
      </c>
    </row>
    <row r="8193">
      <c r="A8193" s="4">
        <v>2993.0</v>
      </c>
      <c r="B8193" s="5" t="s">
        <v>41973</v>
      </c>
      <c r="C8193" s="5" t="s">
        <v>41974</v>
      </c>
      <c r="D8193" s="6" t="s">
        <v>41975</v>
      </c>
      <c r="E8193" s="5" t="s">
        <v>41976</v>
      </c>
      <c r="F8193" s="5" t="s">
        <v>29573</v>
      </c>
      <c r="G8193" s="6" t="s">
        <v>41977</v>
      </c>
      <c r="H8193" s="5" t="s">
        <v>41978</v>
      </c>
      <c r="I8193" s="9" t="s">
        <v>41979</v>
      </c>
      <c r="J8193" s="5" t="s">
        <v>42</v>
      </c>
      <c r="K8193" s="5" t="s">
        <v>160</v>
      </c>
    </row>
    <row r="8194">
      <c r="A8194" s="4">
        <v>2992.0</v>
      </c>
      <c r="B8194" s="5" t="s">
        <v>41980</v>
      </c>
      <c r="C8194" s="5" t="s">
        <v>41981</v>
      </c>
      <c r="D8194" s="6" t="s">
        <v>41975</v>
      </c>
      <c r="E8194" s="5" t="s">
        <v>41976</v>
      </c>
      <c r="F8194" s="5" t="s">
        <v>29573</v>
      </c>
      <c r="G8194" s="6" t="s">
        <v>41982</v>
      </c>
      <c r="H8194" s="5" t="s">
        <v>41983</v>
      </c>
      <c r="I8194" s="9" t="s">
        <v>41984</v>
      </c>
      <c r="J8194" s="5" t="s">
        <v>42</v>
      </c>
      <c r="K8194" s="4" t="s">
        <v>42</v>
      </c>
    </row>
    <row r="8195">
      <c r="A8195" s="4">
        <v>2991.0</v>
      </c>
      <c r="B8195" s="5" t="s">
        <v>41973</v>
      </c>
      <c r="C8195" s="5" t="s">
        <v>41974</v>
      </c>
      <c r="D8195" s="6" t="s">
        <v>41975</v>
      </c>
      <c r="E8195" s="5" t="s">
        <v>41976</v>
      </c>
      <c r="F8195" s="5" t="s">
        <v>29573</v>
      </c>
      <c r="G8195" s="6" t="s">
        <v>41985</v>
      </c>
      <c r="H8195" s="5" t="s">
        <v>41986</v>
      </c>
      <c r="I8195" s="8" t="s">
        <v>41987</v>
      </c>
      <c r="J8195" s="5" t="s">
        <v>108</v>
      </c>
      <c r="K8195" s="5" t="s">
        <v>160</v>
      </c>
    </row>
    <row r="8196">
      <c r="A8196" s="4">
        <v>2990.0</v>
      </c>
      <c r="B8196" s="5" t="s">
        <v>41988</v>
      </c>
      <c r="C8196" s="5" t="s">
        <v>41989</v>
      </c>
      <c r="D8196" s="6" t="s">
        <v>41917</v>
      </c>
      <c r="E8196" s="5" t="s">
        <v>41918</v>
      </c>
      <c r="F8196" s="5" t="s">
        <v>29573</v>
      </c>
      <c r="G8196" s="6" t="s">
        <v>41990</v>
      </c>
      <c r="H8196" s="5" t="s">
        <v>41991</v>
      </c>
      <c r="I8196" s="4" t="s">
        <v>41992</v>
      </c>
      <c r="J8196" s="5" t="s">
        <v>42</v>
      </c>
      <c r="K8196" s="5" t="s">
        <v>464</v>
      </c>
    </row>
    <row r="8197">
      <c r="A8197" s="4">
        <v>2989.0</v>
      </c>
      <c r="B8197" s="5" t="s">
        <v>41993</v>
      </c>
      <c r="C8197" s="5" t="s">
        <v>41994</v>
      </c>
      <c r="D8197" s="6" t="s">
        <v>41995</v>
      </c>
      <c r="E8197" s="5" t="s">
        <v>41996</v>
      </c>
      <c r="F8197" s="5" t="s">
        <v>29573</v>
      </c>
      <c r="G8197" s="6" t="s">
        <v>41997</v>
      </c>
      <c r="H8197" s="7" t="s">
        <v>41998</v>
      </c>
      <c r="I8197" s="18" t="s">
        <v>41999</v>
      </c>
      <c r="J8197" s="5" t="s">
        <v>18</v>
      </c>
      <c r="K8197" s="5" t="s">
        <v>152</v>
      </c>
    </row>
    <row r="8198">
      <c r="A8198" s="4">
        <v>2988.0</v>
      </c>
      <c r="B8198" s="5" t="s">
        <v>42000</v>
      </c>
      <c r="C8198" s="5" t="s">
        <v>42001</v>
      </c>
      <c r="D8198" s="6" t="s">
        <v>41995</v>
      </c>
      <c r="E8198" s="5" t="s">
        <v>41996</v>
      </c>
      <c r="F8198" s="5" t="s">
        <v>29573</v>
      </c>
      <c r="G8198" s="6" t="s">
        <v>42002</v>
      </c>
      <c r="H8198" s="5" t="s">
        <v>42003</v>
      </c>
      <c r="I8198" s="8" t="s">
        <v>493</v>
      </c>
      <c r="J8198" s="5" t="s">
        <v>18</v>
      </c>
      <c r="K8198" s="5" t="s">
        <v>1446</v>
      </c>
    </row>
    <row r="8199">
      <c r="A8199" s="4">
        <v>2987.0</v>
      </c>
      <c r="B8199" s="5" t="s">
        <v>42004</v>
      </c>
      <c r="C8199" s="5" t="s">
        <v>42005</v>
      </c>
      <c r="D8199" s="6" t="s">
        <v>41995</v>
      </c>
      <c r="E8199" s="5" t="s">
        <v>41996</v>
      </c>
      <c r="F8199" s="5" t="s">
        <v>29573</v>
      </c>
      <c r="G8199" s="6" t="s">
        <v>42006</v>
      </c>
      <c r="H8199" s="5" t="s">
        <v>42007</v>
      </c>
      <c r="I8199" s="8" t="s">
        <v>13615</v>
      </c>
      <c r="J8199" s="5" t="s">
        <v>108</v>
      </c>
      <c r="K8199" s="5" t="s">
        <v>368</v>
      </c>
    </row>
    <row r="8200">
      <c r="A8200" s="4">
        <v>2986.0</v>
      </c>
      <c r="B8200" s="5" t="s">
        <v>42008</v>
      </c>
      <c r="C8200" s="5" t="s">
        <v>42009</v>
      </c>
      <c r="D8200" s="6" t="s">
        <v>41995</v>
      </c>
      <c r="E8200" s="5" t="s">
        <v>41996</v>
      </c>
      <c r="F8200" s="5" t="s">
        <v>29573</v>
      </c>
      <c r="G8200" s="6" t="s">
        <v>42010</v>
      </c>
      <c r="H8200" s="5" t="s">
        <v>42011</v>
      </c>
      <c r="I8200" s="8" t="s">
        <v>42012</v>
      </c>
      <c r="J8200" s="5" t="s">
        <v>42</v>
      </c>
      <c r="K8200" s="5" t="s">
        <v>212</v>
      </c>
    </row>
    <row r="8201">
      <c r="A8201" s="4">
        <v>2985.0</v>
      </c>
      <c r="B8201" s="5" t="s">
        <v>41976</v>
      </c>
      <c r="C8201" s="5" t="s">
        <v>42013</v>
      </c>
      <c r="D8201" s="6" t="s">
        <v>42014</v>
      </c>
      <c r="E8201" s="5" t="s">
        <v>42015</v>
      </c>
      <c r="F8201" s="5" t="s">
        <v>29573</v>
      </c>
      <c r="G8201" s="6" t="s">
        <v>42016</v>
      </c>
      <c r="H8201" s="7" t="s">
        <v>42017</v>
      </c>
      <c r="I8201" s="18" t="s">
        <v>42018</v>
      </c>
      <c r="J8201" s="5" t="s">
        <v>51</v>
      </c>
      <c r="K8201" s="5" t="s">
        <v>152</v>
      </c>
    </row>
    <row r="8202">
      <c r="A8202" s="4">
        <v>2984.0</v>
      </c>
      <c r="B8202" s="5" t="s">
        <v>42019</v>
      </c>
      <c r="C8202" s="5" t="s">
        <v>42020</v>
      </c>
      <c r="D8202" s="6" t="s">
        <v>42021</v>
      </c>
      <c r="E8202" s="5" t="s">
        <v>42022</v>
      </c>
      <c r="F8202" s="5" t="s">
        <v>29573</v>
      </c>
      <c r="G8202" s="6" t="s">
        <v>42023</v>
      </c>
      <c r="H8202" s="7" t="s">
        <v>42024</v>
      </c>
      <c r="I8202" s="18" t="s">
        <v>42025</v>
      </c>
      <c r="J8202" s="5" t="s">
        <v>108</v>
      </c>
      <c r="K8202" s="5" t="s">
        <v>233</v>
      </c>
    </row>
    <row r="8203">
      <c r="A8203" s="4">
        <v>2983.0</v>
      </c>
      <c r="B8203" s="5" t="s">
        <v>42026</v>
      </c>
      <c r="C8203" s="5" t="s">
        <v>42027</v>
      </c>
      <c r="D8203" s="6" t="s">
        <v>42028</v>
      </c>
      <c r="E8203" s="5" t="s">
        <v>42029</v>
      </c>
      <c r="F8203" s="5" t="s">
        <v>29573</v>
      </c>
      <c r="G8203" s="6" t="s">
        <v>42030</v>
      </c>
      <c r="H8203" s="5" t="s">
        <v>42031</v>
      </c>
      <c r="I8203" s="8" t="s">
        <v>42032</v>
      </c>
      <c r="J8203" s="5" t="s">
        <v>93</v>
      </c>
      <c r="K8203" s="5" t="s">
        <v>85</v>
      </c>
    </row>
    <row r="8204">
      <c r="A8204" s="4">
        <v>2982.0</v>
      </c>
      <c r="B8204" s="5" t="s">
        <v>42033</v>
      </c>
      <c r="C8204" s="5" t="s">
        <v>42034</v>
      </c>
      <c r="D8204" s="6" t="s">
        <v>42035</v>
      </c>
      <c r="E8204" s="5" t="s">
        <v>42036</v>
      </c>
      <c r="F8204" s="5" t="s">
        <v>29573</v>
      </c>
      <c r="G8204" s="6" t="s">
        <v>42037</v>
      </c>
      <c r="H8204" s="5" t="s">
        <v>42038</v>
      </c>
      <c r="I8204" s="8" t="s">
        <v>42039</v>
      </c>
      <c r="J8204" s="5" t="s">
        <v>42</v>
      </c>
      <c r="K8204" s="5" t="s">
        <v>1495</v>
      </c>
    </row>
    <row r="8205">
      <c r="A8205" s="4">
        <v>2981.0</v>
      </c>
      <c r="B8205" s="5" t="s">
        <v>42040</v>
      </c>
      <c r="C8205" s="5" t="s">
        <v>42041</v>
      </c>
      <c r="D8205" s="6" t="s">
        <v>42042</v>
      </c>
      <c r="E8205" s="5" t="s">
        <v>42043</v>
      </c>
      <c r="F8205" s="5" t="s">
        <v>29573</v>
      </c>
      <c r="G8205" s="6" t="s">
        <v>42044</v>
      </c>
      <c r="H8205" s="5" t="s">
        <v>42045</v>
      </c>
      <c r="I8205" s="8" t="s">
        <v>42046</v>
      </c>
      <c r="J8205" s="5" t="s">
        <v>18</v>
      </c>
      <c r="K8205" s="5" t="s">
        <v>19</v>
      </c>
    </row>
    <row r="8206">
      <c r="A8206" s="4">
        <v>2980.0</v>
      </c>
      <c r="B8206" s="5" t="s">
        <v>42047</v>
      </c>
      <c r="C8206" s="5" t="s">
        <v>42048</v>
      </c>
      <c r="D8206" s="6" t="s">
        <v>42049</v>
      </c>
      <c r="E8206" s="5" t="s">
        <v>42050</v>
      </c>
      <c r="F8206" s="5" t="s">
        <v>29573</v>
      </c>
      <c r="G8206" s="6" t="s">
        <v>42051</v>
      </c>
      <c r="H8206" s="5" t="s">
        <v>42052</v>
      </c>
      <c r="I8206" s="8" t="s">
        <v>42053</v>
      </c>
      <c r="J8206" s="5" t="s">
        <v>51</v>
      </c>
      <c r="K8206" s="5" t="s">
        <v>35</v>
      </c>
    </row>
    <row r="8207">
      <c r="A8207" s="4">
        <v>2979.0</v>
      </c>
      <c r="B8207" s="5" t="s">
        <v>42054</v>
      </c>
      <c r="C8207" s="5" t="s">
        <v>42055</v>
      </c>
      <c r="D8207" s="6" t="s">
        <v>42049</v>
      </c>
      <c r="E8207" s="5" t="s">
        <v>42050</v>
      </c>
      <c r="F8207" s="5" t="s">
        <v>29573</v>
      </c>
      <c r="G8207" s="6" t="s">
        <v>42056</v>
      </c>
      <c r="H8207" s="5" t="s">
        <v>42057</v>
      </c>
      <c r="I8207" s="8" t="s">
        <v>42058</v>
      </c>
      <c r="J8207" s="5" t="s">
        <v>42</v>
      </c>
      <c r="K8207" s="5" t="s">
        <v>1239</v>
      </c>
    </row>
    <row r="8208">
      <c r="A8208" s="4">
        <v>2978.0</v>
      </c>
      <c r="B8208" s="5" t="s">
        <v>42059</v>
      </c>
      <c r="C8208" s="5" t="s">
        <v>42060</v>
      </c>
      <c r="D8208" s="6" t="s">
        <v>42061</v>
      </c>
      <c r="E8208" s="5" t="s">
        <v>29573</v>
      </c>
      <c r="F8208" s="5" t="s">
        <v>29573</v>
      </c>
      <c r="G8208" s="6" t="s">
        <v>42062</v>
      </c>
      <c r="H8208" s="5" t="s">
        <v>42063</v>
      </c>
      <c r="I8208" s="8" t="s">
        <v>42064</v>
      </c>
      <c r="J8208" s="5" t="s">
        <v>42</v>
      </c>
      <c r="K8208" s="5" t="s">
        <v>19</v>
      </c>
    </row>
    <row r="8209">
      <c r="A8209" s="4">
        <v>2977.0</v>
      </c>
      <c r="B8209" s="5" t="s">
        <v>42065</v>
      </c>
      <c r="C8209" s="5" t="s">
        <v>42066</v>
      </c>
      <c r="D8209" s="6" t="s">
        <v>41917</v>
      </c>
      <c r="E8209" s="5" t="s">
        <v>41918</v>
      </c>
      <c r="F8209" s="5" t="s">
        <v>29573</v>
      </c>
      <c r="G8209" s="6" t="s">
        <v>42067</v>
      </c>
      <c r="H8209" s="5" t="s">
        <v>42068</v>
      </c>
      <c r="I8209" s="8" t="s">
        <v>42069</v>
      </c>
      <c r="J8209" s="5" t="s">
        <v>42</v>
      </c>
      <c r="K8209" s="5" t="s">
        <v>184</v>
      </c>
    </row>
    <row r="8210">
      <c r="A8210" s="4">
        <v>2976.0</v>
      </c>
      <c r="B8210" s="5" t="s">
        <v>42070</v>
      </c>
      <c r="C8210" s="5" t="s">
        <v>42071</v>
      </c>
      <c r="D8210" s="6" t="s">
        <v>41975</v>
      </c>
      <c r="E8210" s="5" t="s">
        <v>41976</v>
      </c>
      <c r="F8210" s="5" t="s">
        <v>29573</v>
      </c>
      <c r="G8210" s="6" t="s">
        <v>42072</v>
      </c>
      <c r="H8210" s="7" t="s">
        <v>42073</v>
      </c>
      <c r="I8210" s="8" t="str">
        <f t="shared" ref="I8210:I8211" si="82">LOWER(SUBSTITUTE(SUBSTITUTE(SUBSTITUTE(SUBSTITUTE(SUBSTITUTE(SUBSTITUTE(SUBSTITUTE(B8210,"S.L.",""),"SL",""),"S.A.",""),"SA","")," ",""),".",""),",",""))&amp;".com"</f>
        <v>blancafortspatermal.com</v>
      </c>
      <c r="J8210" s="5" t="s">
        <v>42</v>
      </c>
      <c r="K8210" s="5" t="s">
        <v>9753</v>
      </c>
    </row>
    <row r="8211">
      <c r="A8211" s="4">
        <v>2975.0</v>
      </c>
      <c r="B8211" s="5" t="s">
        <v>42074</v>
      </c>
      <c r="C8211" s="5" t="s">
        <v>42075</v>
      </c>
      <c r="D8211" s="6" t="s">
        <v>42076</v>
      </c>
      <c r="E8211" s="5" t="s">
        <v>42077</v>
      </c>
      <c r="F8211" s="5" t="s">
        <v>29573</v>
      </c>
      <c r="G8211" s="6" t="s">
        <v>42078</v>
      </c>
      <c r="H8211" s="7" t="s">
        <v>42079</v>
      </c>
      <c r="I8211" s="8" t="str">
        <f t="shared" si="82"/>
        <v>hotelclubnederland.com</v>
      </c>
      <c r="J8211" s="5" t="s">
        <v>42</v>
      </c>
      <c r="K8211" s="5" t="s">
        <v>201</v>
      </c>
    </row>
    <row r="8212">
      <c r="A8212" s="4">
        <v>2974.0</v>
      </c>
      <c r="B8212" s="5" t="s">
        <v>42080</v>
      </c>
      <c r="C8212" s="5" t="s">
        <v>42081</v>
      </c>
      <c r="D8212" s="6" t="s">
        <v>42082</v>
      </c>
      <c r="E8212" s="5" t="s">
        <v>42083</v>
      </c>
      <c r="F8212" s="5" t="s">
        <v>29573</v>
      </c>
      <c r="G8212" s="6" t="s">
        <v>42084</v>
      </c>
      <c r="H8212" s="5" t="s">
        <v>42085</v>
      </c>
      <c r="I8212" s="9" t="s">
        <v>42086</v>
      </c>
      <c r="J8212" s="5" t="s">
        <v>42</v>
      </c>
      <c r="K8212" s="4" t="s">
        <v>42</v>
      </c>
    </row>
    <row r="8213">
      <c r="A8213" s="4">
        <v>2973.0</v>
      </c>
      <c r="B8213" s="5" t="s">
        <v>42087</v>
      </c>
      <c r="C8213" s="5" t="s">
        <v>42088</v>
      </c>
      <c r="D8213" s="6" t="s">
        <v>42089</v>
      </c>
      <c r="E8213" s="5" t="s">
        <v>42090</v>
      </c>
      <c r="F8213" s="5" t="s">
        <v>29573</v>
      </c>
      <c r="G8213" s="6" t="s">
        <v>42091</v>
      </c>
      <c r="H8213" s="7" t="s">
        <v>42092</v>
      </c>
      <c r="I8213" s="18" t="s">
        <v>42093</v>
      </c>
      <c r="J8213" s="5" t="s">
        <v>42</v>
      </c>
      <c r="K8213" s="5" t="s">
        <v>74</v>
      </c>
    </row>
    <row r="8214">
      <c r="A8214" s="4">
        <v>2972.0</v>
      </c>
      <c r="B8214" s="5" t="s">
        <v>42094</v>
      </c>
      <c r="C8214" s="5" t="s">
        <v>42095</v>
      </c>
      <c r="D8214" s="6" t="s">
        <v>42096</v>
      </c>
      <c r="E8214" s="5" t="s">
        <v>42097</v>
      </c>
      <c r="F8214" s="5" t="s">
        <v>29573</v>
      </c>
      <c r="G8214" s="6" t="s">
        <v>42098</v>
      </c>
      <c r="H8214" s="7" t="s">
        <v>42099</v>
      </c>
      <c r="I8214" s="8" t="str">
        <f>LOWER(SUBSTITUTE(SUBSTITUTE(SUBSTITUTE(SUBSTITUTE(SUBSTITUTE(SUBSTITUTE(SUBSTITUTE(B8214,"S.L.",""),"SL",""),"S.A.",""),"SA","")," ",""),".",""),",",""))&amp;".com"</f>
        <v>ggeecalpey.com</v>
      </c>
      <c r="J8214" s="5" t="s">
        <v>18</v>
      </c>
      <c r="K8214" s="4" t="s">
        <v>42</v>
      </c>
    </row>
    <row r="8215">
      <c r="A8215" s="4">
        <v>2971.0</v>
      </c>
      <c r="B8215" s="5" t="s">
        <v>42100</v>
      </c>
      <c r="C8215" s="5" t="s">
        <v>42101</v>
      </c>
      <c r="D8215" s="6" t="s">
        <v>42102</v>
      </c>
      <c r="E8215" s="5" t="s">
        <v>42103</v>
      </c>
      <c r="F8215" s="5" t="s">
        <v>29573</v>
      </c>
      <c r="G8215" s="6" t="s">
        <v>42104</v>
      </c>
      <c r="H8215" s="7" t="s">
        <v>42105</v>
      </c>
      <c r="I8215" s="18" t="s">
        <v>42106</v>
      </c>
      <c r="J8215" s="5" t="s">
        <v>108</v>
      </c>
      <c r="K8215" s="5" t="s">
        <v>578</v>
      </c>
    </row>
    <row r="8216">
      <c r="A8216" s="4">
        <v>2970.0</v>
      </c>
      <c r="B8216" s="5" t="s">
        <v>42107</v>
      </c>
      <c r="C8216" s="5" t="s">
        <v>42108</v>
      </c>
      <c r="D8216" s="6" t="s">
        <v>42028</v>
      </c>
      <c r="E8216" s="5" t="s">
        <v>42029</v>
      </c>
      <c r="F8216" s="5" t="s">
        <v>29573</v>
      </c>
      <c r="G8216" s="6" t="s">
        <v>42109</v>
      </c>
      <c r="H8216" s="5" t="s">
        <v>42110</v>
      </c>
      <c r="I8216" s="8" t="s">
        <v>42111</v>
      </c>
      <c r="J8216" s="5" t="s">
        <v>42</v>
      </c>
      <c r="K8216" s="5" t="s">
        <v>294</v>
      </c>
    </row>
    <row r="8217">
      <c r="A8217" s="4">
        <v>2969.0</v>
      </c>
      <c r="B8217" s="5" t="s">
        <v>42112</v>
      </c>
      <c r="C8217" s="5" t="s">
        <v>42113</v>
      </c>
      <c r="D8217" s="6" t="s">
        <v>42114</v>
      </c>
      <c r="E8217" s="5" t="s">
        <v>42115</v>
      </c>
      <c r="F8217" s="5" t="s">
        <v>29573</v>
      </c>
      <c r="G8217" s="6" t="s">
        <v>42116</v>
      </c>
      <c r="H8217" s="7" t="s">
        <v>42117</v>
      </c>
      <c r="I8217" s="4" t="str">
        <f>LOWER(SUBSTITUTE(SUBSTITUTE(SUBSTITUTE(SUBSTITUTE(SUBSTITUTE(SUBSTITUTE(SUBSTITUTE(B8217,"S.L.",""),"SL",""),"S.A.",""),"SA","")," ",""),".",""),",",""))&amp;".com"</f>
        <v>aparthoteldelutl´om.com</v>
      </c>
      <c r="J8217" s="5" t="s">
        <v>108</v>
      </c>
      <c r="K8217" s="5" t="s">
        <v>553</v>
      </c>
    </row>
    <row r="8218">
      <c r="A8218" s="4">
        <v>2968.0</v>
      </c>
      <c r="B8218" s="5" t="s">
        <v>42118</v>
      </c>
      <c r="C8218" s="5" t="s">
        <v>42119</v>
      </c>
      <c r="D8218" s="6" t="s">
        <v>42120</v>
      </c>
      <c r="E8218" s="5" t="s">
        <v>42121</v>
      </c>
      <c r="F8218" s="5" t="s">
        <v>29573</v>
      </c>
      <c r="G8218" s="6" t="s">
        <v>42122</v>
      </c>
      <c r="H8218" s="5" t="s">
        <v>42123</v>
      </c>
      <c r="I8218" s="8" t="s">
        <v>42124</v>
      </c>
      <c r="J8218" s="5" t="s">
        <v>108</v>
      </c>
      <c r="K8218" s="5" t="s">
        <v>553</v>
      </c>
    </row>
    <row r="8219">
      <c r="A8219" s="4">
        <v>2967.0</v>
      </c>
      <c r="B8219" s="5" t="s">
        <v>42125</v>
      </c>
      <c r="C8219" s="5" t="s">
        <v>42126</v>
      </c>
      <c r="D8219" s="6" t="s">
        <v>42127</v>
      </c>
      <c r="E8219" s="5" t="s">
        <v>42128</v>
      </c>
      <c r="F8219" s="5" t="s">
        <v>29573</v>
      </c>
      <c r="G8219" s="6" t="s">
        <v>42129</v>
      </c>
      <c r="H8219" s="5" t="s">
        <v>42130</v>
      </c>
      <c r="I8219" s="8" t="s">
        <v>42131</v>
      </c>
      <c r="J8219" s="5" t="s">
        <v>108</v>
      </c>
      <c r="K8219" s="5" t="s">
        <v>679</v>
      </c>
    </row>
    <row r="8220">
      <c r="A8220" s="4">
        <v>2966.0</v>
      </c>
      <c r="B8220" s="5" t="s">
        <v>42132</v>
      </c>
      <c r="C8220" s="5" t="s">
        <v>42133</v>
      </c>
      <c r="D8220" s="6" t="s">
        <v>42120</v>
      </c>
      <c r="E8220" s="5" t="s">
        <v>12582</v>
      </c>
      <c r="F8220" s="5" t="s">
        <v>29573</v>
      </c>
      <c r="G8220" s="6" t="s">
        <v>42134</v>
      </c>
      <c r="H8220" s="5" t="s">
        <v>42135</v>
      </c>
      <c r="I8220" s="8" t="s">
        <v>42136</v>
      </c>
      <c r="J8220" s="5" t="s">
        <v>108</v>
      </c>
      <c r="K8220" s="5" t="s">
        <v>218</v>
      </c>
    </row>
    <row r="8221">
      <c r="A8221" s="4">
        <v>2965.0</v>
      </c>
      <c r="B8221" s="5" t="s">
        <v>42137</v>
      </c>
      <c r="C8221" s="5" t="s">
        <v>42138</v>
      </c>
      <c r="D8221" s="6" t="s">
        <v>42120</v>
      </c>
      <c r="E8221" s="5" t="s">
        <v>12582</v>
      </c>
      <c r="F8221" s="5" t="s">
        <v>29573</v>
      </c>
      <c r="G8221" s="6" t="s">
        <v>42139</v>
      </c>
      <c r="H8221" s="5" t="s">
        <v>42140</v>
      </c>
      <c r="I8221" s="8" t="s">
        <v>42141</v>
      </c>
      <c r="J8221" s="5" t="s">
        <v>42</v>
      </c>
      <c r="K8221" s="5" t="s">
        <v>74</v>
      </c>
    </row>
    <row r="8222">
      <c r="A8222" s="4">
        <v>2964.0</v>
      </c>
      <c r="B8222" s="5" t="s">
        <v>42142</v>
      </c>
      <c r="C8222" s="5" t="s">
        <v>42143</v>
      </c>
      <c r="D8222" s="6" t="s">
        <v>42144</v>
      </c>
      <c r="E8222" s="5" t="s">
        <v>42145</v>
      </c>
      <c r="F8222" s="5" t="s">
        <v>29573</v>
      </c>
      <c r="G8222" s="6" t="s">
        <v>42146</v>
      </c>
      <c r="H8222" s="7" t="s">
        <v>42147</v>
      </c>
      <c r="I8222" s="18" t="s">
        <v>42148</v>
      </c>
      <c r="J8222" s="5" t="s">
        <v>18</v>
      </c>
      <c r="K8222" s="5" t="s">
        <v>35</v>
      </c>
    </row>
    <row r="8223">
      <c r="A8223" s="4">
        <v>2963.0</v>
      </c>
      <c r="B8223" s="5" t="s">
        <v>42149</v>
      </c>
      <c r="C8223" s="5" t="s">
        <v>42150</v>
      </c>
      <c r="D8223" s="6" t="s">
        <v>42151</v>
      </c>
      <c r="E8223" s="5" t="s">
        <v>42152</v>
      </c>
      <c r="F8223" s="5" t="s">
        <v>29573</v>
      </c>
      <c r="G8223" s="6" t="s">
        <v>42153</v>
      </c>
      <c r="H8223" s="5" t="s">
        <v>42154</v>
      </c>
      <c r="I8223" s="8" t="s">
        <v>42155</v>
      </c>
      <c r="J8223" s="5" t="s">
        <v>93</v>
      </c>
      <c r="K8223" s="5" t="s">
        <v>368</v>
      </c>
    </row>
    <row r="8224">
      <c r="A8224" s="4">
        <v>2962.0</v>
      </c>
      <c r="B8224" s="5" t="s">
        <v>42156</v>
      </c>
      <c r="C8224" s="5" t="s">
        <v>42157</v>
      </c>
      <c r="D8224" s="6" t="s">
        <v>42158</v>
      </c>
      <c r="E8224" s="5" t="s">
        <v>42159</v>
      </c>
      <c r="F8224" s="5" t="s">
        <v>29573</v>
      </c>
      <c r="G8224" s="6" t="s">
        <v>42160</v>
      </c>
      <c r="H8224" s="5" t="s">
        <v>42161</v>
      </c>
      <c r="I8224" s="8" t="s">
        <v>42162</v>
      </c>
      <c r="J8224" s="5" t="s">
        <v>108</v>
      </c>
      <c r="K8224" s="5" t="s">
        <v>553</v>
      </c>
    </row>
    <row r="8225">
      <c r="A8225" s="4">
        <v>2961.0</v>
      </c>
      <c r="B8225" s="5" t="s">
        <v>42163</v>
      </c>
      <c r="C8225" s="5" t="s">
        <v>42164</v>
      </c>
      <c r="D8225" s="6" t="s">
        <v>42165</v>
      </c>
      <c r="E8225" s="5" t="s">
        <v>42166</v>
      </c>
      <c r="F8225" s="5" t="s">
        <v>29573</v>
      </c>
      <c r="G8225" s="6" t="s">
        <v>42167</v>
      </c>
      <c r="H8225" s="5" t="s">
        <v>42168</v>
      </c>
      <c r="I8225" s="8" t="s">
        <v>42169</v>
      </c>
      <c r="J8225" s="5" t="s">
        <v>42</v>
      </c>
      <c r="K8225" s="4" t="s">
        <v>42</v>
      </c>
    </row>
    <row r="8226">
      <c r="A8226" s="4">
        <v>2960.0</v>
      </c>
      <c r="B8226" s="5" t="s">
        <v>42170</v>
      </c>
      <c r="C8226" s="5" t="s">
        <v>42171</v>
      </c>
      <c r="D8226" s="6" t="s">
        <v>41975</v>
      </c>
      <c r="E8226" s="5" t="s">
        <v>41976</v>
      </c>
      <c r="F8226" s="5" t="s">
        <v>29573</v>
      </c>
      <c r="G8226" s="6" t="s">
        <v>42172</v>
      </c>
      <c r="H8226" s="5" t="s">
        <v>42173</v>
      </c>
      <c r="I8226" s="8" t="s">
        <v>42174</v>
      </c>
      <c r="J8226" s="5" t="s">
        <v>42</v>
      </c>
      <c r="K8226" s="5" t="s">
        <v>1495</v>
      </c>
    </row>
    <row r="8227">
      <c r="A8227" s="4">
        <v>2959.0</v>
      </c>
      <c r="B8227" s="5" t="s">
        <v>42175</v>
      </c>
      <c r="C8227" s="5" t="s">
        <v>42176</v>
      </c>
      <c r="D8227" s="6" t="s">
        <v>42177</v>
      </c>
      <c r="E8227" s="5" t="s">
        <v>42178</v>
      </c>
      <c r="F8227" s="5" t="s">
        <v>29573</v>
      </c>
      <c r="G8227" s="6" t="s">
        <v>42179</v>
      </c>
      <c r="H8227" s="5" t="s">
        <v>42180</v>
      </c>
      <c r="I8227" s="8" t="s">
        <v>42181</v>
      </c>
      <c r="J8227" s="5" t="s">
        <v>42</v>
      </c>
      <c r="K8227" s="5" t="s">
        <v>233</v>
      </c>
    </row>
    <row r="8228">
      <c r="A8228" s="4">
        <v>2958.0</v>
      </c>
      <c r="B8228" s="5" t="s">
        <v>42182</v>
      </c>
      <c r="C8228" s="5" t="s">
        <v>42183</v>
      </c>
      <c r="D8228" s="6" t="s">
        <v>42184</v>
      </c>
      <c r="E8228" s="5" t="s">
        <v>42185</v>
      </c>
      <c r="F8228" s="5" t="s">
        <v>29573</v>
      </c>
      <c r="G8228" s="6" t="s">
        <v>42186</v>
      </c>
      <c r="H8228" s="5" t="s">
        <v>42187</v>
      </c>
      <c r="I8228" s="8" t="s">
        <v>42188</v>
      </c>
      <c r="J8228" s="5" t="s">
        <v>108</v>
      </c>
      <c r="K8228" s="4" t="s">
        <v>42</v>
      </c>
    </row>
    <row r="8229">
      <c r="A8229" s="4">
        <v>2957.0</v>
      </c>
      <c r="B8229" s="5" t="s">
        <v>42189</v>
      </c>
      <c r="C8229" s="5" t="s">
        <v>42190</v>
      </c>
      <c r="D8229" s="6" t="s">
        <v>42191</v>
      </c>
      <c r="E8229" s="5" t="s">
        <v>42192</v>
      </c>
      <c r="F8229" s="5" t="s">
        <v>29573</v>
      </c>
      <c r="G8229" s="6" t="s">
        <v>42193</v>
      </c>
      <c r="H8229" s="7" t="s">
        <v>42194</v>
      </c>
      <c r="I8229" s="8" t="str">
        <f>LOWER(SUBSTITUTE(SUBSTITUTE(SUBSTITUTE(SUBSTITUTE(SUBSTITUTE(SUBSTITUTE(SUBSTITUTE(B8229,"S.L.",""),"SL",""),"S.A.",""),"SA","")," ",""),".",""),",",""))&amp;".com"</f>
        <v>hotelcalamaria.com</v>
      </c>
      <c r="J8229" s="5" t="s">
        <v>18</v>
      </c>
      <c r="K8229" s="5" t="s">
        <v>233</v>
      </c>
    </row>
    <row r="8230">
      <c r="A8230" s="4">
        <v>2956.0</v>
      </c>
      <c r="B8230" s="5" t="s">
        <v>42195</v>
      </c>
      <c r="C8230" s="5" t="s">
        <v>42196</v>
      </c>
      <c r="D8230" s="6" t="s">
        <v>42197</v>
      </c>
      <c r="E8230" s="5" t="s">
        <v>42198</v>
      </c>
      <c r="F8230" s="5" t="s">
        <v>29573</v>
      </c>
      <c r="G8230" s="6" t="s">
        <v>42199</v>
      </c>
      <c r="H8230" s="5" t="s">
        <v>42200</v>
      </c>
      <c r="I8230" s="8" t="s">
        <v>42201</v>
      </c>
      <c r="J8230" s="5" t="s">
        <v>42</v>
      </c>
      <c r="K8230" s="5" t="s">
        <v>553</v>
      </c>
    </row>
    <row r="8231">
      <c r="A8231" s="4">
        <v>2955.0</v>
      </c>
      <c r="B8231" s="5" t="s">
        <v>42202</v>
      </c>
      <c r="C8231" s="5" t="s">
        <v>42203</v>
      </c>
      <c r="D8231" s="6" t="s">
        <v>42204</v>
      </c>
      <c r="E8231" s="5" t="s">
        <v>42205</v>
      </c>
      <c r="F8231" s="5" t="s">
        <v>29573</v>
      </c>
      <c r="G8231" s="6" t="s">
        <v>42206</v>
      </c>
      <c r="H8231" s="7" t="s">
        <v>42207</v>
      </c>
      <c r="I8231" s="18" t="s">
        <v>42208</v>
      </c>
      <c r="J8231" s="5" t="s">
        <v>18</v>
      </c>
      <c r="K8231" s="5" t="s">
        <v>52</v>
      </c>
    </row>
    <row r="8232">
      <c r="A8232" s="4">
        <v>2954.0</v>
      </c>
      <c r="B8232" s="5" t="s">
        <v>42209</v>
      </c>
      <c r="C8232" s="5" t="s">
        <v>42210</v>
      </c>
      <c r="D8232" s="6" t="s">
        <v>42211</v>
      </c>
      <c r="E8232" s="5" t="s">
        <v>29573</v>
      </c>
      <c r="F8232" s="5" t="s">
        <v>29573</v>
      </c>
      <c r="G8232" s="6" t="s">
        <v>42212</v>
      </c>
      <c r="H8232" s="5" t="s">
        <v>42213</v>
      </c>
      <c r="I8232" s="8" t="s">
        <v>42214</v>
      </c>
      <c r="J8232" s="5" t="s">
        <v>108</v>
      </c>
      <c r="K8232" s="5" t="s">
        <v>308</v>
      </c>
    </row>
    <row r="8233">
      <c r="A8233" s="4">
        <v>2953.0</v>
      </c>
      <c r="B8233" s="5" t="s">
        <v>42215</v>
      </c>
      <c r="C8233" s="5" t="s">
        <v>42216</v>
      </c>
      <c r="D8233" s="6" t="s">
        <v>42217</v>
      </c>
      <c r="E8233" s="5" t="s">
        <v>42218</v>
      </c>
      <c r="F8233" s="5" t="s">
        <v>29573</v>
      </c>
      <c r="G8233" s="6" t="s">
        <v>42219</v>
      </c>
      <c r="H8233" s="7" t="s">
        <v>42220</v>
      </c>
      <c r="I8233" s="18" t="s">
        <v>42221</v>
      </c>
      <c r="J8233" s="5" t="s">
        <v>42</v>
      </c>
      <c r="K8233" s="5" t="s">
        <v>66</v>
      </c>
    </row>
    <row r="8234">
      <c r="A8234" s="4">
        <v>2952.0</v>
      </c>
      <c r="B8234" s="5" t="s">
        <v>42222</v>
      </c>
      <c r="C8234" s="5" t="s">
        <v>42223</v>
      </c>
      <c r="D8234" s="6" t="s">
        <v>42184</v>
      </c>
      <c r="E8234" s="5" t="s">
        <v>42224</v>
      </c>
      <c r="F8234" s="5" t="s">
        <v>29573</v>
      </c>
      <c r="G8234" s="6" t="s">
        <v>42225</v>
      </c>
      <c r="H8234" s="5" t="s">
        <v>42226</v>
      </c>
      <c r="I8234" s="8" t="s">
        <v>42227</v>
      </c>
      <c r="J8234" s="5" t="s">
        <v>93</v>
      </c>
      <c r="K8234" s="5" t="s">
        <v>260</v>
      </c>
    </row>
    <row r="8235">
      <c r="A8235" s="4">
        <v>2951.0</v>
      </c>
      <c r="B8235" s="5" t="s">
        <v>42228</v>
      </c>
      <c r="C8235" s="5" t="s">
        <v>42229</v>
      </c>
      <c r="D8235" s="6" t="s">
        <v>42230</v>
      </c>
      <c r="E8235" s="5" t="s">
        <v>42231</v>
      </c>
      <c r="F8235" s="5" t="s">
        <v>29573</v>
      </c>
      <c r="G8235" s="6" t="s">
        <v>42232</v>
      </c>
      <c r="H8235" s="7" t="s">
        <v>42233</v>
      </c>
      <c r="I8235" s="8" t="str">
        <f>LOWER(SUBSTITUTE(SUBSTITUTE(SUBSTITUTE(SUBSTITUTE(SUBSTITUTE(SUBSTITUTE(SUBSTITUTE(B8235,"S.L.",""),"SL",""),"S.A.",""),"SA","")," ",""),".",""),",",""))&amp;".com"</f>
        <v>toll.com</v>
      </c>
      <c r="J8235" s="5" t="s">
        <v>42</v>
      </c>
      <c r="K8235" s="5" t="s">
        <v>280</v>
      </c>
    </row>
    <row r="8236">
      <c r="A8236" s="4">
        <v>2950.0</v>
      </c>
      <c r="B8236" s="5" t="s">
        <v>42234</v>
      </c>
      <c r="C8236" s="5" t="s">
        <v>42235</v>
      </c>
      <c r="D8236" s="6" t="s">
        <v>42230</v>
      </c>
      <c r="E8236" s="5" t="s">
        <v>42231</v>
      </c>
      <c r="F8236" s="5" t="s">
        <v>29573</v>
      </c>
      <c r="G8236" s="6" t="s">
        <v>42236</v>
      </c>
      <c r="H8236" s="5" t="s">
        <v>42237</v>
      </c>
      <c r="I8236" s="8" t="s">
        <v>42238</v>
      </c>
      <c r="J8236" s="5" t="s">
        <v>42</v>
      </c>
      <c r="K8236" s="4" t="s">
        <v>42</v>
      </c>
    </row>
    <row r="8237">
      <c r="A8237" s="4">
        <v>2949.0</v>
      </c>
      <c r="B8237" s="5" t="s">
        <v>42239</v>
      </c>
      <c r="C8237" s="5" t="s">
        <v>42240</v>
      </c>
      <c r="D8237" s="6" t="s">
        <v>42241</v>
      </c>
      <c r="E8237" s="5" t="s">
        <v>42242</v>
      </c>
      <c r="F8237" s="5" t="s">
        <v>29573</v>
      </c>
      <c r="G8237" s="6" t="s">
        <v>42243</v>
      </c>
      <c r="H8237" s="5" t="s">
        <v>42244</v>
      </c>
      <c r="I8237" s="8" t="s">
        <v>42245</v>
      </c>
      <c r="J8237" s="5" t="s">
        <v>42</v>
      </c>
      <c r="K8237" s="5" t="s">
        <v>6696</v>
      </c>
    </row>
    <row r="8238">
      <c r="A8238" s="4">
        <v>2948.0</v>
      </c>
      <c r="B8238" s="5" t="s">
        <v>42246</v>
      </c>
      <c r="C8238" s="5" t="s">
        <v>42247</v>
      </c>
      <c r="D8238" s="6" t="s">
        <v>42248</v>
      </c>
      <c r="E8238" s="5" t="s">
        <v>42249</v>
      </c>
      <c r="F8238" s="5" t="s">
        <v>29573</v>
      </c>
      <c r="G8238" s="6" t="s">
        <v>42250</v>
      </c>
      <c r="H8238" s="7" t="s">
        <v>42251</v>
      </c>
      <c r="I8238" s="18" t="s">
        <v>42252</v>
      </c>
      <c r="J8238" s="5" t="s">
        <v>18</v>
      </c>
      <c r="K8238" s="5" t="s">
        <v>201</v>
      </c>
    </row>
    <row r="8239">
      <c r="A8239" s="4">
        <v>2947.0</v>
      </c>
      <c r="B8239" s="5" t="s">
        <v>42253</v>
      </c>
      <c r="C8239" s="5" t="s">
        <v>42254</v>
      </c>
      <c r="D8239" s="6" t="s">
        <v>42255</v>
      </c>
      <c r="E8239" s="5" t="s">
        <v>42256</v>
      </c>
      <c r="F8239" s="5" t="s">
        <v>29573</v>
      </c>
      <c r="G8239" s="6" t="s">
        <v>42257</v>
      </c>
      <c r="H8239" s="5" t="s">
        <v>42258</v>
      </c>
      <c r="I8239" s="8" t="s">
        <v>42259</v>
      </c>
      <c r="J8239" s="5" t="s">
        <v>18</v>
      </c>
      <c r="K8239" s="5" t="s">
        <v>679</v>
      </c>
    </row>
    <row r="8240">
      <c r="A8240" s="4">
        <v>2946.0</v>
      </c>
      <c r="B8240" s="5" t="s">
        <v>42260</v>
      </c>
      <c r="C8240" s="5" t="s">
        <v>42261</v>
      </c>
      <c r="D8240" s="6" t="s">
        <v>42262</v>
      </c>
      <c r="E8240" s="5" t="s">
        <v>42263</v>
      </c>
      <c r="F8240" s="5" t="s">
        <v>29573</v>
      </c>
      <c r="G8240" s="6" t="s">
        <v>42264</v>
      </c>
      <c r="H8240" s="7" t="s">
        <v>42265</v>
      </c>
      <c r="I8240" s="4" t="str">
        <f t="shared" ref="I8240:I8241" si="83">LOWER(SUBSTITUTE(SUBSTITUTE(SUBSTITUTE(SUBSTITUTE(SUBSTITUTE(SUBSTITUTE(SUBSTITUTE(B8240,"S.L.",""),"SL",""),"S.A.",""),"SA","")," ",""),".",""),",",""))&amp;".com"</f>
        <v>ntabárbara.com</v>
      </c>
      <c r="J8240" s="5" t="s">
        <v>42</v>
      </c>
      <c r="K8240" s="5" t="s">
        <v>74</v>
      </c>
    </row>
    <row r="8241">
      <c r="A8241" s="4">
        <v>2945.0</v>
      </c>
      <c r="B8241" s="5" t="s">
        <v>42266</v>
      </c>
      <c r="C8241" s="5" t="s">
        <v>42267</v>
      </c>
      <c r="D8241" s="6" t="s">
        <v>42248</v>
      </c>
      <c r="E8241" s="5" t="s">
        <v>42249</v>
      </c>
      <c r="F8241" s="5" t="s">
        <v>29573</v>
      </c>
      <c r="G8241" s="6" t="s">
        <v>42268</v>
      </c>
      <c r="H8241" s="7" t="s">
        <v>42269</v>
      </c>
      <c r="I8241" s="8" t="str">
        <f t="shared" si="83"/>
        <v>niudescans.com</v>
      </c>
      <c r="J8241" s="5" t="s">
        <v>108</v>
      </c>
      <c r="K8241" s="5" t="s">
        <v>152</v>
      </c>
    </row>
    <row r="8242">
      <c r="A8242" s="4">
        <v>2944.0</v>
      </c>
      <c r="B8242" s="5" t="s">
        <v>42270</v>
      </c>
      <c r="C8242" s="5" t="s">
        <v>42271</v>
      </c>
      <c r="D8242" s="6" t="s">
        <v>42248</v>
      </c>
      <c r="E8242" s="5" t="s">
        <v>42249</v>
      </c>
      <c r="F8242" s="5" t="s">
        <v>29573</v>
      </c>
      <c r="G8242" s="6" t="s">
        <v>42272</v>
      </c>
      <c r="H8242" s="5" t="s">
        <v>42273</v>
      </c>
      <c r="I8242" s="11" t="s">
        <v>42274</v>
      </c>
      <c r="J8242" s="5" t="s">
        <v>93</v>
      </c>
      <c r="K8242" s="5" t="s">
        <v>280</v>
      </c>
    </row>
    <row r="8243">
      <c r="A8243" s="4">
        <v>2943.0</v>
      </c>
      <c r="B8243" s="5" t="s">
        <v>42275</v>
      </c>
      <c r="C8243" s="5" t="s">
        <v>42276</v>
      </c>
      <c r="D8243" s="6" t="s">
        <v>42277</v>
      </c>
      <c r="E8243" s="5" t="s">
        <v>42278</v>
      </c>
      <c r="F8243" s="5" t="s">
        <v>29573</v>
      </c>
      <c r="G8243" s="6" t="s">
        <v>42279</v>
      </c>
      <c r="H8243" s="20" t="s">
        <v>42280</v>
      </c>
      <c r="I8243" s="18" t="s">
        <v>42281</v>
      </c>
      <c r="J8243" s="5" t="s">
        <v>108</v>
      </c>
      <c r="K8243" s="5" t="s">
        <v>27</v>
      </c>
    </row>
    <row r="8244">
      <c r="A8244" s="4">
        <v>2942.0</v>
      </c>
      <c r="B8244" s="5" t="s">
        <v>42282</v>
      </c>
      <c r="C8244" s="5" t="s">
        <v>42283</v>
      </c>
      <c r="D8244" s="6" t="s">
        <v>42284</v>
      </c>
      <c r="E8244" s="5" t="s">
        <v>42285</v>
      </c>
      <c r="F8244" s="5" t="s">
        <v>29573</v>
      </c>
      <c r="G8244" s="6" t="s">
        <v>42286</v>
      </c>
      <c r="H8244" s="5" t="s">
        <v>42287</v>
      </c>
      <c r="I8244" s="8" t="s">
        <v>42288</v>
      </c>
      <c r="J8244" s="5" t="s">
        <v>42</v>
      </c>
      <c r="K8244" s="5" t="s">
        <v>308</v>
      </c>
    </row>
    <row r="8245">
      <c r="A8245" s="4">
        <v>2941.0</v>
      </c>
      <c r="B8245" s="5" t="s">
        <v>42289</v>
      </c>
      <c r="C8245" s="5" t="s">
        <v>42290</v>
      </c>
      <c r="D8245" s="6" t="s">
        <v>42277</v>
      </c>
      <c r="E8245" s="5" t="s">
        <v>42278</v>
      </c>
      <c r="F8245" s="5" t="s">
        <v>29573</v>
      </c>
      <c r="G8245" s="6" t="s">
        <v>42291</v>
      </c>
      <c r="H8245" s="5" t="s">
        <v>42292</v>
      </c>
      <c r="I8245" s="8" t="s">
        <v>42293</v>
      </c>
      <c r="J8245" s="5" t="s">
        <v>42</v>
      </c>
      <c r="K8245" s="5" t="s">
        <v>260</v>
      </c>
    </row>
    <row r="8246">
      <c r="A8246" s="4">
        <v>2940.0</v>
      </c>
      <c r="B8246" s="5" t="s">
        <v>42294</v>
      </c>
      <c r="C8246" s="5" t="s">
        <v>42295</v>
      </c>
      <c r="D8246" s="6" t="s">
        <v>42296</v>
      </c>
      <c r="E8246" s="5" t="s">
        <v>42297</v>
      </c>
      <c r="F8246" s="5" t="s">
        <v>29573</v>
      </c>
      <c r="G8246" s="6" t="s">
        <v>42298</v>
      </c>
      <c r="H8246" s="5" t="s">
        <v>42299</v>
      </c>
      <c r="I8246" s="8" t="s">
        <v>42300</v>
      </c>
      <c r="J8246" s="5" t="s">
        <v>42</v>
      </c>
      <c r="K8246" s="5" t="s">
        <v>2145</v>
      </c>
    </row>
    <row r="8247">
      <c r="A8247" s="4">
        <v>2939.0</v>
      </c>
      <c r="B8247" s="5" t="s">
        <v>42301</v>
      </c>
      <c r="C8247" s="5" t="s">
        <v>42302</v>
      </c>
      <c r="D8247" s="6" t="s">
        <v>42296</v>
      </c>
      <c r="E8247" s="5" t="s">
        <v>42297</v>
      </c>
      <c r="F8247" s="5" t="s">
        <v>29573</v>
      </c>
      <c r="G8247" s="6" t="s">
        <v>42303</v>
      </c>
      <c r="H8247" s="5" t="s">
        <v>42304</v>
      </c>
      <c r="I8247" s="8" t="s">
        <v>42305</v>
      </c>
      <c r="J8247" s="5" t="s">
        <v>42</v>
      </c>
      <c r="K8247" s="5" t="s">
        <v>754</v>
      </c>
    </row>
    <row r="8248">
      <c r="A8248" s="4">
        <v>2938.0</v>
      </c>
      <c r="B8248" s="5" t="s">
        <v>42306</v>
      </c>
      <c r="C8248" s="5" t="s">
        <v>42307</v>
      </c>
      <c r="D8248" s="6" t="s">
        <v>42308</v>
      </c>
      <c r="E8248" s="5" t="s">
        <v>42309</v>
      </c>
      <c r="F8248" s="5" t="s">
        <v>29573</v>
      </c>
      <c r="G8248" s="6" t="s">
        <v>42310</v>
      </c>
      <c r="H8248" s="5" t="s">
        <v>42311</v>
      </c>
      <c r="I8248" s="8" t="s">
        <v>42312</v>
      </c>
      <c r="J8248" s="5" t="s">
        <v>18</v>
      </c>
      <c r="K8248" s="5" t="s">
        <v>115</v>
      </c>
    </row>
    <row r="8249">
      <c r="A8249" s="4">
        <v>2937.0</v>
      </c>
      <c r="B8249" s="5" t="s">
        <v>42313</v>
      </c>
      <c r="C8249" s="5" t="s">
        <v>42314</v>
      </c>
      <c r="D8249" s="6" t="s">
        <v>42315</v>
      </c>
      <c r="E8249" s="5" t="s">
        <v>42316</v>
      </c>
      <c r="F8249" s="5" t="s">
        <v>29573</v>
      </c>
      <c r="G8249" s="6" t="s">
        <v>42317</v>
      </c>
      <c r="H8249" s="5" t="s">
        <v>42318</v>
      </c>
      <c r="I8249" s="8" t="s">
        <v>42319</v>
      </c>
      <c r="J8249" s="5" t="s">
        <v>93</v>
      </c>
      <c r="K8249" s="5" t="s">
        <v>2119</v>
      </c>
    </row>
    <row r="8250">
      <c r="A8250" s="4">
        <v>2935.0</v>
      </c>
      <c r="B8250" s="5" t="s">
        <v>42320</v>
      </c>
      <c r="C8250" s="5" t="s">
        <v>42321</v>
      </c>
      <c r="D8250" s="6" t="s">
        <v>42308</v>
      </c>
      <c r="E8250" s="5" t="s">
        <v>42309</v>
      </c>
      <c r="F8250" s="5" t="s">
        <v>29573</v>
      </c>
      <c r="G8250" s="6" t="s">
        <v>42322</v>
      </c>
      <c r="H8250" s="5" t="s">
        <v>42323</v>
      </c>
      <c r="I8250" s="8" t="s">
        <v>9421</v>
      </c>
      <c r="J8250" s="5" t="s">
        <v>18</v>
      </c>
      <c r="K8250" s="5" t="s">
        <v>1410</v>
      </c>
    </row>
    <row r="8251">
      <c r="A8251" s="4">
        <v>2934.0</v>
      </c>
      <c r="B8251" s="5" t="s">
        <v>42324</v>
      </c>
      <c r="C8251" s="5" t="s">
        <v>42321</v>
      </c>
      <c r="D8251" s="6" t="s">
        <v>42308</v>
      </c>
      <c r="E8251" s="5" t="s">
        <v>42309</v>
      </c>
      <c r="F8251" s="5" t="s">
        <v>29573</v>
      </c>
      <c r="G8251" s="6" t="s">
        <v>42322</v>
      </c>
      <c r="H8251" s="5" t="s">
        <v>42323</v>
      </c>
      <c r="I8251" s="8" t="s">
        <v>42325</v>
      </c>
      <c r="J8251" s="5" t="s">
        <v>42</v>
      </c>
      <c r="K8251" s="5" t="s">
        <v>1410</v>
      </c>
    </row>
    <row r="8252">
      <c r="A8252" s="4">
        <v>2936.0</v>
      </c>
      <c r="B8252" s="5" t="s">
        <v>42326</v>
      </c>
      <c r="C8252" s="5" t="s">
        <v>42327</v>
      </c>
      <c r="D8252" s="6" t="s">
        <v>42328</v>
      </c>
      <c r="E8252" s="5" t="s">
        <v>42329</v>
      </c>
      <c r="F8252" s="5" t="s">
        <v>16307</v>
      </c>
      <c r="G8252" s="6" t="s">
        <v>42322</v>
      </c>
      <c r="H8252" s="5" t="s">
        <v>9420</v>
      </c>
      <c r="I8252" s="8" t="s">
        <v>9421</v>
      </c>
      <c r="J8252" s="5" t="s">
        <v>18</v>
      </c>
      <c r="K8252" s="5" t="s">
        <v>170</v>
      </c>
    </row>
    <row r="8253">
      <c r="A8253" s="4">
        <v>2933.0</v>
      </c>
      <c r="B8253" s="5" t="s">
        <v>42330</v>
      </c>
      <c r="C8253" s="5" t="s">
        <v>42331</v>
      </c>
      <c r="D8253" s="6" t="s">
        <v>42308</v>
      </c>
      <c r="E8253" s="5" t="s">
        <v>42309</v>
      </c>
      <c r="F8253" s="5" t="s">
        <v>29573</v>
      </c>
      <c r="G8253" s="6" t="s">
        <v>42332</v>
      </c>
      <c r="H8253" s="7" t="s">
        <v>42333</v>
      </c>
      <c r="I8253" s="18" t="s">
        <v>42334</v>
      </c>
      <c r="J8253" s="5" t="s">
        <v>42</v>
      </c>
      <c r="K8253" s="5" t="s">
        <v>2145</v>
      </c>
    </row>
    <row r="8254">
      <c r="A8254" s="4">
        <v>2932.0</v>
      </c>
      <c r="B8254" s="5" t="s">
        <v>42335</v>
      </c>
      <c r="C8254" s="5" t="s">
        <v>42336</v>
      </c>
      <c r="D8254" s="6" t="s">
        <v>42308</v>
      </c>
      <c r="E8254" s="5" t="s">
        <v>42309</v>
      </c>
      <c r="F8254" s="5" t="s">
        <v>29573</v>
      </c>
      <c r="G8254" s="6" t="s">
        <v>42337</v>
      </c>
      <c r="H8254" s="7" t="s">
        <v>42338</v>
      </c>
      <c r="I8254" s="8" t="str">
        <f>LOWER(SUBSTITUTE(SUBSTITUTE(SUBSTITUTE(SUBSTITUTE(SUBSTITUTE(SUBSTITUTE(SUBSTITUTE(B8254,"S.L.",""),"SL",""),"S.A.",""),"SA","")," ",""),".",""),",",""))&amp;".com"</f>
        <v>paladiohotels.com</v>
      </c>
      <c r="J8254" s="5" t="s">
        <v>42</v>
      </c>
      <c r="K8254" s="4" t="s">
        <v>42</v>
      </c>
    </row>
    <row r="8255">
      <c r="A8255" s="4">
        <v>2931.0</v>
      </c>
      <c r="B8255" s="5" t="s">
        <v>42339</v>
      </c>
      <c r="C8255" s="5" t="s">
        <v>42340</v>
      </c>
      <c r="D8255" s="6" t="s">
        <v>41754</v>
      </c>
      <c r="E8255" s="5" t="s">
        <v>42341</v>
      </c>
      <c r="F8255" s="5" t="s">
        <v>29573</v>
      </c>
      <c r="G8255" s="6" t="s">
        <v>42342</v>
      </c>
      <c r="H8255" s="7" t="s">
        <v>42343</v>
      </c>
      <c r="I8255" s="18" t="s">
        <v>42344</v>
      </c>
      <c r="J8255" s="5" t="s">
        <v>42</v>
      </c>
      <c r="K8255" s="4" t="s">
        <v>42</v>
      </c>
    </row>
    <row r="8256">
      <c r="A8256" s="4">
        <v>2930.0</v>
      </c>
      <c r="B8256" s="5" t="s">
        <v>42345</v>
      </c>
      <c r="C8256" s="5" t="s">
        <v>42346</v>
      </c>
      <c r="D8256" s="6" t="s">
        <v>41754</v>
      </c>
      <c r="E8256" s="5" t="s">
        <v>42341</v>
      </c>
      <c r="F8256" s="5" t="s">
        <v>29573</v>
      </c>
      <c r="G8256" s="6" t="s">
        <v>42347</v>
      </c>
      <c r="H8256" s="7" t="s">
        <v>42348</v>
      </c>
      <c r="I8256" s="4" t="str">
        <f>LOWER(SUBSTITUTE(SUBSTITUTE(SUBSTITUTE(SUBSTITUTE(SUBSTITUTE(SUBSTITUTE(SUBSTITUTE(B8256,"S.L.",""),"SL",""),"S.A.",""),"SA","")," ",""),".",""),",",""))&amp;".com"</f>
        <v>hotelricard**.com</v>
      </c>
      <c r="J8256" s="5" t="s">
        <v>42</v>
      </c>
      <c r="K8256" s="5" t="s">
        <v>260</v>
      </c>
    </row>
    <row r="8257">
      <c r="A8257" s="4">
        <v>2929.0</v>
      </c>
      <c r="B8257" s="5" t="s">
        <v>42349</v>
      </c>
      <c r="C8257" s="5" t="s">
        <v>42350</v>
      </c>
      <c r="D8257" s="6" t="s">
        <v>41754</v>
      </c>
      <c r="E8257" s="5" t="s">
        <v>42341</v>
      </c>
      <c r="F8257" s="5" t="s">
        <v>29573</v>
      </c>
      <c r="G8257" s="6" t="s">
        <v>42351</v>
      </c>
      <c r="H8257" s="5" t="s">
        <v>42352</v>
      </c>
      <c r="I8257" s="8" t="s">
        <v>42353</v>
      </c>
      <c r="J8257" s="5" t="s">
        <v>42</v>
      </c>
      <c r="K8257" s="5" t="s">
        <v>294</v>
      </c>
    </row>
    <row r="8258">
      <c r="A8258" s="4">
        <v>2928.0</v>
      </c>
      <c r="B8258" s="5" t="s">
        <v>42354</v>
      </c>
      <c r="C8258" s="5" t="s">
        <v>42355</v>
      </c>
      <c r="D8258" s="6" t="s">
        <v>41754</v>
      </c>
      <c r="E8258" s="5" t="s">
        <v>42341</v>
      </c>
      <c r="F8258" s="5" t="s">
        <v>29573</v>
      </c>
      <c r="G8258" s="6" t="s">
        <v>42356</v>
      </c>
      <c r="H8258" s="5" t="s">
        <v>42357</v>
      </c>
      <c r="I8258" s="8" t="s">
        <v>42358</v>
      </c>
      <c r="J8258" s="5" t="s">
        <v>18</v>
      </c>
      <c r="K8258" s="4" t="s">
        <v>42</v>
      </c>
    </row>
    <row r="8259">
      <c r="A8259" s="4">
        <v>2927.0</v>
      </c>
      <c r="B8259" s="5" t="s">
        <v>42359</v>
      </c>
      <c r="C8259" s="5" t="s">
        <v>42360</v>
      </c>
      <c r="D8259" s="6" t="s">
        <v>41754</v>
      </c>
      <c r="E8259" s="5" t="s">
        <v>42341</v>
      </c>
      <c r="F8259" s="5" t="s">
        <v>29573</v>
      </c>
      <c r="G8259" s="6" t="s">
        <v>42361</v>
      </c>
      <c r="H8259" s="5" t="s">
        <v>42362</v>
      </c>
      <c r="I8259" s="8" t="s">
        <v>42363</v>
      </c>
      <c r="J8259" s="5" t="s">
        <v>42</v>
      </c>
      <c r="K8259" s="5" t="s">
        <v>85</v>
      </c>
    </row>
    <row r="8260">
      <c r="A8260" s="4">
        <v>2926.0</v>
      </c>
      <c r="B8260" s="5" t="s">
        <v>42364</v>
      </c>
      <c r="C8260" s="5" t="s">
        <v>42365</v>
      </c>
      <c r="D8260" s="6" t="s">
        <v>41754</v>
      </c>
      <c r="E8260" s="5" t="s">
        <v>42341</v>
      </c>
      <c r="F8260" s="5" t="s">
        <v>29573</v>
      </c>
      <c r="G8260" s="6" t="s">
        <v>42366</v>
      </c>
      <c r="H8260" s="5" t="s">
        <v>42367</v>
      </c>
      <c r="I8260" s="8" t="s">
        <v>42368</v>
      </c>
      <c r="J8260" s="5" t="s">
        <v>108</v>
      </c>
      <c r="K8260" s="5" t="s">
        <v>5408</v>
      </c>
    </row>
    <row r="8261">
      <c r="A8261" s="4">
        <v>2925.0</v>
      </c>
      <c r="B8261" s="5" t="s">
        <v>42369</v>
      </c>
      <c r="C8261" s="5" t="s">
        <v>42370</v>
      </c>
      <c r="D8261" s="6" t="s">
        <v>41754</v>
      </c>
      <c r="E8261" s="5" t="s">
        <v>42341</v>
      </c>
      <c r="F8261" s="5" t="s">
        <v>29573</v>
      </c>
      <c r="G8261" s="6" t="s">
        <v>42371</v>
      </c>
      <c r="H8261" s="7" t="s">
        <v>42372</v>
      </c>
      <c r="I8261" s="8" t="str">
        <f>LOWER(SUBSTITUTE(SUBSTITUTE(SUBSTITUTE(SUBSTITUTE(SUBSTITUTE(SUBSTITUTE(SUBSTITUTE(B8261,"S.L.",""),"SL",""),"S.A.",""),"SA","")," ",""),".",""),",",""))&amp;".com"</f>
        <v>ribesroges.com</v>
      </c>
      <c r="J8261" s="5" t="s">
        <v>42</v>
      </c>
      <c r="K8261" s="5" t="s">
        <v>19</v>
      </c>
    </row>
    <row r="8262">
      <c r="A8262" s="4">
        <v>2924.0</v>
      </c>
      <c r="B8262" s="5" t="s">
        <v>42373</v>
      </c>
      <c r="C8262" s="5" t="s">
        <v>42374</v>
      </c>
      <c r="D8262" s="6" t="s">
        <v>42375</v>
      </c>
      <c r="E8262" s="5" t="s">
        <v>42376</v>
      </c>
      <c r="F8262" s="5" t="s">
        <v>29573</v>
      </c>
      <c r="G8262" s="6" t="s">
        <v>42377</v>
      </c>
      <c r="H8262" s="5" t="s">
        <v>42378</v>
      </c>
      <c r="I8262" s="8" t="s">
        <v>42379</v>
      </c>
      <c r="J8262" s="5" t="s">
        <v>108</v>
      </c>
      <c r="K8262" s="5" t="s">
        <v>280</v>
      </c>
    </row>
    <row r="8263">
      <c r="A8263" s="4">
        <v>2923.0</v>
      </c>
      <c r="B8263" s="5" t="s">
        <v>42380</v>
      </c>
      <c r="C8263" s="5" t="s">
        <v>42381</v>
      </c>
      <c r="D8263" s="6" t="s">
        <v>42382</v>
      </c>
      <c r="E8263" s="5" t="s">
        <v>42383</v>
      </c>
      <c r="F8263" s="5" t="s">
        <v>29573</v>
      </c>
      <c r="G8263" s="6" t="s">
        <v>42384</v>
      </c>
      <c r="H8263" s="5" t="s">
        <v>42385</v>
      </c>
      <c r="I8263" s="8" t="s">
        <v>493</v>
      </c>
      <c r="J8263" s="5" t="s">
        <v>108</v>
      </c>
      <c r="K8263" s="5" t="s">
        <v>754</v>
      </c>
    </row>
    <row r="8264">
      <c r="A8264" s="4">
        <v>2922.0</v>
      </c>
      <c r="B8264" s="5" t="s">
        <v>42386</v>
      </c>
      <c r="C8264" s="5" t="s">
        <v>42387</v>
      </c>
      <c r="D8264" s="6" t="s">
        <v>41761</v>
      </c>
      <c r="E8264" s="5" t="s">
        <v>41762</v>
      </c>
      <c r="F8264" s="5" t="s">
        <v>29573</v>
      </c>
      <c r="G8264" s="6" t="s">
        <v>42388</v>
      </c>
      <c r="H8264" s="5" t="s">
        <v>42389</v>
      </c>
      <c r="I8264" s="8" t="s">
        <v>42390</v>
      </c>
      <c r="J8264" s="5" t="s">
        <v>93</v>
      </c>
      <c r="K8264" s="5" t="s">
        <v>553</v>
      </c>
    </row>
    <row r="8265">
      <c r="A8265" s="4">
        <v>2921.0</v>
      </c>
      <c r="B8265" s="5" t="s">
        <v>42391</v>
      </c>
      <c r="C8265" s="5" t="s">
        <v>42392</v>
      </c>
      <c r="D8265" s="6" t="s">
        <v>41761</v>
      </c>
      <c r="E8265" s="5" t="s">
        <v>41762</v>
      </c>
      <c r="F8265" s="5" t="s">
        <v>29573</v>
      </c>
      <c r="G8265" s="6" t="s">
        <v>42393</v>
      </c>
      <c r="H8265" s="5" t="s">
        <v>42394</v>
      </c>
      <c r="I8265" s="8" t="s">
        <v>42395</v>
      </c>
      <c r="J8265" s="5" t="s">
        <v>18</v>
      </c>
      <c r="K8265" s="5" t="s">
        <v>1162</v>
      </c>
    </row>
    <row r="8266">
      <c r="A8266" s="4">
        <v>2920.0</v>
      </c>
      <c r="B8266" s="5" t="s">
        <v>42396</v>
      </c>
      <c r="C8266" s="5" t="s">
        <v>42397</v>
      </c>
      <c r="D8266" s="6" t="s">
        <v>41761</v>
      </c>
      <c r="E8266" s="5" t="s">
        <v>41762</v>
      </c>
      <c r="F8266" s="5" t="s">
        <v>29573</v>
      </c>
      <c r="G8266" s="6" t="s">
        <v>42398</v>
      </c>
      <c r="H8266" s="5" t="s">
        <v>42399</v>
      </c>
      <c r="I8266" s="8" t="s">
        <v>42395</v>
      </c>
      <c r="J8266" s="5" t="s">
        <v>93</v>
      </c>
      <c r="K8266" s="5" t="s">
        <v>1216</v>
      </c>
    </row>
    <row r="8267">
      <c r="A8267" s="4">
        <v>2919.0</v>
      </c>
      <c r="B8267" s="5" t="s">
        <v>42400</v>
      </c>
      <c r="C8267" s="5" t="s">
        <v>42401</v>
      </c>
      <c r="D8267" s="6" t="s">
        <v>41761</v>
      </c>
      <c r="E8267" s="5" t="s">
        <v>41762</v>
      </c>
      <c r="F8267" s="5" t="s">
        <v>29573</v>
      </c>
      <c r="G8267" s="6" t="s">
        <v>42402</v>
      </c>
      <c r="H8267" s="7" t="s">
        <v>42403</v>
      </c>
      <c r="I8267" s="18" t="s">
        <v>42404</v>
      </c>
      <c r="J8267" s="5" t="s">
        <v>93</v>
      </c>
      <c r="K8267" s="5" t="s">
        <v>1415</v>
      </c>
    </row>
    <row r="8268">
      <c r="A8268" s="4">
        <v>2918.0</v>
      </c>
      <c r="B8268" s="5" t="s">
        <v>42405</v>
      </c>
      <c r="C8268" s="5" t="s">
        <v>42406</v>
      </c>
      <c r="D8268" s="6" t="s">
        <v>41761</v>
      </c>
      <c r="E8268" s="5" t="s">
        <v>41762</v>
      </c>
      <c r="F8268" s="5" t="s">
        <v>29573</v>
      </c>
      <c r="G8268" s="6" t="s">
        <v>42407</v>
      </c>
      <c r="H8268" s="5" t="s">
        <v>42408</v>
      </c>
      <c r="I8268" s="8" t="s">
        <v>42409</v>
      </c>
      <c r="J8268" s="5" t="s">
        <v>93</v>
      </c>
      <c r="K8268" s="5" t="s">
        <v>464</v>
      </c>
    </row>
    <row r="8269">
      <c r="A8269" s="4">
        <v>2917.0</v>
      </c>
      <c r="B8269" s="5" t="s">
        <v>42410</v>
      </c>
      <c r="C8269" s="5" t="s">
        <v>42411</v>
      </c>
      <c r="D8269" s="6" t="s">
        <v>41761</v>
      </c>
      <c r="E8269" s="5" t="s">
        <v>41762</v>
      </c>
      <c r="F8269" s="5" t="s">
        <v>29573</v>
      </c>
      <c r="G8269" s="6" t="s">
        <v>42412</v>
      </c>
      <c r="H8269" s="5" t="s">
        <v>42413</v>
      </c>
      <c r="I8269" s="8" t="s">
        <v>42414</v>
      </c>
      <c r="J8269" s="5" t="s">
        <v>108</v>
      </c>
      <c r="K8269" s="5" t="s">
        <v>12457</v>
      </c>
    </row>
    <row r="8270">
      <c r="A8270" s="4">
        <v>2916.0</v>
      </c>
      <c r="B8270" s="5" t="s">
        <v>42415</v>
      </c>
      <c r="C8270" s="5" t="s">
        <v>42416</v>
      </c>
      <c r="D8270" s="6" t="s">
        <v>41761</v>
      </c>
      <c r="E8270" s="5" t="s">
        <v>41762</v>
      </c>
      <c r="F8270" s="5" t="s">
        <v>29573</v>
      </c>
      <c r="G8270" s="6" t="s">
        <v>42417</v>
      </c>
      <c r="H8270" s="5" t="s">
        <v>42418</v>
      </c>
      <c r="I8270" s="9" t="s">
        <v>42419</v>
      </c>
      <c r="J8270" s="5" t="s">
        <v>18</v>
      </c>
      <c r="K8270" s="4" t="s">
        <v>42</v>
      </c>
    </row>
    <row r="8271">
      <c r="A8271" s="4">
        <v>2915.0</v>
      </c>
      <c r="B8271" s="5" t="s">
        <v>42420</v>
      </c>
      <c r="C8271" s="5" t="s">
        <v>42421</v>
      </c>
      <c r="D8271" s="6" t="s">
        <v>41761</v>
      </c>
      <c r="E8271" s="5" t="s">
        <v>41762</v>
      </c>
      <c r="F8271" s="5" t="s">
        <v>29573</v>
      </c>
      <c r="G8271" s="6" t="s">
        <v>42422</v>
      </c>
      <c r="H8271" s="5" t="s">
        <v>42423</v>
      </c>
      <c r="I8271" s="8" t="s">
        <v>8159</v>
      </c>
      <c r="J8271" s="5" t="s">
        <v>42</v>
      </c>
      <c r="K8271" s="5" t="s">
        <v>10232</v>
      </c>
    </row>
    <row r="8272">
      <c r="A8272" s="4">
        <v>2914.0</v>
      </c>
      <c r="B8272" s="5" t="s">
        <v>42424</v>
      </c>
      <c r="C8272" s="5" t="s">
        <v>42425</v>
      </c>
      <c r="D8272" s="6" t="s">
        <v>41761</v>
      </c>
      <c r="E8272" s="5" t="s">
        <v>41762</v>
      </c>
      <c r="F8272" s="5" t="s">
        <v>29573</v>
      </c>
      <c r="G8272" s="6" t="s">
        <v>42426</v>
      </c>
      <c r="H8272" s="7" t="s">
        <v>42427</v>
      </c>
      <c r="I8272" s="8" t="str">
        <f>LOWER(SUBSTITUTE(SUBSTITUTE(SUBSTITUTE(SUBSTITUTE(SUBSTITUTE(SUBSTITUTE(SUBSTITUTE(B8272,"S.L.",""),"SL",""),"S.A.",""),"SA","")," ",""),".",""),",",""))&amp;".com"</f>
        <v>hotelandconferencesitges.com</v>
      </c>
      <c r="J8272" s="5" t="s">
        <v>108</v>
      </c>
      <c r="K8272" s="4" t="s">
        <v>42</v>
      </c>
    </row>
    <row r="8273">
      <c r="A8273" s="4">
        <v>2913.0</v>
      </c>
      <c r="B8273" s="5" t="s">
        <v>42428</v>
      </c>
      <c r="C8273" s="5" t="s">
        <v>42429</v>
      </c>
      <c r="D8273" s="6" t="s">
        <v>41761</v>
      </c>
      <c r="E8273" s="5" t="s">
        <v>41762</v>
      </c>
      <c r="F8273" s="5" t="s">
        <v>29573</v>
      </c>
      <c r="G8273" s="6" t="s">
        <v>42430</v>
      </c>
      <c r="H8273" s="20" t="s">
        <v>42431</v>
      </c>
      <c r="I8273" s="18" t="s">
        <v>42432</v>
      </c>
      <c r="J8273" s="5" t="s">
        <v>93</v>
      </c>
      <c r="K8273" s="5" t="s">
        <v>85</v>
      </c>
    </row>
    <row r="8274">
      <c r="A8274" s="4">
        <v>2912.0</v>
      </c>
      <c r="B8274" s="5" t="s">
        <v>42433</v>
      </c>
      <c r="C8274" s="5" t="s">
        <v>42434</v>
      </c>
      <c r="D8274" s="6" t="s">
        <v>41761</v>
      </c>
      <c r="E8274" s="5" t="s">
        <v>41762</v>
      </c>
      <c r="F8274" s="5" t="s">
        <v>29573</v>
      </c>
      <c r="G8274" s="6" t="s">
        <v>42435</v>
      </c>
      <c r="H8274" s="5" t="s">
        <v>42436</v>
      </c>
      <c r="I8274" s="8" t="s">
        <v>42437</v>
      </c>
      <c r="J8274" s="5" t="s">
        <v>18</v>
      </c>
      <c r="K8274" s="5" t="s">
        <v>782</v>
      </c>
    </row>
    <row r="8275">
      <c r="A8275" s="4">
        <v>2911.0</v>
      </c>
      <c r="B8275" s="5" t="s">
        <v>42438</v>
      </c>
      <c r="C8275" s="5" t="s">
        <v>42439</v>
      </c>
      <c r="D8275" s="6" t="s">
        <v>41761</v>
      </c>
      <c r="E8275" s="5" t="s">
        <v>41762</v>
      </c>
      <c r="F8275" s="5" t="s">
        <v>29573</v>
      </c>
      <c r="G8275" s="6" t="s">
        <v>42440</v>
      </c>
      <c r="H8275" s="5" t="s">
        <v>42441</v>
      </c>
      <c r="I8275" s="8" t="s">
        <v>42442</v>
      </c>
      <c r="J8275" s="5" t="s">
        <v>93</v>
      </c>
      <c r="K8275" s="5" t="s">
        <v>260</v>
      </c>
    </row>
    <row r="8276">
      <c r="A8276" s="4">
        <v>2910.0</v>
      </c>
      <c r="B8276" s="5" t="s">
        <v>42443</v>
      </c>
      <c r="C8276" s="5" t="s">
        <v>42444</v>
      </c>
      <c r="D8276" s="6" t="s">
        <v>41761</v>
      </c>
      <c r="E8276" s="5" t="s">
        <v>41762</v>
      </c>
      <c r="F8276" s="5" t="s">
        <v>29573</v>
      </c>
      <c r="G8276" s="6" t="s">
        <v>42445</v>
      </c>
      <c r="H8276" s="20" t="s">
        <v>42446</v>
      </c>
      <c r="I8276" s="18" t="s">
        <v>42447</v>
      </c>
      <c r="J8276" s="5" t="s">
        <v>18</v>
      </c>
      <c r="K8276" s="5" t="s">
        <v>16189</v>
      </c>
    </row>
    <row r="8277">
      <c r="A8277" s="4">
        <v>2909.0</v>
      </c>
      <c r="B8277" s="5" t="s">
        <v>42448</v>
      </c>
      <c r="C8277" s="5" t="s">
        <v>42449</v>
      </c>
      <c r="D8277" s="6" t="s">
        <v>41761</v>
      </c>
      <c r="E8277" s="5" t="s">
        <v>41762</v>
      </c>
      <c r="F8277" s="5" t="s">
        <v>29573</v>
      </c>
      <c r="G8277" s="6" t="s">
        <v>42450</v>
      </c>
      <c r="H8277" s="5" t="s">
        <v>42451</v>
      </c>
      <c r="I8277" s="8" t="s">
        <v>42452</v>
      </c>
      <c r="J8277" s="5" t="s">
        <v>42</v>
      </c>
      <c r="K8277" s="5" t="s">
        <v>679</v>
      </c>
    </row>
    <row r="8278">
      <c r="A8278" s="4">
        <v>2908.0</v>
      </c>
      <c r="B8278" s="5" t="s">
        <v>42453</v>
      </c>
      <c r="C8278" s="5" t="s">
        <v>42454</v>
      </c>
      <c r="D8278" s="6" t="s">
        <v>42455</v>
      </c>
      <c r="E8278" s="5" t="s">
        <v>42456</v>
      </c>
      <c r="F8278" s="5" t="s">
        <v>29573</v>
      </c>
      <c r="G8278" s="6" t="s">
        <v>42457</v>
      </c>
      <c r="H8278" s="7" t="s">
        <v>42458</v>
      </c>
      <c r="I8278" s="8" t="str">
        <f t="shared" ref="I8278:I8280" si="84">LOWER(SUBSTITUTE(SUBSTITUTE(SUBSTITUTE(SUBSTITUTE(SUBSTITUTE(SUBSTITUTE(SUBSTITUTE(B8278,"S.L.",""),"SL",""),"S.A.",""),"SA","")," ",""),".",""),",",""))&amp;".com"</f>
        <v>robert.com</v>
      </c>
      <c r="J8278" s="5" t="s">
        <v>108</v>
      </c>
      <c r="K8278" s="5" t="s">
        <v>464</v>
      </c>
    </row>
    <row r="8279">
      <c r="A8279" s="4">
        <v>2907.0</v>
      </c>
      <c r="B8279" s="5" t="s">
        <v>42459</v>
      </c>
      <c r="C8279" s="5" t="s">
        <v>42460</v>
      </c>
      <c r="D8279" s="6" t="s">
        <v>42461</v>
      </c>
      <c r="E8279" s="5" t="s">
        <v>42462</v>
      </c>
      <c r="F8279" s="5" t="s">
        <v>29573</v>
      </c>
      <c r="G8279" s="6" t="s">
        <v>42463</v>
      </c>
      <c r="H8279" s="7" t="s">
        <v>42464</v>
      </c>
      <c r="I8279" s="8" t="str">
        <f t="shared" si="84"/>
        <v>ciutatigualada.com</v>
      </c>
      <c r="J8279" s="5" t="s">
        <v>42</v>
      </c>
      <c r="K8279" s="5" t="s">
        <v>2145</v>
      </c>
    </row>
    <row r="8280">
      <c r="A8280" s="4">
        <v>2906.0</v>
      </c>
      <c r="B8280" s="5" t="s">
        <v>42465</v>
      </c>
      <c r="C8280" s="5" t="s">
        <v>42466</v>
      </c>
      <c r="D8280" s="6" t="s">
        <v>42461</v>
      </c>
      <c r="E8280" s="5" t="s">
        <v>42462</v>
      </c>
      <c r="F8280" s="5" t="s">
        <v>29573</v>
      </c>
      <c r="G8280" s="6" t="s">
        <v>42467</v>
      </c>
      <c r="H8280" s="7" t="s">
        <v>42468</v>
      </c>
      <c r="I8280" s="8" t="str">
        <f t="shared" si="84"/>
        <v>somiatruites.com</v>
      </c>
      <c r="J8280" s="5" t="s">
        <v>108</v>
      </c>
      <c r="K8280" s="4" t="s">
        <v>42</v>
      </c>
    </row>
    <row r="8281">
      <c r="A8281" s="4">
        <v>2905.0</v>
      </c>
      <c r="B8281" s="5" t="s">
        <v>42469</v>
      </c>
      <c r="C8281" s="5" t="s">
        <v>42470</v>
      </c>
      <c r="D8281" s="6" t="s">
        <v>42461</v>
      </c>
      <c r="E8281" s="5" t="s">
        <v>42462</v>
      </c>
      <c r="F8281" s="5" t="s">
        <v>29573</v>
      </c>
      <c r="G8281" s="6" t="s">
        <v>42471</v>
      </c>
      <c r="H8281" s="5" t="s">
        <v>42472</v>
      </c>
      <c r="I8281" s="8" t="s">
        <v>42473</v>
      </c>
      <c r="J8281" s="5" t="s">
        <v>108</v>
      </c>
      <c r="K8281" s="5" t="s">
        <v>19</v>
      </c>
    </row>
    <row r="8282">
      <c r="A8282" s="4">
        <v>2904.0</v>
      </c>
      <c r="B8282" s="5" t="s">
        <v>42474</v>
      </c>
      <c r="C8282" s="5" t="s">
        <v>42475</v>
      </c>
      <c r="D8282" s="6" t="s">
        <v>42476</v>
      </c>
      <c r="E8282" s="5" t="s">
        <v>42477</v>
      </c>
      <c r="F8282" s="5" t="s">
        <v>29573</v>
      </c>
      <c r="G8282" s="6" t="s">
        <v>42478</v>
      </c>
      <c r="H8282" s="5" t="s">
        <v>42479</v>
      </c>
      <c r="I8282" s="8" t="s">
        <v>42480</v>
      </c>
      <c r="J8282" s="5" t="s">
        <v>108</v>
      </c>
      <c r="K8282" s="5" t="s">
        <v>308</v>
      </c>
    </row>
    <row r="8283">
      <c r="A8283" s="4">
        <v>2903.0</v>
      </c>
      <c r="B8283" s="5" t="s">
        <v>42481</v>
      </c>
      <c r="C8283" s="5" t="s">
        <v>42482</v>
      </c>
      <c r="D8283" s="6" t="s">
        <v>42483</v>
      </c>
      <c r="E8283" s="5" t="s">
        <v>29573</v>
      </c>
      <c r="F8283" s="5" t="s">
        <v>29573</v>
      </c>
      <c r="G8283" s="6" t="s">
        <v>42484</v>
      </c>
      <c r="H8283" s="5" t="s">
        <v>42485</v>
      </c>
      <c r="I8283" s="8" t="s">
        <v>42486</v>
      </c>
      <c r="J8283" s="5" t="s">
        <v>18</v>
      </c>
      <c r="K8283" s="5" t="s">
        <v>308</v>
      </c>
    </row>
    <row r="8284">
      <c r="A8284" s="4">
        <v>2902.0</v>
      </c>
      <c r="B8284" s="5" t="s">
        <v>42487</v>
      </c>
      <c r="C8284" s="5" t="s">
        <v>42488</v>
      </c>
      <c r="D8284" s="6" t="s">
        <v>42489</v>
      </c>
      <c r="E8284" s="5" t="s">
        <v>42490</v>
      </c>
      <c r="F8284" s="5" t="s">
        <v>29573</v>
      </c>
      <c r="G8284" s="6" t="s">
        <v>42491</v>
      </c>
      <c r="H8284" s="5" t="s">
        <v>42492</v>
      </c>
      <c r="I8284" s="8" t="s">
        <v>42493</v>
      </c>
      <c r="J8284" s="5" t="s">
        <v>108</v>
      </c>
      <c r="K8284" s="5" t="s">
        <v>74</v>
      </c>
    </row>
    <row r="8285">
      <c r="A8285" s="4">
        <v>2901.0</v>
      </c>
      <c r="B8285" s="5" t="s">
        <v>42494</v>
      </c>
      <c r="C8285" s="5" t="s">
        <v>42495</v>
      </c>
      <c r="D8285" s="6" t="s">
        <v>42496</v>
      </c>
      <c r="E8285" s="5" t="s">
        <v>42497</v>
      </c>
      <c r="F8285" s="5" t="s">
        <v>29573</v>
      </c>
      <c r="G8285" s="6" t="s">
        <v>42498</v>
      </c>
      <c r="H8285" s="5" t="s">
        <v>42499</v>
      </c>
      <c r="I8285" s="8" t="s">
        <v>42500</v>
      </c>
      <c r="J8285" s="5" t="s">
        <v>108</v>
      </c>
      <c r="K8285" s="4" t="s">
        <v>42</v>
      </c>
    </row>
    <row r="8286">
      <c r="A8286" s="4">
        <v>2900.0</v>
      </c>
      <c r="B8286" s="5" t="s">
        <v>42501</v>
      </c>
      <c r="C8286" s="5" t="s">
        <v>42502</v>
      </c>
      <c r="D8286" s="6" t="s">
        <v>42503</v>
      </c>
      <c r="E8286" s="5" t="s">
        <v>42504</v>
      </c>
      <c r="F8286" s="5" t="s">
        <v>29573</v>
      </c>
      <c r="G8286" s="6" t="s">
        <v>42505</v>
      </c>
      <c r="H8286" s="5" t="s">
        <v>42506</v>
      </c>
      <c r="I8286" s="8" t="s">
        <v>42507</v>
      </c>
      <c r="J8286" s="5" t="s">
        <v>108</v>
      </c>
      <c r="K8286" s="5" t="s">
        <v>420</v>
      </c>
    </row>
    <row r="8287">
      <c r="A8287" s="4">
        <v>2899.0</v>
      </c>
      <c r="B8287" s="5" t="s">
        <v>42508</v>
      </c>
      <c r="C8287" s="5" t="s">
        <v>42509</v>
      </c>
      <c r="D8287" s="6" t="s">
        <v>42510</v>
      </c>
      <c r="E8287" s="5" t="s">
        <v>42511</v>
      </c>
      <c r="F8287" s="5" t="s">
        <v>29573</v>
      </c>
      <c r="G8287" s="6" t="s">
        <v>42512</v>
      </c>
      <c r="H8287" s="5" t="s">
        <v>42513</v>
      </c>
      <c r="I8287" s="8" t="s">
        <v>42514</v>
      </c>
      <c r="J8287" s="5" t="s">
        <v>93</v>
      </c>
      <c r="K8287" s="5" t="s">
        <v>839</v>
      </c>
    </row>
    <row r="8288">
      <c r="A8288" s="4">
        <v>2898.0</v>
      </c>
      <c r="B8288" s="5" t="s">
        <v>42515</v>
      </c>
      <c r="C8288" s="5" t="s">
        <v>42516</v>
      </c>
      <c r="D8288" s="6" t="s">
        <v>42517</v>
      </c>
      <c r="E8288" s="5" t="s">
        <v>42518</v>
      </c>
      <c r="F8288" s="5" t="s">
        <v>29573</v>
      </c>
      <c r="G8288" s="6" t="s">
        <v>42519</v>
      </c>
      <c r="H8288" s="5" t="s">
        <v>42520</v>
      </c>
      <c r="I8288" s="8" t="s">
        <v>42521</v>
      </c>
      <c r="J8288" s="5" t="s">
        <v>108</v>
      </c>
      <c r="K8288" s="5" t="s">
        <v>35</v>
      </c>
    </row>
    <row r="8289">
      <c r="A8289" s="4">
        <v>2897.0</v>
      </c>
      <c r="B8289" s="5" t="s">
        <v>42522</v>
      </c>
      <c r="C8289" s="5" t="s">
        <v>42523</v>
      </c>
      <c r="D8289" s="6" t="s">
        <v>42517</v>
      </c>
      <c r="E8289" s="5" t="s">
        <v>42518</v>
      </c>
      <c r="F8289" s="5" t="s">
        <v>29573</v>
      </c>
      <c r="G8289" s="6" t="s">
        <v>42524</v>
      </c>
      <c r="H8289" s="5" t="s">
        <v>42525</v>
      </c>
      <c r="I8289" s="8" t="s">
        <v>42526</v>
      </c>
      <c r="J8289" s="5" t="s">
        <v>42</v>
      </c>
      <c r="K8289" s="4" t="s">
        <v>42</v>
      </c>
    </row>
    <row r="8290">
      <c r="A8290" s="4">
        <v>2896.0</v>
      </c>
      <c r="B8290" s="5" t="s">
        <v>42527</v>
      </c>
      <c r="C8290" s="5" t="s">
        <v>42528</v>
      </c>
      <c r="D8290" s="6" t="s">
        <v>42529</v>
      </c>
      <c r="E8290" s="5" t="s">
        <v>42530</v>
      </c>
      <c r="F8290" s="5" t="s">
        <v>29573</v>
      </c>
      <c r="G8290" s="6" t="s">
        <v>42531</v>
      </c>
      <c r="H8290" s="20" t="s">
        <v>42532</v>
      </c>
      <c r="I8290" s="18" t="s">
        <v>42533</v>
      </c>
      <c r="J8290" s="5" t="s">
        <v>93</v>
      </c>
      <c r="K8290" s="5" t="s">
        <v>1375</v>
      </c>
    </row>
    <row r="8291">
      <c r="A8291" s="4">
        <v>2895.0</v>
      </c>
      <c r="B8291" s="5" t="s">
        <v>42534</v>
      </c>
      <c r="C8291" s="5" t="s">
        <v>42535</v>
      </c>
      <c r="D8291" s="6" t="s">
        <v>42536</v>
      </c>
      <c r="E8291" s="5" t="s">
        <v>42537</v>
      </c>
      <c r="F8291" s="5" t="s">
        <v>29573</v>
      </c>
      <c r="G8291" s="6" t="s">
        <v>42538</v>
      </c>
      <c r="H8291" s="5" t="s">
        <v>42539</v>
      </c>
      <c r="I8291" s="8" t="s">
        <v>42540</v>
      </c>
      <c r="J8291" s="5" t="s">
        <v>18</v>
      </c>
      <c r="K8291" s="5" t="s">
        <v>152</v>
      </c>
    </row>
    <row r="8292">
      <c r="A8292" s="4">
        <v>2894.0</v>
      </c>
      <c r="B8292" s="5" t="s">
        <v>42541</v>
      </c>
      <c r="C8292" s="5" t="s">
        <v>42542</v>
      </c>
      <c r="D8292" s="6" t="s">
        <v>42543</v>
      </c>
      <c r="E8292" s="5" t="s">
        <v>42544</v>
      </c>
      <c r="F8292" s="5" t="s">
        <v>29573</v>
      </c>
      <c r="G8292" s="6" t="s">
        <v>42545</v>
      </c>
      <c r="H8292" s="5" t="s">
        <v>42546</v>
      </c>
      <c r="I8292" s="8" t="s">
        <v>42547</v>
      </c>
      <c r="J8292" s="5" t="s">
        <v>42</v>
      </c>
      <c r="K8292" s="5" t="s">
        <v>260</v>
      </c>
    </row>
    <row r="8293">
      <c r="A8293" s="4">
        <v>2893.0</v>
      </c>
      <c r="B8293" s="5" t="s">
        <v>42548</v>
      </c>
      <c r="C8293" s="5" t="s">
        <v>42549</v>
      </c>
      <c r="D8293" s="6" t="s">
        <v>42550</v>
      </c>
      <c r="E8293" s="5" t="s">
        <v>29573</v>
      </c>
      <c r="F8293" s="5" t="s">
        <v>29573</v>
      </c>
      <c r="G8293" s="6" t="s">
        <v>42551</v>
      </c>
      <c r="H8293" s="5" t="s">
        <v>42552</v>
      </c>
      <c r="I8293" s="8" t="s">
        <v>42553</v>
      </c>
      <c r="J8293" s="5" t="s">
        <v>108</v>
      </c>
      <c r="K8293" s="5" t="s">
        <v>1233</v>
      </c>
    </row>
    <row r="8294">
      <c r="A8294" s="4">
        <v>2892.0</v>
      </c>
      <c r="B8294" s="5" t="s">
        <v>42554</v>
      </c>
      <c r="C8294" s="5" t="s">
        <v>42555</v>
      </c>
      <c r="D8294" s="6" t="s">
        <v>42556</v>
      </c>
      <c r="E8294" s="5" t="s">
        <v>42557</v>
      </c>
      <c r="F8294" s="5" t="s">
        <v>29573</v>
      </c>
      <c r="G8294" s="6" t="s">
        <v>42558</v>
      </c>
      <c r="H8294" s="5" t="s">
        <v>42559</v>
      </c>
      <c r="I8294" s="8" t="s">
        <v>42560</v>
      </c>
      <c r="J8294" s="5" t="s">
        <v>18</v>
      </c>
      <c r="K8294" s="5" t="s">
        <v>3104</v>
      </c>
    </row>
    <row r="8295">
      <c r="A8295" s="4">
        <v>2891.0</v>
      </c>
      <c r="B8295" s="5" t="s">
        <v>42561</v>
      </c>
      <c r="C8295" s="5" t="s">
        <v>42562</v>
      </c>
      <c r="D8295" s="6" t="s">
        <v>42563</v>
      </c>
      <c r="E8295" s="5" t="s">
        <v>42564</v>
      </c>
      <c r="F8295" s="5" t="s">
        <v>29573</v>
      </c>
      <c r="G8295" s="6" t="s">
        <v>42565</v>
      </c>
      <c r="H8295" s="7" t="s">
        <v>42566</v>
      </c>
      <c r="I8295" s="19" t="s">
        <v>42567</v>
      </c>
      <c r="J8295" s="5" t="s">
        <v>51</v>
      </c>
      <c r="K8295" s="5" t="s">
        <v>1985</v>
      </c>
    </row>
    <row r="8296">
      <c r="A8296" s="4">
        <v>2890.0</v>
      </c>
      <c r="B8296" s="5" t="s">
        <v>42568</v>
      </c>
      <c r="C8296" s="5" t="s">
        <v>42569</v>
      </c>
      <c r="D8296" s="6" t="s">
        <v>29572</v>
      </c>
      <c r="E8296" s="5" t="s">
        <v>29573</v>
      </c>
      <c r="F8296" s="5" t="s">
        <v>29573</v>
      </c>
      <c r="G8296" s="6" t="s">
        <v>42570</v>
      </c>
      <c r="H8296" s="5" t="s">
        <v>42571</v>
      </c>
      <c r="I8296" s="8" t="s">
        <v>42572</v>
      </c>
      <c r="J8296" s="5" t="s">
        <v>93</v>
      </c>
      <c r="K8296" s="5" t="s">
        <v>2132</v>
      </c>
    </row>
    <row r="8297">
      <c r="A8297" s="4">
        <v>2889.0</v>
      </c>
      <c r="B8297" s="5" t="s">
        <v>42573</v>
      </c>
      <c r="C8297" s="5" t="s">
        <v>42574</v>
      </c>
      <c r="D8297" s="6" t="s">
        <v>42556</v>
      </c>
      <c r="E8297" s="5" t="s">
        <v>42557</v>
      </c>
      <c r="F8297" s="5" t="s">
        <v>29573</v>
      </c>
      <c r="G8297" s="6" t="s">
        <v>42575</v>
      </c>
      <c r="H8297" s="5" t="s">
        <v>17220</v>
      </c>
      <c r="I8297" s="8" t="s">
        <v>16008</v>
      </c>
      <c r="J8297" s="5" t="s">
        <v>18</v>
      </c>
      <c r="K8297" s="5" t="s">
        <v>9748</v>
      </c>
    </row>
    <row r="8298">
      <c r="A8298" s="4">
        <v>2888.0</v>
      </c>
      <c r="B8298" s="5" t="s">
        <v>42576</v>
      </c>
      <c r="C8298" s="5" t="s">
        <v>42577</v>
      </c>
      <c r="D8298" s="6" t="s">
        <v>42578</v>
      </c>
      <c r="E8298" s="5" t="s">
        <v>42579</v>
      </c>
      <c r="F8298" s="5" t="s">
        <v>29573</v>
      </c>
      <c r="G8298" s="6" t="s">
        <v>42580</v>
      </c>
      <c r="H8298" s="5" t="s">
        <v>42581</v>
      </c>
      <c r="I8298" s="8" t="s">
        <v>42582</v>
      </c>
      <c r="J8298" s="5" t="s">
        <v>93</v>
      </c>
      <c r="K8298" s="5" t="s">
        <v>679</v>
      </c>
    </row>
    <row r="8299">
      <c r="A8299" s="4">
        <v>2887.0</v>
      </c>
      <c r="B8299" s="5" t="s">
        <v>42583</v>
      </c>
      <c r="C8299" s="5" t="s">
        <v>42584</v>
      </c>
      <c r="D8299" s="6" t="s">
        <v>42585</v>
      </c>
      <c r="E8299" s="5" t="s">
        <v>42586</v>
      </c>
      <c r="F8299" s="5" t="s">
        <v>29573</v>
      </c>
      <c r="G8299" s="6" t="s">
        <v>42587</v>
      </c>
      <c r="H8299" s="5" t="s">
        <v>42588</v>
      </c>
      <c r="I8299" s="8" t="s">
        <v>42589</v>
      </c>
      <c r="J8299" s="5" t="s">
        <v>42</v>
      </c>
      <c r="K8299" s="5" t="s">
        <v>375</v>
      </c>
    </row>
    <row r="8300">
      <c r="A8300" s="4">
        <v>2886.0</v>
      </c>
      <c r="B8300" s="5" t="s">
        <v>42590</v>
      </c>
      <c r="C8300" s="5" t="s">
        <v>42591</v>
      </c>
      <c r="D8300" s="6" t="s">
        <v>42592</v>
      </c>
      <c r="E8300" s="5" t="s">
        <v>42593</v>
      </c>
      <c r="F8300" s="5" t="s">
        <v>29573</v>
      </c>
      <c r="G8300" s="6" t="s">
        <v>42594</v>
      </c>
      <c r="H8300" s="7" t="s">
        <v>42595</v>
      </c>
      <c r="I8300" s="8" t="str">
        <f>LOWER(SUBSTITUTE(SUBSTITUTE(SUBSTITUTE(SUBSTITUTE(SUBSTITUTE(SUBSTITUTE(SUBSTITUTE(B8300,"S.L.",""),"SL",""),"S.A.",""),"SA","")," ",""),".",""),",",""))&amp;".com"</f>
        <v>restauracioneava.com</v>
      </c>
      <c r="J8300" s="5" t="s">
        <v>18</v>
      </c>
      <c r="K8300" s="4" t="s">
        <v>42</v>
      </c>
    </row>
    <row r="8301">
      <c r="A8301" s="4">
        <v>2885.0</v>
      </c>
      <c r="B8301" s="5" t="s">
        <v>42596</v>
      </c>
      <c r="C8301" s="5" t="s">
        <v>42597</v>
      </c>
      <c r="D8301" s="6" t="s">
        <v>42592</v>
      </c>
      <c r="E8301" s="5" t="s">
        <v>42593</v>
      </c>
      <c r="F8301" s="5" t="s">
        <v>29573</v>
      </c>
      <c r="G8301" s="6" t="s">
        <v>42598</v>
      </c>
      <c r="H8301" s="7" t="s">
        <v>42599</v>
      </c>
      <c r="I8301" s="18" t="s">
        <v>42600</v>
      </c>
      <c r="J8301" s="5" t="s">
        <v>51</v>
      </c>
      <c r="K8301" s="5" t="s">
        <v>1144</v>
      </c>
    </row>
    <row r="8302">
      <c r="A8302" s="4">
        <v>2884.0</v>
      </c>
      <c r="B8302" s="5" t="s">
        <v>42601</v>
      </c>
      <c r="C8302" s="5" t="s">
        <v>42602</v>
      </c>
      <c r="D8302" s="6" t="s">
        <v>42603</v>
      </c>
      <c r="E8302" s="5" t="s">
        <v>42604</v>
      </c>
      <c r="F8302" s="5" t="s">
        <v>29573</v>
      </c>
      <c r="G8302" s="6" t="s">
        <v>42605</v>
      </c>
      <c r="H8302" s="7" t="s">
        <v>42606</v>
      </c>
      <c r="I8302" s="8" t="str">
        <f t="shared" ref="I8302:I8303" si="85">LOWER(SUBSTITUTE(SUBSTITUTE(SUBSTITUTE(SUBSTITUTE(SUBSTITUTE(SUBSTITUTE(SUBSTITUTE(B8302,"S.L.",""),"SL",""),"S.A.",""),"SA","")," ",""),".",""),",",""))&amp;".com"</f>
        <v>anglia-tres.com</v>
      </c>
      <c r="J8302" s="5" t="s">
        <v>42</v>
      </c>
      <c r="K8302" s="4" t="s">
        <v>42</v>
      </c>
    </row>
    <row r="8303">
      <c r="A8303" s="4">
        <v>2883.0</v>
      </c>
      <c r="B8303" s="5" t="s">
        <v>6636</v>
      </c>
      <c r="C8303" s="5" t="s">
        <v>42607</v>
      </c>
      <c r="D8303" s="6" t="s">
        <v>42603</v>
      </c>
      <c r="E8303" s="5" t="s">
        <v>42604</v>
      </c>
      <c r="F8303" s="5" t="s">
        <v>29573</v>
      </c>
      <c r="G8303" s="6" t="s">
        <v>42608</v>
      </c>
      <c r="H8303" s="7" t="s">
        <v>24460</v>
      </c>
      <c r="I8303" s="8" t="str">
        <f t="shared" si="85"/>
        <v>lasvegas.com</v>
      </c>
      <c r="J8303" s="5" t="s">
        <v>18</v>
      </c>
      <c r="K8303" s="5" t="s">
        <v>4672</v>
      </c>
    </row>
    <row r="8304">
      <c r="A8304" s="4">
        <v>2882.0</v>
      </c>
      <c r="B8304" s="5" t="s">
        <v>42609</v>
      </c>
      <c r="C8304" s="5" t="s">
        <v>42610</v>
      </c>
      <c r="D8304" s="6" t="s">
        <v>42603</v>
      </c>
      <c r="E8304" s="5" t="s">
        <v>42604</v>
      </c>
      <c r="F8304" s="5" t="s">
        <v>29573</v>
      </c>
      <c r="G8304" s="6" t="s">
        <v>42611</v>
      </c>
      <c r="H8304" s="5" t="s">
        <v>42612</v>
      </c>
      <c r="I8304" s="8" t="s">
        <v>10237</v>
      </c>
      <c r="J8304" s="5" t="s">
        <v>93</v>
      </c>
      <c r="K8304" s="5" t="s">
        <v>27789</v>
      </c>
    </row>
    <row r="8305">
      <c r="A8305" s="4">
        <v>2881.0</v>
      </c>
      <c r="B8305" s="5" t="s">
        <v>42609</v>
      </c>
      <c r="C8305" s="5" t="s">
        <v>42613</v>
      </c>
      <c r="D8305" s="6" t="s">
        <v>42603</v>
      </c>
      <c r="E8305" s="5" t="s">
        <v>42604</v>
      </c>
      <c r="F8305" s="5" t="s">
        <v>29573</v>
      </c>
      <c r="G8305" s="6" t="s">
        <v>42611</v>
      </c>
      <c r="H8305" s="5" t="s">
        <v>42612</v>
      </c>
      <c r="I8305" s="8" t="s">
        <v>10237</v>
      </c>
      <c r="J8305" s="5" t="s">
        <v>93</v>
      </c>
      <c r="K8305" s="5" t="s">
        <v>42614</v>
      </c>
    </row>
    <row r="8306">
      <c r="A8306" s="4">
        <v>2880.0</v>
      </c>
      <c r="B8306" s="5" t="s">
        <v>42615</v>
      </c>
      <c r="C8306" s="5" t="s">
        <v>42616</v>
      </c>
      <c r="D8306" s="6" t="s">
        <v>42603</v>
      </c>
      <c r="E8306" s="5" t="s">
        <v>42604</v>
      </c>
      <c r="F8306" s="5" t="s">
        <v>29573</v>
      </c>
      <c r="G8306" s="6" t="s">
        <v>42617</v>
      </c>
      <c r="H8306" s="5" t="s">
        <v>42618</v>
      </c>
      <c r="I8306" s="8" t="s">
        <v>42619</v>
      </c>
      <c r="J8306" s="5" t="s">
        <v>108</v>
      </c>
      <c r="K8306" s="5" t="s">
        <v>5591</v>
      </c>
    </row>
    <row r="8307">
      <c r="A8307" s="4">
        <v>2879.0</v>
      </c>
      <c r="B8307" s="5" t="s">
        <v>42620</v>
      </c>
      <c r="C8307" s="5" t="s">
        <v>42621</v>
      </c>
      <c r="D8307" s="6" t="s">
        <v>42603</v>
      </c>
      <c r="E8307" s="5" t="s">
        <v>42604</v>
      </c>
      <c r="F8307" s="5" t="s">
        <v>29573</v>
      </c>
      <c r="G8307" s="6" t="s">
        <v>42622</v>
      </c>
      <c r="H8307" s="5" t="s">
        <v>42623</v>
      </c>
      <c r="I8307" s="8" t="s">
        <v>42624</v>
      </c>
      <c r="J8307" s="5" t="s">
        <v>18</v>
      </c>
      <c r="K8307" s="5" t="s">
        <v>10160</v>
      </c>
    </row>
    <row r="8308">
      <c r="A8308" s="4">
        <v>2878.0</v>
      </c>
      <c r="B8308" s="5" t="s">
        <v>42625</v>
      </c>
      <c r="C8308" s="5" t="s">
        <v>42626</v>
      </c>
      <c r="D8308" s="6" t="s">
        <v>42603</v>
      </c>
      <c r="E8308" s="5" t="s">
        <v>42604</v>
      </c>
      <c r="F8308" s="5" t="s">
        <v>29573</v>
      </c>
      <c r="G8308" s="6" t="s">
        <v>42627</v>
      </c>
      <c r="H8308" s="5" t="s">
        <v>42628</v>
      </c>
      <c r="I8308" s="8" t="s">
        <v>42629</v>
      </c>
      <c r="J8308" s="5" t="s">
        <v>108</v>
      </c>
      <c r="K8308" s="4" t="s">
        <v>42</v>
      </c>
    </row>
    <row r="8309">
      <c r="A8309" s="4">
        <v>2877.0</v>
      </c>
      <c r="B8309" s="5" t="s">
        <v>42630</v>
      </c>
      <c r="C8309" s="5" t="s">
        <v>42631</v>
      </c>
      <c r="D8309" s="6" t="s">
        <v>42603</v>
      </c>
      <c r="E8309" s="5" t="s">
        <v>42604</v>
      </c>
      <c r="F8309" s="5" t="s">
        <v>29573</v>
      </c>
      <c r="G8309" s="6" t="s">
        <v>42632</v>
      </c>
      <c r="H8309" s="5" t="s">
        <v>42633</v>
      </c>
      <c r="I8309" s="8" t="s">
        <v>10079</v>
      </c>
      <c r="J8309" s="5" t="s">
        <v>18</v>
      </c>
      <c r="K8309" s="5" t="s">
        <v>14922</v>
      </c>
    </row>
    <row r="8310">
      <c r="A8310" s="4">
        <v>2876.0</v>
      </c>
      <c r="B8310" s="5" t="s">
        <v>42634</v>
      </c>
      <c r="C8310" s="5" t="s">
        <v>42635</v>
      </c>
      <c r="D8310" s="6" t="s">
        <v>42603</v>
      </c>
      <c r="E8310" s="5" t="s">
        <v>42604</v>
      </c>
      <c r="F8310" s="5" t="s">
        <v>29573</v>
      </c>
      <c r="G8310" s="6" t="s">
        <v>42636</v>
      </c>
      <c r="H8310" s="5" t="s">
        <v>42637</v>
      </c>
      <c r="I8310" s="8" t="s">
        <v>15018</v>
      </c>
      <c r="J8310" s="5" t="s">
        <v>42</v>
      </c>
      <c r="K8310" s="5" t="s">
        <v>10171</v>
      </c>
    </row>
    <row r="8311">
      <c r="A8311" s="4">
        <v>2875.0</v>
      </c>
      <c r="B8311" s="5" t="s">
        <v>42638</v>
      </c>
      <c r="C8311" s="5" t="s">
        <v>42639</v>
      </c>
      <c r="D8311" s="6" t="s">
        <v>42603</v>
      </c>
      <c r="E8311" s="5" t="s">
        <v>42604</v>
      </c>
      <c r="F8311" s="5" t="s">
        <v>29573</v>
      </c>
      <c r="G8311" s="6" t="s">
        <v>42640</v>
      </c>
      <c r="H8311" s="7" t="s">
        <v>42641</v>
      </c>
      <c r="I8311" s="8" t="str">
        <f>LOWER(SUBSTITUTE(SUBSTITUTE(SUBSTITUTE(SUBSTITUTE(SUBSTITUTE(SUBSTITUTE(SUBSTITUTE(B8311,"S.L.",""),"SL",""),"S.A.",""),"SA","")," ",""),".",""),",",""))&amp;".com"</f>
        <v>hotelmarisol.com</v>
      </c>
      <c r="J8311" s="5" t="s">
        <v>42</v>
      </c>
      <c r="K8311" s="5" t="s">
        <v>3415</v>
      </c>
    </row>
    <row r="8312">
      <c r="A8312" s="4">
        <v>2874.0</v>
      </c>
      <c r="B8312" s="5" t="s">
        <v>42642</v>
      </c>
      <c r="C8312" s="5" t="s">
        <v>42643</v>
      </c>
      <c r="D8312" s="6" t="s">
        <v>42603</v>
      </c>
      <c r="E8312" s="5" t="s">
        <v>42604</v>
      </c>
      <c r="F8312" s="5" t="s">
        <v>29573</v>
      </c>
      <c r="G8312" s="6" t="s">
        <v>42644</v>
      </c>
      <c r="H8312" s="5" t="s">
        <v>42645</v>
      </c>
      <c r="I8312" s="8" t="s">
        <v>42646</v>
      </c>
      <c r="J8312" s="5" t="s">
        <v>42</v>
      </c>
      <c r="K8312" s="5" t="s">
        <v>711</v>
      </c>
    </row>
    <row r="8313">
      <c r="A8313" s="4">
        <v>2873.0</v>
      </c>
      <c r="B8313" s="5" t="s">
        <v>42647</v>
      </c>
      <c r="C8313" s="5" t="s">
        <v>42648</v>
      </c>
      <c r="D8313" s="6" t="s">
        <v>42603</v>
      </c>
      <c r="E8313" s="5" t="s">
        <v>42604</v>
      </c>
      <c r="F8313" s="5" t="s">
        <v>29573</v>
      </c>
      <c r="G8313" s="6" t="s">
        <v>42649</v>
      </c>
      <c r="H8313" s="5" t="s">
        <v>42650</v>
      </c>
      <c r="I8313" s="8" t="s">
        <v>42651</v>
      </c>
      <c r="J8313" s="5" t="s">
        <v>18</v>
      </c>
      <c r="K8313" s="5" t="s">
        <v>15612</v>
      </c>
    </row>
    <row r="8314">
      <c r="A8314" s="4">
        <v>2872.0</v>
      </c>
      <c r="B8314" s="5" t="s">
        <v>42652</v>
      </c>
      <c r="C8314" s="5" t="s">
        <v>42653</v>
      </c>
      <c r="D8314" s="6" t="s">
        <v>42603</v>
      </c>
      <c r="E8314" s="5" t="s">
        <v>42604</v>
      </c>
      <c r="F8314" s="5" t="s">
        <v>29573</v>
      </c>
      <c r="G8314" s="6" t="s">
        <v>42654</v>
      </c>
      <c r="H8314" s="7" t="s">
        <v>42655</v>
      </c>
      <c r="I8314" s="18" t="s">
        <v>42656</v>
      </c>
      <c r="J8314" s="5" t="s">
        <v>42</v>
      </c>
      <c r="K8314" s="5" t="s">
        <v>4679</v>
      </c>
    </row>
    <row r="8315">
      <c r="A8315" s="4">
        <v>2871.0</v>
      </c>
      <c r="B8315" s="5" t="s">
        <v>42657</v>
      </c>
      <c r="C8315" s="5" t="s">
        <v>42658</v>
      </c>
      <c r="D8315" s="6" t="s">
        <v>42603</v>
      </c>
      <c r="E8315" s="5" t="s">
        <v>42604</v>
      </c>
      <c r="F8315" s="5" t="s">
        <v>29573</v>
      </c>
      <c r="G8315" s="6" t="s">
        <v>42659</v>
      </c>
      <c r="H8315" s="7" t="s">
        <v>42660</v>
      </c>
      <c r="I8315" s="8" t="str">
        <f>LOWER(SUBSTITUTE(SUBSTITUTE(SUBSTITUTE(SUBSTITUTE(SUBSTITUTE(SUBSTITUTE(SUBSTITUTE(B8315,"S.L.",""),"SL",""),"S.A.",""),"SA","")," ",""),".",""),",",""))&amp;".com"</f>
        <v>hotelmiami.com</v>
      </c>
      <c r="J8315" s="5" t="s">
        <v>42</v>
      </c>
      <c r="K8315" s="4" t="s">
        <v>42</v>
      </c>
    </row>
    <row r="8316">
      <c r="A8316" s="4">
        <v>2870.0</v>
      </c>
      <c r="B8316" s="5" t="s">
        <v>42661</v>
      </c>
      <c r="C8316" s="5" t="s">
        <v>42662</v>
      </c>
      <c r="D8316" s="6" t="s">
        <v>42603</v>
      </c>
      <c r="E8316" s="5" t="s">
        <v>42604</v>
      </c>
      <c r="F8316" s="5" t="s">
        <v>29573</v>
      </c>
      <c r="G8316" s="6" t="s">
        <v>42663</v>
      </c>
      <c r="H8316" s="5" t="s">
        <v>42664</v>
      </c>
      <c r="I8316" s="8" t="s">
        <v>42665</v>
      </c>
      <c r="J8316" s="5" t="s">
        <v>18</v>
      </c>
      <c r="K8316" s="5" t="s">
        <v>1629</v>
      </c>
    </row>
    <row r="8317">
      <c r="A8317" s="4">
        <v>2869.0</v>
      </c>
      <c r="B8317" s="5" t="s">
        <v>42666</v>
      </c>
      <c r="C8317" s="5" t="s">
        <v>42667</v>
      </c>
      <c r="D8317" s="6" t="s">
        <v>42603</v>
      </c>
      <c r="E8317" s="5" t="s">
        <v>42604</v>
      </c>
      <c r="F8317" s="5" t="s">
        <v>29573</v>
      </c>
      <c r="G8317" s="6" t="s">
        <v>42668</v>
      </c>
      <c r="H8317" s="5" t="s">
        <v>42669</v>
      </c>
      <c r="I8317" s="8" t="s">
        <v>42670</v>
      </c>
      <c r="J8317" s="5" t="s">
        <v>93</v>
      </c>
      <c r="K8317" s="5" t="s">
        <v>17772</v>
      </c>
    </row>
    <row r="8318">
      <c r="A8318" s="4">
        <v>2867.0</v>
      </c>
      <c r="B8318" s="5" t="s">
        <v>42671</v>
      </c>
      <c r="C8318" s="5" t="s">
        <v>42672</v>
      </c>
      <c r="D8318" s="6" t="s">
        <v>42603</v>
      </c>
      <c r="E8318" s="5" t="s">
        <v>42604</v>
      </c>
      <c r="F8318" s="5" t="s">
        <v>29573</v>
      </c>
      <c r="G8318" s="6" t="s">
        <v>42673</v>
      </c>
      <c r="H8318" s="5" t="s">
        <v>42674</v>
      </c>
      <c r="I8318" s="9" t="s">
        <v>42675</v>
      </c>
      <c r="J8318" s="5" t="s">
        <v>108</v>
      </c>
      <c r="K8318" s="5" t="s">
        <v>3802</v>
      </c>
    </row>
    <row r="8319">
      <c r="A8319" s="4">
        <v>2868.0</v>
      </c>
      <c r="B8319" s="5" t="s">
        <v>42676</v>
      </c>
      <c r="C8319" s="5" t="s">
        <v>42677</v>
      </c>
      <c r="D8319" s="6" t="s">
        <v>42603</v>
      </c>
      <c r="E8319" s="5" t="s">
        <v>42604</v>
      </c>
      <c r="F8319" s="5" t="s">
        <v>29573</v>
      </c>
      <c r="G8319" s="6" t="s">
        <v>42673</v>
      </c>
      <c r="H8319" s="5" t="s">
        <v>42674</v>
      </c>
      <c r="I8319" s="9" t="s">
        <v>42675</v>
      </c>
      <c r="J8319" s="5" t="s">
        <v>108</v>
      </c>
      <c r="K8319" s="5" t="s">
        <v>3802</v>
      </c>
    </row>
    <row r="8320">
      <c r="A8320" s="4">
        <v>2866.0</v>
      </c>
      <c r="B8320" s="5" t="s">
        <v>42678</v>
      </c>
      <c r="C8320" s="5" t="s">
        <v>42679</v>
      </c>
      <c r="D8320" s="6" t="s">
        <v>42603</v>
      </c>
      <c r="E8320" s="5" t="s">
        <v>42604</v>
      </c>
      <c r="F8320" s="5" t="s">
        <v>29573</v>
      </c>
      <c r="G8320" s="6" t="s">
        <v>42680</v>
      </c>
      <c r="H8320" s="5" t="s">
        <v>42681</v>
      </c>
      <c r="I8320" s="8" t="s">
        <v>42682</v>
      </c>
      <c r="J8320" s="5" t="s">
        <v>93</v>
      </c>
      <c r="K8320" s="5" t="s">
        <v>375</v>
      </c>
    </row>
    <row r="8321">
      <c r="A8321" s="4">
        <v>2865.0</v>
      </c>
      <c r="B8321" s="5" t="s">
        <v>42683</v>
      </c>
      <c r="C8321" s="5" t="s">
        <v>42684</v>
      </c>
      <c r="D8321" s="6" t="s">
        <v>42603</v>
      </c>
      <c r="E8321" s="5" t="s">
        <v>42604</v>
      </c>
      <c r="F8321" s="5" t="s">
        <v>29573</v>
      </c>
      <c r="G8321" s="6" t="s">
        <v>42680</v>
      </c>
      <c r="H8321" s="5" t="s">
        <v>15106</v>
      </c>
      <c r="I8321" s="8" t="s">
        <v>42685</v>
      </c>
      <c r="J8321" s="5" t="s">
        <v>42</v>
      </c>
      <c r="K8321" s="5" t="s">
        <v>1446</v>
      </c>
    </row>
    <row r="8322">
      <c r="A8322" s="4">
        <v>2864.0</v>
      </c>
      <c r="B8322" s="5" t="s">
        <v>42686</v>
      </c>
      <c r="C8322" s="5" t="s">
        <v>42687</v>
      </c>
      <c r="D8322" s="6" t="s">
        <v>42603</v>
      </c>
      <c r="E8322" s="5" t="s">
        <v>42604</v>
      </c>
      <c r="F8322" s="5" t="s">
        <v>29573</v>
      </c>
      <c r="G8322" s="6" t="s">
        <v>42688</v>
      </c>
      <c r="H8322" s="5" t="s">
        <v>42689</v>
      </c>
      <c r="I8322" s="9" t="s">
        <v>42690</v>
      </c>
      <c r="J8322" s="5" t="s">
        <v>18</v>
      </c>
      <c r="K8322" s="4" t="s">
        <v>42</v>
      </c>
    </row>
    <row r="8323">
      <c r="A8323" s="4">
        <v>2863.0</v>
      </c>
      <c r="B8323" s="5" t="s">
        <v>42691</v>
      </c>
      <c r="C8323" s="5" t="s">
        <v>42692</v>
      </c>
      <c r="D8323" s="6" t="s">
        <v>42603</v>
      </c>
      <c r="E8323" s="5" t="s">
        <v>42604</v>
      </c>
      <c r="F8323" s="5" t="s">
        <v>29573</v>
      </c>
      <c r="G8323" s="6" t="s">
        <v>42693</v>
      </c>
      <c r="H8323" s="5" t="s">
        <v>42694</v>
      </c>
      <c r="I8323" s="8" t="s">
        <v>42695</v>
      </c>
      <c r="J8323" s="5" t="s">
        <v>108</v>
      </c>
      <c r="K8323" s="5" t="s">
        <v>21605</v>
      </c>
    </row>
    <row r="8324">
      <c r="A8324" s="4">
        <v>2862.0</v>
      </c>
      <c r="B8324" s="5" t="s">
        <v>42696</v>
      </c>
      <c r="C8324" s="5" t="s">
        <v>42697</v>
      </c>
      <c r="D8324" s="6" t="s">
        <v>42603</v>
      </c>
      <c r="E8324" s="5" t="s">
        <v>42604</v>
      </c>
      <c r="F8324" s="5" t="s">
        <v>29573</v>
      </c>
      <c r="G8324" s="6" t="s">
        <v>42698</v>
      </c>
      <c r="H8324" s="5" t="s">
        <v>15106</v>
      </c>
      <c r="I8324" s="8" t="s">
        <v>42699</v>
      </c>
      <c r="J8324" s="5" t="s">
        <v>108</v>
      </c>
      <c r="K8324" s="4" t="s">
        <v>42</v>
      </c>
    </row>
    <row r="8325">
      <c r="A8325" s="4">
        <v>2861.0</v>
      </c>
      <c r="B8325" s="5" t="s">
        <v>42700</v>
      </c>
      <c r="C8325" s="5" t="s">
        <v>42701</v>
      </c>
      <c r="D8325" s="6" t="s">
        <v>42603</v>
      </c>
      <c r="E8325" s="5" t="s">
        <v>42604</v>
      </c>
      <c r="F8325" s="5" t="s">
        <v>29573</v>
      </c>
      <c r="G8325" s="6" t="s">
        <v>42702</v>
      </c>
      <c r="H8325" s="7" t="s">
        <v>42703</v>
      </c>
      <c r="I8325" s="8" t="str">
        <f t="shared" ref="I8325:I8326" si="86">LOWER(SUBSTITUTE(SUBSTITUTE(SUBSTITUTE(SUBSTITUTE(SUBSTITUTE(SUBSTITUTE(SUBSTITUTE(B8325,"S.L.",""),"SL",""),"S.A.",""),"SA","")," ",""),".",""),",",""))&amp;".com"</f>
        <v>hotelvila.com</v>
      </c>
      <c r="J8325" s="5" t="s">
        <v>93</v>
      </c>
      <c r="K8325" s="5" t="s">
        <v>15330</v>
      </c>
    </row>
    <row r="8326">
      <c r="A8326" s="4">
        <v>2860.0</v>
      </c>
      <c r="B8326" s="5" t="s">
        <v>16627</v>
      </c>
      <c r="C8326" s="5" t="s">
        <v>42704</v>
      </c>
      <c r="D8326" s="6" t="s">
        <v>42603</v>
      </c>
      <c r="E8326" s="5" t="s">
        <v>42604</v>
      </c>
      <c r="F8326" s="5" t="s">
        <v>29573</v>
      </c>
      <c r="G8326" s="6" t="s">
        <v>42705</v>
      </c>
      <c r="H8326" s="7" t="s">
        <v>28988</v>
      </c>
      <c r="I8326" s="8" t="str">
        <f t="shared" si="86"/>
        <v>ntafe.com</v>
      </c>
      <c r="J8326" s="5" t="s">
        <v>18</v>
      </c>
      <c r="K8326" s="5" t="s">
        <v>21605</v>
      </c>
    </row>
    <row r="8327">
      <c r="A8327" s="4">
        <v>2859.0</v>
      </c>
      <c r="B8327" s="5" t="s">
        <v>42706</v>
      </c>
      <c r="C8327" s="5" t="s">
        <v>42707</v>
      </c>
      <c r="D8327" s="6" t="s">
        <v>42708</v>
      </c>
      <c r="E8327" s="5" t="s">
        <v>29573</v>
      </c>
      <c r="F8327" s="5" t="s">
        <v>29573</v>
      </c>
      <c r="G8327" s="6" t="s">
        <v>42709</v>
      </c>
      <c r="H8327" s="7" t="s">
        <v>42710</v>
      </c>
      <c r="I8327" s="18" t="s">
        <v>42711</v>
      </c>
      <c r="J8327" s="5" t="s">
        <v>18</v>
      </c>
      <c r="K8327" s="4" t="s">
        <v>42</v>
      </c>
    </row>
    <row r="8328">
      <c r="A8328" s="4">
        <v>2858.0</v>
      </c>
      <c r="B8328" s="5" t="s">
        <v>42712</v>
      </c>
      <c r="C8328" s="5" t="s">
        <v>42713</v>
      </c>
      <c r="D8328" s="6" t="s">
        <v>42714</v>
      </c>
      <c r="E8328" s="5" t="s">
        <v>29573</v>
      </c>
      <c r="F8328" s="5" t="s">
        <v>29573</v>
      </c>
      <c r="G8328" s="6" t="s">
        <v>42715</v>
      </c>
      <c r="H8328" s="7" t="s">
        <v>42716</v>
      </c>
      <c r="I8328" s="8" t="str">
        <f>LOWER(SUBSTITUTE(SUBSTITUTE(SUBSTITUTE(SUBSTITUTE(SUBSTITUTE(SUBSTITUTE(SUBSTITUTE(B8328,"S.L.",""),"SL",""),"S.A.",""),"SA","")," ",""),".",""),",",""))&amp;".com"</f>
        <v>bocadosdivinos.com</v>
      </c>
      <c r="J8328" s="5" t="s">
        <v>42</v>
      </c>
      <c r="K8328" s="4" t="s">
        <v>42</v>
      </c>
    </row>
    <row r="8329">
      <c r="A8329" s="4">
        <v>2857.0</v>
      </c>
      <c r="B8329" s="5" t="s">
        <v>42717</v>
      </c>
      <c r="C8329" s="5" t="s">
        <v>42718</v>
      </c>
      <c r="D8329" s="6" t="s">
        <v>41761</v>
      </c>
      <c r="E8329" s="5" t="s">
        <v>41762</v>
      </c>
      <c r="F8329" s="5" t="s">
        <v>29573</v>
      </c>
      <c r="G8329" s="6" t="s">
        <v>42719</v>
      </c>
      <c r="H8329" s="5" t="s">
        <v>42720</v>
      </c>
      <c r="I8329" s="9" t="s">
        <v>42721</v>
      </c>
      <c r="J8329" s="5" t="s">
        <v>108</v>
      </c>
      <c r="K8329" s="5" t="s">
        <v>212</v>
      </c>
    </row>
    <row r="8330">
      <c r="A8330" s="4">
        <v>2856.0</v>
      </c>
      <c r="B8330" s="5" t="s">
        <v>42722</v>
      </c>
      <c r="C8330" s="5" t="s">
        <v>42723</v>
      </c>
      <c r="D8330" s="6" t="s">
        <v>42724</v>
      </c>
      <c r="E8330" s="5" t="s">
        <v>42725</v>
      </c>
      <c r="F8330" s="5" t="s">
        <v>29573</v>
      </c>
      <c r="G8330" s="6" t="s">
        <v>42726</v>
      </c>
      <c r="H8330" s="5" t="s">
        <v>42727</v>
      </c>
      <c r="I8330" s="8" t="s">
        <v>42728</v>
      </c>
      <c r="J8330" s="5" t="s">
        <v>42</v>
      </c>
      <c r="K8330" s="5" t="s">
        <v>1086</v>
      </c>
    </row>
    <row r="8331">
      <c r="A8331" s="4">
        <v>2855.0</v>
      </c>
      <c r="B8331" s="5" t="s">
        <v>42729</v>
      </c>
      <c r="C8331" s="5" t="s">
        <v>42730</v>
      </c>
      <c r="D8331" s="6" t="s">
        <v>42724</v>
      </c>
      <c r="E8331" s="5" t="s">
        <v>42725</v>
      </c>
      <c r="F8331" s="5" t="s">
        <v>29573</v>
      </c>
      <c r="G8331" s="6" t="s">
        <v>42731</v>
      </c>
      <c r="H8331" s="7" t="s">
        <v>42732</v>
      </c>
      <c r="I8331" s="8" t="str">
        <f>LOWER(SUBSTITUTE(SUBSTITUTE(SUBSTITUTE(SUBSTITUTE(SUBSTITUTE(SUBSTITUTE(SUBSTITUTE(B8331,"S.L.",""),"SL",""),"S.A.",""),"SA","")," ",""),".",""),",",""))&amp;".com"</f>
        <v>turhotel.com</v>
      </c>
      <c r="J8331" s="5" t="s">
        <v>108</v>
      </c>
      <c r="K8331" s="4" t="s">
        <v>42</v>
      </c>
    </row>
    <row r="8332">
      <c r="A8332" s="4">
        <v>2854.0</v>
      </c>
      <c r="B8332" s="5" t="s">
        <v>42733</v>
      </c>
      <c r="C8332" s="5" t="s">
        <v>42734</v>
      </c>
      <c r="D8332" s="6" t="s">
        <v>42724</v>
      </c>
      <c r="E8332" s="5" t="s">
        <v>42725</v>
      </c>
      <c r="F8332" s="5" t="s">
        <v>29573</v>
      </c>
      <c r="G8332" s="6" t="s">
        <v>42735</v>
      </c>
      <c r="H8332" s="5" t="s">
        <v>42736</v>
      </c>
      <c r="I8332" s="8" t="s">
        <v>42737</v>
      </c>
      <c r="J8332" s="5" t="s">
        <v>42</v>
      </c>
      <c r="K8332" s="5" t="s">
        <v>16309</v>
      </c>
    </row>
    <row r="8333">
      <c r="A8333" s="4">
        <v>2853.0</v>
      </c>
      <c r="B8333" s="5" t="s">
        <v>42738</v>
      </c>
      <c r="C8333" s="5" t="s">
        <v>42730</v>
      </c>
      <c r="D8333" s="6" t="s">
        <v>42724</v>
      </c>
      <c r="E8333" s="5" t="s">
        <v>42725</v>
      </c>
      <c r="F8333" s="5" t="s">
        <v>29573</v>
      </c>
      <c r="G8333" s="6" t="s">
        <v>42739</v>
      </c>
      <c r="H8333" s="7" t="s">
        <v>42740</v>
      </c>
      <c r="I8333" s="18" t="s">
        <v>42741</v>
      </c>
      <c r="J8333" s="5" t="s">
        <v>18</v>
      </c>
      <c r="K8333" s="4" t="s">
        <v>42</v>
      </c>
    </row>
    <row r="8334">
      <c r="A8334" s="4">
        <v>2852.0</v>
      </c>
      <c r="B8334" s="5" t="s">
        <v>42742</v>
      </c>
      <c r="C8334" s="5" t="s">
        <v>9656</v>
      </c>
      <c r="D8334" s="6" t="s">
        <v>42724</v>
      </c>
      <c r="E8334" s="5" t="s">
        <v>42725</v>
      </c>
      <c r="F8334" s="5" t="s">
        <v>29573</v>
      </c>
      <c r="G8334" s="6" t="s">
        <v>42743</v>
      </c>
      <c r="H8334" s="5" t="s">
        <v>42744</v>
      </c>
      <c r="I8334" s="8" t="s">
        <v>14795</v>
      </c>
      <c r="J8334" s="5" t="s">
        <v>18</v>
      </c>
      <c r="K8334" s="5" t="s">
        <v>1568</v>
      </c>
    </row>
    <row r="8335">
      <c r="A8335" s="4">
        <v>2851.0</v>
      </c>
      <c r="B8335" s="5" t="s">
        <v>42745</v>
      </c>
      <c r="C8335" s="5" t="s">
        <v>42746</v>
      </c>
      <c r="D8335" s="6" t="s">
        <v>42747</v>
      </c>
      <c r="E8335" s="5" t="s">
        <v>42748</v>
      </c>
      <c r="F8335" s="5" t="s">
        <v>16051</v>
      </c>
      <c r="G8335" s="6" t="s">
        <v>42749</v>
      </c>
      <c r="H8335" s="5" t="s">
        <v>30334</v>
      </c>
      <c r="I8335" s="8" t="s">
        <v>42750</v>
      </c>
      <c r="J8335" s="5" t="s">
        <v>42</v>
      </c>
      <c r="K8335" s="4" t="s">
        <v>42</v>
      </c>
    </row>
    <row r="8336">
      <c r="A8336" s="4">
        <v>2850.0</v>
      </c>
      <c r="B8336" s="5" t="s">
        <v>42751</v>
      </c>
      <c r="C8336" s="5" t="s">
        <v>42752</v>
      </c>
      <c r="D8336" s="6" t="s">
        <v>42753</v>
      </c>
      <c r="E8336" s="5" t="s">
        <v>42754</v>
      </c>
      <c r="F8336" s="5" t="s">
        <v>29573</v>
      </c>
      <c r="G8336" s="6" t="s">
        <v>42755</v>
      </c>
      <c r="H8336" s="5" t="s">
        <v>42756</v>
      </c>
      <c r="I8336" s="8" t="s">
        <v>42757</v>
      </c>
      <c r="J8336" s="5" t="s">
        <v>51</v>
      </c>
      <c r="K8336" s="5" t="s">
        <v>21471</v>
      </c>
    </row>
    <row r="8337">
      <c r="A8337" s="4">
        <v>2849.0</v>
      </c>
      <c r="B8337" s="5" t="s">
        <v>42758</v>
      </c>
      <c r="C8337" s="5" t="s">
        <v>42759</v>
      </c>
      <c r="D8337" s="6" t="s">
        <v>42724</v>
      </c>
      <c r="E8337" s="5" t="s">
        <v>42725</v>
      </c>
      <c r="F8337" s="5" t="s">
        <v>29573</v>
      </c>
      <c r="G8337" s="6" t="s">
        <v>42760</v>
      </c>
      <c r="H8337" s="5" t="s">
        <v>42761</v>
      </c>
      <c r="I8337" s="8" t="s">
        <v>42762</v>
      </c>
      <c r="J8337" s="5" t="s">
        <v>42</v>
      </c>
      <c r="K8337" s="5" t="s">
        <v>21220</v>
      </c>
    </row>
    <row r="8338">
      <c r="A8338" s="4">
        <v>2848.0</v>
      </c>
      <c r="B8338" s="5" t="s">
        <v>42763</v>
      </c>
      <c r="C8338" s="5" t="s">
        <v>42764</v>
      </c>
      <c r="D8338" s="6" t="s">
        <v>42724</v>
      </c>
      <c r="E8338" s="5" t="s">
        <v>42725</v>
      </c>
      <c r="F8338" s="5" t="s">
        <v>29573</v>
      </c>
      <c r="G8338" s="6" t="s">
        <v>42765</v>
      </c>
      <c r="H8338" s="5" t="s">
        <v>42618</v>
      </c>
      <c r="I8338" s="8" t="s">
        <v>42619</v>
      </c>
      <c r="J8338" s="5" t="s">
        <v>42</v>
      </c>
      <c r="K8338" s="5" t="s">
        <v>24558</v>
      </c>
    </row>
    <row r="8339">
      <c r="A8339" s="4">
        <v>2847.0</v>
      </c>
      <c r="B8339" s="5" t="s">
        <v>42766</v>
      </c>
      <c r="C8339" s="5" t="s">
        <v>42767</v>
      </c>
      <c r="D8339" s="6" t="s">
        <v>42724</v>
      </c>
      <c r="E8339" s="5" t="s">
        <v>42725</v>
      </c>
      <c r="F8339" s="5" t="s">
        <v>29573</v>
      </c>
      <c r="G8339" s="6" t="s">
        <v>42768</v>
      </c>
      <c r="H8339" s="5" t="s">
        <v>42769</v>
      </c>
      <c r="I8339" s="8" t="s">
        <v>42770</v>
      </c>
      <c r="J8339" s="5" t="s">
        <v>18</v>
      </c>
      <c r="K8339" s="5" t="s">
        <v>16253</v>
      </c>
    </row>
    <row r="8340">
      <c r="A8340" s="4">
        <v>2846.0</v>
      </c>
      <c r="B8340" s="5" t="s">
        <v>42771</v>
      </c>
      <c r="C8340" s="5" t="s">
        <v>42772</v>
      </c>
      <c r="D8340" s="6" t="s">
        <v>42724</v>
      </c>
      <c r="E8340" s="5" t="s">
        <v>42725</v>
      </c>
      <c r="F8340" s="5" t="s">
        <v>29573</v>
      </c>
      <c r="G8340" s="6" t="s">
        <v>42773</v>
      </c>
      <c r="H8340" s="20" t="s">
        <v>42774</v>
      </c>
      <c r="I8340" s="19" t="s">
        <v>14847</v>
      </c>
      <c r="J8340" s="5" t="s">
        <v>93</v>
      </c>
      <c r="K8340" s="5" t="s">
        <v>10100</v>
      </c>
    </row>
    <row r="8341">
      <c r="A8341" s="4">
        <v>2845.0</v>
      </c>
      <c r="B8341" s="5" t="s">
        <v>42775</v>
      </c>
      <c r="C8341" s="5" t="s">
        <v>42776</v>
      </c>
      <c r="D8341" s="6" t="s">
        <v>42724</v>
      </c>
      <c r="E8341" s="5" t="s">
        <v>42725</v>
      </c>
      <c r="F8341" s="5" t="s">
        <v>29573</v>
      </c>
      <c r="G8341" s="6" t="s">
        <v>42777</v>
      </c>
      <c r="H8341" s="5" t="s">
        <v>42778</v>
      </c>
      <c r="I8341" s="8" t="s">
        <v>42779</v>
      </c>
      <c r="J8341" s="5" t="s">
        <v>51</v>
      </c>
      <c r="K8341" s="4" t="s">
        <v>42</v>
      </c>
    </row>
    <row r="8342">
      <c r="A8342" s="4">
        <v>2844.0</v>
      </c>
      <c r="B8342" s="5" t="s">
        <v>42780</v>
      </c>
      <c r="C8342" s="5" t="s">
        <v>42781</v>
      </c>
      <c r="D8342" s="6" t="s">
        <v>42724</v>
      </c>
      <c r="E8342" s="5" t="s">
        <v>42725</v>
      </c>
      <c r="F8342" s="5" t="s">
        <v>29573</v>
      </c>
      <c r="G8342" s="6" t="s">
        <v>42782</v>
      </c>
      <c r="H8342" s="5" t="s">
        <v>42783</v>
      </c>
      <c r="I8342" s="8" t="s">
        <v>14847</v>
      </c>
      <c r="J8342" s="5" t="s">
        <v>42</v>
      </c>
      <c r="K8342" s="5" t="s">
        <v>42784</v>
      </c>
    </row>
    <row r="8343">
      <c r="A8343" s="4">
        <v>2843.0</v>
      </c>
      <c r="B8343" s="5" t="s">
        <v>42785</v>
      </c>
      <c r="C8343" s="5" t="s">
        <v>42786</v>
      </c>
      <c r="D8343" s="6" t="s">
        <v>42724</v>
      </c>
      <c r="E8343" s="5" t="s">
        <v>42725</v>
      </c>
      <c r="F8343" s="5" t="s">
        <v>29573</v>
      </c>
      <c r="G8343" s="6" t="s">
        <v>42787</v>
      </c>
      <c r="H8343" s="7" t="s">
        <v>42788</v>
      </c>
      <c r="I8343" s="8" t="str">
        <f>LOWER(SUBSTITUTE(SUBSTITUTE(SUBSTITUTE(SUBSTITUTE(SUBSTITUTE(SUBSTITUTE(SUBSTITUTE(B8343,"S.L.",""),"SL",""),"S.A.",""),"SA","")," ",""),".",""),",",""))&amp;".com"</f>
        <v>montagutsuites.com</v>
      </c>
      <c r="J8343" s="5" t="s">
        <v>42</v>
      </c>
      <c r="K8343" s="5" t="s">
        <v>14913</v>
      </c>
    </row>
    <row r="8344">
      <c r="A8344" s="4">
        <v>2842.0</v>
      </c>
      <c r="B8344" s="5" t="s">
        <v>42789</v>
      </c>
      <c r="C8344" s="5" t="s">
        <v>42790</v>
      </c>
      <c r="D8344" s="6" t="s">
        <v>42724</v>
      </c>
      <c r="E8344" s="5" t="s">
        <v>42725</v>
      </c>
      <c r="F8344" s="5" t="s">
        <v>29573</v>
      </c>
      <c r="G8344" s="6" t="s">
        <v>42791</v>
      </c>
      <c r="H8344" s="7" t="s">
        <v>42792</v>
      </c>
      <c r="I8344" s="18" t="s">
        <v>42793</v>
      </c>
      <c r="J8344" s="5" t="s">
        <v>51</v>
      </c>
      <c r="K8344" s="4" t="s">
        <v>42</v>
      </c>
    </row>
    <row r="8345">
      <c r="A8345" s="4">
        <v>2841.0</v>
      </c>
      <c r="B8345" s="5" t="s">
        <v>42794</v>
      </c>
      <c r="C8345" s="5" t="s">
        <v>15608</v>
      </c>
      <c r="D8345" s="6" t="s">
        <v>42724</v>
      </c>
      <c r="E8345" s="5" t="s">
        <v>42725</v>
      </c>
      <c r="F8345" s="5" t="s">
        <v>29573</v>
      </c>
      <c r="G8345" s="6" t="s">
        <v>42795</v>
      </c>
      <c r="H8345" s="7" t="s">
        <v>42796</v>
      </c>
      <c r="I8345" s="8" t="str">
        <f>LOWER(SUBSTITUTE(SUBSTITUTE(SUBSTITUTE(SUBSTITUTE(SUBSTITUTE(SUBSTITUTE(SUBSTITUTE(B8345,"S.L.",""),"SL",""),"S.A.",""),"SA","")," ",""),".",""),",",""))&amp;".com"</f>
        <v>toproyalsun.com</v>
      </c>
      <c r="J8345" s="5" t="s">
        <v>51</v>
      </c>
      <c r="K8345" s="5" t="s">
        <v>15014</v>
      </c>
    </row>
    <row r="8346">
      <c r="A8346" s="4">
        <v>2840.0</v>
      </c>
      <c r="B8346" s="5" t="s">
        <v>42797</v>
      </c>
      <c r="C8346" s="5" t="s">
        <v>42798</v>
      </c>
      <c r="D8346" s="6" t="s">
        <v>42724</v>
      </c>
      <c r="E8346" s="5" t="s">
        <v>42725</v>
      </c>
      <c r="F8346" s="5" t="s">
        <v>29573</v>
      </c>
      <c r="G8346" s="6" t="s">
        <v>42799</v>
      </c>
      <c r="H8346" s="5" t="s">
        <v>42800</v>
      </c>
      <c r="I8346" s="8" t="s">
        <v>42801</v>
      </c>
      <c r="J8346" s="5" t="s">
        <v>18</v>
      </c>
      <c r="K8346" s="5" t="s">
        <v>12730</v>
      </c>
    </row>
    <row r="8347">
      <c r="A8347" s="4">
        <v>2839.0</v>
      </c>
      <c r="B8347" s="5" t="s">
        <v>42802</v>
      </c>
      <c r="C8347" s="5" t="s">
        <v>42803</v>
      </c>
      <c r="D8347" s="6" t="s">
        <v>42724</v>
      </c>
      <c r="E8347" s="5" t="s">
        <v>42725</v>
      </c>
      <c r="F8347" s="5" t="s">
        <v>29573</v>
      </c>
      <c r="G8347" s="6" t="s">
        <v>42804</v>
      </c>
      <c r="H8347" s="7" t="s">
        <v>42805</v>
      </c>
      <c r="I8347" s="8" t="str">
        <f>LOWER(SUBSTITUTE(SUBSTITUTE(SUBSTITUTE(SUBSTITUTE(SUBSTITUTE(SUBSTITUTE(SUBSTITUTE(B8347,"S.L.",""),"SL",""),"S.A.",""),"SA","")," ",""),".",""),",",""))&amp;".com"</f>
        <v>momahotel.com</v>
      </c>
      <c r="J8347" s="5" t="s">
        <v>108</v>
      </c>
      <c r="K8347" s="5" t="s">
        <v>2214</v>
      </c>
    </row>
    <row r="8348">
      <c r="A8348" s="4">
        <v>2838.0</v>
      </c>
      <c r="B8348" s="5" t="s">
        <v>42806</v>
      </c>
      <c r="C8348" s="5" t="s">
        <v>42807</v>
      </c>
      <c r="D8348" s="6" t="s">
        <v>10023</v>
      </c>
      <c r="E8348" s="5" t="s">
        <v>10024</v>
      </c>
      <c r="F8348" s="5" t="s">
        <v>9418</v>
      </c>
      <c r="G8348" s="6" t="s">
        <v>42808</v>
      </c>
      <c r="H8348" s="5" t="s">
        <v>10057</v>
      </c>
      <c r="I8348" s="8" t="s">
        <v>10058</v>
      </c>
      <c r="J8348" s="5" t="s">
        <v>51</v>
      </c>
      <c r="K8348" s="5" t="s">
        <v>29227</v>
      </c>
    </row>
    <row r="8349">
      <c r="A8349" s="4">
        <v>2837.0</v>
      </c>
      <c r="B8349" s="5" t="s">
        <v>42809</v>
      </c>
      <c r="C8349" s="5" t="s">
        <v>42810</v>
      </c>
      <c r="D8349" s="6" t="s">
        <v>42811</v>
      </c>
      <c r="E8349" s="5" t="s">
        <v>42812</v>
      </c>
      <c r="F8349" s="5" t="s">
        <v>29573</v>
      </c>
      <c r="G8349" s="6" t="s">
        <v>42813</v>
      </c>
      <c r="H8349" s="7" t="s">
        <v>42814</v>
      </c>
      <c r="I8349" s="8" t="str">
        <f>LOWER(SUBSTITUTE(SUBSTITUTE(SUBSTITUTE(SUBSTITUTE(SUBSTITUTE(SUBSTITUTE(SUBSTITUTE(B8349,"S.L.",""),"SL",""),"S.A.",""),"SA","")," ",""),".",""),",",""))&amp;".com"</f>
        <v>montpalau.com</v>
      </c>
      <c r="J8349" s="5" t="s">
        <v>42</v>
      </c>
      <c r="K8349" s="5" t="s">
        <v>3001</v>
      </c>
    </row>
    <row r="8350">
      <c r="A8350" s="4">
        <v>2836.0</v>
      </c>
      <c r="B8350" s="5" t="s">
        <v>42815</v>
      </c>
      <c r="C8350" s="5" t="s">
        <v>42816</v>
      </c>
      <c r="D8350" s="6" t="s">
        <v>42811</v>
      </c>
      <c r="E8350" s="5" t="s">
        <v>42812</v>
      </c>
      <c r="F8350" s="5" t="s">
        <v>29573</v>
      </c>
      <c r="G8350" s="6" t="s">
        <v>42817</v>
      </c>
      <c r="H8350" s="7" t="s">
        <v>42818</v>
      </c>
      <c r="I8350" s="18" t="s">
        <v>42819</v>
      </c>
      <c r="J8350" s="5" t="s">
        <v>18</v>
      </c>
      <c r="K8350" s="5" t="s">
        <v>10318</v>
      </c>
    </row>
    <row r="8351">
      <c r="A8351" s="4">
        <v>2835.0</v>
      </c>
      <c r="B8351" s="5" t="s">
        <v>42820</v>
      </c>
      <c r="C8351" s="5" t="s">
        <v>42821</v>
      </c>
      <c r="D8351" s="6" t="s">
        <v>42603</v>
      </c>
      <c r="E8351" s="5" t="s">
        <v>42604</v>
      </c>
      <c r="F8351" s="5" t="s">
        <v>29573</v>
      </c>
      <c r="G8351" s="6" t="s">
        <v>42822</v>
      </c>
      <c r="H8351" s="7" t="s">
        <v>42823</v>
      </c>
      <c r="I8351" s="18" t="s">
        <v>42824</v>
      </c>
      <c r="J8351" s="5" t="s">
        <v>108</v>
      </c>
      <c r="K8351" s="5" t="s">
        <v>782</v>
      </c>
    </row>
    <row r="8352">
      <c r="A8352" s="4">
        <v>2834.0</v>
      </c>
      <c r="B8352" s="5" t="s">
        <v>42825</v>
      </c>
      <c r="C8352" s="5" t="s">
        <v>42826</v>
      </c>
      <c r="D8352" s="6" t="s">
        <v>42811</v>
      </c>
      <c r="E8352" s="5" t="s">
        <v>42812</v>
      </c>
      <c r="F8352" s="5" t="s">
        <v>29573</v>
      </c>
      <c r="G8352" s="6" t="s">
        <v>42827</v>
      </c>
      <c r="H8352" s="5" t="s">
        <v>42828</v>
      </c>
      <c r="I8352" s="8" t="s">
        <v>42829</v>
      </c>
      <c r="J8352" s="5" t="s">
        <v>108</v>
      </c>
      <c r="K8352" s="5" t="s">
        <v>5278</v>
      </c>
    </row>
    <row r="8353">
      <c r="A8353" s="4">
        <v>2833.0</v>
      </c>
      <c r="B8353" s="5" t="s">
        <v>42830</v>
      </c>
      <c r="C8353" s="5" t="s">
        <v>17320</v>
      </c>
      <c r="D8353" s="6" t="s">
        <v>42811</v>
      </c>
      <c r="E8353" s="5" t="s">
        <v>42812</v>
      </c>
      <c r="F8353" s="5" t="s">
        <v>29573</v>
      </c>
      <c r="G8353" s="6" t="s">
        <v>42831</v>
      </c>
      <c r="H8353" s="5" t="s">
        <v>42832</v>
      </c>
      <c r="I8353" s="8" t="s">
        <v>42833</v>
      </c>
      <c r="J8353" s="5" t="s">
        <v>51</v>
      </c>
      <c r="K8353" s="5" t="s">
        <v>7591</v>
      </c>
    </row>
    <row r="8354">
      <c r="A8354" s="4">
        <v>2832.0</v>
      </c>
      <c r="B8354" s="5" t="s">
        <v>42834</v>
      </c>
      <c r="C8354" s="5" t="s">
        <v>42835</v>
      </c>
      <c r="D8354" s="6" t="s">
        <v>42811</v>
      </c>
      <c r="E8354" s="5" t="s">
        <v>42812</v>
      </c>
      <c r="F8354" s="5" t="s">
        <v>29573</v>
      </c>
      <c r="G8354" s="6" t="s">
        <v>42836</v>
      </c>
      <c r="H8354" s="5" t="s">
        <v>42837</v>
      </c>
      <c r="I8354" s="8" t="s">
        <v>10058</v>
      </c>
      <c r="J8354" s="5" t="s">
        <v>108</v>
      </c>
      <c r="K8354" s="5" t="s">
        <v>15197</v>
      </c>
    </row>
    <row r="8355">
      <c r="A8355" s="4">
        <v>2831.0</v>
      </c>
      <c r="B8355" s="5" t="s">
        <v>1814</v>
      </c>
      <c r="C8355" s="5" t="s">
        <v>42838</v>
      </c>
      <c r="D8355" s="6" t="s">
        <v>42811</v>
      </c>
      <c r="E8355" s="5" t="s">
        <v>42812</v>
      </c>
      <c r="F8355" s="5" t="s">
        <v>29573</v>
      </c>
      <c r="G8355" s="6" t="s">
        <v>42839</v>
      </c>
      <c r="H8355" s="7" t="s">
        <v>42840</v>
      </c>
      <c r="I8355" s="8" t="str">
        <f>LOWER(SUBSTITUTE(SUBSTITUTE(SUBSTITUTE(SUBSTITUTE(SUBSTITUTE(SUBSTITUTE(SUBSTITUTE(B8355,"S.L.",""),"SL",""),"S.A.",""),"SA","")," ",""),".",""),",",""))&amp;".com"</f>
        <v>hotelmontemar.com</v>
      </c>
      <c r="J8355" s="5" t="s">
        <v>42</v>
      </c>
      <c r="K8355" s="4" t="s">
        <v>42</v>
      </c>
    </row>
    <row r="8356">
      <c r="A8356" s="4">
        <v>2830.0</v>
      </c>
      <c r="B8356" s="5" t="s">
        <v>42841</v>
      </c>
      <c r="C8356" s="5" t="s">
        <v>42842</v>
      </c>
      <c r="D8356" s="6" t="s">
        <v>42811</v>
      </c>
      <c r="E8356" s="5" t="s">
        <v>42812</v>
      </c>
      <c r="F8356" s="5" t="s">
        <v>29573</v>
      </c>
      <c r="G8356" s="6" t="s">
        <v>42843</v>
      </c>
      <c r="H8356" s="5" t="s">
        <v>42844</v>
      </c>
      <c r="I8356" s="8" t="s">
        <v>42845</v>
      </c>
      <c r="J8356" s="5" t="s">
        <v>18</v>
      </c>
      <c r="K8356" s="5" t="s">
        <v>1857</v>
      </c>
    </row>
    <row r="8357">
      <c r="A8357" s="4">
        <v>2829.0</v>
      </c>
      <c r="B8357" s="5" t="s">
        <v>42846</v>
      </c>
      <c r="C8357" s="5" t="s">
        <v>42847</v>
      </c>
      <c r="D8357" s="6" t="s">
        <v>42811</v>
      </c>
      <c r="E8357" s="5" t="s">
        <v>42812</v>
      </c>
      <c r="F8357" s="5" t="s">
        <v>29573</v>
      </c>
      <c r="G8357" s="6" t="s">
        <v>42848</v>
      </c>
      <c r="H8357" s="20" t="s">
        <v>42849</v>
      </c>
      <c r="I8357" s="18" t="s">
        <v>42850</v>
      </c>
      <c r="J8357" s="5" t="s">
        <v>108</v>
      </c>
      <c r="K8357" s="5" t="s">
        <v>15027</v>
      </c>
    </row>
    <row r="8358">
      <c r="A8358" s="4">
        <v>2828.0</v>
      </c>
      <c r="B8358" s="5" t="s">
        <v>42851</v>
      </c>
      <c r="C8358" s="5" t="s">
        <v>42852</v>
      </c>
      <c r="D8358" s="6" t="s">
        <v>42603</v>
      </c>
      <c r="E8358" s="5" t="s">
        <v>42604</v>
      </c>
      <c r="F8358" s="5" t="s">
        <v>29573</v>
      </c>
      <c r="G8358" s="6" t="s">
        <v>42853</v>
      </c>
      <c r="H8358" s="5" t="s">
        <v>42854</v>
      </c>
      <c r="I8358" s="8" t="s">
        <v>42855</v>
      </c>
      <c r="J8358" s="5" t="s">
        <v>93</v>
      </c>
      <c r="K8358" s="5" t="s">
        <v>7719</v>
      </c>
    </row>
    <row r="8359">
      <c r="A8359" s="4">
        <v>2827.0</v>
      </c>
      <c r="B8359" s="5" t="s">
        <v>42856</v>
      </c>
      <c r="C8359" s="5" t="s">
        <v>42857</v>
      </c>
      <c r="D8359" s="6" t="s">
        <v>42603</v>
      </c>
      <c r="E8359" s="5" t="s">
        <v>42604</v>
      </c>
      <c r="F8359" s="5" t="s">
        <v>29573</v>
      </c>
      <c r="G8359" s="6" t="s">
        <v>42858</v>
      </c>
      <c r="H8359" s="7" t="s">
        <v>42859</v>
      </c>
      <c r="I8359" s="8" t="str">
        <f>LOWER(SUBSTITUTE(SUBSTITUTE(SUBSTITUTE(SUBSTITUTE(SUBSTITUTE(SUBSTITUTE(SUBSTITUTE(B8359,"S.L.",""),"SL",""),"S.A.",""),"SA","")," ",""),".",""),",",""))&amp;".com"</f>
        <v>cori.com</v>
      </c>
      <c r="J8359" s="5" t="s">
        <v>42</v>
      </c>
      <c r="K8359" s="4" t="s">
        <v>42</v>
      </c>
    </row>
    <row r="8360">
      <c r="A8360" s="4">
        <v>2826.0</v>
      </c>
      <c r="B8360" s="5" t="s">
        <v>42860</v>
      </c>
      <c r="C8360" s="5" t="s">
        <v>42861</v>
      </c>
      <c r="D8360" s="6" t="s">
        <v>42603</v>
      </c>
      <c r="E8360" s="5" t="s">
        <v>42604</v>
      </c>
      <c r="F8360" s="5" t="s">
        <v>29573</v>
      </c>
      <c r="G8360" s="6" t="s">
        <v>42862</v>
      </c>
      <c r="H8360" s="5" t="s">
        <v>42863</v>
      </c>
      <c r="I8360" s="8" t="s">
        <v>42864</v>
      </c>
      <c r="J8360" s="5" t="s">
        <v>51</v>
      </c>
      <c r="K8360" s="4" t="s">
        <v>42</v>
      </c>
    </row>
    <row r="8361">
      <c r="A8361" s="4">
        <v>2825.0</v>
      </c>
      <c r="B8361" s="5" t="s">
        <v>42865</v>
      </c>
      <c r="C8361" s="5" t="s">
        <v>42866</v>
      </c>
      <c r="D8361" s="6" t="s">
        <v>42603</v>
      </c>
      <c r="E8361" s="5" t="s">
        <v>42604</v>
      </c>
      <c r="F8361" s="5" t="s">
        <v>29573</v>
      </c>
      <c r="G8361" s="6" t="s">
        <v>42867</v>
      </c>
      <c r="H8361" s="5" t="s">
        <v>42868</v>
      </c>
      <c r="I8361" s="8" t="s">
        <v>42869</v>
      </c>
      <c r="J8361" s="5" t="s">
        <v>42</v>
      </c>
      <c r="K8361" s="5" t="s">
        <v>42870</v>
      </c>
    </row>
    <row r="8362">
      <c r="A8362" s="4">
        <v>2824.0</v>
      </c>
      <c r="B8362" s="5" t="s">
        <v>42871</v>
      </c>
      <c r="C8362" s="5" t="s">
        <v>42872</v>
      </c>
      <c r="D8362" s="6" t="s">
        <v>42603</v>
      </c>
      <c r="E8362" s="5" t="s">
        <v>42604</v>
      </c>
      <c r="F8362" s="5" t="s">
        <v>29573</v>
      </c>
      <c r="G8362" s="6" t="s">
        <v>42873</v>
      </c>
      <c r="H8362" s="5" t="s">
        <v>42874</v>
      </c>
      <c r="I8362" s="8" t="s">
        <v>14870</v>
      </c>
      <c r="J8362" s="5" t="s">
        <v>51</v>
      </c>
      <c r="K8362" s="5" t="s">
        <v>2928</v>
      </c>
    </row>
    <row r="8363">
      <c r="A8363" s="4">
        <v>2823.0</v>
      </c>
      <c r="B8363" s="5" t="s">
        <v>42875</v>
      </c>
      <c r="C8363" s="5" t="s">
        <v>42876</v>
      </c>
      <c r="D8363" s="6" t="s">
        <v>42603</v>
      </c>
      <c r="E8363" s="5" t="s">
        <v>42604</v>
      </c>
      <c r="F8363" s="5" t="s">
        <v>29573</v>
      </c>
      <c r="G8363" s="6" t="s">
        <v>42877</v>
      </c>
      <c r="H8363" s="5" t="s">
        <v>42878</v>
      </c>
      <c r="I8363" s="8" t="s">
        <v>42879</v>
      </c>
      <c r="J8363" s="5" t="s">
        <v>18</v>
      </c>
      <c r="K8363" s="5" t="s">
        <v>1162</v>
      </c>
    </row>
    <row r="8364">
      <c r="A8364" s="4">
        <v>2822.0</v>
      </c>
      <c r="B8364" s="5" t="s">
        <v>42880</v>
      </c>
      <c r="C8364" s="5" t="s">
        <v>42881</v>
      </c>
      <c r="D8364" s="6" t="s">
        <v>42603</v>
      </c>
      <c r="E8364" s="5" t="s">
        <v>42604</v>
      </c>
      <c r="F8364" s="5" t="s">
        <v>29573</v>
      </c>
      <c r="G8364" s="6" t="s">
        <v>42882</v>
      </c>
      <c r="H8364" s="5" t="s">
        <v>42883</v>
      </c>
      <c r="I8364" s="8" t="s">
        <v>9776</v>
      </c>
      <c r="J8364" s="5" t="s">
        <v>51</v>
      </c>
      <c r="K8364" s="5" t="s">
        <v>517</v>
      </c>
    </row>
    <row r="8365">
      <c r="A8365" s="4">
        <v>2821.0</v>
      </c>
      <c r="B8365" s="5" t="s">
        <v>42884</v>
      </c>
      <c r="C8365" s="5" t="s">
        <v>42885</v>
      </c>
      <c r="D8365" s="6" t="s">
        <v>42603</v>
      </c>
      <c r="E8365" s="5" t="s">
        <v>42604</v>
      </c>
      <c r="F8365" s="5" t="s">
        <v>29573</v>
      </c>
      <c r="G8365" s="6" t="s">
        <v>42886</v>
      </c>
      <c r="H8365" s="5" t="s">
        <v>42887</v>
      </c>
      <c r="I8365" s="8" t="s">
        <v>42888</v>
      </c>
      <c r="J8365" s="5" t="s">
        <v>42</v>
      </c>
      <c r="K8365" s="4" t="s">
        <v>42</v>
      </c>
    </row>
    <row r="8366">
      <c r="A8366" s="4">
        <v>2820.0</v>
      </c>
      <c r="B8366" s="5" t="s">
        <v>42889</v>
      </c>
      <c r="C8366" s="5" t="s">
        <v>42890</v>
      </c>
      <c r="D8366" s="6" t="s">
        <v>42603</v>
      </c>
      <c r="E8366" s="5" t="s">
        <v>42604</v>
      </c>
      <c r="F8366" s="5" t="s">
        <v>29573</v>
      </c>
      <c r="G8366" s="6" t="s">
        <v>42891</v>
      </c>
      <c r="H8366" s="5" t="s">
        <v>42618</v>
      </c>
      <c r="I8366" s="8" t="s">
        <v>42619</v>
      </c>
      <c r="J8366" s="5" t="s">
        <v>108</v>
      </c>
      <c r="K8366" s="5" t="s">
        <v>16789</v>
      </c>
    </row>
    <row r="8367">
      <c r="A8367" s="4">
        <v>2819.0</v>
      </c>
      <c r="B8367" s="5" t="s">
        <v>42892</v>
      </c>
      <c r="C8367" s="5" t="s">
        <v>42893</v>
      </c>
      <c r="D8367" s="6" t="s">
        <v>42603</v>
      </c>
      <c r="E8367" s="5" t="s">
        <v>42604</v>
      </c>
      <c r="F8367" s="5" t="s">
        <v>29573</v>
      </c>
      <c r="G8367" s="6" t="s">
        <v>42894</v>
      </c>
      <c r="H8367" s="5" t="s">
        <v>14869</v>
      </c>
      <c r="I8367" s="8" t="s">
        <v>14870</v>
      </c>
      <c r="J8367" s="5" t="s">
        <v>108</v>
      </c>
      <c r="K8367" s="5" t="s">
        <v>10064</v>
      </c>
    </row>
    <row r="8368">
      <c r="A8368" s="4">
        <v>2818.0</v>
      </c>
      <c r="B8368" s="5" t="s">
        <v>42895</v>
      </c>
      <c r="C8368" s="5" t="s">
        <v>42896</v>
      </c>
      <c r="D8368" s="6" t="s">
        <v>42811</v>
      </c>
      <c r="E8368" s="5" t="s">
        <v>42812</v>
      </c>
      <c r="F8368" s="5" t="s">
        <v>29573</v>
      </c>
      <c r="G8368" s="6" t="s">
        <v>42897</v>
      </c>
      <c r="H8368" s="5" t="s">
        <v>42898</v>
      </c>
      <c r="I8368" s="8" t="s">
        <v>10237</v>
      </c>
      <c r="J8368" s="5" t="s">
        <v>108</v>
      </c>
      <c r="K8368" s="4" t="s">
        <v>42</v>
      </c>
    </row>
    <row r="8369">
      <c r="A8369" s="4">
        <v>2817.0</v>
      </c>
      <c r="B8369" s="5" t="s">
        <v>42899</v>
      </c>
      <c r="C8369" s="5" t="s">
        <v>42900</v>
      </c>
      <c r="D8369" s="6" t="s">
        <v>42603</v>
      </c>
      <c r="E8369" s="5" t="s">
        <v>42604</v>
      </c>
      <c r="F8369" s="5" t="s">
        <v>29573</v>
      </c>
      <c r="G8369" s="6" t="s">
        <v>42901</v>
      </c>
      <c r="H8369" s="7" t="s">
        <v>42902</v>
      </c>
      <c r="I8369" s="8" t="str">
        <f>LOWER(SUBSTITUTE(SUBSTITUTE(SUBSTITUTE(SUBSTITUTE(SUBSTITUTE(SUBSTITUTE(SUBSTITUTE(B8369,"S.L.",""),"SL",""),"S.A.",""),"SA","")," ",""),".",""),",",""))&amp;".com"</f>
        <v>oasispark.com</v>
      </c>
      <c r="J8369" s="5" t="s">
        <v>18</v>
      </c>
      <c r="K8369" s="5" t="s">
        <v>17562</v>
      </c>
    </row>
    <row r="8370">
      <c r="A8370" s="4">
        <v>2816.0</v>
      </c>
      <c r="B8370" s="5" t="s">
        <v>42903</v>
      </c>
      <c r="C8370" s="5" t="s">
        <v>42904</v>
      </c>
      <c r="D8370" s="6" t="s">
        <v>42905</v>
      </c>
      <c r="E8370" s="5" t="s">
        <v>42906</v>
      </c>
      <c r="F8370" s="5" t="s">
        <v>29573</v>
      </c>
      <c r="G8370" s="6" t="s">
        <v>42907</v>
      </c>
      <c r="H8370" s="5" t="s">
        <v>42908</v>
      </c>
      <c r="I8370" s="8" t="s">
        <v>42909</v>
      </c>
      <c r="J8370" s="5" t="s">
        <v>51</v>
      </c>
      <c r="K8370" s="5" t="s">
        <v>1203</v>
      </c>
    </row>
    <row r="8371">
      <c r="A8371" s="4">
        <v>2815.0</v>
      </c>
      <c r="B8371" s="5" t="s">
        <v>27002</v>
      </c>
      <c r="C8371" s="5" t="s">
        <v>42910</v>
      </c>
      <c r="D8371" s="6" t="s">
        <v>42905</v>
      </c>
      <c r="E8371" s="5" t="s">
        <v>42906</v>
      </c>
      <c r="F8371" s="5" t="s">
        <v>29573</v>
      </c>
      <c r="G8371" s="6" t="s">
        <v>42911</v>
      </c>
      <c r="H8371" s="5" t="s">
        <v>42912</v>
      </c>
      <c r="I8371" s="8" t="s">
        <v>42913</v>
      </c>
      <c r="J8371" s="5" t="s">
        <v>18</v>
      </c>
      <c r="K8371" s="5" t="s">
        <v>184</v>
      </c>
    </row>
    <row r="8372">
      <c r="A8372" s="4">
        <v>2814.0</v>
      </c>
      <c r="B8372" s="5" t="s">
        <v>42914</v>
      </c>
      <c r="C8372" s="5" t="s">
        <v>42915</v>
      </c>
      <c r="D8372" s="6" t="s">
        <v>42905</v>
      </c>
      <c r="E8372" s="5" t="s">
        <v>42906</v>
      </c>
      <c r="F8372" s="5" t="s">
        <v>29573</v>
      </c>
      <c r="G8372" s="6" t="s">
        <v>42916</v>
      </c>
      <c r="H8372" s="7" t="s">
        <v>42917</v>
      </c>
      <c r="I8372" s="8" t="str">
        <f>LOWER(SUBSTITUTE(SUBSTITUTE(SUBSTITUTE(SUBSTITUTE(SUBSTITUTE(SUBSTITUTE(SUBSTITUTE(B8372,"S.L.",""),"SL",""),"S.A.",""),"SA","")," ",""),".",""),",",""))&amp;".com"</f>
        <v>hotelcartagonova.com</v>
      </c>
      <c r="J8372" s="5" t="s">
        <v>42</v>
      </c>
      <c r="K8372" s="5" t="s">
        <v>7801</v>
      </c>
    </row>
    <row r="8373">
      <c r="A8373" s="4">
        <v>2813.0</v>
      </c>
      <c r="B8373" s="5" t="s">
        <v>42918</v>
      </c>
      <c r="C8373" s="5" t="s">
        <v>42919</v>
      </c>
      <c r="D8373" s="6" t="s">
        <v>42905</v>
      </c>
      <c r="E8373" s="5" t="s">
        <v>42906</v>
      </c>
      <c r="F8373" s="5" t="s">
        <v>29573</v>
      </c>
      <c r="G8373" s="6" t="s">
        <v>42920</v>
      </c>
      <c r="H8373" s="5" t="s">
        <v>42921</v>
      </c>
      <c r="I8373" s="8" t="s">
        <v>42922</v>
      </c>
      <c r="J8373" s="5" t="s">
        <v>18</v>
      </c>
      <c r="K8373" s="4" t="s">
        <v>42</v>
      </c>
    </row>
    <row r="8374">
      <c r="A8374" s="4">
        <v>2812.0</v>
      </c>
      <c r="B8374" s="5" t="s">
        <v>42923</v>
      </c>
      <c r="C8374" s="5" t="s">
        <v>42924</v>
      </c>
      <c r="D8374" s="6" t="s">
        <v>42905</v>
      </c>
      <c r="E8374" s="5" t="s">
        <v>42906</v>
      </c>
      <c r="F8374" s="5" t="s">
        <v>29573</v>
      </c>
      <c r="G8374" s="6" t="s">
        <v>42925</v>
      </c>
      <c r="H8374" s="5" t="s">
        <v>42926</v>
      </c>
      <c r="I8374" s="8" t="s">
        <v>42927</v>
      </c>
      <c r="J8374" s="5" t="s">
        <v>51</v>
      </c>
      <c r="K8374" s="4" t="s">
        <v>42</v>
      </c>
    </row>
    <row r="8375">
      <c r="A8375" s="4">
        <v>2811.0</v>
      </c>
      <c r="B8375" s="5" t="s">
        <v>42928</v>
      </c>
      <c r="C8375" s="5" t="s">
        <v>9656</v>
      </c>
      <c r="D8375" s="6" t="s">
        <v>42905</v>
      </c>
      <c r="E8375" s="5" t="s">
        <v>42906</v>
      </c>
      <c r="F8375" s="5" t="s">
        <v>29573</v>
      </c>
      <c r="G8375" s="6" t="s">
        <v>42929</v>
      </c>
      <c r="H8375" s="5" t="s">
        <v>42930</v>
      </c>
      <c r="I8375" s="8" t="s">
        <v>42931</v>
      </c>
      <c r="J8375" s="5" t="s">
        <v>93</v>
      </c>
      <c r="K8375" s="5" t="s">
        <v>5817</v>
      </c>
    </row>
    <row r="8376">
      <c r="A8376" s="4">
        <v>2810.0</v>
      </c>
      <c r="B8376" s="5" t="s">
        <v>42932</v>
      </c>
      <c r="C8376" s="5" t="s">
        <v>42933</v>
      </c>
      <c r="D8376" s="6" t="s">
        <v>42905</v>
      </c>
      <c r="E8376" s="5" t="s">
        <v>42906</v>
      </c>
      <c r="F8376" s="5" t="s">
        <v>29573</v>
      </c>
      <c r="G8376" s="6" t="s">
        <v>42934</v>
      </c>
      <c r="H8376" s="5" t="s">
        <v>42935</v>
      </c>
      <c r="I8376" s="8" t="s">
        <v>15018</v>
      </c>
      <c r="J8376" s="5" t="s">
        <v>42</v>
      </c>
      <c r="K8376" s="5" t="s">
        <v>5278</v>
      </c>
    </row>
    <row r="8377">
      <c r="A8377" s="4">
        <v>2809.0</v>
      </c>
      <c r="B8377" s="5" t="s">
        <v>42936</v>
      </c>
      <c r="C8377" s="5" t="s">
        <v>42937</v>
      </c>
      <c r="D8377" s="6" t="s">
        <v>42905</v>
      </c>
      <c r="E8377" s="5" t="s">
        <v>42906</v>
      </c>
      <c r="F8377" s="5" t="s">
        <v>29573</v>
      </c>
      <c r="G8377" s="6" t="s">
        <v>42938</v>
      </c>
      <c r="H8377" s="7" t="s">
        <v>42939</v>
      </c>
      <c r="I8377" s="18" t="s">
        <v>42940</v>
      </c>
      <c r="J8377" s="5" t="s">
        <v>42</v>
      </c>
      <c r="K8377" s="4" t="s">
        <v>42</v>
      </c>
    </row>
    <row r="8378">
      <c r="A8378" s="4">
        <v>2808.0</v>
      </c>
      <c r="B8378" s="5" t="s">
        <v>19631</v>
      </c>
      <c r="C8378" s="5" t="s">
        <v>42941</v>
      </c>
      <c r="D8378" s="6" t="s">
        <v>42905</v>
      </c>
      <c r="E8378" s="5" t="s">
        <v>42906</v>
      </c>
      <c r="F8378" s="5" t="s">
        <v>29573</v>
      </c>
      <c r="G8378" s="6" t="s">
        <v>42942</v>
      </c>
      <c r="H8378" s="7" t="s">
        <v>42943</v>
      </c>
      <c r="I8378" s="8" t="str">
        <f>LOWER(SUBSTITUTE(SUBSTITUTE(SUBSTITUTE(SUBSTITUTE(SUBSTITUTE(SUBSTITUTE(SUBSTITUTE(B8378,"S.L.",""),"SL",""),"S.A.",""),"SA","")," ",""),".",""),",",""))&amp;".com"</f>
        <v>lunapark.com</v>
      </c>
      <c r="J8378" s="5" t="s">
        <v>18</v>
      </c>
      <c r="K8378" s="5" t="s">
        <v>16046</v>
      </c>
    </row>
    <row r="8379">
      <c r="A8379" s="4">
        <v>2807.0</v>
      </c>
      <c r="B8379" s="5" t="s">
        <v>42944</v>
      </c>
      <c r="C8379" s="5" t="s">
        <v>42945</v>
      </c>
      <c r="D8379" s="6" t="s">
        <v>42905</v>
      </c>
      <c r="E8379" s="5" t="s">
        <v>42906</v>
      </c>
      <c r="F8379" s="5" t="s">
        <v>29573</v>
      </c>
      <c r="G8379" s="6" t="s">
        <v>42946</v>
      </c>
      <c r="H8379" s="5" t="s">
        <v>42947</v>
      </c>
      <c r="I8379" s="8" t="s">
        <v>14795</v>
      </c>
      <c r="J8379" s="5" t="s">
        <v>18</v>
      </c>
      <c r="K8379" s="5" t="s">
        <v>10215</v>
      </c>
    </row>
    <row r="8380">
      <c r="A8380" s="4">
        <v>2806.0</v>
      </c>
      <c r="B8380" s="5" t="s">
        <v>42948</v>
      </c>
      <c r="C8380" s="5" t="s">
        <v>42949</v>
      </c>
      <c r="D8380" s="6" t="s">
        <v>42905</v>
      </c>
      <c r="E8380" s="5" t="s">
        <v>42906</v>
      </c>
      <c r="F8380" s="5" t="s">
        <v>29573</v>
      </c>
      <c r="G8380" s="6" t="s">
        <v>42950</v>
      </c>
      <c r="H8380" s="7" t="s">
        <v>42951</v>
      </c>
      <c r="I8380" s="18" t="s">
        <v>42952</v>
      </c>
      <c r="J8380" s="5" t="s">
        <v>108</v>
      </c>
      <c r="K8380" s="5" t="s">
        <v>10429</v>
      </c>
    </row>
    <row r="8381">
      <c r="A8381" s="4">
        <v>2805.0</v>
      </c>
      <c r="B8381" s="5" t="s">
        <v>42953</v>
      </c>
      <c r="C8381" s="5" t="s">
        <v>42954</v>
      </c>
      <c r="D8381" s="6" t="s">
        <v>42905</v>
      </c>
      <c r="E8381" s="5" t="s">
        <v>42906</v>
      </c>
      <c r="F8381" s="5" t="s">
        <v>29573</v>
      </c>
      <c r="G8381" s="6" t="s">
        <v>42955</v>
      </c>
      <c r="H8381" s="7" t="s">
        <v>42956</v>
      </c>
      <c r="I8381" s="18" t="s">
        <v>42957</v>
      </c>
      <c r="J8381" s="5" t="s">
        <v>51</v>
      </c>
      <c r="K8381" s="5" t="s">
        <v>11073</v>
      </c>
    </row>
    <row r="8382">
      <c r="A8382" s="4">
        <v>2804.0</v>
      </c>
      <c r="B8382" s="5" t="s">
        <v>42958</v>
      </c>
      <c r="C8382" s="5" t="s">
        <v>42959</v>
      </c>
      <c r="D8382" s="6" t="s">
        <v>42811</v>
      </c>
      <c r="E8382" s="5" t="s">
        <v>42812</v>
      </c>
      <c r="F8382" s="5" t="s">
        <v>29573</v>
      </c>
      <c r="G8382" s="6" t="s">
        <v>42960</v>
      </c>
      <c r="H8382" s="5" t="s">
        <v>10236</v>
      </c>
      <c r="I8382" s="8" t="s">
        <v>10237</v>
      </c>
      <c r="J8382" s="5" t="s">
        <v>108</v>
      </c>
      <c r="K8382" s="4" t="s">
        <v>42</v>
      </c>
    </row>
    <row r="8383">
      <c r="A8383" s="4">
        <v>2803.0</v>
      </c>
      <c r="B8383" s="5" t="s">
        <v>42961</v>
      </c>
      <c r="C8383" s="5" t="s">
        <v>42962</v>
      </c>
      <c r="D8383" s="6" t="s">
        <v>42811</v>
      </c>
      <c r="E8383" s="5" t="s">
        <v>42812</v>
      </c>
      <c r="F8383" s="5" t="s">
        <v>29573</v>
      </c>
      <c r="G8383" s="6" t="s">
        <v>42963</v>
      </c>
      <c r="H8383" s="5" t="s">
        <v>42832</v>
      </c>
      <c r="I8383" s="8" t="s">
        <v>42833</v>
      </c>
      <c r="J8383" s="5" t="s">
        <v>108</v>
      </c>
      <c r="K8383" s="5" t="s">
        <v>74</v>
      </c>
    </row>
    <row r="8384">
      <c r="A8384" s="4">
        <v>2802.0</v>
      </c>
      <c r="B8384" s="5" t="s">
        <v>42964</v>
      </c>
      <c r="C8384" s="5" t="s">
        <v>42965</v>
      </c>
      <c r="D8384" s="6" t="s">
        <v>42811</v>
      </c>
      <c r="E8384" s="5" t="s">
        <v>42812</v>
      </c>
      <c r="F8384" s="5" t="s">
        <v>29573</v>
      </c>
      <c r="G8384" s="6" t="s">
        <v>42966</v>
      </c>
      <c r="H8384" s="7" t="s">
        <v>42967</v>
      </c>
      <c r="I8384" s="8" t="str">
        <f>LOWER(SUBSTITUTE(SUBSTITUTE(SUBSTITUTE(SUBSTITUTE(SUBSTITUTE(SUBSTITUTE(SUBSTITUTE(B8384,"S.L.",""),"SL",""),"S.A.",""),"SA","")," ",""),".",""),",",""))&amp;".com"</f>
        <v>paradispark.com</v>
      </c>
      <c r="J8384" s="5" t="s">
        <v>93</v>
      </c>
      <c r="K8384" s="5" t="s">
        <v>1050</v>
      </c>
    </row>
    <row r="8385">
      <c r="A8385" s="4">
        <v>2801.0</v>
      </c>
      <c r="B8385" s="5" t="s">
        <v>42968</v>
      </c>
      <c r="C8385" s="5" t="s">
        <v>42969</v>
      </c>
      <c r="D8385" s="6" t="s">
        <v>42905</v>
      </c>
      <c r="E8385" s="5" t="s">
        <v>42906</v>
      </c>
      <c r="F8385" s="5" t="s">
        <v>29573</v>
      </c>
      <c r="G8385" s="6" t="s">
        <v>42970</v>
      </c>
      <c r="H8385" s="5" t="s">
        <v>42971</v>
      </c>
      <c r="I8385" s="8" t="s">
        <v>42972</v>
      </c>
      <c r="J8385" s="5" t="s">
        <v>108</v>
      </c>
      <c r="K8385" s="5" t="s">
        <v>14961</v>
      </c>
    </row>
    <row r="8386">
      <c r="A8386" s="4">
        <v>2800.0</v>
      </c>
      <c r="B8386" s="5" t="s">
        <v>42973</v>
      </c>
      <c r="C8386" s="5" t="s">
        <v>42974</v>
      </c>
      <c r="D8386" s="6" t="s">
        <v>42975</v>
      </c>
      <c r="E8386" s="5" t="s">
        <v>42976</v>
      </c>
      <c r="F8386" s="5" t="s">
        <v>29573</v>
      </c>
      <c r="G8386" s="6" t="s">
        <v>42977</v>
      </c>
      <c r="H8386" s="7" t="s">
        <v>42978</v>
      </c>
      <c r="I8386" s="8" t="str">
        <f>LOWER(SUBSTITUTE(SUBSTITUTE(SUBSTITUTE(SUBSTITUTE(SUBSTITUTE(SUBSTITUTE(SUBSTITUTE(B8386,"S.L.",""),"SL",""),"S.A.",""),"SA","")," ",""),".",""),",",""))&amp;".com"</f>
        <v>solgran.com</v>
      </c>
      <c r="J8386" s="5" t="s">
        <v>42</v>
      </c>
      <c r="K8386" s="4" t="s">
        <v>42</v>
      </c>
    </row>
    <row r="8387">
      <c r="A8387" s="4">
        <v>2799.0</v>
      </c>
      <c r="B8387" s="5" t="s">
        <v>20413</v>
      </c>
      <c r="C8387" s="5" t="s">
        <v>42979</v>
      </c>
      <c r="D8387" s="6" t="s">
        <v>42975</v>
      </c>
      <c r="E8387" s="5" t="s">
        <v>42976</v>
      </c>
      <c r="F8387" s="5" t="s">
        <v>29573</v>
      </c>
      <c r="G8387" s="6" t="s">
        <v>42980</v>
      </c>
      <c r="H8387" s="5" t="s">
        <v>42981</v>
      </c>
      <c r="I8387" s="9" t="s">
        <v>42982</v>
      </c>
      <c r="J8387" s="5" t="s">
        <v>108</v>
      </c>
      <c r="K8387" s="5" t="s">
        <v>1144</v>
      </c>
    </row>
    <row r="8388">
      <c r="A8388" s="4">
        <v>2798.0</v>
      </c>
      <c r="B8388" s="5" t="s">
        <v>42983</v>
      </c>
      <c r="C8388" s="5" t="s">
        <v>42984</v>
      </c>
      <c r="D8388" s="6" t="s">
        <v>42985</v>
      </c>
      <c r="E8388" s="5" t="s">
        <v>42530</v>
      </c>
      <c r="F8388" s="5" t="s">
        <v>29573</v>
      </c>
      <c r="G8388" s="6" t="s">
        <v>42986</v>
      </c>
      <c r="H8388" s="5" t="s">
        <v>42987</v>
      </c>
      <c r="I8388" s="8" t="s">
        <v>42988</v>
      </c>
      <c r="J8388" s="5" t="s">
        <v>108</v>
      </c>
      <c r="K8388" s="5" t="s">
        <v>4701</v>
      </c>
    </row>
    <row r="8389">
      <c r="A8389" s="4">
        <v>2797.0</v>
      </c>
      <c r="B8389" s="5" t="s">
        <v>42989</v>
      </c>
      <c r="C8389" s="5" t="s">
        <v>42990</v>
      </c>
      <c r="D8389" s="6" t="s">
        <v>42985</v>
      </c>
      <c r="E8389" s="5" t="s">
        <v>42530</v>
      </c>
      <c r="F8389" s="5" t="s">
        <v>29573</v>
      </c>
      <c r="G8389" s="6" t="s">
        <v>42986</v>
      </c>
      <c r="H8389" s="5" t="s">
        <v>42987</v>
      </c>
      <c r="I8389" s="9" t="s">
        <v>42991</v>
      </c>
      <c r="J8389" s="5" t="s">
        <v>93</v>
      </c>
      <c r="K8389" s="4" t="s">
        <v>42</v>
      </c>
    </row>
    <row r="8390">
      <c r="A8390" s="4">
        <v>2796.0</v>
      </c>
      <c r="B8390" s="5" t="s">
        <v>42992</v>
      </c>
      <c r="C8390" s="5" t="s">
        <v>42993</v>
      </c>
      <c r="D8390" s="6" t="s">
        <v>42994</v>
      </c>
      <c r="E8390" s="5" t="s">
        <v>42995</v>
      </c>
      <c r="F8390" s="5" t="s">
        <v>29573</v>
      </c>
      <c r="G8390" s="6" t="s">
        <v>42996</v>
      </c>
      <c r="H8390" s="7" t="s">
        <v>42997</v>
      </c>
      <c r="I8390" s="18" t="s">
        <v>42998</v>
      </c>
      <c r="J8390" s="5" t="s">
        <v>18</v>
      </c>
      <c r="K8390" s="5" t="s">
        <v>184</v>
      </c>
    </row>
    <row r="8391">
      <c r="A8391" s="4">
        <v>2795.0</v>
      </c>
      <c r="B8391" s="5" t="s">
        <v>42999</v>
      </c>
      <c r="C8391" s="5" t="s">
        <v>43000</v>
      </c>
      <c r="D8391" s="6" t="s">
        <v>43001</v>
      </c>
      <c r="E8391" s="5" t="s">
        <v>43002</v>
      </c>
      <c r="F8391" s="5" t="s">
        <v>29573</v>
      </c>
      <c r="G8391" s="6" t="s">
        <v>43003</v>
      </c>
      <c r="H8391" s="5" t="s">
        <v>43004</v>
      </c>
      <c r="I8391" s="8" t="s">
        <v>43005</v>
      </c>
      <c r="J8391" s="5" t="s">
        <v>93</v>
      </c>
      <c r="K8391" s="5" t="s">
        <v>43</v>
      </c>
    </row>
    <row r="8392">
      <c r="A8392" s="4">
        <v>2794.0</v>
      </c>
      <c r="B8392" s="5" t="s">
        <v>43006</v>
      </c>
      <c r="C8392" s="5" t="s">
        <v>43007</v>
      </c>
      <c r="D8392" s="6" t="s">
        <v>43008</v>
      </c>
      <c r="E8392" s="5" t="s">
        <v>43009</v>
      </c>
      <c r="F8392" s="5" t="s">
        <v>29573</v>
      </c>
      <c r="G8392" s="6" t="s">
        <v>43010</v>
      </c>
      <c r="H8392" s="5" t="s">
        <v>43011</v>
      </c>
      <c r="I8392" s="8" t="s">
        <v>43012</v>
      </c>
      <c r="J8392" s="5" t="s">
        <v>18</v>
      </c>
      <c r="K8392" s="5" t="s">
        <v>160</v>
      </c>
    </row>
    <row r="8393">
      <c r="A8393" s="4">
        <v>2793.0</v>
      </c>
      <c r="B8393" s="5" t="s">
        <v>43013</v>
      </c>
      <c r="C8393" s="5" t="s">
        <v>43014</v>
      </c>
      <c r="D8393" s="6" t="s">
        <v>43015</v>
      </c>
      <c r="E8393" s="5" t="s">
        <v>43016</v>
      </c>
      <c r="F8393" s="5" t="s">
        <v>29573</v>
      </c>
      <c r="G8393" s="6" t="s">
        <v>43017</v>
      </c>
      <c r="H8393" s="7" t="s">
        <v>43018</v>
      </c>
      <c r="I8393" s="18" t="s">
        <v>43019</v>
      </c>
      <c r="J8393" s="5" t="s">
        <v>93</v>
      </c>
      <c r="K8393" s="4" t="s">
        <v>42</v>
      </c>
    </row>
    <row r="8394">
      <c r="A8394" s="4">
        <v>2792.0</v>
      </c>
      <c r="B8394" s="5" t="s">
        <v>43020</v>
      </c>
      <c r="C8394" s="5" t="s">
        <v>43021</v>
      </c>
      <c r="D8394" s="6" t="s">
        <v>43022</v>
      </c>
      <c r="E8394" s="5" t="s">
        <v>43023</v>
      </c>
      <c r="F8394" s="5" t="s">
        <v>29573</v>
      </c>
      <c r="G8394" s="6" t="s">
        <v>43024</v>
      </c>
      <c r="H8394" s="7" t="s">
        <v>43025</v>
      </c>
      <c r="I8394" s="18" t="s">
        <v>43026</v>
      </c>
      <c r="J8394" s="5" t="s">
        <v>42</v>
      </c>
      <c r="K8394" s="5" t="s">
        <v>9041</v>
      </c>
    </row>
    <row r="8395">
      <c r="A8395" s="4">
        <v>2791.0</v>
      </c>
      <c r="B8395" s="5" t="s">
        <v>43027</v>
      </c>
      <c r="C8395" s="5" t="s">
        <v>43028</v>
      </c>
      <c r="D8395" s="6" t="s">
        <v>43029</v>
      </c>
      <c r="E8395" s="5" t="s">
        <v>43030</v>
      </c>
      <c r="F8395" s="5" t="s">
        <v>29573</v>
      </c>
      <c r="G8395" s="6" t="s">
        <v>43031</v>
      </c>
      <c r="H8395" s="7" t="s">
        <v>43032</v>
      </c>
      <c r="I8395" s="18" t="s">
        <v>43033</v>
      </c>
      <c r="J8395" s="5" t="s">
        <v>93</v>
      </c>
      <c r="K8395" s="5" t="s">
        <v>308</v>
      </c>
    </row>
    <row r="8396">
      <c r="A8396" s="4">
        <v>2790.0</v>
      </c>
      <c r="B8396" s="5" t="s">
        <v>43034</v>
      </c>
      <c r="C8396" s="5" t="s">
        <v>43035</v>
      </c>
      <c r="D8396" s="6" t="s">
        <v>42603</v>
      </c>
      <c r="E8396" s="5" t="s">
        <v>42604</v>
      </c>
      <c r="F8396" s="5" t="s">
        <v>29573</v>
      </c>
      <c r="G8396" s="6" t="s">
        <v>43036</v>
      </c>
      <c r="H8396" s="5" t="s">
        <v>43037</v>
      </c>
      <c r="I8396" s="8" t="s">
        <v>43038</v>
      </c>
      <c r="J8396" s="5" t="s">
        <v>108</v>
      </c>
      <c r="K8396" s="4" t="s">
        <v>42</v>
      </c>
    </row>
    <row r="8397">
      <c r="A8397" s="4">
        <v>2789.0</v>
      </c>
      <c r="B8397" s="5" t="s">
        <v>43039</v>
      </c>
      <c r="C8397" s="5" t="s">
        <v>43040</v>
      </c>
      <c r="D8397" s="6" t="s">
        <v>43041</v>
      </c>
      <c r="E8397" s="5" t="s">
        <v>43042</v>
      </c>
      <c r="F8397" s="5" t="s">
        <v>29573</v>
      </c>
      <c r="G8397" s="6" t="s">
        <v>43043</v>
      </c>
      <c r="H8397" s="5" t="s">
        <v>43044</v>
      </c>
      <c r="I8397" s="8" t="s">
        <v>43045</v>
      </c>
      <c r="J8397" s="5" t="s">
        <v>42</v>
      </c>
      <c r="K8397" s="5" t="s">
        <v>152</v>
      </c>
    </row>
    <row r="8398">
      <c r="A8398" s="4">
        <v>2788.0</v>
      </c>
      <c r="B8398" s="5" t="s">
        <v>43046</v>
      </c>
      <c r="C8398" s="5" t="s">
        <v>43047</v>
      </c>
      <c r="D8398" s="6" t="s">
        <v>43048</v>
      </c>
      <c r="E8398" s="5" t="s">
        <v>43049</v>
      </c>
      <c r="F8398" s="5" t="s">
        <v>29573</v>
      </c>
      <c r="G8398" s="6" t="s">
        <v>43050</v>
      </c>
      <c r="H8398" s="20" t="s">
        <v>43051</v>
      </c>
      <c r="I8398" s="18" t="s">
        <v>43052</v>
      </c>
      <c r="J8398" s="5" t="s">
        <v>93</v>
      </c>
      <c r="K8398" s="5" t="s">
        <v>43</v>
      </c>
    </row>
    <row r="8399">
      <c r="A8399" s="4">
        <v>2787.0</v>
      </c>
      <c r="B8399" s="5" t="s">
        <v>43053</v>
      </c>
      <c r="C8399" s="5" t="s">
        <v>43054</v>
      </c>
      <c r="D8399" s="6" t="s">
        <v>42483</v>
      </c>
      <c r="E8399" s="5" t="s">
        <v>29573</v>
      </c>
      <c r="F8399" s="5" t="s">
        <v>29573</v>
      </c>
      <c r="G8399" s="6" t="s">
        <v>43055</v>
      </c>
      <c r="H8399" s="5" t="s">
        <v>43056</v>
      </c>
      <c r="I8399" s="8" t="s">
        <v>43057</v>
      </c>
      <c r="J8399" s="5" t="s">
        <v>108</v>
      </c>
      <c r="K8399" s="4" t="s">
        <v>42</v>
      </c>
    </row>
    <row r="8400">
      <c r="A8400" s="4">
        <v>2786.0</v>
      </c>
      <c r="B8400" s="5" t="s">
        <v>43058</v>
      </c>
      <c r="C8400" s="5" t="s">
        <v>43059</v>
      </c>
      <c r="D8400" s="6" t="s">
        <v>43060</v>
      </c>
      <c r="E8400" s="5" t="s">
        <v>29573</v>
      </c>
      <c r="F8400" s="5" t="s">
        <v>29573</v>
      </c>
      <c r="G8400" s="6" t="s">
        <v>43061</v>
      </c>
      <c r="H8400" s="5" t="s">
        <v>43062</v>
      </c>
      <c r="I8400" s="8" t="s">
        <v>43063</v>
      </c>
      <c r="J8400" s="5" t="s">
        <v>42</v>
      </c>
      <c r="K8400" s="5" t="s">
        <v>6308</v>
      </c>
    </row>
    <row r="8401">
      <c r="A8401" s="4">
        <v>2785.0</v>
      </c>
      <c r="B8401" s="5" t="s">
        <v>43064</v>
      </c>
      <c r="C8401" s="5" t="s">
        <v>43065</v>
      </c>
      <c r="D8401" s="6" t="s">
        <v>43060</v>
      </c>
      <c r="E8401" s="5" t="s">
        <v>29573</v>
      </c>
      <c r="F8401" s="5" t="s">
        <v>29573</v>
      </c>
      <c r="G8401" s="6" t="s">
        <v>43066</v>
      </c>
      <c r="H8401" s="5" t="s">
        <v>43067</v>
      </c>
      <c r="I8401" s="8" t="s">
        <v>43068</v>
      </c>
      <c r="J8401" s="5" t="s">
        <v>463</v>
      </c>
      <c r="K8401" s="5" t="s">
        <v>1629</v>
      </c>
    </row>
    <row r="8402">
      <c r="A8402" s="4">
        <v>2784.0</v>
      </c>
      <c r="B8402" s="5" t="s">
        <v>43069</v>
      </c>
      <c r="C8402" s="5" t="s">
        <v>43070</v>
      </c>
      <c r="D8402" s="6" t="s">
        <v>43071</v>
      </c>
      <c r="E8402" s="5" t="s">
        <v>43072</v>
      </c>
      <c r="F8402" s="5" t="s">
        <v>29573</v>
      </c>
      <c r="G8402" s="6" t="s">
        <v>43073</v>
      </c>
      <c r="H8402" s="5" t="s">
        <v>43074</v>
      </c>
      <c r="I8402" s="8" t="s">
        <v>43075</v>
      </c>
      <c r="J8402" s="5" t="s">
        <v>93</v>
      </c>
      <c r="K8402" s="5" t="s">
        <v>1421</v>
      </c>
    </row>
    <row r="8403">
      <c r="A8403" s="4">
        <v>2783.0</v>
      </c>
      <c r="B8403" s="5" t="s">
        <v>43076</v>
      </c>
      <c r="C8403" s="5" t="s">
        <v>43077</v>
      </c>
      <c r="D8403" s="6" t="s">
        <v>43022</v>
      </c>
      <c r="E8403" s="5" t="s">
        <v>43023</v>
      </c>
      <c r="F8403" s="5" t="s">
        <v>29573</v>
      </c>
      <c r="G8403" s="6" t="s">
        <v>43078</v>
      </c>
      <c r="H8403" s="7" t="s">
        <v>25394</v>
      </c>
      <c r="I8403" s="8" t="str">
        <f>LOWER(SUBSTITUTE(SUBSTITUTE(SUBSTITUTE(SUBSTITUTE(SUBSTITUTE(SUBSTITUTE(SUBSTITUTE(B8403,"S.L.",""),"SL",""),"S.A.",""),"SA","")," ",""),".",""),",",""))&amp;".com"</f>
        <v>campanile.com</v>
      </c>
      <c r="J8403" s="5" t="s">
        <v>51</v>
      </c>
      <c r="K8403" s="5" t="s">
        <v>10446</v>
      </c>
    </row>
    <row r="8404">
      <c r="A8404" s="4">
        <v>2782.0</v>
      </c>
      <c r="B8404" s="5" t="s">
        <v>43079</v>
      </c>
      <c r="C8404" s="5" t="s">
        <v>43080</v>
      </c>
      <c r="D8404" s="6" t="s">
        <v>43015</v>
      </c>
      <c r="E8404" s="5" t="s">
        <v>43016</v>
      </c>
      <c r="F8404" s="5" t="s">
        <v>29573</v>
      </c>
      <c r="G8404" s="6" t="s">
        <v>43081</v>
      </c>
      <c r="H8404" s="5" t="s">
        <v>43082</v>
      </c>
      <c r="I8404" s="8" t="s">
        <v>16958</v>
      </c>
      <c r="J8404" s="5" t="s">
        <v>93</v>
      </c>
      <c r="K8404" s="5" t="s">
        <v>433</v>
      </c>
    </row>
    <row r="8405">
      <c r="A8405" s="4">
        <v>2781.0</v>
      </c>
      <c r="B8405" s="5" t="s">
        <v>43083</v>
      </c>
      <c r="C8405" s="5" t="s">
        <v>43084</v>
      </c>
      <c r="D8405" s="6" t="s">
        <v>43085</v>
      </c>
      <c r="E8405" s="5" t="s">
        <v>43016</v>
      </c>
      <c r="F8405" s="5" t="s">
        <v>29573</v>
      </c>
      <c r="G8405" s="6" t="s">
        <v>43086</v>
      </c>
      <c r="H8405" s="5" t="s">
        <v>43087</v>
      </c>
      <c r="I8405" s="8" t="s">
        <v>43088</v>
      </c>
      <c r="J8405" s="5" t="s">
        <v>18</v>
      </c>
      <c r="K8405" s="4" t="s">
        <v>42</v>
      </c>
    </row>
    <row r="8406">
      <c r="A8406" s="4">
        <v>2780.0</v>
      </c>
      <c r="B8406" s="5" t="s">
        <v>43089</v>
      </c>
      <c r="C8406" s="5" t="s">
        <v>43090</v>
      </c>
      <c r="D8406" s="6" t="s">
        <v>43091</v>
      </c>
      <c r="E8406" s="5" t="s">
        <v>43016</v>
      </c>
      <c r="F8406" s="5" t="s">
        <v>29573</v>
      </c>
      <c r="G8406" s="6" t="s">
        <v>43092</v>
      </c>
      <c r="H8406" s="5" t="s">
        <v>43093</v>
      </c>
      <c r="I8406" s="8" t="s">
        <v>13382</v>
      </c>
      <c r="J8406" s="5" t="s">
        <v>51</v>
      </c>
      <c r="K8406" s="5" t="s">
        <v>20632</v>
      </c>
    </row>
    <row r="8407">
      <c r="A8407" s="4">
        <v>2779.0</v>
      </c>
      <c r="B8407" s="5" t="s">
        <v>43094</v>
      </c>
      <c r="C8407" s="5" t="s">
        <v>43095</v>
      </c>
      <c r="D8407" s="6" t="s">
        <v>43096</v>
      </c>
      <c r="E8407" s="5" t="s">
        <v>43016</v>
      </c>
      <c r="F8407" s="5" t="s">
        <v>29573</v>
      </c>
      <c r="G8407" s="6" t="s">
        <v>43097</v>
      </c>
      <c r="H8407" s="5" t="s">
        <v>43098</v>
      </c>
      <c r="I8407" s="8" t="s">
        <v>43099</v>
      </c>
      <c r="J8407" s="5" t="s">
        <v>108</v>
      </c>
      <c r="K8407" s="4" t="s">
        <v>42</v>
      </c>
    </row>
    <row r="8408">
      <c r="A8408" s="4">
        <v>2778.0</v>
      </c>
      <c r="B8408" s="5" t="s">
        <v>43100</v>
      </c>
      <c r="C8408" s="5" t="s">
        <v>43101</v>
      </c>
      <c r="D8408" s="6" t="s">
        <v>43085</v>
      </c>
      <c r="E8408" s="5" t="s">
        <v>43016</v>
      </c>
      <c r="F8408" s="5" t="s">
        <v>29573</v>
      </c>
      <c r="G8408" s="6" t="s">
        <v>43102</v>
      </c>
      <c r="H8408" s="5" t="s">
        <v>43103</v>
      </c>
      <c r="I8408" s="8" t="s">
        <v>43104</v>
      </c>
      <c r="J8408" s="5" t="s">
        <v>93</v>
      </c>
      <c r="K8408" s="5" t="s">
        <v>517</v>
      </c>
    </row>
    <row r="8409">
      <c r="A8409" s="4">
        <v>2777.0</v>
      </c>
      <c r="B8409" s="5" t="s">
        <v>43020</v>
      </c>
      <c r="C8409" s="5" t="s">
        <v>43021</v>
      </c>
      <c r="D8409" s="6" t="s">
        <v>43022</v>
      </c>
      <c r="E8409" s="5" t="s">
        <v>43023</v>
      </c>
      <c r="F8409" s="5" t="s">
        <v>29573</v>
      </c>
      <c r="G8409" s="6" t="s">
        <v>43105</v>
      </c>
      <c r="H8409" s="5" t="s">
        <v>43106</v>
      </c>
      <c r="I8409" s="8" t="s">
        <v>439</v>
      </c>
      <c r="J8409" s="5" t="s">
        <v>18</v>
      </c>
      <c r="K8409" s="5" t="s">
        <v>9041</v>
      </c>
    </row>
    <row r="8410">
      <c r="A8410" s="4">
        <v>2776.0</v>
      </c>
      <c r="B8410" s="5" t="s">
        <v>43107</v>
      </c>
      <c r="C8410" s="5" t="s">
        <v>43108</v>
      </c>
      <c r="D8410" s="6" t="s">
        <v>41761</v>
      </c>
      <c r="E8410" s="5" t="s">
        <v>41762</v>
      </c>
      <c r="F8410" s="5" t="s">
        <v>29573</v>
      </c>
      <c r="G8410" s="6" t="s">
        <v>43109</v>
      </c>
      <c r="H8410" s="7" t="s">
        <v>43110</v>
      </c>
      <c r="I8410" s="8" t="str">
        <f>LOWER(SUBSTITUTE(SUBSTITUTE(SUBSTITUTE(SUBSTITUTE(SUBSTITUTE(SUBSTITUTE(SUBSTITUTE(B8410,"S.L.",""),"SL",""),"S.A.",""),"SA","")," ",""),".",""),",",""))&amp;".com"</f>
        <v>piceltur.com</v>
      </c>
      <c r="J8410" s="5" t="s">
        <v>51</v>
      </c>
      <c r="K8410" s="4" t="s">
        <v>42</v>
      </c>
    </row>
    <row r="8411">
      <c r="A8411" s="4">
        <v>2775.0</v>
      </c>
      <c r="B8411" s="5" t="s">
        <v>43111</v>
      </c>
      <c r="C8411" s="5" t="s">
        <v>15608</v>
      </c>
      <c r="D8411" s="6" t="s">
        <v>42724</v>
      </c>
      <c r="E8411" s="5" t="s">
        <v>42725</v>
      </c>
      <c r="F8411" s="5" t="s">
        <v>29573</v>
      </c>
      <c r="G8411" s="6" t="s">
        <v>43112</v>
      </c>
      <c r="H8411" s="7" t="s">
        <v>43113</v>
      </c>
      <c r="I8411" s="18" t="s">
        <v>43114</v>
      </c>
      <c r="J8411" s="5" t="s">
        <v>42</v>
      </c>
      <c r="K8411" s="5" t="s">
        <v>43115</v>
      </c>
    </row>
    <row r="8412">
      <c r="A8412" s="4">
        <v>2774.0</v>
      </c>
      <c r="B8412" s="5" t="s">
        <v>43116</v>
      </c>
      <c r="C8412" s="5" t="s">
        <v>43117</v>
      </c>
      <c r="D8412" s="6" t="s">
        <v>43118</v>
      </c>
      <c r="E8412" s="5" t="s">
        <v>41918</v>
      </c>
      <c r="F8412" s="5" t="s">
        <v>29573</v>
      </c>
      <c r="G8412" s="6" t="s">
        <v>43119</v>
      </c>
      <c r="H8412" s="7" t="s">
        <v>43120</v>
      </c>
      <c r="I8412" s="18" t="s">
        <v>43121</v>
      </c>
      <c r="J8412" s="5" t="s">
        <v>18</v>
      </c>
      <c r="K8412" s="5" t="s">
        <v>1421</v>
      </c>
    </row>
    <row r="8413">
      <c r="A8413" s="4">
        <v>2773.0</v>
      </c>
      <c r="B8413" s="5" t="s">
        <v>43122</v>
      </c>
      <c r="C8413" s="5" t="s">
        <v>43123</v>
      </c>
      <c r="D8413" s="6" t="s">
        <v>43124</v>
      </c>
      <c r="E8413" s="5" t="s">
        <v>29573</v>
      </c>
      <c r="F8413" s="5" t="s">
        <v>29573</v>
      </c>
      <c r="G8413" s="6" t="s">
        <v>43125</v>
      </c>
      <c r="H8413" s="5" t="s">
        <v>43126</v>
      </c>
      <c r="I8413" s="8" t="s">
        <v>15941</v>
      </c>
      <c r="J8413" s="5" t="s">
        <v>42</v>
      </c>
      <c r="K8413" s="5" t="s">
        <v>9742</v>
      </c>
    </row>
    <row r="8414">
      <c r="A8414" s="4">
        <v>2772.0</v>
      </c>
      <c r="B8414" s="5" t="s">
        <v>43127</v>
      </c>
      <c r="C8414" s="5" t="s">
        <v>43128</v>
      </c>
      <c r="D8414" s="6" t="s">
        <v>43129</v>
      </c>
      <c r="E8414" s="5" t="s">
        <v>43072</v>
      </c>
      <c r="F8414" s="5" t="s">
        <v>29573</v>
      </c>
      <c r="G8414" s="6" t="s">
        <v>43130</v>
      </c>
      <c r="H8414" s="5" t="s">
        <v>43131</v>
      </c>
      <c r="I8414" s="8" t="s">
        <v>43132</v>
      </c>
      <c r="J8414" s="5" t="s">
        <v>18</v>
      </c>
      <c r="K8414" s="5" t="s">
        <v>12282</v>
      </c>
    </row>
    <row r="8415">
      <c r="A8415" s="4">
        <v>2771.0</v>
      </c>
      <c r="B8415" s="5" t="s">
        <v>43133</v>
      </c>
      <c r="C8415" s="5" t="s">
        <v>43134</v>
      </c>
      <c r="D8415" s="6" t="s">
        <v>43022</v>
      </c>
      <c r="E8415" s="5" t="s">
        <v>43023</v>
      </c>
      <c r="F8415" s="5" t="s">
        <v>29573</v>
      </c>
      <c r="G8415" s="6" t="s">
        <v>43135</v>
      </c>
      <c r="H8415" s="7" t="s">
        <v>43136</v>
      </c>
      <c r="I8415" s="18" t="s">
        <v>43137</v>
      </c>
      <c r="J8415" s="5" t="s">
        <v>18</v>
      </c>
      <c r="K8415" s="5" t="s">
        <v>9041</v>
      </c>
    </row>
    <row r="8416">
      <c r="A8416" s="4">
        <v>11338.0</v>
      </c>
      <c r="B8416" s="5" t="s">
        <v>43138</v>
      </c>
      <c r="C8416" s="5" t="s">
        <v>43139</v>
      </c>
      <c r="D8416" s="6" t="s">
        <v>43140</v>
      </c>
      <c r="E8416" s="5" t="s">
        <v>29573</v>
      </c>
      <c r="F8416" s="5" t="s">
        <v>29573</v>
      </c>
      <c r="G8416" s="12" t="s">
        <v>43141</v>
      </c>
      <c r="H8416" s="7" t="s">
        <v>43142</v>
      </c>
      <c r="I8416" s="4" t="str">
        <f>LOWER(SUBSTITUTE(SUBSTITUTE(SUBSTITUTE(SUBSTITUTE(SUBSTITUTE(SUBSTITUTE(SUBSTITUTE(B8416,"S.L.",""),"SL",""),"S.A.",""),"SA","")," ",""),".",""),",",""))&amp;".com"</f>
        <v>eddy´sguesthousebarcelona.com</v>
      </c>
      <c r="J8416" s="5" t="s">
        <v>42</v>
      </c>
      <c r="K8416" s="4" t="s">
        <v>42</v>
      </c>
    </row>
    <row r="8417">
      <c r="A8417" s="4">
        <v>12309.0</v>
      </c>
      <c r="B8417" s="5" t="s">
        <v>43143</v>
      </c>
      <c r="C8417" s="5" t="s">
        <v>43144</v>
      </c>
      <c r="D8417" s="6" t="s">
        <v>10035</v>
      </c>
      <c r="E8417" s="5" t="s">
        <v>10036</v>
      </c>
      <c r="F8417" s="5" t="s">
        <v>9418</v>
      </c>
      <c r="G8417" s="12" t="s">
        <v>43145</v>
      </c>
      <c r="H8417" s="5" t="s">
        <v>10057</v>
      </c>
      <c r="I8417" s="8" t="s">
        <v>10058</v>
      </c>
      <c r="J8417" s="5" t="s">
        <v>108</v>
      </c>
      <c r="K8417" s="4" t="s">
        <v>42</v>
      </c>
    </row>
    <row r="8418">
      <c r="A8418" s="4">
        <v>2770.0</v>
      </c>
      <c r="B8418" s="5" t="s">
        <v>43146</v>
      </c>
      <c r="C8418" s="5" t="s">
        <v>43147</v>
      </c>
      <c r="D8418" s="6" t="s">
        <v>43148</v>
      </c>
      <c r="E8418" s="5" t="s">
        <v>43149</v>
      </c>
      <c r="F8418" s="5" t="s">
        <v>29573</v>
      </c>
      <c r="G8418" s="6" t="s">
        <v>43150</v>
      </c>
      <c r="H8418" s="7" t="s">
        <v>43151</v>
      </c>
      <c r="I8418" s="8" t="str">
        <f>LOWER(SUBSTITUTE(SUBSTITUTE(SUBSTITUTE(SUBSTITUTE(SUBSTITUTE(SUBSTITUTE(SUBSTITUTE(B8418,"S.L.",""),"SL",""),"S.A.",""),"SA","")," ",""),".",""),",",""))&amp;".com"</f>
        <v>hlgcityparkterranova.com</v>
      </c>
      <c r="J8418" s="5" t="s">
        <v>51</v>
      </c>
      <c r="K8418" s="5" t="s">
        <v>126</v>
      </c>
    </row>
    <row r="8419">
      <c r="A8419" s="4">
        <v>2769.0</v>
      </c>
      <c r="B8419" s="5" t="s">
        <v>43152</v>
      </c>
      <c r="C8419" s="5" t="s">
        <v>43153</v>
      </c>
      <c r="D8419" s="6" t="s">
        <v>43148</v>
      </c>
      <c r="E8419" s="5" t="s">
        <v>43149</v>
      </c>
      <c r="F8419" s="5" t="s">
        <v>29573</v>
      </c>
      <c r="G8419" s="6" t="s">
        <v>43154</v>
      </c>
      <c r="H8419" s="5" t="s">
        <v>43155</v>
      </c>
      <c r="I8419" s="8" t="s">
        <v>5451</v>
      </c>
      <c r="J8419" s="5" t="s">
        <v>93</v>
      </c>
      <c r="K8419" s="5" t="s">
        <v>2757</v>
      </c>
    </row>
    <row r="8420">
      <c r="A8420" s="4">
        <v>2768.0</v>
      </c>
      <c r="B8420" s="5" t="s">
        <v>43156</v>
      </c>
      <c r="C8420" s="5" t="s">
        <v>43157</v>
      </c>
      <c r="D8420" s="6" t="s">
        <v>43158</v>
      </c>
      <c r="E8420" s="5" t="s">
        <v>43159</v>
      </c>
      <c r="F8420" s="5" t="s">
        <v>29573</v>
      </c>
      <c r="G8420" s="6" t="s">
        <v>43160</v>
      </c>
      <c r="H8420" s="7" t="s">
        <v>43161</v>
      </c>
      <c r="I8420" s="8" t="str">
        <f t="shared" ref="I8420:I8421" si="87">LOWER(SUBSTITUTE(SUBSTITUTE(SUBSTITUTE(SUBSTITUTE(SUBSTITUTE(SUBSTITUTE(SUBSTITUTE(B8420,"S.L.",""),"SL",""),"S.A.",""),"SA","")," ",""),".",""),",",""))&amp;".com"</f>
        <v>cirgamingcorporation.com</v>
      </c>
      <c r="J8420" s="5" t="s">
        <v>93</v>
      </c>
      <c r="K8420" s="4" t="s">
        <v>42</v>
      </c>
    </row>
    <row r="8421">
      <c r="A8421" s="4">
        <v>2767.0</v>
      </c>
      <c r="B8421" s="5" t="s">
        <v>43162</v>
      </c>
      <c r="C8421" s="5" t="s">
        <v>43163</v>
      </c>
      <c r="D8421" s="6" t="s">
        <v>43164</v>
      </c>
      <c r="E8421" s="5" t="s">
        <v>43165</v>
      </c>
      <c r="F8421" s="5" t="s">
        <v>29573</v>
      </c>
      <c r="G8421" s="6" t="s">
        <v>43166</v>
      </c>
      <c r="H8421" s="7" t="s">
        <v>43167</v>
      </c>
      <c r="I8421" s="4" t="str">
        <f t="shared" si="87"/>
        <v>npancraç.com</v>
      </c>
      <c r="J8421" s="5" t="s">
        <v>93</v>
      </c>
      <c r="K8421" s="5" t="s">
        <v>19</v>
      </c>
    </row>
    <row r="8422">
      <c r="A8422" s="4">
        <v>2766.0</v>
      </c>
      <c r="B8422" s="5" t="s">
        <v>43168</v>
      </c>
      <c r="C8422" s="5" t="s">
        <v>43169</v>
      </c>
      <c r="D8422" s="6" t="s">
        <v>43170</v>
      </c>
      <c r="E8422" s="5" t="s">
        <v>43165</v>
      </c>
      <c r="F8422" s="5" t="s">
        <v>29573</v>
      </c>
      <c r="G8422" s="6" t="s">
        <v>43171</v>
      </c>
      <c r="H8422" s="7" t="s">
        <v>43172</v>
      </c>
      <c r="I8422" s="18" t="s">
        <v>43173</v>
      </c>
      <c r="J8422" s="5" t="s">
        <v>42</v>
      </c>
      <c r="K8422" s="5" t="s">
        <v>1239</v>
      </c>
    </row>
    <row r="8423">
      <c r="A8423" s="4">
        <v>2765.0</v>
      </c>
      <c r="B8423" s="5" t="s">
        <v>43174</v>
      </c>
      <c r="C8423" s="5" t="s">
        <v>43175</v>
      </c>
      <c r="D8423" s="6" t="s">
        <v>43176</v>
      </c>
      <c r="E8423" s="5" t="s">
        <v>43016</v>
      </c>
      <c r="F8423" s="5" t="s">
        <v>29573</v>
      </c>
      <c r="G8423" s="6" t="s">
        <v>43177</v>
      </c>
      <c r="H8423" s="5" t="s">
        <v>43178</v>
      </c>
      <c r="I8423" s="8" t="s">
        <v>43179</v>
      </c>
      <c r="J8423" s="5" t="s">
        <v>108</v>
      </c>
      <c r="K8423" s="4" t="s">
        <v>42</v>
      </c>
    </row>
    <row r="8424">
      <c r="A8424" s="4">
        <v>2764.0</v>
      </c>
      <c r="B8424" s="5" t="s">
        <v>43180</v>
      </c>
      <c r="C8424" s="5" t="s">
        <v>43181</v>
      </c>
      <c r="D8424" s="6" t="s">
        <v>43182</v>
      </c>
      <c r="E8424" s="5" t="s">
        <v>43183</v>
      </c>
      <c r="F8424" s="5" t="s">
        <v>29573</v>
      </c>
      <c r="G8424" s="6" t="s">
        <v>43184</v>
      </c>
      <c r="H8424" s="20" t="s">
        <v>43185</v>
      </c>
      <c r="I8424" s="19" t="s">
        <v>16958</v>
      </c>
      <c r="J8424" s="5" t="s">
        <v>463</v>
      </c>
      <c r="K8424" s="5" t="s">
        <v>1216</v>
      </c>
    </row>
    <row r="8425">
      <c r="A8425" s="4">
        <v>2763.0</v>
      </c>
      <c r="B8425" s="5" t="s">
        <v>27494</v>
      </c>
      <c r="C8425" s="5" t="s">
        <v>43186</v>
      </c>
      <c r="D8425" s="6" t="s">
        <v>43182</v>
      </c>
      <c r="E8425" s="5" t="s">
        <v>43183</v>
      </c>
      <c r="F8425" s="5" t="s">
        <v>29573</v>
      </c>
      <c r="G8425" s="6" t="s">
        <v>43187</v>
      </c>
      <c r="H8425" s="7" t="s">
        <v>27497</v>
      </c>
      <c r="I8425" s="4" t="str">
        <f>LOWER(SUBSTITUTE(SUBSTITUTE(SUBSTITUTE(SUBSTITUTE(SUBSTITUTE(SUBSTITUTE(SUBSTITUTE(B8425,"S.L.",""),"SL",""),"S.A.",""),"SA","")," ",""),".",""),",",""))&amp;".com"</f>
        <v>accorhotelesespaña.com</v>
      </c>
      <c r="J8425" s="5" t="s">
        <v>18</v>
      </c>
      <c r="K8425" s="4" t="s">
        <v>42</v>
      </c>
    </row>
    <row r="8426">
      <c r="A8426" s="4">
        <v>2762.0</v>
      </c>
      <c r="B8426" s="5" t="s">
        <v>43188</v>
      </c>
      <c r="C8426" s="5" t="s">
        <v>43189</v>
      </c>
      <c r="D8426" s="6" t="s">
        <v>43190</v>
      </c>
      <c r="E8426" s="5" t="s">
        <v>29573</v>
      </c>
      <c r="F8426" s="5" t="s">
        <v>29573</v>
      </c>
      <c r="G8426" s="6" t="s">
        <v>43191</v>
      </c>
      <c r="H8426" s="5" t="s">
        <v>43192</v>
      </c>
      <c r="I8426" s="9" t="s">
        <v>43193</v>
      </c>
      <c r="J8426" s="5" t="s">
        <v>463</v>
      </c>
      <c r="K8426" s="4" t="s">
        <v>42</v>
      </c>
    </row>
    <row r="8427">
      <c r="A8427" s="4">
        <v>2761.0</v>
      </c>
      <c r="B8427" s="5" t="s">
        <v>43194</v>
      </c>
      <c r="C8427" s="5" t="s">
        <v>43195</v>
      </c>
      <c r="D8427" s="6" t="s">
        <v>43196</v>
      </c>
      <c r="E8427" s="5" t="s">
        <v>29573</v>
      </c>
      <c r="F8427" s="5" t="s">
        <v>29573</v>
      </c>
      <c r="G8427" s="6" t="s">
        <v>43197</v>
      </c>
      <c r="H8427" s="5" t="s">
        <v>43198</v>
      </c>
      <c r="I8427" s="8" t="s">
        <v>43199</v>
      </c>
      <c r="J8427" s="5" t="s">
        <v>463</v>
      </c>
      <c r="K8427" s="5" t="s">
        <v>254</v>
      </c>
    </row>
    <row r="8428">
      <c r="A8428" s="4">
        <v>2760.0</v>
      </c>
      <c r="B8428" s="5" t="s">
        <v>43200</v>
      </c>
      <c r="C8428" s="5" t="s">
        <v>43201</v>
      </c>
      <c r="D8428" s="6" t="s">
        <v>43202</v>
      </c>
      <c r="E8428" s="5" t="s">
        <v>29573</v>
      </c>
      <c r="F8428" s="5" t="s">
        <v>29573</v>
      </c>
      <c r="G8428" s="6" t="s">
        <v>43203</v>
      </c>
      <c r="H8428" s="5" t="s">
        <v>43204</v>
      </c>
      <c r="I8428" s="8" t="s">
        <v>2682</v>
      </c>
      <c r="J8428" s="5" t="s">
        <v>42</v>
      </c>
      <c r="K8428" s="5" t="s">
        <v>5713</v>
      </c>
    </row>
    <row r="8429">
      <c r="A8429" s="4">
        <v>2759.0</v>
      </c>
      <c r="B8429" s="5" t="s">
        <v>43205</v>
      </c>
      <c r="C8429" s="5" t="s">
        <v>43206</v>
      </c>
      <c r="D8429" s="6" t="s">
        <v>43207</v>
      </c>
      <c r="E8429" s="5" t="s">
        <v>43159</v>
      </c>
      <c r="F8429" s="5" t="s">
        <v>29573</v>
      </c>
      <c r="G8429" s="6" t="s">
        <v>43208</v>
      </c>
      <c r="H8429" s="20" t="s">
        <v>43209</v>
      </c>
      <c r="I8429" s="18" t="s">
        <v>43210</v>
      </c>
      <c r="J8429" s="5" t="s">
        <v>42</v>
      </c>
      <c r="K8429" s="4" t="s">
        <v>42</v>
      </c>
    </row>
    <row r="8430">
      <c r="A8430" s="4">
        <v>2758.0</v>
      </c>
      <c r="B8430" s="5" t="s">
        <v>43211</v>
      </c>
      <c r="C8430" s="5" t="s">
        <v>43212</v>
      </c>
      <c r="D8430" s="6" t="s">
        <v>43213</v>
      </c>
      <c r="E8430" s="5" t="s">
        <v>43159</v>
      </c>
      <c r="F8430" s="5" t="s">
        <v>29573</v>
      </c>
      <c r="G8430" s="6" t="s">
        <v>43214</v>
      </c>
      <c r="H8430" s="5" t="s">
        <v>43215</v>
      </c>
      <c r="I8430" s="8" t="s">
        <v>43216</v>
      </c>
      <c r="J8430" s="5" t="s">
        <v>42</v>
      </c>
      <c r="K8430" s="4" t="s">
        <v>42</v>
      </c>
    </row>
    <row r="8431">
      <c r="A8431" s="4">
        <v>2757.0</v>
      </c>
      <c r="B8431" s="5" t="s">
        <v>43217</v>
      </c>
      <c r="C8431" s="5" t="s">
        <v>43218</v>
      </c>
      <c r="D8431" s="6" t="s">
        <v>43219</v>
      </c>
      <c r="E8431" s="5" t="s">
        <v>43220</v>
      </c>
      <c r="F8431" s="5" t="s">
        <v>29573</v>
      </c>
      <c r="G8431" s="6" t="s">
        <v>43221</v>
      </c>
      <c r="H8431" s="5" t="s">
        <v>43222</v>
      </c>
      <c r="I8431" s="8" t="s">
        <v>43223</v>
      </c>
      <c r="J8431" s="5" t="s">
        <v>42</v>
      </c>
      <c r="K8431" s="5" t="s">
        <v>184</v>
      </c>
    </row>
    <row r="8432">
      <c r="A8432" s="4">
        <v>2756.0</v>
      </c>
      <c r="B8432" s="5" t="s">
        <v>43224</v>
      </c>
      <c r="C8432" s="5" t="s">
        <v>43225</v>
      </c>
      <c r="D8432" s="6" t="s">
        <v>43226</v>
      </c>
      <c r="E8432" s="5" t="s">
        <v>29573</v>
      </c>
      <c r="F8432" s="5" t="s">
        <v>29573</v>
      </c>
      <c r="G8432" s="6" t="s">
        <v>43227</v>
      </c>
      <c r="H8432" s="5" t="s">
        <v>43228</v>
      </c>
      <c r="I8432" s="8" t="s">
        <v>43229</v>
      </c>
      <c r="J8432" s="5" t="s">
        <v>42</v>
      </c>
      <c r="K8432" s="5" t="s">
        <v>553</v>
      </c>
    </row>
    <row r="8433">
      <c r="A8433" s="4">
        <v>2755.0</v>
      </c>
      <c r="B8433" s="5" t="s">
        <v>43230</v>
      </c>
      <c r="C8433" s="5" t="s">
        <v>43231</v>
      </c>
      <c r="D8433" s="6" t="s">
        <v>43232</v>
      </c>
      <c r="E8433" s="5" t="s">
        <v>29573</v>
      </c>
      <c r="F8433" s="5" t="s">
        <v>29573</v>
      </c>
      <c r="G8433" s="6" t="s">
        <v>43233</v>
      </c>
      <c r="H8433" s="5" t="s">
        <v>43234</v>
      </c>
      <c r="I8433" s="9" t="s">
        <v>43235</v>
      </c>
      <c r="J8433" s="5" t="s">
        <v>108</v>
      </c>
      <c r="K8433" s="5" t="s">
        <v>553</v>
      </c>
    </row>
    <row r="8434">
      <c r="A8434" s="4">
        <v>2754.0</v>
      </c>
      <c r="B8434" s="5" t="s">
        <v>43236</v>
      </c>
      <c r="C8434" s="5" t="s">
        <v>43237</v>
      </c>
      <c r="D8434" s="6" t="s">
        <v>43238</v>
      </c>
      <c r="E8434" s="5" t="s">
        <v>29573</v>
      </c>
      <c r="F8434" s="5" t="s">
        <v>29573</v>
      </c>
      <c r="G8434" s="6" t="s">
        <v>43239</v>
      </c>
      <c r="H8434" s="5" t="s">
        <v>43240</v>
      </c>
      <c r="I8434" s="8" t="s">
        <v>42214</v>
      </c>
      <c r="J8434" s="5" t="s">
        <v>108</v>
      </c>
      <c r="K8434" s="5" t="s">
        <v>19</v>
      </c>
    </row>
    <row r="8435">
      <c r="A8435" s="4">
        <v>2753.0</v>
      </c>
      <c r="B8435" s="5" t="s">
        <v>43241</v>
      </c>
      <c r="C8435" s="5" t="s">
        <v>43242</v>
      </c>
      <c r="D8435" s="6" t="s">
        <v>43243</v>
      </c>
      <c r="E8435" s="5" t="s">
        <v>43244</v>
      </c>
      <c r="F8435" s="5" t="s">
        <v>29573</v>
      </c>
      <c r="G8435" s="6" t="s">
        <v>43245</v>
      </c>
      <c r="H8435" s="5" t="s">
        <v>43246</v>
      </c>
      <c r="I8435" s="9" t="s">
        <v>43247</v>
      </c>
      <c r="J8435" s="5" t="s">
        <v>42</v>
      </c>
      <c r="K8435" s="5" t="s">
        <v>201</v>
      </c>
    </row>
    <row r="8436">
      <c r="A8436" s="4">
        <v>2752.0</v>
      </c>
      <c r="B8436" s="5" t="s">
        <v>43248</v>
      </c>
      <c r="C8436" s="5" t="s">
        <v>43249</v>
      </c>
      <c r="D8436" s="6" t="s">
        <v>43250</v>
      </c>
      <c r="E8436" s="5" t="s">
        <v>43251</v>
      </c>
      <c r="F8436" s="5" t="s">
        <v>29573</v>
      </c>
      <c r="G8436" s="6" t="s">
        <v>43252</v>
      </c>
      <c r="H8436" s="5" t="s">
        <v>43253</v>
      </c>
      <c r="I8436" s="8" t="s">
        <v>43254</v>
      </c>
      <c r="J8436" s="5" t="s">
        <v>93</v>
      </c>
      <c r="K8436" s="5" t="s">
        <v>2996</v>
      </c>
    </row>
    <row r="8437">
      <c r="A8437" s="4">
        <v>2751.0</v>
      </c>
      <c r="B8437" s="5" t="s">
        <v>43255</v>
      </c>
      <c r="C8437" s="5" t="s">
        <v>43256</v>
      </c>
      <c r="D8437" s="6" t="s">
        <v>43250</v>
      </c>
      <c r="E8437" s="5" t="s">
        <v>43251</v>
      </c>
      <c r="F8437" s="5" t="s">
        <v>29573</v>
      </c>
      <c r="G8437" s="6" t="s">
        <v>43257</v>
      </c>
      <c r="H8437" s="5" t="s">
        <v>43258</v>
      </c>
      <c r="I8437" s="8" t="s">
        <v>43259</v>
      </c>
      <c r="J8437" s="5" t="s">
        <v>18</v>
      </c>
      <c r="K8437" s="5" t="s">
        <v>1410</v>
      </c>
    </row>
    <row r="8438">
      <c r="A8438" s="4">
        <v>2750.0</v>
      </c>
      <c r="B8438" s="5" t="s">
        <v>43260</v>
      </c>
      <c r="C8438" s="5" t="s">
        <v>43261</v>
      </c>
      <c r="D8438" s="6" t="s">
        <v>43250</v>
      </c>
      <c r="E8438" s="5" t="s">
        <v>43251</v>
      </c>
      <c r="F8438" s="5" t="s">
        <v>29573</v>
      </c>
      <c r="G8438" s="6" t="s">
        <v>43262</v>
      </c>
      <c r="H8438" s="7" t="s">
        <v>43263</v>
      </c>
      <c r="I8438" s="8" t="str">
        <f>LOWER(SUBSTITUTE(SUBSTITUTE(SUBSTITUTE(SUBSTITUTE(SUBSTITUTE(SUBSTITUTE(SUBSTITUTE(B8438,"S.L.",""),"SL",""),"S.A.",""),"SA","")," ",""),".",""),",",""))&amp;".com"</f>
        <v>apartamentoselpinarii.com</v>
      </c>
      <c r="J8438" s="5" t="s">
        <v>108</v>
      </c>
      <c r="K8438" s="4" t="s">
        <v>42</v>
      </c>
    </row>
    <row r="8439">
      <c r="A8439" s="4">
        <v>2749.0</v>
      </c>
      <c r="B8439" s="5" t="s">
        <v>43264</v>
      </c>
      <c r="C8439" s="5" t="s">
        <v>43265</v>
      </c>
      <c r="D8439" s="6" t="s">
        <v>43250</v>
      </c>
      <c r="E8439" s="5" t="s">
        <v>43251</v>
      </c>
      <c r="F8439" s="5" t="s">
        <v>29573</v>
      </c>
      <c r="G8439" s="6" t="s">
        <v>43266</v>
      </c>
      <c r="H8439" s="5" t="s">
        <v>43258</v>
      </c>
      <c r="I8439" s="8" t="s">
        <v>43259</v>
      </c>
      <c r="J8439" s="5" t="s">
        <v>108</v>
      </c>
      <c r="K8439" s="5" t="s">
        <v>9767</v>
      </c>
    </row>
    <row r="8440">
      <c r="A8440" s="4">
        <v>2748.0</v>
      </c>
      <c r="B8440" s="5" t="s">
        <v>43267</v>
      </c>
      <c r="C8440" s="5" t="s">
        <v>43268</v>
      </c>
      <c r="D8440" s="6" t="s">
        <v>43250</v>
      </c>
      <c r="E8440" s="5" t="s">
        <v>43251</v>
      </c>
      <c r="F8440" s="5" t="s">
        <v>29573</v>
      </c>
      <c r="G8440" s="6" t="s">
        <v>43269</v>
      </c>
      <c r="H8440" s="5" t="s">
        <v>43270</v>
      </c>
      <c r="I8440" s="8" t="s">
        <v>43271</v>
      </c>
      <c r="J8440" s="5" t="s">
        <v>93</v>
      </c>
      <c r="K8440" s="5" t="s">
        <v>109</v>
      </c>
    </row>
    <row r="8441">
      <c r="A8441" s="4">
        <v>2747.0</v>
      </c>
      <c r="B8441" s="5" t="s">
        <v>43272</v>
      </c>
      <c r="C8441" s="5" t="s">
        <v>43273</v>
      </c>
      <c r="D8441" s="6" t="s">
        <v>43250</v>
      </c>
      <c r="E8441" s="5" t="s">
        <v>43251</v>
      </c>
      <c r="F8441" s="5" t="s">
        <v>29573</v>
      </c>
      <c r="G8441" s="6" t="s">
        <v>43274</v>
      </c>
      <c r="H8441" s="5" t="s">
        <v>43275</v>
      </c>
      <c r="I8441" s="8" t="s">
        <v>43276</v>
      </c>
      <c r="J8441" s="5" t="s">
        <v>93</v>
      </c>
      <c r="K8441" s="5" t="s">
        <v>33611</v>
      </c>
    </row>
    <row r="8442">
      <c r="A8442" s="4">
        <v>2746.0</v>
      </c>
      <c r="B8442" s="5" t="s">
        <v>43277</v>
      </c>
      <c r="C8442" s="5" t="s">
        <v>43278</v>
      </c>
      <c r="D8442" s="6" t="s">
        <v>43250</v>
      </c>
      <c r="E8442" s="5" t="s">
        <v>43251</v>
      </c>
      <c r="F8442" s="5" t="s">
        <v>29573</v>
      </c>
      <c r="G8442" s="6" t="s">
        <v>43279</v>
      </c>
      <c r="H8442" s="5" t="s">
        <v>43280</v>
      </c>
      <c r="I8442" s="8" t="s">
        <v>43281</v>
      </c>
      <c r="J8442" s="5" t="s">
        <v>42</v>
      </c>
      <c r="K8442" s="5" t="s">
        <v>184</v>
      </c>
    </row>
    <row r="8443">
      <c r="A8443" s="4">
        <v>2745.0</v>
      </c>
      <c r="B8443" s="5" t="s">
        <v>43282</v>
      </c>
      <c r="C8443" s="5" t="s">
        <v>43283</v>
      </c>
      <c r="D8443" s="6" t="s">
        <v>41866</v>
      </c>
      <c r="E8443" s="5" t="s">
        <v>41867</v>
      </c>
      <c r="F8443" s="5" t="s">
        <v>29573</v>
      </c>
      <c r="G8443" s="6" t="s">
        <v>43284</v>
      </c>
      <c r="H8443" s="5" t="s">
        <v>43285</v>
      </c>
      <c r="I8443" s="8" t="s">
        <v>43286</v>
      </c>
      <c r="J8443" s="5" t="s">
        <v>42</v>
      </c>
      <c r="K8443" s="4" t="s">
        <v>42</v>
      </c>
    </row>
    <row r="8444">
      <c r="A8444" s="4">
        <v>2744.0</v>
      </c>
      <c r="B8444" s="5" t="s">
        <v>43287</v>
      </c>
      <c r="C8444" s="5" t="s">
        <v>43288</v>
      </c>
      <c r="D8444" s="6" t="s">
        <v>42211</v>
      </c>
      <c r="E8444" s="5" t="s">
        <v>29573</v>
      </c>
      <c r="F8444" s="5" t="s">
        <v>29573</v>
      </c>
      <c r="G8444" s="6" t="s">
        <v>43289</v>
      </c>
      <c r="H8444" s="5" t="s">
        <v>43290</v>
      </c>
      <c r="I8444" s="8" t="s">
        <v>43291</v>
      </c>
      <c r="J8444" s="5" t="s">
        <v>18</v>
      </c>
      <c r="K8444" s="5" t="s">
        <v>721</v>
      </c>
    </row>
    <row r="8445">
      <c r="A8445" s="4">
        <v>2743.0</v>
      </c>
      <c r="B8445" s="5" t="s">
        <v>43292</v>
      </c>
      <c r="C8445" s="5" t="s">
        <v>43293</v>
      </c>
      <c r="D8445" s="6" t="s">
        <v>43182</v>
      </c>
      <c r="E8445" s="5" t="s">
        <v>43183</v>
      </c>
      <c r="F8445" s="5" t="s">
        <v>29573</v>
      </c>
      <c r="G8445" s="6" t="s">
        <v>43294</v>
      </c>
      <c r="H8445" s="5" t="s">
        <v>43295</v>
      </c>
      <c r="I8445" s="8" t="s">
        <v>10667</v>
      </c>
      <c r="J8445" s="5" t="s">
        <v>18</v>
      </c>
      <c r="K8445" s="5" t="s">
        <v>2119</v>
      </c>
    </row>
    <row r="8446">
      <c r="A8446" s="4">
        <v>2742.0</v>
      </c>
      <c r="B8446" s="5" t="s">
        <v>43296</v>
      </c>
      <c r="C8446" s="5" t="s">
        <v>43297</v>
      </c>
      <c r="D8446" s="6" t="s">
        <v>43298</v>
      </c>
      <c r="E8446" s="5" t="s">
        <v>43299</v>
      </c>
      <c r="F8446" s="5" t="s">
        <v>29573</v>
      </c>
      <c r="G8446" s="6" t="s">
        <v>43300</v>
      </c>
      <c r="H8446" s="20" t="s">
        <v>43301</v>
      </c>
      <c r="I8446" s="18" t="s">
        <v>43302</v>
      </c>
      <c r="J8446" s="5" t="s">
        <v>51</v>
      </c>
      <c r="K8446" s="5" t="s">
        <v>1985</v>
      </c>
    </row>
    <row r="8447">
      <c r="A8447" s="4">
        <v>2741.0</v>
      </c>
      <c r="B8447" s="5" t="s">
        <v>43303</v>
      </c>
      <c r="C8447" s="5" t="s">
        <v>43304</v>
      </c>
      <c r="D8447" s="6" t="s">
        <v>43305</v>
      </c>
      <c r="E8447" s="5" t="s">
        <v>43306</v>
      </c>
      <c r="F8447" s="5" t="s">
        <v>29573</v>
      </c>
      <c r="G8447" s="6" t="s">
        <v>43307</v>
      </c>
      <c r="H8447" s="5" t="s">
        <v>43308</v>
      </c>
      <c r="I8447" s="8" t="s">
        <v>43309</v>
      </c>
      <c r="J8447" s="5" t="s">
        <v>18</v>
      </c>
      <c r="K8447" s="5" t="s">
        <v>35</v>
      </c>
    </row>
    <row r="8448">
      <c r="A8448" s="4">
        <v>2740.0</v>
      </c>
      <c r="B8448" s="5" t="s">
        <v>43310</v>
      </c>
      <c r="C8448" s="5" t="s">
        <v>43311</v>
      </c>
      <c r="D8448" s="6" t="s">
        <v>43312</v>
      </c>
      <c r="E8448" s="5" t="s">
        <v>43313</v>
      </c>
      <c r="F8448" s="5" t="s">
        <v>29573</v>
      </c>
      <c r="G8448" s="6" t="s">
        <v>43314</v>
      </c>
      <c r="H8448" s="5" t="s">
        <v>43315</v>
      </c>
      <c r="I8448" s="9" t="s">
        <v>43316</v>
      </c>
      <c r="J8448" s="5" t="s">
        <v>51</v>
      </c>
      <c r="K8448" s="5" t="s">
        <v>4685</v>
      </c>
    </row>
    <row r="8449">
      <c r="A8449" s="4">
        <v>2739.0</v>
      </c>
      <c r="B8449" s="5" t="s">
        <v>43317</v>
      </c>
      <c r="C8449" s="5" t="s">
        <v>43318</v>
      </c>
      <c r="D8449" s="6" t="s">
        <v>43319</v>
      </c>
      <c r="E8449" s="5" t="s">
        <v>43320</v>
      </c>
      <c r="F8449" s="5" t="s">
        <v>29573</v>
      </c>
      <c r="G8449" s="6" t="s">
        <v>43321</v>
      </c>
      <c r="H8449" s="5" t="s">
        <v>43322</v>
      </c>
      <c r="I8449" s="8" t="s">
        <v>43323</v>
      </c>
      <c r="J8449" s="5" t="s">
        <v>108</v>
      </c>
      <c r="K8449" s="5" t="s">
        <v>66</v>
      </c>
    </row>
    <row r="8450">
      <c r="A8450" s="4">
        <v>2738.0</v>
      </c>
      <c r="B8450" s="5" t="s">
        <v>8937</v>
      </c>
      <c r="C8450" s="5" t="s">
        <v>43324</v>
      </c>
      <c r="D8450" s="6" t="s">
        <v>43319</v>
      </c>
      <c r="E8450" s="5" t="s">
        <v>43320</v>
      </c>
      <c r="F8450" s="5" t="s">
        <v>29573</v>
      </c>
      <c r="G8450" s="6" t="s">
        <v>43325</v>
      </c>
      <c r="H8450" s="5" t="s">
        <v>43326</v>
      </c>
      <c r="I8450" s="8" t="s">
        <v>9697</v>
      </c>
      <c r="J8450" s="5" t="s">
        <v>42</v>
      </c>
      <c r="K8450" s="5" t="s">
        <v>975</v>
      </c>
    </row>
    <row r="8451">
      <c r="A8451" s="4">
        <v>2737.0</v>
      </c>
      <c r="B8451" s="5" t="s">
        <v>43327</v>
      </c>
      <c r="C8451" s="5" t="s">
        <v>43328</v>
      </c>
      <c r="D8451" s="6" t="s">
        <v>42483</v>
      </c>
      <c r="E8451" s="5" t="s">
        <v>29573</v>
      </c>
      <c r="F8451" s="5" t="s">
        <v>29573</v>
      </c>
      <c r="G8451" s="6" t="s">
        <v>43329</v>
      </c>
      <c r="H8451" s="5" t="s">
        <v>43330</v>
      </c>
      <c r="I8451" s="8" t="s">
        <v>43331</v>
      </c>
      <c r="J8451" s="5" t="s">
        <v>42</v>
      </c>
      <c r="K8451" s="4" t="s">
        <v>42</v>
      </c>
    </row>
    <row r="8452">
      <c r="A8452" s="4">
        <v>2736.0</v>
      </c>
      <c r="B8452" s="5" t="s">
        <v>43332</v>
      </c>
      <c r="C8452" s="5" t="s">
        <v>43333</v>
      </c>
      <c r="D8452" s="6" t="s">
        <v>43334</v>
      </c>
      <c r="E8452" s="5" t="s">
        <v>43335</v>
      </c>
      <c r="F8452" s="5" t="s">
        <v>29573</v>
      </c>
      <c r="G8452" s="6" t="s">
        <v>43336</v>
      </c>
      <c r="H8452" s="5" t="s">
        <v>43337</v>
      </c>
      <c r="I8452" s="8" t="s">
        <v>25399</v>
      </c>
      <c r="J8452" s="5" t="s">
        <v>18</v>
      </c>
      <c r="K8452" s="5" t="s">
        <v>5408</v>
      </c>
    </row>
    <row r="8453">
      <c r="A8453" s="4">
        <v>2735.0</v>
      </c>
      <c r="B8453" s="5" t="s">
        <v>43338</v>
      </c>
      <c r="C8453" s="5" t="s">
        <v>43339</v>
      </c>
      <c r="D8453" s="6" t="s">
        <v>43319</v>
      </c>
      <c r="E8453" s="5" t="s">
        <v>43320</v>
      </c>
      <c r="F8453" s="5" t="s">
        <v>29573</v>
      </c>
      <c r="G8453" s="6" t="s">
        <v>43340</v>
      </c>
      <c r="H8453" s="5" t="s">
        <v>43341</v>
      </c>
      <c r="I8453" s="8" t="s">
        <v>43342</v>
      </c>
      <c r="J8453" s="5" t="s">
        <v>108</v>
      </c>
      <c r="K8453" s="5" t="s">
        <v>22022</v>
      </c>
    </row>
    <row r="8454">
      <c r="A8454" s="4">
        <v>2734.0</v>
      </c>
      <c r="B8454" s="5" t="s">
        <v>43343</v>
      </c>
      <c r="C8454" s="5" t="s">
        <v>43344</v>
      </c>
      <c r="D8454" s="6" t="s">
        <v>43250</v>
      </c>
      <c r="E8454" s="5" t="s">
        <v>43251</v>
      </c>
      <c r="F8454" s="5" t="s">
        <v>29573</v>
      </c>
      <c r="G8454" s="6" t="s">
        <v>43345</v>
      </c>
      <c r="H8454" s="7" t="s">
        <v>43346</v>
      </c>
      <c r="I8454" s="8" t="str">
        <f>LOWER(SUBSTITUTE(SUBSTITUTE(SUBSTITUTE(SUBSTITUTE(SUBSTITUTE(SUBSTITUTE(SUBSTITUTE(B8454,"S.L.",""),"SL",""),"S.A.",""),"SA","")," ",""),".",""),",",""))&amp;".com"</f>
        <v>ratogaplatja.com</v>
      </c>
      <c r="J8454" s="5" t="s">
        <v>93</v>
      </c>
      <c r="K8454" s="5" t="s">
        <v>420</v>
      </c>
    </row>
    <row r="8455">
      <c r="A8455" s="4">
        <v>2733.0</v>
      </c>
      <c r="B8455" s="5" t="s">
        <v>43347</v>
      </c>
      <c r="C8455" s="5" t="s">
        <v>43348</v>
      </c>
      <c r="D8455" s="6" t="s">
        <v>43250</v>
      </c>
      <c r="E8455" s="5" t="s">
        <v>43251</v>
      </c>
      <c r="F8455" s="5" t="s">
        <v>29573</v>
      </c>
      <c r="G8455" s="6" t="s">
        <v>43349</v>
      </c>
      <c r="H8455" s="5" t="s">
        <v>43350</v>
      </c>
      <c r="I8455" s="9" t="s">
        <v>43351</v>
      </c>
      <c r="J8455" s="5" t="s">
        <v>42</v>
      </c>
      <c r="K8455" s="4" t="s">
        <v>42</v>
      </c>
    </row>
    <row r="8456">
      <c r="A8456" s="4">
        <v>2732.0</v>
      </c>
      <c r="B8456" s="5" t="s">
        <v>43352</v>
      </c>
      <c r="C8456" s="5" t="s">
        <v>43353</v>
      </c>
      <c r="D8456" s="6" t="s">
        <v>43250</v>
      </c>
      <c r="E8456" s="5" t="s">
        <v>43251</v>
      </c>
      <c r="F8456" s="5" t="s">
        <v>29573</v>
      </c>
      <c r="G8456" s="6" t="s">
        <v>43354</v>
      </c>
      <c r="H8456" s="5" t="s">
        <v>43355</v>
      </c>
      <c r="I8456" s="8" t="s">
        <v>43356</v>
      </c>
      <c r="J8456" s="5" t="s">
        <v>93</v>
      </c>
      <c r="K8456" s="5" t="s">
        <v>1086</v>
      </c>
    </row>
    <row r="8457">
      <c r="A8457" s="4">
        <v>2731.0</v>
      </c>
      <c r="B8457" s="5" t="s">
        <v>43357</v>
      </c>
      <c r="C8457" s="5" t="s">
        <v>43358</v>
      </c>
      <c r="D8457" s="6" t="s">
        <v>43250</v>
      </c>
      <c r="E8457" s="5" t="s">
        <v>43251</v>
      </c>
      <c r="F8457" s="5" t="s">
        <v>29573</v>
      </c>
      <c r="G8457" s="6" t="s">
        <v>43359</v>
      </c>
      <c r="H8457" s="5" t="s">
        <v>43360</v>
      </c>
      <c r="I8457" s="8" t="s">
        <v>43361</v>
      </c>
      <c r="J8457" s="5" t="s">
        <v>42</v>
      </c>
      <c r="K8457" s="5" t="s">
        <v>1144</v>
      </c>
    </row>
    <row r="8458">
      <c r="A8458" s="4">
        <v>2729.0</v>
      </c>
      <c r="B8458" s="5" t="s">
        <v>43362</v>
      </c>
      <c r="C8458" s="5" t="s">
        <v>43363</v>
      </c>
      <c r="D8458" s="6" t="s">
        <v>43250</v>
      </c>
      <c r="E8458" s="5" t="s">
        <v>43251</v>
      </c>
      <c r="F8458" s="5" t="s">
        <v>29573</v>
      </c>
      <c r="G8458" s="6" t="s">
        <v>43364</v>
      </c>
      <c r="H8458" s="5" t="s">
        <v>43365</v>
      </c>
      <c r="I8458" s="8" t="s">
        <v>43366</v>
      </c>
      <c r="J8458" s="5" t="s">
        <v>18</v>
      </c>
      <c r="K8458" s="4" t="s">
        <v>42</v>
      </c>
    </row>
    <row r="8459">
      <c r="A8459" s="4">
        <v>2728.0</v>
      </c>
      <c r="B8459" s="5" t="s">
        <v>43367</v>
      </c>
      <c r="C8459" s="5" t="s">
        <v>43368</v>
      </c>
      <c r="D8459" s="6" t="s">
        <v>43250</v>
      </c>
      <c r="E8459" s="5" t="s">
        <v>43251</v>
      </c>
      <c r="F8459" s="5" t="s">
        <v>29573</v>
      </c>
      <c r="G8459" s="6" t="s">
        <v>43364</v>
      </c>
      <c r="H8459" s="5" t="s">
        <v>43369</v>
      </c>
      <c r="I8459" s="8" t="s">
        <v>43370</v>
      </c>
      <c r="J8459" s="5" t="s">
        <v>18</v>
      </c>
      <c r="K8459" s="5" t="s">
        <v>517</v>
      </c>
    </row>
    <row r="8460">
      <c r="A8460" s="4">
        <v>2730.0</v>
      </c>
      <c r="B8460" s="5" t="s">
        <v>43362</v>
      </c>
      <c r="C8460" s="5" t="s">
        <v>43371</v>
      </c>
      <c r="D8460" s="6" t="s">
        <v>37808</v>
      </c>
      <c r="E8460" s="5" t="s">
        <v>37644</v>
      </c>
      <c r="F8460" s="5" t="s">
        <v>37644</v>
      </c>
      <c r="G8460" s="6" t="s">
        <v>43364</v>
      </c>
      <c r="H8460" s="7" t="s">
        <v>43372</v>
      </c>
      <c r="I8460" s="18" t="s">
        <v>43373</v>
      </c>
      <c r="J8460" s="5" t="s">
        <v>18</v>
      </c>
      <c r="K8460" s="4" t="s">
        <v>42</v>
      </c>
    </row>
    <row r="8461">
      <c r="A8461" s="4">
        <v>2727.0</v>
      </c>
      <c r="B8461" s="5" t="s">
        <v>43374</v>
      </c>
      <c r="C8461" s="5" t="s">
        <v>43375</v>
      </c>
      <c r="D8461" s="6" t="s">
        <v>43319</v>
      </c>
      <c r="E8461" s="5" t="s">
        <v>43320</v>
      </c>
      <c r="F8461" s="5" t="s">
        <v>29573</v>
      </c>
      <c r="G8461" s="6" t="s">
        <v>43376</v>
      </c>
      <c r="H8461" s="5" t="s">
        <v>43377</v>
      </c>
      <c r="I8461" s="8" t="s">
        <v>41</v>
      </c>
      <c r="J8461" s="5" t="s">
        <v>108</v>
      </c>
      <c r="K8461" s="5" t="s">
        <v>14078</v>
      </c>
    </row>
    <row r="8462">
      <c r="A8462" s="4">
        <v>2726.0</v>
      </c>
      <c r="B8462" s="5" t="s">
        <v>43378</v>
      </c>
      <c r="C8462" s="5" t="s">
        <v>43379</v>
      </c>
      <c r="D8462" s="6" t="s">
        <v>43380</v>
      </c>
      <c r="E8462" s="5" t="s">
        <v>43381</v>
      </c>
      <c r="F8462" s="5" t="s">
        <v>29573</v>
      </c>
      <c r="G8462" s="6" t="s">
        <v>43382</v>
      </c>
      <c r="H8462" s="7" t="s">
        <v>43383</v>
      </c>
      <c r="I8462" s="8" t="str">
        <f>LOWER(SUBSTITUTE(SUBSTITUTE(SUBSTITUTE(SUBSTITUTE(SUBSTITUTE(SUBSTITUTE(SUBSTITUTE(B8462,"S.L.",""),"SL",""),"S.A.",""),"SA","")," ",""),".",""),",",""))&amp;".com"</f>
        <v>bonanovaaparthotel.com</v>
      </c>
      <c r="J8462" s="5" t="s">
        <v>42</v>
      </c>
      <c r="K8462" s="4" t="s">
        <v>42</v>
      </c>
    </row>
    <row r="8463">
      <c r="A8463" s="4">
        <v>2725.0</v>
      </c>
      <c r="B8463" s="5" t="s">
        <v>43384</v>
      </c>
      <c r="C8463" s="5" t="s">
        <v>43385</v>
      </c>
      <c r="D8463" s="6" t="s">
        <v>43312</v>
      </c>
      <c r="E8463" s="5" t="s">
        <v>43313</v>
      </c>
      <c r="F8463" s="5" t="s">
        <v>29573</v>
      </c>
      <c r="G8463" s="6" t="s">
        <v>43386</v>
      </c>
      <c r="H8463" s="5" t="s">
        <v>43387</v>
      </c>
      <c r="I8463" s="8" t="s">
        <v>43388</v>
      </c>
      <c r="J8463" s="5" t="s">
        <v>232</v>
      </c>
      <c r="K8463" s="5" t="s">
        <v>1427</v>
      </c>
    </row>
    <row r="8464">
      <c r="A8464" s="4">
        <v>2724.0</v>
      </c>
      <c r="B8464" s="5" t="s">
        <v>43389</v>
      </c>
      <c r="C8464" s="5" t="s">
        <v>43390</v>
      </c>
      <c r="D8464" s="6" t="s">
        <v>43250</v>
      </c>
      <c r="E8464" s="5" t="s">
        <v>41762</v>
      </c>
      <c r="F8464" s="5" t="s">
        <v>29573</v>
      </c>
      <c r="G8464" s="6" t="s">
        <v>43391</v>
      </c>
      <c r="H8464" s="7" t="s">
        <v>43392</v>
      </c>
      <c r="I8464" s="8" t="str">
        <f>LOWER(SUBSTITUTE(SUBSTITUTE(SUBSTITUTE(SUBSTITUTE(SUBSTITUTE(SUBSTITUTE(SUBSTITUTE(B8464,"S.L.",""),"SL",""),"S.A.",""),"SA","")," ",""),".",""),",",""))&amp;".com"</f>
        <v>hotelquim.com</v>
      </c>
      <c r="J8464" s="5" t="s">
        <v>108</v>
      </c>
      <c r="K8464" s="4" t="s">
        <v>42</v>
      </c>
    </row>
    <row r="8465">
      <c r="A8465" s="4">
        <v>2723.0</v>
      </c>
      <c r="B8465" s="5" t="s">
        <v>43393</v>
      </c>
      <c r="C8465" s="5" t="s">
        <v>43394</v>
      </c>
      <c r="D8465" s="6" t="s">
        <v>43124</v>
      </c>
      <c r="E8465" s="5" t="s">
        <v>29573</v>
      </c>
      <c r="F8465" s="5" t="s">
        <v>29573</v>
      </c>
      <c r="G8465" s="6" t="s">
        <v>43395</v>
      </c>
      <c r="H8465" s="5" t="s">
        <v>43396</v>
      </c>
      <c r="I8465" s="8" t="s">
        <v>43397</v>
      </c>
      <c r="J8465" s="5" t="s">
        <v>93</v>
      </c>
      <c r="K8465" s="4" t="s">
        <v>42</v>
      </c>
    </row>
    <row r="8466">
      <c r="A8466" s="4">
        <v>2722.0</v>
      </c>
      <c r="B8466" s="5" t="s">
        <v>43398</v>
      </c>
      <c r="C8466" s="5" t="s">
        <v>43399</v>
      </c>
      <c r="D8466" s="6" t="s">
        <v>43400</v>
      </c>
      <c r="E8466" s="5" t="s">
        <v>29573</v>
      </c>
      <c r="F8466" s="5" t="s">
        <v>29573</v>
      </c>
      <c r="G8466" s="6" t="s">
        <v>43401</v>
      </c>
      <c r="H8466" s="5" t="s">
        <v>43402</v>
      </c>
      <c r="I8466" s="8" t="s">
        <v>43403</v>
      </c>
      <c r="J8466" s="5" t="s">
        <v>108</v>
      </c>
      <c r="K8466" s="4" t="s">
        <v>42</v>
      </c>
    </row>
    <row r="8467">
      <c r="A8467" s="4">
        <v>2721.0</v>
      </c>
      <c r="B8467" s="5" t="s">
        <v>43404</v>
      </c>
      <c r="C8467" s="5" t="s">
        <v>43405</v>
      </c>
      <c r="D8467" s="6" t="s">
        <v>43406</v>
      </c>
      <c r="E8467" s="5" t="s">
        <v>29573</v>
      </c>
      <c r="F8467" s="5" t="s">
        <v>29573</v>
      </c>
      <c r="G8467" s="6" t="s">
        <v>43407</v>
      </c>
      <c r="H8467" s="5" t="s">
        <v>43408</v>
      </c>
      <c r="I8467" s="8" t="s">
        <v>43409</v>
      </c>
      <c r="J8467" s="5" t="s">
        <v>42</v>
      </c>
      <c r="K8467" s="4" t="s">
        <v>42</v>
      </c>
    </row>
    <row r="8468">
      <c r="A8468" s="4">
        <v>2720.0</v>
      </c>
      <c r="B8468" s="5" t="s">
        <v>43410</v>
      </c>
      <c r="C8468" s="5" t="s">
        <v>43411</v>
      </c>
      <c r="D8468" s="6" t="s">
        <v>43412</v>
      </c>
      <c r="E8468" s="5" t="s">
        <v>29573</v>
      </c>
      <c r="F8468" s="5" t="s">
        <v>29573</v>
      </c>
      <c r="G8468" s="6" t="s">
        <v>43413</v>
      </c>
      <c r="H8468" s="5" t="s">
        <v>43414</v>
      </c>
      <c r="I8468" s="8" t="s">
        <v>43415</v>
      </c>
      <c r="J8468" s="5" t="s">
        <v>93</v>
      </c>
      <c r="K8468" s="5" t="s">
        <v>25669</v>
      </c>
    </row>
    <row r="8469">
      <c r="A8469" s="4">
        <v>2719.0</v>
      </c>
      <c r="B8469" s="5" t="s">
        <v>43416</v>
      </c>
      <c r="C8469" s="5" t="s">
        <v>43417</v>
      </c>
      <c r="D8469" s="6" t="s">
        <v>43418</v>
      </c>
      <c r="E8469" s="5" t="s">
        <v>29573</v>
      </c>
      <c r="F8469" s="5" t="s">
        <v>29573</v>
      </c>
      <c r="G8469" s="6" t="s">
        <v>43419</v>
      </c>
      <c r="H8469" s="5" t="s">
        <v>27521</v>
      </c>
      <c r="I8469" s="8" t="s">
        <v>27522</v>
      </c>
      <c r="J8469" s="5" t="s">
        <v>108</v>
      </c>
      <c r="K8469" s="5" t="s">
        <v>15004</v>
      </c>
    </row>
    <row r="8470">
      <c r="A8470" s="4">
        <v>2718.0</v>
      </c>
      <c r="B8470" s="5" t="s">
        <v>43420</v>
      </c>
      <c r="C8470" s="5" t="s">
        <v>43421</v>
      </c>
      <c r="D8470" s="6" t="s">
        <v>43250</v>
      </c>
      <c r="E8470" s="5" t="s">
        <v>43251</v>
      </c>
      <c r="F8470" s="5" t="s">
        <v>29573</v>
      </c>
      <c r="G8470" s="6" t="s">
        <v>43422</v>
      </c>
      <c r="H8470" s="5" t="s">
        <v>43423</v>
      </c>
      <c r="I8470" s="8" t="s">
        <v>43259</v>
      </c>
      <c r="J8470" s="5" t="s">
        <v>42</v>
      </c>
      <c r="K8470" s="5" t="s">
        <v>7194</v>
      </c>
    </row>
    <row r="8471">
      <c r="A8471" s="4">
        <v>2717.0</v>
      </c>
      <c r="B8471" s="5" t="s">
        <v>43424</v>
      </c>
      <c r="C8471" s="5" t="s">
        <v>43425</v>
      </c>
      <c r="D8471" s="6" t="s">
        <v>43426</v>
      </c>
      <c r="E8471" s="5" t="s">
        <v>29573</v>
      </c>
      <c r="F8471" s="5" t="s">
        <v>29573</v>
      </c>
      <c r="G8471" s="6" t="s">
        <v>43427</v>
      </c>
      <c r="H8471" s="5" t="s">
        <v>43428</v>
      </c>
      <c r="I8471" s="8" t="s">
        <v>43429</v>
      </c>
      <c r="J8471" s="5" t="s">
        <v>42</v>
      </c>
      <c r="K8471" s="5" t="s">
        <v>23678</v>
      </c>
    </row>
    <row r="8472">
      <c r="A8472" s="4">
        <v>2716.0</v>
      </c>
      <c r="B8472" s="5" t="s">
        <v>43430</v>
      </c>
      <c r="C8472" s="5" t="s">
        <v>43431</v>
      </c>
      <c r="D8472" s="6" t="s">
        <v>41911</v>
      </c>
      <c r="E8472" s="5" t="s">
        <v>29573</v>
      </c>
      <c r="F8472" s="5" t="s">
        <v>29573</v>
      </c>
      <c r="G8472" s="6" t="s">
        <v>43432</v>
      </c>
      <c r="H8472" s="7" t="s">
        <v>43433</v>
      </c>
      <c r="I8472" s="18" t="s">
        <v>43434</v>
      </c>
      <c r="J8472" s="5" t="s">
        <v>463</v>
      </c>
      <c r="K8472" s="5" t="s">
        <v>498</v>
      </c>
    </row>
    <row r="8473">
      <c r="A8473" s="4">
        <v>2715.0</v>
      </c>
      <c r="B8473" s="5" t="s">
        <v>43435</v>
      </c>
      <c r="C8473" s="5" t="s">
        <v>43436</v>
      </c>
      <c r="D8473" s="6" t="s">
        <v>43219</v>
      </c>
      <c r="E8473" s="5" t="s">
        <v>43220</v>
      </c>
      <c r="F8473" s="5" t="s">
        <v>29573</v>
      </c>
      <c r="G8473" s="6" t="s">
        <v>43437</v>
      </c>
      <c r="H8473" s="5" t="s">
        <v>43438</v>
      </c>
      <c r="I8473" s="8" t="s">
        <v>26766</v>
      </c>
      <c r="J8473" s="5" t="s">
        <v>42</v>
      </c>
      <c r="K8473" s="5" t="s">
        <v>1050</v>
      </c>
    </row>
    <row r="8474">
      <c r="A8474" s="4">
        <v>2714.0</v>
      </c>
      <c r="B8474" s="5" t="s">
        <v>43439</v>
      </c>
      <c r="C8474" s="5" t="s">
        <v>43440</v>
      </c>
      <c r="D8474" s="6" t="s">
        <v>43190</v>
      </c>
      <c r="E8474" s="5" t="s">
        <v>29573</v>
      </c>
      <c r="F8474" s="5" t="s">
        <v>29573</v>
      </c>
      <c r="G8474" s="6" t="s">
        <v>43441</v>
      </c>
      <c r="H8474" s="5" t="s">
        <v>43442</v>
      </c>
      <c r="I8474" s="8" t="s">
        <v>3103</v>
      </c>
      <c r="J8474" s="5" t="s">
        <v>51</v>
      </c>
      <c r="K8474" s="5" t="s">
        <v>2668</v>
      </c>
    </row>
    <row r="8475">
      <c r="A8475" s="4">
        <v>2713.0</v>
      </c>
      <c r="B8475" s="5" t="s">
        <v>43443</v>
      </c>
      <c r="C8475" s="5" t="s">
        <v>43444</v>
      </c>
      <c r="D8475" s="6" t="s">
        <v>43400</v>
      </c>
      <c r="E8475" s="5" t="s">
        <v>29573</v>
      </c>
      <c r="F8475" s="5" t="s">
        <v>29573</v>
      </c>
      <c r="G8475" s="6" t="s">
        <v>43445</v>
      </c>
      <c r="H8475" s="5" t="s">
        <v>43446</v>
      </c>
      <c r="I8475" s="8" t="s">
        <v>43447</v>
      </c>
      <c r="J8475" s="5" t="s">
        <v>108</v>
      </c>
      <c r="K8475" s="5" t="s">
        <v>10307</v>
      </c>
    </row>
    <row r="8476">
      <c r="A8476" s="4">
        <v>2712.0</v>
      </c>
      <c r="B8476" s="5" t="s">
        <v>43443</v>
      </c>
      <c r="C8476" s="5" t="s">
        <v>43448</v>
      </c>
      <c r="D8476" s="6" t="s">
        <v>43400</v>
      </c>
      <c r="E8476" s="5" t="s">
        <v>29573</v>
      </c>
      <c r="F8476" s="5" t="s">
        <v>29573</v>
      </c>
      <c r="G8476" s="6" t="s">
        <v>43445</v>
      </c>
      <c r="H8476" s="7" t="s">
        <v>43449</v>
      </c>
      <c r="I8476" s="18" t="s">
        <v>43450</v>
      </c>
      <c r="J8476" s="5" t="s">
        <v>42</v>
      </c>
      <c r="K8476" s="5" t="s">
        <v>10307</v>
      </c>
    </row>
    <row r="8477">
      <c r="A8477" s="4">
        <v>2711.0</v>
      </c>
      <c r="B8477" s="5" t="s">
        <v>43451</v>
      </c>
      <c r="C8477" s="5" t="s">
        <v>43452</v>
      </c>
      <c r="D8477" s="6" t="s">
        <v>43453</v>
      </c>
      <c r="E8477" s="5" t="s">
        <v>29573</v>
      </c>
      <c r="F8477" s="5" t="s">
        <v>29573</v>
      </c>
      <c r="G8477" s="6" t="s">
        <v>43454</v>
      </c>
      <c r="H8477" s="5" t="s">
        <v>43455</v>
      </c>
      <c r="I8477" s="8" t="s">
        <v>43456</v>
      </c>
      <c r="J8477" s="5" t="s">
        <v>42</v>
      </c>
      <c r="K8477" s="5" t="s">
        <v>1186</v>
      </c>
    </row>
    <row r="8478">
      <c r="A8478" s="4">
        <v>2710.0</v>
      </c>
      <c r="B8478" s="5" t="s">
        <v>43457</v>
      </c>
      <c r="C8478" s="5" t="s">
        <v>43452</v>
      </c>
      <c r="D8478" s="6" t="s">
        <v>43453</v>
      </c>
      <c r="E8478" s="5" t="s">
        <v>29573</v>
      </c>
      <c r="F8478" s="5" t="s">
        <v>29573</v>
      </c>
      <c r="G8478" s="6" t="s">
        <v>43454</v>
      </c>
      <c r="H8478" s="5" t="s">
        <v>43458</v>
      </c>
      <c r="I8478" s="8" t="s">
        <v>43456</v>
      </c>
      <c r="J8478" s="5" t="s">
        <v>42</v>
      </c>
      <c r="K8478" s="4" t="s">
        <v>42</v>
      </c>
    </row>
    <row r="8479">
      <c r="A8479" s="4">
        <v>2709.0</v>
      </c>
      <c r="B8479" s="5" t="s">
        <v>43459</v>
      </c>
      <c r="C8479" s="5" t="s">
        <v>43460</v>
      </c>
      <c r="D8479" s="6" t="s">
        <v>43461</v>
      </c>
      <c r="E8479" s="5" t="s">
        <v>29573</v>
      </c>
      <c r="F8479" s="5" t="s">
        <v>29573</v>
      </c>
      <c r="G8479" s="6" t="s">
        <v>43462</v>
      </c>
      <c r="H8479" s="5" t="s">
        <v>43463</v>
      </c>
      <c r="I8479" s="8" t="s">
        <v>43464</v>
      </c>
      <c r="J8479" s="5" t="s">
        <v>42</v>
      </c>
      <c r="K8479" s="5" t="s">
        <v>126</v>
      </c>
    </row>
    <row r="8480">
      <c r="A8480" s="4">
        <v>2708.0</v>
      </c>
      <c r="B8480" s="5" t="s">
        <v>43465</v>
      </c>
      <c r="C8480" s="5" t="s">
        <v>43466</v>
      </c>
      <c r="D8480" s="6" t="s">
        <v>43232</v>
      </c>
      <c r="E8480" s="5" t="s">
        <v>29573</v>
      </c>
      <c r="F8480" s="5" t="s">
        <v>29573</v>
      </c>
      <c r="G8480" s="6" t="s">
        <v>43467</v>
      </c>
      <c r="H8480" s="5" t="s">
        <v>43468</v>
      </c>
      <c r="I8480" s="8" t="s">
        <v>35277</v>
      </c>
      <c r="J8480" s="5" t="s">
        <v>108</v>
      </c>
      <c r="K8480" s="5" t="s">
        <v>66</v>
      </c>
    </row>
    <row r="8481">
      <c r="A8481" s="4">
        <v>2707.0</v>
      </c>
      <c r="B8481" s="5" t="s">
        <v>43469</v>
      </c>
      <c r="C8481" s="5" t="s">
        <v>43470</v>
      </c>
      <c r="D8481" s="6" t="s">
        <v>43418</v>
      </c>
      <c r="E8481" s="5" t="s">
        <v>29573</v>
      </c>
      <c r="F8481" s="5" t="s">
        <v>29573</v>
      </c>
      <c r="G8481" s="6" t="s">
        <v>43471</v>
      </c>
      <c r="H8481" s="5" t="s">
        <v>43472</v>
      </c>
      <c r="I8481" s="8" t="s">
        <v>43473</v>
      </c>
      <c r="J8481" s="5" t="s">
        <v>42</v>
      </c>
      <c r="K8481" s="4" t="s">
        <v>42</v>
      </c>
    </row>
    <row r="8482">
      <c r="A8482" s="4">
        <v>2706.0</v>
      </c>
      <c r="B8482" s="5" t="s">
        <v>43474</v>
      </c>
      <c r="C8482" s="5" t="s">
        <v>43475</v>
      </c>
      <c r="D8482" s="6" t="s">
        <v>43476</v>
      </c>
      <c r="E8482" s="5" t="s">
        <v>43159</v>
      </c>
      <c r="F8482" s="5" t="s">
        <v>29573</v>
      </c>
      <c r="G8482" s="6" t="s">
        <v>43477</v>
      </c>
      <c r="H8482" s="20" t="s">
        <v>43478</v>
      </c>
      <c r="I8482" s="18" t="s">
        <v>43479</v>
      </c>
      <c r="J8482" s="5" t="s">
        <v>93</v>
      </c>
      <c r="K8482" s="5" t="s">
        <v>7770</v>
      </c>
    </row>
    <row r="8483">
      <c r="A8483" s="4">
        <v>2705.0</v>
      </c>
      <c r="B8483" s="5" t="s">
        <v>43480</v>
      </c>
      <c r="C8483" s="5" t="s">
        <v>43481</v>
      </c>
      <c r="D8483" s="6" t="s">
        <v>43213</v>
      </c>
      <c r="E8483" s="5" t="s">
        <v>43159</v>
      </c>
      <c r="F8483" s="5" t="s">
        <v>29573</v>
      </c>
      <c r="G8483" s="6" t="s">
        <v>43482</v>
      </c>
      <c r="H8483" s="5" t="s">
        <v>43483</v>
      </c>
      <c r="I8483" s="8" t="s">
        <v>5451</v>
      </c>
      <c r="J8483" s="5" t="s">
        <v>108</v>
      </c>
      <c r="K8483" s="5" t="s">
        <v>1239</v>
      </c>
    </row>
    <row r="8484">
      <c r="A8484" s="4">
        <v>2704.0</v>
      </c>
      <c r="B8484" s="5" t="s">
        <v>43484</v>
      </c>
      <c r="C8484" s="5" t="s">
        <v>43485</v>
      </c>
      <c r="D8484" s="6" t="s">
        <v>43148</v>
      </c>
      <c r="E8484" s="5" t="s">
        <v>43149</v>
      </c>
      <c r="F8484" s="5" t="s">
        <v>29573</v>
      </c>
      <c r="G8484" s="6" t="s">
        <v>43486</v>
      </c>
      <c r="H8484" s="5" t="s">
        <v>43487</v>
      </c>
      <c r="I8484" s="8" t="s">
        <v>43488</v>
      </c>
      <c r="J8484" s="5" t="s">
        <v>42</v>
      </c>
      <c r="K8484" s="5" t="s">
        <v>975</v>
      </c>
    </row>
    <row r="8485">
      <c r="A8485" s="4">
        <v>2703.0</v>
      </c>
      <c r="B8485" s="5" t="s">
        <v>43489</v>
      </c>
      <c r="C8485" s="5" t="s">
        <v>43490</v>
      </c>
      <c r="D8485" s="6" t="s">
        <v>43170</v>
      </c>
      <c r="E8485" s="5" t="s">
        <v>43165</v>
      </c>
      <c r="F8485" s="5" t="s">
        <v>29573</v>
      </c>
      <c r="G8485" s="6" t="s">
        <v>43491</v>
      </c>
      <c r="H8485" s="20" t="s">
        <v>43492</v>
      </c>
      <c r="I8485" s="19" t="s">
        <v>43493</v>
      </c>
      <c r="J8485" s="5" t="s">
        <v>18</v>
      </c>
      <c r="K8485" s="5" t="s">
        <v>201</v>
      </c>
    </row>
    <row r="8486">
      <c r="A8486" s="4">
        <v>2702.0</v>
      </c>
      <c r="B8486" s="5" t="s">
        <v>43494</v>
      </c>
      <c r="C8486" s="5" t="s">
        <v>43495</v>
      </c>
      <c r="D8486" s="6" t="s">
        <v>43148</v>
      </c>
      <c r="E8486" s="5" t="s">
        <v>43149</v>
      </c>
      <c r="F8486" s="5" t="s">
        <v>29573</v>
      </c>
      <c r="G8486" s="6" t="s">
        <v>43496</v>
      </c>
      <c r="H8486" s="5" t="s">
        <v>43497</v>
      </c>
      <c r="I8486" s="8" t="s">
        <v>43498</v>
      </c>
      <c r="J8486" s="5" t="s">
        <v>42</v>
      </c>
      <c r="K8486" s="4" t="s">
        <v>42</v>
      </c>
    </row>
    <row r="8487">
      <c r="A8487" s="4">
        <v>2701.0</v>
      </c>
      <c r="B8487" s="5" t="s">
        <v>43499</v>
      </c>
      <c r="C8487" s="5" t="s">
        <v>43500</v>
      </c>
      <c r="D8487" s="6" t="s">
        <v>43164</v>
      </c>
      <c r="E8487" s="5" t="s">
        <v>43165</v>
      </c>
      <c r="F8487" s="5" t="s">
        <v>29573</v>
      </c>
      <c r="G8487" s="6" t="s">
        <v>43501</v>
      </c>
      <c r="H8487" s="5" t="s">
        <v>43502</v>
      </c>
      <c r="I8487" s="8" t="s">
        <v>43503</v>
      </c>
      <c r="J8487" s="5" t="s">
        <v>108</v>
      </c>
      <c r="K8487" s="5" t="s">
        <v>2668</v>
      </c>
    </row>
    <row r="8488">
      <c r="A8488" s="4">
        <v>2700.0</v>
      </c>
      <c r="B8488" s="5" t="s">
        <v>43504</v>
      </c>
      <c r="C8488" s="5" t="s">
        <v>43505</v>
      </c>
      <c r="D8488" s="6" t="s">
        <v>43506</v>
      </c>
      <c r="E8488" s="5" t="s">
        <v>43507</v>
      </c>
      <c r="F8488" s="5" t="s">
        <v>29573</v>
      </c>
      <c r="G8488" s="6" t="s">
        <v>43508</v>
      </c>
      <c r="H8488" s="5" t="s">
        <v>43509</v>
      </c>
      <c r="I8488" s="8" t="s">
        <v>23437</v>
      </c>
      <c r="J8488" s="5" t="s">
        <v>42</v>
      </c>
      <c r="K8488" s="5" t="s">
        <v>1398</v>
      </c>
    </row>
    <row r="8489">
      <c r="A8489" s="4">
        <v>2699.0</v>
      </c>
      <c r="B8489" s="5" t="s">
        <v>43510</v>
      </c>
      <c r="C8489" s="5" t="s">
        <v>43511</v>
      </c>
      <c r="D8489" s="6" t="s">
        <v>43506</v>
      </c>
      <c r="E8489" s="5" t="s">
        <v>43507</v>
      </c>
      <c r="F8489" s="5" t="s">
        <v>29573</v>
      </c>
      <c r="G8489" s="6" t="s">
        <v>43512</v>
      </c>
      <c r="H8489" s="5" t="s">
        <v>43513</v>
      </c>
      <c r="I8489" s="8" t="s">
        <v>43514</v>
      </c>
      <c r="J8489" s="5" t="s">
        <v>93</v>
      </c>
      <c r="K8489" s="5" t="s">
        <v>764</v>
      </c>
    </row>
    <row r="8490">
      <c r="A8490" s="4">
        <v>2698.0</v>
      </c>
      <c r="B8490" s="5" t="s">
        <v>43515</v>
      </c>
      <c r="C8490" s="5" t="s">
        <v>43516</v>
      </c>
      <c r="D8490" s="6" t="s">
        <v>43517</v>
      </c>
      <c r="E8490" s="5" t="s">
        <v>43518</v>
      </c>
      <c r="F8490" s="5" t="s">
        <v>29573</v>
      </c>
      <c r="G8490" s="6" t="s">
        <v>43519</v>
      </c>
      <c r="H8490" s="5" t="s">
        <v>43520</v>
      </c>
      <c r="I8490" s="8" t="s">
        <v>43521</v>
      </c>
      <c r="J8490" s="5" t="s">
        <v>42</v>
      </c>
      <c r="K8490" s="5" t="s">
        <v>1410</v>
      </c>
    </row>
    <row r="8491">
      <c r="A8491" s="4">
        <v>2697.0</v>
      </c>
      <c r="B8491" s="5" t="s">
        <v>43522</v>
      </c>
      <c r="C8491" s="5" t="s">
        <v>43523</v>
      </c>
      <c r="D8491" s="6" t="s">
        <v>43524</v>
      </c>
      <c r="E8491" s="5" t="s">
        <v>43525</v>
      </c>
      <c r="F8491" s="5" t="s">
        <v>29573</v>
      </c>
      <c r="G8491" s="6" t="s">
        <v>43526</v>
      </c>
      <c r="H8491" s="5" t="s">
        <v>43527</v>
      </c>
      <c r="I8491" s="8" t="s">
        <v>43528</v>
      </c>
      <c r="J8491" s="5" t="s">
        <v>93</v>
      </c>
      <c r="K8491" s="5" t="s">
        <v>35</v>
      </c>
    </row>
    <row r="8492">
      <c r="A8492" s="4">
        <v>2696.0</v>
      </c>
      <c r="B8492" s="5" t="s">
        <v>43529</v>
      </c>
      <c r="C8492" s="5" t="s">
        <v>43530</v>
      </c>
      <c r="D8492" s="6" t="s">
        <v>43524</v>
      </c>
      <c r="E8492" s="5" t="s">
        <v>43525</v>
      </c>
      <c r="F8492" s="5" t="s">
        <v>29573</v>
      </c>
      <c r="G8492" s="6" t="s">
        <v>43531</v>
      </c>
      <c r="H8492" s="5" t="s">
        <v>43532</v>
      </c>
      <c r="I8492" s="9" t="s">
        <v>43533</v>
      </c>
      <c r="J8492" s="5" t="s">
        <v>18</v>
      </c>
      <c r="K8492" s="5" t="s">
        <v>35</v>
      </c>
    </row>
    <row r="8493">
      <c r="A8493" s="4">
        <v>2695.0</v>
      </c>
      <c r="B8493" s="5" t="s">
        <v>43534</v>
      </c>
      <c r="C8493" s="5" t="s">
        <v>43535</v>
      </c>
      <c r="D8493" s="6" t="s">
        <v>43506</v>
      </c>
      <c r="E8493" s="5" t="s">
        <v>43507</v>
      </c>
      <c r="F8493" s="5" t="s">
        <v>29573</v>
      </c>
      <c r="G8493" s="6" t="s">
        <v>43536</v>
      </c>
      <c r="H8493" s="7" t="s">
        <v>43537</v>
      </c>
      <c r="I8493" s="18" t="s">
        <v>43538</v>
      </c>
      <c r="J8493" s="5" t="s">
        <v>108</v>
      </c>
      <c r="K8493" s="5" t="s">
        <v>1086</v>
      </c>
    </row>
    <row r="8494">
      <c r="A8494" s="4">
        <v>2694.0</v>
      </c>
      <c r="B8494" s="5" t="s">
        <v>43539</v>
      </c>
      <c r="C8494" s="5" t="s">
        <v>43540</v>
      </c>
      <c r="D8494" s="6" t="s">
        <v>42211</v>
      </c>
      <c r="E8494" s="5" t="s">
        <v>29573</v>
      </c>
      <c r="F8494" s="5" t="s">
        <v>29573</v>
      </c>
      <c r="G8494" s="6" t="s">
        <v>43541</v>
      </c>
      <c r="H8494" s="5" t="s">
        <v>43542</v>
      </c>
      <c r="I8494" s="9" t="s">
        <v>43543</v>
      </c>
      <c r="J8494" s="5" t="s">
        <v>93</v>
      </c>
      <c r="K8494" s="5" t="s">
        <v>17520</v>
      </c>
    </row>
    <row r="8495">
      <c r="A8495" s="4">
        <v>2693.0</v>
      </c>
      <c r="B8495" s="5" t="s">
        <v>43544</v>
      </c>
      <c r="C8495" s="5" t="s">
        <v>43545</v>
      </c>
      <c r="D8495" s="6" t="s">
        <v>43517</v>
      </c>
      <c r="E8495" s="5" t="s">
        <v>43518</v>
      </c>
      <c r="F8495" s="5" t="s">
        <v>29573</v>
      </c>
      <c r="G8495" s="6" t="s">
        <v>43546</v>
      </c>
      <c r="H8495" s="5" t="s">
        <v>43547</v>
      </c>
      <c r="I8495" s="8" t="s">
        <v>43548</v>
      </c>
      <c r="J8495" s="5" t="s">
        <v>93</v>
      </c>
      <c r="K8495" s="4" t="s">
        <v>42</v>
      </c>
    </row>
    <row r="8496">
      <c r="A8496" s="4">
        <v>2692.0</v>
      </c>
      <c r="B8496" s="5" t="s">
        <v>43549</v>
      </c>
      <c r="C8496" s="5" t="s">
        <v>43550</v>
      </c>
      <c r="D8496" s="6" t="s">
        <v>43551</v>
      </c>
      <c r="E8496" s="5" t="s">
        <v>43552</v>
      </c>
      <c r="F8496" s="5" t="s">
        <v>29573</v>
      </c>
      <c r="G8496" s="6" t="s">
        <v>43553</v>
      </c>
      <c r="H8496" s="7" t="s">
        <v>43554</v>
      </c>
      <c r="I8496" s="8" t="str">
        <f t="shared" ref="I8496:I8497" si="88">LOWER(SUBSTITUTE(SUBSTITUTE(SUBSTITUTE(SUBSTITUTE(SUBSTITUTE(SUBSTITUTE(SUBSTITUTE(B8496,"S.L.",""),"SL",""),"S.A.",""),"SA","")," ",""),".",""),",",""))&amp;".com"</f>
        <v>manelhosteleria.com</v>
      </c>
      <c r="J8496" s="5" t="s">
        <v>42</v>
      </c>
      <c r="K8496" s="4" t="s">
        <v>42</v>
      </c>
    </row>
    <row r="8497">
      <c r="A8497" s="4">
        <v>2691.0</v>
      </c>
      <c r="B8497" s="5" t="s">
        <v>43555</v>
      </c>
      <c r="C8497" s="5" t="s">
        <v>43556</v>
      </c>
      <c r="D8497" s="6" t="s">
        <v>43551</v>
      </c>
      <c r="E8497" s="5" t="s">
        <v>43552</v>
      </c>
      <c r="F8497" s="5" t="s">
        <v>29573</v>
      </c>
      <c r="G8497" s="6" t="s">
        <v>43557</v>
      </c>
      <c r="H8497" s="7" t="s">
        <v>43558</v>
      </c>
      <c r="I8497" s="8" t="str">
        <f t="shared" si="88"/>
        <v>serveislocatiuscarmo.com</v>
      </c>
      <c r="J8497" s="5" t="s">
        <v>108</v>
      </c>
      <c r="K8497" s="4" t="s">
        <v>42</v>
      </c>
    </row>
    <row r="8498">
      <c r="A8498" s="4">
        <v>2690.0</v>
      </c>
      <c r="B8498" s="5" t="s">
        <v>43559</v>
      </c>
      <c r="C8498" s="5" t="s">
        <v>43560</v>
      </c>
      <c r="D8498" s="6" t="s">
        <v>43551</v>
      </c>
      <c r="E8498" s="5" t="s">
        <v>43552</v>
      </c>
      <c r="F8498" s="5" t="s">
        <v>29573</v>
      </c>
      <c r="G8498" s="6" t="s">
        <v>43561</v>
      </c>
      <c r="H8498" s="5" t="s">
        <v>43562</v>
      </c>
      <c r="I8498" s="8" t="s">
        <v>43563</v>
      </c>
      <c r="J8498" s="5" t="s">
        <v>42</v>
      </c>
      <c r="K8498" s="5" t="s">
        <v>5480</v>
      </c>
    </row>
    <row r="8499">
      <c r="A8499" s="4">
        <v>2689.0</v>
      </c>
      <c r="B8499" s="5" t="s">
        <v>43564</v>
      </c>
      <c r="C8499" s="5" t="s">
        <v>43565</v>
      </c>
      <c r="D8499" s="6" t="s">
        <v>43213</v>
      </c>
      <c r="E8499" s="5" t="s">
        <v>43159</v>
      </c>
      <c r="F8499" s="5" t="s">
        <v>29573</v>
      </c>
      <c r="G8499" s="6" t="s">
        <v>43566</v>
      </c>
      <c r="H8499" s="5" t="s">
        <v>43567</v>
      </c>
      <c r="I8499" s="8" t="s">
        <v>26766</v>
      </c>
      <c r="J8499" s="5" t="s">
        <v>51</v>
      </c>
      <c r="K8499" s="4" t="s">
        <v>42</v>
      </c>
    </row>
    <row r="8500">
      <c r="A8500" s="4">
        <v>2688.0</v>
      </c>
      <c r="B8500" s="5" t="s">
        <v>43568</v>
      </c>
      <c r="C8500" s="5" t="s">
        <v>43569</v>
      </c>
      <c r="D8500" s="6" t="s">
        <v>43213</v>
      </c>
      <c r="E8500" s="5" t="s">
        <v>43159</v>
      </c>
      <c r="F8500" s="5" t="s">
        <v>29573</v>
      </c>
      <c r="G8500" s="6" t="s">
        <v>43566</v>
      </c>
      <c r="H8500" s="5" t="s">
        <v>43570</v>
      </c>
      <c r="I8500" s="8" t="s">
        <v>26766</v>
      </c>
      <c r="J8500" s="5" t="s">
        <v>108</v>
      </c>
      <c r="K8500" s="5" t="s">
        <v>433</v>
      </c>
    </row>
    <row r="8501">
      <c r="A8501" s="4">
        <v>2687.0</v>
      </c>
      <c r="B8501" s="5" t="s">
        <v>43571</v>
      </c>
      <c r="C8501" s="5" t="s">
        <v>43572</v>
      </c>
      <c r="D8501" s="6" t="s">
        <v>43573</v>
      </c>
      <c r="E8501" s="5" t="s">
        <v>43574</v>
      </c>
      <c r="F8501" s="5" t="s">
        <v>29573</v>
      </c>
      <c r="G8501" s="6" t="s">
        <v>43575</v>
      </c>
      <c r="H8501" s="5" t="s">
        <v>43576</v>
      </c>
      <c r="I8501" s="8" t="s">
        <v>43577</v>
      </c>
      <c r="J8501" s="5" t="s">
        <v>93</v>
      </c>
      <c r="K8501" s="5" t="s">
        <v>553</v>
      </c>
    </row>
    <row r="8502">
      <c r="A8502" s="4">
        <v>2686.0</v>
      </c>
      <c r="B8502" s="5" t="s">
        <v>43578</v>
      </c>
      <c r="C8502" s="5" t="s">
        <v>43579</v>
      </c>
      <c r="D8502" s="6" t="s">
        <v>43580</v>
      </c>
      <c r="E8502" s="5" t="s">
        <v>29573</v>
      </c>
      <c r="F8502" s="5" t="s">
        <v>29573</v>
      </c>
      <c r="G8502" s="6" t="s">
        <v>43581</v>
      </c>
      <c r="H8502" s="5" t="s">
        <v>43582</v>
      </c>
      <c r="I8502" s="8" t="s">
        <v>43583</v>
      </c>
      <c r="J8502" s="5" t="s">
        <v>18</v>
      </c>
      <c r="K8502" s="5" t="s">
        <v>2201</v>
      </c>
    </row>
    <row r="8503">
      <c r="A8503" s="4">
        <v>2685.0</v>
      </c>
      <c r="B8503" s="5" t="s">
        <v>43584</v>
      </c>
      <c r="C8503" s="5" t="s">
        <v>43585</v>
      </c>
      <c r="D8503" s="6" t="s">
        <v>43406</v>
      </c>
      <c r="E8503" s="5" t="s">
        <v>29573</v>
      </c>
      <c r="F8503" s="5" t="s">
        <v>29573</v>
      </c>
      <c r="G8503" s="6" t="s">
        <v>43586</v>
      </c>
      <c r="H8503" s="5" t="s">
        <v>43587</v>
      </c>
      <c r="I8503" s="8" t="s">
        <v>43588</v>
      </c>
      <c r="J8503" s="5" t="s">
        <v>108</v>
      </c>
      <c r="K8503" s="4" t="s">
        <v>42</v>
      </c>
    </row>
    <row r="8504">
      <c r="A8504" s="4">
        <v>2684.0</v>
      </c>
      <c r="B8504" s="5" t="s">
        <v>43589</v>
      </c>
      <c r="C8504" s="5" t="s">
        <v>43590</v>
      </c>
      <c r="D8504" s="6" t="s">
        <v>43213</v>
      </c>
      <c r="E8504" s="5" t="s">
        <v>43159</v>
      </c>
      <c r="F8504" s="5" t="s">
        <v>29573</v>
      </c>
      <c r="G8504" s="6" t="s">
        <v>43591</v>
      </c>
      <c r="H8504" s="20" t="s">
        <v>43592</v>
      </c>
      <c r="I8504" s="18" t="s">
        <v>43593</v>
      </c>
      <c r="J8504" s="5" t="s">
        <v>42</v>
      </c>
      <c r="K8504" s="5" t="s">
        <v>17677</v>
      </c>
    </row>
    <row r="8505">
      <c r="A8505" s="4">
        <v>2683.0</v>
      </c>
      <c r="B8505" s="5" t="s">
        <v>43594</v>
      </c>
      <c r="C8505" s="5" t="s">
        <v>43595</v>
      </c>
      <c r="D8505" s="6" t="s">
        <v>43596</v>
      </c>
      <c r="E8505" s="5" t="s">
        <v>29573</v>
      </c>
      <c r="F8505" s="5" t="s">
        <v>29573</v>
      </c>
      <c r="G8505" s="6" t="s">
        <v>43597</v>
      </c>
      <c r="H8505" s="5" t="s">
        <v>43598</v>
      </c>
      <c r="I8505" s="8" t="s">
        <v>43599</v>
      </c>
      <c r="J8505" s="5" t="s">
        <v>108</v>
      </c>
      <c r="K8505" s="4" t="s">
        <v>42</v>
      </c>
    </row>
    <row r="8506">
      <c r="A8506" s="4">
        <v>2682.0</v>
      </c>
      <c r="B8506" s="5" t="s">
        <v>43600</v>
      </c>
      <c r="C8506" s="5" t="s">
        <v>43601</v>
      </c>
      <c r="D8506" s="6" t="s">
        <v>42211</v>
      </c>
      <c r="E8506" s="5" t="s">
        <v>29573</v>
      </c>
      <c r="F8506" s="5" t="s">
        <v>29573</v>
      </c>
      <c r="G8506" s="6" t="s">
        <v>43602</v>
      </c>
      <c r="H8506" s="5" t="s">
        <v>43603</v>
      </c>
      <c r="I8506" s="8" t="s">
        <v>43604</v>
      </c>
      <c r="J8506" s="5" t="s">
        <v>42</v>
      </c>
      <c r="K8506" s="5" t="s">
        <v>2662</v>
      </c>
    </row>
    <row r="8507">
      <c r="A8507" s="4">
        <v>2681.0</v>
      </c>
      <c r="B8507" s="5" t="s">
        <v>35263</v>
      </c>
      <c r="C8507" s="5" t="s">
        <v>43605</v>
      </c>
      <c r="D8507" s="6" t="s">
        <v>42708</v>
      </c>
      <c r="E8507" s="5" t="s">
        <v>29573</v>
      </c>
      <c r="F8507" s="5" t="s">
        <v>29573</v>
      </c>
      <c r="G8507" s="6" t="s">
        <v>43606</v>
      </c>
      <c r="H8507" s="5" t="s">
        <v>43607</v>
      </c>
      <c r="I8507" s="8" t="s">
        <v>43608</v>
      </c>
      <c r="J8507" s="5" t="s">
        <v>108</v>
      </c>
      <c r="K8507" s="5" t="s">
        <v>906</v>
      </c>
    </row>
    <row r="8508">
      <c r="A8508" s="4">
        <v>2680.0</v>
      </c>
      <c r="B8508" s="5" t="s">
        <v>43609</v>
      </c>
      <c r="C8508" s="5" t="s">
        <v>43610</v>
      </c>
      <c r="D8508" s="6" t="s">
        <v>42483</v>
      </c>
      <c r="E8508" s="5" t="s">
        <v>29573</v>
      </c>
      <c r="F8508" s="5" t="s">
        <v>29573</v>
      </c>
      <c r="G8508" s="6" t="s">
        <v>43611</v>
      </c>
      <c r="H8508" s="5" t="s">
        <v>43612</v>
      </c>
      <c r="I8508" s="8" t="s">
        <v>43613</v>
      </c>
      <c r="J8508" s="5" t="s">
        <v>93</v>
      </c>
      <c r="K8508" s="5" t="s">
        <v>15330</v>
      </c>
    </row>
    <row r="8509">
      <c r="A8509" s="4">
        <v>2679.0</v>
      </c>
      <c r="B8509" s="5" t="s">
        <v>43614</v>
      </c>
      <c r="C8509" s="5" t="s">
        <v>43615</v>
      </c>
      <c r="D8509" s="6" t="s">
        <v>43580</v>
      </c>
      <c r="E8509" s="5" t="s">
        <v>29573</v>
      </c>
      <c r="F8509" s="5" t="s">
        <v>29573</v>
      </c>
      <c r="G8509" s="6" t="s">
        <v>43616</v>
      </c>
      <c r="H8509" s="5" t="s">
        <v>43617</v>
      </c>
      <c r="I8509" s="9" t="s">
        <v>43618</v>
      </c>
      <c r="J8509" s="5" t="s">
        <v>51</v>
      </c>
      <c r="K8509" s="5" t="s">
        <v>2513</v>
      </c>
    </row>
    <row r="8510">
      <c r="A8510" s="4">
        <v>2678.0</v>
      </c>
      <c r="B8510" s="5" t="s">
        <v>43619</v>
      </c>
      <c r="C8510" s="5" t="s">
        <v>43620</v>
      </c>
      <c r="D8510" s="6" t="s">
        <v>43060</v>
      </c>
      <c r="E8510" s="5" t="s">
        <v>29573</v>
      </c>
      <c r="F8510" s="5" t="s">
        <v>29573</v>
      </c>
      <c r="G8510" s="6" t="s">
        <v>43621</v>
      </c>
      <c r="H8510" s="5" t="s">
        <v>43622</v>
      </c>
      <c r="I8510" s="8" t="s">
        <v>43623</v>
      </c>
      <c r="J8510" s="5" t="s">
        <v>18</v>
      </c>
      <c r="K8510" s="5" t="s">
        <v>1985</v>
      </c>
    </row>
    <row r="8511">
      <c r="A8511" s="4">
        <v>2677.0</v>
      </c>
      <c r="B8511" s="5" t="s">
        <v>43624</v>
      </c>
      <c r="C8511" s="5" t="s">
        <v>43625</v>
      </c>
      <c r="D8511" s="6" t="s">
        <v>43626</v>
      </c>
      <c r="E8511" s="5" t="s">
        <v>29573</v>
      </c>
      <c r="F8511" s="5" t="s">
        <v>29573</v>
      </c>
      <c r="G8511" s="6" t="s">
        <v>43627</v>
      </c>
      <c r="H8511" s="5" t="s">
        <v>43628</v>
      </c>
      <c r="I8511" s="8" t="s">
        <v>43629</v>
      </c>
      <c r="J8511" s="5" t="s">
        <v>108</v>
      </c>
      <c r="K8511" s="5" t="s">
        <v>2996</v>
      </c>
    </row>
    <row r="8512">
      <c r="A8512" s="4">
        <v>2676.0</v>
      </c>
      <c r="B8512" s="5" t="s">
        <v>43630</v>
      </c>
      <c r="C8512" s="5" t="s">
        <v>43631</v>
      </c>
      <c r="D8512" s="6" t="s">
        <v>42483</v>
      </c>
      <c r="E8512" s="5" t="s">
        <v>29573</v>
      </c>
      <c r="F8512" s="5" t="s">
        <v>29573</v>
      </c>
      <c r="G8512" s="6" t="s">
        <v>43632</v>
      </c>
      <c r="H8512" s="5" t="s">
        <v>43633</v>
      </c>
      <c r="I8512" s="8" t="s">
        <v>43634</v>
      </c>
      <c r="J8512" s="5" t="s">
        <v>108</v>
      </c>
      <c r="K8512" s="5" t="s">
        <v>160</v>
      </c>
    </row>
    <row r="8513">
      <c r="A8513" s="4">
        <v>2675.0</v>
      </c>
      <c r="B8513" s="5" t="s">
        <v>43635</v>
      </c>
      <c r="C8513" s="5" t="s">
        <v>43636</v>
      </c>
      <c r="D8513" s="6" t="s">
        <v>43060</v>
      </c>
      <c r="E8513" s="5" t="s">
        <v>29573</v>
      </c>
      <c r="F8513" s="5" t="s">
        <v>29573</v>
      </c>
      <c r="G8513" s="6" t="s">
        <v>43637</v>
      </c>
      <c r="H8513" s="5" t="s">
        <v>43638</v>
      </c>
      <c r="I8513" s="8" t="s">
        <v>43639</v>
      </c>
      <c r="J8513" s="5" t="s">
        <v>108</v>
      </c>
      <c r="K8513" s="5" t="s">
        <v>2145</v>
      </c>
    </row>
    <row r="8514">
      <c r="A8514" s="4">
        <v>2674.0</v>
      </c>
      <c r="B8514" s="5" t="s">
        <v>43640</v>
      </c>
      <c r="C8514" s="5" t="s">
        <v>43641</v>
      </c>
      <c r="D8514" s="6" t="s">
        <v>42211</v>
      </c>
      <c r="E8514" s="5" t="s">
        <v>29573</v>
      </c>
      <c r="F8514" s="5" t="s">
        <v>29573</v>
      </c>
      <c r="G8514" s="6" t="s">
        <v>43642</v>
      </c>
      <c r="H8514" s="20" t="s">
        <v>43643</v>
      </c>
      <c r="I8514" s="18" t="s">
        <v>43644</v>
      </c>
      <c r="J8514" s="5" t="s">
        <v>93</v>
      </c>
      <c r="K8514" s="4" t="s">
        <v>42</v>
      </c>
    </row>
    <row r="8515">
      <c r="A8515" s="4">
        <v>2673.0</v>
      </c>
      <c r="B8515" s="5" t="s">
        <v>43645</v>
      </c>
      <c r="C8515" s="5" t="s">
        <v>43646</v>
      </c>
      <c r="D8515" s="6" t="s">
        <v>43406</v>
      </c>
      <c r="E8515" s="5" t="s">
        <v>29573</v>
      </c>
      <c r="F8515" s="5" t="s">
        <v>29573</v>
      </c>
      <c r="G8515" s="6" t="s">
        <v>43647</v>
      </c>
      <c r="H8515" s="20" t="s">
        <v>43648</v>
      </c>
      <c r="I8515" s="18" t="s">
        <v>43649</v>
      </c>
      <c r="J8515" s="5" t="s">
        <v>42</v>
      </c>
      <c r="K8515" s="5" t="s">
        <v>2132</v>
      </c>
    </row>
    <row r="8516">
      <c r="A8516" s="4">
        <v>2672.0</v>
      </c>
      <c r="B8516" s="5" t="s">
        <v>43650</v>
      </c>
      <c r="C8516" s="5" t="s">
        <v>43651</v>
      </c>
      <c r="D8516" s="6" t="s">
        <v>42483</v>
      </c>
      <c r="E8516" s="5" t="s">
        <v>29573</v>
      </c>
      <c r="F8516" s="5" t="s">
        <v>29573</v>
      </c>
      <c r="G8516" s="6" t="s">
        <v>43652</v>
      </c>
      <c r="H8516" s="5" t="s">
        <v>43653</v>
      </c>
      <c r="I8516" s="8" t="s">
        <v>43654</v>
      </c>
      <c r="J8516" s="5" t="s">
        <v>51</v>
      </c>
      <c r="K8516" s="5" t="s">
        <v>711</v>
      </c>
    </row>
    <row r="8517">
      <c r="A8517" s="4">
        <v>2671.0</v>
      </c>
      <c r="B8517" s="5" t="s">
        <v>43655</v>
      </c>
      <c r="C8517" s="5" t="s">
        <v>43656</v>
      </c>
      <c r="D8517" s="6" t="s">
        <v>43657</v>
      </c>
      <c r="E8517" s="5" t="s">
        <v>43658</v>
      </c>
      <c r="F8517" s="5" t="s">
        <v>29573</v>
      </c>
      <c r="G8517" s="6" t="s">
        <v>43659</v>
      </c>
      <c r="H8517" s="7" t="s">
        <v>43660</v>
      </c>
      <c r="I8517" s="8" t="str">
        <f>LOWER(SUBSTITUTE(SUBSTITUTE(SUBSTITUTE(SUBSTITUTE(SUBSTITUTE(SUBSTITUTE(SUBSTITUTE(B8517,"S.L.",""),"SL",""),"S.A.",""),"SA","")," ",""),".",""),",",""))&amp;".com"</f>
        <v>catalan.com</v>
      </c>
      <c r="J8517" s="5" t="s">
        <v>93</v>
      </c>
      <c r="K8517" s="5" t="s">
        <v>134</v>
      </c>
    </row>
    <row r="8518">
      <c r="A8518" s="4">
        <v>2669.0</v>
      </c>
      <c r="B8518" s="5" t="s">
        <v>43661</v>
      </c>
      <c r="C8518" s="5" t="s">
        <v>43662</v>
      </c>
      <c r="D8518" s="6" t="s">
        <v>43476</v>
      </c>
      <c r="E8518" s="5" t="s">
        <v>43159</v>
      </c>
      <c r="F8518" s="5" t="s">
        <v>29573</v>
      </c>
      <c r="G8518" s="6" t="s">
        <v>43663</v>
      </c>
      <c r="H8518" s="5" t="s">
        <v>43664</v>
      </c>
      <c r="I8518" s="8" t="s">
        <v>43665</v>
      </c>
      <c r="J8518" s="5" t="s">
        <v>18</v>
      </c>
      <c r="K8518" s="4" t="s">
        <v>42</v>
      </c>
    </row>
    <row r="8519">
      <c r="A8519" s="4">
        <v>2670.0</v>
      </c>
      <c r="B8519" s="5" t="s">
        <v>43666</v>
      </c>
      <c r="C8519" s="5" t="s">
        <v>43667</v>
      </c>
      <c r="D8519" s="6" t="s">
        <v>43476</v>
      </c>
      <c r="E8519" s="5" t="s">
        <v>43159</v>
      </c>
      <c r="F8519" s="5" t="s">
        <v>29573</v>
      </c>
      <c r="G8519" s="6" t="s">
        <v>43663</v>
      </c>
      <c r="H8519" s="5" t="s">
        <v>43668</v>
      </c>
      <c r="I8519" s="8" t="s">
        <v>43669</v>
      </c>
      <c r="J8519" s="5" t="s">
        <v>108</v>
      </c>
      <c r="K8519" s="5" t="s">
        <v>35</v>
      </c>
    </row>
    <row r="8520">
      <c r="A8520" s="4">
        <v>2668.0</v>
      </c>
      <c r="B8520" s="5" t="s">
        <v>43670</v>
      </c>
      <c r="C8520" s="5" t="s">
        <v>43671</v>
      </c>
      <c r="D8520" s="6" t="s">
        <v>43048</v>
      </c>
      <c r="E8520" s="5" t="s">
        <v>43049</v>
      </c>
      <c r="F8520" s="5" t="s">
        <v>29573</v>
      </c>
      <c r="G8520" s="6" t="s">
        <v>43672</v>
      </c>
      <c r="H8520" s="7" t="s">
        <v>43673</v>
      </c>
      <c r="I8520" s="4" t="str">
        <f>LOWER(SUBSTITUTE(SUBSTITUTE(SUBSTITUTE(SUBSTITUTE(SUBSTITUTE(SUBSTITUTE(SUBSTITUTE(B8520,"S.L.",""),"SL",""),"S.A.",""),"SA","")," ",""),".",""),",",""))&amp;".com"</f>
        <v>hotelportad´alella****.com</v>
      </c>
      <c r="J8520" s="5" t="s">
        <v>18</v>
      </c>
      <c r="K8520" s="5" t="s">
        <v>260</v>
      </c>
    </row>
    <row r="8521">
      <c r="A8521" s="4">
        <v>2667.0</v>
      </c>
      <c r="B8521" s="5" t="s">
        <v>43674</v>
      </c>
      <c r="C8521" s="5" t="s">
        <v>43675</v>
      </c>
      <c r="D8521" s="6" t="s">
        <v>42536</v>
      </c>
      <c r="E8521" s="5" t="s">
        <v>42537</v>
      </c>
      <c r="F8521" s="5" t="s">
        <v>29573</v>
      </c>
      <c r="G8521" s="6" t="s">
        <v>43676</v>
      </c>
      <c r="H8521" s="5" t="s">
        <v>43677</v>
      </c>
      <c r="I8521" s="9" t="s">
        <v>43678</v>
      </c>
      <c r="J8521" s="5" t="s">
        <v>18</v>
      </c>
      <c r="K8521" s="5" t="s">
        <v>66</v>
      </c>
    </row>
    <row r="8522">
      <c r="A8522" s="4">
        <v>2666.0</v>
      </c>
      <c r="B8522" s="5" t="s">
        <v>43679</v>
      </c>
      <c r="C8522" s="5" t="s">
        <v>43680</v>
      </c>
      <c r="D8522" s="6" t="s">
        <v>43580</v>
      </c>
      <c r="E8522" s="5" t="s">
        <v>29573</v>
      </c>
      <c r="F8522" s="5" t="s">
        <v>29573</v>
      </c>
      <c r="G8522" s="6" t="s">
        <v>43681</v>
      </c>
      <c r="H8522" s="5" t="s">
        <v>43682</v>
      </c>
      <c r="I8522" s="8" t="s">
        <v>20221</v>
      </c>
      <c r="J8522" s="5" t="s">
        <v>18</v>
      </c>
      <c r="K8522" s="5" t="s">
        <v>2757</v>
      </c>
    </row>
    <row r="8523">
      <c r="A8523" s="4">
        <v>2665.0</v>
      </c>
      <c r="B8523" s="5" t="s">
        <v>43683</v>
      </c>
      <c r="C8523" s="5" t="s">
        <v>43684</v>
      </c>
      <c r="D8523" s="6" t="s">
        <v>43060</v>
      </c>
      <c r="E8523" s="5" t="s">
        <v>29573</v>
      </c>
      <c r="F8523" s="5" t="s">
        <v>29573</v>
      </c>
      <c r="G8523" s="6" t="s">
        <v>43685</v>
      </c>
      <c r="H8523" s="5" t="s">
        <v>43686</v>
      </c>
      <c r="I8523" s="9" t="s">
        <v>43687</v>
      </c>
      <c r="J8523" s="5" t="s">
        <v>18</v>
      </c>
      <c r="K8523" s="4" t="s">
        <v>42</v>
      </c>
    </row>
    <row r="8524">
      <c r="A8524" s="4">
        <v>2664.0</v>
      </c>
      <c r="B8524" s="5" t="s">
        <v>43688</v>
      </c>
      <c r="C8524" s="5" t="s">
        <v>43689</v>
      </c>
      <c r="D8524" s="6" t="s">
        <v>41761</v>
      </c>
      <c r="E8524" s="5" t="s">
        <v>41762</v>
      </c>
      <c r="F8524" s="5" t="s">
        <v>29573</v>
      </c>
      <c r="G8524" s="6" t="s">
        <v>43690</v>
      </c>
      <c r="H8524" s="5" t="s">
        <v>43691</v>
      </c>
      <c r="I8524" s="8" t="s">
        <v>43692</v>
      </c>
      <c r="J8524" s="5" t="s">
        <v>108</v>
      </c>
      <c r="K8524" s="4" t="s">
        <v>42</v>
      </c>
    </row>
    <row r="8525">
      <c r="A8525" s="4">
        <v>2663.0</v>
      </c>
      <c r="B8525" s="5" t="s">
        <v>43693</v>
      </c>
      <c r="C8525" s="5" t="s">
        <v>43694</v>
      </c>
      <c r="D8525" s="6" t="s">
        <v>43060</v>
      </c>
      <c r="E8525" s="5" t="s">
        <v>29573</v>
      </c>
      <c r="F8525" s="5" t="s">
        <v>29573</v>
      </c>
      <c r="G8525" s="6" t="s">
        <v>43695</v>
      </c>
      <c r="H8525" s="5" t="s">
        <v>43696</v>
      </c>
      <c r="I8525" s="8" t="s">
        <v>43397</v>
      </c>
      <c r="J8525" s="5" t="s">
        <v>42</v>
      </c>
      <c r="K8525" s="5" t="s">
        <v>308</v>
      </c>
    </row>
    <row r="8526">
      <c r="A8526" s="4">
        <v>2662.0</v>
      </c>
      <c r="B8526" s="5" t="s">
        <v>43697</v>
      </c>
      <c r="C8526" s="5" t="s">
        <v>43698</v>
      </c>
      <c r="D8526" s="6" t="s">
        <v>43699</v>
      </c>
      <c r="E8526" s="5" t="s">
        <v>29573</v>
      </c>
      <c r="F8526" s="5" t="s">
        <v>29573</v>
      </c>
      <c r="G8526" s="6" t="s">
        <v>43700</v>
      </c>
      <c r="H8526" s="5" t="s">
        <v>43701</v>
      </c>
      <c r="I8526" s="8" t="s">
        <v>43702</v>
      </c>
      <c r="J8526" s="5" t="s">
        <v>42</v>
      </c>
      <c r="K8526" s="4" t="s">
        <v>42</v>
      </c>
    </row>
    <row r="8527">
      <c r="A8527" s="4">
        <v>2661.0</v>
      </c>
      <c r="B8527" s="5" t="s">
        <v>43703</v>
      </c>
      <c r="C8527" s="5" t="s">
        <v>43704</v>
      </c>
      <c r="D8527" s="6" t="s">
        <v>43060</v>
      </c>
      <c r="E8527" s="5" t="s">
        <v>29573</v>
      </c>
      <c r="F8527" s="5" t="s">
        <v>29573</v>
      </c>
      <c r="G8527" s="6" t="s">
        <v>43705</v>
      </c>
      <c r="H8527" s="5" t="s">
        <v>10141</v>
      </c>
      <c r="I8527" s="8" t="s">
        <v>43706</v>
      </c>
      <c r="J8527" s="5" t="s">
        <v>93</v>
      </c>
      <c r="K8527" s="4" t="s">
        <v>42</v>
      </c>
    </row>
    <row r="8528">
      <c r="A8528" s="4">
        <v>2660.0</v>
      </c>
      <c r="B8528" s="5" t="s">
        <v>43707</v>
      </c>
      <c r="C8528" s="5" t="s">
        <v>43708</v>
      </c>
      <c r="D8528" s="6" t="s">
        <v>43412</v>
      </c>
      <c r="E8528" s="5" t="s">
        <v>29573</v>
      </c>
      <c r="F8528" s="5" t="s">
        <v>29573</v>
      </c>
      <c r="G8528" s="6" t="s">
        <v>43709</v>
      </c>
      <c r="H8528" s="5" t="s">
        <v>43710</v>
      </c>
      <c r="I8528" s="8" t="s">
        <v>43711</v>
      </c>
      <c r="J8528" s="5" t="s">
        <v>42</v>
      </c>
      <c r="K8528" s="5" t="s">
        <v>17844</v>
      </c>
    </row>
    <row r="8529">
      <c r="A8529" s="4">
        <v>2659.0</v>
      </c>
      <c r="B8529" s="5" t="s">
        <v>43712</v>
      </c>
      <c r="C8529" s="5" t="s">
        <v>43713</v>
      </c>
      <c r="D8529" s="6" t="s">
        <v>41911</v>
      </c>
      <c r="E8529" s="5" t="s">
        <v>29573</v>
      </c>
      <c r="F8529" s="5" t="s">
        <v>29573</v>
      </c>
      <c r="G8529" s="6" t="s">
        <v>43714</v>
      </c>
      <c r="H8529" s="5" t="s">
        <v>43715</v>
      </c>
      <c r="I8529" s="8" t="s">
        <v>43716</v>
      </c>
      <c r="J8529" s="5" t="s">
        <v>93</v>
      </c>
      <c r="K8529" s="5" t="s">
        <v>1239</v>
      </c>
    </row>
    <row r="8530">
      <c r="A8530" s="4">
        <v>2658.0</v>
      </c>
      <c r="B8530" s="5" t="s">
        <v>43717</v>
      </c>
      <c r="C8530" s="5" t="s">
        <v>43718</v>
      </c>
      <c r="D8530" s="6" t="s">
        <v>43719</v>
      </c>
      <c r="E8530" s="5" t="s">
        <v>29573</v>
      </c>
      <c r="F8530" s="5" t="s">
        <v>29573</v>
      </c>
      <c r="G8530" s="6" t="s">
        <v>43720</v>
      </c>
      <c r="H8530" s="5" t="s">
        <v>43721</v>
      </c>
      <c r="I8530" s="8" t="s">
        <v>43722</v>
      </c>
      <c r="J8530" s="5" t="s">
        <v>18</v>
      </c>
      <c r="K8530" s="5" t="s">
        <v>43723</v>
      </c>
    </row>
    <row r="8531">
      <c r="A8531" s="4">
        <v>2657.0</v>
      </c>
      <c r="B8531" s="5" t="s">
        <v>43724</v>
      </c>
      <c r="C8531" s="5" t="s">
        <v>43725</v>
      </c>
      <c r="D8531" s="6" t="s">
        <v>43406</v>
      </c>
      <c r="E8531" s="5" t="s">
        <v>29573</v>
      </c>
      <c r="F8531" s="5" t="s">
        <v>29573</v>
      </c>
      <c r="G8531" s="6" t="s">
        <v>43726</v>
      </c>
      <c r="H8531" s="5" t="s">
        <v>43727</v>
      </c>
      <c r="I8531" s="8" t="s">
        <v>43728</v>
      </c>
      <c r="J8531" s="5" t="s">
        <v>463</v>
      </c>
      <c r="K8531" s="5" t="s">
        <v>43729</v>
      </c>
    </row>
    <row r="8532">
      <c r="A8532" s="4">
        <v>2656.0</v>
      </c>
      <c r="B8532" s="5" t="s">
        <v>43730</v>
      </c>
      <c r="C8532" s="5" t="s">
        <v>43731</v>
      </c>
      <c r="D8532" s="6" t="s">
        <v>43461</v>
      </c>
      <c r="E8532" s="5" t="s">
        <v>29573</v>
      </c>
      <c r="F8532" s="5" t="s">
        <v>29573</v>
      </c>
      <c r="G8532" s="6" t="s">
        <v>43732</v>
      </c>
      <c r="H8532" s="5" t="s">
        <v>43733</v>
      </c>
      <c r="I8532" s="8" t="s">
        <v>35225</v>
      </c>
      <c r="J8532" s="5" t="s">
        <v>108</v>
      </c>
      <c r="K8532" s="5" t="s">
        <v>43723</v>
      </c>
    </row>
    <row r="8533">
      <c r="A8533" s="4">
        <v>2655.0</v>
      </c>
      <c r="B8533" s="5" t="s">
        <v>43734</v>
      </c>
      <c r="C8533" s="5" t="s">
        <v>43735</v>
      </c>
      <c r="D8533" s="6" t="s">
        <v>43060</v>
      </c>
      <c r="E8533" s="5" t="s">
        <v>29573</v>
      </c>
      <c r="F8533" s="5" t="s">
        <v>29573</v>
      </c>
      <c r="G8533" s="6" t="s">
        <v>43736</v>
      </c>
      <c r="H8533" s="5" t="s">
        <v>43737</v>
      </c>
      <c r="I8533" s="8" t="s">
        <v>43738</v>
      </c>
      <c r="J8533" s="5" t="s">
        <v>42</v>
      </c>
      <c r="K8533" s="5" t="s">
        <v>66</v>
      </c>
    </row>
    <row r="8534">
      <c r="A8534" s="4">
        <v>2654.0</v>
      </c>
      <c r="B8534" s="5" t="s">
        <v>43739</v>
      </c>
      <c r="C8534" s="5" t="s">
        <v>43740</v>
      </c>
      <c r="D8534" s="6" t="s">
        <v>42211</v>
      </c>
      <c r="E8534" s="5" t="s">
        <v>29573</v>
      </c>
      <c r="F8534" s="5" t="s">
        <v>29573</v>
      </c>
      <c r="G8534" s="6" t="s">
        <v>43741</v>
      </c>
      <c r="H8534" s="5" t="s">
        <v>43742</v>
      </c>
      <c r="I8534" s="8" t="s">
        <v>43743</v>
      </c>
      <c r="J8534" s="5" t="s">
        <v>42</v>
      </c>
      <c r="K8534" s="5" t="s">
        <v>517</v>
      </c>
    </row>
    <row r="8535">
      <c r="A8535" s="4">
        <v>2653.0</v>
      </c>
      <c r="B8535" s="5" t="s">
        <v>43744</v>
      </c>
      <c r="C8535" s="5" t="s">
        <v>43745</v>
      </c>
      <c r="D8535" s="6" t="s">
        <v>43626</v>
      </c>
      <c r="E8535" s="5" t="s">
        <v>29573</v>
      </c>
      <c r="F8535" s="5" t="s">
        <v>29573</v>
      </c>
      <c r="G8535" s="6" t="s">
        <v>43746</v>
      </c>
      <c r="H8535" s="5" t="s">
        <v>32336</v>
      </c>
      <c r="I8535" s="8" t="s">
        <v>32337</v>
      </c>
      <c r="J8535" s="5" t="s">
        <v>93</v>
      </c>
      <c r="K8535" s="5" t="s">
        <v>254</v>
      </c>
    </row>
    <row r="8536">
      <c r="A8536" s="4">
        <v>2652.0</v>
      </c>
      <c r="B8536" s="5" t="s">
        <v>43747</v>
      </c>
      <c r="C8536" s="5" t="s">
        <v>43748</v>
      </c>
      <c r="D8536" s="6" t="s">
        <v>42211</v>
      </c>
      <c r="E8536" s="5" t="s">
        <v>29573</v>
      </c>
      <c r="F8536" s="5" t="s">
        <v>29573</v>
      </c>
      <c r="G8536" s="6" t="s">
        <v>43749</v>
      </c>
      <c r="H8536" s="7" t="s">
        <v>43750</v>
      </c>
      <c r="I8536" s="18" t="s">
        <v>43751</v>
      </c>
      <c r="J8536" s="5" t="s">
        <v>42</v>
      </c>
      <c r="K8536" s="5" t="s">
        <v>2145</v>
      </c>
    </row>
    <row r="8537">
      <c r="A8537" s="4">
        <v>2651.0</v>
      </c>
      <c r="B8537" s="5" t="s">
        <v>43752</v>
      </c>
      <c r="C8537" s="5" t="s">
        <v>43753</v>
      </c>
      <c r="D8537" s="6" t="s">
        <v>43754</v>
      </c>
      <c r="E8537" s="5" t="s">
        <v>43755</v>
      </c>
      <c r="F8537" s="5" t="s">
        <v>29573</v>
      </c>
      <c r="G8537" s="6" t="s">
        <v>43756</v>
      </c>
      <c r="H8537" s="5" t="s">
        <v>32336</v>
      </c>
      <c r="I8537" s="8" t="s">
        <v>32337</v>
      </c>
      <c r="J8537" s="5" t="s">
        <v>93</v>
      </c>
      <c r="K8537" s="5" t="s">
        <v>1375</v>
      </c>
    </row>
    <row r="8538">
      <c r="A8538" s="4">
        <v>2650.0</v>
      </c>
      <c r="B8538" s="5" t="s">
        <v>43757</v>
      </c>
      <c r="C8538" s="5" t="s">
        <v>43758</v>
      </c>
      <c r="D8538" s="6" t="s">
        <v>43759</v>
      </c>
      <c r="E8538" s="5" t="s">
        <v>43760</v>
      </c>
      <c r="F8538" s="5" t="s">
        <v>29573</v>
      </c>
      <c r="G8538" s="6" t="s">
        <v>43761</v>
      </c>
      <c r="H8538" s="5" t="s">
        <v>37592</v>
      </c>
      <c r="I8538" s="8" t="s">
        <v>43762</v>
      </c>
      <c r="J8538" s="5" t="s">
        <v>367</v>
      </c>
      <c r="K8538" s="5" t="s">
        <v>5310</v>
      </c>
    </row>
    <row r="8539">
      <c r="A8539" s="4">
        <v>2649.0</v>
      </c>
      <c r="B8539" s="5" t="s">
        <v>43763</v>
      </c>
      <c r="C8539" s="5" t="s">
        <v>43764</v>
      </c>
      <c r="D8539" s="6" t="s">
        <v>43759</v>
      </c>
      <c r="E8539" s="5" t="s">
        <v>43760</v>
      </c>
      <c r="F8539" s="5" t="s">
        <v>29573</v>
      </c>
      <c r="G8539" s="6" t="s">
        <v>43761</v>
      </c>
      <c r="H8539" s="5" t="s">
        <v>43765</v>
      </c>
      <c r="I8539" s="8" t="s">
        <v>43762</v>
      </c>
      <c r="J8539" s="5" t="s">
        <v>42</v>
      </c>
      <c r="K8539" s="5" t="s">
        <v>14961</v>
      </c>
    </row>
    <row r="8540">
      <c r="A8540" s="4">
        <v>2648.0</v>
      </c>
      <c r="B8540" s="5" t="s">
        <v>43766</v>
      </c>
      <c r="C8540" s="5" t="s">
        <v>43767</v>
      </c>
      <c r="D8540" s="6" t="s">
        <v>43768</v>
      </c>
      <c r="E8540" s="5" t="s">
        <v>43755</v>
      </c>
      <c r="F8540" s="5" t="s">
        <v>29573</v>
      </c>
      <c r="G8540" s="6" t="s">
        <v>43769</v>
      </c>
      <c r="H8540" s="7" t="s">
        <v>43770</v>
      </c>
      <c r="I8540" s="18" t="s">
        <v>43771</v>
      </c>
      <c r="J8540" s="5" t="s">
        <v>51</v>
      </c>
      <c r="K8540" s="5" t="s">
        <v>14078</v>
      </c>
    </row>
    <row r="8541">
      <c r="A8541" s="4">
        <v>2647.0</v>
      </c>
      <c r="B8541" s="5" t="s">
        <v>43772</v>
      </c>
      <c r="C8541" s="5" t="s">
        <v>43773</v>
      </c>
      <c r="D8541" s="6" t="s">
        <v>43124</v>
      </c>
      <c r="E8541" s="5" t="s">
        <v>29573</v>
      </c>
      <c r="F8541" s="5" t="s">
        <v>29573</v>
      </c>
      <c r="G8541" s="6" t="s">
        <v>43774</v>
      </c>
      <c r="H8541" s="5" t="s">
        <v>43775</v>
      </c>
      <c r="I8541" s="8" t="s">
        <v>43776</v>
      </c>
      <c r="J8541" s="5" t="s">
        <v>42</v>
      </c>
      <c r="K8541" s="5" t="s">
        <v>26558</v>
      </c>
    </row>
    <row r="8542">
      <c r="A8542" s="4">
        <v>2646.0</v>
      </c>
      <c r="B8542" s="5" t="s">
        <v>43777</v>
      </c>
      <c r="C8542" s="5" t="s">
        <v>43778</v>
      </c>
      <c r="D8542" s="6" t="s">
        <v>43418</v>
      </c>
      <c r="E8542" s="5" t="s">
        <v>29573</v>
      </c>
      <c r="F8542" s="5" t="s">
        <v>29573</v>
      </c>
      <c r="G8542" s="6" t="s">
        <v>43779</v>
      </c>
      <c r="H8542" s="20" t="s">
        <v>30012</v>
      </c>
      <c r="I8542" s="18" t="s">
        <v>43780</v>
      </c>
      <c r="J8542" s="5" t="s">
        <v>93</v>
      </c>
      <c r="K8542" s="5" t="s">
        <v>4672</v>
      </c>
    </row>
    <row r="8543">
      <c r="A8543" s="4">
        <v>11327.0</v>
      </c>
      <c r="B8543" s="5" t="s">
        <v>43781</v>
      </c>
      <c r="C8543" s="5" t="s">
        <v>43782</v>
      </c>
      <c r="D8543" s="6" t="s">
        <v>42550</v>
      </c>
      <c r="E8543" s="5" t="s">
        <v>29573</v>
      </c>
      <c r="F8543" s="5" t="s">
        <v>29573</v>
      </c>
      <c r="G8543" s="12" t="s">
        <v>43783</v>
      </c>
      <c r="H8543" s="7" t="s">
        <v>43784</v>
      </c>
      <c r="I8543" s="8" t="str">
        <f>LOWER(SUBSTITUTE(SUBSTITUTE(SUBSTITUTE(SUBSTITUTE(SUBSTITUTE(SUBSTITUTE(SUBSTITUTE(B8543,"S.L.",""),"SL",""),"S.A.",""),"SA","")," ",""),".",""),",",""))&amp;".com"</f>
        <v>barcelonaroomsrent10.com</v>
      </c>
      <c r="J8543" s="5" t="s">
        <v>463</v>
      </c>
      <c r="K8543" s="4" t="s">
        <v>42</v>
      </c>
    </row>
    <row r="8544">
      <c r="A8544" s="4">
        <v>2645.0</v>
      </c>
      <c r="B8544" s="5" t="s">
        <v>43785</v>
      </c>
      <c r="C8544" s="5" t="s">
        <v>43786</v>
      </c>
      <c r="D8544" s="6" t="s">
        <v>41754</v>
      </c>
      <c r="E8544" s="5" t="s">
        <v>42341</v>
      </c>
      <c r="F8544" s="5" t="s">
        <v>29573</v>
      </c>
      <c r="G8544" s="6" t="s">
        <v>43787</v>
      </c>
      <c r="H8544" s="5" t="s">
        <v>43788</v>
      </c>
      <c r="I8544" s="8" t="s">
        <v>42214</v>
      </c>
      <c r="J8544" s="5" t="s">
        <v>108</v>
      </c>
      <c r="K8544" s="4" t="s">
        <v>42</v>
      </c>
    </row>
    <row r="8545">
      <c r="A8545" s="4">
        <v>2644.0</v>
      </c>
      <c r="B8545" s="5" t="s">
        <v>43789</v>
      </c>
      <c r="C8545" s="5" t="s">
        <v>43790</v>
      </c>
      <c r="D8545" s="6" t="s">
        <v>43400</v>
      </c>
      <c r="E8545" s="5" t="s">
        <v>29573</v>
      </c>
      <c r="F8545" s="5" t="s">
        <v>29573</v>
      </c>
      <c r="G8545" s="6" t="s">
        <v>43791</v>
      </c>
      <c r="H8545" s="5" t="s">
        <v>43792</v>
      </c>
      <c r="I8545" s="8" t="s">
        <v>43793</v>
      </c>
      <c r="J8545" s="5" t="s">
        <v>42</v>
      </c>
      <c r="K8545" s="5" t="s">
        <v>43794</v>
      </c>
    </row>
    <row r="8546">
      <c r="A8546" s="4">
        <v>2643.0</v>
      </c>
      <c r="B8546" s="5" t="s">
        <v>43795</v>
      </c>
      <c r="C8546" s="5" t="s">
        <v>43796</v>
      </c>
      <c r="D8546" s="6" t="s">
        <v>43453</v>
      </c>
      <c r="E8546" s="5" t="s">
        <v>29573</v>
      </c>
      <c r="F8546" s="5" t="s">
        <v>29573</v>
      </c>
      <c r="G8546" s="6" t="s">
        <v>43797</v>
      </c>
      <c r="H8546" s="5" t="s">
        <v>43798</v>
      </c>
      <c r="I8546" s="8" t="s">
        <v>43799</v>
      </c>
      <c r="J8546" s="5" t="s">
        <v>108</v>
      </c>
      <c r="K8546" s="5" t="s">
        <v>1663</v>
      </c>
    </row>
    <row r="8547">
      <c r="A8547" s="4">
        <v>2642.0</v>
      </c>
      <c r="B8547" s="5" t="s">
        <v>43800</v>
      </c>
      <c r="C8547" s="5" t="s">
        <v>43801</v>
      </c>
      <c r="D8547" s="6" t="s">
        <v>43453</v>
      </c>
      <c r="E8547" s="5" t="s">
        <v>29573</v>
      </c>
      <c r="F8547" s="5" t="s">
        <v>29573</v>
      </c>
      <c r="G8547" s="6" t="s">
        <v>43802</v>
      </c>
      <c r="H8547" s="5" t="s">
        <v>43803</v>
      </c>
      <c r="I8547" s="8" t="s">
        <v>43804</v>
      </c>
      <c r="J8547" s="5" t="s">
        <v>93</v>
      </c>
      <c r="K8547" s="5" t="s">
        <v>7529</v>
      </c>
    </row>
    <row r="8548">
      <c r="A8548" s="4">
        <v>2641.0</v>
      </c>
      <c r="B8548" s="5" t="s">
        <v>43805</v>
      </c>
      <c r="C8548" s="5" t="s">
        <v>43806</v>
      </c>
      <c r="D8548" s="6" t="s">
        <v>43400</v>
      </c>
      <c r="E8548" s="5" t="s">
        <v>29573</v>
      </c>
      <c r="F8548" s="5" t="s">
        <v>29573</v>
      </c>
      <c r="G8548" s="6" t="s">
        <v>43807</v>
      </c>
      <c r="H8548" s="5" t="s">
        <v>21614</v>
      </c>
      <c r="I8548" s="8" t="s">
        <v>43808</v>
      </c>
      <c r="J8548" s="5" t="s">
        <v>108</v>
      </c>
      <c r="K8548" s="4" t="s">
        <v>42</v>
      </c>
    </row>
    <row r="8549">
      <c r="A8549" s="4">
        <v>2640.0</v>
      </c>
      <c r="B8549" s="5" t="s">
        <v>43809</v>
      </c>
      <c r="C8549" s="5" t="s">
        <v>43810</v>
      </c>
      <c r="D8549" s="6" t="s">
        <v>43060</v>
      </c>
      <c r="E8549" s="5" t="s">
        <v>29573</v>
      </c>
      <c r="F8549" s="5" t="s">
        <v>29573</v>
      </c>
      <c r="G8549" s="6" t="s">
        <v>43811</v>
      </c>
      <c r="H8549" s="5" t="s">
        <v>43812</v>
      </c>
      <c r="I8549" s="8" t="s">
        <v>43813</v>
      </c>
      <c r="J8549" s="5" t="s">
        <v>108</v>
      </c>
      <c r="K8549" s="5" t="s">
        <v>498</v>
      </c>
    </row>
    <row r="8550">
      <c r="A8550" s="4">
        <v>2639.0</v>
      </c>
      <c r="B8550" s="5" t="s">
        <v>43814</v>
      </c>
      <c r="C8550" s="5" t="s">
        <v>43815</v>
      </c>
      <c r="D8550" s="6" t="s">
        <v>43719</v>
      </c>
      <c r="E8550" s="5" t="s">
        <v>29573</v>
      </c>
      <c r="F8550" s="5" t="s">
        <v>29573</v>
      </c>
      <c r="G8550" s="6" t="s">
        <v>43816</v>
      </c>
      <c r="H8550" s="5" t="s">
        <v>43817</v>
      </c>
      <c r="I8550" s="8" t="s">
        <v>10027</v>
      </c>
      <c r="J8550" s="5" t="s">
        <v>93</v>
      </c>
      <c r="K8550" s="5" t="s">
        <v>5480</v>
      </c>
    </row>
    <row r="8551">
      <c r="A8551" s="4">
        <v>2638.0</v>
      </c>
      <c r="B8551" s="5" t="s">
        <v>43818</v>
      </c>
      <c r="C8551" s="5" t="s">
        <v>43819</v>
      </c>
      <c r="D8551" s="6" t="s">
        <v>43418</v>
      </c>
      <c r="E8551" s="5" t="s">
        <v>29573</v>
      </c>
      <c r="F8551" s="5" t="s">
        <v>29573</v>
      </c>
      <c r="G8551" s="6" t="s">
        <v>43820</v>
      </c>
      <c r="H8551" s="5" t="s">
        <v>43821</v>
      </c>
      <c r="I8551" s="9" t="s">
        <v>43822</v>
      </c>
      <c r="J8551" s="5" t="s">
        <v>108</v>
      </c>
      <c r="K8551" s="5" t="s">
        <v>20783</v>
      </c>
    </row>
    <row r="8552">
      <c r="A8552" s="4">
        <v>2637.0</v>
      </c>
      <c r="B8552" s="5" t="s">
        <v>43823</v>
      </c>
      <c r="C8552" s="5" t="s">
        <v>43824</v>
      </c>
      <c r="D8552" s="6" t="s">
        <v>43412</v>
      </c>
      <c r="E8552" s="5" t="s">
        <v>29573</v>
      </c>
      <c r="F8552" s="5" t="s">
        <v>29573</v>
      </c>
      <c r="G8552" s="6" t="s">
        <v>43825</v>
      </c>
      <c r="H8552" s="20" t="s">
        <v>43826</v>
      </c>
      <c r="I8552" s="18" t="s">
        <v>43827</v>
      </c>
      <c r="J8552" s="5" t="s">
        <v>42</v>
      </c>
      <c r="K8552" s="5" t="s">
        <v>9927</v>
      </c>
    </row>
    <row r="8553">
      <c r="A8553" s="4">
        <v>2636.0</v>
      </c>
      <c r="B8553" s="5" t="s">
        <v>43828</v>
      </c>
      <c r="C8553" s="5" t="s">
        <v>43829</v>
      </c>
      <c r="D8553" s="6" t="s">
        <v>43190</v>
      </c>
      <c r="E8553" s="5" t="s">
        <v>29573</v>
      </c>
      <c r="F8553" s="5" t="s">
        <v>29573</v>
      </c>
      <c r="G8553" s="6" t="s">
        <v>43830</v>
      </c>
      <c r="H8553" s="7" t="s">
        <v>43831</v>
      </c>
      <c r="I8553" s="19" t="s">
        <v>43832</v>
      </c>
      <c r="J8553" s="5" t="s">
        <v>108</v>
      </c>
      <c r="K8553" s="5" t="s">
        <v>27</v>
      </c>
    </row>
    <row r="8554">
      <c r="A8554" s="4">
        <v>2635.0</v>
      </c>
      <c r="B8554" s="5" t="s">
        <v>43833</v>
      </c>
      <c r="C8554" s="5" t="s">
        <v>43834</v>
      </c>
      <c r="D8554" s="6" t="s">
        <v>43232</v>
      </c>
      <c r="E8554" s="5" t="s">
        <v>29573</v>
      </c>
      <c r="F8554" s="5" t="s">
        <v>29573</v>
      </c>
      <c r="G8554" s="6" t="s">
        <v>43835</v>
      </c>
      <c r="H8554" s="5" t="s">
        <v>43836</v>
      </c>
      <c r="I8554" s="8" t="s">
        <v>43837</v>
      </c>
      <c r="J8554" s="5" t="s">
        <v>93</v>
      </c>
      <c r="K8554" s="4" t="s">
        <v>42</v>
      </c>
    </row>
    <row r="8555">
      <c r="A8555" s="4">
        <v>2634.0</v>
      </c>
      <c r="B8555" s="5" t="s">
        <v>43838</v>
      </c>
      <c r="C8555" s="5" t="s">
        <v>43839</v>
      </c>
      <c r="D8555" s="6" t="s">
        <v>43232</v>
      </c>
      <c r="E8555" s="5" t="s">
        <v>29573</v>
      </c>
      <c r="F8555" s="5" t="s">
        <v>29573</v>
      </c>
      <c r="G8555" s="6" t="s">
        <v>43840</v>
      </c>
      <c r="H8555" s="5" t="s">
        <v>43841</v>
      </c>
      <c r="I8555" s="8" t="s">
        <v>43842</v>
      </c>
      <c r="J8555" s="5" t="s">
        <v>108</v>
      </c>
      <c r="K8555" s="5" t="s">
        <v>16202</v>
      </c>
    </row>
    <row r="8556">
      <c r="A8556" s="4">
        <v>2633.0</v>
      </c>
      <c r="B8556" s="5" t="s">
        <v>43843</v>
      </c>
      <c r="C8556" s="5" t="s">
        <v>43844</v>
      </c>
      <c r="D8556" s="6" t="s">
        <v>43140</v>
      </c>
      <c r="E8556" s="5" t="s">
        <v>29573</v>
      </c>
      <c r="F8556" s="5" t="s">
        <v>29573</v>
      </c>
      <c r="G8556" s="6" t="s">
        <v>43845</v>
      </c>
      <c r="H8556" s="5" t="s">
        <v>43846</v>
      </c>
      <c r="I8556" s="8" t="s">
        <v>43847</v>
      </c>
      <c r="J8556" s="5" t="s">
        <v>108</v>
      </c>
      <c r="K8556" s="4" t="s">
        <v>42</v>
      </c>
    </row>
    <row r="8557">
      <c r="A8557" s="4">
        <v>2632.0</v>
      </c>
      <c r="B8557" s="5" t="s">
        <v>43848</v>
      </c>
      <c r="C8557" s="5" t="s">
        <v>43849</v>
      </c>
      <c r="D8557" s="6" t="s">
        <v>29572</v>
      </c>
      <c r="E8557" s="5" t="s">
        <v>29573</v>
      </c>
      <c r="F8557" s="5" t="s">
        <v>29573</v>
      </c>
      <c r="G8557" s="6" t="s">
        <v>43850</v>
      </c>
      <c r="H8557" s="5" t="s">
        <v>43851</v>
      </c>
      <c r="I8557" s="8" t="s">
        <v>43852</v>
      </c>
      <c r="J8557" s="5" t="s">
        <v>93</v>
      </c>
      <c r="K8557" s="5" t="s">
        <v>12282</v>
      </c>
    </row>
    <row r="8558">
      <c r="A8558" s="4">
        <v>2630.0</v>
      </c>
      <c r="B8558" s="5" t="s">
        <v>43853</v>
      </c>
      <c r="C8558" s="5" t="s">
        <v>43854</v>
      </c>
      <c r="D8558" s="6" t="s">
        <v>43412</v>
      </c>
      <c r="E8558" s="5" t="s">
        <v>29573</v>
      </c>
      <c r="F8558" s="5" t="s">
        <v>29573</v>
      </c>
      <c r="G8558" s="6" t="s">
        <v>43855</v>
      </c>
      <c r="H8558" s="5" t="s">
        <v>43856</v>
      </c>
      <c r="I8558" s="8" t="s">
        <v>43857</v>
      </c>
      <c r="J8558" s="5" t="s">
        <v>93</v>
      </c>
      <c r="K8558" s="4" t="s">
        <v>42</v>
      </c>
    </row>
    <row r="8559">
      <c r="A8559" s="4">
        <v>2631.0</v>
      </c>
      <c r="B8559" s="5" t="s">
        <v>43858</v>
      </c>
      <c r="C8559" s="5" t="s">
        <v>43859</v>
      </c>
      <c r="D8559" s="6" t="s">
        <v>43140</v>
      </c>
      <c r="E8559" s="5" t="s">
        <v>29573</v>
      </c>
      <c r="F8559" s="5" t="s">
        <v>29573</v>
      </c>
      <c r="G8559" s="6" t="s">
        <v>43855</v>
      </c>
      <c r="H8559" s="5" t="s">
        <v>43860</v>
      </c>
      <c r="I8559" s="8" t="s">
        <v>43861</v>
      </c>
      <c r="J8559" s="5" t="s">
        <v>108</v>
      </c>
      <c r="K8559" s="5" t="s">
        <v>921</v>
      </c>
    </row>
    <row r="8560">
      <c r="A8560" s="4">
        <v>2629.0</v>
      </c>
      <c r="B8560" s="5" t="s">
        <v>43862</v>
      </c>
      <c r="C8560" s="5" t="s">
        <v>43863</v>
      </c>
      <c r="D8560" s="6" t="s">
        <v>43232</v>
      </c>
      <c r="E8560" s="5" t="s">
        <v>29573</v>
      </c>
      <c r="F8560" s="5" t="s">
        <v>29573</v>
      </c>
      <c r="G8560" s="6" t="s">
        <v>43864</v>
      </c>
      <c r="H8560" s="20" t="s">
        <v>43865</v>
      </c>
      <c r="I8560" s="18" t="s">
        <v>43866</v>
      </c>
      <c r="J8560" s="5" t="s">
        <v>108</v>
      </c>
      <c r="K8560" s="5" t="s">
        <v>7770</v>
      </c>
    </row>
    <row r="8561">
      <c r="A8561" s="4">
        <v>2628.0</v>
      </c>
      <c r="B8561" s="5" t="s">
        <v>43867</v>
      </c>
      <c r="C8561" s="5" t="s">
        <v>43868</v>
      </c>
      <c r="D8561" s="6" t="s">
        <v>43060</v>
      </c>
      <c r="E8561" s="5" t="s">
        <v>29573</v>
      </c>
      <c r="F8561" s="5" t="s">
        <v>29573</v>
      </c>
      <c r="G8561" s="6" t="s">
        <v>43869</v>
      </c>
      <c r="H8561" s="5" t="s">
        <v>43870</v>
      </c>
      <c r="I8561" s="8" t="s">
        <v>43871</v>
      </c>
      <c r="J8561" s="5" t="s">
        <v>18</v>
      </c>
      <c r="K8561" s="5" t="s">
        <v>1198</v>
      </c>
    </row>
    <row r="8562">
      <c r="A8562" s="4">
        <v>2627.0</v>
      </c>
      <c r="B8562" s="5" t="s">
        <v>43872</v>
      </c>
      <c r="C8562" s="5" t="s">
        <v>43873</v>
      </c>
      <c r="D8562" s="6" t="s">
        <v>43140</v>
      </c>
      <c r="E8562" s="5" t="s">
        <v>29573</v>
      </c>
      <c r="F8562" s="5" t="s">
        <v>29573</v>
      </c>
      <c r="G8562" s="6" t="s">
        <v>43874</v>
      </c>
      <c r="H8562" s="20" t="s">
        <v>43875</v>
      </c>
      <c r="I8562" s="18" t="s">
        <v>43876</v>
      </c>
      <c r="J8562" s="5" t="s">
        <v>51</v>
      </c>
      <c r="K8562" s="5" t="s">
        <v>14078</v>
      </c>
    </row>
    <row r="8563">
      <c r="A8563" s="4">
        <v>2626.0</v>
      </c>
      <c r="B8563" s="5" t="s">
        <v>43862</v>
      </c>
      <c r="C8563" s="5" t="s">
        <v>43877</v>
      </c>
      <c r="D8563" s="6" t="s">
        <v>43232</v>
      </c>
      <c r="E8563" s="5" t="s">
        <v>29573</v>
      </c>
      <c r="F8563" s="5" t="s">
        <v>29573</v>
      </c>
      <c r="G8563" s="6" t="s">
        <v>43878</v>
      </c>
      <c r="H8563" s="20" t="s">
        <v>43865</v>
      </c>
      <c r="I8563" s="18" t="s">
        <v>43879</v>
      </c>
      <c r="J8563" s="5" t="s">
        <v>42</v>
      </c>
      <c r="K8563" s="5" t="s">
        <v>7770</v>
      </c>
    </row>
    <row r="8564">
      <c r="A8564" s="4">
        <v>2625.0</v>
      </c>
      <c r="B8564" s="5" t="s">
        <v>43880</v>
      </c>
      <c r="C8564" s="5" t="s">
        <v>43881</v>
      </c>
      <c r="D8564" s="6" t="s">
        <v>42550</v>
      </c>
      <c r="E8564" s="5" t="s">
        <v>29573</v>
      </c>
      <c r="F8564" s="5" t="s">
        <v>29573</v>
      </c>
      <c r="G8564" s="6" t="s">
        <v>43882</v>
      </c>
      <c r="H8564" s="5" t="s">
        <v>43883</v>
      </c>
      <c r="I8564" s="8" t="s">
        <v>43884</v>
      </c>
      <c r="J8564" s="5" t="s">
        <v>42</v>
      </c>
      <c r="K8564" s="5" t="s">
        <v>170</v>
      </c>
    </row>
    <row r="8565">
      <c r="A8565" s="4">
        <v>2624.0</v>
      </c>
      <c r="B8565" s="5" t="s">
        <v>43885</v>
      </c>
      <c r="C8565" s="5" t="s">
        <v>43886</v>
      </c>
      <c r="D8565" s="6" t="s">
        <v>43060</v>
      </c>
      <c r="E8565" s="5" t="s">
        <v>29573</v>
      </c>
      <c r="F8565" s="5" t="s">
        <v>29573</v>
      </c>
      <c r="G8565" s="6" t="s">
        <v>43887</v>
      </c>
      <c r="H8565" s="5" t="s">
        <v>43888</v>
      </c>
      <c r="I8565" s="8" t="s">
        <v>43889</v>
      </c>
      <c r="J8565" s="5" t="s">
        <v>51</v>
      </c>
      <c r="K8565" s="5" t="s">
        <v>134</v>
      </c>
    </row>
    <row r="8566">
      <c r="A8566" s="4">
        <v>2623.0</v>
      </c>
      <c r="B8566" s="5" t="s">
        <v>43890</v>
      </c>
      <c r="C8566" s="5" t="s">
        <v>43891</v>
      </c>
      <c r="D8566" s="6" t="s">
        <v>43232</v>
      </c>
      <c r="E8566" s="5" t="s">
        <v>29573</v>
      </c>
      <c r="F8566" s="5" t="s">
        <v>29573</v>
      </c>
      <c r="G8566" s="6" t="s">
        <v>43892</v>
      </c>
      <c r="H8566" s="5" t="s">
        <v>43893</v>
      </c>
      <c r="I8566" s="8" t="s">
        <v>43894</v>
      </c>
      <c r="J8566" s="5" t="s">
        <v>108</v>
      </c>
      <c r="K8566" s="5" t="s">
        <v>6053</v>
      </c>
    </row>
    <row r="8567">
      <c r="A8567" s="4">
        <v>2622.0</v>
      </c>
      <c r="B8567" s="5" t="s">
        <v>43895</v>
      </c>
      <c r="C8567" s="5" t="s">
        <v>43896</v>
      </c>
      <c r="D8567" s="6" t="s">
        <v>43412</v>
      </c>
      <c r="E8567" s="5" t="s">
        <v>29573</v>
      </c>
      <c r="F8567" s="5" t="s">
        <v>29573</v>
      </c>
      <c r="G8567" s="6" t="s">
        <v>43897</v>
      </c>
      <c r="H8567" s="5" t="s">
        <v>43898</v>
      </c>
      <c r="I8567" s="8" t="s">
        <v>43899</v>
      </c>
      <c r="J8567" s="5" t="s">
        <v>42</v>
      </c>
      <c r="K8567" s="5" t="s">
        <v>13806</v>
      </c>
    </row>
    <row r="8568">
      <c r="A8568" s="4">
        <v>2621.0</v>
      </c>
      <c r="B8568" s="5" t="s">
        <v>43900</v>
      </c>
      <c r="C8568" s="5" t="s">
        <v>43901</v>
      </c>
      <c r="D8568" s="6" t="s">
        <v>43412</v>
      </c>
      <c r="E8568" s="5" t="s">
        <v>29573</v>
      </c>
      <c r="F8568" s="5" t="s">
        <v>29573</v>
      </c>
      <c r="G8568" s="6" t="s">
        <v>43902</v>
      </c>
      <c r="H8568" s="20" t="s">
        <v>43903</v>
      </c>
      <c r="I8568" s="18" t="s">
        <v>43904</v>
      </c>
      <c r="J8568" s="5" t="s">
        <v>108</v>
      </c>
      <c r="K8568" s="5" t="s">
        <v>7219</v>
      </c>
    </row>
    <row r="8569">
      <c r="A8569" s="4">
        <v>2620.0</v>
      </c>
      <c r="B8569" s="5" t="s">
        <v>11314</v>
      </c>
      <c r="C8569" s="5" t="s">
        <v>43905</v>
      </c>
      <c r="D8569" s="6" t="s">
        <v>42483</v>
      </c>
      <c r="E8569" s="5" t="s">
        <v>29573</v>
      </c>
      <c r="F8569" s="5" t="s">
        <v>29573</v>
      </c>
      <c r="G8569" s="6" t="s">
        <v>43906</v>
      </c>
      <c r="H8569" s="5" t="s">
        <v>9039</v>
      </c>
      <c r="I8569" s="8" t="s">
        <v>43907</v>
      </c>
      <c r="J8569" s="5" t="s">
        <v>108</v>
      </c>
      <c r="K8569" s="5" t="s">
        <v>4672</v>
      </c>
    </row>
    <row r="8570">
      <c r="A8570" s="4">
        <v>2619.0</v>
      </c>
      <c r="B8570" s="5" t="s">
        <v>43908</v>
      </c>
      <c r="C8570" s="5" t="s">
        <v>43909</v>
      </c>
      <c r="D8570" s="6" t="s">
        <v>42483</v>
      </c>
      <c r="E8570" s="5" t="s">
        <v>29573</v>
      </c>
      <c r="F8570" s="5" t="s">
        <v>29573</v>
      </c>
      <c r="G8570" s="6" t="s">
        <v>43910</v>
      </c>
      <c r="H8570" s="5" t="s">
        <v>43911</v>
      </c>
      <c r="I8570" s="8" t="s">
        <v>43912</v>
      </c>
      <c r="J8570" s="5" t="s">
        <v>42</v>
      </c>
      <c r="K8570" s="5" t="s">
        <v>1250</v>
      </c>
    </row>
    <row r="8571">
      <c r="A8571" s="4">
        <v>2618.0</v>
      </c>
      <c r="B8571" s="5" t="s">
        <v>43913</v>
      </c>
      <c r="C8571" s="5" t="s">
        <v>43914</v>
      </c>
      <c r="D8571" s="6" t="s">
        <v>43232</v>
      </c>
      <c r="E8571" s="5" t="s">
        <v>29573</v>
      </c>
      <c r="F8571" s="5" t="s">
        <v>29573</v>
      </c>
      <c r="G8571" s="6" t="s">
        <v>43915</v>
      </c>
      <c r="H8571" s="5" t="s">
        <v>43916</v>
      </c>
      <c r="I8571" s="8" t="s">
        <v>43583</v>
      </c>
      <c r="J8571" s="5" t="s">
        <v>42</v>
      </c>
      <c r="K8571" s="5" t="s">
        <v>5320</v>
      </c>
    </row>
    <row r="8572">
      <c r="A8572" s="4">
        <v>2617.0</v>
      </c>
      <c r="B8572" s="5" t="s">
        <v>43917</v>
      </c>
      <c r="C8572" s="5" t="s">
        <v>43918</v>
      </c>
      <c r="D8572" s="6" t="s">
        <v>42483</v>
      </c>
      <c r="E8572" s="5" t="s">
        <v>29573</v>
      </c>
      <c r="F8572" s="5" t="s">
        <v>29573</v>
      </c>
      <c r="G8572" s="6" t="s">
        <v>43919</v>
      </c>
      <c r="H8572" s="5" t="s">
        <v>43920</v>
      </c>
      <c r="I8572" s="8" t="s">
        <v>43921</v>
      </c>
      <c r="J8572" s="5" t="s">
        <v>108</v>
      </c>
      <c r="K8572" s="5" t="s">
        <v>5817</v>
      </c>
    </row>
    <row r="8573">
      <c r="A8573" s="4">
        <v>2616.0</v>
      </c>
      <c r="B8573" s="5" t="s">
        <v>43922</v>
      </c>
      <c r="C8573" s="5" t="s">
        <v>43923</v>
      </c>
      <c r="D8573" s="6" t="s">
        <v>42211</v>
      </c>
      <c r="E8573" s="5" t="s">
        <v>29573</v>
      </c>
      <c r="F8573" s="5" t="s">
        <v>29573</v>
      </c>
      <c r="G8573" s="6" t="s">
        <v>43924</v>
      </c>
      <c r="H8573" s="5" t="s">
        <v>43925</v>
      </c>
      <c r="I8573" s="8" t="s">
        <v>43926</v>
      </c>
      <c r="J8573" s="5" t="s">
        <v>42</v>
      </c>
      <c r="K8573" s="5" t="s">
        <v>109</v>
      </c>
    </row>
    <row r="8574">
      <c r="A8574" s="4">
        <v>2615.0</v>
      </c>
      <c r="B8574" s="5" t="s">
        <v>43927</v>
      </c>
      <c r="C8574" s="5" t="s">
        <v>43928</v>
      </c>
      <c r="D8574" s="6" t="s">
        <v>42211</v>
      </c>
      <c r="E8574" s="5" t="s">
        <v>29573</v>
      </c>
      <c r="F8574" s="5" t="s">
        <v>29573</v>
      </c>
      <c r="G8574" s="6" t="s">
        <v>43929</v>
      </c>
      <c r="H8574" s="5" t="s">
        <v>43930</v>
      </c>
      <c r="I8574" s="8" t="s">
        <v>43931</v>
      </c>
      <c r="J8574" s="5" t="s">
        <v>108</v>
      </c>
      <c r="K8574" s="5" t="s">
        <v>420</v>
      </c>
    </row>
    <row r="8575">
      <c r="A8575" s="4">
        <v>2614.0</v>
      </c>
      <c r="B8575" s="5" t="s">
        <v>43932</v>
      </c>
      <c r="C8575" s="5" t="s">
        <v>43933</v>
      </c>
      <c r="D8575" s="6" t="s">
        <v>42483</v>
      </c>
      <c r="E8575" s="5" t="s">
        <v>29573</v>
      </c>
      <c r="F8575" s="5" t="s">
        <v>29573</v>
      </c>
      <c r="G8575" s="6" t="s">
        <v>43934</v>
      </c>
      <c r="H8575" s="7" t="s">
        <v>43935</v>
      </c>
      <c r="I8575" s="4" t="str">
        <f>LOWER(SUBSTITUTE(SUBSTITUTE(SUBSTITUTE(SUBSTITUTE(SUBSTITUTE(SUBSTITUTE(SUBSTITUTE(B8575,"S.L.",""),"SL",""),"S.A.",""),"SA","")," ",""),".",""),",",""))&amp;".com"</f>
        <v>doplaçareial.com</v>
      </c>
      <c r="J8575" s="5" t="s">
        <v>93</v>
      </c>
      <c r="K8575" s="5" t="s">
        <v>74</v>
      </c>
    </row>
    <row r="8576">
      <c r="A8576" s="4">
        <v>2613.0</v>
      </c>
      <c r="B8576" s="5" t="s">
        <v>43936</v>
      </c>
      <c r="C8576" s="5" t="s">
        <v>43937</v>
      </c>
      <c r="D8576" s="6" t="s">
        <v>42483</v>
      </c>
      <c r="E8576" s="5" t="s">
        <v>29573</v>
      </c>
      <c r="F8576" s="5" t="s">
        <v>29573</v>
      </c>
      <c r="G8576" s="6" t="s">
        <v>43938</v>
      </c>
      <c r="H8576" s="5" t="s">
        <v>43939</v>
      </c>
      <c r="I8576" s="8" t="s">
        <v>16958</v>
      </c>
      <c r="J8576" s="5" t="s">
        <v>108</v>
      </c>
      <c r="K8576" s="5" t="s">
        <v>4985</v>
      </c>
    </row>
    <row r="8577">
      <c r="A8577" s="4">
        <v>2612.0</v>
      </c>
      <c r="B8577" s="5" t="s">
        <v>43940</v>
      </c>
      <c r="C8577" s="5" t="s">
        <v>43941</v>
      </c>
      <c r="D8577" s="6" t="s">
        <v>43942</v>
      </c>
      <c r="E8577" s="5" t="s">
        <v>43943</v>
      </c>
      <c r="F8577" s="5" t="s">
        <v>29573</v>
      </c>
      <c r="G8577" s="6" t="s">
        <v>43944</v>
      </c>
      <c r="H8577" s="5" t="s">
        <v>43945</v>
      </c>
      <c r="I8577" s="8" t="s">
        <v>41</v>
      </c>
      <c r="J8577" s="5" t="s">
        <v>93</v>
      </c>
      <c r="K8577" s="5" t="s">
        <v>2683</v>
      </c>
    </row>
    <row r="8578">
      <c r="A8578" s="4">
        <v>2611.0</v>
      </c>
      <c r="B8578" s="5" t="s">
        <v>43946</v>
      </c>
      <c r="C8578" s="5" t="s">
        <v>43947</v>
      </c>
      <c r="D8578" s="6" t="s">
        <v>43948</v>
      </c>
      <c r="E8578" s="5" t="s">
        <v>43949</v>
      </c>
      <c r="F8578" s="5" t="s">
        <v>29573</v>
      </c>
      <c r="G8578" s="6" t="s">
        <v>43950</v>
      </c>
      <c r="H8578" s="5" t="s">
        <v>43951</v>
      </c>
      <c r="I8578" s="9" t="s">
        <v>43952</v>
      </c>
      <c r="J8578" s="5" t="s">
        <v>18</v>
      </c>
      <c r="K8578" s="5" t="s">
        <v>19</v>
      </c>
    </row>
    <row r="8579">
      <c r="A8579" s="4">
        <v>2610.0</v>
      </c>
      <c r="B8579" s="5" t="s">
        <v>43953</v>
      </c>
      <c r="C8579" s="5" t="s">
        <v>43954</v>
      </c>
      <c r="D8579" s="6" t="s">
        <v>43955</v>
      </c>
      <c r="E8579" s="5" t="s">
        <v>43956</v>
      </c>
      <c r="F8579" s="5" t="s">
        <v>29573</v>
      </c>
      <c r="G8579" s="6" t="s">
        <v>43957</v>
      </c>
      <c r="H8579" s="5" t="s">
        <v>2922</v>
      </c>
      <c r="I8579" s="8" t="s">
        <v>41</v>
      </c>
      <c r="J8579" s="5" t="s">
        <v>42</v>
      </c>
      <c r="K8579" s="5" t="s">
        <v>3802</v>
      </c>
    </row>
    <row r="8580">
      <c r="A8580" s="4">
        <v>2609.0</v>
      </c>
      <c r="B8580" s="5" t="s">
        <v>43958</v>
      </c>
      <c r="C8580" s="5" t="s">
        <v>43959</v>
      </c>
      <c r="D8580" s="6" t="s">
        <v>43626</v>
      </c>
      <c r="E8580" s="5" t="s">
        <v>29573</v>
      </c>
      <c r="F8580" s="5" t="s">
        <v>29573</v>
      </c>
      <c r="G8580" s="6" t="s">
        <v>43960</v>
      </c>
      <c r="H8580" s="5" t="s">
        <v>43961</v>
      </c>
      <c r="I8580" s="8" t="s">
        <v>43962</v>
      </c>
      <c r="J8580" s="5" t="s">
        <v>93</v>
      </c>
      <c r="K8580" s="5" t="s">
        <v>280</v>
      </c>
    </row>
    <row r="8581">
      <c r="A8581" s="4">
        <v>2608.0</v>
      </c>
      <c r="B8581" s="5" t="s">
        <v>43963</v>
      </c>
      <c r="C8581" s="5" t="s">
        <v>43964</v>
      </c>
      <c r="D8581" s="6" t="s">
        <v>43140</v>
      </c>
      <c r="E8581" s="5" t="s">
        <v>29573</v>
      </c>
      <c r="F8581" s="5" t="s">
        <v>29573</v>
      </c>
      <c r="G8581" s="6" t="s">
        <v>43965</v>
      </c>
      <c r="H8581" s="7" t="s">
        <v>43966</v>
      </c>
      <c r="I8581" s="19" t="s">
        <v>43967</v>
      </c>
      <c r="J8581" s="5" t="s">
        <v>108</v>
      </c>
      <c r="K8581" s="4" t="s">
        <v>42</v>
      </c>
    </row>
    <row r="8582">
      <c r="A8582" s="4">
        <v>2607.0</v>
      </c>
      <c r="B8582" s="5" t="s">
        <v>43968</v>
      </c>
      <c r="C8582" s="5" t="s">
        <v>43969</v>
      </c>
      <c r="D8582" s="6" t="s">
        <v>29572</v>
      </c>
      <c r="E8582" s="5" t="s">
        <v>29573</v>
      </c>
      <c r="F8582" s="5" t="s">
        <v>29573</v>
      </c>
      <c r="G8582" s="6" t="s">
        <v>43970</v>
      </c>
      <c r="H8582" s="5" t="s">
        <v>43971</v>
      </c>
      <c r="I8582" s="8" t="s">
        <v>35277</v>
      </c>
      <c r="J8582" s="5" t="s">
        <v>42</v>
      </c>
      <c r="K8582" s="4" t="s">
        <v>42</v>
      </c>
    </row>
    <row r="8583">
      <c r="A8583" s="4">
        <v>2606.0</v>
      </c>
      <c r="B8583" s="5" t="s">
        <v>43972</v>
      </c>
      <c r="C8583" s="5" t="s">
        <v>43973</v>
      </c>
      <c r="D8583" s="6" t="s">
        <v>43955</v>
      </c>
      <c r="E8583" s="5" t="s">
        <v>43956</v>
      </c>
      <c r="F8583" s="5" t="s">
        <v>29573</v>
      </c>
      <c r="G8583" s="6" t="s">
        <v>43974</v>
      </c>
      <c r="H8583" s="5" t="s">
        <v>43975</v>
      </c>
      <c r="I8583" s="8" t="s">
        <v>43976</v>
      </c>
      <c r="J8583" s="5" t="s">
        <v>93</v>
      </c>
      <c r="K8583" s="5" t="s">
        <v>41248</v>
      </c>
    </row>
    <row r="8584">
      <c r="A8584" s="4">
        <v>2605.0</v>
      </c>
      <c r="B8584" s="5" t="s">
        <v>43977</v>
      </c>
      <c r="C8584" s="5" t="s">
        <v>43978</v>
      </c>
      <c r="D8584" s="6" t="s">
        <v>43979</v>
      </c>
      <c r="E8584" s="5" t="s">
        <v>43980</v>
      </c>
      <c r="F8584" s="5" t="s">
        <v>29573</v>
      </c>
      <c r="G8584" s="6" t="s">
        <v>43981</v>
      </c>
      <c r="H8584" s="5" t="s">
        <v>43982</v>
      </c>
      <c r="I8584" s="8" t="s">
        <v>43983</v>
      </c>
      <c r="J8584" s="5" t="s">
        <v>18</v>
      </c>
      <c r="K8584" s="4" t="s">
        <v>42</v>
      </c>
    </row>
    <row r="8585">
      <c r="A8585" s="4">
        <v>2604.0</v>
      </c>
      <c r="B8585" s="5" t="s">
        <v>43984</v>
      </c>
      <c r="C8585" s="5" t="s">
        <v>43985</v>
      </c>
      <c r="D8585" s="6" t="s">
        <v>43979</v>
      </c>
      <c r="E8585" s="5" t="s">
        <v>43986</v>
      </c>
      <c r="F8585" s="5" t="s">
        <v>29573</v>
      </c>
      <c r="G8585" s="6" t="s">
        <v>43987</v>
      </c>
      <c r="H8585" s="5" t="s">
        <v>43988</v>
      </c>
      <c r="I8585" s="8" t="s">
        <v>41</v>
      </c>
      <c r="J8585" s="5" t="s">
        <v>93</v>
      </c>
      <c r="K8585" s="5" t="s">
        <v>498</v>
      </c>
    </row>
    <row r="8586">
      <c r="A8586" s="4">
        <v>2603.0</v>
      </c>
      <c r="B8586" s="5" t="s">
        <v>43989</v>
      </c>
      <c r="C8586" s="5" t="s">
        <v>43990</v>
      </c>
      <c r="D8586" s="6" t="s">
        <v>39759</v>
      </c>
      <c r="E8586" s="5" t="s">
        <v>24249</v>
      </c>
      <c r="F8586" s="5" t="s">
        <v>24249</v>
      </c>
      <c r="G8586" s="6" t="s">
        <v>43991</v>
      </c>
      <c r="H8586" s="5" t="s">
        <v>43992</v>
      </c>
      <c r="I8586" s="8" t="s">
        <v>39089</v>
      </c>
      <c r="J8586" s="5" t="s">
        <v>93</v>
      </c>
      <c r="K8586" s="4" t="s">
        <v>42</v>
      </c>
    </row>
    <row r="8587">
      <c r="A8587" s="4">
        <v>2602.0</v>
      </c>
      <c r="B8587" s="5" t="s">
        <v>43993</v>
      </c>
      <c r="C8587" s="5" t="s">
        <v>43994</v>
      </c>
      <c r="D8587" s="6" t="s">
        <v>43979</v>
      </c>
      <c r="E8587" s="5" t="s">
        <v>43986</v>
      </c>
      <c r="F8587" s="5" t="s">
        <v>29573</v>
      </c>
      <c r="G8587" s="6" t="s">
        <v>43991</v>
      </c>
      <c r="H8587" s="7" t="s">
        <v>43995</v>
      </c>
      <c r="I8587" s="8" t="str">
        <f>LOWER(SUBSTITUTE(SUBSTITUTE(SUBSTITUTE(SUBSTITUTE(SUBSTITUTE(SUBSTITUTE(SUBSTITUTE(B8587,"S.L.",""),"SL",""),"S.A.",""),"SA","")," ",""),".",""),",",""))&amp;".com"</f>
        <v>hosteleriavalenciana98.com</v>
      </c>
      <c r="J8587" s="5" t="s">
        <v>42</v>
      </c>
      <c r="K8587" s="4" t="s">
        <v>42</v>
      </c>
    </row>
    <row r="8588">
      <c r="A8588" s="4">
        <v>2601.0</v>
      </c>
      <c r="B8588" s="5" t="s">
        <v>43996</v>
      </c>
      <c r="C8588" s="5" t="s">
        <v>43997</v>
      </c>
      <c r="D8588" s="6" t="s">
        <v>43759</v>
      </c>
      <c r="E8588" s="5" t="s">
        <v>43760</v>
      </c>
      <c r="F8588" s="5" t="s">
        <v>29573</v>
      </c>
      <c r="G8588" s="6" t="s">
        <v>43998</v>
      </c>
      <c r="H8588" s="5" t="s">
        <v>43999</v>
      </c>
      <c r="I8588" s="8" t="s">
        <v>44000</v>
      </c>
      <c r="J8588" s="5" t="s">
        <v>108</v>
      </c>
      <c r="K8588" s="5" t="s">
        <v>1410</v>
      </c>
    </row>
    <row r="8589">
      <c r="A8589" s="4">
        <v>2600.0</v>
      </c>
      <c r="B8589" s="5" t="s">
        <v>44001</v>
      </c>
      <c r="C8589" s="5" t="s">
        <v>44002</v>
      </c>
      <c r="D8589" s="6" t="s">
        <v>43942</v>
      </c>
      <c r="E8589" s="5" t="s">
        <v>43943</v>
      </c>
      <c r="F8589" s="5" t="s">
        <v>29573</v>
      </c>
      <c r="G8589" s="6" t="s">
        <v>44003</v>
      </c>
      <c r="H8589" s="5" t="s">
        <v>2922</v>
      </c>
      <c r="I8589" s="8" t="s">
        <v>2923</v>
      </c>
      <c r="J8589" s="5" t="s">
        <v>42</v>
      </c>
      <c r="K8589" s="5" t="s">
        <v>16046</v>
      </c>
    </row>
    <row r="8590">
      <c r="A8590" s="4">
        <v>2599.0</v>
      </c>
      <c r="B8590" s="5" t="s">
        <v>44004</v>
      </c>
      <c r="C8590" s="5" t="s">
        <v>44005</v>
      </c>
      <c r="D8590" s="6" t="s">
        <v>43942</v>
      </c>
      <c r="E8590" s="5" t="s">
        <v>43943</v>
      </c>
      <c r="F8590" s="5" t="s">
        <v>29573</v>
      </c>
      <c r="G8590" s="6" t="s">
        <v>44006</v>
      </c>
      <c r="H8590" s="20" t="s">
        <v>44007</v>
      </c>
      <c r="I8590" s="18" t="s">
        <v>44008</v>
      </c>
      <c r="J8590" s="5" t="s">
        <v>93</v>
      </c>
      <c r="K8590" s="5" t="s">
        <v>17291</v>
      </c>
    </row>
    <row r="8591">
      <c r="A8591" s="4">
        <v>2598.0</v>
      </c>
      <c r="B8591" s="5" t="s">
        <v>44009</v>
      </c>
      <c r="C8591" s="5" t="s">
        <v>44010</v>
      </c>
      <c r="D8591" s="6" t="s">
        <v>43060</v>
      </c>
      <c r="E8591" s="5" t="s">
        <v>29573</v>
      </c>
      <c r="F8591" s="5" t="s">
        <v>29573</v>
      </c>
      <c r="G8591" s="6" t="s">
        <v>44011</v>
      </c>
      <c r="H8591" s="5" t="s">
        <v>44012</v>
      </c>
      <c r="I8591" s="8" t="s">
        <v>44013</v>
      </c>
      <c r="J8591" s="5" t="s">
        <v>42</v>
      </c>
      <c r="K8591" s="5" t="s">
        <v>433</v>
      </c>
    </row>
    <row r="8592">
      <c r="A8592" s="4">
        <v>2597.0</v>
      </c>
      <c r="B8592" s="5" t="s">
        <v>44014</v>
      </c>
      <c r="C8592" s="5" t="s">
        <v>44015</v>
      </c>
      <c r="D8592" s="6" t="s">
        <v>43140</v>
      </c>
      <c r="E8592" s="5" t="s">
        <v>29573</v>
      </c>
      <c r="F8592" s="5" t="s">
        <v>29573</v>
      </c>
      <c r="G8592" s="6" t="s">
        <v>44016</v>
      </c>
      <c r="H8592" s="5" t="s">
        <v>44017</v>
      </c>
      <c r="I8592" s="8" t="s">
        <v>44018</v>
      </c>
      <c r="J8592" s="5" t="s">
        <v>93</v>
      </c>
      <c r="K8592" s="5" t="s">
        <v>1410</v>
      </c>
    </row>
    <row r="8593">
      <c r="A8593" s="4">
        <v>2596.0</v>
      </c>
      <c r="B8593" s="5" t="s">
        <v>44019</v>
      </c>
      <c r="C8593" s="5" t="s">
        <v>44020</v>
      </c>
      <c r="D8593" s="6" t="s">
        <v>42724</v>
      </c>
      <c r="E8593" s="5" t="s">
        <v>42725</v>
      </c>
      <c r="F8593" s="5" t="s">
        <v>29573</v>
      </c>
      <c r="G8593" s="6" t="s">
        <v>44021</v>
      </c>
      <c r="H8593" s="5" t="s">
        <v>44022</v>
      </c>
      <c r="I8593" s="8" t="s">
        <v>44023</v>
      </c>
      <c r="J8593" s="5" t="s">
        <v>42</v>
      </c>
      <c r="K8593" s="5" t="s">
        <v>233</v>
      </c>
    </row>
    <row r="8594">
      <c r="A8594" s="4">
        <v>2595.0</v>
      </c>
      <c r="B8594" s="5" t="s">
        <v>44024</v>
      </c>
      <c r="C8594" s="5" t="s">
        <v>44025</v>
      </c>
      <c r="D8594" s="6" t="s">
        <v>44026</v>
      </c>
      <c r="E8594" s="5" t="s">
        <v>29573</v>
      </c>
      <c r="F8594" s="5" t="s">
        <v>29573</v>
      </c>
      <c r="G8594" s="6" t="s">
        <v>44027</v>
      </c>
      <c r="H8594" s="5" t="s">
        <v>44028</v>
      </c>
      <c r="I8594" s="8" t="s">
        <v>44029</v>
      </c>
      <c r="J8594" s="5" t="s">
        <v>93</v>
      </c>
      <c r="K8594" s="4" t="s">
        <v>42</v>
      </c>
    </row>
    <row r="8595">
      <c r="A8595" s="4">
        <v>2594.0</v>
      </c>
      <c r="B8595" s="5" t="s">
        <v>44030</v>
      </c>
      <c r="C8595" s="5" t="s">
        <v>44031</v>
      </c>
      <c r="D8595" s="6" t="s">
        <v>43580</v>
      </c>
      <c r="E8595" s="5" t="s">
        <v>29573</v>
      </c>
      <c r="F8595" s="5" t="s">
        <v>29573</v>
      </c>
      <c r="G8595" s="6" t="s">
        <v>44032</v>
      </c>
      <c r="H8595" s="5" t="s">
        <v>44033</v>
      </c>
      <c r="I8595" s="8" t="s">
        <v>44034</v>
      </c>
      <c r="J8595" s="5" t="s">
        <v>108</v>
      </c>
      <c r="K8595" s="5" t="s">
        <v>280</v>
      </c>
    </row>
    <row r="8596">
      <c r="A8596" s="4">
        <v>2593.0</v>
      </c>
      <c r="B8596" s="5" t="s">
        <v>44035</v>
      </c>
      <c r="C8596" s="5" t="s">
        <v>44036</v>
      </c>
      <c r="D8596" s="6" t="s">
        <v>29572</v>
      </c>
      <c r="E8596" s="5" t="s">
        <v>29573</v>
      </c>
      <c r="F8596" s="5" t="s">
        <v>29573</v>
      </c>
      <c r="G8596" s="6" t="s">
        <v>44037</v>
      </c>
      <c r="H8596" s="20" t="s">
        <v>43971</v>
      </c>
      <c r="I8596" s="18" t="s">
        <v>44038</v>
      </c>
      <c r="J8596" s="5" t="s">
        <v>108</v>
      </c>
      <c r="K8596" s="5" t="s">
        <v>3415</v>
      </c>
    </row>
    <row r="8597">
      <c r="A8597" s="4">
        <v>2591.0</v>
      </c>
      <c r="B8597" s="5" t="s">
        <v>44039</v>
      </c>
      <c r="C8597" s="5" t="s">
        <v>44040</v>
      </c>
      <c r="D8597" s="6" t="s">
        <v>43140</v>
      </c>
      <c r="E8597" s="5" t="s">
        <v>29573</v>
      </c>
      <c r="F8597" s="5" t="s">
        <v>29573</v>
      </c>
      <c r="G8597" s="6" t="s">
        <v>44041</v>
      </c>
      <c r="H8597" s="5" t="s">
        <v>44042</v>
      </c>
      <c r="I8597" s="8" t="s">
        <v>44043</v>
      </c>
      <c r="J8597" s="5" t="s">
        <v>42</v>
      </c>
      <c r="K8597" s="4" t="s">
        <v>42</v>
      </c>
    </row>
    <row r="8598">
      <c r="A8598" s="4">
        <v>2592.0</v>
      </c>
      <c r="B8598" s="5" t="s">
        <v>44044</v>
      </c>
      <c r="C8598" s="5" t="s">
        <v>44045</v>
      </c>
      <c r="D8598" s="6" t="s">
        <v>43190</v>
      </c>
      <c r="E8598" s="5" t="s">
        <v>29573</v>
      </c>
      <c r="F8598" s="5" t="s">
        <v>29573</v>
      </c>
      <c r="G8598" s="6" t="s">
        <v>44041</v>
      </c>
      <c r="H8598" s="5" t="s">
        <v>44042</v>
      </c>
      <c r="I8598" s="8" t="s">
        <v>44043</v>
      </c>
      <c r="J8598" s="5" t="s">
        <v>108</v>
      </c>
      <c r="K8598" s="4" t="s">
        <v>42</v>
      </c>
    </row>
    <row r="8599">
      <c r="A8599" s="4">
        <v>2590.0</v>
      </c>
      <c r="B8599" s="5" t="s">
        <v>44046</v>
      </c>
      <c r="C8599" s="5" t="s">
        <v>44047</v>
      </c>
      <c r="D8599" s="6" t="s">
        <v>9880</v>
      </c>
      <c r="E8599" s="5" t="s">
        <v>9881</v>
      </c>
      <c r="F8599" s="5" t="s">
        <v>9418</v>
      </c>
      <c r="G8599" s="6" t="s">
        <v>44048</v>
      </c>
      <c r="H8599" s="20" t="s">
        <v>44049</v>
      </c>
      <c r="I8599" s="19" t="s">
        <v>44050</v>
      </c>
      <c r="J8599" s="5" t="s">
        <v>42</v>
      </c>
      <c r="K8599" s="5" t="s">
        <v>420</v>
      </c>
    </row>
    <row r="8600">
      <c r="A8600" s="4">
        <v>2589.0</v>
      </c>
      <c r="B8600" s="5" t="s">
        <v>44051</v>
      </c>
      <c r="C8600" s="5" t="s">
        <v>44052</v>
      </c>
      <c r="D8600" s="6" t="s">
        <v>43140</v>
      </c>
      <c r="E8600" s="5" t="s">
        <v>29573</v>
      </c>
      <c r="F8600" s="5" t="s">
        <v>29573</v>
      </c>
      <c r="G8600" s="6" t="s">
        <v>44053</v>
      </c>
      <c r="H8600" s="7" t="s">
        <v>44054</v>
      </c>
      <c r="I8600" s="8" t="str">
        <f>LOWER(SUBSTITUTE(SUBSTITUTE(SUBSTITUTE(SUBSTITUTE(SUBSTITUTE(SUBSTITUTE(SUBSTITUTE(B8600,"S.L.",""),"SL",""),"S.A.",""),"SA","")," ",""),".",""),",",""))&amp;".com"</f>
        <v>suitesara367bcnu.com</v>
      </c>
      <c r="J8600" s="5" t="s">
        <v>108</v>
      </c>
      <c r="K8600" s="4" t="s">
        <v>42</v>
      </c>
    </row>
    <row r="8601">
      <c r="A8601" s="4">
        <v>2588.0</v>
      </c>
      <c r="B8601" s="5" t="s">
        <v>44055</v>
      </c>
      <c r="C8601" s="5" t="s">
        <v>44056</v>
      </c>
      <c r="D8601" s="6" t="s">
        <v>29572</v>
      </c>
      <c r="E8601" s="5" t="s">
        <v>29573</v>
      </c>
      <c r="F8601" s="5" t="s">
        <v>29573</v>
      </c>
      <c r="G8601" s="6" t="s">
        <v>44057</v>
      </c>
      <c r="H8601" s="20" t="s">
        <v>44058</v>
      </c>
      <c r="I8601" s="18" t="s">
        <v>44059</v>
      </c>
      <c r="J8601" s="5" t="s">
        <v>93</v>
      </c>
      <c r="K8601" s="4" t="s">
        <v>42</v>
      </c>
    </row>
    <row r="8602">
      <c r="A8602" s="4">
        <v>2587.0</v>
      </c>
      <c r="B8602" s="5" t="s">
        <v>44060</v>
      </c>
      <c r="C8602" s="5" t="s">
        <v>44061</v>
      </c>
      <c r="D8602" s="6" t="s">
        <v>43140</v>
      </c>
      <c r="E8602" s="5" t="s">
        <v>29573</v>
      </c>
      <c r="F8602" s="5" t="s">
        <v>29573</v>
      </c>
      <c r="G8602" s="6" t="s">
        <v>44062</v>
      </c>
      <c r="H8602" s="5" t="s">
        <v>44063</v>
      </c>
      <c r="I8602" s="8" t="s">
        <v>44064</v>
      </c>
      <c r="J8602" s="5" t="s">
        <v>108</v>
      </c>
      <c r="K8602" s="5" t="s">
        <v>1415</v>
      </c>
    </row>
    <row r="8603">
      <c r="A8603" s="4">
        <v>2586.0</v>
      </c>
      <c r="B8603" s="5" t="s">
        <v>44065</v>
      </c>
      <c r="C8603" s="5" t="s">
        <v>44066</v>
      </c>
      <c r="D8603" s="6" t="s">
        <v>29572</v>
      </c>
      <c r="E8603" s="5" t="s">
        <v>29573</v>
      </c>
      <c r="F8603" s="5" t="s">
        <v>29573</v>
      </c>
      <c r="G8603" s="6" t="s">
        <v>44067</v>
      </c>
      <c r="H8603" s="20" t="s">
        <v>44068</v>
      </c>
      <c r="I8603" s="18" t="s">
        <v>44069</v>
      </c>
      <c r="J8603" s="5" t="s">
        <v>367</v>
      </c>
      <c r="K8603" s="4" t="s">
        <v>42</v>
      </c>
    </row>
    <row r="8604">
      <c r="A8604" s="4">
        <v>2585.0</v>
      </c>
      <c r="B8604" s="5" t="s">
        <v>44070</v>
      </c>
      <c r="C8604" s="5" t="s">
        <v>44071</v>
      </c>
      <c r="D8604" s="6" t="s">
        <v>42708</v>
      </c>
      <c r="E8604" s="5" t="s">
        <v>29573</v>
      </c>
      <c r="F8604" s="5" t="s">
        <v>29573</v>
      </c>
      <c r="G8604" s="6" t="s">
        <v>44072</v>
      </c>
      <c r="H8604" s="7" t="s">
        <v>44073</v>
      </c>
      <c r="I8604" s="8" t="str">
        <f>LOWER(SUBSTITUTE(SUBSTITUTE(SUBSTITUTE(SUBSTITUTE(SUBSTITUTE(SUBSTITUTE(SUBSTITUTE(B8604,"S.L.",""),"SL",""),"S.A.",""),"SA","")," ",""),".",""),",",""))&amp;".com"</f>
        <v>hostalresidenciaelsangels.com</v>
      </c>
      <c r="J8604" s="5" t="s">
        <v>108</v>
      </c>
      <c r="K8604" s="5" t="s">
        <v>66</v>
      </c>
    </row>
    <row r="8605">
      <c r="A8605" s="4">
        <v>2584.0</v>
      </c>
      <c r="B8605" s="5" t="s">
        <v>44074</v>
      </c>
      <c r="C8605" s="5" t="s">
        <v>44075</v>
      </c>
      <c r="D8605" s="6" t="s">
        <v>43699</v>
      </c>
      <c r="E8605" s="5" t="s">
        <v>29573</v>
      </c>
      <c r="F8605" s="5" t="s">
        <v>29573</v>
      </c>
      <c r="G8605" s="6" t="s">
        <v>44076</v>
      </c>
      <c r="H8605" s="5" t="s">
        <v>44077</v>
      </c>
      <c r="I8605" s="8" t="s">
        <v>44078</v>
      </c>
      <c r="J8605" s="5" t="s">
        <v>108</v>
      </c>
      <c r="K8605" s="5" t="s">
        <v>764</v>
      </c>
    </row>
    <row r="8606">
      <c r="A8606" s="4">
        <v>2583.0</v>
      </c>
      <c r="B8606" s="5" t="s">
        <v>44079</v>
      </c>
      <c r="C8606" s="5" t="s">
        <v>44080</v>
      </c>
      <c r="D8606" s="6" t="s">
        <v>43596</v>
      </c>
      <c r="E8606" s="5" t="s">
        <v>29573</v>
      </c>
      <c r="F8606" s="5" t="s">
        <v>29573</v>
      </c>
      <c r="G8606" s="6" t="s">
        <v>44081</v>
      </c>
      <c r="H8606" s="5" t="s">
        <v>44082</v>
      </c>
      <c r="I8606" s="8" t="s">
        <v>44083</v>
      </c>
      <c r="J8606" s="5" t="s">
        <v>42</v>
      </c>
      <c r="K8606" s="4" t="s">
        <v>42</v>
      </c>
    </row>
    <row r="8607">
      <c r="A8607" s="4">
        <v>2582.0</v>
      </c>
      <c r="B8607" s="5" t="s">
        <v>44084</v>
      </c>
      <c r="C8607" s="5" t="s">
        <v>44085</v>
      </c>
      <c r="D8607" s="6" t="s">
        <v>42550</v>
      </c>
      <c r="E8607" s="5" t="s">
        <v>29573</v>
      </c>
      <c r="F8607" s="5" t="s">
        <v>29573</v>
      </c>
      <c r="G8607" s="6" t="s">
        <v>44086</v>
      </c>
      <c r="H8607" s="5" t="s">
        <v>44087</v>
      </c>
      <c r="I8607" s="8" t="s">
        <v>44088</v>
      </c>
      <c r="J8607" s="5" t="s">
        <v>93</v>
      </c>
      <c r="K8607" s="4" t="s">
        <v>42</v>
      </c>
    </row>
    <row r="8608">
      <c r="A8608" s="4">
        <v>2581.0</v>
      </c>
      <c r="B8608" s="5" t="s">
        <v>44089</v>
      </c>
      <c r="C8608" s="5" t="s">
        <v>44090</v>
      </c>
      <c r="D8608" s="6" t="s">
        <v>42708</v>
      </c>
      <c r="E8608" s="5" t="s">
        <v>29573</v>
      </c>
      <c r="F8608" s="5" t="s">
        <v>29573</v>
      </c>
      <c r="G8608" s="6" t="s">
        <v>44091</v>
      </c>
      <c r="H8608" s="5" t="s">
        <v>44092</v>
      </c>
      <c r="I8608" s="8" t="s">
        <v>44093</v>
      </c>
      <c r="J8608" s="5" t="s">
        <v>108</v>
      </c>
      <c r="K8608" s="5" t="s">
        <v>375</v>
      </c>
    </row>
    <row r="8609">
      <c r="A8609" s="4">
        <v>2580.0</v>
      </c>
      <c r="B8609" s="5" t="s">
        <v>44094</v>
      </c>
      <c r="C8609" s="5" t="s">
        <v>44095</v>
      </c>
      <c r="D8609" s="6" t="s">
        <v>42708</v>
      </c>
      <c r="E8609" s="5" t="s">
        <v>29573</v>
      </c>
      <c r="F8609" s="5" t="s">
        <v>29573</v>
      </c>
      <c r="G8609" s="6" t="s">
        <v>44096</v>
      </c>
      <c r="H8609" s="20" t="s">
        <v>44097</v>
      </c>
      <c r="I8609" s="19" t="s">
        <v>44098</v>
      </c>
      <c r="J8609" s="5" t="s">
        <v>108</v>
      </c>
      <c r="K8609" s="5" t="s">
        <v>975</v>
      </c>
    </row>
    <row r="8610">
      <c r="A8610" s="4">
        <v>2579.0</v>
      </c>
      <c r="B8610" s="5" t="s">
        <v>44099</v>
      </c>
      <c r="C8610" s="5" t="s">
        <v>44100</v>
      </c>
      <c r="D8610" s="6" t="s">
        <v>42708</v>
      </c>
      <c r="E8610" s="5" t="s">
        <v>29573</v>
      </c>
      <c r="F8610" s="5" t="s">
        <v>29573</v>
      </c>
      <c r="G8610" s="6" t="s">
        <v>44101</v>
      </c>
      <c r="H8610" s="5" t="s">
        <v>44102</v>
      </c>
      <c r="I8610" s="8" t="s">
        <v>44103</v>
      </c>
      <c r="J8610" s="5" t="s">
        <v>93</v>
      </c>
      <c r="K8610" s="4" t="s">
        <v>42</v>
      </c>
    </row>
    <row r="8611">
      <c r="A8611" s="4">
        <v>2577.0</v>
      </c>
      <c r="B8611" s="5" t="s">
        <v>44104</v>
      </c>
      <c r="C8611" s="5" t="s">
        <v>44105</v>
      </c>
      <c r="D8611" s="6" t="s">
        <v>43580</v>
      </c>
      <c r="E8611" s="5" t="s">
        <v>29573</v>
      </c>
      <c r="F8611" s="5" t="s">
        <v>29573</v>
      </c>
      <c r="G8611" s="6" t="s">
        <v>44106</v>
      </c>
      <c r="H8611" s="20" t="s">
        <v>44107</v>
      </c>
      <c r="I8611" s="18" t="s">
        <v>44108</v>
      </c>
      <c r="J8611" s="5" t="s">
        <v>108</v>
      </c>
      <c r="K8611" s="4" t="s">
        <v>42</v>
      </c>
    </row>
    <row r="8612">
      <c r="A8612" s="4">
        <v>2578.0</v>
      </c>
      <c r="B8612" s="5" t="s">
        <v>44109</v>
      </c>
      <c r="C8612" s="5" t="s">
        <v>44110</v>
      </c>
      <c r="D8612" s="6" t="s">
        <v>42708</v>
      </c>
      <c r="E8612" s="5" t="s">
        <v>29573</v>
      </c>
      <c r="F8612" s="5" t="s">
        <v>29573</v>
      </c>
      <c r="G8612" s="6" t="s">
        <v>44106</v>
      </c>
      <c r="H8612" s="20" t="s">
        <v>44107</v>
      </c>
      <c r="I8612" s="18" t="s">
        <v>44111</v>
      </c>
      <c r="J8612" s="5" t="s">
        <v>18</v>
      </c>
      <c r="K8612" s="5" t="s">
        <v>906</v>
      </c>
    </row>
    <row r="8613">
      <c r="A8613" s="4">
        <v>2575.0</v>
      </c>
      <c r="B8613" s="5" t="s">
        <v>44112</v>
      </c>
      <c r="C8613" s="5" t="s">
        <v>44113</v>
      </c>
      <c r="D8613" s="6" t="s">
        <v>42708</v>
      </c>
      <c r="E8613" s="5" t="s">
        <v>29573</v>
      </c>
      <c r="F8613" s="5" t="s">
        <v>29573</v>
      </c>
      <c r="G8613" s="6" t="s">
        <v>44114</v>
      </c>
      <c r="H8613" s="5" t="s">
        <v>44115</v>
      </c>
      <c r="I8613" s="8" t="s">
        <v>43799</v>
      </c>
      <c r="J8613" s="5" t="s">
        <v>42</v>
      </c>
      <c r="K8613" s="5" t="s">
        <v>1574</v>
      </c>
    </row>
    <row r="8614">
      <c r="A8614" s="4">
        <v>2576.0</v>
      </c>
      <c r="B8614" s="5" t="s">
        <v>44116</v>
      </c>
      <c r="C8614" s="5" t="s">
        <v>44113</v>
      </c>
      <c r="D8614" s="6" t="s">
        <v>42708</v>
      </c>
      <c r="E8614" s="5" t="s">
        <v>29573</v>
      </c>
      <c r="F8614" s="5" t="s">
        <v>29573</v>
      </c>
      <c r="G8614" s="6" t="s">
        <v>44114</v>
      </c>
      <c r="H8614" s="5" t="s">
        <v>44117</v>
      </c>
      <c r="I8614" s="8" t="s">
        <v>43799</v>
      </c>
      <c r="J8614" s="5" t="s">
        <v>42</v>
      </c>
      <c r="K8614" s="5" t="s">
        <v>1574</v>
      </c>
    </row>
    <row r="8615">
      <c r="A8615" s="4">
        <v>2573.0</v>
      </c>
      <c r="B8615" s="5" t="s">
        <v>44118</v>
      </c>
      <c r="C8615" s="5" t="s">
        <v>44119</v>
      </c>
      <c r="D8615" s="6" t="s">
        <v>42708</v>
      </c>
      <c r="E8615" s="5" t="s">
        <v>29573</v>
      </c>
      <c r="F8615" s="5" t="s">
        <v>29573</v>
      </c>
      <c r="G8615" s="6" t="s">
        <v>44120</v>
      </c>
      <c r="H8615" s="20" t="s">
        <v>44121</v>
      </c>
      <c r="I8615" s="18" t="s">
        <v>44122</v>
      </c>
      <c r="J8615" s="5" t="s">
        <v>42</v>
      </c>
      <c r="K8615" s="5" t="s">
        <v>2513</v>
      </c>
    </row>
    <row r="8616">
      <c r="A8616" s="4">
        <v>2574.0</v>
      </c>
      <c r="B8616" s="5" t="s">
        <v>44123</v>
      </c>
      <c r="C8616" s="5" t="s">
        <v>44124</v>
      </c>
      <c r="D8616" s="6" t="s">
        <v>42708</v>
      </c>
      <c r="E8616" s="5" t="s">
        <v>29573</v>
      </c>
      <c r="F8616" s="5" t="s">
        <v>29573</v>
      </c>
      <c r="G8616" s="6" t="s">
        <v>44120</v>
      </c>
      <c r="H8616" s="5" t="s">
        <v>44121</v>
      </c>
      <c r="I8616" s="8" t="s">
        <v>44125</v>
      </c>
      <c r="J8616" s="5" t="s">
        <v>93</v>
      </c>
      <c r="K8616" s="5" t="s">
        <v>2513</v>
      </c>
    </row>
    <row r="8617">
      <c r="A8617" s="4">
        <v>2572.0</v>
      </c>
      <c r="B8617" s="5" t="s">
        <v>44126</v>
      </c>
      <c r="C8617" s="5" t="s">
        <v>44127</v>
      </c>
      <c r="D8617" s="6" t="s">
        <v>42708</v>
      </c>
      <c r="E8617" s="5" t="s">
        <v>29573</v>
      </c>
      <c r="F8617" s="5" t="s">
        <v>29573</v>
      </c>
      <c r="G8617" s="6" t="s">
        <v>44128</v>
      </c>
      <c r="H8617" s="5" t="s">
        <v>44129</v>
      </c>
      <c r="I8617" s="8" t="s">
        <v>44130</v>
      </c>
      <c r="J8617" s="5" t="s">
        <v>108</v>
      </c>
      <c r="K8617" s="5" t="s">
        <v>1427</v>
      </c>
    </row>
    <row r="8618">
      <c r="A8618" s="4">
        <v>2571.0</v>
      </c>
      <c r="B8618" s="5" t="s">
        <v>44131</v>
      </c>
      <c r="C8618" s="5" t="s">
        <v>44132</v>
      </c>
      <c r="D8618" s="6" t="s">
        <v>43060</v>
      </c>
      <c r="E8618" s="5" t="s">
        <v>29573</v>
      </c>
      <c r="F8618" s="5" t="s">
        <v>29573</v>
      </c>
      <c r="G8618" s="6" t="s">
        <v>44133</v>
      </c>
      <c r="H8618" s="20" t="s">
        <v>44134</v>
      </c>
      <c r="I8618" s="18" t="s">
        <v>44135</v>
      </c>
      <c r="J8618" s="5" t="s">
        <v>18</v>
      </c>
      <c r="K8618" s="5" t="s">
        <v>10244</v>
      </c>
    </row>
    <row r="8619">
      <c r="A8619" s="4">
        <v>2570.0</v>
      </c>
      <c r="B8619" s="5" t="s">
        <v>44136</v>
      </c>
      <c r="C8619" s="5" t="s">
        <v>44137</v>
      </c>
      <c r="D8619" s="6" t="s">
        <v>43060</v>
      </c>
      <c r="E8619" s="5" t="s">
        <v>29573</v>
      </c>
      <c r="F8619" s="5" t="s">
        <v>29573</v>
      </c>
      <c r="G8619" s="6" t="s">
        <v>44133</v>
      </c>
      <c r="H8619" s="20" t="s">
        <v>44134</v>
      </c>
      <c r="I8619" s="18" t="s">
        <v>44138</v>
      </c>
      <c r="J8619" s="5" t="s">
        <v>42</v>
      </c>
      <c r="K8619" s="4" t="s">
        <v>42</v>
      </c>
    </row>
    <row r="8620">
      <c r="A8620" s="4">
        <v>2569.0</v>
      </c>
      <c r="B8620" s="5" t="s">
        <v>44139</v>
      </c>
      <c r="C8620" s="5" t="s">
        <v>44140</v>
      </c>
      <c r="D8620" s="6" t="s">
        <v>41911</v>
      </c>
      <c r="E8620" s="5" t="s">
        <v>29573</v>
      </c>
      <c r="F8620" s="5" t="s">
        <v>29573</v>
      </c>
      <c r="G8620" s="6" t="s">
        <v>44141</v>
      </c>
      <c r="H8620" s="5" t="s">
        <v>44142</v>
      </c>
      <c r="I8620" s="8" t="s">
        <v>44143</v>
      </c>
      <c r="J8620" s="5" t="s">
        <v>42</v>
      </c>
      <c r="K8620" s="5" t="s">
        <v>1649</v>
      </c>
    </row>
    <row r="8621">
      <c r="A8621" s="4">
        <v>2568.0</v>
      </c>
      <c r="B8621" s="5" t="s">
        <v>44144</v>
      </c>
      <c r="C8621" s="5" t="s">
        <v>44145</v>
      </c>
      <c r="D8621" s="6" t="s">
        <v>43190</v>
      </c>
      <c r="E8621" s="5" t="s">
        <v>29573</v>
      </c>
      <c r="F8621" s="5" t="s">
        <v>29573</v>
      </c>
      <c r="G8621" s="6" t="s">
        <v>44146</v>
      </c>
      <c r="H8621" s="20" t="s">
        <v>44147</v>
      </c>
      <c r="I8621" s="18" t="s">
        <v>44148</v>
      </c>
      <c r="J8621" s="5" t="s">
        <v>463</v>
      </c>
      <c r="K8621" s="5" t="s">
        <v>1985</v>
      </c>
    </row>
    <row r="8622">
      <c r="A8622" s="4">
        <v>2566.0</v>
      </c>
      <c r="B8622" s="5" t="s">
        <v>44149</v>
      </c>
      <c r="C8622" s="5" t="s">
        <v>44150</v>
      </c>
      <c r="D8622" s="6" t="s">
        <v>44151</v>
      </c>
      <c r="E8622" s="5" t="s">
        <v>43755</v>
      </c>
      <c r="F8622" s="5" t="s">
        <v>29573</v>
      </c>
      <c r="G8622" s="6" t="s">
        <v>44152</v>
      </c>
      <c r="H8622" s="5" t="s">
        <v>44153</v>
      </c>
      <c r="I8622" s="8" t="s">
        <v>44154</v>
      </c>
      <c r="J8622" s="5" t="s">
        <v>93</v>
      </c>
      <c r="K8622" s="5" t="s">
        <v>184</v>
      </c>
    </row>
    <row r="8623">
      <c r="A8623" s="4">
        <v>2567.0</v>
      </c>
      <c r="B8623" s="5" t="s">
        <v>44155</v>
      </c>
      <c r="C8623" s="5" t="s">
        <v>44156</v>
      </c>
      <c r="D8623" s="6" t="s">
        <v>44151</v>
      </c>
      <c r="E8623" s="5" t="s">
        <v>43755</v>
      </c>
      <c r="F8623" s="5" t="s">
        <v>29573</v>
      </c>
      <c r="G8623" s="6" t="s">
        <v>44152</v>
      </c>
      <c r="H8623" s="5" t="s">
        <v>44153</v>
      </c>
      <c r="I8623" s="8" t="s">
        <v>44154</v>
      </c>
      <c r="J8623" s="5" t="s">
        <v>93</v>
      </c>
      <c r="K8623" s="5" t="s">
        <v>35</v>
      </c>
    </row>
    <row r="8624">
      <c r="A8624" s="4">
        <v>2565.0</v>
      </c>
      <c r="B8624" s="5" t="s">
        <v>44157</v>
      </c>
      <c r="C8624" s="5" t="s">
        <v>44158</v>
      </c>
      <c r="D8624" s="6" t="s">
        <v>43190</v>
      </c>
      <c r="E8624" s="5" t="s">
        <v>29573</v>
      </c>
      <c r="F8624" s="5" t="s">
        <v>29573</v>
      </c>
      <c r="G8624" s="6" t="s">
        <v>44159</v>
      </c>
      <c r="H8624" s="20" t="s">
        <v>44160</v>
      </c>
      <c r="I8624" s="18" t="s">
        <v>44161</v>
      </c>
      <c r="J8624" s="5" t="s">
        <v>108</v>
      </c>
      <c r="K8624" s="5" t="s">
        <v>553</v>
      </c>
    </row>
    <row r="8625">
      <c r="A8625" s="4">
        <v>2564.0</v>
      </c>
      <c r="B8625" s="5" t="s">
        <v>44162</v>
      </c>
      <c r="C8625" s="5" t="s">
        <v>44163</v>
      </c>
      <c r="D8625" s="6" t="s">
        <v>43768</v>
      </c>
      <c r="E8625" s="5" t="s">
        <v>43755</v>
      </c>
      <c r="F8625" s="5" t="s">
        <v>29573</v>
      </c>
      <c r="G8625" s="6" t="s">
        <v>44164</v>
      </c>
      <c r="H8625" s="5" t="s">
        <v>44165</v>
      </c>
      <c r="I8625" s="8" t="s">
        <v>44166</v>
      </c>
      <c r="J8625" s="5" t="s">
        <v>108</v>
      </c>
      <c r="K8625" s="5" t="s">
        <v>5408</v>
      </c>
    </row>
    <row r="8626">
      <c r="A8626" s="4">
        <v>2563.0</v>
      </c>
      <c r="B8626" s="5" t="s">
        <v>44167</v>
      </c>
      <c r="C8626" s="5" t="s">
        <v>44168</v>
      </c>
      <c r="D8626" s="6" t="s">
        <v>43232</v>
      </c>
      <c r="E8626" s="5" t="s">
        <v>29573</v>
      </c>
      <c r="F8626" s="5" t="s">
        <v>29573</v>
      </c>
      <c r="G8626" s="6" t="s">
        <v>44169</v>
      </c>
      <c r="H8626" s="4" t="s">
        <v>17205</v>
      </c>
      <c r="I8626" s="8" t="s">
        <v>44170</v>
      </c>
      <c r="J8626" s="5" t="s">
        <v>108</v>
      </c>
      <c r="K8626" s="5" t="s">
        <v>578</v>
      </c>
    </row>
    <row r="8627">
      <c r="A8627" s="4">
        <v>2562.0</v>
      </c>
      <c r="B8627" s="5" t="s">
        <v>44171</v>
      </c>
      <c r="C8627" s="5" t="s">
        <v>44172</v>
      </c>
      <c r="D8627" s="6" t="s">
        <v>43060</v>
      </c>
      <c r="E8627" s="5" t="s">
        <v>29573</v>
      </c>
      <c r="F8627" s="5" t="s">
        <v>29573</v>
      </c>
      <c r="G8627" s="6" t="s">
        <v>44173</v>
      </c>
      <c r="H8627" s="5" t="s">
        <v>44174</v>
      </c>
      <c r="I8627" s="8" t="s">
        <v>44175</v>
      </c>
      <c r="J8627" s="5" t="s">
        <v>108</v>
      </c>
      <c r="K8627" s="5" t="s">
        <v>529</v>
      </c>
    </row>
    <row r="8628">
      <c r="A8628" s="4">
        <v>2561.0</v>
      </c>
      <c r="B8628" s="5" t="s">
        <v>44176</v>
      </c>
      <c r="C8628" s="5" t="s">
        <v>44177</v>
      </c>
      <c r="D8628" s="6" t="s">
        <v>43060</v>
      </c>
      <c r="E8628" s="5" t="s">
        <v>29573</v>
      </c>
      <c r="F8628" s="5" t="s">
        <v>29573</v>
      </c>
      <c r="G8628" s="6" t="s">
        <v>44173</v>
      </c>
      <c r="H8628" s="5" t="s">
        <v>44178</v>
      </c>
      <c r="I8628" s="9" t="s">
        <v>44179</v>
      </c>
      <c r="J8628" s="5" t="s">
        <v>18</v>
      </c>
      <c r="K8628" s="5" t="s">
        <v>1239</v>
      </c>
    </row>
    <row r="8629">
      <c r="A8629" s="4">
        <v>2559.0</v>
      </c>
      <c r="B8629" s="5" t="s">
        <v>44180</v>
      </c>
      <c r="C8629" s="5" t="s">
        <v>44181</v>
      </c>
      <c r="D8629" s="6" t="s">
        <v>43060</v>
      </c>
      <c r="E8629" s="5" t="s">
        <v>29573</v>
      </c>
      <c r="F8629" s="5" t="s">
        <v>29573</v>
      </c>
      <c r="G8629" s="6" t="s">
        <v>44182</v>
      </c>
      <c r="H8629" s="7" t="s">
        <v>44183</v>
      </c>
      <c r="I8629" s="8" t="str">
        <f t="shared" ref="I8629:I8630" si="89">LOWER(SUBSTITUTE(SUBSTITUTE(SUBSTITUTE(SUBSTITUTE(SUBSTITUTE(SUBSTITUTE(SUBSTITUTE(B8629,"S.L.",""),"SL",""),"S.A.",""),"SA","")," ",""),".",""),",",""))&amp;".com"</f>
        <v>hotelcondes2015.com</v>
      </c>
      <c r="J8629" s="5" t="s">
        <v>108</v>
      </c>
      <c r="K8629" s="4" t="s">
        <v>42</v>
      </c>
    </row>
    <row r="8630">
      <c r="A8630" s="4">
        <v>2560.0</v>
      </c>
      <c r="B8630" s="5" t="s">
        <v>44184</v>
      </c>
      <c r="C8630" s="5" t="s">
        <v>44181</v>
      </c>
      <c r="D8630" s="6" t="s">
        <v>43060</v>
      </c>
      <c r="E8630" s="5" t="s">
        <v>29573</v>
      </c>
      <c r="F8630" s="5" t="s">
        <v>29573</v>
      </c>
      <c r="G8630" s="6" t="s">
        <v>44182</v>
      </c>
      <c r="H8630" s="7" t="s">
        <v>44185</v>
      </c>
      <c r="I8630" s="8" t="str">
        <f t="shared" si="89"/>
        <v>hotelmonumentbarcelona2015.com</v>
      </c>
      <c r="J8630" s="5" t="s">
        <v>108</v>
      </c>
      <c r="K8630" s="4" t="s">
        <v>42</v>
      </c>
    </row>
    <row r="8631">
      <c r="A8631" s="4">
        <v>2558.0</v>
      </c>
      <c r="B8631" s="5" t="s">
        <v>44186</v>
      </c>
      <c r="C8631" s="5" t="s">
        <v>44187</v>
      </c>
      <c r="D8631" s="6" t="s">
        <v>42211</v>
      </c>
      <c r="E8631" s="5" t="s">
        <v>29573</v>
      </c>
      <c r="F8631" s="5" t="s">
        <v>29573</v>
      </c>
      <c r="G8631" s="6" t="s">
        <v>44188</v>
      </c>
      <c r="H8631" s="5" t="s">
        <v>44189</v>
      </c>
      <c r="I8631" s="8" t="s">
        <v>44190</v>
      </c>
      <c r="J8631" s="5" t="s">
        <v>18</v>
      </c>
      <c r="K8631" s="5" t="s">
        <v>16674</v>
      </c>
    </row>
    <row r="8632">
      <c r="A8632" s="4">
        <v>2557.0</v>
      </c>
      <c r="B8632" s="5" t="s">
        <v>44191</v>
      </c>
      <c r="C8632" s="5" t="s">
        <v>44192</v>
      </c>
      <c r="D8632" s="6" t="s">
        <v>42550</v>
      </c>
      <c r="E8632" s="5" t="s">
        <v>29573</v>
      </c>
      <c r="F8632" s="5" t="s">
        <v>29573</v>
      </c>
      <c r="G8632" s="6" t="s">
        <v>44193</v>
      </c>
      <c r="H8632" s="5" t="s">
        <v>44194</v>
      </c>
      <c r="I8632" s="8" t="s">
        <v>44195</v>
      </c>
      <c r="J8632" s="5" t="s">
        <v>42</v>
      </c>
      <c r="K8632" s="5" t="s">
        <v>420</v>
      </c>
    </row>
    <row r="8633">
      <c r="A8633" s="4">
        <v>2556.0</v>
      </c>
      <c r="B8633" s="5" t="s">
        <v>44196</v>
      </c>
      <c r="C8633" s="5" t="s">
        <v>44197</v>
      </c>
      <c r="D8633" s="6" t="s">
        <v>42211</v>
      </c>
      <c r="E8633" s="5" t="s">
        <v>29573</v>
      </c>
      <c r="F8633" s="5" t="s">
        <v>29573</v>
      </c>
      <c r="G8633" s="6" t="s">
        <v>44198</v>
      </c>
      <c r="H8633" s="7" t="s">
        <v>44199</v>
      </c>
      <c r="I8633" s="8" t="str">
        <f>LOWER(SUBSTITUTE(SUBSTITUTE(SUBSTITUTE(SUBSTITUTE(SUBSTITUTE(SUBSTITUTE(SUBSTITUTE(B8633,"S.L.",""),"SL",""),"S.A.",""),"SA","")," ",""),".",""),",",""))&amp;".com"</f>
        <v>beramblasguesthouse.com</v>
      </c>
      <c r="J8633" s="5" t="s">
        <v>108</v>
      </c>
      <c r="K8633" s="4" t="s">
        <v>42</v>
      </c>
    </row>
    <row r="8634">
      <c r="A8634" s="4">
        <v>2555.0</v>
      </c>
      <c r="B8634" s="5" t="s">
        <v>44200</v>
      </c>
      <c r="C8634" s="5" t="s">
        <v>44201</v>
      </c>
      <c r="D8634" s="6" t="s">
        <v>42550</v>
      </c>
      <c r="E8634" s="5" t="s">
        <v>29573</v>
      </c>
      <c r="F8634" s="5" t="s">
        <v>29573</v>
      </c>
      <c r="G8634" s="6" t="s">
        <v>44202</v>
      </c>
      <c r="H8634" s="5" t="s">
        <v>44203</v>
      </c>
      <c r="I8634" s="8" t="s">
        <v>44204</v>
      </c>
      <c r="J8634" s="5" t="s">
        <v>108</v>
      </c>
      <c r="K8634" s="5" t="s">
        <v>464</v>
      </c>
    </row>
    <row r="8635">
      <c r="A8635" s="4">
        <v>2554.0</v>
      </c>
      <c r="B8635" s="5" t="s">
        <v>44205</v>
      </c>
      <c r="C8635" s="5" t="s">
        <v>44206</v>
      </c>
      <c r="D8635" s="6" t="s">
        <v>42550</v>
      </c>
      <c r="E8635" s="5" t="s">
        <v>29573</v>
      </c>
      <c r="F8635" s="5" t="s">
        <v>29573</v>
      </c>
      <c r="G8635" s="6" t="s">
        <v>44207</v>
      </c>
      <c r="H8635" s="5" t="s">
        <v>44208</v>
      </c>
      <c r="I8635" s="8" t="s">
        <v>44209</v>
      </c>
      <c r="J8635" s="5" t="s">
        <v>42</v>
      </c>
      <c r="K8635" s="5" t="s">
        <v>4672</v>
      </c>
    </row>
    <row r="8636">
      <c r="A8636" s="4">
        <v>2553.0</v>
      </c>
      <c r="B8636" s="5" t="s">
        <v>44210</v>
      </c>
      <c r="C8636" s="5" t="s">
        <v>44211</v>
      </c>
      <c r="D8636" s="6" t="s">
        <v>42211</v>
      </c>
      <c r="E8636" s="5" t="s">
        <v>29573</v>
      </c>
      <c r="F8636" s="5" t="s">
        <v>29573</v>
      </c>
      <c r="G8636" s="6" t="s">
        <v>44212</v>
      </c>
      <c r="H8636" s="5" t="s">
        <v>44213</v>
      </c>
      <c r="I8636" s="8" t="s">
        <v>44214</v>
      </c>
      <c r="J8636" s="5" t="s">
        <v>108</v>
      </c>
      <c r="K8636" s="5" t="s">
        <v>1144</v>
      </c>
    </row>
    <row r="8637">
      <c r="A8637" s="4">
        <v>2552.0</v>
      </c>
      <c r="B8637" s="5" t="s">
        <v>44215</v>
      </c>
      <c r="C8637" s="5" t="s">
        <v>44216</v>
      </c>
      <c r="D8637" s="6" t="s">
        <v>43453</v>
      </c>
      <c r="E8637" s="5" t="s">
        <v>29573</v>
      </c>
      <c r="F8637" s="5" t="s">
        <v>29573</v>
      </c>
      <c r="G8637" s="6" t="s">
        <v>44217</v>
      </c>
      <c r="H8637" s="7" t="s">
        <v>44218</v>
      </c>
      <c r="I8637" s="8" t="s">
        <v>26547</v>
      </c>
      <c r="J8637" s="5" t="s">
        <v>108</v>
      </c>
      <c r="K8637" s="5" t="s">
        <v>721</v>
      </c>
    </row>
    <row r="8638">
      <c r="A8638" s="4">
        <v>2551.0</v>
      </c>
      <c r="B8638" s="5" t="s">
        <v>44219</v>
      </c>
      <c r="C8638" s="5" t="s">
        <v>44220</v>
      </c>
      <c r="D8638" s="6" t="s">
        <v>43190</v>
      </c>
      <c r="E8638" s="5" t="s">
        <v>29573</v>
      </c>
      <c r="F8638" s="5" t="s">
        <v>29573</v>
      </c>
      <c r="G8638" s="6" t="s">
        <v>44221</v>
      </c>
      <c r="H8638" s="4" t="s">
        <v>44222</v>
      </c>
      <c r="I8638" s="11" t="s">
        <v>44223</v>
      </c>
      <c r="J8638" s="5" t="s">
        <v>93</v>
      </c>
      <c r="K8638" s="5" t="s">
        <v>578</v>
      </c>
    </row>
    <row r="8639">
      <c r="A8639" s="4">
        <v>2550.0</v>
      </c>
      <c r="B8639" s="5" t="s">
        <v>44224</v>
      </c>
      <c r="C8639" s="5" t="s">
        <v>44225</v>
      </c>
      <c r="D8639" s="6" t="s">
        <v>43190</v>
      </c>
      <c r="E8639" s="5" t="s">
        <v>29573</v>
      </c>
      <c r="F8639" s="5" t="s">
        <v>29573</v>
      </c>
      <c r="G8639" s="6" t="s">
        <v>44226</v>
      </c>
      <c r="H8639" s="5" t="s">
        <v>44227</v>
      </c>
      <c r="I8639" s="8" t="s">
        <v>44228</v>
      </c>
      <c r="J8639" s="5" t="s">
        <v>108</v>
      </c>
      <c r="K8639" s="5" t="s">
        <v>2513</v>
      </c>
    </row>
    <row r="8640">
      <c r="A8640" s="4">
        <v>2549.0</v>
      </c>
      <c r="B8640" s="5" t="s">
        <v>44229</v>
      </c>
      <c r="C8640" s="5" t="s">
        <v>44230</v>
      </c>
      <c r="D8640" s="6" t="s">
        <v>43406</v>
      </c>
      <c r="E8640" s="5" t="s">
        <v>29573</v>
      </c>
      <c r="F8640" s="5" t="s">
        <v>29573</v>
      </c>
      <c r="G8640" s="6" t="s">
        <v>44231</v>
      </c>
      <c r="H8640" s="5" t="s">
        <v>44232</v>
      </c>
      <c r="I8640" s="9" t="s">
        <v>44233</v>
      </c>
      <c r="J8640" s="5" t="s">
        <v>108</v>
      </c>
      <c r="K8640" s="4" t="s">
        <v>42</v>
      </c>
    </row>
    <row r="8641">
      <c r="A8641" s="4">
        <v>2548.0</v>
      </c>
      <c r="B8641" s="5" t="s">
        <v>44234</v>
      </c>
      <c r="C8641" s="5" t="s">
        <v>44235</v>
      </c>
      <c r="D8641" s="6" t="s">
        <v>44236</v>
      </c>
      <c r="E8641" s="5" t="s">
        <v>29573</v>
      </c>
      <c r="F8641" s="5" t="s">
        <v>29573</v>
      </c>
      <c r="G8641" s="6" t="s">
        <v>44237</v>
      </c>
      <c r="H8641" s="4" t="s">
        <v>44238</v>
      </c>
      <c r="I8641" s="8" t="s">
        <v>44239</v>
      </c>
      <c r="J8641" s="5" t="s">
        <v>108</v>
      </c>
      <c r="K8641" s="5" t="s">
        <v>160</v>
      </c>
    </row>
    <row r="8642">
      <c r="A8642" s="4">
        <v>2547.0</v>
      </c>
      <c r="B8642" s="5" t="s">
        <v>44240</v>
      </c>
      <c r="C8642" s="5" t="s">
        <v>44241</v>
      </c>
      <c r="D8642" s="6" t="s">
        <v>43418</v>
      </c>
      <c r="E8642" s="5" t="s">
        <v>29573</v>
      </c>
      <c r="F8642" s="5" t="s">
        <v>29573</v>
      </c>
      <c r="G8642" s="6" t="s">
        <v>44242</v>
      </c>
      <c r="H8642" s="7" t="s">
        <v>44243</v>
      </c>
      <c r="I8642" s="8" t="s">
        <v>44244</v>
      </c>
      <c r="J8642" s="5" t="s">
        <v>93</v>
      </c>
      <c r="K8642" s="5" t="s">
        <v>14913</v>
      </c>
    </row>
    <row r="8643">
      <c r="A8643" s="4">
        <v>2546.0</v>
      </c>
      <c r="B8643" s="5" t="s">
        <v>44245</v>
      </c>
      <c r="C8643" s="5" t="s">
        <v>44246</v>
      </c>
      <c r="D8643" s="6" t="s">
        <v>43238</v>
      </c>
      <c r="E8643" s="5" t="s">
        <v>29573</v>
      </c>
      <c r="F8643" s="5" t="s">
        <v>29573</v>
      </c>
      <c r="G8643" s="6" t="s">
        <v>44247</v>
      </c>
      <c r="H8643" s="5" t="s">
        <v>44248</v>
      </c>
      <c r="I8643" s="8" t="s">
        <v>44249</v>
      </c>
      <c r="J8643" s="5" t="s">
        <v>108</v>
      </c>
      <c r="K8643" s="5" t="s">
        <v>6053</v>
      </c>
    </row>
    <row r="8644">
      <c r="A8644" s="4">
        <v>2545.0</v>
      </c>
      <c r="B8644" s="5" t="s">
        <v>44250</v>
      </c>
      <c r="C8644" s="5" t="s">
        <v>44251</v>
      </c>
      <c r="D8644" s="6" t="s">
        <v>43190</v>
      </c>
      <c r="E8644" s="5" t="s">
        <v>29573</v>
      </c>
      <c r="F8644" s="5" t="s">
        <v>29573</v>
      </c>
      <c r="G8644" s="6" t="s">
        <v>44252</v>
      </c>
      <c r="H8644" s="7" t="s">
        <v>44253</v>
      </c>
      <c r="I8644" s="8" t="str">
        <f>LOWER(SUBSTITUTE(SUBSTITUTE(SUBSTITUTE(SUBSTITUTE(SUBSTITUTE(SUBSTITUTE(SUBSTITUTE(B8644,"S.L.",""),"SL",""),"S.A.",""),"SA","")," ",""),".",""),",",""))&amp;".com"</f>
        <v>brustarrntpauaristol.com</v>
      </c>
      <c r="J8644" s="5" t="s">
        <v>367</v>
      </c>
      <c r="K8644" s="5" t="s">
        <v>160</v>
      </c>
    </row>
    <row r="8645">
      <c r="A8645" s="4">
        <v>2544.0</v>
      </c>
      <c r="B8645" s="5" t="s">
        <v>44254</v>
      </c>
      <c r="C8645" s="5" t="s">
        <v>44255</v>
      </c>
      <c r="D8645" s="6" t="s">
        <v>43400</v>
      </c>
      <c r="E8645" s="5" t="s">
        <v>29573</v>
      </c>
      <c r="F8645" s="5" t="s">
        <v>29573</v>
      </c>
      <c r="G8645" s="6" t="s">
        <v>44256</v>
      </c>
      <c r="H8645" s="5" t="s">
        <v>44257</v>
      </c>
      <c r="I8645" s="9" t="s">
        <v>44258</v>
      </c>
      <c r="J8645" s="5" t="s">
        <v>51</v>
      </c>
      <c r="K8645" s="5" t="s">
        <v>2700</v>
      </c>
    </row>
    <row r="8646">
      <c r="A8646" s="4">
        <v>2543.0</v>
      </c>
      <c r="B8646" s="5" t="s">
        <v>44259</v>
      </c>
      <c r="C8646" s="5" t="s">
        <v>44260</v>
      </c>
      <c r="D8646" s="6" t="s">
        <v>43400</v>
      </c>
      <c r="E8646" s="5" t="s">
        <v>29573</v>
      </c>
      <c r="F8646" s="5" t="s">
        <v>29573</v>
      </c>
      <c r="G8646" s="6" t="s">
        <v>44261</v>
      </c>
      <c r="H8646" s="5" t="s">
        <v>44262</v>
      </c>
      <c r="I8646" s="8" t="s">
        <v>44263</v>
      </c>
      <c r="J8646" s="5" t="s">
        <v>93</v>
      </c>
      <c r="K8646" s="5" t="s">
        <v>426</v>
      </c>
    </row>
    <row r="8647">
      <c r="A8647" s="4">
        <v>2542.0</v>
      </c>
      <c r="B8647" s="5" t="s">
        <v>44264</v>
      </c>
      <c r="C8647" s="5" t="s">
        <v>44265</v>
      </c>
      <c r="D8647" s="6" t="s">
        <v>44266</v>
      </c>
      <c r="E8647" s="5" t="s">
        <v>29573</v>
      </c>
      <c r="F8647" s="5" t="s">
        <v>29573</v>
      </c>
      <c r="G8647" s="6" t="s">
        <v>44267</v>
      </c>
      <c r="H8647" s="5" t="s">
        <v>44268</v>
      </c>
      <c r="I8647" s="8" t="s">
        <v>44269</v>
      </c>
      <c r="J8647" s="5" t="s">
        <v>18</v>
      </c>
      <c r="K8647" s="5" t="s">
        <v>16597</v>
      </c>
    </row>
    <row r="8648">
      <c r="A8648" s="4">
        <v>2541.0</v>
      </c>
      <c r="B8648" s="5" t="s">
        <v>44270</v>
      </c>
      <c r="C8648" s="5" t="s">
        <v>44271</v>
      </c>
      <c r="D8648" s="6" t="s">
        <v>43400</v>
      </c>
      <c r="E8648" s="5" t="s">
        <v>29573</v>
      </c>
      <c r="F8648" s="5" t="s">
        <v>29573</v>
      </c>
      <c r="G8648" s="6" t="s">
        <v>44272</v>
      </c>
      <c r="H8648" s="4" t="s">
        <v>44273</v>
      </c>
      <c r="I8648" s="8" t="s">
        <v>44274</v>
      </c>
      <c r="J8648" s="5" t="s">
        <v>108</v>
      </c>
      <c r="K8648" s="5" t="s">
        <v>308</v>
      </c>
    </row>
    <row r="8649">
      <c r="A8649" s="4">
        <v>2540.0</v>
      </c>
      <c r="B8649" s="5" t="s">
        <v>44275</v>
      </c>
      <c r="C8649" s="5" t="s">
        <v>44276</v>
      </c>
      <c r="D8649" s="6" t="s">
        <v>43580</v>
      </c>
      <c r="E8649" s="5" t="s">
        <v>29573</v>
      </c>
      <c r="F8649" s="5" t="s">
        <v>29573</v>
      </c>
      <c r="G8649" s="6" t="s">
        <v>44277</v>
      </c>
      <c r="H8649" s="5" t="s">
        <v>44278</v>
      </c>
      <c r="I8649" s="8" t="s">
        <v>10027</v>
      </c>
      <c r="J8649" s="5" t="s">
        <v>108</v>
      </c>
      <c r="K8649" s="5" t="s">
        <v>1398</v>
      </c>
    </row>
    <row r="8650">
      <c r="A8650" s="4">
        <v>2539.0</v>
      </c>
      <c r="B8650" s="5" t="s">
        <v>44279</v>
      </c>
      <c r="C8650" s="5" t="s">
        <v>44280</v>
      </c>
      <c r="D8650" s="6" t="s">
        <v>43580</v>
      </c>
      <c r="E8650" s="5" t="s">
        <v>29573</v>
      </c>
      <c r="F8650" s="5" t="s">
        <v>29573</v>
      </c>
      <c r="G8650" s="6" t="s">
        <v>44281</v>
      </c>
      <c r="H8650" s="5" t="s">
        <v>43925</v>
      </c>
      <c r="I8650" s="8" t="s">
        <v>43926</v>
      </c>
      <c r="J8650" s="5" t="s">
        <v>18</v>
      </c>
      <c r="K8650" s="5" t="s">
        <v>1398</v>
      </c>
    </row>
    <row r="8651">
      <c r="A8651" s="4">
        <v>2538.0</v>
      </c>
      <c r="B8651" s="5" t="s">
        <v>44282</v>
      </c>
      <c r="C8651" s="5" t="s">
        <v>44283</v>
      </c>
      <c r="D8651" s="6" t="s">
        <v>43400</v>
      </c>
      <c r="E8651" s="5" t="s">
        <v>29573</v>
      </c>
      <c r="F8651" s="5" t="s">
        <v>29573</v>
      </c>
      <c r="G8651" s="6" t="s">
        <v>44284</v>
      </c>
      <c r="H8651" s="5" t="s">
        <v>44285</v>
      </c>
      <c r="I8651" s="8" t="s">
        <v>44286</v>
      </c>
      <c r="J8651" s="5" t="s">
        <v>18</v>
      </c>
      <c r="K8651" s="5" t="s">
        <v>170</v>
      </c>
    </row>
    <row r="8652">
      <c r="A8652" s="4">
        <v>2537.0</v>
      </c>
      <c r="B8652" s="5" t="s">
        <v>44287</v>
      </c>
      <c r="C8652" s="5" t="s">
        <v>44288</v>
      </c>
      <c r="D8652" s="6" t="s">
        <v>42550</v>
      </c>
      <c r="E8652" s="5" t="s">
        <v>29573</v>
      </c>
      <c r="F8652" s="5" t="s">
        <v>29573</v>
      </c>
      <c r="G8652" s="6" t="s">
        <v>44289</v>
      </c>
      <c r="H8652" s="5" t="s">
        <v>44290</v>
      </c>
      <c r="I8652" s="8" t="s">
        <v>44291</v>
      </c>
      <c r="J8652" s="5" t="s">
        <v>18</v>
      </c>
      <c r="K8652" s="5" t="s">
        <v>464</v>
      </c>
    </row>
    <row r="8653">
      <c r="A8653" s="4">
        <v>2535.0</v>
      </c>
      <c r="B8653" s="5" t="s">
        <v>44292</v>
      </c>
      <c r="C8653" s="5" t="s">
        <v>44293</v>
      </c>
      <c r="D8653" s="6" t="s">
        <v>43580</v>
      </c>
      <c r="E8653" s="5" t="s">
        <v>29573</v>
      </c>
      <c r="F8653" s="5" t="s">
        <v>29573</v>
      </c>
      <c r="G8653" s="6" t="s">
        <v>44294</v>
      </c>
      <c r="H8653" s="7" t="s">
        <v>44295</v>
      </c>
      <c r="I8653" s="8" t="str">
        <f>LOWER(SUBSTITUTE(SUBSTITUTE(SUBSTITUTE(SUBSTITUTE(SUBSTITUTE(SUBSTITUTE(SUBSTITUTE(B8653,"S.L.",""),"SL",""),"S.A.",""),"SA","")," ",""),".",""),",",""))&amp;".com"</f>
        <v>econtangelo.com</v>
      </c>
      <c r="J8653" s="5" t="s">
        <v>42</v>
      </c>
      <c r="K8653" s="5" t="s">
        <v>975</v>
      </c>
    </row>
    <row r="8654">
      <c r="A8654" s="4">
        <v>2536.0</v>
      </c>
      <c r="B8654" s="5" t="s">
        <v>44296</v>
      </c>
      <c r="C8654" s="5" t="s">
        <v>44297</v>
      </c>
      <c r="D8654" s="6" t="s">
        <v>43580</v>
      </c>
      <c r="E8654" s="5" t="s">
        <v>29573</v>
      </c>
      <c r="F8654" s="5" t="s">
        <v>29573</v>
      </c>
      <c r="G8654" s="6" t="s">
        <v>44294</v>
      </c>
      <c r="H8654" s="4" t="s">
        <v>44298</v>
      </c>
      <c r="I8654" s="8" t="s">
        <v>44299</v>
      </c>
      <c r="J8654" s="5" t="s">
        <v>42</v>
      </c>
      <c r="K8654" s="5" t="s">
        <v>375</v>
      </c>
    </row>
    <row r="8655">
      <c r="A8655" s="4">
        <v>2534.0</v>
      </c>
      <c r="B8655" s="5" t="s">
        <v>44300</v>
      </c>
      <c r="C8655" s="5" t="s">
        <v>44301</v>
      </c>
      <c r="D8655" s="6" t="s">
        <v>43580</v>
      </c>
      <c r="E8655" s="5" t="s">
        <v>29573</v>
      </c>
      <c r="F8655" s="5" t="s">
        <v>29573</v>
      </c>
      <c r="G8655" s="6" t="s">
        <v>44302</v>
      </c>
      <c r="H8655" s="5" t="s">
        <v>15106</v>
      </c>
      <c r="I8655" s="8" t="s">
        <v>44303</v>
      </c>
      <c r="J8655" s="5" t="s">
        <v>93</v>
      </c>
      <c r="K8655" s="5" t="s">
        <v>1144</v>
      </c>
    </row>
    <row r="8656">
      <c r="A8656" s="4">
        <v>2533.0</v>
      </c>
      <c r="B8656" s="5" t="s">
        <v>44304</v>
      </c>
      <c r="C8656" s="5" t="s">
        <v>44305</v>
      </c>
      <c r="D8656" s="6" t="s">
        <v>42550</v>
      </c>
      <c r="E8656" s="5" t="s">
        <v>29573</v>
      </c>
      <c r="F8656" s="5" t="s">
        <v>29573</v>
      </c>
      <c r="G8656" s="6" t="s">
        <v>44306</v>
      </c>
      <c r="H8656" s="5" t="s">
        <v>44307</v>
      </c>
      <c r="I8656" s="8" t="s">
        <v>44308</v>
      </c>
      <c r="J8656" s="5" t="s">
        <v>93</v>
      </c>
      <c r="K8656" s="5" t="s">
        <v>2201</v>
      </c>
    </row>
    <row r="8657">
      <c r="A8657" s="4">
        <v>2532.0</v>
      </c>
      <c r="B8657" s="5" t="s">
        <v>44309</v>
      </c>
      <c r="C8657" s="5" t="s">
        <v>44310</v>
      </c>
      <c r="D8657" s="6" t="s">
        <v>43453</v>
      </c>
      <c r="E8657" s="5" t="s">
        <v>29573</v>
      </c>
      <c r="F8657" s="5" t="s">
        <v>29573</v>
      </c>
      <c r="G8657" s="6" t="s">
        <v>44311</v>
      </c>
      <c r="H8657" s="5" t="s">
        <v>44312</v>
      </c>
      <c r="I8657" s="8" t="s">
        <v>41</v>
      </c>
      <c r="J8657" s="5" t="s">
        <v>108</v>
      </c>
      <c r="K8657" s="5" t="s">
        <v>1415</v>
      </c>
    </row>
    <row r="8658">
      <c r="A8658" s="4">
        <v>2531.0</v>
      </c>
      <c r="B8658" s="5" t="s">
        <v>44313</v>
      </c>
      <c r="C8658" s="5" t="s">
        <v>44314</v>
      </c>
      <c r="D8658" s="6" t="s">
        <v>44236</v>
      </c>
      <c r="E8658" s="5" t="s">
        <v>29573</v>
      </c>
      <c r="F8658" s="5" t="s">
        <v>29573</v>
      </c>
      <c r="G8658" s="6" t="s">
        <v>44315</v>
      </c>
      <c r="H8658" s="5" t="s">
        <v>44316</v>
      </c>
      <c r="I8658" s="8" t="s">
        <v>44317</v>
      </c>
      <c r="J8658" s="5" t="s">
        <v>42</v>
      </c>
      <c r="K8658" s="5" t="s">
        <v>35</v>
      </c>
    </row>
    <row r="8659">
      <c r="A8659" s="4">
        <v>2530.0</v>
      </c>
      <c r="B8659" s="5" t="s">
        <v>44318</v>
      </c>
      <c r="C8659" s="5" t="s">
        <v>44319</v>
      </c>
      <c r="D8659" s="6" t="s">
        <v>43190</v>
      </c>
      <c r="E8659" s="5" t="s">
        <v>29573</v>
      </c>
      <c r="F8659" s="5" t="s">
        <v>29573</v>
      </c>
      <c r="G8659" s="6" t="s">
        <v>44320</v>
      </c>
      <c r="H8659" s="5" t="s">
        <v>44321</v>
      </c>
      <c r="I8659" s="8" t="s">
        <v>44322</v>
      </c>
      <c r="J8659" s="5" t="s">
        <v>42</v>
      </c>
      <c r="K8659" s="5" t="s">
        <v>19</v>
      </c>
    </row>
    <row r="8660">
      <c r="A8660" s="4">
        <v>2529.0</v>
      </c>
      <c r="B8660" s="5" t="s">
        <v>44323</v>
      </c>
      <c r="C8660" s="5" t="s">
        <v>44324</v>
      </c>
      <c r="D8660" s="6" t="s">
        <v>29572</v>
      </c>
      <c r="E8660" s="5" t="s">
        <v>29573</v>
      </c>
      <c r="F8660" s="5" t="s">
        <v>29573</v>
      </c>
      <c r="G8660" s="6" t="s">
        <v>44325</v>
      </c>
      <c r="H8660" s="5" t="s">
        <v>44326</v>
      </c>
      <c r="I8660" s="9" t="s">
        <v>44327</v>
      </c>
      <c r="J8660" s="5" t="s">
        <v>108</v>
      </c>
      <c r="K8660" s="4" t="s">
        <v>42</v>
      </c>
    </row>
    <row r="8661">
      <c r="A8661" s="4">
        <v>2528.0</v>
      </c>
      <c r="B8661" s="5" t="s">
        <v>44328</v>
      </c>
      <c r="C8661" s="5" t="s">
        <v>44329</v>
      </c>
      <c r="D8661" s="6" t="s">
        <v>43060</v>
      </c>
      <c r="E8661" s="5" t="s">
        <v>29573</v>
      </c>
      <c r="F8661" s="5" t="s">
        <v>29573</v>
      </c>
      <c r="G8661" s="6" t="s">
        <v>44330</v>
      </c>
      <c r="H8661" s="5" t="s">
        <v>44331</v>
      </c>
      <c r="I8661" s="8" t="s">
        <v>44332</v>
      </c>
      <c r="J8661" s="5" t="s">
        <v>108</v>
      </c>
      <c r="K8661" s="4" t="s">
        <v>42</v>
      </c>
    </row>
    <row r="8662">
      <c r="A8662" s="4">
        <v>2527.0</v>
      </c>
      <c r="B8662" s="5" t="s">
        <v>44333</v>
      </c>
      <c r="C8662" s="5" t="s">
        <v>44334</v>
      </c>
      <c r="D8662" s="6" t="s">
        <v>43699</v>
      </c>
      <c r="E8662" s="5" t="s">
        <v>29573</v>
      </c>
      <c r="F8662" s="5" t="s">
        <v>29573</v>
      </c>
      <c r="G8662" s="6" t="s">
        <v>44335</v>
      </c>
      <c r="H8662" s="5" t="s">
        <v>44336</v>
      </c>
      <c r="I8662" s="8" t="s">
        <v>13382</v>
      </c>
      <c r="J8662" s="5" t="s">
        <v>108</v>
      </c>
      <c r="K8662" s="5" t="s">
        <v>5320</v>
      </c>
    </row>
    <row r="8663">
      <c r="A8663" s="4">
        <v>2526.0</v>
      </c>
      <c r="B8663" s="5" t="s">
        <v>44337</v>
      </c>
      <c r="C8663" s="5" t="s">
        <v>44338</v>
      </c>
      <c r="D8663" s="6" t="s">
        <v>43699</v>
      </c>
      <c r="E8663" s="5" t="s">
        <v>29573</v>
      </c>
      <c r="F8663" s="5" t="s">
        <v>29573</v>
      </c>
      <c r="G8663" s="6" t="s">
        <v>44339</v>
      </c>
      <c r="H8663" s="5" t="s">
        <v>44340</v>
      </c>
      <c r="I8663" s="8" t="s">
        <v>44341</v>
      </c>
      <c r="J8663" s="5" t="s">
        <v>108</v>
      </c>
      <c r="K8663" s="5" t="s">
        <v>4985</v>
      </c>
    </row>
    <row r="8664">
      <c r="A8664" s="4">
        <v>2525.0</v>
      </c>
      <c r="B8664" s="5" t="s">
        <v>44342</v>
      </c>
      <c r="C8664" s="5" t="s">
        <v>44343</v>
      </c>
      <c r="D8664" s="6" t="s">
        <v>43453</v>
      </c>
      <c r="E8664" s="5" t="s">
        <v>29573</v>
      </c>
      <c r="F8664" s="5" t="s">
        <v>29573</v>
      </c>
      <c r="G8664" s="6" t="s">
        <v>44344</v>
      </c>
      <c r="H8664" s="5" t="s">
        <v>44345</v>
      </c>
      <c r="I8664" s="4" t="s">
        <v>44346</v>
      </c>
      <c r="J8664" s="5" t="s">
        <v>108</v>
      </c>
      <c r="K8664" s="4" t="s">
        <v>42</v>
      </c>
    </row>
    <row r="8665">
      <c r="A8665" s="4">
        <v>2524.0</v>
      </c>
      <c r="B8665" s="5" t="s">
        <v>44347</v>
      </c>
      <c r="C8665" s="5" t="s">
        <v>44348</v>
      </c>
      <c r="D8665" s="6" t="s">
        <v>44349</v>
      </c>
      <c r="E8665" s="5" t="s">
        <v>43755</v>
      </c>
      <c r="F8665" s="5" t="s">
        <v>29573</v>
      </c>
      <c r="G8665" s="6" t="s">
        <v>44350</v>
      </c>
      <c r="H8665" s="5" t="s">
        <v>2922</v>
      </c>
      <c r="I8665" s="8" t="s">
        <v>41</v>
      </c>
      <c r="J8665" s="5" t="s">
        <v>108</v>
      </c>
      <c r="K8665" s="5" t="s">
        <v>20627</v>
      </c>
    </row>
    <row r="8666">
      <c r="A8666" s="4">
        <v>2523.0</v>
      </c>
      <c r="B8666" s="5" t="s">
        <v>44351</v>
      </c>
      <c r="C8666" s="5" t="s">
        <v>44352</v>
      </c>
      <c r="D8666" s="6" t="s">
        <v>42211</v>
      </c>
      <c r="E8666" s="5" t="s">
        <v>29573</v>
      </c>
      <c r="F8666" s="5" t="s">
        <v>29573</v>
      </c>
      <c r="G8666" s="6" t="s">
        <v>44353</v>
      </c>
      <c r="H8666" s="5" t="s">
        <v>44354</v>
      </c>
      <c r="I8666" s="8" t="s">
        <v>44355</v>
      </c>
      <c r="J8666" s="5" t="s">
        <v>93</v>
      </c>
      <c r="K8666" s="5" t="s">
        <v>43</v>
      </c>
    </row>
    <row r="8667">
      <c r="A8667" s="4">
        <v>2522.0</v>
      </c>
      <c r="B8667" s="5" t="s">
        <v>40555</v>
      </c>
      <c r="C8667" s="5" t="s">
        <v>44356</v>
      </c>
      <c r="D8667" s="6" t="s">
        <v>42211</v>
      </c>
      <c r="E8667" s="5" t="s">
        <v>29573</v>
      </c>
      <c r="F8667" s="5" t="s">
        <v>29573</v>
      </c>
      <c r="G8667" s="6" t="s">
        <v>44357</v>
      </c>
      <c r="H8667" s="5" t="s">
        <v>44358</v>
      </c>
      <c r="I8667" s="8" t="s">
        <v>44359</v>
      </c>
      <c r="J8667" s="5" t="s">
        <v>108</v>
      </c>
      <c r="K8667" s="5" t="s">
        <v>74</v>
      </c>
    </row>
    <row r="8668">
      <c r="A8668" s="4">
        <v>2521.0</v>
      </c>
      <c r="B8668" s="5" t="s">
        <v>44360</v>
      </c>
      <c r="C8668" s="5" t="s">
        <v>43891</v>
      </c>
      <c r="D8668" s="6" t="s">
        <v>43232</v>
      </c>
      <c r="E8668" s="5" t="s">
        <v>29573</v>
      </c>
      <c r="F8668" s="5" t="s">
        <v>29573</v>
      </c>
      <c r="G8668" s="6" t="s">
        <v>44361</v>
      </c>
      <c r="H8668" s="5" t="s">
        <v>44362</v>
      </c>
      <c r="I8668" s="8" t="s">
        <v>43583</v>
      </c>
      <c r="J8668" s="5" t="s">
        <v>93</v>
      </c>
      <c r="K8668" s="4" t="s">
        <v>42</v>
      </c>
    </row>
    <row r="8669">
      <c r="A8669" s="4">
        <v>2520.0</v>
      </c>
      <c r="B8669" s="5" t="s">
        <v>44363</v>
      </c>
      <c r="C8669" s="5" t="s">
        <v>44364</v>
      </c>
      <c r="D8669" s="6" t="s">
        <v>42211</v>
      </c>
      <c r="E8669" s="5" t="s">
        <v>29573</v>
      </c>
      <c r="F8669" s="5" t="s">
        <v>29573</v>
      </c>
      <c r="G8669" s="6" t="s">
        <v>44365</v>
      </c>
      <c r="H8669" s="5" t="s">
        <v>44366</v>
      </c>
      <c r="I8669" s="8" t="s">
        <v>44367</v>
      </c>
      <c r="J8669" s="5" t="s">
        <v>463</v>
      </c>
      <c r="K8669" s="5" t="s">
        <v>1144</v>
      </c>
    </row>
    <row r="8670">
      <c r="A8670" s="4">
        <v>2519.0</v>
      </c>
      <c r="B8670" s="5" t="s">
        <v>44368</v>
      </c>
      <c r="C8670" s="5" t="s">
        <v>44369</v>
      </c>
      <c r="D8670" s="6" t="s">
        <v>42211</v>
      </c>
      <c r="E8670" s="5" t="s">
        <v>29573</v>
      </c>
      <c r="F8670" s="5" t="s">
        <v>29573</v>
      </c>
      <c r="G8670" s="6" t="s">
        <v>44370</v>
      </c>
      <c r="H8670" s="7" t="s">
        <v>44371</v>
      </c>
      <c r="I8670" s="8" t="s">
        <v>44372</v>
      </c>
      <c r="J8670" s="5" t="s">
        <v>108</v>
      </c>
      <c r="K8670" s="5" t="s">
        <v>1421</v>
      </c>
    </row>
    <row r="8671">
      <c r="A8671" s="4">
        <v>2518.0</v>
      </c>
      <c r="B8671" s="5" t="s">
        <v>15460</v>
      </c>
      <c r="C8671" s="5" t="s">
        <v>44373</v>
      </c>
      <c r="D8671" s="6" t="s">
        <v>42483</v>
      </c>
      <c r="E8671" s="5" t="s">
        <v>29573</v>
      </c>
      <c r="F8671" s="5" t="s">
        <v>29573</v>
      </c>
      <c r="G8671" s="6" t="s">
        <v>44374</v>
      </c>
      <c r="H8671" s="7" t="s">
        <v>32663</v>
      </c>
      <c r="I8671" s="8" t="s">
        <v>44375</v>
      </c>
      <c r="J8671" s="5" t="s">
        <v>18</v>
      </c>
      <c r="K8671" s="5" t="s">
        <v>1446</v>
      </c>
    </row>
    <row r="8672">
      <c r="A8672" s="4">
        <v>2517.0</v>
      </c>
      <c r="B8672" s="5" t="s">
        <v>44376</v>
      </c>
      <c r="C8672" s="5" t="s">
        <v>44377</v>
      </c>
      <c r="D8672" s="6" t="s">
        <v>43719</v>
      </c>
      <c r="E8672" s="5" t="s">
        <v>29573</v>
      </c>
      <c r="F8672" s="5" t="s">
        <v>29573</v>
      </c>
      <c r="G8672" s="6" t="s">
        <v>44378</v>
      </c>
      <c r="H8672" s="5" t="s">
        <v>44379</v>
      </c>
      <c r="I8672" s="8" t="s">
        <v>44380</v>
      </c>
      <c r="J8672" s="5" t="s">
        <v>42</v>
      </c>
      <c r="K8672" s="5" t="s">
        <v>975</v>
      </c>
    </row>
    <row r="8673">
      <c r="A8673" s="4">
        <v>2516.0</v>
      </c>
      <c r="B8673" s="5" t="s">
        <v>44381</v>
      </c>
      <c r="C8673" s="5" t="s">
        <v>44382</v>
      </c>
      <c r="D8673" s="6" t="s">
        <v>43453</v>
      </c>
      <c r="E8673" s="5" t="s">
        <v>29573</v>
      </c>
      <c r="F8673" s="5" t="s">
        <v>29573</v>
      </c>
      <c r="G8673" s="6" t="s">
        <v>44383</v>
      </c>
      <c r="H8673" s="5" t="s">
        <v>44384</v>
      </c>
      <c r="I8673" s="8" t="s">
        <v>13382</v>
      </c>
      <c r="J8673" s="5" t="s">
        <v>18</v>
      </c>
      <c r="K8673" s="5" t="s">
        <v>517</v>
      </c>
    </row>
    <row r="8674">
      <c r="A8674" s="4">
        <v>2515.0</v>
      </c>
      <c r="B8674" s="5" t="s">
        <v>44385</v>
      </c>
      <c r="C8674" s="5" t="s">
        <v>44386</v>
      </c>
      <c r="D8674" s="6" t="s">
        <v>43453</v>
      </c>
      <c r="E8674" s="5" t="s">
        <v>29573</v>
      </c>
      <c r="F8674" s="5" t="s">
        <v>29573</v>
      </c>
      <c r="G8674" s="6" t="s">
        <v>44387</v>
      </c>
      <c r="H8674" s="5" t="s">
        <v>44388</v>
      </c>
      <c r="I8674" s="8" t="s">
        <v>8159</v>
      </c>
      <c r="J8674" s="5" t="s">
        <v>108</v>
      </c>
      <c r="K8674" s="5" t="s">
        <v>10148</v>
      </c>
    </row>
    <row r="8675">
      <c r="A8675" s="4">
        <v>2514.0</v>
      </c>
      <c r="B8675" s="5" t="s">
        <v>44389</v>
      </c>
      <c r="C8675" s="5" t="s">
        <v>44390</v>
      </c>
      <c r="D8675" s="6" t="s">
        <v>43202</v>
      </c>
      <c r="E8675" s="5" t="s">
        <v>29573</v>
      </c>
      <c r="F8675" s="5" t="s">
        <v>29573</v>
      </c>
      <c r="G8675" s="6" t="s">
        <v>44391</v>
      </c>
      <c r="H8675" s="5" t="s">
        <v>44392</v>
      </c>
      <c r="I8675" s="9" t="s">
        <v>44393</v>
      </c>
      <c r="J8675" s="5" t="s">
        <v>42</v>
      </c>
      <c r="K8675" s="4" t="s">
        <v>42</v>
      </c>
    </row>
    <row r="8676">
      <c r="A8676" s="4">
        <v>2513.0</v>
      </c>
      <c r="B8676" s="5" t="s">
        <v>44394</v>
      </c>
      <c r="C8676" s="5" t="s">
        <v>44395</v>
      </c>
      <c r="D8676" s="6" t="s">
        <v>42708</v>
      </c>
      <c r="E8676" s="5" t="s">
        <v>29573</v>
      </c>
      <c r="F8676" s="5" t="s">
        <v>29573</v>
      </c>
      <c r="G8676" s="6" t="s">
        <v>44396</v>
      </c>
      <c r="H8676" s="5" t="s">
        <v>44397</v>
      </c>
      <c r="I8676" s="8" t="s">
        <v>10039</v>
      </c>
      <c r="J8676" s="5" t="s">
        <v>51</v>
      </c>
      <c r="K8676" s="5" t="s">
        <v>1629</v>
      </c>
    </row>
    <row r="8677">
      <c r="A8677" s="4">
        <v>2512.0</v>
      </c>
      <c r="B8677" s="5" t="s">
        <v>44398</v>
      </c>
      <c r="C8677" s="5" t="s">
        <v>44399</v>
      </c>
      <c r="D8677" s="6" t="s">
        <v>33817</v>
      </c>
      <c r="E8677" s="5" t="s">
        <v>15575</v>
      </c>
      <c r="F8677" s="5" t="s">
        <v>7797</v>
      </c>
      <c r="G8677" s="6" t="s">
        <v>44400</v>
      </c>
      <c r="H8677" s="5" t="s">
        <v>10141</v>
      </c>
      <c r="I8677" s="8" t="s">
        <v>44401</v>
      </c>
      <c r="J8677" s="5" t="s">
        <v>108</v>
      </c>
      <c r="K8677" s="4" t="s">
        <v>42</v>
      </c>
    </row>
    <row r="8678">
      <c r="A8678" s="4">
        <v>2511.0</v>
      </c>
      <c r="B8678" s="5" t="s">
        <v>44402</v>
      </c>
      <c r="C8678" s="5" t="s">
        <v>44403</v>
      </c>
      <c r="D8678" s="6" t="s">
        <v>44404</v>
      </c>
      <c r="E8678" s="5" t="s">
        <v>44405</v>
      </c>
      <c r="F8678" s="5" t="s">
        <v>29573</v>
      </c>
      <c r="G8678" s="6" t="s">
        <v>44406</v>
      </c>
      <c r="H8678" s="5" t="s">
        <v>44407</v>
      </c>
      <c r="I8678" s="8" t="s">
        <v>44408</v>
      </c>
      <c r="J8678" s="5" t="s">
        <v>108</v>
      </c>
      <c r="K8678" s="4" t="s">
        <v>42</v>
      </c>
    </row>
    <row r="8679">
      <c r="A8679" s="4">
        <v>2510.0</v>
      </c>
      <c r="B8679" s="5" t="s">
        <v>44409</v>
      </c>
      <c r="C8679" s="5" t="s">
        <v>44410</v>
      </c>
      <c r="D8679" s="6" t="s">
        <v>44404</v>
      </c>
      <c r="E8679" s="5" t="s">
        <v>44405</v>
      </c>
      <c r="F8679" s="5" t="s">
        <v>29573</v>
      </c>
      <c r="G8679" s="6" t="s">
        <v>44411</v>
      </c>
      <c r="H8679" s="5" t="s">
        <v>44412</v>
      </c>
      <c r="I8679" s="11" t="s">
        <v>44413</v>
      </c>
      <c r="J8679" s="5" t="s">
        <v>108</v>
      </c>
      <c r="K8679" s="5" t="s">
        <v>975</v>
      </c>
    </row>
    <row r="8680">
      <c r="A8680" s="4">
        <v>2509.0</v>
      </c>
      <c r="B8680" s="5" t="s">
        <v>44414</v>
      </c>
      <c r="C8680" s="5" t="s">
        <v>44415</v>
      </c>
      <c r="D8680" s="6" t="s">
        <v>43948</v>
      </c>
      <c r="E8680" s="5" t="s">
        <v>43949</v>
      </c>
      <c r="F8680" s="5" t="s">
        <v>29573</v>
      </c>
      <c r="G8680" s="6" t="s">
        <v>44416</v>
      </c>
      <c r="H8680" s="4" t="s">
        <v>44417</v>
      </c>
      <c r="I8680" s="8" t="s">
        <v>44418</v>
      </c>
      <c r="J8680" s="5" t="s">
        <v>108</v>
      </c>
      <c r="K8680" s="5" t="s">
        <v>1885</v>
      </c>
    </row>
    <row r="8681">
      <c r="A8681" s="4">
        <v>2508.0</v>
      </c>
      <c r="B8681" s="5" t="s">
        <v>44414</v>
      </c>
      <c r="C8681" s="5" t="s">
        <v>44419</v>
      </c>
      <c r="D8681" s="6" t="s">
        <v>43948</v>
      </c>
      <c r="E8681" s="5" t="s">
        <v>43949</v>
      </c>
      <c r="F8681" s="5" t="s">
        <v>29573</v>
      </c>
      <c r="G8681" s="6" t="s">
        <v>44416</v>
      </c>
      <c r="H8681" s="7" t="s">
        <v>44420</v>
      </c>
      <c r="I8681" s="8" t="s">
        <v>13762</v>
      </c>
      <c r="J8681" s="5" t="s">
        <v>108</v>
      </c>
      <c r="K8681" s="5" t="s">
        <v>1885</v>
      </c>
    </row>
    <row r="8682">
      <c r="A8682" s="4">
        <v>2507.0</v>
      </c>
      <c r="B8682" s="5" t="s">
        <v>44421</v>
      </c>
      <c r="C8682" s="5" t="s">
        <v>44422</v>
      </c>
      <c r="D8682" s="6" t="s">
        <v>43948</v>
      </c>
      <c r="E8682" s="5" t="s">
        <v>43949</v>
      </c>
      <c r="F8682" s="5" t="s">
        <v>29573</v>
      </c>
      <c r="G8682" s="6" t="s">
        <v>44423</v>
      </c>
      <c r="H8682" s="7" t="s">
        <v>44424</v>
      </c>
      <c r="I8682" s="8" t="str">
        <f>LOWER(SUBSTITUTE(SUBSTITUTE(SUBSTITUTE(SUBSTITUTE(SUBSTITUTE(SUBSTITUTE(SUBSTITUTE(B8682,"S.L.",""),"SL",""),"S.A.",""),"SA","")," ",""),".",""),",",""))&amp;".com"</f>
        <v>renaisncebarcelonaairport.com</v>
      </c>
      <c r="J8682" s="5" t="s">
        <v>42</v>
      </c>
      <c r="K8682" s="4" t="s">
        <v>42</v>
      </c>
    </row>
    <row r="8683">
      <c r="A8683" s="4">
        <v>2506.0</v>
      </c>
      <c r="B8683" s="5" t="s">
        <v>44425</v>
      </c>
      <c r="C8683" s="5" t="s">
        <v>44426</v>
      </c>
      <c r="D8683" s="6" t="s">
        <v>43948</v>
      </c>
      <c r="E8683" s="5" t="s">
        <v>43949</v>
      </c>
      <c r="F8683" s="5" t="s">
        <v>29573</v>
      </c>
      <c r="G8683" s="6" t="s">
        <v>44427</v>
      </c>
      <c r="H8683" s="5" t="s">
        <v>44428</v>
      </c>
      <c r="I8683" s="11" t="s">
        <v>25305</v>
      </c>
      <c r="J8683" s="5" t="s">
        <v>108</v>
      </c>
      <c r="K8683" s="5" t="s">
        <v>24245</v>
      </c>
    </row>
    <row r="8684">
      <c r="A8684" s="4">
        <v>2505.0</v>
      </c>
      <c r="B8684" s="5" t="s">
        <v>44429</v>
      </c>
      <c r="C8684" s="5" t="s">
        <v>44430</v>
      </c>
      <c r="D8684" s="6" t="s">
        <v>43948</v>
      </c>
      <c r="E8684" s="5" t="s">
        <v>43949</v>
      </c>
      <c r="F8684" s="5" t="s">
        <v>29573</v>
      </c>
      <c r="G8684" s="6" t="s">
        <v>44431</v>
      </c>
      <c r="H8684" s="5" t="s">
        <v>44432</v>
      </c>
      <c r="I8684" s="8" t="s">
        <v>44433</v>
      </c>
      <c r="J8684" s="5" t="s">
        <v>108</v>
      </c>
      <c r="K8684" s="4" t="s">
        <v>42</v>
      </c>
    </row>
    <row r="8685">
      <c r="A8685" s="4">
        <v>2504.0</v>
      </c>
      <c r="B8685" s="5" t="s">
        <v>44434</v>
      </c>
      <c r="C8685" s="5" t="s">
        <v>44435</v>
      </c>
      <c r="D8685" s="6" t="s">
        <v>43418</v>
      </c>
      <c r="E8685" s="5" t="s">
        <v>29573</v>
      </c>
      <c r="F8685" s="5" t="s">
        <v>29573</v>
      </c>
      <c r="G8685" s="6" t="s">
        <v>44436</v>
      </c>
      <c r="H8685" s="5" t="s">
        <v>44437</v>
      </c>
      <c r="I8685" s="8" t="s">
        <v>8159</v>
      </c>
      <c r="J8685" s="5" t="s">
        <v>108</v>
      </c>
      <c r="K8685" s="5" t="s">
        <v>1410</v>
      </c>
    </row>
    <row r="8686">
      <c r="A8686" s="4">
        <v>2503.0</v>
      </c>
      <c r="B8686" s="5" t="s">
        <v>44438</v>
      </c>
      <c r="C8686" s="5" t="s">
        <v>44439</v>
      </c>
      <c r="D8686" s="6" t="s">
        <v>43418</v>
      </c>
      <c r="E8686" s="5" t="s">
        <v>29573</v>
      </c>
      <c r="F8686" s="5" t="s">
        <v>29573</v>
      </c>
      <c r="G8686" s="6" t="s">
        <v>44440</v>
      </c>
      <c r="H8686" s="5" t="s">
        <v>44437</v>
      </c>
      <c r="I8686" s="8" t="s">
        <v>8159</v>
      </c>
      <c r="J8686" s="5" t="s">
        <v>93</v>
      </c>
      <c r="K8686" s="5" t="s">
        <v>19524</v>
      </c>
    </row>
    <row r="8687">
      <c r="A8687" s="4">
        <v>2502.0</v>
      </c>
      <c r="B8687" s="5" t="s">
        <v>44441</v>
      </c>
      <c r="C8687" s="5" t="s">
        <v>44442</v>
      </c>
      <c r="D8687" s="6" t="s">
        <v>43719</v>
      </c>
      <c r="E8687" s="5" t="s">
        <v>29573</v>
      </c>
      <c r="F8687" s="5" t="s">
        <v>29573</v>
      </c>
      <c r="G8687" s="6" t="s">
        <v>44443</v>
      </c>
      <c r="H8687" s="5" t="s">
        <v>44444</v>
      </c>
      <c r="I8687" s="9" t="s">
        <v>44445</v>
      </c>
      <c r="J8687" s="5" t="s">
        <v>108</v>
      </c>
      <c r="K8687" s="5" t="s">
        <v>33646</v>
      </c>
    </row>
    <row r="8688">
      <c r="A8688" s="4">
        <v>2501.0</v>
      </c>
      <c r="B8688" s="5" t="s">
        <v>44446</v>
      </c>
      <c r="C8688" s="5" t="s">
        <v>44447</v>
      </c>
      <c r="D8688" s="6" t="s">
        <v>43453</v>
      </c>
      <c r="E8688" s="5" t="s">
        <v>29573</v>
      </c>
      <c r="F8688" s="5" t="s">
        <v>29573</v>
      </c>
      <c r="G8688" s="6" t="s">
        <v>44448</v>
      </c>
      <c r="H8688" s="5" t="s">
        <v>44449</v>
      </c>
      <c r="I8688" s="8" t="s">
        <v>43799</v>
      </c>
      <c r="J8688" s="5" t="s">
        <v>108</v>
      </c>
      <c r="K8688" s="5" t="s">
        <v>1398</v>
      </c>
    </row>
    <row r="8689">
      <c r="A8689" s="4">
        <v>2500.0</v>
      </c>
      <c r="B8689" s="5" t="s">
        <v>44450</v>
      </c>
      <c r="C8689" s="5" t="s">
        <v>44451</v>
      </c>
      <c r="D8689" s="6" t="s">
        <v>43232</v>
      </c>
      <c r="E8689" s="5" t="s">
        <v>29573</v>
      </c>
      <c r="F8689" s="5" t="s">
        <v>29573</v>
      </c>
      <c r="G8689" s="6" t="s">
        <v>44452</v>
      </c>
      <c r="H8689" s="7" t="s">
        <v>44453</v>
      </c>
      <c r="I8689" s="8" t="str">
        <f>LOWER(SUBSTITUTE(SUBSTITUTE(SUBSTITUTE(SUBSTITUTE(SUBSTITUTE(SUBSTITUTE(SUBSTITUTE(B8689,"S.L.",""),"SL",""),"S.A.",""),"SA","")," ",""),".",""),",",""))&amp;".com"</f>
        <v>hcclugano.com</v>
      </c>
      <c r="J8689" s="5" t="s">
        <v>108</v>
      </c>
      <c r="K8689" s="4" t="s">
        <v>42</v>
      </c>
    </row>
    <row r="8690">
      <c r="A8690" s="4">
        <v>2499.0</v>
      </c>
      <c r="B8690" s="5" t="s">
        <v>44454</v>
      </c>
      <c r="C8690" s="5" t="s">
        <v>44455</v>
      </c>
      <c r="D8690" s="6" t="s">
        <v>43453</v>
      </c>
      <c r="E8690" s="5" t="s">
        <v>29573</v>
      </c>
      <c r="F8690" s="5" t="s">
        <v>29573</v>
      </c>
      <c r="G8690" s="6" t="s">
        <v>44456</v>
      </c>
      <c r="H8690" s="7" t="s">
        <v>44457</v>
      </c>
      <c r="I8690" s="11" t="s">
        <v>44458</v>
      </c>
      <c r="J8690" s="5" t="s">
        <v>42</v>
      </c>
      <c r="K8690" s="5" t="s">
        <v>464</v>
      </c>
    </row>
    <row r="8691">
      <c r="A8691" s="4">
        <v>2498.0</v>
      </c>
      <c r="B8691" s="5" t="s">
        <v>44459</v>
      </c>
      <c r="C8691" s="5" t="s">
        <v>44460</v>
      </c>
      <c r="D8691" s="6" t="s">
        <v>43453</v>
      </c>
      <c r="E8691" s="5" t="s">
        <v>29573</v>
      </c>
      <c r="F8691" s="5" t="s">
        <v>29573</v>
      </c>
      <c r="G8691" s="6" t="s">
        <v>44461</v>
      </c>
      <c r="H8691" s="5" t="s">
        <v>44462</v>
      </c>
      <c r="I8691" s="8" t="s">
        <v>44463</v>
      </c>
      <c r="J8691" s="5" t="s">
        <v>93</v>
      </c>
      <c r="K8691" s="5" t="s">
        <v>1198</v>
      </c>
    </row>
    <row r="8692">
      <c r="A8692" s="4">
        <v>2497.0</v>
      </c>
      <c r="B8692" s="5" t="s">
        <v>44464</v>
      </c>
      <c r="C8692" s="5" t="s">
        <v>44465</v>
      </c>
      <c r="D8692" s="6" t="s">
        <v>43202</v>
      </c>
      <c r="E8692" s="5" t="s">
        <v>29573</v>
      </c>
      <c r="F8692" s="5" t="s">
        <v>29573</v>
      </c>
      <c r="G8692" s="6" t="s">
        <v>44466</v>
      </c>
      <c r="H8692" s="4" t="s">
        <v>44092</v>
      </c>
      <c r="I8692" s="8" t="s">
        <v>44467</v>
      </c>
      <c r="J8692" s="5" t="s">
        <v>42</v>
      </c>
      <c r="K8692" s="4" t="s">
        <v>42</v>
      </c>
    </row>
    <row r="8693">
      <c r="A8693" s="4">
        <v>2496.0</v>
      </c>
      <c r="B8693" s="5" t="s">
        <v>44468</v>
      </c>
      <c r="C8693" s="5" t="s">
        <v>44469</v>
      </c>
      <c r="D8693" s="6" t="s">
        <v>43412</v>
      </c>
      <c r="E8693" s="5" t="s">
        <v>29573</v>
      </c>
      <c r="F8693" s="5" t="s">
        <v>29573</v>
      </c>
      <c r="G8693" s="6" t="s">
        <v>44470</v>
      </c>
      <c r="H8693" s="5" t="s">
        <v>26224</v>
      </c>
      <c r="I8693" s="8" t="s">
        <v>25609</v>
      </c>
      <c r="J8693" s="5" t="s">
        <v>51</v>
      </c>
      <c r="K8693" s="5" t="s">
        <v>2662</v>
      </c>
    </row>
    <row r="8694">
      <c r="A8694" s="4">
        <v>2495.0</v>
      </c>
      <c r="B8694" s="5" t="s">
        <v>44471</v>
      </c>
      <c r="C8694" s="5" t="s">
        <v>44472</v>
      </c>
      <c r="D8694" s="6" t="s">
        <v>43461</v>
      </c>
      <c r="E8694" s="5" t="s">
        <v>29573</v>
      </c>
      <c r="F8694" s="5" t="s">
        <v>29573</v>
      </c>
      <c r="G8694" s="6" t="s">
        <v>44473</v>
      </c>
      <c r="H8694" s="5" t="s">
        <v>44474</v>
      </c>
      <c r="I8694" s="8" t="s">
        <v>6307</v>
      </c>
      <c r="J8694" s="5" t="s">
        <v>18</v>
      </c>
      <c r="K8694" s="5" t="s">
        <v>1186</v>
      </c>
    </row>
    <row r="8695">
      <c r="A8695" s="4">
        <v>2494.0</v>
      </c>
      <c r="B8695" s="5" t="s">
        <v>44475</v>
      </c>
      <c r="C8695" s="5" t="s">
        <v>44476</v>
      </c>
      <c r="D8695" s="6" t="s">
        <v>43461</v>
      </c>
      <c r="E8695" s="5" t="s">
        <v>29573</v>
      </c>
      <c r="F8695" s="5" t="s">
        <v>29573</v>
      </c>
      <c r="G8695" s="6" t="s">
        <v>44477</v>
      </c>
      <c r="H8695" s="5" t="s">
        <v>44478</v>
      </c>
      <c r="I8695" s="8" t="s">
        <v>44479</v>
      </c>
      <c r="J8695" s="5" t="s">
        <v>42</v>
      </c>
      <c r="K8695" s="5" t="s">
        <v>16948</v>
      </c>
    </row>
    <row r="8696">
      <c r="A8696" s="4">
        <v>2493.0</v>
      </c>
      <c r="B8696" s="5" t="s">
        <v>44480</v>
      </c>
      <c r="C8696" s="5" t="s">
        <v>44481</v>
      </c>
      <c r="D8696" s="6" t="s">
        <v>43461</v>
      </c>
      <c r="E8696" s="5" t="s">
        <v>29573</v>
      </c>
      <c r="F8696" s="5" t="s">
        <v>29573</v>
      </c>
      <c r="G8696" s="6" t="s">
        <v>44477</v>
      </c>
      <c r="H8696" s="5" t="s">
        <v>44482</v>
      </c>
      <c r="I8696" s="8" t="s">
        <v>44483</v>
      </c>
      <c r="J8696" s="5" t="s">
        <v>42</v>
      </c>
      <c r="K8696" s="5" t="s">
        <v>27789</v>
      </c>
    </row>
    <row r="8697">
      <c r="A8697" s="4">
        <v>2492.0</v>
      </c>
      <c r="B8697" s="5" t="s">
        <v>44484</v>
      </c>
      <c r="C8697" s="5" t="s">
        <v>44485</v>
      </c>
      <c r="D8697" s="6" t="s">
        <v>43461</v>
      </c>
      <c r="E8697" s="5" t="s">
        <v>29573</v>
      </c>
      <c r="F8697" s="5" t="s">
        <v>29573</v>
      </c>
      <c r="G8697" s="6" t="s">
        <v>44486</v>
      </c>
      <c r="H8697" s="7" t="s">
        <v>44487</v>
      </c>
      <c r="I8697" s="8" t="str">
        <f>LOWER(SUBSTITUTE(SUBSTITUTE(SUBSTITUTE(SUBSTITUTE(SUBSTITUTE(SUBSTITUTE(SUBSTITUTE(B8697,"S.L.",""),"SL",""),"S.A.",""),"SA","")," ",""),".",""),",",""))&amp;".com"</f>
        <v>inversoradehotelesurbanos.com</v>
      </c>
      <c r="J8697" s="5" t="s">
        <v>93</v>
      </c>
      <c r="K8697" s="4" t="s">
        <v>42</v>
      </c>
    </row>
    <row r="8698">
      <c r="A8698" s="4">
        <v>2491.0</v>
      </c>
      <c r="B8698" s="5" t="s">
        <v>44488</v>
      </c>
      <c r="C8698" s="5" t="s">
        <v>44489</v>
      </c>
      <c r="D8698" s="6" t="s">
        <v>43190</v>
      </c>
      <c r="E8698" s="5" t="s">
        <v>29573</v>
      </c>
      <c r="F8698" s="5" t="s">
        <v>29573</v>
      </c>
      <c r="G8698" s="6" t="s">
        <v>44490</v>
      </c>
      <c r="H8698" s="5" t="s">
        <v>44491</v>
      </c>
      <c r="I8698" s="8" t="s">
        <v>44492</v>
      </c>
      <c r="J8698" s="5" t="s">
        <v>42</v>
      </c>
      <c r="K8698" s="4" t="s">
        <v>42</v>
      </c>
    </row>
    <row r="8699">
      <c r="A8699" s="4">
        <v>2490.0</v>
      </c>
      <c r="B8699" s="5" t="s">
        <v>1422</v>
      </c>
      <c r="C8699" s="5" t="s">
        <v>44493</v>
      </c>
      <c r="D8699" s="6" t="s">
        <v>42483</v>
      </c>
      <c r="E8699" s="5" t="s">
        <v>29573</v>
      </c>
      <c r="F8699" s="5" t="s">
        <v>29573</v>
      </c>
      <c r="G8699" s="6" t="s">
        <v>44494</v>
      </c>
      <c r="H8699" s="7" t="s">
        <v>44495</v>
      </c>
      <c r="I8699" s="8" t="s">
        <v>44496</v>
      </c>
      <c r="J8699" s="5" t="s">
        <v>18</v>
      </c>
      <c r="K8699" s="5" t="s">
        <v>906</v>
      </c>
    </row>
    <row r="8700">
      <c r="A8700" s="4">
        <v>2489.0</v>
      </c>
      <c r="B8700" s="5" t="s">
        <v>44497</v>
      </c>
      <c r="C8700" s="5" t="s">
        <v>44498</v>
      </c>
      <c r="D8700" s="6" t="s">
        <v>42483</v>
      </c>
      <c r="E8700" s="5" t="s">
        <v>29573</v>
      </c>
      <c r="F8700" s="5" t="s">
        <v>29573</v>
      </c>
      <c r="G8700" s="6" t="s">
        <v>44499</v>
      </c>
      <c r="H8700" s="5" t="s">
        <v>44500</v>
      </c>
      <c r="I8700" s="8" t="s">
        <v>13382</v>
      </c>
      <c r="J8700" s="5" t="s">
        <v>93</v>
      </c>
      <c r="K8700" s="5" t="s">
        <v>2119</v>
      </c>
    </row>
    <row r="8701">
      <c r="A8701" s="4">
        <v>2488.0</v>
      </c>
      <c r="B8701" s="5" t="s">
        <v>44497</v>
      </c>
      <c r="C8701" s="5" t="s">
        <v>44501</v>
      </c>
      <c r="D8701" s="6" t="s">
        <v>42483</v>
      </c>
      <c r="E8701" s="5" t="s">
        <v>29573</v>
      </c>
      <c r="F8701" s="5" t="s">
        <v>29573</v>
      </c>
      <c r="G8701" s="6" t="s">
        <v>44499</v>
      </c>
      <c r="H8701" s="5" t="s">
        <v>44500</v>
      </c>
      <c r="I8701" s="8" t="s">
        <v>13382</v>
      </c>
      <c r="J8701" s="5" t="s">
        <v>18</v>
      </c>
      <c r="K8701" s="5" t="s">
        <v>2119</v>
      </c>
    </row>
    <row r="8702">
      <c r="A8702" s="4">
        <v>2487.0</v>
      </c>
      <c r="B8702" s="5" t="s">
        <v>44502</v>
      </c>
      <c r="C8702" s="5" t="s">
        <v>44503</v>
      </c>
      <c r="D8702" s="6" t="s">
        <v>41911</v>
      </c>
      <c r="E8702" s="5" t="s">
        <v>29573</v>
      </c>
      <c r="F8702" s="5" t="s">
        <v>29573</v>
      </c>
      <c r="G8702" s="6" t="s">
        <v>44504</v>
      </c>
      <c r="H8702" s="5" t="s">
        <v>44068</v>
      </c>
      <c r="I8702" s="8" t="s">
        <v>44505</v>
      </c>
      <c r="J8702" s="5" t="s">
        <v>93</v>
      </c>
      <c r="K8702" s="5" t="s">
        <v>2462</v>
      </c>
    </row>
    <row r="8703">
      <c r="A8703" s="4">
        <v>2486.0</v>
      </c>
      <c r="B8703" s="5" t="s">
        <v>44506</v>
      </c>
      <c r="C8703" s="5" t="s">
        <v>44507</v>
      </c>
      <c r="D8703" s="6" t="s">
        <v>43406</v>
      </c>
      <c r="E8703" s="5" t="s">
        <v>29573</v>
      </c>
      <c r="F8703" s="5" t="s">
        <v>29573</v>
      </c>
      <c r="G8703" s="6" t="s">
        <v>44508</v>
      </c>
      <c r="H8703" s="5" t="s">
        <v>44509</v>
      </c>
      <c r="I8703" s="8" t="s">
        <v>43894</v>
      </c>
      <c r="J8703" s="5" t="s">
        <v>108</v>
      </c>
      <c r="K8703" s="5" t="s">
        <v>12730</v>
      </c>
    </row>
    <row r="8704">
      <c r="A8704" s="4">
        <v>2485.0</v>
      </c>
      <c r="B8704" s="5" t="s">
        <v>44510</v>
      </c>
      <c r="C8704" s="5" t="s">
        <v>44511</v>
      </c>
      <c r="D8704" s="6" t="s">
        <v>42483</v>
      </c>
      <c r="E8704" s="5" t="s">
        <v>29573</v>
      </c>
      <c r="F8704" s="5" t="s">
        <v>29573</v>
      </c>
      <c r="G8704" s="6" t="s">
        <v>44512</v>
      </c>
      <c r="H8704" s="5" t="s">
        <v>44513</v>
      </c>
      <c r="I8704" s="8" t="s">
        <v>10845</v>
      </c>
      <c r="J8704" s="5" t="s">
        <v>93</v>
      </c>
      <c r="K8704" s="5" t="s">
        <v>35</v>
      </c>
    </row>
    <row r="8705">
      <c r="A8705" s="4">
        <v>2484.0</v>
      </c>
      <c r="B8705" s="5" t="s">
        <v>44514</v>
      </c>
      <c r="C8705" s="5" t="s">
        <v>44515</v>
      </c>
      <c r="D8705" s="6" t="s">
        <v>42550</v>
      </c>
      <c r="E8705" s="5" t="s">
        <v>29573</v>
      </c>
      <c r="F8705" s="5" t="s">
        <v>29573</v>
      </c>
      <c r="G8705" s="6" t="s">
        <v>44516</v>
      </c>
      <c r="H8705" s="5" t="s">
        <v>44517</v>
      </c>
      <c r="I8705" s="8" t="s">
        <v>7852</v>
      </c>
      <c r="J8705" s="5" t="s">
        <v>42</v>
      </c>
      <c r="K8705" s="5" t="s">
        <v>44518</v>
      </c>
    </row>
    <row r="8706">
      <c r="A8706" s="4">
        <v>2483.0</v>
      </c>
      <c r="B8706" s="5" t="s">
        <v>44519</v>
      </c>
      <c r="C8706" s="5" t="s">
        <v>44520</v>
      </c>
      <c r="D8706" s="6" t="s">
        <v>42483</v>
      </c>
      <c r="E8706" s="5" t="s">
        <v>29573</v>
      </c>
      <c r="F8706" s="5" t="s">
        <v>29573</v>
      </c>
      <c r="G8706" s="6" t="s">
        <v>44521</v>
      </c>
      <c r="H8706" s="5" t="s">
        <v>44522</v>
      </c>
      <c r="I8706" s="8" t="s">
        <v>44523</v>
      </c>
      <c r="J8706" s="5" t="s">
        <v>42</v>
      </c>
      <c r="K8706" s="5" t="s">
        <v>52</v>
      </c>
    </row>
    <row r="8707">
      <c r="A8707" s="4">
        <v>2481.0</v>
      </c>
      <c r="B8707" s="5" t="s">
        <v>44524</v>
      </c>
      <c r="C8707" s="5" t="s">
        <v>44525</v>
      </c>
      <c r="D8707" s="6" t="s">
        <v>41911</v>
      </c>
      <c r="E8707" s="5" t="s">
        <v>29573</v>
      </c>
      <c r="F8707" s="5" t="s">
        <v>29573</v>
      </c>
      <c r="G8707" s="6" t="s">
        <v>44526</v>
      </c>
      <c r="H8707" s="5" t="s">
        <v>44527</v>
      </c>
      <c r="I8707" s="8" t="s">
        <v>44528</v>
      </c>
      <c r="J8707" s="5" t="s">
        <v>42</v>
      </c>
      <c r="K8707" s="5" t="s">
        <v>176</v>
      </c>
    </row>
    <row r="8708">
      <c r="A8708" s="4">
        <v>2482.0</v>
      </c>
      <c r="B8708" s="5" t="s">
        <v>44529</v>
      </c>
      <c r="C8708" s="5" t="s">
        <v>44530</v>
      </c>
      <c r="D8708" s="6" t="s">
        <v>42211</v>
      </c>
      <c r="E8708" s="5" t="s">
        <v>29573</v>
      </c>
      <c r="F8708" s="5" t="s">
        <v>29573</v>
      </c>
      <c r="G8708" s="6" t="s">
        <v>44526</v>
      </c>
      <c r="H8708" s="5" t="s">
        <v>44531</v>
      </c>
      <c r="I8708" s="8" t="s">
        <v>44532</v>
      </c>
      <c r="J8708" s="5" t="s">
        <v>463</v>
      </c>
      <c r="K8708" s="5" t="s">
        <v>1427</v>
      </c>
    </row>
    <row r="8709">
      <c r="A8709" s="4">
        <v>2480.0</v>
      </c>
      <c r="B8709" s="5" t="s">
        <v>44533</v>
      </c>
      <c r="C8709" s="5" t="s">
        <v>44534</v>
      </c>
      <c r="D8709" s="6" t="s">
        <v>43232</v>
      </c>
      <c r="E8709" s="5" t="s">
        <v>29573</v>
      </c>
      <c r="F8709" s="5" t="s">
        <v>29573</v>
      </c>
      <c r="G8709" s="6" t="s">
        <v>44535</v>
      </c>
      <c r="H8709" s="5" t="s">
        <v>43925</v>
      </c>
      <c r="I8709" s="8" t="s">
        <v>43926</v>
      </c>
      <c r="J8709" s="5" t="s">
        <v>42</v>
      </c>
      <c r="K8709" s="5" t="s">
        <v>420</v>
      </c>
    </row>
    <row r="8710">
      <c r="A8710" s="4">
        <v>2479.0</v>
      </c>
      <c r="B8710" s="5" t="s">
        <v>44536</v>
      </c>
      <c r="C8710" s="5" t="s">
        <v>44537</v>
      </c>
      <c r="D8710" s="6" t="s">
        <v>41911</v>
      </c>
      <c r="E8710" s="5" t="s">
        <v>29573</v>
      </c>
      <c r="F8710" s="5" t="s">
        <v>29573</v>
      </c>
      <c r="G8710" s="6" t="s">
        <v>44538</v>
      </c>
      <c r="H8710" s="5" t="s">
        <v>44539</v>
      </c>
      <c r="I8710" s="8" t="s">
        <v>44540</v>
      </c>
      <c r="J8710" s="5" t="s">
        <v>108</v>
      </c>
      <c r="K8710" s="5" t="s">
        <v>66</v>
      </c>
    </row>
    <row r="8711">
      <c r="A8711" s="4">
        <v>2478.0</v>
      </c>
      <c r="B8711" s="5" t="s">
        <v>44541</v>
      </c>
      <c r="C8711" s="5" t="s">
        <v>44542</v>
      </c>
      <c r="D8711" s="6" t="s">
        <v>43232</v>
      </c>
      <c r="E8711" s="5" t="s">
        <v>29573</v>
      </c>
      <c r="F8711" s="5" t="s">
        <v>29573</v>
      </c>
      <c r="G8711" s="6" t="s">
        <v>44543</v>
      </c>
      <c r="H8711" s="5" t="s">
        <v>44544</v>
      </c>
      <c r="I8711" s="8" t="s">
        <v>10039</v>
      </c>
      <c r="J8711" s="5" t="s">
        <v>93</v>
      </c>
      <c r="K8711" s="5" t="s">
        <v>2132</v>
      </c>
    </row>
    <row r="8712">
      <c r="A8712" s="4">
        <v>2477.0</v>
      </c>
      <c r="B8712" s="5" t="s">
        <v>44545</v>
      </c>
      <c r="C8712" s="5" t="s">
        <v>44546</v>
      </c>
      <c r="D8712" s="6" t="s">
        <v>42211</v>
      </c>
      <c r="E8712" s="5" t="s">
        <v>29573</v>
      </c>
      <c r="F8712" s="5" t="s">
        <v>29573</v>
      </c>
      <c r="G8712" s="6" t="s">
        <v>44547</v>
      </c>
      <c r="H8712" s="5" t="s">
        <v>44548</v>
      </c>
      <c r="I8712" s="8" t="s">
        <v>44549</v>
      </c>
      <c r="J8712" s="5" t="s">
        <v>93</v>
      </c>
      <c r="K8712" s="5" t="s">
        <v>1415</v>
      </c>
    </row>
    <row r="8713">
      <c r="A8713" s="4">
        <v>2476.0</v>
      </c>
      <c r="B8713" s="5" t="s">
        <v>44550</v>
      </c>
      <c r="C8713" s="5" t="s">
        <v>44551</v>
      </c>
      <c r="D8713" s="6" t="s">
        <v>42211</v>
      </c>
      <c r="E8713" s="5" t="s">
        <v>29573</v>
      </c>
      <c r="F8713" s="5" t="s">
        <v>29573</v>
      </c>
      <c r="G8713" s="6" t="s">
        <v>44552</v>
      </c>
      <c r="H8713" s="5" t="s">
        <v>44553</v>
      </c>
      <c r="I8713" s="8" t="s">
        <v>44554</v>
      </c>
      <c r="J8713" s="5" t="s">
        <v>18</v>
      </c>
      <c r="K8713" s="5" t="s">
        <v>35</v>
      </c>
    </row>
    <row r="8714">
      <c r="A8714" s="4">
        <v>2475.0</v>
      </c>
      <c r="B8714" s="5" t="s">
        <v>44555</v>
      </c>
      <c r="C8714" s="5" t="s">
        <v>44556</v>
      </c>
      <c r="D8714" s="6" t="s">
        <v>42211</v>
      </c>
      <c r="E8714" s="5" t="s">
        <v>29573</v>
      </c>
      <c r="F8714" s="5" t="s">
        <v>29573</v>
      </c>
      <c r="G8714" s="6" t="s">
        <v>44557</v>
      </c>
      <c r="H8714" s="5" t="s">
        <v>44558</v>
      </c>
      <c r="I8714" s="8" t="s">
        <v>44559</v>
      </c>
      <c r="J8714" s="5" t="s">
        <v>93</v>
      </c>
      <c r="K8714" s="5" t="s">
        <v>679</v>
      </c>
    </row>
    <row r="8715">
      <c r="A8715" s="4">
        <v>2474.0</v>
      </c>
      <c r="B8715" s="5" t="s">
        <v>44560</v>
      </c>
      <c r="C8715" s="5" t="s">
        <v>44561</v>
      </c>
      <c r="D8715" s="6" t="s">
        <v>42483</v>
      </c>
      <c r="E8715" s="5" t="s">
        <v>29573</v>
      </c>
      <c r="F8715" s="5" t="s">
        <v>29573</v>
      </c>
      <c r="G8715" s="6" t="s">
        <v>44562</v>
      </c>
      <c r="H8715" s="5" t="s">
        <v>44563</v>
      </c>
      <c r="I8715" s="8" t="s">
        <v>10039</v>
      </c>
      <c r="J8715" s="5" t="s">
        <v>463</v>
      </c>
      <c r="K8715" s="5" t="s">
        <v>754</v>
      </c>
    </row>
    <row r="8716">
      <c r="A8716" s="4">
        <v>2473.0</v>
      </c>
      <c r="B8716" s="5" t="s">
        <v>44564</v>
      </c>
      <c r="C8716" s="5" t="s">
        <v>44565</v>
      </c>
      <c r="D8716" s="6" t="s">
        <v>42483</v>
      </c>
      <c r="E8716" s="5" t="s">
        <v>29573</v>
      </c>
      <c r="F8716" s="5" t="s">
        <v>29573</v>
      </c>
      <c r="G8716" s="6" t="s">
        <v>44566</v>
      </c>
      <c r="H8716" s="7" t="s">
        <v>44567</v>
      </c>
      <c r="I8716" s="8" t="s">
        <v>13382</v>
      </c>
      <c r="J8716" s="5" t="s">
        <v>93</v>
      </c>
      <c r="K8716" s="5" t="s">
        <v>1027</v>
      </c>
    </row>
    <row r="8717">
      <c r="A8717" s="4">
        <v>2472.0</v>
      </c>
      <c r="B8717" s="5" t="s">
        <v>44568</v>
      </c>
      <c r="C8717" s="5" t="s">
        <v>44569</v>
      </c>
      <c r="D8717" s="6" t="s">
        <v>41911</v>
      </c>
      <c r="E8717" s="5" t="s">
        <v>29573</v>
      </c>
      <c r="F8717" s="5" t="s">
        <v>29573</v>
      </c>
      <c r="G8717" s="6" t="s">
        <v>44570</v>
      </c>
      <c r="H8717" s="5" t="s">
        <v>44571</v>
      </c>
      <c r="I8717" s="8" t="s">
        <v>44572</v>
      </c>
      <c r="J8717" s="5" t="s">
        <v>93</v>
      </c>
      <c r="K8717" s="5" t="s">
        <v>15612</v>
      </c>
    </row>
    <row r="8718">
      <c r="A8718" s="4">
        <v>2471.0</v>
      </c>
      <c r="B8718" s="5" t="s">
        <v>44573</v>
      </c>
      <c r="C8718" s="5" t="s">
        <v>44574</v>
      </c>
      <c r="D8718" s="6" t="s">
        <v>43406</v>
      </c>
      <c r="E8718" s="5" t="s">
        <v>29573</v>
      </c>
      <c r="F8718" s="5" t="s">
        <v>29573</v>
      </c>
      <c r="G8718" s="6" t="s">
        <v>44575</v>
      </c>
      <c r="H8718" s="5" t="s">
        <v>44576</v>
      </c>
      <c r="I8718" s="8" t="s">
        <v>44577</v>
      </c>
      <c r="J8718" s="5" t="s">
        <v>51</v>
      </c>
      <c r="K8718" s="5" t="s">
        <v>1649</v>
      </c>
    </row>
    <row r="8719">
      <c r="A8719" s="4">
        <v>2470.0</v>
      </c>
      <c r="B8719" s="5" t="s">
        <v>44578</v>
      </c>
      <c r="C8719" s="5" t="s">
        <v>44579</v>
      </c>
      <c r="D8719" s="6" t="s">
        <v>42483</v>
      </c>
      <c r="E8719" s="5" t="s">
        <v>29573</v>
      </c>
      <c r="F8719" s="5" t="s">
        <v>29573</v>
      </c>
      <c r="G8719" s="6" t="s">
        <v>44580</v>
      </c>
      <c r="H8719" s="7" t="s">
        <v>44581</v>
      </c>
      <c r="I8719" s="8" t="s">
        <v>44582</v>
      </c>
      <c r="J8719" s="5" t="s">
        <v>42</v>
      </c>
      <c r="K8719" s="4" t="s">
        <v>42</v>
      </c>
    </row>
    <row r="8720">
      <c r="A8720" s="4">
        <v>2469.0</v>
      </c>
      <c r="B8720" s="5" t="s">
        <v>44583</v>
      </c>
      <c r="C8720" s="5" t="s">
        <v>44584</v>
      </c>
      <c r="D8720" s="6" t="s">
        <v>43719</v>
      </c>
      <c r="E8720" s="5" t="s">
        <v>29573</v>
      </c>
      <c r="F8720" s="5" t="s">
        <v>29573</v>
      </c>
      <c r="G8720" s="6" t="s">
        <v>44585</v>
      </c>
      <c r="H8720" s="5" t="s">
        <v>44586</v>
      </c>
      <c r="I8720" s="8" t="s">
        <v>2923</v>
      </c>
      <c r="J8720" s="5" t="s">
        <v>93</v>
      </c>
      <c r="K8720" s="5" t="s">
        <v>16099</v>
      </c>
    </row>
    <row r="8721">
      <c r="A8721" s="4">
        <v>2468.0</v>
      </c>
      <c r="B8721" s="5" t="s">
        <v>44587</v>
      </c>
      <c r="C8721" s="5" t="s">
        <v>44588</v>
      </c>
      <c r="D8721" s="6" t="s">
        <v>43719</v>
      </c>
      <c r="E8721" s="5" t="s">
        <v>29573</v>
      </c>
      <c r="F8721" s="5" t="s">
        <v>29573</v>
      </c>
      <c r="G8721" s="6" t="s">
        <v>44589</v>
      </c>
      <c r="H8721" s="5" t="s">
        <v>44590</v>
      </c>
      <c r="I8721" s="8" t="s">
        <v>13382</v>
      </c>
      <c r="J8721" s="5" t="s">
        <v>18</v>
      </c>
      <c r="K8721" s="5" t="s">
        <v>1261</v>
      </c>
    </row>
    <row r="8722">
      <c r="A8722" s="4">
        <v>2467.0</v>
      </c>
      <c r="B8722" s="5" t="s">
        <v>44591</v>
      </c>
      <c r="C8722" s="5" t="s">
        <v>44592</v>
      </c>
      <c r="D8722" s="6" t="s">
        <v>43719</v>
      </c>
      <c r="E8722" s="5" t="s">
        <v>29573</v>
      </c>
      <c r="F8722" s="5" t="s">
        <v>29573</v>
      </c>
      <c r="G8722" s="6" t="s">
        <v>44593</v>
      </c>
      <c r="H8722" s="5" t="s">
        <v>44594</v>
      </c>
      <c r="I8722" s="8" t="s">
        <v>44595</v>
      </c>
      <c r="J8722" s="5" t="s">
        <v>42</v>
      </c>
      <c r="K8722" s="4" t="s">
        <v>42</v>
      </c>
    </row>
    <row r="8723">
      <c r="A8723" s="4">
        <v>2466.0</v>
      </c>
      <c r="B8723" s="5" t="s">
        <v>44596</v>
      </c>
      <c r="C8723" s="5" t="s">
        <v>44597</v>
      </c>
      <c r="D8723" s="6" t="s">
        <v>44349</v>
      </c>
      <c r="E8723" s="5" t="s">
        <v>43755</v>
      </c>
      <c r="F8723" s="5" t="s">
        <v>29573</v>
      </c>
      <c r="G8723" s="6" t="s">
        <v>44598</v>
      </c>
      <c r="H8723" s="7" t="s">
        <v>44599</v>
      </c>
      <c r="I8723" s="8" t="s">
        <v>439</v>
      </c>
      <c r="J8723" s="5" t="s">
        <v>108</v>
      </c>
      <c r="K8723" s="5" t="s">
        <v>2462</v>
      </c>
    </row>
    <row r="8724">
      <c r="A8724" s="4">
        <v>2465.0</v>
      </c>
      <c r="B8724" s="5" t="s">
        <v>44600</v>
      </c>
      <c r="C8724" s="5" t="s">
        <v>44601</v>
      </c>
      <c r="D8724" s="6" t="s">
        <v>42211</v>
      </c>
      <c r="E8724" s="5" t="s">
        <v>29573</v>
      </c>
      <c r="F8724" s="5" t="s">
        <v>29573</v>
      </c>
      <c r="G8724" s="6" t="s">
        <v>44602</v>
      </c>
      <c r="H8724" s="7" t="s">
        <v>44603</v>
      </c>
      <c r="I8724" s="8" t="s">
        <v>44604</v>
      </c>
      <c r="J8724" s="5" t="s">
        <v>93</v>
      </c>
      <c r="K8724" s="5" t="s">
        <v>5817</v>
      </c>
    </row>
    <row r="8725">
      <c r="A8725" s="4">
        <v>2464.0</v>
      </c>
      <c r="B8725" s="5" t="s">
        <v>44605</v>
      </c>
      <c r="C8725" s="5" t="s">
        <v>44606</v>
      </c>
      <c r="D8725" s="6" t="s">
        <v>42211</v>
      </c>
      <c r="E8725" s="5" t="s">
        <v>29573</v>
      </c>
      <c r="F8725" s="5" t="s">
        <v>29573</v>
      </c>
      <c r="G8725" s="6" t="s">
        <v>44607</v>
      </c>
      <c r="H8725" s="5" t="s">
        <v>44608</v>
      </c>
      <c r="I8725" s="8" t="s">
        <v>44609</v>
      </c>
      <c r="J8725" s="5" t="s">
        <v>108</v>
      </c>
      <c r="K8725" s="5" t="s">
        <v>4685</v>
      </c>
    </row>
    <row r="8726">
      <c r="A8726" s="4">
        <v>2463.0</v>
      </c>
      <c r="B8726" s="5" t="s">
        <v>44610</v>
      </c>
      <c r="C8726" s="5" t="s">
        <v>44611</v>
      </c>
      <c r="D8726" s="6" t="s">
        <v>42550</v>
      </c>
      <c r="E8726" s="5" t="s">
        <v>29573</v>
      </c>
      <c r="F8726" s="5" t="s">
        <v>29573</v>
      </c>
      <c r="G8726" s="6" t="s">
        <v>44612</v>
      </c>
      <c r="H8726" s="5" t="s">
        <v>44613</v>
      </c>
      <c r="I8726" s="8" t="s">
        <v>44614</v>
      </c>
      <c r="J8726" s="5" t="s">
        <v>51</v>
      </c>
      <c r="K8726" s="5" t="s">
        <v>764</v>
      </c>
    </row>
    <row r="8727">
      <c r="A8727" s="4">
        <v>2462.0</v>
      </c>
      <c r="B8727" s="5" t="s">
        <v>44615</v>
      </c>
      <c r="C8727" s="5" t="s">
        <v>44616</v>
      </c>
      <c r="D8727" s="6" t="s">
        <v>42211</v>
      </c>
      <c r="E8727" s="5" t="s">
        <v>29573</v>
      </c>
      <c r="F8727" s="5" t="s">
        <v>29573</v>
      </c>
      <c r="G8727" s="6" t="s">
        <v>44617</v>
      </c>
      <c r="H8727" s="5" t="s">
        <v>44618</v>
      </c>
      <c r="I8727" s="8" t="s">
        <v>44619</v>
      </c>
      <c r="J8727" s="5" t="s">
        <v>108</v>
      </c>
      <c r="K8727" s="5" t="s">
        <v>375</v>
      </c>
    </row>
    <row r="8728">
      <c r="A8728" s="4">
        <v>2461.0</v>
      </c>
      <c r="B8728" s="5" t="s">
        <v>44620</v>
      </c>
      <c r="C8728" s="5" t="s">
        <v>44621</v>
      </c>
      <c r="D8728" s="6" t="s">
        <v>42708</v>
      </c>
      <c r="E8728" s="5" t="s">
        <v>29573</v>
      </c>
      <c r="F8728" s="5" t="s">
        <v>29573</v>
      </c>
      <c r="G8728" s="6" t="s">
        <v>44622</v>
      </c>
      <c r="H8728" s="5" t="s">
        <v>44623</v>
      </c>
      <c r="I8728" s="8" t="s">
        <v>44624</v>
      </c>
      <c r="J8728" s="5" t="s">
        <v>108</v>
      </c>
      <c r="K8728" s="5" t="s">
        <v>764</v>
      </c>
    </row>
    <row r="8729">
      <c r="A8729" s="4">
        <v>2460.0</v>
      </c>
      <c r="B8729" s="5" t="s">
        <v>44620</v>
      </c>
      <c r="C8729" s="5" t="s">
        <v>44625</v>
      </c>
      <c r="D8729" s="6" t="s">
        <v>42708</v>
      </c>
      <c r="E8729" s="5" t="s">
        <v>29573</v>
      </c>
      <c r="F8729" s="5" t="s">
        <v>29573</v>
      </c>
      <c r="G8729" s="6" t="s">
        <v>44626</v>
      </c>
      <c r="H8729" s="7" t="s">
        <v>44627</v>
      </c>
      <c r="I8729" s="8" t="str">
        <f>LOWER(SUBSTITUTE(SUBSTITUTE(SUBSTITUTE(SUBSTITUTE(SUBSTITUTE(SUBSTITUTE(SUBSTITUTE(B8729,"S.L.",""),"SL",""),"S.A.",""),"SA","")," ",""),".",""),",",""))&amp;".com"</f>
        <v>granronda.com</v>
      </c>
      <c r="J8729" s="5" t="s">
        <v>93</v>
      </c>
      <c r="K8729" s="5" t="s">
        <v>764</v>
      </c>
    </row>
    <row r="8730">
      <c r="A8730" s="4">
        <v>2459.0</v>
      </c>
      <c r="B8730" s="5" t="s">
        <v>44620</v>
      </c>
      <c r="C8730" s="5" t="s">
        <v>44628</v>
      </c>
      <c r="D8730" s="6" t="s">
        <v>42708</v>
      </c>
      <c r="E8730" s="5" t="s">
        <v>29573</v>
      </c>
      <c r="F8730" s="5" t="s">
        <v>29573</v>
      </c>
      <c r="G8730" s="6" t="s">
        <v>44626</v>
      </c>
      <c r="H8730" s="5" t="s">
        <v>44629</v>
      </c>
      <c r="I8730" s="9" t="s">
        <v>44630</v>
      </c>
      <c r="J8730" s="5" t="s">
        <v>18</v>
      </c>
      <c r="K8730" s="5" t="s">
        <v>764</v>
      </c>
    </row>
    <row r="8731">
      <c r="A8731" s="4">
        <v>2458.0</v>
      </c>
      <c r="B8731" s="5" t="s">
        <v>44631</v>
      </c>
      <c r="C8731" s="5" t="s">
        <v>44632</v>
      </c>
      <c r="D8731" s="6" t="s">
        <v>43400</v>
      </c>
      <c r="E8731" s="5" t="s">
        <v>29573</v>
      </c>
      <c r="F8731" s="5" t="s">
        <v>29573</v>
      </c>
      <c r="G8731" s="6" t="s">
        <v>44633</v>
      </c>
      <c r="H8731" s="5" t="s">
        <v>44634</v>
      </c>
      <c r="I8731" s="8" t="s">
        <v>44635</v>
      </c>
      <c r="J8731" s="5" t="s">
        <v>42</v>
      </c>
      <c r="K8731" s="5" t="s">
        <v>43</v>
      </c>
    </row>
    <row r="8732">
      <c r="A8732" s="4">
        <v>2457.0</v>
      </c>
      <c r="B8732" s="5" t="s">
        <v>44636</v>
      </c>
      <c r="C8732" s="5" t="s">
        <v>44637</v>
      </c>
      <c r="D8732" s="6" t="s">
        <v>43580</v>
      </c>
      <c r="E8732" s="5" t="s">
        <v>29573</v>
      </c>
      <c r="F8732" s="5" t="s">
        <v>29573</v>
      </c>
      <c r="G8732" s="6" t="s">
        <v>44638</v>
      </c>
      <c r="H8732" s="5" t="s">
        <v>44639</v>
      </c>
      <c r="I8732" s="8" t="s">
        <v>44640</v>
      </c>
      <c r="J8732" s="5" t="s">
        <v>42</v>
      </c>
      <c r="K8732" s="5" t="s">
        <v>109</v>
      </c>
    </row>
    <row r="8733">
      <c r="A8733" s="4">
        <v>2456.0</v>
      </c>
      <c r="B8733" s="5" t="s">
        <v>44641</v>
      </c>
      <c r="C8733" s="5" t="s">
        <v>44642</v>
      </c>
      <c r="D8733" s="6" t="s">
        <v>42550</v>
      </c>
      <c r="E8733" s="5" t="s">
        <v>29573</v>
      </c>
      <c r="F8733" s="5" t="s">
        <v>29573</v>
      </c>
      <c r="G8733" s="6" t="s">
        <v>44643</v>
      </c>
      <c r="H8733" s="5" t="s">
        <v>3121</v>
      </c>
      <c r="I8733" s="8" t="s">
        <v>44644</v>
      </c>
      <c r="J8733" s="5" t="s">
        <v>42</v>
      </c>
      <c r="K8733" s="5" t="s">
        <v>5320</v>
      </c>
    </row>
    <row r="8734">
      <c r="A8734" s="4">
        <v>2455.0</v>
      </c>
      <c r="B8734" s="5" t="s">
        <v>44645</v>
      </c>
      <c r="C8734" s="5" t="s">
        <v>44646</v>
      </c>
      <c r="D8734" s="6" t="s">
        <v>42211</v>
      </c>
      <c r="E8734" s="5" t="s">
        <v>29573</v>
      </c>
      <c r="F8734" s="5" t="s">
        <v>29573</v>
      </c>
      <c r="G8734" s="6" t="s">
        <v>44647</v>
      </c>
      <c r="H8734" s="7" t="s">
        <v>44648</v>
      </c>
      <c r="I8734" s="8" t="str">
        <f>LOWER(SUBSTITUTE(SUBSTITUTE(SUBSTITUTE(SUBSTITUTE(SUBSTITUTE(SUBSTITUTE(SUBSTITUTE(B8734,"S.L.",""),"SL",""),"S.A.",""),"SA","")," ",""),".",""),",",""))&amp;".com"</f>
        <v>ravalrooms.com</v>
      </c>
      <c r="J8734" s="5" t="s">
        <v>93</v>
      </c>
      <c r="K8734" s="4" t="s">
        <v>42</v>
      </c>
    </row>
    <row r="8735">
      <c r="A8735" s="4">
        <v>2454.0</v>
      </c>
      <c r="B8735" s="5" t="s">
        <v>44649</v>
      </c>
      <c r="C8735" s="5" t="s">
        <v>44650</v>
      </c>
      <c r="D8735" s="6" t="s">
        <v>42708</v>
      </c>
      <c r="E8735" s="5" t="s">
        <v>29573</v>
      </c>
      <c r="F8735" s="5" t="s">
        <v>29573</v>
      </c>
      <c r="G8735" s="6" t="s">
        <v>44651</v>
      </c>
      <c r="H8735" s="5" t="s">
        <v>44652</v>
      </c>
      <c r="I8735" s="8" t="s">
        <v>20221</v>
      </c>
      <c r="J8735" s="5" t="s">
        <v>51</v>
      </c>
      <c r="K8735" s="5" t="s">
        <v>7194</v>
      </c>
    </row>
    <row r="8736">
      <c r="A8736" s="4">
        <v>2453.0</v>
      </c>
      <c r="B8736" s="5" t="s">
        <v>44653</v>
      </c>
      <c r="C8736" s="5" t="s">
        <v>44654</v>
      </c>
      <c r="D8736" s="6" t="s">
        <v>42708</v>
      </c>
      <c r="E8736" s="5" t="s">
        <v>29573</v>
      </c>
      <c r="F8736" s="5" t="s">
        <v>29573</v>
      </c>
      <c r="G8736" s="6" t="s">
        <v>44655</v>
      </c>
      <c r="H8736" s="5" t="s">
        <v>44656</v>
      </c>
      <c r="I8736" s="8" t="s">
        <v>44657</v>
      </c>
      <c r="J8736" s="5" t="s">
        <v>42</v>
      </c>
      <c r="K8736" s="5" t="s">
        <v>1261</v>
      </c>
    </row>
    <row r="8737">
      <c r="A8737" s="4">
        <v>2452.0</v>
      </c>
      <c r="B8737" s="5" t="s">
        <v>44658</v>
      </c>
      <c r="C8737" s="5" t="s">
        <v>44659</v>
      </c>
      <c r="D8737" s="6" t="s">
        <v>43596</v>
      </c>
      <c r="E8737" s="5" t="s">
        <v>29573</v>
      </c>
      <c r="F8737" s="5" t="s">
        <v>29573</v>
      </c>
      <c r="G8737" s="6" t="s">
        <v>44660</v>
      </c>
      <c r="H8737" s="5" t="s">
        <v>44661</v>
      </c>
      <c r="I8737" s="8" t="s">
        <v>44662</v>
      </c>
      <c r="J8737" s="5" t="s">
        <v>93</v>
      </c>
      <c r="K8737" s="5" t="s">
        <v>134</v>
      </c>
    </row>
    <row r="8738">
      <c r="A8738" s="4">
        <v>2451.0</v>
      </c>
      <c r="B8738" s="5" t="s">
        <v>44663</v>
      </c>
      <c r="C8738" s="5" t="s">
        <v>44664</v>
      </c>
      <c r="D8738" s="6" t="s">
        <v>43580</v>
      </c>
      <c r="E8738" s="5" t="s">
        <v>29573</v>
      </c>
      <c r="F8738" s="5" t="s">
        <v>29573</v>
      </c>
      <c r="G8738" s="6" t="s">
        <v>44665</v>
      </c>
      <c r="H8738" s="5" t="s">
        <v>44623</v>
      </c>
      <c r="I8738" s="8" t="s">
        <v>44666</v>
      </c>
      <c r="J8738" s="5" t="s">
        <v>18</v>
      </c>
      <c r="K8738" s="5" t="s">
        <v>975</v>
      </c>
    </row>
    <row r="8739">
      <c r="A8739" s="4">
        <v>2450.0</v>
      </c>
      <c r="B8739" s="5" t="s">
        <v>44667</v>
      </c>
      <c r="C8739" s="5" t="s">
        <v>44668</v>
      </c>
      <c r="D8739" s="6" t="s">
        <v>43453</v>
      </c>
      <c r="E8739" s="5" t="s">
        <v>29573</v>
      </c>
      <c r="F8739" s="5" t="s">
        <v>29573</v>
      </c>
      <c r="G8739" s="6" t="s">
        <v>44669</v>
      </c>
      <c r="H8739" s="5" t="s">
        <v>44670</v>
      </c>
      <c r="I8739" s="8" t="s">
        <v>41</v>
      </c>
      <c r="J8739" s="5" t="s">
        <v>42</v>
      </c>
      <c r="K8739" s="5" t="s">
        <v>17190</v>
      </c>
    </row>
    <row r="8740">
      <c r="A8740" s="4">
        <v>2449.0</v>
      </c>
      <c r="B8740" s="5" t="s">
        <v>44671</v>
      </c>
      <c r="C8740" s="5" t="s">
        <v>44672</v>
      </c>
      <c r="D8740" s="6" t="s">
        <v>43596</v>
      </c>
      <c r="E8740" s="5" t="s">
        <v>29573</v>
      </c>
      <c r="F8740" s="5" t="s">
        <v>29573</v>
      </c>
      <c r="G8740" s="6" t="s">
        <v>44673</v>
      </c>
      <c r="H8740" s="5" t="s">
        <v>44674</v>
      </c>
      <c r="I8740" s="8" t="s">
        <v>44675</v>
      </c>
      <c r="J8740" s="5" t="s">
        <v>18</v>
      </c>
      <c r="K8740" s="5" t="s">
        <v>2683</v>
      </c>
    </row>
    <row r="8741">
      <c r="A8741" s="4">
        <v>2448.0</v>
      </c>
      <c r="B8741" s="5" t="s">
        <v>44676</v>
      </c>
      <c r="C8741" s="5" t="s">
        <v>44677</v>
      </c>
      <c r="D8741" s="6" t="s">
        <v>43453</v>
      </c>
      <c r="E8741" s="5" t="s">
        <v>29573</v>
      </c>
      <c r="F8741" s="5" t="s">
        <v>29573</v>
      </c>
      <c r="G8741" s="6" t="s">
        <v>44678</v>
      </c>
      <c r="H8741" s="7" t="s">
        <v>44679</v>
      </c>
      <c r="I8741" s="8" t="str">
        <f>LOWER(SUBSTITUTE(SUBSTITUTE(SUBSTITUTE(SUBSTITUTE(SUBSTITUTE(SUBSTITUTE(SUBSTITUTE(B8741,"S.L.",""),"SL",""),"S.A.",""),"SA","")," ",""),".",""),",",""))&amp;".com"</f>
        <v>derby.com</v>
      </c>
      <c r="J8741" s="5" t="s">
        <v>93</v>
      </c>
      <c r="K8741" s="5" t="s">
        <v>1050</v>
      </c>
    </row>
    <row r="8742">
      <c r="A8742" s="4">
        <v>2447.0</v>
      </c>
      <c r="B8742" s="5" t="s">
        <v>44680</v>
      </c>
      <c r="C8742" s="5" t="s">
        <v>44681</v>
      </c>
      <c r="D8742" s="6" t="s">
        <v>43453</v>
      </c>
      <c r="E8742" s="5" t="s">
        <v>29573</v>
      </c>
      <c r="F8742" s="5" t="s">
        <v>29573</v>
      </c>
      <c r="G8742" s="6" t="s">
        <v>44682</v>
      </c>
      <c r="H8742" s="5" t="s">
        <v>44683</v>
      </c>
      <c r="I8742" s="8" t="s">
        <v>44684</v>
      </c>
      <c r="J8742" s="5" t="s">
        <v>42</v>
      </c>
      <c r="K8742" s="5" t="s">
        <v>1985</v>
      </c>
    </row>
    <row r="8743">
      <c r="A8743" s="4">
        <v>2446.0</v>
      </c>
      <c r="B8743" s="5" t="s">
        <v>44685</v>
      </c>
      <c r="C8743" s="5" t="s">
        <v>44686</v>
      </c>
      <c r="D8743" s="6" t="s">
        <v>43453</v>
      </c>
      <c r="E8743" s="5" t="s">
        <v>29573</v>
      </c>
      <c r="F8743" s="5" t="s">
        <v>29573</v>
      </c>
      <c r="G8743" s="6" t="s">
        <v>44687</v>
      </c>
      <c r="H8743" s="5" t="s">
        <v>44688</v>
      </c>
      <c r="I8743" s="8" t="s">
        <v>41</v>
      </c>
      <c r="J8743" s="5" t="s">
        <v>93</v>
      </c>
      <c r="K8743" s="5" t="s">
        <v>1663</v>
      </c>
    </row>
    <row r="8744">
      <c r="A8744" s="4">
        <v>2445.0</v>
      </c>
      <c r="B8744" s="5" t="s">
        <v>44689</v>
      </c>
      <c r="C8744" s="5" t="s">
        <v>44690</v>
      </c>
      <c r="D8744" s="6" t="s">
        <v>43453</v>
      </c>
      <c r="E8744" s="5" t="s">
        <v>29573</v>
      </c>
      <c r="F8744" s="5" t="s">
        <v>29573</v>
      </c>
      <c r="G8744" s="6" t="s">
        <v>44691</v>
      </c>
      <c r="H8744" s="5" t="s">
        <v>44692</v>
      </c>
      <c r="I8744" s="8" t="s">
        <v>44693</v>
      </c>
      <c r="J8744" s="5" t="s">
        <v>93</v>
      </c>
      <c r="K8744" s="4" t="s">
        <v>42</v>
      </c>
    </row>
    <row r="8745">
      <c r="A8745" s="4">
        <v>2444.0</v>
      </c>
      <c r="B8745" s="5" t="s">
        <v>44694</v>
      </c>
      <c r="C8745" s="5" t="s">
        <v>44695</v>
      </c>
      <c r="D8745" s="6" t="s">
        <v>43412</v>
      </c>
      <c r="E8745" s="5" t="s">
        <v>29573</v>
      </c>
      <c r="F8745" s="5" t="s">
        <v>29573</v>
      </c>
      <c r="G8745" s="6" t="s">
        <v>44696</v>
      </c>
      <c r="H8745" s="5" t="s">
        <v>44697</v>
      </c>
      <c r="I8745" s="8" t="s">
        <v>44698</v>
      </c>
      <c r="J8745" s="5" t="s">
        <v>93</v>
      </c>
      <c r="K8745" s="5" t="s">
        <v>25866</v>
      </c>
    </row>
    <row r="8746">
      <c r="A8746" s="4">
        <v>2443.0</v>
      </c>
      <c r="B8746" s="5" t="s">
        <v>44699</v>
      </c>
      <c r="C8746" s="5" t="s">
        <v>44700</v>
      </c>
      <c r="D8746" s="6" t="s">
        <v>43412</v>
      </c>
      <c r="E8746" s="5" t="s">
        <v>29573</v>
      </c>
      <c r="F8746" s="5" t="s">
        <v>29573</v>
      </c>
      <c r="G8746" s="6" t="s">
        <v>44701</v>
      </c>
      <c r="H8746" s="5" t="s">
        <v>44702</v>
      </c>
      <c r="I8746" s="8" t="s">
        <v>44703</v>
      </c>
      <c r="J8746" s="5" t="s">
        <v>93</v>
      </c>
      <c r="K8746" s="5" t="s">
        <v>15297</v>
      </c>
    </row>
    <row r="8747">
      <c r="A8747" s="4">
        <v>2442.0</v>
      </c>
      <c r="B8747" s="5" t="s">
        <v>44704</v>
      </c>
      <c r="C8747" s="5" t="s">
        <v>44705</v>
      </c>
      <c r="D8747" s="6" t="s">
        <v>42483</v>
      </c>
      <c r="E8747" s="5" t="s">
        <v>29573</v>
      </c>
      <c r="F8747" s="5" t="s">
        <v>29573</v>
      </c>
      <c r="G8747" s="6" t="s">
        <v>44706</v>
      </c>
      <c r="H8747" s="5" t="s">
        <v>44707</v>
      </c>
      <c r="I8747" s="8" t="s">
        <v>44708</v>
      </c>
      <c r="J8747" s="5" t="s">
        <v>93</v>
      </c>
      <c r="K8747" s="5" t="s">
        <v>35</v>
      </c>
    </row>
    <row r="8748">
      <c r="A8748" s="4">
        <v>2441.0</v>
      </c>
      <c r="B8748" s="5" t="s">
        <v>44709</v>
      </c>
      <c r="C8748" s="5" t="s">
        <v>44710</v>
      </c>
      <c r="D8748" s="6" t="s">
        <v>43406</v>
      </c>
      <c r="E8748" s="5" t="s">
        <v>29573</v>
      </c>
      <c r="F8748" s="5" t="s">
        <v>29573</v>
      </c>
      <c r="G8748" s="6" t="s">
        <v>44711</v>
      </c>
      <c r="H8748" s="5" t="s">
        <v>44712</v>
      </c>
      <c r="I8748" s="8" t="s">
        <v>10039</v>
      </c>
      <c r="J8748" s="5" t="s">
        <v>51</v>
      </c>
      <c r="K8748" s="5" t="s">
        <v>1421</v>
      </c>
    </row>
    <row r="8749">
      <c r="A8749" s="4">
        <v>2440.0</v>
      </c>
      <c r="B8749" s="5" t="s">
        <v>2833</v>
      </c>
      <c r="C8749" s="5" t="s">
        <v>44713</v>
      </c>
      <c r="D8749" s="6" t="s">
        <v>43406</v>
      </c>
      <c r="E8749" s="5" t="s">
        <v>29573</v>
      </c>
      <c r="F8749" s="5" t="s">
        <v>29573</v>
      </c>
      <c r="G8749" s="6" t="s">
        <v>44714</v>
      </c>
      <c r="H8749" s="7" t="s">
        <v>44715</v>
      </c>
      <c r="I8749" s="8" t="str">
        <f>LOWER(SUBSTITUTE(SUBSTITUTE(SUBSTITUTE(SUBSTITUTE(SUBSTITUTE(SUBSTITUTE(SUBSTITUTE(B8749,"S.L.",""),"SL",""),"S.A.",""),"SA","")," ",""),".",""),",",""))&amp;".com"</f>
        <v>miramar.com</v>
      </c>
      <c r="J8749" s="5" t="s">
        <v>42</v>
      </c>
      <c r="K8749" s="5" t="s">
        <v>212</v>
      </c>
    </row>
    <row r="8750">
      <c r="A8750" s="4">
        <v>2439.0</v>
      </c>
      <c r="B8750" s="5" t="s">
        <v>44716</v>
      </c>
      <c r="C8750" s="5" t="s">
        <v>44717</v>
      </c>
      <c r="D8750" s="6" t="s">
        <v>43406</v>
      </c>
      <c r="E8750" s="5" t="s">
        <v>29573</v>
      </c>
      <c r="F8750" s="5" t="s">
        <v>29573</v>
      </c>
      <c r="G8750" s="6" t="s">
        <v>44718</v>
      </c>
      <c r="H8750" s="5" t="s">
        <v>44719</v>
      </c>
      <c r="I8750" s="8" t="s">
        <v>44720</v>
      </c>
      <c r="J8750" s="5" t="s">
        <v>42</v>
      </c>
      <c r="K8750" s="5" t="s">
        <v>160</v>
      </c>
    </row>
    <row r="8751">
      <c r="A8751" s="4">
        <v>2438.0</v>
      </c>
      <c r="B8751" s="5" t="s">
        <v>44721</v>
      </c>
      <c r="C8751" s="5" t="s">
        <v>44722</v>
      </c>
      <c r="D8751" s="6" t="s">
        <v>44723</v>
      </c>
      <c r="E8751" s="5" t="s">
        <v>29573</v>
      </c>
      <c r="F8751" s="5" t="s">
        <v>29573</v>
      </c>
      <c r="G8751" s="6" t="s">
        <v>44724</v>
      </c>
      <c r="H8751" s="5" t="s">
        <v>44725</v>
      </c>
      <c r="I8751" s="8" t="s">
        <v>44726</v>
      </c>
      <c r="J8751" s="5" t="s">
        <v>42</v>
      </c>
      <c r="K8751" s="5" t="s">
        <v>529</v>
      </c>
    </row>
    <row r="8752">
      <c r="A8752" s="4">
        <v>2437.0</v>
      </c>
      <c r="B8752" s="5" t="s">
        <v>44727</v>
      </c>
      <c r="C8752" s="5" t="s">
        <v>44728</v>
      </c>
      <c r="D8752" s="6" t="s">
        <v>43406</v>
      </c>
      <c r="E8752" s="5" t="s">
        <v>29573</v>
      </c>
      <c r="F8752" s="5" t="s">
        <v>29573</v>
      </c>
      <c r="G8752" s="6" t="s">
        <v>44729</v>
      </c>
      <c r="H8752" s="5" t="s">
        <v>44730</v>
      </c>
      <c r="I8752" s="8" t="s">
        <v>44731</v>
      </c>
      <c r="J8752" s="5" t="s">
        <v>108</v>
      </c>
      <c r="K8752" s="5" t="s">
        <v>5480</v>
      </c>
    </row>
    <row r="8753">
      <c r="A8753" s="4">
        <v>2436.0</v>
      </c>
      <c r="B8753" s="5" t="s">
        <v>44732</v>
      </c>
      <c r="C8753" s="5" t="s">
        <v>44733</v>
      </c>
      <c r="D8753" s="6" t="s">
        <v>43406</v>
      </c>
      <c r="E8753" s="5" t="s">
        <v>29573</v>
      </c>
      <c r="F8753" s="5" t="s">
        <v>29573</v>
      </c>
      <c r="G8753" s="6" t="s">
        <v>44734</v>
      </c>
      <c r="H8753" s="5" t="s">
        <v>9039</v>
      </c>
      <c r="I8753" s="8" t="s">
        <v>44735</v>
      </c>
      <c r="J8753" s="5" t="s">
        <v>51</v>
      </c>
      <c r="K8753" s="5" t="s">
        <v>5931</v>
      </c>
    </row>
    <row r="8754">
      <c r="A8754" s="4">
        <v>2435.0</v>
      </c>
      <c r="B8754" s="5" t="s">
        <v>44736</v>
      </c>
      <c r="C8754" s="5" t="s">
        <v>44737</v>
      </c>
      <c r="D8754" s="6" t="s">
        <v>43406</v>
      </c>
      <c r="E8754" s="5" t="s">
        <v>29573</v>
      </c>
      <c r="F8754" s="5" t="s">
        <v>29573</v>
      </c>
      <c r="G8754" s="6" t="s">
        <v>44738</v>
      </c>
      <c r="H8754" s="5" t="s">
        <v>44739</v>
      </c>
      <c r="I8754" s="8" t="s">
        <v>9040</v>
      </c>
      <c r="J8754" s="5" t="s">
        <v>42</v>
      </c>
      <c r="K8754" s="5" t="s">
        <v>294</v>
      </c>
    </row>
    <row r="8755">
      <c r="A8755" s="4">
        <v>2434.0</v>
      </c>
      <c r="B8755" s="5" t="s">
        <v>21002</v>
      </c>
      <c r="C8755" s="5" t="s">
        <v>44740</v>
      </c>
      <c r="D8755" s="6" t="s">
        <v>43406</v>
      </c>
      <c r="E8755" s="5" t="s">
        <v>29573</v>
      </c>
      <c r="F8755" s="5" t="s">
        <v>29573</v>
      </c>
      <c r="G8755" s="6" t="s">
        <v>44741</v>
      </c>
      <c r="H8755" s="5" t="s">
        <v>44742</v>
      </c>
      <c r="I8755" s="9" t="s">
        <v>44743</v>
      </c>
      <c r="J8755" s="5" t="s">
        <v>51</v>
      </c>
      <c r="K8755" s="5" t="s">
        <v>2119</v>
      </c>
    </row>
    <row r="8756">
      <c r="A8756" s="4">
        <v>2432.0</v>
      </c>
      <c r="B8756" s="5" t="s">
        <v>44744</v>
      </c>
      <c r="C8756" s="5" t="s">
        <v>44745</v>
      </c>
      <c r="D8756" s="6" t="s">
        <v>43406</v>
      </c>
      <c r="E8756" s="5" t="s">
        <v>29573</v>
      </c>
      <c r="F8756" s="5" t="s">
        <v>29573</v>
      </c>
      <c r="G8756" s="6" t="s">
        <v>44746</v>
      </c>
      <c r="H8756" s="5" t="s">
        <v>9117</v>
      </c>
      <c r="I8756" s="8" t="s">
        <v>9118</v>
      </c>
      <c r="J8756" s="5" t="s">
        <v>108</v>
      </c>
      <c r="K8756" s="5" t="s">
        <v>1663</v>
      </c>
    </row>
    <row r="8757">
      <c r="A8757" s="4">
        <v>2433.0</v>
      </c>
      <c r="B8757" s="5" t="s">
        <v>44747</v>
      </c>
      <c r="C8757" s="5" t="s">
        <v>44748</v>
      </c>
      <c r="D8757" s="6" t="s">
        <v>43406</v>
      </c>
      <c r="E8757" s="5" t="s">
        <v>29573</v>
      </c>
      <c r="F8757" s="5" t="s">
        <v>29573</v>
      </c>
      <c r="G8757" s="6" t="s">
        <v>44746</v>
      </c>
      <c r="H8757" s="5" t="s">
        <v>9117</v>
      </c>
      <c r="I8757" s="8" t="s">
        <v>9118</v>
      </c>
      <c r="J8757" s="5" t="s">
        <v>18</v>
      </c>
      <c r="K8757" s="5" t="s">
        <v>1663</v>
      </c>
    </row>
    <row r="8758">
      <c r="A8758" s="4">
        <v>2431.0</v>
      </c>
      <c r="B8758" s="5" t="s">
        <v>44749</v>
      </c>
      <c r="C8758" s="5" t="s">
        <v>44750</v>
      </c>
      <c r="D8758" s="6" t="s">
        <v>43406</v>
      </c>
      <c r="E8758" s="5" t="s">
        <v>29573</v>
      </c>
      <c r="F8758" s="5" t="s">
        <v>29573</v>
      </c>
      <c r="G8758" s="6" t="s">
        <v>44751</v>
      </c>
      <c r="H8758" s="4" t="s">
        <v>9360</v>
      </c>
      <c r="I8758" s="8" t="s">
        <v>44752</v>
      </c>
      <c r="J8758" s="5" t="s">
        <v>42</v>
      </c>
      <c r="K8758" s="5" t="s">
        <v>1198</v>
      </c>
    </row>
    <row r="8759">
      <c r="A8759" s="4">
        <v>2430.0</v>
      </c>
      <c r="B8759" s="5" t="s">
        <v>44753</v>
      </c>
      <c r="C8759" s="5" t="s">
        <v>44754</v>
      </c>
      <c r="D8759" s="6" t="s">
        <v>42483</v>
      </c>
      <c r="E8759" s="5" t="s">
        <v>29573</v>
      </c>
      <c r="F8759" s="5" t="s">
        <v>29573</v>
      </c>
      <c r="G8759" s="6" t="s">
        <v>44755</v>
      </c>
      <c r="H8759" s="5" t="s">
        <v>44756</v>
      </c>
      <c r="I8759" s="8" t="s">
        <v>44757</v>
      </c>
      <c r="J8759" s="5" t="s">
        <v>42</v>
      </c>
      <c r="K8759" s="5" t="s">
        <v>375</v>
      </c>
    </row>
    <row r="8760">
      <c r="A8760" s="4">
        <v>2429.0</v>
      </c>
      <c r="B8760" s="5" t="s">
        <v>44758</v>
      </c>
      <c r="C8760" s="5" t="s">
        <v>44759</v>
      </c>
      <c r="D8760" s="6" t="s">
        <v>42483</v>
      </c>
      <c r="E8760" s="5" t="s">
        <v>29573</v>
      </c>
      <c r="F8760" s="5" t="s">
        <v>29573</v>
      </c>
      <c r="G8760" s="6" t="s">
        <v>44760</v>
      </c>
      <c r="H8760" s="5" t="s">
        <v>44761</v>
      </c>
      <c r="I8760" s="8" t="s">
        <v>44762</v>
      </c>
      <c r="J8760" s="5" t="s">
        <v>108</v>
      </c>
      <c r="K8760" s="5" t="s">
        <v>254</v>
      </c>
    </row>
    <row r="8761">
      <c r="A8761" s="4">
        <v>2428.0</v>
      </c>
      <c r="B8761" s="5" t="s">
        <v>44763</v>
      </c>
      <c r="C8761" s="5" t="s">
        <v>44764</v>
      </c>
      <c r="D8761" s="6" t="s">
        <v>42211</v>
      </c>
      <c r="E8761" s="5" t="s">
        <v>29573</v>
      </c>
      <c r="F8761" s="5" t="s">
        <v>29573</v>
      </c>
      <c r="G8761" s="6" t="s">
        <v>44765</v>
      </c>
      <c r="H8761" s="7" t="s">
        <v>44766</v>
      </c>
      <c r="I8761" s="8" t="str">
        <f>LOWER(SUBSTITUTE(SUBSTITUTE(SUBSTITUTE(SUBSTITUTE(SUBSTITUTE(SUBSTITUTE(SUBSTITUTE(B8761,"S.L.",""),"SL",""),"S.A.",""),"SA","")," ",""),".",""),",",""))&amp;".com"</f>
        <v>atlantis.com</v>
      </c>
      <c r="J8761" s="5" t="s">
        <v>18</v>
      </c>
      <c r="K8761" s="5" t="s">
        <v>375</v>
      </c>
    </row>
    <row r="8762">
      <c r="A8762" s="4">
        <v>2427.0</v>
      </c>
      <c r="B8762" s="5" t="s">
        <v>44767</v>
      </c>
      <c r="C8762" s="5" t="s">
        <v>44768</v>
      </c>
      <c r="D8762" s="6" t="s">
        <v>42211</v>
      </c>
      <c r="E8762" s="5" t="s">
        <v>29573</v>
      </c>
      <c r="F8762" s="5" t="s">
        <v>29573</v>
      </c>
      <c r="G8762" s="6" t="s">
        <v>44769</v>
      </c>
      <c r="H8762" s="5" t="s">
        <v>44770</v>
      </c>
      <c r="I8762" s="8" t="s">
        <v>44771</v>
      </c>
      <c r="J8762" s="5" t="s">
        <v>51</v>
      </c>
      <c r="K8762" s="5" t="s">
        <v>2826</v>
      </c>
    </row>
    <row r="8763">
      <c r="A8763" s="4">
        <v>2426.0</v>
      </c>
      <c r="B8763" s="5" t="s">
        <v>44772</v>
      </c>
      <c r="C8763" s="5" t="s">
        <v>44773</v>
      </c>
      <c r="D8763" s="6" t="s">
        <v>42483</v>
      </c>
      <c r="E8763" s="5" t="s">
        <v>29573</v>
      </c>
      <c r="F8763" s="5" t="s">
        <v>29573</v>
      </c>
      <c r="G8763" s="6" t="s">
        <v>44774</v>
      </c>
      <c r="H8763" s="7" t="s">
        <v>44775</v>
      </c>
      <c r="I8763" s="11" t="s">
        <v>44776</v>
      </c>
      <c r="J8763" s="5" t="s">
        <v>42</v>
      </c>
      <c r="K8763" s="5" t="s">
        <v>15063</v>
      </c>
    </row>
    <row r="8764">
      <c r="A8764" s="4">
        <v>2425.0</v>
      </c>
      <c r="B8764" s="5" t="s">
        <v>44777</v>
      </c>
      <c r="C8764" s="5" t="s">
        <v>44778</v>
      </c>
      <c r="D8764" s="6" t="s">
        <v>42483</v>
      </c>
      <c r="E8764" s="5" t="s">
        <v>29573</v>
      </c>
      <c r="F8764" s="5" t="s">
        <v>29573</v>
      </c>
      <c r="G8764" s="6" t="s">
        <v>44779</v>
      </c>
      <c r="H8764" s="5" t="s">
        <v>9039</v>
      </c>
      <c r="I8764" s="8" t="s">
        <v>44780</v>
      </c>
      <c r="J8764" s="5" t="s">
        <v>18</v>
      </c>
      <c r="K8764" s="5" t="s">
        <v>15669</v>
      </c>
    </row>
    <row r="8765">
      <c r="A8765" s="4">
        <v>2424.0</v>
      </c>
      <c r="B8765" s="5" t="s">
        <v>44781</v>
      </c>
      <c r="C8765" s="5" t="s">
        <v>44782</v>
      </c>
      <c r="D8765" s="6" t="s">
        <v>42483</v>
      </c>
      <c r="E8765" s="5" t="s">
        <v>29573</v>
      </c>
      <c r="F8765" s="5" t="s">
        <v>29573</v>
      </c>
      <c r="G8765" s="6" t="s">
        <v>44783</v>
      </c>
      <c r="H8765" s="5" t="s">
        <v>44784</v>
      </c>
      <c r="I8765" s="8" t="s">
        <v>11113</v>
      </c>
      <c r="J8765" s="5" t="s">
        <v>18</v>
      </c>
      <c r="K8765" s="5" t="s">
        <v>1239</v>
      </c>
    </row>
    <row r="8766">
      <c r="A8766" s="4">
        <v>2423.0</v>
      </c>
      <c r="B8766" s="5" t="s">
        <v>44785</v>
      </c>
      <c r="C8766" s="5" t="s">
        <v>44786</v>
      </c>
      <c r="D8766" s="6" t="s">
        <v>42211</v>
      </c>
      <c r="E8766" s="5" t="s">
        <v>29573</v>
      </c>
      <c r="F8766" s="5" t="s">
        <v>29573</v>
      </c>
      <c r="G8766" s="6" t="s">
        <v>44787</v>
      </c>
      <c r="H8766" s="4" t="s">
        <v>44788</v>
      </c>
      <c r="I8766" s="11" t="s">
        <v>44789</v>
      </c>
      <c r="J8766" s="5" t="s">
        <v>51</v>
      </c>
      <c r="K8766" s="5" t="s">
        <v>1216</v>
      </c>
    </row>
    <row r="8767">
      <c r="A8767" s="4">
        <v>2422.0</v>
      </c>
      <c r="B8767" s="5" t="s">
        <v>44790</v>
      </c>
      <c r="C8767" s="5" t="s">
        <v>44791</v>
      </c>
      <c r="D8767" s="6" t="s">
        <v>42483</v>
      </c>
      <c r="E8767" s="5" t="s">
        <v>29573</v>
      </c>
      <c r="F8767" s="5" t="s">
        <v>29573</v>
      </c>
      <c r="G8767" s="6" t="s">
        <v>44792</v>
      </c>
      <c r="H8767" s="5" t="s">
        <v>44793</v>
      </c>
      <c r="I8767" s="8" t="s">
        <v>44794</v>
      </c>
      <c r="J8767" s="5" t="s">
        <v>51</v>
      </c>
      <c r="K8767" s="5" t="s">
        <v>35</v>
      </c>
    </row>
    <row r="8768">
      <c r="A8768" s="4">
        <v>2421.0</v>
      </c>
      <c r="B8768" s="5" t="s">
        <v>44795</v>
      </c>
      <c r="C8768" s="5" t="s">
        <v>44796</v>
      </c>
      <c r="D8768" s="6" t="s">
        <v>42483</v>
      </c>
      <c r="E8768" s="5" t="s">
        <v>29573</v>
      </c>
      <c r="F8768" s="5" t="s">
        <v>29573</v>
      </c>
      <c r="G8768" s="6" t="s">
        <v>44797</v>
      </c>
      <c r="H8768" s="5" t="s">
        <v>44798</v>
      </c>
      <c r="I8768" s="8" t="s">
        <v>44799</v>
      </c>
      <c r="J8768" s="5" t="s">
        <v>93</v>
      </c>
      <c r="K8768" s="5" t="s">
        <v>2456</v>
      </c>
    </row>
    <row r="8769">
      <c r="A8769" s="4">
        <v>2420.0</v>
      </c>
      <c r="B8769" s="5" t="s">
        <v>44800</v>
      </c>
      <c r="C8769" s="5" t="s">
        <v>44801</v>
      </c>
      <c r="D8769" s="6" t="s">
        <v>42211</v>
      </c>
      <c r="E8769" s="5" t="s">
        <v>29573</v>
      </c>
      <c r="F8769" s="5" t="s">
        <v>29573</v>
      </c>
      <c r="G8769" s="6" t="s">
        <v>44802</v>
      </c>
      <c r="H8769" s="5" t="s">
        <v>44803</v>
      </c>
      <c r="I8769" s="8" t="s">
        <v>44804</v>
      </c>
      <c r="J8769" s="5" t="s">
        <v>93</v>
      </c>
      <c r="K8769" s="5" t="s">
        <v>7591</v>
      </c>
    </row>
    <row r="8770">
      <c r="A8770" s="4">
        <v>2419.0</v>
      </c>
      <c r="B8770" s="5" t="s">
        <v>44805</v>
      </c>
      <c r="C8770" s="5" t="s">
        <v>44806</v>
      </c>
      <c r="D8770" s="6" t="s">
        <v>42211</v>
      </c>
      <c r="E8770" s="5" t="s">
        <v>29573</v>
      </c>
      <c r="F8770" s="5" t="s">
        <v>29573</v>
      </c>
      <c r="G8770" s="6" t="s">
        <v>44807</v>
      </c>
      <c r="H8770" s="5" t="s">
        <v>44808</v>
      </c>
      <c r="I8770" s="8" t="s">
        <v>44809</v>
      </c>
      <c r="J8770" s="5" t="s">
        <v>108</v>
      </c>
      <c r="K8770" s="5" t="s">
        <v>5817</v>
      </c>
    </row>
    <row r="8771">
      <c r="A8771" s="4">
        <v>2418.0</v>
      </c>
      <c r="B8771" s="5" t="s">
        <v>35310</v>
      </c>
      <c r="C8771" s="5" t="s">
        <v>44810</v>
      </c>
      <c r="D8771" s="6" t="s">
        <v>42483</v>
      </c>
      <c r="E8771" s="5" t="s">
        <v>29573</v>
      </c>
      <c r="F8771" s="5" t="s">
        <v>29573</v>
      </c>
      <c r="G8771" s="6" t="s">
        <v>44811</v>
      </c>
      <c r="H8771" s="7" t="s">
        <v>44812</v>
      </c>
      <c r="I8771" s="8" t="s">
        <v>44813</v>
      </c>
      <c r="J8771" s="5" t="s">
        <v>18</v>
      </c>
      <c r="K8771" s="5" t="s">
        <v>1685</v>
      </c>
    </row>
    <row r="8772">
      <c r="A8772" s="4">
        <v>2417.0</v>
      </c>
      <c r="B8772" s="5" t="s">
        <v>44814</v>
      </c>
      <c r="C8772" s="5" t="s">
        <v>44815</v>
      </c>
      <c r="D8772" s="6" t="s">
        <v>42483</v>
      </c>
      <c r="E8772" s="5" t="s">
        <v>29573</v>
      </c>
      <c r="F8772" s="5" t="s">
        <v>29573</v>
      </c>
      <c r="G8772" s="6" t="s">
        <v>44816</v>
      </c>
      <c r="H8772" s="5" t="s">
        <v>44817</v>
      </c>
      <c r="I8772" s="9" t="s">
        <v>44818</v>
      </c>
      <c r="J8772" s="5" t="s">
        <v>93</v>
      </c>
      <c r="K8772" s="5" t="s">
        <v>1144</v>
      </c>
    </row>
    <row r="8773">
      <c r="A8773" s="4">
        <v>2416.0</v>
      </c>
      <c r="B8773" s="5" t="s">
        <v>44819</v>
      </c>
      <c r="C8773" s="5" t="s">
        <v>44820</v>
      </c>
      <c r="D8773" s="6" t="s">
        <v>42211</v>
      </c>
      <c r="E8773" s="5" t="s">
        <v>29573</v>
      </c>
      <c r="F8773" s="5" t="s">
        <v>29573</v>
      </c>
      <c r="G8773" s="6" t="s">
        <v>44821</v>
      </c>
      <c r="H8773" s="5" t="s">
        <v>44822</v>
      </c>
      <c r="I8773" s="8" t="s">
        <v>44823</v>
      </c>
      <c r="J8773" s="5" t="s">
        <v>18</v>
      </c>
      <c r="K8773" s="5" t="s">
        <v>2119</v>
      </c>
    </row>
    <row r="8774">
      <c r="A8774" s="4">
        <v>2415.0</v>
      </c>
      <c r="B8774" s="5" t="s">
        <v>44824</v>
      </c>
      <c r="C8774" s="5" t="s">
        <v>44825</v>
      </c>
      <c r="D8774" s="6" t="s">
        <v>42483</v>
      </c>
      <c r="E8774" s="5" t="s">
        <v>29573</v>
      </c>
      <c r="F8774" s="5" t="s">
        <v>29573</v>
      </c>
      <c r="G8774" s="6" t="s">
        <v>44826</v>
      </c>
      <c r="H8774" s="5" t="s">
        <v>44827</v>
      </c>
      <c r="I8774" s="8" t="s">
        <v>10039</v>
      </c>
      <c r="J8774" s="5" t="s">
        <v>18</v>
      </c>
      <c r="K8774" s="5" t="s">
        <v>2462</v>
      </c>
    </row>
    <row r="8775">
      <c r="A8775" s="4">
        <v>2414.0</v>
      </c>
      <c r="B8775" s="5" t="s">
        <v>44828</v>
      </c>
      <c r="C8775" s="5" t="s">
        <v>44829</v>
      </c>
      <c r="D8775" s="6" t="s">
        <v>42483</v>
      </c>
      <c r="E8775" s="5" t="s">
        <v>29573</v>
      </c>
      <c r="F8775" s="5" t="s">
        <v>29573</v>
      </c>
      <c r="G8775" s="6" t="s">
        <v>44830</v>
      </c>
      <c r="H8775" s="7" t="s">
        <v>44831</v>
      </c>
      <c r="I8775" s="8" t="str">
        <f>LOWER(SUBSTITUTE(SUBSTITUTE(SUBSTITUTE(SUBSTITUTE(SUBSTITUTE(SUBSTITUTE(SUBSTITUTE(B8775,"S.L.",""),"SL",""),"S.A.",""),"SA","")," ",""),".",""),",",""))&amp;".com"</f>
        <v>boutiquehotelcavolver.com</v>
      </c>
      <c r="J8775" s="5" t="s">
        <v>93</v>
      </c>
      <c r="K8775" s="4" t="s">
        <v>42</v>
      </c>
    </row>
    <row r="8776">
      <c r="A8776" s="4">
        <v>2413.0</v>
      </c>
      <c r="B8776" s="5" t="s">
        <v>44832</v>
      </c>
      <c r="C8776" s="5" t="s">
        <v>44833</v>
      </c>
      <c r="D8776" s="6" t="s">
        <v>42483</v>
      </c>
      <c r="E8776" s="5" t="s">
        <v>29573</v>
      </c>
      <c r="F8776" s="5" t="s">
        <v>29573</v>
      </c>
      <c r="G8776" s="6" t="s">
        <v>44834</v>
      </c>
      <c r="H8776" s="5" t="s">
        <v>44835</v>
      </c>
      <c r="I8776" s="9" t="s">
        <v>44836</v>
      </c>
      <c r="J8776" s="5" t="s">
        <v>108</v>
      </c>
      <c r="K8776" s="5" t="s">
        <v>1985</v>
      </c>
    </row>
    <row r="8777">
      <c r="A8777" s="4">
        <v>2412.0</v>
      </c>
      <c r="B8777" s="5" t="s">
        <v>44837</v>
      </c>
      <c r="C8777" s="5" t="s">
        <v>44838</v>
      </c>
      <c r="D8777" s="6" t="s">
        <v>42483</v>
      </c>
      <c r="E8777" s="5" t="s">
        <v>29573</v>
      </c>
      <c r="F8777" s="5" t="s">
        <v>29573</v>
      </c>
      <c r="G8777" s="6" t="s">
        <v>44839</v>
      </c>
      <c r="H8777" s="5" t="s">
        <v>44840</v>
      </c>
      <c r="I8777" s="8" t="s">
        <v>44841</v>
      </c>
      <c r="J8777" s="5" t="s">
        <v>42</v>
      </c>
      <c r="K8777" s="5" t="s">
        <v>85</v>
      </c>
    </row>
    <row r="8778">
      <c r="A8778" s="4">
        <v>2411.0</v>
      </c>
      <c r="B8778" s="5" t="s">
        <v>44842</v>
      </c>
      <c r="C8778" s="5" t="s">
        <v>44843</v>
      </c>
      <c r="D8778" s="6" t="s">
        <v>42483</v>
      </c>
      <c r="E8778" s="5" t="s">
        <v>29573</v>
      </c>
      <c r="F8778" s="5" t="s">
        <v>29573</v>
      </c>
      <c r="G8778" s="6" t="s">
        <v>44844</v>
      </c>
      <c r="H8778" s="7" t="s">
        <v>44845</v>
      </c>
      <c r="I8778" s="11" t="s">
        <v>44846</v>
      </c>
      <c r="J8778" s="5" t="s">
        <v>42</v>
      </c>
      <c r="K8778" s="5" t="s">
        <v>2201</v>
      </c>
    </row>
    <row r="8779">
      <c r="A8779" s="4">
        <v>2410.0</v>
      </c>
      <c r="B8779" s="5" t="s">
        <v>44847</v>
      </c>
      <c r="C8779" s="5" t="s">
        <v>44848</v>
      </c>
      <c r="D8779" s="6" t="s">
        <v>42483</v>
      </c>
      <c r="E8779" s="5" t="s">
        <v>29573</v>
      </c>
      <c r="F8779" s="5" t="s">
        <v>29573</v>
      </c>
      <c r="G8779" s="6" t="s">
        <v>44849</v>
      </c>
      <c r="H8779" s="5" t="s">
        <v>44850</v>
      </c>
      <c r="I8779" s="8" t="s">
        <v>44851</v>
      </c>
      <c r="J8779" s="5" t="s">
        <v>42</v>
      </c>
      <c r="K8779" s="5" t="s">
        <v>35</v>
      </c>
    </row>
    <row r="8780">
      <c r="A8780" s="4">
        <v>2409.0</v>
      </c>
      <c r="B8780" s="5" t="s">
        <v>44852</v>
      </c>
      <c r="C8780" s="5" t="s">
        <v>44853</v>
      </c>
      <c r="D8780" s="6" t="s">
        <v>42211</v>
      </c>
      <c r="E8780" s="5" t="s">
        <v>29573</v>
      </c>
      <c r="F8780" s="5" t="s">
        <v>29573</v>
      </c>
      <c r="G8780" s="6" t="s">
        <v>44854</v>
      </c>
      <c r="H8780" s="5" t="s">
        <v>44855</v>
      </c>
      <c r="I8780" s="9" t="s">
        <v>44856</v>
      </c>
      <c r="J8780" s="5" t="s">
        <v>51</v>
      </c>
      <c r="K8780" s="5" t="s">
        <v>2513</v>
      </c>
    </row>
    <row r="8781">
      <c r="A8781" s="4">
        <v>2408.0</v>
      </c>
      <c r="B8781" s="5" t="s">
        <v>44857</v>
      </c>
      <c r="C8781" s="5" t="s">
        <v>44858</v>
      </c>
      <c r="D8781" s="6" t="s">
        <v>41911</v>
      </c>
      <c r="E8781" s="5" t="s">
        <v>29573</v>
      </c>
      <c r="F8781" s="5" t="s">
        <v>29573</v>
      </c>
      <c r="G8781" s="6" t="s">
        <v>44859</v>
      </c>
      <c r="H8781" s="5" t="s">
        <v>44860</v>
      </c>
      <c r="I8781" s="8" t="s">
        <v>44861</v>
      </c>
      <c r="J8781" s="5" t="s">
        <v>42</v>
      </c>
      <c r="K8781" s="4" t="s">
        <v>42</v>
      </c>
    </row>
    <row r="8782">
      <c r="A8782" s="4">
        <v>2407.0</v>
      </c>
      <c r="B8782" s="5" t="s">
        <v>44862</v>
      </c>
      <c r="C8782" s="5" t="s">
        <v>44863</v>
      </c>
      <c r="D8782" s="6" t="s">
        <v>42483</v>
      </c>
      <c r="E8782" s="5" t="s">
        <v>29573</v>
      </c>
      <c r="F8782" s="5" t="s">
        <v>29573</v>
      </c>
      <c r="G8782" s="6" t="s">
        <v>44864</v>
      </c>
      <c r="H8782" s="5" t="s">
        <v>44865</v>
      </c>
      <c r="I8782" s="8" t="s">
        <v>44866</v>
      </c>
      <c r="J8782" s="5" t="s">
        <v>108</v>
      </c>
      <c r="K8782" s="5" t="s">
        <v>5480</v>
      </c>
    </row>
    <row r="8783">
      <c r="A8783" s="4">
        <v>2406.0</v>
      </c>
      <c r="B8783" s="5" t="s">
        <v>44867</v>
      </c>
      <c r="C8783" s="5" t="s">
        <v>44868</v>
      </c>
      <c r="D8783" s="6" t="s">
        <v>42211</v>
      </c>
      <c r="E8783" s="5" t="s">
        <v>29573</v>
      </c>
      <c r="F8783" s="5" t="s">
        <v>29573</v>
      </c>
      <c r="G8783" s="6" t="s">
        <v>44869</v>
      </c>
      <c r="H8783" s="5" t="s">
        <v>44870</v>
      </c>
      <c r="I8783" s="8" t="s">
        <v>13382</v>
      </c>
      <c r="J8783" s="5" t="s">
        <v>93</v>
      </c>
      <c r="K8783" s="5" t="s">
        <v>15063</v>
      </c>
    </row>
    <row r="8784">
      <c r="A8784" s="4">
        <v>2405.0</v>
      </c>
      <c r="B8784" s="5" t="s">
        <v>44871</v>
      </c>
      <c r="C8784" s="5" t="s">
        <v>44872</v>
      </c>
      <c r="D8784" s="6" t="s">
        <v>43202</v>
      </c>
      <c r="E8784" s="5" t="s">
        <v>29573</v>
      </c>
      <c r="F8784" s="5" t="s">
        <v>29573</v>
      </c>
      <c r="G8784" s="6" t="s">
        <v>44873</v>
      </c>
      <c r="H8784" s="7" t="s">
        <v>44874</v>
      </c>
      <c r="I8784" s="8" t="str">
        <f t="shared" ref="I8784:I8785" si="90">LOWER(SUBSTITUTE(SUBSTITUTE(SUBSTITUTE(SUBSTITUTE(SUBSTITUTE(SUBSTITUTE(SUBSTITUTE(B8784,"S.L.",""),"SL",""),"S.A.",""),"SA","")," ",""),".",""),",",""))&amp;".com"</f>
        <v>barnaresortscp.com</v>
      </c>
      <c r="J8784" s="5" t="s">
        <v>93</v>
      </c>
      <c r="K8784" s="4" t="s">
        <v>42</v>
      </c>
    </row>
    <row r="8785">
      <c r="A8785" s="4">
        <v>2404.0</v>
      </c>
      <c r="B8785" s="5" t="s">
        <v>44875</v>
      </c>
      <c r="C8785" s="5" t="s">
        <v>44876</v>
      </c>
      <c r="D8785" s="6" t="s">
        <v>43626</v>
      </c>
      <c r="E8785" s="5" t="s">
        <v>29573</v>
      </c>
      <c r="F8785" s="5" t="s">
        <v>29573</v>
      </c>
      <c r="G8785" s="6" t="s">
        <v>44877</v>
      </c>
      <c r="H8785" s="7" t="s">
        <v>44878</v>
      </c>
      <c r="I8785" s="8" t="str">
        <f t="shared" si="90"/>
        <v>dissethostel.com</v>
      </c>
      <c r="J8785" s="5" t="s">
        <v>42</v>
      </c>
      <c r="K8785" s="4" t="s">
        <v>42</v>
      </c>
    </row>
    <row r="8786">
      <c r="A8786" s="4">
        <v>2403.0</v>
      </c>
      <c r="B8786" s="5" t="s">
        <v>44879</v>
      </c>
      <c r="C8786" s="5" t="s">
        <v>44880</v>
      </c>
      <c r="D8786" s="6" t="s">
        <v>43232</v>
      </c>
      <c r="E8786" s="5" t="s">
        <v>29573</v>
      </c>
      <c r="F8786" s="5" t="s">
        <v>29573</v>
      </c>
      <c r="G8786" s="6" t="s">
        <v>44881</v>
      </c>
      <c r="H8786" s="7" t="s">
        <v>44882</v>
      </c>
      <c r="I8786" s="8" t="s">
        <v>44883</v>
      </c>
      <c r="J8786" s="5" t="s">
        <v>51</v>
      </c>
      <c r="K8786" s="4" t="s">
        <v>42</v>
      </c>
    </row>
    <row r="8787">
      <c r="A8787" s="4">
        <v>2402.0</v>
      </c>
      <c r="B8787" s="5" t="s">
        <v>44884</v>
      </c>
      <c r="C8787" s="5" t="s">
        <v>44885</v>
      </c>
      <c r="D8787" s="6" t="s">
        <v>43250</v>
      </c>
      <c r="E8787" s="5" t="s">
        <v>43251</v>
      </c>
      <c r="F8787" s="5" t="s">
        <v>29573</v>
      </c>
      <c r="G8787" s="6" t="s">
        <v>44886</v>
      </c>
      <c r="H8787" s="5" t="s">
        <v>44887</v>
      </c>
      <c r="I8787" s="8" t="s">
        <v>44888</v>
      </c>
      <c r="J8787" s="5" t="s">
        <v>93</v>
      </c>
      <c r="K8787" s="5" t="s">
        <v>280</v>
      </c>
    </row>
    <row r="8788">
      <c r="A8788" s="4">
        <v>2401.0</v>
      </c>
      <c r="B8788" s="5" t="s">
        <v>44889</v>
      </c>
      <c r="C8788" s="5" t="s">
        <v>44890</v>
      </c>
      <c r="D8788" s="6" t="s">
        <v>41911</v>
      </c>
      <c r="E8788" s="5" t="s">
        <v>29573</v>
      </c>
      <c r="F8788" s="5" t="s">
        <v>29573</v>
      </c>
      <c r="G8788" s="6" t="s">
        <v>44891</v>
      </c>
      <c r="H8788" s="7" t="s">
        <v>44892</v>
      </c>
      <c r="I8788" s="8" t="str">
        <f>LOWER(SUBSTITUTE(SUBSTITUTE(SUBSTITUTE(SUBSTITUTE(SUBSTITUTE(SUBSTITUTE(SUBSTITUTE(B8788,"S.L.",""),"SL",""),"S.A.",""),"SA","")," ",""),".",""),",",""))&amp;".com"</f>
        <v>barcelonacenterplaza.com</v>
      </c>
      <c r="J8788" s="5" t="s">
        <v>108</v>
      </c>
      <c r="K8788" s="5" t="s">
        <v>553</v>
      </c>
    </row>
    <row r="8789">
      <c r="A8789" s="4">
        <v>2400.0</v>
      </c>
      <c r="B8789" s="5" t="s">
        <v>44893</v>
      </c>
      <c r="C8789" s="5" t="s">
        <v>44894</v>
      </c>
      <c r="D8789" s="6" t="s">
        <v>42483</v>
      </c>
      <c r="E8789" s="5" t="s">
        <v>29573</v>
      </c>
      <c r="F8789" s="5" t="s">
        <v>29573</v>
      </c>
      <c r="G8789" s="6" t="s">
        <v>44895</v>
      </c>
      <c r="H8789" s="5" t="s">
        <v>44896</v>
      </c>
      <c r="I8789" s="9" t="s">
        <v>44897</v>
      </c>
      <c r="J8789" s="5" t="s">
        <v>108</v>
      </c>
      <c r="K8789" s="5" t="s">
        <v>201</v>
      </c>
    </row>
    <row r="8790">
      <c r="A8790" s="4">
        <v>2399.0</v>
      </c>
      <c r="B8790" s="5" t="s">
        <v>44898</v>
      </c>
      <c r="C8790" s="5" t="s">
        <v>44899</v>
      </c>
      <c r="D8790" s="6" t="s">
        <v>42483</v>
      </c>
      <c r="E8790" s="5" t="s">
        <v>29573</v>
      </c>
      <c r="F8790" s="5" t="s">
        <v>29573</v>
      </c>
      <c r="G8790" s="6" t="s">
        <v>44900</v>
      </c>
      <c r="H8790" s="7" t="s">
        <v>44901</v>
      </c>
      <c r="I8790" s="8" t="s">
        <v>44902</v>
      </c>
      <c r="J8790" s="5" t="s">
        <v>93</v>
      </c>
      <c r="K8790" s="5" t="s">
        <v>5641</v>
      </c>
    </row>
    <row r="8791">
      <c r="A8791" s="4">
        <v>2398.0</v>
      </c>
      <c r="B8791" s="5" t="s">
        <v>44903</v>
      </c>
      <c r="C8791" s="5" t="s">
        <v>44904</v>
      </c>
      <c r="D8791" s="6" t="s">
        <v>43406</v>
      </c>
      <c r="E8791" s="5" t="s">
        <v>29573</v>
      </c>
      <c r="F8791" s="5" t="s">
        <v>29573</v>
      </c>
      <c r="G8791" s="6" t="s">
        <v>44905</v>
      </c>
      <c r="H8791" s="7" t="s">
        <v>44906</v>
      </c>
      <c r="I8791" s="8" t="str">
        <f>LOWER(SUBSTITUTE(SUBSTITUTE(SUBSTITUTE(SUBSTITUTE(SUBSTITUTE(SUBSTITUTE(SUBSTITUTE(B8791,"S.L.",""),"SL",""),"S.A.",""),"SA","")," ",""),".",""),",",""))&amp;".com"</f>
        <v>apartmentsinbarcelonaborndames.com</v>
      </c>
      <c r="J8791" s="5" t="s">
        <v>42</v>
      </c>
      <c r="K8791" s="5" t="s">
        <v>66</v>
      </c>
    </row>
    <row r="8792">
      <c r="A8792" s="4">
        <v>2397.0</v>
      </c>
      <c r="B8792" s="5" t="s">
        <v>44907</v>
      </c>
      <c r="C8792" s="5" t="s">
        <v>44908</v>
      </c>
      <c r="D8792" s="6" t="s">
        <v>42483</v>
      </c>
      <c r="E8792" s="5" t="s">
        <v>29573</v>
      </c>
      <c r="F8792" s="5" t="s">
        <v>29573</v>
      </c>
      <c r="G8792" s="6" t="s">
        <v>44909</v>
      </c>
      <c r="H8792" s="5" t="s">
        <v>39256</v>
      </c>
      <c r="I8792" s="8" t="s">
        <v>44910</v>
      </c>
      <c r="J8792" s="5" t="s">
        <v>18</v>
      </c>
      <c r="K8792" s="5" t="s">
        <v>5713</v>
      </c>
    </row>
    <row r="8793">
      <c r="A8793" s="4">
        <v>2396.0</v>
      </c>
      <c r="B8793" s="5" t="s">
        <v>44911</v>
      </c>
      <c r="C8793" s="5" t="s">
        <v>44912</v>
      </c>
      <c r="D8793" s="6" t="s">
        <v>43406</v>
      </c>
      <c r="E8793" s="5" t="s">
        <v>29573</v>
      </c>
      <c r="F8793" s="5" t="s">
        <v>29573</v>
      </c>
      <c r="G8793" s="6" t="s">
        <v>44913</v>
      </c>
      <c r="H8793" s="5" t="s">
        <v>44914</v>
      </c>
      <c r="I8793" s="8" t="s">
        <v>44915</v>
      </c>
      <c r="J8793" s="5" t="s">
        <v>108</v>
      </c>
      <c r="K8793" s="5" t="s">
        <v>4679</v>
      </c>
    </row>
    <row r="8794">
      <c r="A8794" s="4">
        <v>2395.0</v>
      </c>
      <c r="B8794" s="5" t="s">
        <v>44916</v>
      </c>
      <c r="C8794" s="5" t="s">
        <v>44917</v>
      </c>
      <c r="D8794" s="6" t="s">
        <v>43406</v>
      </c>
      <c r="E8794" s="5" t="s">
        <v>29573</v>
      </c>
      <c r="F8794" s="5" t="s">
        <v>29573</v>
      </c>
      <c r="G8794" s="6" t="s">
        <v>44918</v>
      </c>
      <c r="H8794" s="5" t="s">
        <v>44919</v>
      </c>
      <c r="I8794" s="9" t="s">
        <v>44920</v>
      </c>
      <c r="J8794" s="5" t="s">
        <v>93</v>
      </c>
      <c r="K8794" s="5" t="s">
        <v>679</v>
      </c>
    </row>
    <row r="8795">
      <c r="A8795" s="4">
        <v>2394.0</v>
      </c>
      <c r="B8795" s="5" t="s">
        <v>44921</v>
      </c>
      <c r="C8795" s="5" t="s">
        <v>44922</v>
      </c>
      <c r="D8795" s="6" t="s">
        <v>42483</v>
      </c>
      <c r="E8795" s="5" t="s">
        <v>29573</v>
      </c>
      <c r="F8795" s="5" t="s">
        <v>29573</v>
      </c>
      <c r="G8795" s="6" t="s">
        <v>44923</v>
      </c>
      <c r="H8795" s="7" t="s">
        <v>44924</v>
      </c>
      <c r="I8795" s="8" t="str">
        <f>LOWER(SUBSTITUTE(SUBSTITUTE(SUBSTITUTE(SUBSTITUTE(SUBSTITUTE(SUBSTITUTE(SUBSTITUTE(B8795,"S.L.",""),"SL",""),"S.A.",""),"SA","")," ",""),".",""),",",""))&amp;".com"</f>
        <v>reydonjaimei.com</v>
      </c>
      <c r="J8795" s="5" t="s">
        <v>42</v>
      </c>
      <c r="K8795" s="5" t="s">
        <v>35</v>
      </c>
    </row>
    <row r="8796">
      <c r="A8796" s="4">
        <v>2393.0</v>
      </c>
      <c r="B8796" s="5" t="s">
        <v>44925</v>
      </c>
      <c r="C8796" s="5" t="s">
        <v>44926</v>
      </c>
      <c r="D8796" s="6" t="s">
        <v>43406</v>
      </c>
      <c r="E8796" s="5" t="s">
        <v>29573</v>
      </c>
      <c r="F8796" s="5" t="s">
        <v>29573</v>
      </c>
      <c r="G8796" s="6" t="s">
        <v>44927</v>
      </c>
      <c r="H8796" s="5" t="s">
        <v>10062</v>
      </c>
      <c r="I8796" s="8" t="s">
        <v>10039</v>
      </c>
      <c r="J8796" s="5" t="s">
        <v>108</v>
      </c>
      <c r="K8796" s="5" t="s">
        <v>2145</v>
      </c>
    </row>
    <row r="8797">
      <c r="A8797" s="4">
        <v>2392.0</v>
      </c>
      <c r="B8797" s="5" t="s">
        <v>44928</v>
      </c>
      <c r="C8797" s="5" t="s">
        <v>44929</v>
      </c>
      <c r="D8797" s="6" t="s">
        <v>43418</v>
      </c>
      <c r="E8797" s="5" t="s">
        <v>29573</v>
      </c>
      <c r="F8797" s="5" t="s">
        <v>29573</v>
      </c>
      <c r="G8797" s="6" t="s">
        <v>44930</v>
      </c>
      <c r="H8797" s="5" t="s">
        <v>44931</v>
      </c>
      <c r="I8797" s="8" t="s">
        <v>10039</v>
      </c>
      <c r="J8797" s="5" t="s">
        <v>108</v>
      </c>
      <c r="K8797" s="5" t="s">
        <v>1203</v>
      </c>
    </row>
    <row r="8798">
      <c r="A8798" s="4">
        <v>2391.0</v>
      </c>
      <c r="B8798" s="5" t="s">
        <v>44932</v>
      </c>
      <c r="C8798" s="5" t="s">
        <v>44933</v>
      </c>
      <c r="D8798" s="6" t="s">
        <v>43412</v>
      </c>
      <c r="E8798" s="5" t="s">
        <v>29573</v>
      </c>
      <c r="F8798" s="5" t="s">
        <v>29573</v>
      </c>
      <c r="G8798" s="6" t="s">
        <v>44934</v>
      </c>
      <c r="H8798" s="5" t="s">
        <v>44935</v>
      </c>
      <c r="I8798" s="8" t="s">
        <v>41</v>
      </c>
      <c r="J8798" s="5" t="s">
        <v>18</v>
      </c>
      <c r="K8798" s="5" t="s">
        <v>1250</v>
      </c>
    </row>
    <row r="8799">
      <c r="A8799" s="4">
        <v>2390.0</v>
      </c>
      <c r="B8799" s="5" t="s">
        <v>44936</v>
      </c>
      <c r="C8799" s="5" t="s">
        <v>44937</v>
      </c>
      <c r="D8799" s="6" t="s">
        <v>43461</v>
      </c>
      <c r="E8799" s="5" t="s">
        <v>29573</v>
      </c>
      <c r="F8799" s="5" t="s">
        <v>29573</v>
      </c>
      <c r="G8799" s="6" t="s">
        <v>44938</v>
      </c>
      <c r="H8799" s="5" t="s">
        <v>44939</v>
      </c>
      <c r="I8799" s="8" t="s">
        <v>8159</v>
      </c>
      <c r="J8799" s="5" t="s">
        <v>42</v>
      </c>
      <c r="K8799" s="5" t="s">
        <v>16674</v>
      </c>
    </row>
    <row r="8800">
      <c r="A8800" s="4">
        <v>2389.0</v>
      </c>
      <c r="B8800" s="5" t="s">
        <v>44940</v>
      </c>
      <c r="C8800" s="5" t="s">
        <v>44941</v>
      </c>
      <c r="D8800" s="6" t="s">
        <v>42483</v>
      </c>
      <c r="E8800" s="5" t="s">
        <v>29573</v>
      </c>
      <c r="F8800" s="5" t="s">
        <v>29573</v>
      </c>
      <c r="G8800" s="6" t="s">
        <v>44942</v>
      </c>
      <c r="H8800" s="5" t="s">
        <v>44943</v>
      </c>
      <c r="I8800" s="8" t="s">
        <v>44944</v>
      </c>
      <c r="J8800" s="5" t="s">
        <v>51</v>
      </c>
      <c r="K8800" s="5" t="s">
        <v>134</v>
      </c>
    </row>
    <row r="8801">
      <c r="A8801" s="4">
        <v>2388.0</v>
      </c>
      <c r="B8801" s="5" t="s">
        <v>44945</v>
      </c>
      <c r="C8801" s="5" t="s">
        <v>44946</v>
      </c>
      <c r="D8801" s="6" t="s">
        <v>42483</v>
      </c>
      <c r="E8801" s="5" t="s">
        <v>29573</v>
      </c>
      <c r="F8801" s="5" t="s">
        <v>29573</v>
      </c>
      <c r="G8801" s="6" t="s">
        <v>44947</v>
      </c>
      <c r="H8801" s="5" t="s">
        <v>44948</v>
      </c>
      <c r="I8801" s="8" t="s">
        <v>44949</v>
      </c>
      <c r="J8801" s="5" t="s">
        <v>42</v>
      </c>
      <c r="K8801" s="5" t="s">
        <v>27</v>
      </c>
    </row>
    <row r="8802">
      <c r="A8802" s="4">
        <v>2387.0</v>
      </c>
      <c r="B8802" s="5" t="s">
        <v>44950</v>
      </c>
      <c r="C8802" s="5" t="s">
        <v>44951</v>
      </c>
      <c r="D8802" s="6" t="s">
        <v>43232</v>
      </c>
      <c r="E8802" s="5" t="s">
        <v>29573</v>
      </c>
      <c r="F8802" s="5" t="s">
        <v>29573</v>
      </c>
      <c r="G8802" s="6" t="s">
        <v>44952</v>
      </c>
      <c r="H8802" s="7" t="s">
        <v>44953</v>
      </c>
      <c r="I8802" s="8" t="str">
        <f>LOWER(SUBSTITUTE(SUBSTITUTE(SUBSTITUTE(SUBSTITUTE(SUBSTITUTE(SUBSTITUTE(SUBSTITUTE(B8802,"S.L.",""),"SL",""),"S.A.",""),"SA","")," ",""),".",""),",",""))&amp;".com"</f>
        <v>nfe1997.com</v>
      </c>
      <c r="J8802" s="5" t="s">
        <v>108</v>
      </c>
      <c r="K8802" s="4" t="s">
        <v>42</v>
      </c>
    </row>
    <row r="8803">
      <c r="A8803" s="4">
        <v>2386.0</v>
      </c>
      <c r="B8803" s="5" t="s">
        <v>44954</v>
      </c>
      <c r="C8803" s="5" t="s">
        <v>44955</v>
      </c>
      <c r="D8803" s="6" t="s">
        <v>44956</v>
      </c>
      <c r="E8803" s="5" t="s">
        <v>24249</v>
      </c>
      <c r="F8803" s="5" t="s">
        <v>24249</v>
      </c>
      <c r="G8803" s="6" t="s">
        <v>44957</v>
      </c>
      <c r="H8803" s="5" t="s">
        <v>44958</v>
      </c>
      <c r="I8803" s="8" t="s">
        <v>44959</v>
      </c>
      <c r="J8803" s="5" t="s">
        <v>93</v>
      </c>
      <c r="K8803" s="4" t="s">
        <v>42</v>
      </c>
    </row>
    <row r="8804">
      <c r="A8804" s="4">
        <v>2385.0</v>
      </c>
      <c r="B8804" s="5" t="s">
        <v>44960</v>
      </c>
      <c r="C8804" s="5" t="s">
        <v>44961</v>
      </c>
      <c r="D8804" s="6" t="s">
        <v>43232</v>
      </c>
      <c r="E8804" s="5" t="s">
        <v>29573</v>
      </c>
      <c r="F8804" s="5" t="s">
        <v>29573</v>
      </c>
      <c r="G8804" s="6" t="s">
        <v>44962</v>
      </c>
      <c r="H8804" s="7" t="s">
        <v>44963</v>
      </c>
      <c r="I8804" s="8" t="str">
        <f>LOWER(SUBSTITUTE(SUBSTITUTE(SUBSTITUTE(SUBSTITUTE(SUBSTITUTE(SUBSTITUTE(SUBSTITUTE(B8804,"S.L.",""),"SL",""),"S.A.",""),"SA","")," ",""),".",""),",",""))&amp;".com"</f>
        <v>nsidiputacio.com</v>
      </c>
      <c r="J8804" s="5" t="s">
        <v>108</v>
      </c>
      <c r="K8804" s="5" t="s">
        <v>426</v>
      </c>
    </row>
    <row r="8805">
      <c r="A8805" s="4">
        <v>2384.0</v>
      </c>
      <c r="B8805" s="5" t="s">
        <v>44964</v>
      </c>
      <c r="C8805" s="5" t="s">
        <v>44965</v>
      </c>
      <c r="D8805" s="6" t="s">
        <v>42483</v>
      </c>
      <c r="E8805" s="5" t="s">
        <v>29573</v>
      </c>
      <c r="F8805" s="5" t="s">
        <v>29573</v>
      </c>
      <c r="G8805" s="6" t="s">
        <v>44966</v>
      </c>
      <c r="H8805" s="5" t="s">
        <v>44967</v>
      </c>
      <c r="I8805" s="8" t="s">
        <v>44968</v>
      </c>
      <c r="J8805" s="5" t="s">
        <v>18</v>
      </c>
      <c r="K8805" s="5" t="s">
        <v>27</v>
      </c>
    </row>
    <row r="8806">
      <c r="A8806" s="4">
        <v>2383.0</v>
      </c>
      <c r="B8806" s="5" t="s">
        <v>44969</v>
      </c>
      <c r="C8806" s="5" t="s">
        <v>44970</v>
      </c>
      <c r="D8806" s="6" t="s">
        <v>43461</v>
      </c>
      <c r="E8806" s="5" t="s">
        <v>29573</v>
      </c>
      <c r="F8806" s="5" t="s">
        <v>29573</v>
      </c>
      <c r="G8806" s="6" t="s">
        <v>44971</v>
      </c>
      <c r="H8806" s="5" t="s">
        <v>44972</v>
      </c>
      <c r="I8806" s="9" t="s">
        <v>44973</v>
      </c>
      <c r="J8806" s="5" t="s">
        <v>108</v>
      </c>
      <c r="K8806" s="5" t="s">
        <v>16603</v>
      </c>
    </row>
    <row r="8807">
      <c r="A8807" s="4">
        <v>2382.0</v>
      </c>
      <c r="B8807" s="5" t="s">
        <v>44974</v>
      </c>
      <c r="C8807" s="5" t="s">
        <v>44975</v>
      </c>
      <c r="D8807" s="6" t="s">
        <v>42483</v>
      </c>
      <c r="E8807" s="5" t="s">
        <v>29573</v>
      </c>
      <c r="F8807" s="5" t="s">
        <v>29573</v>
      </c>
      <c r="G8807" s="6" t="s">
        <v>44976</v>
      </c>
      <c r="H8807" s="7" t="s">
        <v>44977</v>
      </c>
      <c r="I8807" s="8" t="str">
        <f>LOWER(SUBSTITUTE(SUBSTITUTE(SUBSTITUTE(SUBSTITUTE(SUBSTITUTE(SUBSTITUTE(SUBSTITUTE(B8807,"S.L.",""),"SL",""),"S.A.",""),"SA","")," ",""),".",""),",",""))&amp;".com"</f>
        <v>hotelramblasboqueria.com</v>
      </c>
      <c r="J8807" s="5" t="s">
        <v>108</v>
      </c>
      <c r="K8807" s="4" t="s">
        <v>42</v>
      </c>
    </row>
    <row r="8808">
      <c r="A8808" s="4">
        <v>2381.0</v>
      </c>
      <c r="B8808" s="5" t="s">
        <v>44978</v>
      </c>
      <c r="C8808" s="5" t="s">
        <v>44979</v>
      </c>
      <c r="D8808" s="6" t="s">
        <v>41911</v>
      </c>
      <c r="E8808" s="5" t="s">
        <v>29573</v>
      </c>
      <c r="F8808" s="5" t="s">
        <v>29573</v>
      </c>
      <c r="G8808" s="6" t="s">
        <v>44980</v>
      </c>
      <c r="H8808" s="5" t="s">
        <v>44981</v>
      </c>
      <c r="I8808" s="8" t="s">
        <v>44982</v>
      </c>
      <c r="J8808" s="5" t="s">
        <v>18</v>
      </c>
      <c r="K8808" s="5" t="s">
        <v>152</v>
      </c>
    </row>
    <row r="8809">
      <c r="A8809" s="4">
        <v>2380.0</v>
      </c>
      <c r="B8809" s="5" t="s">
        <v>44983</v>
      </c>
      <c r="C8809" s="5" t="s">
        <v>44984</v>
      </c>
      <c r="D8809" s="6" t="s">
        <v>41911</v>
      </c>
      <c r="E8809" s="5" t="s">
        <v>29573</v>
      </c>
      <c r="F8809" s="5" t="s">
        <v>29573</v>
      </c>
      <c r="G8809" s="6" t="s">
        <v>44985</v>
      </c>
      <c r="H8809" s="7" t="s">
        <v>44986</v>
      </c>
      <c r="I8809" s="8" t="str">
        <f t="shared" ref="I8809:I8810" si="91">LOWER(SUBSTITUTE(SUBSTITUTE(SUBSTITUTE(SUBSTITUTE(SUBSTITUTE(SUBSTITUTE(SUBSTITUTE(B8809,"S.L.",""),"SL",""),"S.A.",""),"SA","")," ",""),".",""),",",""))&amp;".com"</f>
        <v>petitpalacebarcelona.com</v>
      </c>
      <c r="J8809" s="5" t="s">
        <v>18</v>
      </c>
      <c r="K8809" s="5" t="s">
        <v>375</v>
      </c>
    </row>
    <row r="8810">
      <c r="A8810" s="4">
        <v>2379.0</v>
      </c>
      <c r="B8810" s="5" t="s">
        <v>44987</v>
      </c>
      <c r="C8810" s="5" t="s">
        <v>44988</v>
      </c>
      <c r="D8810" s="6" t="s">
        <v>42211</v>
      </c>
      <c r="E8810" s="5" t="s">
        <v>29573</v>
      </c>
      <c r="F8810" s="5" t="s">
        <v>29573</v>
      </c>
      <c r="G8810" s="6" t="s">
        <v>44989</v>
      </c>
      <c r="H8810" s="7" t="s">
        <v>15758</v>
      </c>
      <c r="I8810" s="8" t="str">
        <f t="shared" si="91"/>
        <v>peninsular.com</v>
      </c>
      <c r="J8810" s="5" t="s">
        <v>108</v>
      </c>
      <c r="K8810" s="5" t="s">
        <v>1014</v>
      </c>
    </row>
    <row r="8811">
      <c r="A8811" s="4">
        <v>2378.0</v>
      </c>
      <c r="B8811" s="5" t="s">
        <v>44990</v>
      </c>
      <c r="C8811" s="5" t="s">
        <v>44991</v>
      </c>
      <c r="D8811" s="6" t="s">
        <v>42483</v>
      </c>
      <c r="E8811" s="5" t="s">
        <v>29573</v>
      </c>
      <c r="F8811" s="5" t="s">
        <v>29573</v>
      </c>
      <c r="G8811" s="6" t="s">
        <v>44992</v>
      </c>
      <c r="H8811" s="5" t="s">
        <v>44993</v>
      </c>
      <c r="I8811" s="9" t="s">
        <v>44994</v>
      </c>
      <c r="J8811" s="5" t="s">
        <v>18</v>
      </c>
      <c r="K8811" s="5" t="s">
        <v>1198</v>
      </c>
    </row>
    <row r="8812">
      <c r="A8812" s="4">
        <v>2377.0</v>
      </c>
      <c r="B8812" s="5" t="s">
        <v>44995</v>
      </c>
      <c r="C8812" s="5" t="s">
        <v>44996</v>
      </c>
      <c r="D8812" s="6" t="s">
        <v>42483</v>
      </c>
      <c r="E8812" s="5" t="s">
        <v>29573</v>
      </c>
      <c r="F8812" s="5" t="s">
        <v>29573</v>
      </c>
      <c r="G8812" s="6" t="s">
        <v>44997</v>
      </c>
      <c r="H8812" s="5" t="s">
        <v>44998</v>
      </c>
      <c r="I8812" s="8" t="s">
        <v>44999</v>
      </c>
      <c r="J8812" s="5" t="s">
        <v>108</v>
      </c>
      <c r="K8812" s="5" t="s">
        <v>4679</v>
      </c>
    </row>
    <row r="8813">
      <c r="A8813" s="4">
        <v>2376.0</v>
      </c>
      <c r="B8813" s="5" t="s">
        <v>45000</v>
      </c>
      <c r="C8813" s="5" t="s">
        <v>45001</v>
      </c>
      <c r="D8813" s="6" t="s">
        <v>42483</v>
      </c>
      <c r="E8813" s="5" t="s">
        <v>29573</v>
      </c>
      <c r="F8813" s="5" t="s">
        <v>29573</v>
      </c>
      <c r="G8813" s="6" t="s">
        <v>45002</v>
      </c>
      <c r="H8813" s="5" t="s">
        <v>45003</v>
      </c>
      <c r="I8813" s="9" t="s">
        <v>45004</v>
      </c>
      <c r="J8813" s="5" t="s">
        <v>108</v>
      </c>
      <c r="K8813" s="5" t="s">
        <v>2456</v>
      </c>
    </row>
    <row r="8814">
      <c r="A8814" s="4">
        <v>2375.0</v>
      </c>
      <c r="B8814" s="5" t="s">
        <v>45005</v>
      </c>
      <c r="C8814" s="5" t="s">
        <v>45006</v>
      </c>
      <c r="D8814" s="6" t="s">
        <v>42483</v>
      </c>
      <c r="E8814" s="5" t="s">
        <v>29573</v>
      </c>
      <c r="F8814" s="5" t="s">
        <v>29573</v>
      </c>
      <c r="G8814" s="6" t="s">
        <v>45007</v>
      </c>
      <c r="H8814" s="5" t="s">
        <v>45008</v>
      </c>
      <c r="I8814" s="8" t="s">
        <v>21575</v>
      </c>
      <c r="J8814" s="5" t="s">
        <v>108</v>
      </c>
      <c r="K8814" s="5" t="s">
        <v>1014</v>
      </c>
    </row>
    <row r="8815">
      <c r="A8815" s="4">
        <v>2374.0</v>
      </c>
      <c r="B8815" s="5" t="s">
        <v>45009</v>
      </c>
      <c r="C8815" s="5" t="s">
        <v>45010</v>
      </c>
      <c r="D8815" s="6" t="s">
        <v>42483</v>
      </c>
      <c r="E8815" s="5" t="s">
        <v>29573</v>
      </c>
      <c r="F8815" s="5" t="s">
        <v>29573</v>
      </c>
      <c r="G8815" s="6" t="s">
        <v>45011</v>
      </c>
      <c r="H8815" s="5" t="s">
        <v>45012</v>
      </c>
      <c r="I8815" s="8" t="s">
        <v>45013</v>
      </c>
      <c r="J8815" s="5" t="s">
        <v>18</v>
      </c>
      <c r="K8815" s="5" t="s">
        <v>1375</v>
      </c>
    </row>
    <row r="8816">
      <c r="A8816" s="4">
        <v>2373.0</v>
      </c>
      <c r="B8816" s="5" t="s">
        <v>45014</v>
      </c>
      <c r="C8816" s="5" t="s">
        <v>45015</v>
      </c>
      <c r="D8816" s="6" t="s">
        <v>42483</v>
      </c>
      <c r="E8816" s="5" t="s">
        <v>29573</v>
      </c>
      <c r="F8816" s="5" t="s">
        <v>29573</v>
      </c>
      <c r="G8816" s="6" t="s">
        <v>45016</v>
      </c>
      <c r="H8816" s="5" t="s">
        <v>45017</v>
      </c>
      <c r="I8816" s="8" t="s">
        <v>21575</v>
      </c>
      <c r="J8816" s="5" t="s">
        <v>108</v>
      </c>
      <c r="K8816" s="5" t="s">
        <v>1014</v>
      </c>
    </row>
    <row r="8817">
      <c r="A8817" s="4">
        <v>2372.0</v>
      </c>
      <c r="B8817" s="5" t="s">
        <v>45018</v>
      </c>
      <c r="C8817" s="5" t="s">
        <v>45019</v>
      </c>
      <c r="D8817" s="6" t="s">
        <v>42483</v>
      </c>
      <c r="E8817" s="5" t="s">
        <v>29573</v>
      </c>
      <c r="F8817" s="5" t="s">
        <v>29573</v>
      </c>
      <c r="G8817" s="6" t="s">
        <v>45020</v>
      </c>
      <c r="H8817" s="5" t="s">
        <v>45021</v>
      </c>
      <c r="I8817" s="8" t="s">
        <v>45022</v>
      </c>
      <c r="J8817" s="5" t="s">
        <v>108</v>
      </c>
      <c r="K8817" s="5" t="s">
        <v>2683</v>
      </c>
    </row>
    <row r="8818">
      <c r="A8818" s="4">
        <v>2371.0</v>
      </c>
      <c r="B8818" s="5" t="s">
        <v>45023</v>
      </c>
      <c r="C8818" s="5" t="s">
        <v>45024</v>
      </c>
      <c r="D8818" s="6" t="s">
        <v>43232</v>
      </c>
      <c r="E8818" s="5" t="s">
        <v>29573</v>
      </c>
      <c r="F8818" s="5" t="s">
        <v>29573</v>
      </c>
      <c r="G8818" s="6" t="s">
        <v>45025</v>
      </c>
      <c r="H8818" s="5" t="s">
        <v>45026</v>
      </c>
      <c r="I8818" s="8" t="s">
        <v>45027</v>
      </c>
      <c r="J8818" s="5" t="s">
        <v>108</v>
      </c>
      <c r="K8818" s="5" t="s">
        <v>14961</v>
      </c>
    </row>
    <row r="8819">
      <c r="A8819" s="4">
        <v>2370.0</v>
      </c>
      <c r="B8819" s="5" t="s">
        <v>3982</v>
      </c>
      <c r="C8819" s="5" t="s">
        <v>45028</v>
      </c>
      <c r="D8819" s="6" t="s">
        <v>42483</v>
      </c>
      <c r="E8819" s="5" t="s">
        <v>29573</v>
      </c>
      <c r="F8819" s="5" t="s">
        <v>29573</v>
      </c>
      <c r="G8819" s="6" t="s">
        <v>45029</v>
      </c>
      <c r="H8819" s="5" t="s">
        <v>45030</v>
      </c>
      <c r="I8819" s="8" t="s">
        <v>45031</v>
      </c>
      <c r="J8819" s="5" t="s">
        <v>108</v>
      </c>
      <c r="K8819" s="5" t="s">
        <v>2662</v>
      </c>
    </row>
    <row r="8820">
      <c r="A8820" s="4">
        <v>2369.0</v>
      </c>
      <c r="B8820" s="5" t="s">
        <v>45032</v>
      </c>
      <c r="C8820" s="5" t="s">
        <v>45033</v>
      </c>
      <c r="D8820" s="6" t="s">
        <v>42483</v>
      </c>
      <c r="E8820" s="5" t="s">
        <v>29573</v>
      </c>
      <c r="F8820" s="5" t="s">
        <v>29573</v>
      </c>
      <c r="G8820" s="6" t="s">
        <v>45034</v>
      </c>
      <c r="H8820" s="5" t="s">
        <v>20665</v>
      </c>
      <c r="I8820" s="8" t="s">
        <v>17947</v>
      </c>
      <c r="J8820" s="5" t="s">
        <v>108</v>
      </c>
      <c r="K8820" s="5" t="s">
        <v>420</v>
      </c>
    </row>
    <row r="8821">
      <c r="A8821" s="4">
        <v>2368.0</v>
      </c>
      <c r="B8821" s="5" t="s">
        <v>11642</v>
      </c>
      <c r="C8821" s="5" t="s">
        <v>45035</v>
      </c>
      <c r="D8821" s="6" t="s">
        <v>42211</v>
      </c>
      <c r="E8821" s="5" t="s">
        <v>29573</v>
      </c>
      <c r="F8821" s="5" t="s">
        <v>29573</v>
      </c>
      <c r="G8821" s="6" t="s">
        <v>45036</v>
      </c>
      <c r="H8821" s="5" t="s">
        <v>45037</v>
      </c>
      <c r="I8821" s="8" t="s">
        <v>45038</v>
      </c>
      <c r="J8821" s="5" t="s">
        <v>51</v>
      </c>
      <c r="K8821" s="5" t="s">
        <v>721</v>
      </c>
    </row>
    <row r="8822">
      <c r="A8822" s="4">
        <v>2367.0</v>
      </c>
      <c r="B8822" s="5" t="s">
        <v>45039</v>
      </c>
      <c r="C8822" s="5" t="s">
        <v>45040</v>
      </c>
      <c r="D8822" s="6" t="s">
        <v>42483</v>
      </c>
      <c r="E8822" s="5" t="s">
        <v>29573</v>
      </c>
      <c r="F8822" s="5" t="s">
        <v>29573</v>
      </c>
      <c r="G8822" s="6" t="s">
        <v>45041</v>
      </c>
      <c r="H8822" s="7" t="s">
        <v>45042</v>
      </c>
      <c r="I8822" s="8" t="str">
        <f>LOWER(SUBSTITUTE(SUBSTITUTE(SUBSTITUTE(SUBSTITUTE(SUBSTITUTE(SUBSTITUTE(SUBSTITUTE(B8822,"S.L.",""),"SL",""),"S.A.",""),"SA","")," ",""),".",""),",",""))&amp;".com"</f>
        <v>toolwork.com</v>
      </c>
      <c r="J8822" s="5" t="s">
        <v>93</v>
      </c>
      <c r="K8822" s="4" t="s">
        <v>42</v>
      </c>
    </row>
    <row r="8823">
      <c r="A8823" s="4">
        <v>2366.0</v>
      </c>
      <c r="B8823" s="5" t="s">
        <v>45043</v>
      </c>
      <c r="C8823" s="5" t="s">
        <v>45044</v>
      </c>
      <c r="D8823" s="6" t="s">
        <v>43232</v>
      </c>
      <c r="E8823" s="5" t="s">
        <v>29573</v>
      </c>
      <c r="F8823" s="5" t="s">
        <v>29573</v>
      </c>
      <c r="G8823" s="6" t="s">
        <v>45045</v>
      </c>
      <c r="H8823" s="5" t="s">
        <v>45046</v>
      </c>
      <c r="I8823" s="8" t="s">
        <v>45047</v>
      </c>
      <c r="J8823" s="5" t="s">
        <v>463</v>
      </c>
      <c r="K8823" s="5" t="s">
        <v>2456</v>
      </c>
    </row>
    <row r="8824">
      <c r="A8824" s="4">
        <v>2365.0</v>
      </c>
      <c r="B8824" s="5" t="s">
        <v>45048</v>
      </c>
      <c r="C8824" s="5" t="s">
        <v>45049</v>
      </c>
      <c r="D8824" s="6" t="s">
        <v>42211</v>
      </c>
      <c r="E8824" s="5" t="s">
        <v>29573</v>
      </c>
      <c r="F8824" s="5" t="s">
        <v>29573</v>
      </c>
      <c r="G8824" s="6" t="s">
        <v>45050</v>
      </c>
      <c r="H8824" s="7" t="s">
        <v>45051</v>
      </c>
      <c r="I8824" s="8" t="str">
        <f>LOWER(SUBSTITUTE(SUBSTITUTE(SUBSTITUTE(SUBSTITUTE(SUBSTITUTE(SUBSTITUTE(SUBSTITUTE(B8824,"S.L.",""),"SL",""),"S.A.",""),"SA","")," ",""),".",""),",",""))&amp;".com"</f>
        <v>pensionradioscp.com</v>
      </c>
      <c r="J8824" s="5" t="s">
        <v>108</v>
      </c>
      <c r="K8824" s="4" t="s">
        <v>42</v>
      </c>
    </row>
    <row r="8825">
      <c r="A8825" s="4">
        <v>2364.0</v>
      </c>
      <c r="B8825" s="5" t="s">
        <v>45052</v>
      </c>
      <c r="C8825" s="5" t="s">
        <v>45053</v>
      </c>
      <c r="D8825" s="6" t="s">
        <v>42483</v>
      </c>
      <c r="E8825" s="5" t="s">
        <v>29573</v>
      </c>
      <c r="F8825" s="5" t="s">
        <v>29573</v>
      </c>
      <c r="G8825" s="6" t="s">
        <v>45054</v>
      </c>
      <c r="H8825" s="4" t="s">
        <v>45055</v>
      </c>
      <c r="I8825" s="11" t="s">
        <v>45056</v>
      </c>
      <c r="J8825" s="5" t="s">
        <v>18</v>
      </c>
      <c r="K8825" s="5" t="s">
        <v>420</v>
      </c>
    </row>
    <row r="8826">
      <c r="A8826" s="4">
        <v>2363.0</v>
      </c>
      <c r="B8826" s="5" t="s">
        <v>45057</v>
      </c>
      <c r="C8826" s="5" t="s">
        <v>45058</v>
      </c>
      <c r="D8826" s="6" t="s">
        <v>42483</v>
      </c>
      <c r="E8826" s="5" t="s">
        <v>29573</v>
      </c>
      <c r="F8826" s="5" t="s">
        <v>29573</v>
      </c>
      <c r="G8826" s="6" t="s">
        <v>45059</v>
      </c>
      <c r="H8826" s="5" t="s">
        <v>45060</v>
      </c>
      <c r="I8826" s="8" t="s">
        <v>13382</v>
      </c>
      <c r="J8826" s="5" t="s">
        <v>93</v>
      </c>
      <c r="K8826" s="5" t="s">
        <v>3104</v>
      </c>
    </row>
    <row r="8827">
      <c r="A8827" s="4">
        <v>2362.0</v>
      </c>
      <c r="B8827" s="5" t="s">
        <v>45061</v>
      </c>
      <c r="C8827" s="5" t="s">
        <v>45062</v>
      </c>
      <c r="D8827" s="6" t="s">
        <v>42211</v>
      </c>
      <c r="E8827" s="5" t="s">
        <v>29573</v>
      </c>
      <c r="F8827" s="5" t="s">
        <v>29573</v>
      </c>
      <c r="G8827" s="6" t="s">
        <v>45063</v>
      </c>
      <c r="H8827" s="7" t="s">
        <v>45064</v>
      </c>
      <c r="I8827" s="8" t="s">
        <v>45065</v>
      </c>
      <c r="J8827" s="5" t="s">
        <v>93</v>
      </c>
      <c r="K8827" s="4" t="s">
        <v>42</v>
      </c>
    </row>
    <row r="8828">
      <c r="A8828" s="4">
        <v>2361.0</v>
      </c>
      <c r="B8828" s="5" t="s">
        <v>45066</v>
      </c>
      <c r="C8828" s="5" t="s">
        <v>45067</v>
      </c>
      <c r="D8828" s="6" t="s">
        <v>42483</v>
      </c>
      <c r="E8828" s="5" t="s">
        <v>29573</v>
      </c>
      <c r="F8828" s="5" t="s">
        <v>29573</v>
      </c>
      <c r="G8828" s="6" t="s">
        <v>45068</v>
      </c>
      <c r="H8828" s="5" t="s">
        <v>45069</v>
      </c>
      <c r="I8828" s="8" t="s">
        <v>45070</v>
      </c>
      <c r="J8828" s="5" t="s">
        <v>108</v>
      </c>
      <c r="K8828" s="5" t="s">
        <v>368</v>
      </c>
    </row>
    <row r="8829">
      <c r="A8829" s="4">
        <v>2360.0</v>
      </c>
      <c r="B8829" s="5" t="s">
        <v>45071</v>
      </c>
      <c r="C8829" s="5" t="s">
        <v>45072</v>
      </c>
      <c r="D8829" s="6" t="s">
        <v>42483</v>
      </c>
      <c r="E8829" s="5" t="s">
        <v>29573</v>
      </c>
      <c r="F8829" s="5" t="s">
        <v>29573</v>
      </c>
      <c r="G8829" s="6" t="s">
        <v>45073</v>
      </c>
      <c r="H8829" s="5" t="s">
        <v>45074</v>
      </c>
      <c r="I8829" s="8" t="s">
        <v>44170</v>
      </c>
      <c r="J8829" s="5" t="s">
        <v>108</v>
      </c>
      <c r="K8829" s="5" t="s">
        <v>420</v>
      </c>
    </row>
    <row r="8830">
      <c r="A8830" s="4">
        <v>2359.0</v>
      </c>
      <c r="B8830" s="5" t="s">
        <v>45075</v>
      </c>
      <c r="C8830" s="5" t="s">
        <v>45076</v>
      </c>
      <c r="D8830" s="6" t="s">
        <v>43202</v>
      </c>
      <c r="E8830" s="5" t="s">
        <v>29573</v>
      </c>
      <c r="F8830" s="5" t="s">
        <v>29573</v>
      </c>
      <c r="G8830" s="6" t="s">
        <v>45077</v>
      </c>
      <c r="H8830" s="7" t="s">
        <v>45078</v>
      </c>
      <c r="I8830" s="8" t="str">
        <f>LOWER(SUBSTITUTE(SUBSTITUTE(SUBSTITUTE(SUBSTITUTE(SUBSTITUTE(SUBSTITUTE(SUBSTITUTE(B8830,"S.L.",""),"SL",""),"S.A.",""),"SA","")," ",""),".",""),",",""))&amp;".com"</f>
        <v>peronella.com</v>
      </c>
      <c r="J8830" s="5" t="s">
        <v>42</v>
      </c>
      <c r="K8830" s="4" t="s">
        <v>42</v>
      </c>
    </row>
    <row r="8831">
      <c r="A8831" s="4">
        <v>2358.0</v>
      </c>
      <c r="B8831" s="5" t="s">
        <v>45079</v>
      </c>
      <c r="C8831" s="5" t="s">
        <v>45080</v>
      </c>
      <c r="D8831" s="6" t="s">
        <v>42483</v>
      </c>
      <c r="E8831" s="5" t="s">
        <v>29573</v>
      </c>
      <c r="F8831" s="5" t="s">
        <v>29573</v>
      </c>
      <c r="G8831" s="6" t="s">
        <v>45081</v>
      </c>
      <c r="H8831" s="5" t="s">
        <v>44756</v>
      </c>
      <c r="I8831" s="8" t="s">
        <v>45082</v>
      </c>
      <c r="J8831" s="5" t="s">
        <v>18</v>
      </c>
      <c r="K8831" s="5" t="s">
        <v>5310</v>
      </c>
    </row>
    <row r="8832">
      <c r="A8832" s="4">
        <v>2357.0</v>
      </c>
      <c r="B8832" s="5" t="s">
        <v>45083</v>
      </c>
      <c r="C8832" s="5" t="s">
        <v>45084</v>
      </c>
      <c r="D8832" s="6" t="s">
        <v>42483</v>
      </c>
      <c r="E8832" s="5" t="s">
        <v>29573</v>
      </c>
      <c r="F8832" s="5" t="s">
        <v>29573</v>
      </c>
      <c r="G8832" s="6" t="s">
        <v>45085</v>
      </c>
      <c r="H8832" s="5" t="s">
        <v>45086</v>
      </c>
      <c r="I8832" s="9" t="s">
        <v>45087</v>
      </c>
      <c r="J8832" s="5" t="s">
        <v>42</v>
      </c>
      <c r="K8832" s="5" t="s">
        <v>260</v>
      </c>
    </row>
    <row r="8833">
      <c r="A8833" s="4">
        <v>2356.0</v>
      </c>
      <c r="B8833" s="5" t="s">
        <v>45088</v>
      </c>
      <c r="C8833" s="5" t="s">
        <v>45089</v>
      </c>
      <c r="D8833" s="6" t="s">
        <v>43232</v>
      </c>
      <c r="E8833" s="5" t="s">
        <v>29573</v>
      </c>
      <c r="F8833" s="5" t="s">
        <v>29573</v>
      </c>
      <c r="G8833" s="6" t="s">
        <v>45090</v>
      </c>
      <c r="H8833" s="5" t="s">
        <v>45091</v>
      </c>
      <c r="I8833" s="8" t="s">
        <v>41</v>
      </c>
      <c r="J8833" s="5" t="s">
        <v>108</v>
      </c>
      <c r="K8833" s="5" t="s">
        <v>16658</v>
      </c>
    </row>
    <row r="8834">
      <c r="A8834" s="4">
        <v>2355.0</v>
      </c>
      <c r="B8834" s="5" t="s">
        <v>45092</v>
      </c>
      <c r="C8834" s="5" t="s">
        <v>45093</v>
      </c>
      <c r="D8834" s="6" t="s">
        <v>43412</v>
      </c>
      <c r="E8834" s="5" t="s">
        <v>29573</v>
      </c>
      <c r="F8834" s="5" t="s">
        <v>29573</v>
      </c>
      <c r="G8834" s="6" t="s">
        <v>45094</v>
      </c>
      <c r="H8834" s="4" t="s">
        <v>45095</v>
      </c>
      <c r="I8834" s="11" t="s">
        <v>45096</v>
      </c>
      <c r="J8834" s="5" t="s">
        <v>108</v>
      </c>
      <c r="K8834" s="5" t="s">
        <v>2662</v>
      </c>
    </row>
    <row r="8835">
      <c r="A8835" s="4">
        <v>12355.0</v>
      </c>
      <c r="B8835" s="5" t="s">
        <v>45097</v>
      </c>
      <c r="C8835" s="5" t="s">
        <v>45098</v>
      </c>
      <c r="D8835" s="6" t="s">
        <v>45099</v>
      </c>
      <c r="E8835" s="5" t="s">
        <v>45100</v>
      </c>
      <c r="F8835" s="5" t="s">
        <v>9123</v>
      </c>
      <c r="G8835" s="12" t="s">
        <v>45101</v>
      </c>
      <c r="H8835" s="4" t="s">
        <v>45102</v>
      </c>
      <c r="I8835" s="8" t="s">
        <v>45103</v>
      </c>
      <c r="J8835" s="5" t="s">
        <v>93</v>
      </c>
      <c r="K8835" s="5" t="s">
        <v>152</v>
      </c>
    </row>
    <row r="8836">
      <c r="A8836" s="4">
        <v>2354.0</v>
      </c>
      <c r="B8836" s="5" t="s">
        <v>45104</v>
      </c>
      <c r="C8836" s="5" t="s">
        <v>45105</v>
      </c>
      <c r="D8836" s="6" t="s">
        <v>43334</v>
      </c>
      <c r="E8836" s="5" t="s">
        <v>43335</v>
      </c>
      <c r="F8836" s="5" t="s">
        <v>29573</v>
      </c>
      <c r="G8836" s="6" t="s">
        <v>45106</v>
      </c>
      <c r="H8836" s="5" t="s">
        <v>45107</v>
      </c>
      <c r="I8836" s="8" t="s">
        <v>10956</v>
      </c>
      <c r="J8836" s="5" t="s">
        <v>93</v>
      </c>
      <c r="K8836" s="5" t="s">
        <v>1421</v>
      </c>
    </row>
    <row r="8837">
      <c r="A8837" s="4">
        <v>2353.0</v>
      </c>
      <c r="B8837" s="5" t="s">
        <v>45108</v>
      </c>
      <c r="C8837" s="5" t="s">
        <v>45109</v>
      </c>
      <c r="D8837" s="6" t="s">
        <v>43406</v>
      </c>
      <c r="E8837" s="5" t="s">
        <v>29573</v>
      </c>
      <c r="F8837" s="5" t="s">
        <v>29573</v>
      </c>
      <c r="G8837" s="6" t="s">
        <v>45110</v>
      </c>
      <c r="H8837" s="5" t="s">
        <v>44914</v>
      </c>
      <c r="I8837" s="8" t="s">
        <v>44915</v>
      </c>
      <c r="J8837" s="5" t="s">
        <v>42</v>
      </c>
      <c r="K8837" s="5" t="s">
        <v>6271</v>
      </c>
    </row>
    <row r="8838">
      <c r="A8838" s="4">
        <v>2352.0</v>
      </c>
      <c r="B8838" s="5" t="s">
        <v>45111</v>
      </c>
      <c r="C8838" s="5" t="s">
        <v>45112</v>
      </c>
      <c r="D8838" s="6" t="s">
        <v>43406</v>
      </c>
      <c r="E8838" s="5" t="s">
        <v>29573</v>
      </c>
      <c r="F8838" s="5" t="s">
        <v>29573</v>
      </c>
      <c r="G8838" s="6" t="s">
        <v>45113</v>
      </c>
      <c r="H8838" s="4" t="s">
        <v>45114</v>
      </c>
      <c r="I8838" s="8" t="s">
        <v>45115</v>
      </c>
      <c r="J8838" s="5" t="s">
        <v>51</v>
      </c>
      <c r="K8838" s="4" t="s">
        <v>42</v>
      </c>
    </row>
    <row r="8839">
      <c r="A8839" s="4">
        <v>2351.0</v>
      </c>
      <c r="B8839" s="5" t="s">
        <v>45116</v>
      </c>
      <c r="C8839" s="5" t="s">
        <v>45117</v>
      </c>
      <c r="D8839" s="6" t="s">
        <v>43406</v>
      </c>
      <c r="E8839" s="5" t="s">
        <v>29573</v>
      </c>
      <c r="F8839" s="5" t="s">
        <v>29573</v>
      </c>
      <c r="G8839" s="6" t="s">
        <v>45118</v>
      </c>
      <c r="H8839" s="7" t="s">
        <v>45119</v>
      </c>
      <c r="I8839" s="8" t="str">
        <f>LOWER(SUBSTITUTE(SUBSTITUTE(SUBSTITUTE(SUBSTITUTE(SUBSTITUTE(SUBSTITUTE(SUBSTITUTE(B8839,"S.L.",""),"SL",""),"S.A.",""),"SA","")," ",""),".",""),",",""))&amp;".com"</f>
        <v>certu.com</v>
      </c>
      <c r="J8839" s="5" t="s">
        <v>42</v>
      </c>
      <c r="K8839" s="4" t="s">
        <v>42</v>
      </c>
    </row>
    <row r="8840">
      <c r="A8840" s="4">
        <v>2350.0</v>
      </c>
      <c r="B8840" s="5" t="s">
        <v>45120</v>
      </c>
      <c r="C8840" s="5" t="s">
        <v>45121</v>
      </c>
      <c r="D8840" s="6" t="s">
        <v>43406</v>
      </c>
      <c r="E8840" s="5" t="s">
        <v>29573</v>
      </c>
      <c r="F8840" s="5" t="s">
        <v>29573</v>
      </c>
      <c r="G8840" s="6" t="s">
        <v>45122</v>
      </c>
      <c r="H8840" s="5" t="s">
        <v>45123</v>
      </c>
      <c r="I8840" s="8" t="s">
        <v>45124</v>
      </c>
      <c r="J8840" s="5" t="s">
        <v>367</v>
      </c>
      <c r="K8840" s="5" t="s">
        <v>1985</v>
      </c>
    </row>
    <row r="8841">
      <c r="A8841" s="4">
        <v>2349.0</v>
      </c>
      <c r="B8841" s="5" t="s">
        <v>45125</v>
      </c>
      <c r="C8841" s="5" t="s">
        <v>45126</v>
      </c>
      <c r="D8841" s="6" t="s">
        <v>43406</v>
      </c>
      <c r="E8841" s="5" t="s">
        <v>29573</v>
      </c>
      <c r="F8841" s="5" t="s">
        <v>29573</v>
      </c>
      <c r="G8841" s="6" t="s">
        <v>45127</v>
      </c>
      <c r="H8841" s="7" t="s">
        <v>45128</v>
      </c>
      <c r="I8841" s="8" t="str">
        <f>LOWER(SUBSTITUTE(SUBSTITUTE(SUBSTITUTE(SUBSTITUTE(SUBSTITUTE(SUBSTITUTE(SUBSTITUTE(B8841,"S.L.",""),"SL",""),"S.A.",""),"SA","")," ",""),".",""),",",""))&amp;".com"</f>
        <v>apartmentsinbarcelonacorders.com</v>
      </c>
      <c r="J8841" s="5" t="s">
        <v>42</v>
      </c>
      <c r="K8841" s="5" t="s">
        <v>1410</v>
      </c>
    </row>
    <row r="8842">
      <c r="A8842" s="4">
        <v>2348.0</v>
      </c>
      <c r="B8842" s="5" t="s">
        <v>45129</v>
      </c>
      <c r="C8842" s="5" t="s">
        <v>45130</v>
      </c>
      <c r="D8842" s="6" t="s">
        <v>43426</v>
      </c>
      <c r="E8842" s="5" t="s">
        <v>29573</v>
      </c>
      <c r="F8842" s="5" t="s">
        <v>29573</v>
      </c>
      <c r="G8842" s="6" t="s">
        <v>45131</v>
      </c>
      <c r="H8842" s="5" t="s">
        <v>45132</v>
      </c>
      <c r="I8842" s="8" t="s">
        <v>45133</v>
      </c>
      <c r="J8842" s="5" t="s">
        <v>93</v>
      </c>
      <c r="K8842" s="5" t="s">
        <v>16684</v>
      </c>
    </row>
    <row r="8843">
      <c r="A8843" s="4">
        <v>2347.0</v>
      </c>
      <c r="B8843" s="5" t="s">
        <v>45134</v>
      </c>
      <c r="C8843" s="5" t="s">
        <v>45135</v>
      </c>
      <c r="D8843" s="6" t="s">
        <v>42550</v>
      </c>
      <c r="E8843" s="5" t="s">
        <v>29573</v>
      </c>
      <c r="F8843" s="5" t="s">
        <v>29573</v>
      </c>
      <c r="G8843" s="6" t="s">
        <v>45136</v>
      </c>
      <c r="H8843" s="7" t="s">
        <v>45137</v>
      </c>
      <c r="I8843" s="4" t="str">
        <f>LOWER(SUBSTITUTE(SUBSTITUTE(SUBSTITUTE(SUBSTITUTE(SUBSTITUTE(SUBSTITUTE(SUBSTITUTE(B8843,"S.L.",""),"SL",""),"S.A.",""),"SA","")," ",""),".",""),",",""))&amp;".com"</f>
        <v>apartamentoselüc.com</v>
      </c>
      <c r="J8843" s="5" t="s">
        <v>108</v>
      </c>
      <c r="K8843" s="4" t="s">
        <v>42</v>
      </c>
    </row>
    <row r="8844">
      <c r="A8844" s="4">
        <v>2346.0</v>
      </c>
      <c r="B8844" s="5" t="s">
        <v>45138</v>
      </c>
      <c r="C8844" s="5" t="s">
        <v>45139</v>
      </c>
      <c r="D8844" s="6" t="s">
        <v>43400</v>
      </c>
      <c r="E8844" s="5" t="s">
        <v>29573</v>
      </c>
      <c r="F8844" s="5" t="s">
        <v>29573</v>
      </c>
      <c r="G8844" s="6" t="s">
        <v>45140</v>
      </c>
      <c r="H8844" s="5" t="s">
        <v>45141</v>
      </c>
      <c r="I8844" s="8" t="s">
        <v>45142</v>
      </c>
      <c r="J8844" s="5" t="s">
        <v>18</v>
      </c>
      <c r="K8844" s="5" t="s">
        <v>2700</v>
      </c>
    </row>
    <row r="8845">
      <c r="A8845" s="4">
        <v>2345.0</v>
      </c>
      <c r="B8845" s="5" t="s">
        <v>45143</v>
      </c>
      <c r="C8845" s="5" t="s">
        <v>45144</v>
      </c>
      <c r="D8845" s="6" t="s">
        <v>43580</v>
      </c>
      <c r="E8845" s="5" t="s">
        <v>29573</v>
      </c>
      <c r="F8845" s="5" t="s">
        <v>29573</v>
      </c>
      <c r="G8845" s="6" t="s">
        <v>45145</v>
      </c>
      <c r="H8845" s="5" t="s">
        <v>45146</v>
      </c>
      <c r="I8845" s="8" t="s">
        <v>43583</v>
      </c>
      <c r="J8845" s="5" t="s">
        <v>108</v>
      </c>
      <c r="K8845" s="5" t="s">
        <v>1421</v>
      </c>
    </row>
    <row r="8846">
      <c r="A8846" s="4">
        <v>2344.0</v>
      </c>
      <c r="B8846" s="5" t="s">
        <v>45147</v>
      </c>
      <c r="C8846" s="5" t="s">
        <v>45148</v>
      </c>
      <c r="D8846" s="6" t="s">
        <v>42708</v>
      </c>
      <c r="E8846" s="5" t="s">
        <v>29573</v>
      </c>
      <c r="F8846" s="5" t="s">
        <v>29573</v>
      </c>
      <c r="G8846" s="6" t="s">
        <v>45149</v>
      </c>
      <c r="H8846" s="5" t="s">
        <v>15106</v>
      </c>
      <c r="I8846" s="8" t="s">
        <v>42685</v>
      </c>
      <c r="J8846" s="5" t="s">
        <v>108</v>
      </c>
      <c r="K8846" s="5" t="s">
        <v>254</v>
      </c>
    </row>
    <row r="8847">
      <c r="A8847" s="4">
        <v>2343.0</v>
      </c>
      <c r="B8847" s="5" t="s">
        <v>45150</v>
      </c>
      <c r="C8847" s="5" t="s">
        <v>45151</v>
      </c>
      <c r="D8847" s="6" t="s">
        <v>43580</v>
      </c>
      <c r="E8847" s="5" t="s">
        <v>29573</v>
      </c>
      <c r="F8847" s="5" t="s">
        <v>29573</v>
      </c>
      <c r="G8847" s="6" t="s">
        <v>45152</v>
      </c>
      <c r="H8847" s="5" t="s">
        <v>14750</v>
      </c>
      <c r="I8847" s="9" t="s">
        <v>45153</v>
      </c>
      <c r="J8847" s="5" t="s">
        <v>93</v>
      </c>
      <c r="K8847" s="5" t="s">
        <v>906</v>
      </c>
    </row>
    <row r="8848">
      <c r="A8848" s="4">
        <v>2342.0</v>
      </c>
      <c r="B8848" s="5" t="s">
        <v>45154</v>
      </c>
      <c r="C8848" s="5" t="s">
        <v>45155</v>
      </c>
      <c r="D8848" s="6" t="s">
        <v>43979</v>
      </c>
      <c r="E8848" s="5" t="s">
        <v>43986</v>
      </c>
      <c r="F8848" s="5" t="s">
        <v>29573</v>
      </c>
      <c r="G8848" s="6" t="s">
        <v>45156</v>
      </c>
      <c r="H8848" s="7" t="s">
        <v>45157</v>
      </c>
      <c r="I8848" s="8" t="str">
        <f t="shared" ref="I8848:I8849" si="92">LOWER(SUBSTITUTE(SUBSTITUTE(SUBSTITUTE(SUBSTITUTE(SUBSTITUTE(SUBSTITUTE(SUBSTITUTE(B8848,"S.L.",""),"SL",""),"S.A.",""),"SA","")," ",""),".",""),",",""))&amp;".com"</f>
        <v>campanilebarcelonasud-cornella.com</v>
      </c>
      <c r="J8848" s="5" t="s">
        <v>18</v>
      </c>
      <c r="K8848" s="5" t="s">
        <v>5310</v>
      </c>
    </row>
    <row r="8849">
      <c r="A8849" s="4">
        <v>2341.0</v>
      </c>
      <c r="B8849" s="5" t="s">
        <v>45158</v>
      </c>
      <c r="C8849" s="5" t="s">
        <v>45159</v>
      </c>
      <c r="D8849" s="6" t="s">
        <v>43238</v>
      </c>
      <c r="E8849" s="5" t="s">
        <v>29573</v>
      </c>
      <c r="F8849" s="5" t="s">
        <v>29573</v>
      </c>
      <c r="G8849" s="6" t="s">
        <v>45160</v>
      </c>
      <c r="H8849" s="7" t="s">
        <v>45161</v>
      </c>
      <c r="I8849" s="8" t="str">
        <f t="shared" si="92"/>
        <v>castroexclusiveresidences.com</v>
      </c>
      <c r="J8849" s="5" t="s">
        <v>108</v>
      </c>
      <c r="K8849" s="4" t="s">
        <v>42</v>
      </c>
    </row>
    <row r="8850">
      <c r="A8850" s="4">
        <v>2340.0</v>
      </c>
      <c r="B8850" s="5" t="s">
        <v>45162</v>
      </c>
      <c r="C8850" s="5" t="s">
        <v>45163</v>
      </c>
      <c r="D8850" s="6" t="s">
        <v>45164</v>
      </c>
      <c r="E8850" s="5" t="s">
        <v>29573</v>
      </c>
      <c r="F8850" s="5" t="s">
        <v>29573</v>
      </c>
      <c r="G8850" s="6" t="s">
        <v>45165</v>
      </c>
      <c r="H8850" s="5" t="s">
        <v>45166</v>
      </c>
      <c r="I8850" s="8" t="s">
        <v>45167</v>
      </c>
      <c r="J8850" s="5" t="s">
        <v>108</v>
      </c>
      <c r="K8850" s="5" t="s">
        <v>4685</v>
      </c>
    </row>
    <row r="8851">
      <c r="A8851" s="4">
        <v>2339.0</v>
      </c>
      <c r="B8851" s="5" t="s">
        <v>45168</v>
      </c>
      <c r="C8851" s="5" t="s">
        <v>45169</v>
      </c>
      <c r="D8851" s="6" t="s">
        <v>43453</v>
      </c>
      <c r="E8851" s="5" t="s">
        <v>29573</v>
      </c>
      <c r="F8851" s="5" t="s">
        <v>29573</v>
      </c>
      <c r="G8851" s="6" t="s">
        <v>45170</v>
      </c>
      <c r="H8851" s="5" t="s">
        <v>45171</v>
      </c>
      <c r="I8851" s="8" t="s">
        <v>41</v>
      </c>
      <c r="J8851" s="5" t="s">
        <v>18</v>
      </c>
      <c r="K8851" s="5" t="s">
        <v>10232</v>
      </c>
    </row>
    <row r="8852">
      <c r="A8852" s="4">
        <v>2338.0</v>
      </c>
      <c r="B8852" s="5" t="s">
        <v>45172</v>
      </c>
      <c r="C8852" s="5" t="s">
        <v>45173</v>
      </c>
      <c r="D8852" s="6" t="s">
        <v>43196</v>
      </c>
      <c r="E8852" s="5" t="s">
        <v>29573</v>
      </c>
      <c r="F8852" s="5" t="s">
        <v>29573</v>
      </c>
      <c r="G8852" s="6" t="s">
        <v>45174</v>
      </c>
      <c r="H8852" s="5" t="s">
        <v>44998</v>
      </c>
      <c r="I8852" s="8" t="s">
        <v>45175</v>
      </c>
      <c r="J8852" s="5" t="s">
        <v>42</v>
      </c>
      <c r="K8852" s="5" t="s">
        <v>5641</v>
      </c>
    </row>
    <row r="8853">
      <c r="A8853" s="4">
        <v>2337.0</v>
      </c>
      <c r="B8853" s="5" t="s">
        <v>45176</v>
      </c>
      <c r="C8853" s="5" t="s">
        <v>45177</v>
      </c>
      <c r="D8853" s="6" t="s">
        <v>43768</v>
      </c>
      <c r="E8853" s="5" t="s">
        <v>43755</v>
      </c>
      <c r="F8853" s="5" t="s">
        <v>29573</v>
      </c>
      <c r="G8853" s="6" t="s">
        <v>45178</v>
      </c>
      <c r="H8853" s="5" t="s">
        <v>45179</v>
      </c>
      <c r="I8853" s="11" t="s">
        <v>45180</v>
      </c>
      <c r="J8853" s="5" t="s">
        <v>42</v>
      </c>
      <c r="K8853" s="5" t="s">
        <v>308</v>
      </c>
    </row>
    <row r="8854">
      <c r="A8854" s="4">
        <v>2336.0</v>
      </c>
      <c r="B8854" s="5" t="s">
        <v>45181</v>
      </c>
      <c r="C8854" s="5" t="s">
        <v>45182</v>
      </c>
      <c r="D8854" s="6" t="s">
        <v>43406</v>
      </c>
      <c r="E8854" s="5" t="s">
        <v>29573</v>
      </c>
      <c r="F8854" s="5" t="s">
        <v>29573</v>
      </c>
      <c r="G8854" s="6" t="s">
        <v>45183</v>
      </c>
      <c r="H8854" s="7" t="s">
        <v>45184</v>
      </c>
      <c r="I8854" s="8" t="str">
        <f t="shared" ref="I8854:I8855" si="93">LOWER(SUBSTITUTE(SUBSTITUTE(SUBSTITUTE(SUBSTITUTE(SUBSTITUTE(SUBSTITUTE(SUBSTITUTE(B8854,"S.L.",""),"SL",""),"S.A.",""),"SA","")," ",""),".",""),",",""))&amp;".com"</f>
        <v>mediterraneanfaz.com</v>
      </c>
      <c r="J8854" s="5" t="s">
        <v>93</v>
      </c>
      <c r="K8854" s="4" t="s">
        <v>42</v>
      </c>
    </row>
    <row r="8855">
      <c r="A8855" s="4">
        <v>2335.0</v>
      </c>
      <c r="B8855" s="5" t="s">
        <v>45185</v>
      </c>
      <c r="C8855" s="5" t="s">
        <v>45186</v>
      </c>
      <c r="D8855" s="6" t="s">
        <v>43226</v>
      </c>
      <c r="E8855" s="5" t="s">
        <v>29573</v>
      </c>
      <c r="F8855" s="5" t="s">
        <v>29573</v>
      </c>
      <c r="G8855" s="6" t="s">
        <v>45187</v>
      </c>
      <c r="H8855" s="7" t="s">
        <v>45188</v>
      </c>
      <c r="I8855" s="8" t="str">
        <f t="shared" si="93"/>
        <v>hotellacadelsol.com</v>
      </c>
      <c r="J8855" s="5" t="s">
        <v>93</v>
      </c>
      <c r="K8855" s="5" t="s">
        <v>19</v>
      </c>
    </row>
    <row r="8856">
      <c r="A8856" s="4">
        <v>2334.0</v>
      </c>
      <c r="B8856" s="5" t="s">
        <v>45189</v>
      </c>
      <c r="C8856" s="5" t="s">
        <v>45190</v>
      </c>
      <c r="D8856" s="6" t="s">
        <v>43476</v>
      </c>
      <c r="E8856" s="5" t="s">
        <v>43159</v>
      </c>
      <c r="F8856" s="5" t="s">
        <v>29573</v>
      </c>
      <c r="G8856" s="6" t="s">
        <v>45191</v>
      </c>
      <c r="H8856" s="5" t="s">
        <v>16103</v>
      </c>
      <c r="I8856" s="8" t="s">
        <v>16069</v>
      </c>
      <c r="J8856" s="5" t="s">
        <v>108</v>
      </c>
      <c r="K8856" s="5" t="s">
        <v>3415</v>
      </c>
    </row>
    <row r="8857">
      <c r="A8857" s="4">
        <v>2333.0</v>
      </c>
      <c r="B8857" s="5" t="s">
        <v>45192</v>
      </c>
      <c r="C8857" s="5" t="s">
        <v>45193</v>
      </c>
      <c r="D8857" s="6" t="s">
        <v>43699</v>
      </c>
      <c r="E8857" s="5" t="s">
        <v>29573</v>
      </c>
      <c r="F8857" s="5" t="s">
        <v>29573</v>
      </c>
      <c r="G8857" s="6" t="s">
        <v>45194</v>
      </c>
      <c r="H8857" s="5" t="s">
        <v>45195</v>
      </c>
      <c r="I8857" s="8" t="s">
        <v>45196</v>
      </c>
      <c r="J8857" s="5" t="s">
        <v>51</v>
      </c>
      <c r="K8857" s="5" t="s">
        <v>12457</v>
      </c>
    </row>
    <row r="8858">
      <c r="A8858" s="4">
        <v>2332.0</v>
      </c>
      <c r="B8858" s="5" t="s">
        <v>45197</v>
      </c>
      <c r="C8858" s="5" t="s">
        <v>45198</v>
      </c>
      <c r="D8858" s="6" t="s">
        <v>43232</v>
      </c>
      <c r="E8858" s="5" t="s">
        <v>29573</v>
      </c>
      <c r="F8858" s="5" t="s">
        <v>29573</v>
      </c>
      <c r="G8858" s="6" t="s">
        <v>45199</v>
      </c>
      <c r="H8858" s="5" t="s">
        <v>45200</v>
      </c>
      <c r="I8858" s="8" t="s">
        <v>45201</v>
      </c>
      <c r="J8858" s="5" t="s">
        <v>463</v>
      </c>
      <c r="K8858" s="5" t="s">
        <v>109</v>
      </c>
    </row>
    <row r="8859">
      <c r="A8859" s="4">
        <v>2331.0</v>
      </c>
      <c r="B8859" s="5" t="s">
        <v>45202</v>
      </c>
      <c r="C8859" s="5" t="s">
        <v>45203</v>
      </c>
      <c r="D8859" s="6" t="s">
        <v>43140</v>
      </c>
      <c r="E8859" s="5" t="s">
        <v>29573</v>
      </c>
      <c r="F8859" s="5" t="s">
        <v>29573</v>
      </c>
      <c r="G8859" s="6" t="s">
        <v>45204</v>
      </c>
      <c r="H8859" s="5" t="s">
        <v>45205</v>
      </c>
      <c r="I8859" s="8" t="s">
        <v>13382</v>
      </c>
      <c r="J8859" s="5" t="s">
        <v>93</v>
      </c>
      <c r="K8859" s="4" t="s">
        <v>42</v>
      </c>
    </row>
    <row r="8860">
      <c r="A8860" s="4">
        <v>2330.0</v>
      </c>
      <c r="B8860" s="5" t="s">
        <v>45206</v>
      </c>
      <c r="C8860" s="5" t="s">
        <v>45207</v>
      </c>
      <c r="D8860" s="6" t="s">
        <v>42483</v>
      </c>
      <c r="E8860" s="5" t="s">
        <v>29573</v>
      </c>
      <c r="F8860" s="5" t="s">
        <v>29573</v>
      </c>
      <c r="G8860" s="6" t="s">
        <v>45208</v>
      </c>
      <c r="H8860" s="5" t="s">
        <v>45209</v>
      </c>
      <c r="I8860" s="8" t="s">
        <v>41</v>
      </c>
      <c r="J8860" s="5" t="s">
        <v>93</v>
      </c>
      <c r="K8860" s="5" t="s">
        <v>7770</v>
      </c>
    </row>
    <row r="8861">
      <c r="A8861" s="4">
        <v>2329.0</v>
      </c>
      <c r="B8861" s="5" t="s">
        <v>45210</v>
      </c>
      <c r="C8861" s="5" t="s">
        <v>45211</v>
      </c>
      <c r="D8861" s="6" t="s">
        <v>43232</v>
      </c>
      <c r="E8861" s="5" t="s">
        <v>29573</v>
      </c>
      <c r="F8861" s="5" t="s">
        <v>29573</v>
      </c>
      <c r="G8861" s="6" t="s">
        <v>45212</v>
      </c>
      <c r="H8861" s="5" t="s">
        <v>45213</v>
      </c>
      <c r="I8861" s="8" t="s">
        <v>13382</v>
      </c>
      <c r="J8861" s="5" t="s">
        <v>93</v>
      </c>
      <c r="K8861" s="5" t="s">
        <v>2201</v>
      </c>
    </row>
    <row r="8862">
      <c r="A8862" s="4">
        <v>2328.0</v>
      </c>
      <c r="B8862" s="5" t="s">
        <v>45214</v>
      </c>
      <c r="C8862" s="5" t="s">
        <v>45215</v>
      </c>
      <c r="D8862" s="6" t="s">
        <v>42483</v>
      </c>
      <c r="E8862" s="5" t="s">
        <v>29573</v>
      </c>
      <c r="F8862" s="5" t="s">
        <v>29573</v>
      </c>
      <c r="G8862" s="6" t="s">
        <v>45216</v>
      </c>
      <c r="H8862" s="5" t="s">
        <v>45217</v>
      </c>
      <c r="I8862" s="8" t="s">
        <v>13382</v>
      </c>
      <c r="J8862" s="5" t="s">
        <v>93</v>
      </c>
      <c r="K8862" s="5" t="s">
        <v>1239</v>
      </c>
    </row>
    <row r="8863">
      <c r="A8863" s="4">
        <v>2327.0</v>
      </c>
      <c r="B8863" s="5" t="s">
        <v>45218</v>
      </c>
      <c r="C8863" s="5" t="s">
        <v>45219</v>
      </c>
      <c r="D8863" s="6" t="s">
        <v>41911</v>
      </c>
      <c r="E8863" s="5" t="s">
        <v>29573</v>
      </c>
      <c r="F8863" s="5" t="s">
        <v>29573</v>
      </c>
      <c r="G8863" s="6" t="s">
        <v>45220</v>
      </c>
      <c r="H8863" s="5" t="s">
        <v>45221</v>
      </c>
      <c r="I8863" s="8" t="s">
        <v>45222</v>
      </c>
      <c r="J8863" s="5" t="s">
        <v>93</v>
      </c>
      <c r="K8863" s="5" t="s">
        <v>2462</v>
      </c>
    </row>
    <row r="8864">
      <c r="A8864" s="4">
        <v>2326.0</v>
      </c>
      <c r="B8864" s="5" t="s">
        <v>45223</v>
      </c>
      <c r="C8864" s="5" t="s">
        <v>45224</v>
      </c>
      <c r="D8864" s="6" t="s">
        <v>42483</v>
      </c>
      <c r="E8864" s="5" t="s">
        <v>29573</v>
      </c>
      <c r="F8864" s="5" t="s">
        <v>29573</v>
      </c>
      <c r="G8864" s="6" t="s">
        <v>45225</v>
      </c>
      <c r="H8864" s="5" t="s">
        <v>45226</v>
      </c>
      <c r="I8864" s="8" t="s">
        <v>45227</v>
      </c>
      <c r="J8864" s="5" t="s">
        <v>93</v>
      </c>
      <c r="K8864" s="5" t="s">
        <v>7640</v>
      </c>
    </row>
    <row r="8865">
      <c r="A8865" s="4">
        <v>2325.0</v>
      </c>
      <c r="B8865" s="5" t="s">
        <v>45228</v>
      </c>
      <c r="C8865" s="5" t="s">
        <v>45229</v>
      </c>
      <c r="D8865" s="6" t="s">
        <v>43406</v>
      </c>
      <c r="E8865" s="5" t="s">
        <v>29573</v>
      </c>
      <c r="F8865" s="5" t="s">
        <v>29573</v>
      </c>
      <c r="G8865" s="6" t="s">
        <v>45230</v>
      </c>
      <c r="H8865" s="5" t="s">
        <v>45231</v>
      </c>
      <c r="I8865" s="8" t="s">
        <v>45232</v>
      </c>
      <c r="J8865" s="5" t="s">
        <v>93</v>
      </c>
      <c r="K8865" s="5" t="s">
        <v>4672</v>
      </c>
    </row>
    <row r="8866">
      <c r="A8866" s="4">
        <v>2324.0</v>
      </c>
      <c r="B8866" s="5" t="s">
        <v>45233</v>
      </c>
      <c r="C8866" s="5" t="s">
        <v>45234</v>
      </c>
      <c r="D8866" s="6" t="s">
        <v>43190</v>
      </c>
      <c r="E8866" s="5" t="s">
        <v>29573</v>
      </c>
      <c r="F8866" s="5" t="s">
        <v>29573</v>
      </c>
      <c r="G8866" s="6" t="s">
        <v>45235</v>
      </c>
      <c r="H8866" s="7" t="s">
        <v>45236</v>
      </c>
      <c r="I8866" s="8" t="str">
        <f>LOWER(SUBSTITUTE(SUBSTITUTE(SUBSTITUTE(SUBSTITUTE(SUBSTITUTE(SUBSTITUTE(SUBSTITUTE(B8866,"S.L.",""),"SL",""),"S.A.",""),"SA","")," ",""),".",""),",",""))&amp;".com"</f>
        <v>evergreen2000.com</v>
      </c>
      <c r="J8866" s="5" t="s">
        <v>108</v>
      </c>
      <c r="K8866" s="4" t="s">
        <v>42</v>
      </c>
    </row>
    <row r="8867">
      <c r="A8867" s="4">
        <v>2323.0</v>
      </c>
      <c r="B8867" s="5" t="s">
        <v>45237</v>
      </c>
      <c r="C8867" s="5" t="s">
        <v>45238</v>
      </c>
      <c r="D8867" s="6" t="s">
        <v>43250</v>
      </c>
      <c r="E8867" s="5" t="s">
        <v>43251</v>
      </c>
      <c r="F8867" s="5" t="s">
        <v>29573</v>
      </c>
      <c r="G8867" s="6" t="s">
        <v>45239</v>
      </c>
      <c r="H8867" s="5" t="s">
        <v>45240</v>
      </c>
      <c r="I8867" s="8" t="s">
        <v>43259</v>
      </c>
      <c r="J8867" s="5" t="s">
        <v>42</v>
      </c>
      <c r="K8867" s="5" t="s">
        <v>85</v>
      </c>
    </row>
    <row r="8868">
      <c r="A8868" s="4">
        <v>2322.0</v>
      </c>
      <c r="B8868" s="5" t="s">
        <v>45241</v>
      </c>
      <c r="C8868" s="5" t="s">
        <v>43849</v>
      </c>
      <c r="D8868" s="6" t="s">
        <v>29572</v>
      </c>
      <c r="E8868" s="5" t="s">
        <v>29573</v>
      </c>
      <c r="F8868" s="5" t="s">
        <v>29573</v>
      </c>
      <c r="G8868" s="6" t="s">
        <v>45242</v>
      </c>
      <c r="H8868" s="4" t="s">
        <v>43851</v>
      </c>
      <c r="I8868" s="11" t="s">
        <v>45243</v>
      </c>
      <c r="J8868" s="5" t="s">
        <v>18</v>
      </c>
      <c r="K8868" s="4" t="s">
        <v>42</v>
      </c>
    </row>
    <row r="8869">
      <c r="A8869" s="4">
        <v>2321.0</v>
      </c>
      <c r="B8869" s="5" t="s">
        <v>45244</v>
      </c>
      <c r="C8869" s="5" t="s">
        <v>45245</v>
      </c>
      <c r="D8869" s="6" t="s">
        <v>43412</v>
      </c>
      <c r="E8869" s="5" t="s">
        <v>29573</v>
      </c>
      <c r="F8869" s="5" t="s">
        <v>29573</v>
      </c>
      <c r="G8869" s="6" t="s">
        <v>45246</v>
      </c>
      <c r="H8869" s="4" t="s">
        <v>45247</v>
      </c>
      <c r="I8869" s="8" t="s">
        <v>45248</v>
      </c>
      <c r="J8869" s="5" t="s">
        <v>42</v>
      </c>
      <c r="K8869" s="4" t="s">
        <v>42</v>
      </c>
    </row>
    <row r="8870">
      <c r="A8870" s="4">
        <v>2320.0</v>
      </c>
      <c r="B8870" s="5" t="s">
        <v>45249</v>
      </c>
      <c r="C8870" s="5" t="s">
        <v>45250</v>
      </c>
      <c r="D8870" s="6" t="s">
        <v>42483</v>
      </c>
      <c r="E8870" s="5" t="s">
        <v>29573</v>
      </c>
      <c r="F8870" s="5" t="s">
        <v>29573</v>
      </c>
      <c r="G8870" s="6" t="s">
        <v>45251</v>
      </c>
      <c r="H8870" s="5" t="s">
        <v>45252</v>
      </c>
      <c r="I8870" s="8" t="s">
        <v>45253</v>
      </c>
      <c r="J8870" s="5" t="s">
        <v>93</v>
      </c>
      <c r="K8870" s="5" t="s">
        <v>2145</v>
      </c>
    </row>
    <row r="8871">
      <c r="A8871" s="4">
        <v>2319.0</v>
      </c>
      <c r="B8871" s="5" t="s">
        <v>45254</v>
      </c>
      <c r="C8871" s="5" t="s">
        <v>45255</v>
      </c>
      <c r="D8871" s="6" t="s">
        <v>42483</v>
      </c>
      <c r="E8871" s="5" t="s">
        <v>29573</v>
      </c>
      <c r="F8871" s="5" t="s">
        <v>29573</v>
      </c>
      <c r="G8871" s="6" t="s">
        <v>45256</v>
      </c>
      <c r="H8871" s="5" t="s">
        <v>45257</v>
      </c>
      <c r="I8871" s="8" t="s">
        <v>9040</v>
      </c>
      <c r="J8871" s="5" t="s">
        <v>93</v>
      </c>
      <c r="K8871" s="5" t="s">
        <v>1663</v>
      </c>
    </row>
    <row r="8872">
      <c r="A8872" s="4">
        <v>2318.0</v>
      </c>
      <c r="B8872" s="5" t="s">
        <v>45258</v>
      </c>
      <c r="C8872" s="5" t="s">
        <v>45259</v>
      </c>
      <c r="D8872" s="6" t="s">
        <v>43406</v>
      </c>
      <c r="E8872" s="5" t="s">
        <v>29573</v>
      </c>
      <c r="F8872" s="5" t="s">
        <v>29573</v>
      </c>
      <c r="G8872" s="6" t="s">
        <v>45260</v>
      </c>
      <c r="H8872" s="5" t="s">
        <v>45261</v>
      </c>
      <c r="I8872" s="8" t="s">
        <v>45262</v>
      </c>
      <c r="J8872" s="5" t="s">
        <v>93</v>
      </c>
      <c r="K8872" s="5" t="s">
        <v>134</v>
      </c>
    </row>
    <row r="8873">
      <c r="A8873" s="4">
        <v>2316.0</v>
      </c>
      <c r="B8873" s="5" t="s">
        <v>45263</v>
      </c>
      <c r="C8873" s="5" t="s">
        <v>45264</v>
      </c>
      <c r="D8873" s="6" t="s">
        <v>43406</v>
      </c>
      <c r="E8873" s="5" t="s">
        <v>29573</v>
      </c>
      <c r="F8873" s="5" t="s">
        <v>29573</v>
      </c>
      <c r="G8873" s="6" t="s">
        <v>45265</v>
      </c>
      <c r="H8873" s="7" t="s">
        <v>45266</v>
      </c>
      <c r="I8873" s="8" t="s">
        <v>45267</v>
      </c>
      <c r="J8873" s="5" t="s">
        <v>93</v>
      </c>
      <c r="K8873" s="5" t="s">
        <v>2145</v>
      </c>
    </row>
    <row r="8874">
      <c r="A8874" s="4">
        <v>2317.0</v>
      </c>
      <c r="B8874" s="5" t="s">
        <v>45268</v>
      </c>
      <c r="C8874" s="5" t="s">
        <v>45269</v>
      </c>
      <c r="D8874" s="6" t="s">
        <v>43406</v>
      </c>
      <c r="E8874" s="5" t="s">
        <v>29573</v>
      </c>
      <c r="F8874" s="5" t="s">
        <v>29573</v>
      </c>
      <c r="G8874" s="6" t="s">
        <v>45265</v>
      </c>
      <c r="H8874" s="7" t="s">
        <v>45266</v>
      </c>
      <c r="I8874" s="8" t="s">
        <v>45267</v>
      </c>
      <c r="J8874" s="5" t="s">
        <v>93</v>
      </c>
      <c r="K8874" s="5" t="s">
        <v>1027</v>
      </c>
    </row>
    <row r="8875">
      <c r="A8875" s="4">
        <v>2315.0</v>
      </c>
      <c r="B8875" s="5" t="s">
        <v>45270</v>
      </c>
      <c r="C8875" s="5" t="s">
        <v>45271</v>
      </c>
      <c r="D8875" s="6" t="s">
        <v>43406</v>
      </c>
      <c r="E8875" s="5" t="s">
        <v>29573</v>
      </c>
      <c r="F8875" s="5" t="s">
        <v>29573</v>
      </c>
      <c r="G8875" s="6" t="s">
        <v>45272</v>
      </c>
      <c r="H8875" s="7" t="s">
        <v>45273</v>
      </c>
      <c r="I8875" s="8" t="s">
        <v>45274</v>
      </c>
      <c r="J8875" s="5" t="s">
        <v>93</v>
      </c>
      <c r="K8875" s="5" t="s">
        <v>4985</v>
      </c>
    </row>
    <row r="8876">
      <c r="A8876" s="4">
        <v>2314.0</v>
      </c>
      <c r="B8876" s="5" t="s">
        <v>7162</v>
      </c>
      <c r="C8876" s="5" t="s">
        <v>45275</v>
      </c>
      <c r="D8876" s="6" t="s">
        <v>43406</v>
      </c>
      <c r="E8876" s="5" t="s">
        <v>29573</v>
      </c>
      <c r="F8876" s="5" t="s">
        <v>29573</v>
      </c>
      <c r="G8876" s="6" t="s">
        <v>45276</v>
      </c>
      <c r="H8876" s="5" t="s">
        <v>44725</v>
      </c>
      <c r="I8876" s="8" t="s">
        <v>44726</v>
      </c>
      <c r="J8876" s="5" t="s">
        <v>42</v>
      </c>
      <c r="K8876" s="5" t="s">
        <v>529</v>
      </c>
    </row>
    <row r="8877">
      <c r="A8877" s="4">
        <v>2313.0</v>
      </c>
      <c r="B8877" s="5" t="s">
        <v>45277</v>
      </c>
      <c r="C8877" s="5" t="s">
        <v>45278</v>
      </c>
      <c r="D8877" s="6" t="s">
        <v>43406</v>
      </c>
      <c r="E8877" s="5" t="s">
        <v>29573</v>
      </c>
      <c r="F8877" s="5" t="s">
        <v>29573</v>
      </c>
      <c r="G8877" s="6" t="s">
        <v>45279</v>
      </c>
      <c r="H8877" s="5" t="s">
        <v>45280</v>
      </c>
      <c r="I8877" s="8" t="s">
        <v>45281</v>
      </c>
      <c r="J8877" s="5" t="s">
        <v>51</v>
      </c>
      <c r="K8877" s="5" t="s">
        <v>2513</v>
      </c>
    </row>
    <row r="8878">
      <c r="A8878" s="4">
        <v>2312.0</v>
      </c>
      <c r="B8878" s="5" t="s">
        <v>45282</v>
      </c>
      <c r="C8878" s="5" t="s">
        <v>45283</v>
      </c>
      <c r="D8878" s="6" t="s">
        <v>43406</v>
      </c>
      <c r="E8878" s="5" t="s">
        <v>29573</v>
      </c>
      <c r="F8878" s="5" t="s">
        <v>29573</v>
      </c>
      <c r="G8878" s="6" t="s">
        <v>45284</v>
      </c>
      <c r="H8878" s="7" t="s">
        <v>45285</v>
      </c>
      <c r="I8878" s="8" t="str">
        <f>LOWER(SUBSTITUTE(SUBSTITUTE(SUBSTITUTE(SUBSTITUTE(SUBSTITUTE(SUBSTITUTE(SUBSTITUTE(B8878,"S.L.",""),"SL",""),"S.A.",""),"SA","")," ",""),".",""),",",""))&amp;".com"</f>
        <v>bedandbreakfastvialaietana.com</v>
      </c>
      <c r="J8878" s="5" t="s">
        <v>51</v>
      </c>
      <c r="K8878" s="5" t="s">
        <v>152</v>
      </c>
    </row>
    <row r="8879">
      <c r="A8879" s="4">
        <v>2311.0</v>
      </c>
      <c r="B8879" s="5" t="s">
        <v>45286</v>
      </c>
      <c r="C8879" s="5" t="s">
        <v>45287</v>
      </c>
      <c r="D8879" s="6" t="s">
        <v>41911</v>
      </c>
      <c r="E8879" s="5" t="s">
        <v>29573</v>
      </c>
      <c r="F8879" s="5" t="s">
        <v>29573</v>
      </c>
      <c r="G8879" s="6" t="s">
        <v>45288</v>
      </c>
      <c r="H8879" s="7" t="s">
        <v>45289</v>
      </c>
      <c r="I8879" s="8" t="s">
        <v>45290</v>
      </c>
      <c r="J8879" s="5" t="s">
        <v>108</v>
      </c>
      <c r="K8879" s="5" t="s">
        <v>921</v>
      </c>
    </row>
    <row r="8880">
      <c r="A8880" s="4">
        <v>2310.0</v>
      </c>
      <c r="B8880" s="5" t="s">
        <v>45291</v>
      </c>
      <c r="C8880" s="5" t="s">
        <v>45292</v>
      </c>
      <c r="D8880" s="6" t="s">
        <v>43406</v>
      </c>
      <c r="E8880" s="5" t="s">
        <v>29573</v>
      </c>
      <c r="F8880" s="5" t="s">
        <v>29573</v>
      </c>
      <c r="G8880" s="6" t="s">
        <v>45293</v>
      </c>
      <c r="H8880" s="7" t="s">
        <v>45294</v>
      </c>
      <c r="I8880" s="8" t="str">
        <f t="shared" ref="I8880:I8881" si="94">LOWER(SUBSTITUTE(SUBSTITUTE(SUBSTITUTE(SUBSTITUTE(SUBSTITUTE(SUBSTITUTE(SUBSTITUTE(B8880,"S.L.",""),"SL",""),"S.A.",""),"SA","")," ",""),".",""),",",""))&amp;".com"</f>
        <v>haciendalabuticaria.com</v>
      </c>
      <c r="J8880" s="5" t="s">
        <v>42</v>
      </c>
      <c r="K8880" s="4" t="s">
        <v>42</v>
      </c>
    </row>
    <row r="8881">
      <c r="A8881" s="4">
        <v>2309.0</v>
      </c>
      <c r="B8881" s="5" t="s">
        <v>45295</v>
      </c>
      <c r="C8881" s="5" t="s">
        <v>45296</v>
      </c>
      <c r="D8881" s="6" t="s">
        <v>41911</v>
      </c>
      <c r="E8881" s="5" t="s">
        <v>29573</v>
      </c>
      <c r="F8881" s="5" t="s">
        <v>29573</v>
      </c>
      <c r="G8881" s="6" t="s">
        <v>45297</v>
      </c>
      <c r="H8881" s="7" t="s">
        <v>45298</v>
      </c>
      <c r="I8881" s="8" t="str">
        <f t="shared" si="94"/>
        <v>sogamanresidencial.com</v>
      </c>
      <c r="J8881" s="5" t="s">
        <v>51</v>
      </c>
      <c r="K8881" s="4" t="s">
        <v>42</v>
      </c>
    </row>
    <row r="8882">
      <c r="A8882" s="4">
        <v>2308.0</v>
      </c>
      <c r="B8882" s="5" t="s">
        <v>45299</v>
      </c>
      <c r="C8882" s="5" t="s">
        <v>45300</v>
      </c>
      <c r="D8882" s="6" t="s">
        <v>43768</v>
      </c>
      <c r="E8882" s="5" t="s">
        <v>43755</v>
      </c>
      <c r="F8882" s="5" t="s">
        <v>29573</v>
      </c>
      <c r="G8882" s="6" t="s">
        <v>45301</v>
      </c>
      <c r="H8882" s="5" t="s">
        <v>45302</v>
      </c>
      <c r="I8882" s="8" t="s">
        <v>45303</v>
      </c>
      <c r="J8882" s="5" t="s">
        <v>42</v>
      </c>
      <c r="K8882" s="4" t="s">
        <v>42</v>
      </c>
    </row>
    <row r="8883">
      <c r="A8883" s="4">
        <v>2307.0</v>
      </c>
      <c r="B8883" s="5" t="s">
        <v>45304</v>
      </c>
      <c r="C8883" s="5" t="s">
        <v>45305</v>
      </c>
      <c r="D8883" s="6" t="s">
        <v>43461</v>
      </c>
      <c r="E8883" s="5" t="s">
        <v>29573</v>
      </c>
      <c r="F8883" s="5" t="s">
        <v>29573</v>
      </c>
      <c r="G8883" s="6" t="s">
        <v>45306</v>
      </c>
      <c r="H8883" s="5" t="s">
        <v>45307</v>
      </c>
      <c r="I8883" s="8" t="s">
        <v>6594</v>
      </c>
      <c r="J8883" s="5" t="s">
        <v>463</v>
      </c>
      <c r="K8883" s="5" t="s">
        <v>7591</v>
      </c>
    </row>
    <row r="8884">
      <c r="A8884" s="4">
        <v>2305.0</v>
      </c>
      <c r="B8884" s="5" t="s">
        <v>45308</v>
      </c>
      <c r="C8884" s="5" t="s">
        <v>45309</v>
      </c>
      <c r="D8884" s="6" t="s">
        <v>45310</v>
      </c>
      <c r="E8884" s="5" t="s">
        <v>29573</v>
      </c>
      <c r="F8884" s="5" t="s">
        <v>29573</v>
      </c>
      <c r="G8884" s="6" t="s">
        <v>45311</v>
      </c>
      <c r="H8884" s="5" t="s">
        <v>45312</v>
      </c>
      <c r="I8884" s="8" t="s">
        <v>13382</v>
      </c>
      <c r="J8884" s="5" t="s">
        <v>463</v>
      </c>
      <c r="K8884" s="5" t="s">
        <v>1415</v>
      </c>
    </row>
    <row r="8885">
      <c r="A8885" s="4">
        <v>2306.0</v>
      </c>
      <c r="B8885" s="5" t="s">
        <v>45308</v>
      </c>
      <c r="C8885" s="5" t="s">
        <v>45313</v>
      </c>
      <c r="D8885" s="6" t="s">
        <v>45310</v>
      </c>
      <c r="E8885" s="5" t="s">
        <v>29573</v>
      </c>
      <c r="F8885" s="5" t="s">
        <v>29573</v>
      </c>
      <c r="G8885" s="6" t="s">
        <v>45311</v>
      </c>
      <c r="H8885" s="11" t="s">
        <v>45314</v>
      </c>
      <c r="I8885" s="11" t="s">
        <v>45315</v>
      </c>
      <c r="J8885" s="5" t="s">
        <v>93</v>
      </c>
      <c r="K8885" s="5" t="s">
        <v>1415</v>
      </c>
    </row>
    <row r="8886">
      <c r="A8886" s="4">
        <v>2304.0</v>
      </c>
      <c r="B8886" s="5" t="s">
        <v>45316</v>
      </c>
      <c r="C8886" s="5" t="s">
        <v>45317</v>
      </c>
      <c r="D8886" s="6" t="s">
        <v>43626</v>
      </c>
      <c r="E8886" s="5" t="s">
        <v>29573</v>
      </c>
      <c r="F8886" s="5" t="s">
        <v>29573</v>
      </c>
      <c r="G8886" s="6" t="s">
        <v>45318</v>
      </c>
      <c r="H8886" s="5" t="s">
        <v>45319</v>
      </c>
      <c r="I8886" s="8" t="s">
        <v>45320</v>
      </c>
      <c r="J8886" s="5" t="s">
        <v>463</v>
      </c>
      <c r="K8886" s="4" t="s">
        <v>42</v>
      </c>
    </row>
    <row r="8887">
      <c r="A8887" s="4">
        <v>2303.0</v>
      </c>
      <c r="B8887" s="5" t="s">
        <v>45321</v>
      </c>
      <c r="C8887" s="5" t="s">
        <v>45322</v>
      </c>
      <c r="D8887" s="6" t="s">
        <v>44349</v>
      </c>
      <c r="E8887" s="5" t="s">
        <v>43755</v>
      </c>
      <c r="F8887" s="5" t="s">
        <v>29573</v>
      </c>
      <c r="G8887" s="6" t="s">
        <v>45323</v>
      </c>
      <c r="H8887" s="5" t="s">
        <v>45324</v>
      </c>
      <c r="I8887" s="8" t="s">
        <v>45325</v>
      </c>
      <c r="J8887" s="5" t="s">
        <v>463</v>
      </c>
      <c r="K8887" s="4" t="s">
        <v>42</v>
      </c>
    </row>
    <row r="8888">
      <c r="A8888" s="4">
        <v>2302.0</v>
      </c>
      <c r="B8888" s="5" t="s">
        <v>45326</v>
      </c>
      <c r="C8888" s="5" t="s">
        <v>45327</v>
      </c>
      <c r="D8888" s="6" t="s">
        <v>43768</v>
      </c>
      <c r="E8888" s="5" t="s">
        <v>43755</v>
      </c>
      <c r="F8888" s="5" t="s">
        <v>29573</v>
      </c>
      <c r="G8888" s="6" t="s">
        <v>45328</v>
      </c>
      <c r="H8888" s="5" t="s">
        <v>27521</v>
      </c>
      <c r="I8888" s="8" t="s">
        <v>27522</v>
      </c>
      <c r="J8888" s="5" t="s">
        <v>42</v>
      </c>
      <c r="K8888" s="5" t="s">
        <v>1239</v>
      </c>
    </row>
    <row r="8889">
      <c r="A8889" s="4">
        <v>2300.0</v>
      </c>
      <c r="B8889" s="5" t="s">
        <v>45329</v>
      </c>
      <c r="C8889" s="5" t="s">
        <v>45330</v>
      </c>
      <c r="D8889" s="6" t="s">
        <v>44236</v>
      </c>
      <c r="E8889" s="5" t="s">
        <v>29573</v>
      </c>
      <c r="F8889" s="5" t="s">
        <v>29573</v>
      </c>
      <c r="G8889" s="6" t="s">
        <v>45331</v>
      </c>
      <c r="H8889" s="5" t="s">
        <v>26452</v>
      </c>
      <c r="I8889" s="8" t="s">
        <v>16958</v>
      </c>
      <c r="J8889" s="5" t="s">
        <v>463</v>
      </c>
      <c r="K8889" s="4" t="s">
        <v>42</v>
      </c>
    </row>
    <row r="8890">
      <c r="A8890" s="4">
        <v>2301.0</v>
      </c>
      <c r="B8890" s="5" t="s">
        <v>45332</v>
      </c>
      <c r="C8890" s="5" t="s">
        <v>45333</v>
      </c>
      <c r="D8890" s="6" t="s">
        <v>44349</v>
      </c>
      <c r="E8890" s="5" t="s">
        <v>43755</v>
      </c>
      <c r="F8890" s="5" t="s">
        <v>29573</v>
      </c>
      <c r="G8890" s="6" t="s">
        <v>45331</v>
      </c>
      <c r="H8890" s="5" t="s">
        <v>45334</v>
      </c>
      <c r="I8890" s="8" t="s">
        <v>43409</v>
      </c>
      <c r="J8890" s="5" t="s">
        <v>42</v>
      </c>
      <c r="K8890" s="5" t="s">
        <v>45335</v>
      </c>
    </row>
    <row r="8891">
      <c r="A8891" s="4">
        <v>2299.0</v>
      </c>
      <c r="B8891" s="5" t="s">
        <v>45336</v>
      </c>
      <c r="C8891" s="5" t="s">
        <v>45337</v>
      </c>
      <c r="D8891" s="6" t="s">
        <v>44266</v>
      </c>
      <c r="E8891" s="5" t="s">
        <v>29573</v>
      </c>
      <c r="F8891" s="5" t="s">
        <v>29573</v>
      </c>
      <c r="G8891" s="6" t="s">
        <v>45338</v>
      </c>
      <c r="H8891" s="7" t="s">
        <v>45339</v>
      </c>
      <c r="I8891" s="8" t="s">
        <v>45340</v>
      </c>
      <c r="J8891" s="5" t="s">
        <v>42</v>
      </c>
      <c r="K8891" s="5" t="s">
        <v>2201</v>
      </c>
    </row>
    <row r="8892">
      <c r="A8892" s="4">
        <v>2298.0</v>
      </c>
      <c r="B8892" s="5" t="s">
        <v>45341</v>
      </c>
      <c r="C8892" s="5" t="s">
        <v>45342</v>
      </c>
      <c r="D8892" s="6" t="s">
        <v>43060</v>
      </c>
      <c r="E8892" s="5" t="s">
        <v>29573</v>
      </c>
      <c r="F8892" s="5" t="s">
        <v>29573</v>
      </c>
      <c r="G8892" s="6" t="s">
        <v>45343</v>
      </c>
      <c r="H8892" s="5" t="s">
        <v>45344</v>
      </c>
      <c r="I8892" s="8" t="s">
        <v>45345</v>
      </c>
      <c r="J8892" s="5" t="s">
        <v>42</v>
      </c>
      <c r="K8892" s="5" t="s">
        <v>5480</v>
      </c>
    </row>
    <row r="8893">
      <c r="A8893" s="4">
        <v>2297.0</v>
      </c>
      <c r="B8893" s="5" t="s">
        <v>45346</v>
      </c>
      <c r="C8893" s="5" t="s">
        <v>45347</v>
      </c>
      <c r="D8893" s="6" t="s">
        <v>42714</v>
      </c>
      <c r="E8893" s="5" t="s">
        <v>29573</v>
      </c>
      <c r="F8893" s="5" t="s">
        <v>29573</v>
      </c>
      <c r="G8893" s="6" t="s">
        <v>45348</v>
      </c>
      <c r="H8893" s="5" t="s">
        <v>45349</v>
      </c>
      <c r="I8893" s="8" t="s">
        <v>45350</v>
      </c>
      <c r="J8893" s="5" t="s">
        <v>93</v>
      </c>
      <c r="K8893" s="5" t="s">
        <v>1198</v>
      </c>
    </row>
    <row r="8894">
      <c r="A8894" s="4">
        <v>2296.0</v>
      </c>
      <c r="B8894" s="5" t="s">
        <v>45351</v>
      </c>
      <c r="C8894" s="5" t="s">
        <v>45352</v>
      </c>
      <c r="D8894" s="6" t="s">
        <v>44723</v>
      </c>
      <c r="E8894" s="5" t="s">
        <v>29573</v>
      </c>
      <c r="F8894" s="5" t="s">
        <v>29573</v>
      </c>
      <c r="G8894" s="6" t="s">
        <v>45353</v>
      </c>
      <c r="H8894" s="5" t="s">
        <v>45354</v>
      </c>
      <c r="I8894" s="8" t="s">
        <v>3122</v>
      </c>
      <c r="J8894" s="5" t="s">
        <v>108</v>
      </c>
      <c r="K8894" s="5" t="s">
        <v>1198</v>
      </c>
    </row>
    <row r="8895">
      <c r="A8895" s="4">
        <v>2295.0</v>
      </c>
      <c r="B8895" s="5" t="s">
        <v>45355</v>
      </c>
      <c r="C8895" s="5" t="s">
        <v>45356</v>
      </c>
      <c r="D8895" s="6" t="s">
        <v>44723</v>
      </c>
      <c r="E8895" s="5" t="s">
        <v>29573</v>
      </c>
      <c r="F8895" s="5" t="s">
        <v>29573</v>
      </c>
      <c r="G8895" s="6" t="s">
        <v>45357</v>
      </c>
      <c r="H8895" s="5" t="s">
        <v>45358</v>
      </c>
      <c r="I8895" s="8" t="s">
        <v>45359</v>
      </c>
      <c r="J8895" s="5" t="s">
        <v>42</v>
      </c>
      <c r="K8895" s="5" t="s">
        <v>218</v>
      </c>
    </row>
    <row r="8896">
      <c r="A8896" s="4">
        <v>2294.0</v>
      </c>
      <c r="B8896" s="5" t="s">
        <v>44842</v>
      </c>
      <c r="C8896" s="5" t="s">
        <v>45360</v>
      </c>
      <c r="D8896" s="6" t="s">
        <v>42483</v>
      </c>
      <c r="E8896" s="5" t="s">
        <v>29573</v>
      </c>
      <c r="F8896" s="5" t="s">
        <v>29573</v>
      </c>
      <c r="G8896" s="6" t="s">
        <v>45361</v>
      </c>
      <c r="H8896" s="4" t="s">
        <v>45362</v>
      </c>
      <c r="I8896" s="11" t="s">
        <v>45363</v>
      </c>
      <c r="J8896" s="5" t="s">
        <v>42</v>
      </c>
      <c r="K8896" s="4" t="s">
        <v>42</v>
      </c>
    </row>
    <row r="8897">
      <c r="A8897" s="4">
        <v>2293.0</v>
      </c>
      <c r="B8897" s="5" t="s">
        <v>45364</v>
      </c>
      <c r="C8897" s="5" t="s">
        <v>45365</v>
      </c>
      <c r="D8897" s="6" t="s">
        <v>43418</v>
      </c>
      <c r="E8897" s="5" t="s">
        <v>29573</v>
      </c>
      <c r="F8897" s="5" t="s">
        <v>29573</v>
      </c>
      <c r="G8897" s="6" t="s">
        <v>45366</v>
      </c>
      <c r="H8897" s="5" t="s">
        <v>45367</v>
      </c>
      <c r="I8897" s="9" t="s">
        <v>45368</v>
      </c>
      <c r="J8897" s="5" t="s">
        <v>42</v>
      </c>
      <c r="K8897" s="5" t="s">
        <v>21601</v>
      </c>
    </row>
    <row r="8898">
      <c r="A8898" s="4">
        <v>2292.0</v>
      </c>
      <c r="B8898" s="5" t="s">
        <v>45369</v>
      </c>
      <c r="C8898" s="5" t="s">
        <v>45370</v>
      </c>
      <c r="D8898" s="6" t="s">
        <v>43580</v>
      </c>
      <c r="E8898" s="5" t="s">
        <v>29573</v>
      </c>
      <c r="F8898" s="5" t="s">
        <v>29573</v>
      </c>
      <c r="G8898" s="6" t="s">
        <v>45371</v>
      </c>
      <c r="H8898" s="4" t="s">
        <v>45372</v>
      </c>
      <c r="I8898" s="8" t="s">
        <v>45373</v>
      </c>
      <c r="J8898" s="5" t="s">
        <v>108</v>
      </c>
      <c r="K8898" s="5" t="s">
        <v>2456</v>
      </c>
    </row>
    <row r="8899">
      <c r="A8899" s="4">
        <v>2291.0</v>
      </c>
      <c r="B8899" s="5" t="s">
        <v>45374</v>
      </c>
      <c r="C8899" s="5" t="s">
        <v>45375</v>
      </c>
      <c r="D8899" s="6" t="s">
        <v>41911</v>
      </c>
      <c r="E8899" s="5" t="s">
        <v>29573</v>
      </c>
      <c r="F8899" s="5" t="s">
        <v>29573</v>
      </c>
      <c r="G8899" s="6" t="s">
        <v>45376</v>
      </c>
      <c r="H8899" s="7" t="s">
        <v>45377</v>
      </c>
      <c r="I8899" s="8" t="str">
        <f>LOWER(SUBSTITUTE(SUBSTITUTE(SUBSTITUTE(SUBSTITUTE(SUBSTITUTE(SUBSTITUTE(SUBSTITUTE(B8899,"S.L.",""),"SL",""),"S.A.",""),"SA","")," ",""),".",""),",",""))&amp;".com"</f>
        <v>apolo10.com</v>
      </c>
      <c r="J8899" s="5" t="s">
        <v>42</v>
      </c>
      <c r="K8899" s="4" t="s">
        <v>42</v>
      </c>
    </row>
    <row r="8900">
      <c r="A8900" s="4">
        <v>2290.0</v>
      </c>
      <c r="B8900" s="5" t="s">
        <v>45378</v>
      </c>
      <c r="C8900" s="5" t="s">
        <v>45379</v>
      </c>
      <c r="D8900" s="6" t="s">
        <v>43250</v>
      </c>
      <c r="E8900" s="5" t="s">
        <v>43251</v>
      </c>
      <c r="F8900" s="5" t="s">
        <v>29573</v>
      </c>
      <c r="G8900" s="6" t="s">
        <v>45380</v>
      </c>
      <c r="H8900" s="5" t="s">
        <v>45381</v>
      </c>
      <c r="I8900" s="8" t="s">
        <v>45382</v>
      </c>
      <c r="J8900" s="5" t="s">
        <v>463</v>
      </c>
      <c r="K8900" s="4" t="s">
        <v>42</v>
      </c>
    </row>
    <row r="8901">
      <c r="A8901" s="4">
        <v>2289.0</v>
      </c>
      <c r="B8901" s="5" t="s">
        <v>45383</v>
      </c>
      <c r="C8901" s="5" t="s">
        <v>45384</v>
      </c>
      <c r="D8901" s="6" t="s">
        <v>42483</v>
      </c>
      <c r="E8901" s="5" t="s">
        <v>29573</v>
      </c>
      <c r="F8901" s="5" t="s">
        <v>29573</v>
      </c>
      <c r="G8901" s="6" t="s">
        <v>45385</v>
      </c>
      <c r="H8901" s="5" t="s">
        <v>45386</v>
      </c>
      <c r="I8901" s="8" t="s">
        <v>42214</v>
      </c>
      <c r="J8901" s="5" t="s">
        <v>42</v>
      </c>
      <c r="K8901" s="5" t="s">
        <v>679</v>
      </c>
    </row>
    <row r="8902">
      <c r="A8902" s="4">
        <v>2288.0</v>
      </c>
      <c r="B8902" s="5" t="s">
        <v>45387</v>
      </c>
      <c r="C8902" s="5" t="s">
        <v>45388</v>
      </c>
      <c r="D8902" s="6" t="s">
        <v>44236</v>
      </c>
      <c r="E8902" s="5" t="s">
        <v>29573</v>
      </c>
      <c r="F8902" s="5" t="s">
        <v>29573</v>
      </c>
      <c r="G8902" s="6" t="s">
        <v>45389</v>
      </c>
      <c r="H8902" s="4" t="s">
        <v>45390</v>
      </c>
      <c r="I8902" s="11" t="s">
        <v>45391</v>
      </c>
      <c r="J8902" s="5" t="s">
        <v>42</v>
      </c>
      <c r="K8902" s="4" t="s">
        <v>42</v>
      </c>
    </row>
    <row r="8903">
      <c r="A8903" s="4">
        <v>2287.0</v>
      </c>
      <c r="B8903" s="5" t="s">
        <v>45392</v>
      </c>
      <c r="C8903" s="5" t="s">
        <v>45393</v>
      </c>
      <c r="D8903" s="6" t="s">
        <v>43626</v>
      </c>
      <c r="E8903" s="5" t="s">
        <v>29573</v>
      </c>
      <c r="F8903" s="5" t="s">
        <v>29573</v>
      </c>
      <c r="G8903" s="6" t="s">
        <v>45394</v>
      </c>
      <c r="H8903" s="5" t="s">
        <v>45395</v>
      </c>
      <c r="I8903" s="8" t="s">
        <v>45396</v>
      </c>
      <c r="J8903" s="5" t="s">
        <v>108</v>
      </c>
      <c r="K8903" s="5" t="s">
        <v>2513</v>
      </c>
    </row>
    <row r="8904">
      <c r="A8904" s="4">
        <v>2286.0</v>
      </c>
      <c r="B8904" s="5" t="s">
        <v>45397</v>
      </c>
      <c r="C8904" s="5" t="s">
        <v>45398</v>
      </c>
      <c r="D8904" s="6" t="s">
        <v>43626</v>
      </c>
      <c r="E8904" s="5" t="s">
        <v>29573</v>
      </c>
      <c r="F8904" s="5" t="s">
        <v>29573</v>
      </c>
      <c r="G8904" s="6" t="s">
        <v>45399</v>
      </c>
      <c r="H8904" s="5" t="s">
        <v>45400</v>
      </c>
      <c r="I8904" s="8" t="s">
        <v>3103</v>
      </c>
      <c r="J8904" s="5" t="s">
        <v>93</v>
      </c>
      <c r="K8904" s="5" t="s">
        <v>7856</v>
      </c>
    </row>
    <row r="8905">
      <c r="A8905" s="4">
        <v>2285.0</v>
      </c>
      <c r="B8905" s="5" t="s">
        <v>45401</v>
      </c>
      <c r="C8905" s="5" t="s">
        <v>45402</v>
      </c>
      <c r="D8905" s="6" t="s">
        <v>43626</v>
      </c>
      <c r="E8905" s="5" t="s">
        <v>29573</v>
      </c>
      <c r="F8905" s="5" t="s">
        <v>29573</v>
      </c>
      <c r="G8905" s="6" t="s">
        <v>45403</v>
      </c>
      <c r="H8905" s="5" t="s">
        <v>45404</v>
      </c>
      <c r="I8905" s="8" t="s">
        <v>45405</v>
      </c>
      <c r="J8905" s="5" t="s">
        <v>463</v>
      </c>
      <c r="K8905" s="5" t="s">
        <v>711</v>
      </c>
    </row>
    <row r="8906">
      <c r="A8906" s="4">
        <v>2284.0</v>
      </c>
      <c r="B8906" s="5" t="s">
        <v>45406</v>
      </c>
      <c r="C8906" s="5" t="s">
        <v>45407</v>
      </c>
      <c r="D8906" s="6" t="s">
        <v>43626</v>
      </c>
      <c r="E8906" s="5" t="s">
        <v>29573</v>
      </c>
      <c r="F8906" s="5" t="s">
        <v>29573</v>
      </c>
      <c r="G8906" s="6" t="s">
        <v>45408</v>
      </c>
      <c r="H8906" s="7" t="s">
        <v>45409</v>
      </c>
      <c r="I8906" s="4" t="str">
        <f>LOWER(SUBSTITUTE(SUBSTITUTE(SUBSTITUTE(SUBSTITUTE(SUBSTITUTE(SUBSTITUTE(SUBSTITUTE(B8906,"S.L.",""),"SL",""),"S.A.",""),"SA","")," ",""),".",""),",",""))&amp;".com"</f>
        <v>aparthotelamérica.com</v>
      </c>
      <c r="J8906" s="5" t="s">
        <v>93</v>
      </c>
      <c r="K8906" s="5" t="s">
        <v>2456</v>
      </c>
    </row>
    <row r="8907">
      <c r="A8907" s="4">
        <v>2283.0</v>
      </c>
      <c r="B8907" s="5" t="s">
        <v>45410</v>
      </c>
      <c r="C8907" s="5" t="s">
        <v>45411</v>
      </c>
      <c r="D8907" s="6" t="s">
        <v>41911</v>
      </c>
      <c r="E8907" s="5" t="s">
        <v>29573</v>
      </c>
      <c r="F8907" s="5" t="s">
        <v>29573</v>
      </c>
      <c r="G8907" s="6" t="s">
        <v>45412</v>
      </c>
      <c r="H8907" s="7" t="s">
        <v>45413</v>
      </c>
      <c r="I8907" s="8" t="s">
        <v>45414</v>
      </c>
      <c r="J8907" s="5" t="s">
        <v>93</v>
      </c>
      <c r="K8907" s="5" t="s">
        <v>170</v>
      </c>
    </row>
    <row r="8908">
      <c r="A8908" s="4">
        <v>2282.0</v>
      </c>
      <c r="B8908" s="5" t="s">
        <v>45415</v>
      </c>
      <c r="C8908" s="5" t="s">
        <v>45416</v>
      </c>
      <c r="D8908" s="6" t="s">
        <v>43626</v>
      </c>
      <c r="E8908" s="5" t="s">
        <v>29573</v>
      </c>
      <c r="F8908" s="5" t="s">
        <v>29573</v>
      </c>
      <c r="G8908" s="6" t="s">
        <v>45417</v>
      </c>
      <c r="H8908" s="5" t="s">
        <v>45418</v>
      </c>
      <c r="I8908" s="8" t="s">
        <v>45419</v>
      </c>
      <c r="J8908" s="5" t="s">
        <v>108</v>
      </c>
      <c r="K8908" s="5" t="s">
        <v>1415</v>
      </c>
    </row>
    <row r="8909">
      <c r="A8909" s="4">
        <v>2281.0</v>
      </c>
      <c r="B8909" s="5" t="s">
        <v>45420</v>
      </c>
      <c r="C8909" s="5" t="s">
        <v>45421</v>
      </c>
      <c r="D8909" s="6" t="s">
        <v>43626</v>
      </c>
      <c r="E8909" s="5" t="s">
        <v>29573</v>
      </c>
      <c r="F8909" s="5" t="s">
        <v>29573</v>
      </c>
      <c r="G8909" s="6" t="s">
        <v>45422</v>
      </c>
      <c r="H8909" s="5" t="s">
        <v>45423</v>
      </c>
      <c r="I8909" s="8" t="s">
        <v>45424</v>
      </c>
      <c r="J8909" s="5" t="s">
        <v>93</v>
      </c>
      <c r="K8909" s="5" t="s">
        <v>109</v>
      </c>
    </row>
    <row r="8910">
      <c r="A8910" s="4">
        <v>2280.0</v>
      </c>
      <c r="B8910" s="5" t="s">
        <v>45425</v>
      </c>
      <c r="C8910" s="5" t="s">
        <v>45426</v>
      </c>
      <c r="D8910" s="6" t="s">
        <v>43626</v>
      </c>
      <c r="E8910" s="5" t="s">
        <v>29573</v>
      </c>
      <c r="F8910" s="5" t="s">
        <v>29573</v>
      </c>
      <c r="G8910" s="6" t="s">
        <v>45427</v>
      </c>
      <c r="H8910" s="5" t="s">
        <v>45428</v>
      </c>
      <c r="I8910" s="8" t="s">
        <v>45429</v>
      </c>
      <c r="J8910" s="5" t="s">
        <v>93</v>
      </c>
      <c r="K8910" s="5" t="s">
        <v>2662</v>
      </c>
    </row>
    <row r="8911">
      <c r="A8911" s="4">
        <v>2279.0</v>
      </c>
      <c r="B8911" s="5" t="s">
        <v>45430</v>
      </c>
      <c r="C8911" s="5" t="s">
        <v>45431</v>
      </c>
      <c r="D8911" s="6" t="s">
        <v>45432</v>
      </c>
      <c r="E8911" s="5" t="s">
        <v>29573</v>
      </c>
      <c r="F8911" s="5" t="s">
        <v>29573</v>
      </c>
      <c r="G8911" s="6" t="s">
        <v>45433</v>
      </c>
      <c r="H8911" s="5" t="s">
        <v>45434</v>
      </c>
      <c r="I8911" s="8" t="s">
        <v>45435</v>
      </c>
      <c r="J8911" s="5" t="s">
        <v>93</v>
      </c>
      <c r="K8911" s="5" t="s">
        <v>52</v>
      </c>
    </row>
    <row r="8912">
      <c r="A8912" s="4">
        <v>2278.0</v>
      </c>
      <c r="B8912" s="5" t="s">
        <v>45436</v>
      </c>
      <c r="C8912" s="5" t="s">
        <v>45437</v>
      </c>
      <c r="D8912" s="6" t="s">
        <v>43657</v>
      </c>
      <c r="E8912" s="5" t="s">
        <v>43658</v>
      </c>
      <c r="F8912" s="5" t="s">
        <v>29573</v>
      </c>
      <c r="G8912" s="6" t="s">
        <v>45438</v>
      </c>
      <c r="H8912" s="5" t="s">
        <v>45439</v>
      </c>
      <c r="I8912" s="8" t="s">
        <v>45440</v>
      </c>
      <c r="J8912" s="5" t="s">
        <v>42</v>
      </c>
      <c r="K8912" s="5" t="s">
        <v>4672</v>
      </c>
    </row>
    <row r="8913">
      <c r="A8913" s="4">
        <v>2277.0</v>
      </c>
      <c r="B8913" s="5" t="s">
        <v>45441</v>
      </c>
      <c r="C8913" s="5" t="s">
        <v>45442</v>
      </c>
      <c r="D8913" s="6" t="s">
        <v>43202</v>
      </c>
      <c r="E8913" s="5" t="s">
        <v>29573</v>
      </c>
      <c r="F8913" s="5" t="s">
        <v>29573</v>
      </c>
      <c r="G8913" s="6" t="s">
        <v>45443</v>
      </c>
      <c r="H8913" s="5" t="s">
        <v>45444</v>
      </c>
      <c r="I8913" s="9" t="s">
        <v>45445</v>
      </c>
      <c r="J8913" s="5" t="s">
        <v>42</v>
      </c>
      <c r="K8913" s="5" t="s">
        <v>711</v>
      </c>
    </row>
    <row r="8914">
      <c r="A8914" s="4">
        <v>2276.0</v>
      </c>
      <c r="B8914" s="5" t="s">
        <v>45446</v>
      </c>
      <c r="C8914" s="5" t="s">
        <v>45447</v>
      </c>
      <c r="D8914" s="6" t="s">
        <v>43232</v>
      </c>
      <c r="E8914" s="5" t="s">
        <v>29573</v>
      </c>
      <c r="F8914" s="5" t="s">
        <v>29573</v>
      </c>
      <c r="G8914" s="6" t="s">
        <v>45448</v>
      </c>
      <c r="H8914" s="7" t="s">
        <v>45449</v>
      </c>
      <c r="I8914" s="8" t="s">
        <v>10845</v>
      </c>
      <c r="J8914" s="5" t="s">
        <v>108</v>
      </c>
      <c r="K8914" s="4" t="s">
        <v>42</v>
      </c>
    </row>
    <row r="8915">
      <c r="A8915" s="4">
        <v>2275.0</v>
      </c>
      <c r="B8915" s="5" t="s">
        <v>45450</v>
      </c>
      <c r="C8915" s="5" t="s">
        <v>45451</v>
      </c>
      <c r="D8915" s="6" t="s">
        <v>43699</v>
      </c>
      <c r="E8915" s="5" t="s">
        <v>29573</v>
      </c>
      <c r="F8915" s="5" t="s">
        <v>29573</v>
      </c>
      <c r="G8915" s="6" t="s">
        <v>45452</v>
      </c>
      <c r="H8915" s="5" t="s">
        <v>26452</v>
      </c>
      <c r="I8915" s="8" t="s">
        <v>11113</v>
      </c>
      <c r="J8915" s="5" t="s">
        <v>42</v>
      </c>
      <c r="K8915" s="5" t="s">
        <v>711</v>
      </c>
    </row>
    <row r="8916">
      <c r="A8916" s="4">
        <v>2274.0</v>
      </c>
      <c r="B8916" s="5" t="s">
        <v>45453</v>
      </c>
      <c r="C8916" s="5" t="s">
        <v>45454</v>
      </c>
      <c r="D8916" s="6" t="s">
        <v>43596</v>
      </c>
      <c r="E8916" s="5" t="s">
        <v>29573</v>
      </c>
      <c r="F8916" s="5" t="s">
        <v>29573</v>
      </c>
      <c r="G8916" s="6" t="s">
        <v>45455</v>
      </c>
      <c r="H8916" s="7" t="s">
        <v>45456</v>
      </c>
      <c r="I8916" s="11" t="s">
        <v>45457</v>
      </c>
      <c r="J8916" s="5" t="s">
        <v>93</v>
      </c>
      <c r="K8916" s="5" t="s">
        <v>6308</v>
      </c>
    </row>
    <row r="8917">
      <c r="A8917" s="4">
        <v>2273.0</v>
      </c>
      <c r="B8917" s="5" t="s">
        <v>45458</v>
      </c>
      <c r="C8917" s="5" t="s">
        <v>45459</v>
      </c>
      <c r="D8917" s="6" t="s">
        <v>43060</v>
      </c>
      <c r="E8917" s="5" t="s">
        <v>29573</v>
      </c>
      <c r="F8917" s="5" t="s">
        <v>29573</v>
      </c>
      <c r="G8917" s="6" t="s">
        <v>45460</v>
      </c>
      <c r="H8917" s="7" t="s">
        <v>45461</v>
      </c>
      <c r="I8917" s="8" t="s">
        <v>45462</v>
      </c>
      <c r="J8917" s="5" t="s">
        <v>42</v>
      </c>
      <c r="K8917" s="5" t="s">
        <v>2456</v>
      </c>
    </row>
    <row r="8918">
      <c r="A8918" s="4">
        <v>2272.0</v>
      </c>
      <c r="B8918" s="5" t="s">
        <v>45463</v>
      </c>
      <c r="C8918" s="5" t="s">
        <v>45464</v>
      </c>
      <c r="D8918" s="6" t="s">
        <v>42483</v>
      </c>
      <c r="E8918" s="5" t="s">
        <v>29573</v>
      </c>
      <c r="F8918" s="5" t="s">
        <v>29573</v>
      </c>
      <c r="G8918" s="6" t="s">
        <v>45465</v>
      </c>
      <c r="H8918" s="5" t="s">
        <v>45466</v>
      </c>
      <c r="I8918" s="8" t="s">
        <v>45467</v>
      </c>
      <c r="J8918" s="5" t="s">
        <v>42</v>
      </c>
      <c r="K8918" s="5" t="s">
        <v>1421</v>
      </c>
    </row>
    <row r="8919">
      <c r="A8919" s="4">
        <v>2271.0</v>
      </c>
      <c r="B8919" s="5" t="s">
        <v>45468</v>
      </c>
      <c r="C8919" s="5" t="s">
        <v>45469</v>
      </c>
      <c r="D8919" s="6" t="s">
        <v>41911</v>
      </c>
      <c r="E8919" s="5" t="s">
        <v>29573</v>
      </c>
      <c r="F8919" s="5" t="s">
        <v>29573</v>
      </c>
      <c r="G8919" s="6" t="s">
        <v>45470</v>
      </c>
      <c r="H8919" s="5" t="s">
        <v>45471</v>
      </c>
      <c r="I8919" s="8" t="s">
        <v>10039</v>
      </c>
      <c r="J8919" s="5" t="s">
        <v>42</v>
      </c>
      <c r="K8919" s="5" t="s">
        <v>498</v>
      </c>
    </row>
    <row r="8920">
      <c r="A8920" s="4">
        <v>2270.0</v>
      </c>
      <c r="B8920" s="5" t="s">
        <v>45472</v>
      </c>
      <c r="C8920" s="5" t="s">
        <v>45473</v>
      </c>
      <c r="D8920" s="6" t="s">
        <v>43699</v>
      </c>
      <c r="E8920" s="5" t="s">
        <v>29573</v>
      </c>
      <c r="F8920" s="5" t="s">
        <v>29573</v>
      </c>
      <c r="G8920" s="6" t="s">
        <v>45474</v>
      </c>
      <c r="H8920" s="5" t="s">
        <v>45475</v>
      </c>
      <c r="I8920" s="8" t="s">
        <v>45476</v>
      </c>
      <c r="J8920" s="5" t="s">
        <v>93</v>
      </c>
      <c r="K8920" s="4" t="s">
        <v>42</v>
      </c>
    </row>
    <row r="8921">
      <c r="A8921" s="4">
        <v>2268.0</v>
      </c>
      <c r="B8921" s="5" t="s">
        <v>45477</v>
      </c>
      <c r="C8921" s="5" t="s">
        <v>45478</v>
      </c>
      <c r="D8921" s="6" t="s">
        <v>43406</v>
      </c>
      <c r="E8921" s="5" t="s">
        <v>29573</v>
      </c>
      <c r="F8921" s="5" t="s">
        <v>29573</v>
      </c>
      <c r="G8921" s="6" t="s">
        <v>45479</v>
      </c>
      <c r="H8921" s="5" t="s">
        <v>45480</v>
      </c>
      <c r="I8921" s="8" t="s">
        <v>13382</v>
      </c>
      <c r="J8921" s="5" t="s">
        <v>42</v>
      </c>
      <c r="K8921" s="5" t="s">
        <v>5485</v>
      </c>
    </row>
    <row r="8922">
      <c r="A8922" s="4">
        <v>2269.0</v>
      </c>
      <c r="B8922" s="5" t="s">
        <v>45481</v>
      </c>
      <c r="C8922" s="5" t="s">
        <v>45482</v>
      </c>
      <c r="D8922" s="6" t="s">
        <v>45310</v>
      </c>
      <c r="E8922" s="5" t="s">
        <v>29573</v>
      </c>
      <c r="F8922" s="5" t="s">
        <v>29573</v>
      </c>
      <c r="G8922" s="6" t="s">
        <v>45479</v>
      </c>
      <c r="H8922" s="5" t="s">
        <v>45483</v>
      </c>
      <c r="I8922" s="8" t="s">
        <v>45484</v>
      </c>
      <c r="J8922" s="5" t="s">
        <v>108</v>
      </c>
      <c r="K8922" s="4" t="s">
        <v>42</v>
      </c>
    </row>
    <row r="8923">
      <c r="A8923" s="4">
        <v>2267.0</v>
      </c>
      <c r="B8923" s="5" t="s">
        <v>45485</v>
      </c>
      <c r="C8923" s="5" t="s">
        <v>45486</v>
      </c>
      <c r="D8923" s="6" t="s">
        <v>43626</v>
      </c>
      <c r="E8923" s="5" t="s">
        <v>29573</v>
      </c>
      <c r="F8923" s="5" t="s">
        <v>29573</v>
      </c>
      <c r="G8923" s="6" t="s">
        <v>45487</v>
      </c>
      <c r="H8923" s="5" t="s">
        <v>45488</v>
      </c>
      <c r="I8923" s="8" t="s">
        <v>45489</v>
      </c>
      <c r="J8923" s="5" t="s">
        <v>93</v>
      </c>
      <c r="K8923" s="5" t="s">
        <v>5713</v>
      </c>
    </row>
    <row r="8924">
      <c r="A8924" s="4">
        <v>2266.0</v>
      </c>
      <c r="B8924" s="5" t="s">
        <v>45490</v>
      </c>
      <c r="C8924" s="5" t="s">
        <v>45491</v>
      </c>
      <c r="D8924" s="6" t="s">
        <v>41911</v>
      </c>
      <c r="E8924" s="5" t="s">
        <v>29573</v>
      </c>
      <c r="F8924" s="5" t="s">
        <v>29573</v>
      </c>
      <c r="G8924" s="6" t="s">
        <v>45492</v>
      </c>
      <c r="H8924" s="7" t="s">
        <v>45493</v>
      </c>
      <c r="I8924" s="8" t="str">
        <f>LOWER(SUBSTITUTE(SUBSTITUTE(SUBSTITUTE(SUBSTITUTE(SUBSTITUTE(SUBSTITUTE(SUBSTITUTE(B8924,"S.L.",""),"SL",""),"S.A.",""),"SA","")," ",""),".",""),",",""))&amp;".com"</f>
        <v>normakohmke.com</v>
      </c>
      <c r="J8924" s="5" t="s">
        <v>93</v>
      </c>
      <c r="K8924" s="4" t="s">
        <v>42</v>
      </c>
    </row>
    <row r="8925">
      <c r="A8925" s="4">
        <v>2265.0</v>
      </c>
      <c r="B8925" s="5" t="s">
        <v>45494</v>
      </c>
      <c r="C8925" s="5" t="s">
        <v>45495</v>
      </c>
      <c r="D8925" s="6" t="s">
        <v>43626</v>
      </c>
      <c r="E8925" s="5" t="s">
        <v>29573</v>
      </c>
      <c r="F8925" s="5" t="s">
        <v>29573</v>
      </c>
      <c r="G8925" s="6" t="s">
        <v>45496</v>
      </c>
      <c r="H8925" s="7" t="s">
        <v>45497</v>
      </c>
      <c r="I8925" s="8" t="s">
        <v>45498</v>
      </c>
      <c r="J8925" s="5" t="s">
        <v>93</v>
      </c>
      <c r="K8925" s="5" t="s">
        <v>1427</v>
      </c>
    </row>
    <row r="8926">
      <c r="A8926" s="4">
        <v>2264.0</v>
      </c>
      <c r="B8926" s="5" t="s">
        <v>45499</v>
      </c>
      <c r="C8926" s="5" t="s">
        <v>45500</v>
      </c>
      <c r="D8926" s="6" t="s">
        <v>43202</v>
      </c>
      <c r="E8926" s="5" t="s">
        <v>29573</v>
      </c>
      <c r="F8926" s="5" t="s">
        <v>29573</v>
      </c>
      <c r="G8926" s="6" t="s">
        <v>45501</v>
      </c>
      <c r="H8926" s="4" t="s">
        <v>45502</v>
      </c>
      <c r="I8926" s="11" t="s">
        <v>45503</v>
      </c>
      <c r="J8926" s="5" t="s">
        <v>108</v>
      </c>
      <c r="K8926" s="4" t="s">
        <v>42</v>
      </c>
    </row>
    <row r="8927">
      <c r="A8927" s="4">
        <v>2263.0</v>
      </c>
      <c r="B8927" s="5" t="s">
        <v>45504</v>
      </c>
      <c r="C8927" s="5" t="s">
        <v>45505</v>
      </c>
      <c r="D8927" s="6" t="s">
        <v>45310</v>
      </c>
      <c r="E8927" s="5" t="s">
        <v>29573</v>
      </c>
      <c r="F8927" s="5" t="s">
        <v>29573</v>
      </c>
      <c r="G8927" s="6" t="s">
        <v>45506</v>
      </c>
      <c r="H8927" s="5" t="s">
        <v>45507</v>
      </c>
      <c r="I8927" s="8" t="s">
        <v>45508</v>
      </c>
      <c r="J8927" s="5" t="s">
        <v>42</v>
      </c>
      <c r="K8927" s="5" t="s">
        <v>1014</v>
      </c>
    </row>
    <row r="8928">
      <c r="A8928" s="4">
        <v>2262.0</v>
      </c>
      <c r="B8928" s="5" t="s">
        <v>45509</v>
      </c>
      <c r="C8928" s="5" t="s">
        <v>45510</v>
      </c>
      <c r="D8928" s="6" t="s">
        <v>43418</v>
      </c>
      <c r="E8928" s="5" t="s">
        <v>29573</v>
      </c>
      <c r="F8928" s="5" t="s">
        <v>29573</v>
      </c>
      <c r="G8928" s="6" t="s">
        <v>45511</v>
      </c>
      <c r="H8928" s="7" t="s">
        <v>45512</v>
      </c>
      <c r="I8928" s="8" t="s">
        <v>45513</v>
      </c>
      <c r="J8928" s="5" t="s">
        <v>93</v>
      </c>
      <c r="K8928" s="5" t="s">
        <v>9041</v>
      </c>
    </row>
    <row r="8929">
      <c r="A8929" s="4">
        <v>2261.0</v>
      </c>
      <c r="B8929" s="5" t="s">
        <v>45514</v>
      </c>
      <c r="C8929" s="5" t="s">
        <v>45515</v>
      </c>
      <c r="D8929" s="6" t="s">
        <v>43580</v>
      </c>
      <c r="E8929" s="5" t="s">
        <v>29573</v>
      </c>
      <c r="F8929" s="5" t="s">
        <v>29573</v>
      </c>
      <c r="G8929" s="6" t="s">
        <v>45516</v>
      </c>
      <c r="H8929" s="5" t="s">
        <v>45517</v>
      </c>
      <c r="I8929" s="8" t="s">
        <v>11103</v>
      </c>
      <c r="J8929" s="5" t="s">
        <v>93</v>
      </c>
      <c r="K8929" s="5" t="s">
        <v>1663</v>
      </c>
    </row>
    <row r="8930">
      <c r="A8930" s="4">
        <v>2260.0</v>
      </c>
      <c r="B8930" s="5" t="s">
        <v>45518</v>
      </c>
      <c r="C8930" s="5" t="s">
        <v>45519</v>
      </c>
      <c r="D8930" s="6" t="s">
        <v>43580</v>
      </c>
      <c r="E8930" s="5" t="s">
        <v>29573</v>
      </c>
      <c r="F8930" s="5" t="s">
        <v>29573</v>
      </c>
      <c r="G8930" s="6" t="s">
        <v>45520</v>
      </c>
      <c r="H8930" s="5" t="s">
        <v>45521</v>
      </c>
      <c r="I8930" s="8" t="s">
        <v>10039</v>
      </c>
      <c r="J8930" s="5" t="s">
        <v>51</v>
      </c>
      <c r="K8930" s="5" t="s">
        <v>6308</v>
      </c>
    </row>
    <row r="8931">
      <c r="A8931" s="4">
        <v>2259.0</v>
      </c>
      <c r="B8931" s="5" t="s">
        <v>45522</v>
      </c>
      <c r="C8931" s="5" t="s">
        <v>45523</v>
      </c>
      <c r="D8931" s="6" t="s">
        <v>43406</v>
      </c>
      <c r="E8931" s="5" t="s">
        <v>29573</v>
      </c>
      <c r="F8931" s="5" t="s">
        <v>29573</v>
      </c>
      <c r="G8931" s="6" t="s">
        <v>45524</v>
      </c>
      <c r="H8931" s="5" t="s">
        <v>45525</v>
      </c>
      <c r="I8931" s="8" t="s">
        <v>45526</v>
      </c>
      <c r="J8931" s="5" t="s">
        <v>42</v>
      </c>
      <c r="K8931" s="4" t="s">
        <v>42</v>
      </c>
    </row>
    <row r="8932">
      <c r="A8932" s="4">
        <v>2258.0</v>
      </c>
      <c r="B8932" s="5" t="s">
        <v>45527</v>
      </c>
      <c r="C8932" s="5" t="s">
        <v>45528</v>
      </c>
      <c r="D8932" s="6" t="s">
        <v>42985</v>
      </c>
      <c r="E8932" s="5" t="s">
        <v>42530</v>
      </c>
      <c r="F8932" s="5" t="s">
        <v>29573</v>
      </c>
      <c r="G8932" s="6" t="s">
        <v>45529</v>
      </c>
      <c r="H8932" s="5" t="s">
        <v>45530</v>
      </c>
      <c r="I8932" s="8" t="s">
        <v>10027</v>
      </c>
      <c r="J8932" s="5" t="s">
        <v>93</v>
      </c>
      <c r="K8932" s="5" t="s">
        <v>5480</v>
      </c>
    </row>
    <row r="8933">
      <c r="A8933" s="4">
        <v>2257.0</v>
      </c>
      <c r="B8933" s="5" t="s">
        <v>45531</v>
      </c>
      <c r="C8933" s="5" t="s">
        <v>45532</v>
      </c>
      <c r="D8933" s="6" t="s">
        <v>43418</v>
      </c>
      <c r="E8933" s="5" t="s">
        <v>29573</v>
      </c>
      <c r="F8933" s="5" t="s">
        <v>29573</v>
      </c>
      <c r="G8933" s="6" t="s">
        <v>45533</v>
      </c>
      <c r="H8933" s="5" t="s">
        <v>45534</v>
      </c>
      <c r="I8933" s="8" t="s">
        <v>45535</v>
      </c>
      <c r="J8933" s="5" t="s">
        <v>108</v>
      </c>
      <c r="K8933" s="5" t="s">
        <v>17078</v>
      </c>
    </row>
    <row r="8934">
      <c r="A8934" s="4">
        <v>2256.0</v>
      </c>
      <c r="B8934" s="5" t="s">
        <v>45536</v>
      </c>
      <c r="C8934" s="5" t="s">
        <v>45537</v>
      </c>
      <c r="D8934" s="6" t="s">
        <v>29572</v>
      </c>
      <c r="E8934" s="5" t="s">
        <v>29573</v>
      </c>
      <c r="F8934" s="5" t="s">
        <v>29573</v>
      </c>
      <c r="G8934" s="6" t="s">
        <v>45538</v>
      </c>
      <c r="H8934" s="7" t="s">
        <v>45539</v>
      </c>
      <c r="I8934" s="8" t="s">
        <v>45540</v>
      </c>
      <c r="J8934" s="5" t="s">
        <v>18</v>
      </c>
      <c r="K8934" s="5" t="s">
        <v>420</v>
      </c>
    </row>
    <row r="8935">
      <c r="A8935" s="4">
        <v>2255.0</v>
      </c>
      <c r="B8935" s="5" t="s">
        <v>45541</v>
      </c>
      <c r="C8935" s="5" t="s">
        <v>45542</v>
      </c>
      <c r="D8935" s="6" t="s">
        <v>42714</v>
      </c>
      <c r="E8935" s="5" t="s">
        <v>29573</v>
      </c>
      <c r="F8935" s="5" t="s">
        <v>29573</v>
      </c>
      <c r="G8935" s="6" t="s">
        <v>45543</v>
      </c>
      <c r="H8935" s="7" t="s">
        <v>45544</v>
      </c>
      <c r="I8935" s="8" t="s">
        <v>13382</v>
      </c>
      <c r="J8935" s="5" t="s">
        <v>42</v>
      </c>
      <c r="K8935" s="5" t="s">
        <v>7856</v>
      </c>
    </row>
    <row r="8936">
      <c r="A8936" s="4">
        <v>2254.0</v>
      </c>
      <c r="B8936" s="5" t="s">
        <v>45545</v>
      </c>
      <c r="C8936" s="5" t="s">
        <v>45546</v>
      </c>
      <c r="D8936" s="6" t="s">
        <v>43226</v>
      </c>
      <c r="E8936" s="5" t="s">
        <v>29573</v>
      </c>
      <c r="F8936" s="5" t="s">
        <v>29573</v>
      </c>
      <c r="G8936" s="6" t="s">
        <v>45547</v>
      </c>
      <c r="H8936" s="5" t="s">
        <v>45548</v>
      </c>
      <c r="I8936" s="8" t="s">
        <v>45549</v>
      </c>
      <c r="J8936" s="5" t="s">
        <v>463</v>
      </c>
      <c r="K8936" s="5" t="s">
        <v>517</v>
      </c>
    </row>
    <row r="8937">
      <c r="A8937" s="4">
        <v>2253.0</v>
      </c>
      <c r="B8937" s="5" t="s">
        <v>45550</v>
      </c>
      <c r="C8937" s="5" t="s">
        <v>45551</v>
      </c>
      <c r="D8937" s="6" t="s">
        <v>43226</v>
      </c>
      <c r="E8937" s="5" t="s">
        <v>29573</v>
      </c>
      <c r="F8937" s="5" t="s">
        <v>29573</v>
      </c>
      <c r="G8937" s="6" t="s">
        <v>45552</v>
      </c>
      <c r="H8937" s="7" t="s">
        <v>45553</v>
      </c>
      <c r="I8937" s="8" t="str">
        <f>LOWER(SUBSTITUTE(SUBSTITUTE(SUBSTITUTE(SUBSTITUTE(SUBSTITUTE(SUBSTITUTE(SUBSTITUTE(B8937,"S.L.",""),"SL",""),"S.A.",""),"SA","")," ",""),".",""),",",""))&amp;".com"</f>
        <v>hcristina.com</v>
      </c>
      <c r="J8937" s="5" t="s">
        <v>93</v>
      </c>
      <c r="K8937" s="5" t="s">
        <v>19</v>
      </c>
    </row>
    <row r="8938">
      <c r="A8938" s="4">
        <v>2252.0</v>
      </c>
      <c r="B8938" s="5" t="s">
        <v>45554</v>
      </c>
      <c r="C8938" s="5" t="s">
        <v>45555</v>
      </c>
      <c r="D8938" s="6" t="s">
        <v>43060</v>
      </c>
      <c r="E8938" s="5" t="s">
        <v>29573</v>
      </c>
      <c r="F8938" s="5" t="s">
        <v>29573</v>
      </c>
      <c r="G8938" s="6" t="s">
        <v>45556</v>
      </c>
      <c r="H8938" s="4" t="s">
        <v>45557</v>
      </c>
      <c r="I8938" s="8" t="s">
        <v>45558</v>
      </c>
      <c r="J8938" s="5" t="s">
        <v>42</v>
      </c>
      <c r="K8938" s="4" t="s">
        <v>42</v>
      </c>
    </row>
    <row r="8939">
      <c r="A8939" s="4">
        <v>2251.0</v>
      </c>
      <c r="B8939" s="5" t="s">
        <v>45559</v>
      </c>
      <c r="C8939" s="5" t="s">
        <v>45560</v>
      </c>
      <c r="D8939" s="6" t="s">
        <v>43699</v>
      </c>
      <c r="E8939" s="5" t="s">
        <v>29573</v>
      </c>
      <c r="F8939" s="5" t="s">
        <v>29573</v>
      </c>
      <c r="G8939" s="6" t="s">
        <v>45561</v>
      </c>
      <c r="H8939" s="4" t="s">
        <v>45562</v>
      </c>
      <c r="I8939" s="8" t="s">
        <v>45563</v>
      </c>
      <c r="J8939" s="5" t="s">
        <v>93</v>
      </c>
      <c r="K8939" s="5" t="s">
        <v>764</v>
      </c>
    </row>
    <row r="8940">
      <c r="A8940" s="4">
        <v>2250.0</v>
      </c>
      <c r="B8940" s="5" t="s">
        <v>45564</v>
      </c>
      <c r="C8940" s="5" t="s">
        <v>45565</v>
      </c>
      <c r="D8940" s="6" t="s">
        <v>43699</v>
      </c>
      <c r="E8940" s="5" t="s">
        <v>29573</v>
      </c>
      <c r="F8940" s="5" t="s">
        <v>29573</v>
      </c>
      <c r="G8940" s="6" t="s">
        <v>45566</v>
      </c>
      <c r="H8940" s="5" t="s">
        <v>45567</v>
      </c>
      <c r="I8940" s="8" t="s">
        <v>45568</v>
      </c>
      <c r="J8940" s="5" t="s">
        <v>51</v>
      </c>
      <c r="K8940" s="5" t="s">
        <v>16099</v>
      </c>
    </row>
    <row r="8941">
      <c r="A8941" s="4">
        <v>2249.0</v>
      </c>
      <c r="B8941" s="5" t="s">
        <v>45569</v>
      </c>
      <c r="C8941" s="5" t="s">
        <v>45565</v>
      </c>
      <c r="D8941" s="6" t="s">
        <v>43699</v>
      </c>
      <c r="E8941" s="5" t="s">
        <v>29573</v>
      </c>
      <c r="F8941" s="5" t="s">
        <v>29573</v>
      </c>
      <c r="G8941" s="6" t="s">
        <v>45570</v>
      </c>
      <c r="H8941" s="5" t="s">
        <v>45571</v>
      </c>
      <c r="I8941" s="8" t="s">
        <v>45572</v>
      </c>
      <c r="J8941" s="5" t="s">
        <v>18</v>
      </c>
      <c r="K8941" s="5" t="s">
        <v>7529</v>
      </c>
    </row>
    <row r="8942">
      <c r="A8942" s="4">
        <v>2248.0</v>
      </c>
      <c r="B8942" s="5" t="s">
        <v>45573</v>
      </c>
      <c r="C8942" s="5" t="s">
        <v>45574</v>
      </c>
      <c r="D8942" s="6" t="s">
        <v>42708</v>
      </c>
      <c r="E8942" s="5" t="s">
        <v>29573</v>
      </c>
      <c r="F8942" s="5" t="s">
        <v>29573</v>
      </c>
      <c r="G8942" s="6" t="s">
        <v>45575</v>
      </c>
      <c r="H8942" s="5" t="s">
        <v>45576</v>
      </c>
      <c r="I8942" s="8" t="s">
        <v>45577</v>
      </c>
      <c r="J8942" s="5" t="s">
        <v>42</v>
      </c>
      <c r="K8942" s="5" t="s">
        <v>1086</v>
      </c>
    </row>
    <row r="8943">
      <c r="A8943" s="4">
        <v>2247.0</v>
      </c>
      <c r="B8943" s="5" t="s">
        <v>45578</v>
      </c>
      <c r="C8943" s="5" t="s">
        <v>45579</v>
      </c>
      <c r="D8943" s="6" t="s">
        <v>43060</v>
      </c>
      <c r="E8943" s="5" t="s">
        <v>29573</v>
      </c>
      <c r="F8943" s="5" t="s">
        <v>29573</v>
      </c>
      <c r="G8943" s="6" t="s">
        <v>45580</v>
      </c>
      <c r="H8943" s="4" t="s">
        <v>45581</v>
      </c>
      <c r="I8943" s="8" t="s">
        <v>45582</v>
      </c>
      <c r="J8943" s="5" t="s">
        <v>108</v>
      </c>
      <c r="K8943" s="5" t="s">
        <v>1162</v>
      </c>
    </row>
    <row r="8944">
      <c r="A8944" s="4">
        <v>2246.0</v>
      </c>
      <c r="B8944" s="5" t="s">
        <v>45583</v>
      </c>
      <c r="C8944" s="5" t="s">
        <v>45584</v>
      </c>
      <c r="D8944" s="6" t="s">
        <v>43060</v>
      </c>
      <c r="E8944" s="5" t="s">
        <v>29573</v>
      </c>
      <c r="F8944" s="5" t="s">
        <v>29573</v>
      </c>
      <c r="G8944" s="6" t="s">
        <v>45585</v>
      </c>
      <c r="H8944" s="7" t="s">
        <v>45586</v>
      </c>
      <c r="I8944" s="8" t="str">
        <f>LOWER(SUBSTITUTE(SUBSTITUTE(SUBSTITUTE(SUBSTITUTE(SUBSTITUTE(SUBSTITUTE(SUBSTITUTE(B8944,"S.L.",""),"SL",""),"S.A.",""),"SA","")," ",""),".",""),",",""))&amp;".com"</f>
        <v>luigimenocarreras.com</v>
      </c>
      <c r="J8944" s="5" t="s">
        <v>42</v>
      </c>
      <c r="K8944" s="5" t="s">
        <v>1410</v>
      </c>
    </row>
    <row r="8945">
      <c r="A8945" s="4">
        <v>2245.0</v>
      </c>
      <c r="B8945" s="5" t="s">
        <v>45587</v>
      </c>
      <c r="C8945" s="5" t="s">
        <v>45588</v>
      </c>
      <c r="D8945" s="6" t="s">
        <v>43140</v>
      </c>
      <c r="E8945" s="5" t="s">
        <v>29573</v>
      </c>
      <c r="F8945" s="5" t="s">
        <v>29573</v>
      </c>
      <c r="G8945" s="6" t="s">
        <v>45589</v>
      </c>
      <c r="H8945" s="5" t="s">
        <v>45590</v>
      </c>
      <c r="I8945" s="8" t="s">
        <v>17976</v>
      </c>
      <c r="J8945" s="5" t="s">
        <v>93</v>
      </c>
      <c r="K8945" s="4" t="s">
        <v>42</v>
      </c>
    </row>
    <row r="8946">
      <c r="A8946" s="4">
        <v>2244.0</v>
      </c>
      <c r="B8946" s="5" t="s">
        <v>45591</v>
      </c>
      <c r="C8946" s="5" t="s">
        <v>45584</v>
      </c>
      <c r="D8946" s="6" t="s">
        <v>43060</v>
      </c>
      <c r="E8946" s="5" t="s">
        <v>29573</v>
      </c>
      <c r="F8946" s="5" t="s">
        <v>29573</v>
      </c>
      <c r="G8946" s="6" t="s">
        <v>45592</v>
      </c>
      <c r="H8946" s="5" t="s">
        <v>45593</v>
      </c>
      <c r="I8946" s="8" t="s">
        <v>45594</v>
      </c>
      <c r="J8946" s="5" t="s">
        <v>93</v>
      </c>
      <c r="K8946" s="5" t="s">
        <v>721</v>
      </c>
    </row>
    <row r="8947">
      <c r="A8947" s="4">
        <v>2243.0</v>
      </c>
      <c r="B8947" s="5" t="s">
        <v>45595</v>
      </c>
      <c r="C8947" s="5" t="s">
        <v>45596</v>
      </c>
      <c r="D8947" s="6" t="s">
        <v>43060</v>
      </c>
      <c r="E8947" s="5" t="s">
        <v>29573</v>
      </c>
      <c r="F8947" s="5" t="s">
        <v>29573</v>
      </c>
      <c r="G8947" s="6" t="s">
        <v>45597</v>
      </c>
      <c r="H8947" s="7" t="s">
        <v>45598</v>
      </c>
      <c r="I8947" s="8" t="str">
        <f>LOWER(SUBSTITUTE(SUBSTITUTE(SUBSTITUTE(SUBSTITUTE(SUBSTITUTE(SUBSTITUTE(SUBSTITUTE(B8947,"S.L.",""),"SL",""),"S.A.",""),"SA","")," ",""),".",""),",",""))&amp;".com"</f>
        <v>cagimeno.com</v>
      </c>
      <c r="J8947" s="5" t="s">
        <v>93</v>
      </c>
      <c r="K8947" s="4" t="s">
        <v>42</v>
      </c>
    </row>
    <row r="8948">
      <c r="A8948" s="4">
        <v>2242.0</v>
      </c>
      <c r="B8948" s="5" t="s">
        <v>45599</v>
      </c>
      <c r="C8948" s="5" t="s">
        <v>45600</v>
      </c>
      <c r="D8948" s="6" t="s">
        <v>41911</v>
      </c>
      <c r="E8948" s="5" t="s">
        <v>29573</v>
      </c>
      <c r="F8948" s="5" t="s">
        <v>29573</v>
      </c>
      <c r="G8948" s="6" t="s">
        <v>45601</v>
      </c>
      <c r="H8948" s="5" t="s">
        <v>45602</v>
      </c>
      <c r="I8948" s="11" t="s">
        <v>45603</v>
      </c>
      <c r="J8948" s="5" t="s">
        <v>93</v>
      </c>
      <c r="K8948" s="5" t="s">
        <v>12457</v>
      </c>
    </row>
    <row r="8949">
      <c r="A8949" s="4">
        <v>2241.0</v>
      </c>
      <c r="B8949" s="5" t="s">
        <v>45604</v>
      </c>
      <c r="C8949" s="5" t="s">
        <v>45605</v>
      </c>
      <c r="D8949" s="6" t="s">
        <v>43699</v>
      </c>
      <c r="E8949" s="5" t="s">
        <v>29573</v>
      </c>
      <c r="F8949" s="5" t="s">
        <v>29573</v>
      </c>
      <c r="G8949" s="6" t="s">
        <v>45606</v>
      </c>
      <c r="H8949" s="5" t="s">
        <v>45607</v>
      </c>
      <c r="I8949" s="8" t="s">
        <v>45608</v>
      </c>
      <c r="J8949" s="5" t="s">
        <v>42</v>
      </c>
      <c r="K8949" s="5" t="s">
        <v>523</v>
      </c>
    </row>
    <row r="8950">
      <c r="A8950" s="4">
        <v>2240.0</v>
      </c>
      <c r="B8950" s="5" t="s">
        <v>45609</v>
      </c>
      <c r="C8950" s="5" t="s">
        <v>45610</v>
      </c>
      <c r="D8950" s="6" t="s">
        <v>29572</v>
      </c>
      <c r="E8950" s="5" t="s">
        <v>29573</v>
      </c>
      <c r="F8950" s="5" t="s">
        <v>29573</v>
      </c>
      <c r="G8950" s="6" t="s">
        <v>45611</v>
      </c>
      <c r="H8950" s="5" t="s">
        <v>10062</v>
      </c>
      <c r="I8950" s="8" t="s">
        <v>10039</v>
      </c>
      <c r="J8950" s="5" t="s">
        <v>42</v>
      </c>
      <c r="K8950" s="4" t="s">
        <v>42</v>
      </c>
    </row>
    <row r="8951">
      <c r="A8951" s="4">
        <v>2239.0</v>
      </c>
      <c r="B8951" s="5" t="s">
        <v>45612</v>
      </c>
      <c r="C8951" s="5" t="s">
        <v>45613</v>
      </c>
      <c r="D8951" s="6" t="s">
        <v>29572</v>
      </c>
      <c r="E8951" s="5" t="s">
        <v>29573</v>
      </c>
      <c r="F8951" s="5" t="s">
        <v>29573</v>
      </c>
      <c r="G8951" s="6" t="s">
        <v>45614</v>
      </c>
      <c r="H8951" s="5" t="s">
        <v>45615</v>
      </c>
      <c r="I8951" s="8" t="s">
        <v>45616</v>
      </c>
      <c r="J8951" s="5" t="s">
        <v>51</v>
      </c>
      <c r="K8951" s="5" t="s">
        <v>1261</v>
      </c>
    </row>
    <row r="8952">
      <c r="A8952" s="4">
        <v>2238.0</v>
      </c>
      <c r="B8952" s="5" t="s">
        <v>45617</v>
      </c>
      <c r="C8952" s="5" t="s">
        <v>45618</v>
      </c>
      <c r="D8952" s="6" t="s">
        <v>43060</v>
      </c>
      <c r="E8952" s="5" t="s">
        <v>29573</v>
      </c>
      <c r="F8952" s="5" t="s">
        <v>29573</v>
      </c>
      <c r="G8952" s="6" t="s">
        <v>45619</v>
      </c>
      <c r="H8952" s="5" t="s">
        <v>45620</v>
      </c>
      <c r="I8952" s="8" t="s">
        <v>10039</v>
      </c>
      <c r="J8952" s="5" t="s">
        <v>51</v>
      </c>
      <c r="K8952" s="5" t="s">
        <v>5485</v>
      </c>
    </row>
    <row r="8953">
      <c r="A8953" s="4">
        <v>2237.0</v>
      </c>
      <c r="B8953" s="5" t="s">
        <v>45621</v>
      </c>
      <c r="C8953" s="5" t="s">
        <v>45622</v>
      </c>
      <c r="D8953" s="6" t="s">
        <v>44026</v>
      </c>
      <c r="E8953" s="5" t="s">
        <v>29573</v>
      </c>
      <c r="F8953" s="5" t="s">
        <v>29573</v>
      </c>
      <c r="G8953" s="6" t="s">
        <v>45623</v>
      </c>
      <c r="H8953" s="5" t="s">
        <v>45624</v>
      </c>
      <c r="I8953" s="8" t="s">
        <v>45625</v>
      </c>
      <c r="J8953" s="5" t="s">
        <v>42</v>
      </c>
      <c r="K8953" s="5" t="s">
        <v>218</v>
      </c>
    </row>
    <row r="8954">
      <c r="A8954" s="4">
        <v>2236.0</v>
      </c>
      <c r="B8954" s="5" t="s">
        <v>45626</v>
      </c>
      <c r="C8954" s="5" t="s">
        <v>45627</v>
      </c>
      <c r="D8954" s="6" t="s">
        <v>44723</v>
      </c>
      <c r="E8954" s="5" t="s">
        <v>29573</v>
      </c>
      <c r="F8954" s="5" t="s">
        <v>29573</v>
      </c>
      <c r="G8954" s="6" t="s">
        <v>45628</v>
      </c>
      <c r="H8954" s="5" t="s">
        <v>45629</v>
      </c>
      <c r="I8954" s="8" t="s">
        <v>13382</v>
      </c>
      <c r="J8954" s="5" t="s">
        <v>18</v>
      </c>
      <c r="K8954" s="5" t="s">
        <v>14078</v>
      </c>
    </row>
    <row r="8955">
      <c r="A8955" s="4">
        <v>2235.0</v>
      </c>
      <c r="B8955" s="5" t="s">
        <v>45630</v>
      </c>
      <c r="C8955" s="5" t="s">
        <v>45631</v>
      </c>
      <c r="D8955" s="6" t="s">
        <v>42714</v>
      </c>
      <c r="E8955" s="5" t="s">
        <v>29573</v>
      </c>
      <c r="F8955" s="5" t="s">
        <v>29573</v>
      </c>
      <c r="G8955" s="6" t="s">
        <v>45632</v>
      </c>
      <c r="H8955" s="5" t="s">
        <v>45633</v>
      </c>
      <c r="I8955" s="8" t="s">
        <v>45634</v>
      </c>
      <c r="J8955" s="5" t="s">
        <v>108</v>
      </c>
      <c r="K8955" s="4" t="s">
        <v>42</v>
      </c>
    </row>
    <row r="8956">
      <c r="A8956" s="4">
        <v>2234.0</v>
      </c>
      <c r="B8956" s="5" t="s">
        <v>45635</v>
      </c>
      <c r="C8956" s="5" t="s">
        <v>45636</v>
      </c>
      <c r="D8956" s="6" t="s">
        <v>42714</v>
      </c>
      <c r="E8956" s="5" t="s">
        <v>29573</v>
      </c>
      <c r="F8956" s="5" t="s">
        <v>29573</v>
      </c>
      <c r="G8956" s="6" t="s">
        <v>45637</v>
      </c>
      <c r="H8956" s="7" t="s">
        <v>45638</v>
      </c>
      <c r="I8956" s="11" t="s">
        <v>45639</v>
      </c>
      <c r="J8956" s="5" t="s">
        <v>108</v>
      </c>
      <c r="K8956" s="5" t="s">
        <v>1216</v>
      </c>
    </row>
    <row r="8957">
      <c r="A8957" s="4">
        <v>2233.0</v>
      </c>
      <c r="B8957" s="5" t="s">
        <v>45640</v>
      </c>
      <c r="C8957" s="5" t="s">
        <v>45641</v>
      </c>
      <c r="D8957" s="6" t="s">
        <v>44236</v>
      </c>
      <c r="E8957" s="5" t="s">
        <v>29573</v>
      </c>
      <c r="F8957" s="5" t="s">
        <v>29573</v>
      </c>
      <c r="G8957" s="6" t="s">
        <v>45642</v>
      </c>
      <c r="H8957" s="5" t="s">
        <v>45643</v>
      </c>
      <c r="I8957" s="8" t="s">
        <v>13382</v>
      </c>
      <c r="J8957" s="5" t="s">
        <v>93</v>
      </c>
      <c r="K8957" s="5" t="s">
        <v>4685</v>
      </c>
    </row>
    <row r="8958">
      <c r="A8958" s="4">
        <v>2232.0</v>
      </c>
      <c r="B8958" s="5" t="s">
        <v>45644</v>
      </c>
      <c r="C8958" s="5" t="s">
        <v>45645</v>
      </c>
      <c r="D8958" s="6" t="s">
        <v>43699</v>
      </c>
      <c r="E8958" s="5" t="s">
        <v>29573</v>
      </c>
      <c r="F8958" s="5" t="s">
        <v>29573</v>
      </c>
      <c r="G8958" s="6" t="s">
        <v>45646</v>
      </c>
      <c r="H8958" s="5" t="s">
        <v>45647</v>
      </c>
      <c r="I8958" s="8" t="s">
        <v>10027</v>
      </c>
      <c r="J8958" s="5" t="s">
        <v>108</v>
      </c>
      <c r="K8958" s="5" t="s">
        <v>2996</v>
      </c>
    </row>
    <row r="8959">
      <c r="A8959" s="4">
        <v>2231.0</v>
      </c>
      <c r="B8959" s="5" t="s">
        <v>45648</v>
      </c>
      <c r="C8959" s="5" t="s">
        <v>45649</v>
      </c>
      <c r="D8959" s="6" t="s">
        <v>43596</v>
      </c>
      <c r="E8959" s="5" t="s">
        <v>29573</v>
      </c>
      <c r="F8959" s="5" t="s">
        <v>29573</v>
      </c>
      <c r="G8959" s="6" t="s">
        <v>45650</v>
      </c>
      <c r="H8959" s="7" t="s">
        <v>45651</v>
      </c>
      <c r="I8959" s="8" t="s">
        <v>45652</v>
      </c>
      <c r="J8959" s="5" t="s">
        <v>108</v>
      </c>
      <c r="K8959" s="5" t="s">
        <v>1233</v>
      </c>
    </row>
    <row r="8960">
      <c r="A8960" s="4">
        <v>2230.0</v>
      </c>
      <c r="B8960" s="5" t="s">
        <v>45653</v>
      </c>
      <c r="C8960" s="5" t="s">
        <v>45654</v>
      </c>
      <c r="D8960" s="6" t="s">
        <v>43202</v>
      </c>
      <c r="E8960" s="5" t="s">
        <v>29573</v>
      </c>
      <c r="F8960" s="5" t="s">
        <v>29573</v>
      </c>
      <c r="G8960" s="6" t="s">
        <v>45655</v>
      </c>
      <c r="H8960" s="5" t="s">
        <v>45656</v>
      </c>
      <c r="I8960" s="9" t="s">
        <v>45657</v>
      </c>
      <c r="J8960" s="5" t="s">
        <v>108</v>
      </c>
      <c r="K8960" s="5" t="s">
        <v>7194</v>
      </c>
    </row>
    <row r="8961">
      <c r="A8961" s="4">
        <v>2228.0</v>
      </c>
      <c r="B8961" s="5" t="s">
        <v>45658</v>
      </c>
      <c r="C8961" s="5" t="s">
        <v>45659</v>
      </c>
      <c r="D8961" s="6" t="s">
        <v>43190</v>
      </c>
      <c r="E8961" s="5" t="s">
        <v>29573</v>
      </c>
      <c r="F8961" s="5" t="s">
        <v>29573</v>
      </c>
      <c r="G8961" s="6" t="s">
        <v>45660</v>
      </c>
      <c r="H8961" s="5" t="s">
        <v>45661</v>
      </c>
      <c r="I8961" s="8" t="s">
        <v>45662</v>
      </c>
      <c r="J8961" s="5" t="s">
        <v>93</v>
      </c>
      <c r="K8961" s="4" t="s">
        <v>42</v>
      </c>
    </row>
    <row r="8962">
      <c r="A8962" s="4">
        <v>2229.0</v>
      </c>
      <c r="B8962" s="5" t="s">
        <v>45663</v>
      </c>
      <c r="C8962" s="5" t="s">
        <v>45664</v>
      </c>
      <c r="D8962" s="6" t="s">
        <v>43190</v>
      </c>
      <c r="E8962" s="5" t="s">
        <v>29573</v>
      </c>
      <c r="F8962" s="5" t="s">
        <v>29573</v>
      </c>
      <c r="G8962" s="6" t="s">
        <v>45660</v>
      </c>
      <c r="H8962" s="5" t="s">
        <v>45665</v>
      </c>
      <c r="I8962" s="8" t="s">
        <v>45666</v>
      </c>
      <c r="J8962" s="5" t="s">
        <v>42</v>
      </c>
      <c r="K8962" s="5" t="s">
        <v>294</v>
      </c>
    </row>
    <row r="8963">
      <c r="A8963" s="4">
        <v>2227.0</v>
      </c>
      <c r="B8963" s="5" t="s">
        <v>45667</v>
      </c>
      <c r="C8963" s="5" t="s">
        <v>45668</v>
      </c>
      <c r="D8963" s="6" t="s">
        <v>29572</v>
      </c>
      <c r="E8963" s="5" t="s">
        <v>29573</v>
      </c>
      <c r="F8963" s="5" t="s">
        <v>29573</v>
      </c>
      <c r="G8963" s="6" t="s">
        <v>45669</v>
      </c>
      <c r="H8963" s="5" t="s">
        <v>45670</v>
      </c>
      <c r="I8963" s="8" t="s">
        <v>16958</v>
      </c>
      <c r="J8963" s="5" t="s">
        <v>42</v>
      </c>
      <c r="K8963" s="5" t="s">
        <v>498</v>
      </c>
    </row>
    <row r="8964">
      <c r="A8964" s="4">
        <v>2226.0</v>
      </c>
      <c r="B8964" s="5" t="s">
        <v>45671</v>
      </c>
      <c r="C8964" s="5" t="s">
        <v>45672</v>
      </c>
      <c r="D8964" s="6" t="s">
        <v>44236</v>
      </c>
      <c r="E8964" s="5" t="s">
        <v>29573</v>
      </c>
      <c r="F8964" s="5" t="s">
        <v>29573</v>
      </c>
      <c r="G8964" s="6" t="s">
        <v>45673</v>
      </c>
      <c r="H8964" s="7" t="s">
        <v>45674</v>
      </c>
      <c r="I8964" s="8" t="s">
        <v>439</v>
      </c>
      <c r="J8964" s="5" t="s">
        <v>463</v>
      </c>
      <c r="K8964" s="5" t="s">
        <v>1415</v>
      </c>
    </row>
    <row r="8965">
      <c r="A8965" s="4">
        <v>2225.0</v>
      </c>
      <c r="B8965" s="5" t="s">
        <v>45675</v>
      </c>
      <c r="C8965" s="5" t="s">
        <v>45676</v>
      </c>
      <c r="D8965" s="6" t="s">
        <v>43196</v>
      </c>
      <c r="E8965" s="5" t="s">
        <v>29573</v>
      </c>
      <c r="F8965" s="5" t="s">
        <v>29573</v>
      </c>
      <c r="G8965" s="6" t="s">
        <v>45677</v>
      </c>
      <c r="H8965" s="4" t="s">
        <v>45678</v>
      </c>
      <c r="I8965" s="11" t="s">
        <v>45679</v>
      </c>
      <c r="J8965" s="5" t="s">
        <v>463</v>
      </c>
      <c r="K8965" s="5" t="s">
        <v>1086</v>
      </c>
    </row>
    <row r="8966">
      <c r="A8966" s="4">
        <v>2224.0</v>
      </c>
      <c r="B8966" s="5" t="s">
        <v>45680</v>
      </c>
      <c r="C8966" s="5" t="s">
        <v>45681</v>
      </c>
      <c r="D8966" s="6" t="s">
        <v>43196</v>
      </c>
      <c r="E8966" s="5" t="s">
        <v>29573</v>
      </c>
      <c r="F8966" s="5" t="s">
        <v>29573</v>
      </c>
      <c r="G8966" s="6" t="s">
        <v>45682</v>
      </c>
      <c r="H8966" s="7" t="s">
        <v>45683</v>
      </c>
      <c r="I8966" s="11" t="s">
        <v>45684</v>
      </c>
      <c r="J8966" s="5" t="s">
        <v>93</v>
      </c>
      <c r="K8966" s="5" t="s">
        <v>35</v>
      </c>
    </row>
    <row r="8967">
      <c r="A8967" s="4">
        <v>2223.0</v>
      </c>
      <c r="B8967" s="5" t="s">
        <v>45329</v>
      </c>
      <c r="C8967" s="5" t="s">
        <v>45685</v>
      </c>
      <c r="D8967" s="6" t="s">
        <v>44236</v>
      </c>
      <c r="E8967" s="5" t="s">
        <v>29573</v>
      </c>
      <c r="F8967" s="5" t="s">
        <v>29573</v>
      </c>
      <c r="G8967" s="6" t="s">
        <v>45686</v>
      </c>
      <c r="H8967" s="5" t="s">
        <v>45687</v>
      </c>
      <c r="I8967" s="8" t="s">
        <v>13382</v>
      </c>
      <c r="J8967" s="5" t="s">
        <v>463</v>
      </c>
      <c r="K8967" s="5" t="s">
        <v>517</v>
      </c>
    </row>
    <row r="8968">
      <c r="A8968" s="4">
        <v>2222.0</v>
      </c>
      <c r="B8968" s="5" t="s">
        <v>45688</v>
      </c>
      <c r="C8968" s="5" t="s">
        <v>45689</v>
      </c>
      <c r="D8968" s="6" t="s">
        <v>43699</v>
      </c>
      <c r="E8968" s="5" t="s">
        <v>29573</v>
      </c>
      <c r="F8968" s="5" t="s">
        <v>29573</v>
      </c>
      <c r="G8968" s="6" t="s">
        <v>45690</v>
      </c>
      <c r="H8968" s="7" t="s">
        <v>45691</v>
      </c>
      <c r="I8968" s="8" t="s">
        <v>45692</v>
      </c>
      <c r="J8968" s="5" t="s">
        <v>18</v>
      </c>
      <c r="K8968" s="5" t="s">
        <v>5931</v>
      </c>
    </row>
    <row r="8969">
      <c r="A8969" s="4">
        <v>2221.0</v>
      </c>
      <c r="B8969" s="5" t="s">
        <v>45693</v>
      </c>
      <c r="C8969" s="5" t="s">
        <v>45694</v>
      </c>
      <c r="D8969" s="6" t="s">
        <v>43400</v>
      </c>
      <c r="E8969" s="5" t="s">
        <v>29573</v>
      </c>
      <c r="F8969" s="5" t="s">
        <v>29573</v>
      </c>
      <c r="G8969" s="6" t="s">
        <v>45695</v>
      </c>
      <c r="H8969" s="5" t="s">
        <v>45696</v>
      </c>
      <c r="I8969" s="8" t="s">
        <v>45697</v>
      </c>
      <c r="J8969" s="5" t="s">
        <v>42</v>
      </c>
      <c r="K8969" s="4" t="s">
        <v>42</v>
      </c>
    </row>
    <row r="8970">
      <c r="A8970" s="4">
        <v>2220.0</v>
      </c>
      <c r="B8970" s="5" t="s">
        <v>45698</v>
      </c>
      <c r="C8970" s="5" t="s">
        <v>45699</v>
      </c>
      <c r="D8970" s="6" t="s">
        <v>43202</v>
      </c>
      <c r="E8970" s="5" t="s">
        <v>29573</v>
      </c>
      <c r="F8970" s="5" t="s">
        <v>29573</v>
      </c>
      <c r="G8970" s="6" t="s">
        <v>45700</v>
      </c>
      <c r="H8970" s="5" t="s">
        <v>45701</v>
      </c>
      <c r="I8970" s="8" t="s">
        <v>10027</v>
      </c>
      <c r="J8970" s="5" t="s">
        <v>18</v>
      </c>
      <c r="K8970" s="4" t="s">
        <v>42</v>
      </c>
    </row>
    <row r="8971">
      <c r="A8971" s="4">
        <v>2219.0</v>
      </c>
      <c r="B8971" s="5" t="s">
        <v>45702</v>
      </c>
      <c r="C8971" s="5" t="s">
        <v>45703</v>
      </c>
      <c r="D8971" s="6" t="s">
        <v>10202</v>
      </c>
      <c r="E8971" s="5" t="s">
        <v>10024</v>
      </c>
      <c r="F8971" s="5" t="s">
        <v>9418</v>
      </c>
      <c r="G8971" s="6" t="s">
        <v>45704</v>
      </c>
      <c r="H8971" s="4" t="s">
        <v>45705</v>
      </c>
      <c r="I8971" s="8" t="s">
        <v>45706</v>
      </c>
      <c r="J8971" s="5" t="s">
        <v>42</v>
      </c>
      <c r="K8971" s="5" t="s">
        <v>10166</v>
      </c>
    </row>
    <row r="8972">
      <c r="A8972" s="4">
        <v>2218.0</v>
      </c>
      <c r="B8972" s="5" t="s">
        <v>45707</v>
      </c>
      <c r="C8972" s="5" t="s">
        <v>45708</v>
      </c>
      <c r="D8972" s="6" t="s">
        <v>43596</v>
      </c>
      <c r="E8972" s="5" t="s">
        <v>29573</v>
      </c>
      <c r="F8972" s="5" t="s">
        <v>29573</v>
      </c>
      <c r="G8972" s="6" t="s">
        <v>45709</v>
      </c>
      <c r="H8972" s="5" t="s">
        <v>45710</v>
      </c>
      <c r="I8972" s="8" t="s">
        <v>13516</v>
      </c>
      <c r="J8972" s="5" t="s">
        <v>463</v>
      </c>
      <c r="K8972" s="5" t="s">
        <v>1427</v>
      </c>
    </row>
    <row r="8973">
      <c r="A8973" s="4">
        <v>2217.0</v>
      </c>
      <c r="B8973" s="5" t="s">
        <v>45711</v>
      </c>
      <c r="C8973" s="5" t="s">
        <v>45712</v>
      </c>
      <c r="D8973" s="6" t="s">
        <v>43202</v>
      </c>
      <c r="E8973" s="5" t="s">
        <v>29573</v>
      </c>
      <c r="F8973" s="5" t="s">
        <v>29573</v>
      </c>
      <c r="G8973" s="6" t="s">
        <v>45713</v>
      </c>
      <c r="H8973" s="5" t="s">
        <v>45714</v>
      </c>
      <c r="I8973" s="8" t="s">
        <v>45715</v>
      </c>
      <c r="J8973" s="5" t="s">
        <v>42</v>
      </c>
      <c r="K8973" s="5" t="s">
        <v>975</v>
      </c>
    </row>
    <row r="8974">
      <c r="A8974" s="4">
        <v>2216.0</v>
      </c>
      <c r="B8974" s="5" t="s">
        <v>45716</v>
      </c>
      <c r="C8974" s="5" t="s">
        <v>45717</v>
      </c>
      <c r="D8974" s="6" t="s">
        <v>43699</v>
      </c>
      <c r="E8974" s="5" t="s">
        <v>29573</v>
      </c>
      <c r="F8974" s="5" t="s">
        <v>29573</v>
      </c>
      <c r="G8974" s="6" t="s">
        <v>45718</v>
      </c>
      <c r="H8974" s="5" t="s">
        <v>45719</v>
      </c>
      <c r="I8974" s="8" t="s">
        <v>45720</v>
      </c>
      <c r="J8974" s="5" t="s">
        <v>93</v>
      </c>
      <c r="K8974" s="5" t="s">
        <v>170</v>
      </c>
    </row>
    <row r="8975">
      <c r="A8975" s="4">
        <v>2215.0</v>
      </c>
      <c r="B8975" s="5" t="s">
        <v>45721</v>
      </c>
      <c r="C8975" s="5" t="s">
        <v>45722</v>
      </c>
      <c r="D8975" s="6" t="s">
        <v>42211</v>
      </c>
      <c r="E8975" s="5" t="s">
        <v>29573</v>
      </c>
      <c r="F8975" s="5" t="s">
        <v>29573</v>
      </c>
      <c r="G8975" s="6" t="s">
        <v>45723</v>
      </c>
      <c r="H8975" s="7" t="s">
        <v>45724</v>
      </c>
      <c r="I8975" s="8" t="str">
        <f t="shared" ref="I8975:I8976" si="95">LOWER(SUBSTITUTE(SUBSTITUTE(SUBSTITUTE(SUBSTITUTE(SUBSTITUTE(SUBSTITUTE(SUBSTITUTE(B8975,"S.L.",""),"SL",""),"S.A.",""),"SA","")," ",""),".",""),",",""))&amp;".com"</f>
        <v>placetaplatonic.com</v>
      </c>
      <c r="J8975" s="5" t="s">
        <v>93</v>
      </c>
      <c r="K8975" s="4" t="s">
        <v>42</v>
      </c>
    </row>
    <row r="8976">
      <c r="A8976" s="4">
        <v>2214.0</v>
      </c>
      <c r="B8976" s="5" t="s">
        <v>45725</v>
      </c>
      <c r="C8976" s="5" t="s">
        <v>45726</v>
      </c>
      <c r="D8976" s="6" t="s">
        <v>43202</v>
      </c>
      <c r="E8976" s="5" t="s">
        <v>29573</v>
      </c>
      <c r="F8976" s="5" t="s">
        <v>29573</v>
      </c>
      <c r="G8976" s="6" t="s">
        <v>45727</v>
      </c>
      <c r="H8976" s="7" t="s">
        <v>45728</v>
      </c>
      <c r="I8976" s="8" t="str">
        <f t="shared" si="95"/>
        <v>ibellealexandrascp.com</v>
      </c>
      <c r="J8976" s="5" t="s">
        <v>108</v>
      </c>
      <c r="K8976" s="4" t="s">
        <v>42</v>
      </c>
    </row>
    <row r="8977">
      <c r="A8977" s="4">
        <v>2213.0</v>
      </c>
      <c r="B8977" s="5" t="s">
        <v>45729</v>
      </c>
      <c r="C8977" s="5" t="s">
        <v>45730</v>
      </c>
      <c r="D8977" s="6" t="s">
        <v>43202</v>
      </c>
      <c r="E8977" s="5" t="s">
        <v>29573</v>
      </c>
      <c r="F8977" s="5" t="s">
        <v>29573</v>
      </c>
      <c r="G8977" s="6" t="s">
        <v>45731</v>
      </c>
      <c r="H8977" s="5" t="s">
        <v>45732</v>
      </c>
      <c r="I8977" s="8" t="s">
        <v>45733</v>
      </c>
      <c r="J8977" s="5" t="s">
        <v>93</v>
      </c>
      <c r="K8977" s="5" t="s">
        <v>7591</v>
      </c>
    </row>
    <row r="8978">
      <c r="A8978" s="4">
        <v>2212.0</v>
      </c>
      <c r="B8978" s="5" t="s">
        <v>45734</v>
      </c>
      <c r="C8978" s="5" t="s">
        <v>45735</v>
      </c>
      <c r="D8978" s="6" t="s">
        <v>43202</v>
      </c>
      <c r="E8978" s="5" t="s">
        <v>29573</v>
      </c>
      <c r="F8978" s="5" t="s">
        <v>29573</v>
      </c>
      <c r="G8978" s="6" t="s">
        <v>45736</v>
      </c>
      <c r="H8978" s="5" t="s">
        <v>2922</v>
      </c>
      <c r="I8978" s="8" t="s">
        <v>41</v>
      </c>
      <c r="J8978" s="5" t="s">
        <v>42</v>
      </c>
      <c r="K8978" s="5" t="s">
        <v>3104</v>
      </c>
    </row>
    <row r="8979">
      <c r="A8979" s="4">
        <v>2211.0</v>
      </c>
      <c r="B8979" s="5" t="s">
        <v>45737</v>
      </c>
      <c r="C8979" s="5" t="s">
        <v>45738</v>
      </c>
      <c r="D8979" s="6" t="s">
        <v>43202</v>
      </c>
      <c r="E8979" s="5" t="s">
        <v>29573</v>
      </c>
      <c r="F8979" s="5" t="s">
        <v>29573</v>
      </c>
      <c r="G8979" s="6" t="s">
        <v>45739</v>
      </c>
      <c r="H8979" s="5" t="s">
        <v>45740</v>
      </c>
      <c r="I8979" s="8" t="s">
        <v>45741</v>
      </c>
      <c r="J8979" s="5" t="s">
        <v>108</v>
      </c>
      <c r="K8979" s="5" t="s">
        <v>170</v>
      </c>
    </row>
    <row r="8980">
      <c r="A8980" s="4">
        <v>2210.0</v>
      </c>
      <c r="B8980" s="5" t="s">
        <v>45742</v>
      </c>
      <c r="C8980" s="5" t="s">
        <v>45743</v>
      </c>
      <c r="D8980" s="6" t="s">
        <v>44349</v>
      </c>
      <c r="E8980" s="5" t="s">
        <v>43755</v>
      </c>
      <c r="F8980" s="5" t="s">
        <v>29573</v>
      </c>
      <c r="G8980" s="6" t="s">
        <v>45744</v>
      </c>
      <c r="H8980" s="5" t="s">
        <v>45745</v>
      </c>
      <c r="I8980" s="8" t="s">
        <v>45746</v>
      </c>
      <c r="J8980" s="5" t="s">
        <v>108</v>
      </c>
      <c r="K8980" s="4" t="s">
        <v>42</v>
      </c>
    </row>
    <row r="8981">
      <c r="A8981" s="4">
        <v>2209.0</v>
      </c>
      <c r="B8981" s="5" t="s">
        <v>45747</v>
      </c>
      <c r="C8981" s="5" t="s">
        <v>45748</v>
      </c>
      <c r="D8981" s="6" t="s">
        <v>41911</v>
      </c>
      <c r="E8981" s="5" t="s">
        <v>29573</v>
      </c>
      <c r="F8981" s="5" t="s">
        <v>29573</v>
      </c>
      <c r="G8981" s="6" t="s">
        <v>45749</v>
      </c>
      <c r="H8981" s="5" t="s">
        <v>45750</v>
      </c>
      <c r="I8981" s="9" t="s">
        <v>45751</v>
      </c>
      <c r="J8981" s="5" t="s">
        <v>108</v>
      </c>
      <c r="K8981" s="5" t="s">
        <v>2683</v>
      </c>
    </row>
    <row r="8982">
      <c r="A8982" s="4">
        <v>2208.0</v>
      </c>
      <c r="B8982" s="5" t="s">
        <v>45752</v>
      </c>
      <c r="C8982" s="5" t="s">
        <v>45753</v>
      </c>
      <c r="D8982" s="6" t="s">
        <v>44404</v>
      </c>
      <c r="E8982" s="5" t="s">
        <v>44405</v>
      </c>
      <c r="F8982" s="5" t="s">
        <v>29573</v>
      </c>
      <c r="G8982" s="6" t="s">
        <v>45754</v>
      </c>
      <c r="H8982" s="5" t="s">
        <v>45755</v>
      </c>
      <c r="I8982" s="8" t="s">
        <v>45756</v>
      </c>
      <c r="J8982" s="5" t="s">
        <v>93</v>
      </c>
      <c r="K8982" s="5" t="s">
        <v>16597</v>
      </c>
    </row>
    <row r="8983">
      <c r="A8983" s="4">
        <v>2207.0</v>
      </c>
      <c r="B8983" s="5" t="s">
        <v>3530</v>
      </c>
      <c r="C8983" s="5" t="s">
        <v>44319</v>
      </c>
      <c r="D8983" s="6" t="s">
        <v>43190</v>
      </c>
      <c r="E8983" s="5" t="s">
        <v>29573</v>
      </c>
      <c r="F8983" s="5" t="s">
        <v>29573</v>
      </c>
      <c r="G8983" s="6" t="s">
        <v>45757</v>
      </c>
      <c r="H8983" s="7" t="s">
        <v>45758</v>
      </c>
      <c r="I8983" s="8" t="str">
        <f>LOWER(SUBSTITUTE(SUBSTITUTE(SUBSTITUTE(SUBSTITUTE(SUBSTITUTE(SUBSTITUTE(SUBSTITUTE(B8983,"S.L.",""),"SL",""),"S.A.",""),"SA","")," ",""),".",""),",",""))&amp;".com"</f>
        <v>lamarina.com</v>
      </c>
      <c r="J8983" s="5" t="s">
        <v>42</v>
      </c>
      <c r="K8983" s="5" t="s">
        <v>294</v>
      </c>
    </row>
    <row r="8984">
      <c r="A8984" s="4">
        <v>2206.0</v>
      </c>
      <c r="B8984" s="5" t="s">
        <v>45759</v>
      </c>
      <c r="C8984" s="5" t="s">
        <v>45760</v>
      </c>
      <c r="D8984" s="6" t="s">
        <v>41911</v>
      </c>
      <c r="E8984" s="5" t="s">
        <v>29573</v>
      </c>
      <c r="F8984" s="5" t="s">
        <v>29573</v>
      </c>
      <c r="G8984" s="6" t="s">
        <v>45761</v>
      </c>
      <c r="H8984" s="7" t="s">
        <v>45762</v>
      </c>
      <c r="I8984" s="8" t="s">
        <v>35277</v>
      </c>
      <c r="J8984" s="5" t="s">
        <v>18</v>
      </c>
      <c r="K8984" s="4" t="s">
        <v>42</v>
      </c>
    </row>
    <row r="8985">
      <c r="A8985" s="4">
        <v>2205.0</v>
      </c>
      <c r="B8985" s="5" t="s">
        <v>45763</v>
      </c>
      <c r="C8985" s="5" t="s">
        <v>45764</v>
      </c>
      <c r="D8985" s="6" t="s">
        <v>42529</v>
      </c>
      <c r="E8985" s="5" t="s">
        <v>42530</v>
      </c>
      <c r="F8985" s="5" t="s">
        <v>29573</v>
      </c>
      <c r="G8985" s="6" t="s">
        <v>45765</v>
      </c>
      <c r="H8985" s="5" t="s">
        <v>45766</v>
      </c>
      <c r="I8985" s="8" t="s">
        <v>45767</v>
      </c>
      <c r="J8985" s="5" t="s">
        <v>42</v>
      </c>
      <c r="K8985" s="5" t="s">
        <v>1427</v>
      </c>
    </row>
    <row r="8986">
      <c r="A8986" s="4">
        <v>2204.0</v>
      </c>
      <c r="B8986" s="5" t="s">
        <v>45768</v>
      </c>
      <c r="C8986" s="5" t="s">
        <v>45769</v>
      </c>
      <c r="D8986" s="6" t="s">
        <v>43955</v>
      </c>
      <c r="E8986" s="5" t="s">
        <v>43956</v>
      </c>
      <c r="F8986" s="5" t="s">
        <v>29573</v>
      </c>
      <c r="G8986" s="6" t="s">
        <v>45770</v>
      </c>
      <c r="H8986" s="5" t="s">
        <v>9420</v>
      </c>
      <c r="I8986" s="8" t="s">
        <v>9421</v>
      </c>
      <c r="J8986" s="5" t="s">
        <v>93</v>
      </c>
      <c r="K8986" s="4" t="s">
        <v>42</v>
      </c>
    </row>
    <row r="8987">
      <c r="A8987" s="4">
        <v>2203.0</v>
      </c>
      <c r="B8987" s="5" t="s">
        <v>45771</v>
      </c>
      <c r="C8987" s="5" t="s">
        <v>45772</v>
      </c>
      <c r="D8987" s="6" t="s">
        <v>43250</v>
      </c>
      <c r="E8987" s="5" t="s">
        <v>43251</v>
      </c>
      <c r="F8987" s="5" t="s">
        <v>29573</v>
      </c>
      <c r="G8987" s="6" t="s">
        <v>45773</v>
      </c>
      <c r="H8987" s="7" t="s">
        <v>45774</v>
      </c>
      <c r="I8987" s="8" t="s">
        <v>45775</v>
      </c>
      <c r="J8987" s="5" t="s">
        <v>42</v>
      </c>
      <c r="K8987" s="5" t="s">
        <v>19</v>
      </c>
    </row>
    <row r="8988">
      <c r="A8988" s="4">
        <v>2202.0</v>
      </c>
      <c r="B8988" s="5" t="s">
        <v>45776</v>
      </c>
      <c r="C8988" s="5" t="s">
        <v>45777</v>
      </c>
      <c r="D8988" s="6" t="s">
        <v>45778</v>
      </c>
      <c r="E8988" s="5" t="s">
        <v>43072</v>
      </c>
      <c r="F8988" s="5" t="s">
        <v>29573</v>
      </c>
      <c r="G8988" s="6" t="s">
        <v>45779</v>
      </c>
      <c r="H8988" s="5" t="s">
        <v>45780</v>
      </c>
      <c r="I8988" s="8" t="s">
        <v>45781</v>
      </c>
      <c r="J8988" s="5" t="s">
        <v>42</v>
      </c>
      <c r="K8988" s="5" t="s">
        <v>66</v>
      </c>
    </row>
    <row r="8989">
      <c r="A8989" s="4">
        <v>2201.0</v>
      </c>
      <c r="B8989" s="5" t="s">
        <v>45782</v>
      </c>
      <c r="C8989" s="5" t="s">
        <v>45783</v>
      </c>
      <c r="D8989" s="6" t="s">
        <v>42483</v>
      </c>
      <c r="E8989" s="5" t="s">
        <v>29573</v>
      </c>
      <c r="F8989" s="5" t="s">
        <v>29573</v>
      </c>
      <c r="G8989" s="6" t="s">
        <v>45784</v>
      </c>
      <c r="H8989" s="5" t="s">
        <v>45785</v>
      </c>
      <c r="I8989" s="8" t="s">
        <v>45786</v>
      </c>
      <c r="J8989" s="5" t="s">
        <v>42</v>
      </c>
      <c r="K8989" s="5" t="s">
        <v>74</v>
      </c>
    </row>
    <row r="8990">
      <c r="A8990" s="4">
        <v>2200.0</v>
      </c>
      <c r="B8990" s="5" t="s">
        <v>45787</v>
      </c>
      <c r="C8990" s="5" t="s">
        <v>45788</v>
      </c>
      <c r="D8990" s="6" t="s">
        <v>43461</v>
      </c>
      <c r="E8990" s="5" t="s">
        <v>29573</v>
      </c>
      <c r="F8990" s="5" t="s">
        <v>29573</v>
      </c>
      <c r="G8990" s="6" t="s">
        <v>45789</v>
      </c>
      <c r="H8990" s="5" t="s">
        <v>45790</v>
      </c>
      <c r="I8990" s="8" t="s">
        <v>6307</v>
      </c>
      <c r="J8990" s="5" t="s">
        <v>108</v>
      </c>
      <c r="K8990" s="5" t="s">
        <v>16603</v>
      </c>
    </row>
    <row r="8991">
      <c r="A8991" s="4">
        <v>2199.0</v>
      </c>
      <c r="B8991" s="5" t="s">
        <v>45791</v>
      </c>
      <c r="C8991" s="5" t="s">
        <v>45792</v>
      </c>
      <c r="D8991" s="6" t="s">
        <v>41975</v>
      </c>
      <c r="E8991" s="5" t="s">
        <v>41976</v>
      </c>
      <c r="F8991" s="5" t="s">
        <v>29573</v>
      </c>
      <c r="G8991" s="6" t="s">
        <v>45793</v>
      </c>
      <c r="H8991" s="5" t="s">
        <v>45794</v>
      </c>
      <c r="I8991" s="8" t="s">
        <v>45795</v>
      </c>
      <c r="J8991" s="5" t="s">
        <v>108</v>
      </c>
      <c r="K8991" s="4" t="s">
        <v>42</v>
      </c>
    </row>
    <row r="8992">
      <c r="A8992" s="4">
        <v>2198.0</v>
      </c>
      <c r="B8992" s="5" t="s">
        <v>45796</v>
      </c>
      <c r="C8992" s="5" t="s">
        <v>45797</v>
      </c>
      <c r="D8992" s="6" t="s">
        <v>43207</v>
      </c>
      <c r="E8992" s="5" t="s">
        <v>43159</v>
      </c>
      <c r="F8992" s="5" t="s">
        <v>29573</v>
      </c>
      <c r="G8992" s="6" t="s">
        <v>45798</v>
      </c>
      <c r="H8992" s="7" t="s">
        <v>45799</v>
      </c>
      <c r="I8992" s="8" t="str">
        <f t="shared" ref="I8992:I8993" si="96">LOWER(SUBSTITUTE(SUBSTITUTE(SUBSTITUTE(SUBSTITUTE(SUBSTITUTE(SUBSTITUTE(SUBSTITUTE(B8992,"S.L.",""),"SL",""),"S.A.",""),"SA","")," ",""),".",""),",",""))&amp;".com"</f>
        <v>jiangchen.com</v>
      </c>
      <c r="J8992" s="5" t="s">
        <v>51</v>
      </c>
      <c r="K8992" s="4" t="s">
        <v>42</v>
      </c>
    </row>
    <row r="8993">
      <c r="A8993" s="4">
        <v>2197.0</v>
      </c>
      <c r="B8993" s="5" t="s">
        <v>45800</v>
      </c>
      <c r="C8993" s="5" t="s">
        <v>45801</v>
      </c>
      <c r="D8993" s="6" t="s">
        <v>42211</v>
      </c>
      <c r="E8993" s="5" t="s">
        <v>29573</v>
      </c>
      <c r="F8993" s="5" t="s">
        <v>29573</v>
      </c>
      <c r="G8993" s="6" t="s">
        <v>45802</v>
      </c>
      <c r="H8993" s="7" t="s">
        <v>45803</v>
      </c>
      <c r="I8993" s="8" t="str">
        <f t="shared" si="96"/>
        <v>hesperiaramblas.com</v>
      </c>
      <c r="J8993" s="5" t="s">
        <v>42</v>
      </c>
      <c r="K8993" s="5" t="s">
        <v>2201</v>
      </c>
    </row>
    <row r="8994">
      <c r="A8994" s="4">
        <v>2196.0</v>
      </c>
      <c r="B8994" s="5" t="s">
        <v>45804</v>
      </c>
      <c r="C8994" s="5" t="s">
        <v>45805</v>
      </c>
      <c r="D8994" s="6" t="s">
        <v>43453</v>
      </c>
      <c r="E8994" s="5" t="s">
        <v>29573</v>
      </c>
      <c r="F8994" s="5" t="s">
        <v>29573</v>
      </c>
      <c r="G8994" s="6" t="s">
        <v>45806</v>
      </c>
      <c r="H8994" s="5" t="s">
        <v>16157</v>
      </c>
      <c r="I8994" s="8" t="s">
        <v>45807</v>
      </c>
      <c r="J8994" s="5" t="s">
        <v>18</v>
      </c>
      <c r="K8994" s="5" t="s">
        <v>4985</v>
      </c>
    </row>
    <row r="8995">
      <c r="A8995" s="4">
        <v>2195.0</v>
      </c>
      <c r="B8995" s="5" t="s">
        <v>45808</v>
      </c>
      <c r="C8995" s="5" t="s">
        <v>45809</v>
      </c>
      <c r="D8995" s="6" t="s">
        <v>42753</v>
      </c>
      <c r="E8995" s="5" t="s">
        <v>42754</v>
      </c>
      <c r="F8995" s="5" t="s">
        <v>29573</v>
      </c>
      <c r="G8995" s="6" t="s">
        <v>45810</v>
      </c>
      <c r="H8995" s="4" t="s">
        <v>45811</v>
      </c>
      <c r="I8995" s="11" t="s">
        <v>45812</v>
      </c>
      <c r="J8995" s="5" t="s">
        <v>108</v>
      </c>
      <c r="K8995" s="5" t="s">
        <v>66</v>
      </c>
    </row>
    <row r="8996">
      <c r="A8996" s="4">
        <v>2194.0</v>
      </c>
      <c r="B8996" s="5" t="s">
        <v>45813</v>
      </c>
      <c r="C8996" s="5" t="s">
        <v>45814</v>
      </c>
      <c r="D8996" s="6" t="s">
        <v>42550</v>
      </c>
      <c r="E8996" s="5" t="s">
        <v>29573</v>
      </c>
      <c r="F8996" s="5" t="s">
        <v>29573</v>
      </c>
      <c r="G8996" s="6" t="s">
        <v>45815</v>
      </c>
      <c r="H8996" s="5" t="s">
        <v>45816</v>
      </c>
      <c r="I8996" s="8" t="s">
        <v>45817</v>
      </c>
      <c r="J8996" s="5" t="s">
        <v>42</v>
      </c>
      <c r="K8996" s="5" t="s">
        <v>294</v>
      </c>
    </row>
    <row r="8997">
      <c r="A8997" s="4">
        <v>2193.0</v>
      </c>
      <c r="B8997" s="5" t="s">
        <v>45818</v>
      </c>
      <c r="C8997" s="5" t="s">
        <v>45819</v>
      </c>
      <c r="D8997" s="6" t="s">
        <v>42517</v>
      </c>
      <c r="E8997" s="5" t="s">
        <v>42518</v>
      </c>
      <c r="F8997" s="5" t="s">
        <v>29573</v>
      </c>
      <c r="G8997" s="6" t="s">
        <v>45820</v>
      </c>
      <c r="H8997" s="5" t="s">
        <v>45821</v>
      </c>
      <c r="I8997" s="8" t="s">
        <v>45822</v>
      </c>
      <c r="J8997" s="5" t="s">
        <v>463</v>
      </c>
      <c r="K8997" s="5" t="s">
        <v>711</v>
      </c>
    </row>
    <row r="8998">
      <c r="A8998" s="4">
        <v>2192.0</v>
      </c>
      <c r="B8998" s="5" t="s">
        <v>45823</v>
      </c>
      <c r="C8998" s="5" t="s">
        <v>45824</v>
      </c>
      <c r="D8998" s="6" t="s">
        <v>42308</v>
      </c>
      <c r="E8998" s="5" t="s">
        <v>42309</v>
      </c>
      <c r="F8998" s="5" t="s">
        <v>29573</v>
      </c>
      <c r="G8998" s="6" t="s">
        <v>45825</v>
      </c>
      <c r="H8998" s="5" t="s">
        <v>45826</v>
      </c>
      <c r="I8998" s="8" t="s">
        <v>45827</v>
      </c>
      <c r="J8998" s="5" t="s">
        <v>42</v>
      </c>
      <c r="K8998" s="5" t="s">
        <v>260</v>
      </c>
    </row>
    <row r="8999">
      <c r="A8999" s="4">
        <v>2191.0</v>
      </c>
      <c r="B8999" s="5" t="s">
        <v>45828</v>
      </c>
      <c r="C8999" s="5" t="s">
        <v>45829</v>
      </c>
      <c r="D8999" s="6" t="s">
        <v>42114</v>
      </c>
      <c r="E8999" s="5" t="s">
        <v>42115</v>
      </c>
      <c r="F8999" s="5" t="s">
        <v>29573</v>
      </c>
      <c r="G8999" s="6" t="s">
        <v>45830</v>
      </c>
      <c r="H8999" s="5" t="s">
        <v>45831</v>
      </c>
      <c r="I8999" s="8" t="s">
        <v>45832</v>
      </c>
      <c r="J8999" s="5" t="s">
        <v>463</v>
      </c>
      <c r="K8999" s="5" t="s">
        <v>152</v>
      </c>
    </row>
    <row r="9000">
      <c r="A9000" s="4">
        <v>2190.0</v>
      </c>
      <c r="B9000" s="5" t="s">
        <v>45833</v>
      </c>
      <c r="C9000" s="5" t="s">
        <v>45834</v>
      </c>
      <c r="D9000" s="6" t="s">
        <v>45835</v>
      </c>
      <c r="E9000" s="5" t="s">
        <v>45836</v>
      </c>
      <c r="F9000" s="5" t="s">
        <v>29573</v>
      </c>
      <c r="G9000" s="6" t="s">
        <v>45837</v>
      </c>
      <c r="H9000" s="5" t="s">
        <v>45838</v>
      </c>
      <c r="I9000" s="8" t="s">
        <v>45839</v>
      </c>
      <c r="J9000" s="5" t="s">
        <v>93</v>
      </c>
      <c r="K9000" s="5" t="s">
        <v>260</v>
      </c>
    </row>
    <row r="9001">
      <c r="A9001" s="4">
        <v>2189.0</v>
      </c>
      <c r="B9001" s="5" t="s">
        <v>45840</v>
      </c>
      <c r="C9001" s="5" t="s">
        <v>45841</v>
      </c>
      <c r="D9001" s="6" t="s">
        <v>41761</v>
      </c>
      <c r="E9001" s="5" t="s">
        <v>41762</v>
      </c>
      <c r="F9001" s="5" t="s">
        <v>29573</v>
      </c>
      <c r="G9001" s="6" t="s">
        <v>45842</v>
      </c>
      <c r="H9001" s="7" t="s">
        <v>45843</v>
      </c>
      <c r="I9001" s="8" t="s">
        <v>45844</v>
      </c>
      <c r="J9001" s="5" t="s">
        <v>18</v>
      </c>
      <c r="K9001" s="4" t="s">
        <v>42</v>
      </c>
    </row>
    <row r="9002">
      <c r="A9002" s="4">
        <v>2188.0</v>
      </c>
      <c r="B9002" s="5" t="s">
        <v>45845</v>
      </c>
      <c r="C9002" s="5" t="s">
        <v>45846</v>
      </c>
      <c r="D9002" s="6" t="s">
        <v>41761</v>
      </c>
      <c r="E9002" s="5" t="s">
        <v>41762</v>
      </c>
      <c r="F9002" s="5" t="s">
        <v>29573</v>
      </c>
      <c r="G9002" s="6" t="s">
        <v>45847</v>
      </c>
      <c r="H9002" s="4" t="s">
        <v>45848</v>
      </c>
      <c r="I9002" s="11" t="s">
        <v>45849</v>
      </c>
      <c r="J9002" s="5" t="s">
        <v>42</v>
      </c>
      <c r="K9002" s="4" t="s">
        <v>42</v>
      </c>
    </row>
    <row r="9003">
      <c r="A9003" s="4">
        <v>11375.0</v>
      </c>
      <c r="B9003" s="5" t="s">
        <v>45850</v>
      </c>
      <c r="C9003" s="5" t="s">
        <v>45851</v>
      </c>
      <c r="D9003" s="6" t="s">
        <v>45852</v>
      </c>
      <c r="E9003" s="5" t="s">
        <v>45853</v>
      </c>
      <c r="F9003" s="5" t="s">
        <v>29573</v>
      </c>
      <c r="G9003" s="12" t="s">
        <v>45854</v>
      </c>
      <c r="H9003" s="5" t="s">
        <v>45855</v>
      </c>
      <c r="I9003" s="8" t="s">
        <v>45856</v>
      </c>
      <c r="J9003" s="5" t="s">
        <v>108</v>
      </c>
      <c r="K9003" s="5" t="s">
        <v>6696</v>
      </c>
    </row>
    <row r="9004">
      <c r="A9004" s="4">
        <v>2187.0</v>
      </c>
      <c r="B9004" s="5" t="s">
        <v>45857</v>
      </c>
      <c r="C9004" s="5" t="s">
        <v>45858</v>
      </c>
      <c r="D9004" s="6" t="s">
        <v>45859</v>
      </c>
      <c r="E9004" s="5" t="s">
        <v>45860</v>
      </c>
      <c r="F9004" s="5" t="s">
        <v>29573</v>
      </c>
      <c r="G9004" s="6" t="s">
        <v>45861</v>
      </c>
      <c r="H9004" s="4" t="s">
        <v>45862</v>
      </c>
      <c r="I9004" s="11" t="s">
        <v>45863</v>
      </c>
      <c r="J9004" s="5" t="s">
        <v>93</v>
      </c>
      <c r="K9004" s="4" t="s">
        <v>42</v>
      </c>
    </row>
    <row r="9005">
      <c r="A9005" s="4">
        <v>2186.0</v>
      </c>
      <c r="B9005" s="5" t="s">
        <v>45864</v>
      </c>
      <c r="C9005" s="5" t="s">
        <v>45865</v>
      </c>
      <c r="D9005" s="6" t="s">
        <v>42550</v>
      </c>
      <c r="E9005" s="5" t="s">
        <v>29573</v>
      </c>
      <c r="F9005" s="5" t="s">
        <v>29573</v>
      </c>
      <c r="G9005" s="6" t="s">
        <v>45866</v>
      </c>
      <c r="H9005" s="5" t="s">
        <v>45867</v>
      </c>
      <c r="I9005" s="8" t="s">
        <v>45868</v>
      </c>
      <c r="J9005" s="5" t="s">
        <v>18</v>
      </c>
      <c r="K9005" s="4" t="s">
        <v>42</v>
      </c>
    </row>
    <row r="9006">
      <c r="A9006" s="4">
        <v>2185.0</v>
      </c>
      <c r="B9006" s="5" t="s">
        <v>45869</v>
      </c>
      <c r="C9006" s="5" t="s">
        <v>45870</v>
      </c>
      <c r="D9006" s="6" t="s">
        <v>43196</v>
      </c>
      <c r="E9006" s="5" t="s">
        <v>29573</v>
      </c>
      <c r="F9006" s="5" t="s">
        <v>29573</v>
      </c>
      <c r="G9006" s="6" t="s">
        <v>45871</v>
      </c>
      <c r="H9006" s="7" t="s">
        <v>45872</v>
      </c>
      <c r="I9006" s="8" t="str">
        <f>LOWER(SUBSTITUTE(SUBSTITUTE(SUBSTITUTE(SUBSTITUTE(SUBSTITUTE(SUBSTITUTE(SUBSTITUTE(B9006,"S.L.",""),"SL",""),"S.A.",""),"SA","")," ",""),".",""),",",""))&amp;".com"</f>
        <v>dildakhanovanazerke.com</v>
      </c>
      <c r="J9006" s="5" t="s">
        <v>42</v>
      </c>
      <c r="K9006" s="4" t="s">
        <v>42</v>
      </c>
    </row>
    <row r="9007">
      <c r="A9007" s="4">
        <v>2184.0</v>
      </c>
      <c r="B9007" s="5" t="s">
        <v>45873</v>
      </c>
      <c r="C9007" s="5" t="s">
        <v>45874</v>
      </c>
      <c r="D9007" s="6" t="s">
        <v>43232</v>
      </c>
      <c r="E9007" s="5" t="s">
        <v>29573</v>
      </c>
      <c r="F9007" s="5" t="s">
        <v>29573</v>
      </c>
      <c r="G9007" s="6" t="s">
        <v>45875</v>
      </c>
      <c r="H9007" s="5" t="s">
        <v>45876</v>
      </c>
      <c r="I9007" s="8" t="s">
        <v>45877</v>
      </c>
      <c r="J9007" s="5" t="s">
        <v>108</v>
      </c>
      <c r="K9007" s="4" t="s">
        <v>42</v>
      </c>
    </row>
    <row r="9008">
      <c r="A9008" s="4">
        <v>2183.0</v>
      </c>
      <c r="B9008" s="5" t="s">
        <v>45878</v>
      </c>
      <c r="C9008" s="5" t="s">
        <v>45879</v>
      </c>
      <c r="D9008" s="6" t="s">
        <v>45880</v>
      </c>
      <c r="E9008" s="5" t="s">
        <v>43755</v>
      </c>
      <c r="F9008" s="5" t="s">
        <v>29573</v>
      </c>
      <c r="G9008" s="6" t="s">
        <v>45881</v>
      </c>
      <c r="H9008" s="5" t="s">
        <v>45882</v>
      </c>
      <c r="I9008" s="8" t="s">
        <v>45883</v>
      </c>
      <c r="J9008" s="5" t="s">
        <v>42</v>
      </c>
      <c r="K9008" s="5" t="s">
        <v>1495</v>
      </c>
    </row>
    <row r="9009">
      <c r="A9009" s="4">
        <v>2182.0</v>
      </c>
      <c r="B9009" s="5" t="s">
        <v>45884</v>
      </c>
      <c r="C9009" s="5" t="s">
        <v>45885</v>
      </c>
      <c r="D9009" s="6" t="s">
        <v>42308</v>
      </c>
      <c r="E9009" s="5" t="s">
        <v>42309</v>
      </c>
      <c r="F9009" s="5" t="s">
        <v>29573</v>
      </c>
      <c r="G9009" s="6" t="s">
        <v>45886</v>
      </c>
      <c r="H9009" s="5" t="s">
        <v>45887</v>
      </c>
      <c r="I9009" s="8" t="s">
        <v>45888</v>
      </c>
      <c r="J9009" s="5" t="s">
        <v>51</v>
      </c>
      <c r="K9009" s="4" t="s">
        <v>42</v>
      </c>
    </row>
    <row r="9010">
      <c r="A9010" s="4">
        <v>2181.0</v>
      </c>
      <c r="B9010" s="5" t="s">
        <v>45889</v>
      </c>
      <c r="C9010" s="5" t="s">
        <v>45890</v>
      </c>
      <c r="D9010" s="6" t="s">
        <v>43158</v>
      </c>
      <c r="E9010" s="5" t="s">
        <v>43159</v>
      </c>
      <c r="F9010" s="5" t="s">
        <v>29573</v>
      </c>
      <c r="G9010" s="6" t="s">
        <v>45891</v>
      </c>
      <c r="H9010" s="5" t="s">
        <v>45892</v>
      </c>
      <c r="I9010" s="8" t="s">
        <v>45893</v>
      </c>
      <c r="J9010" s="5" t="s">
        <v>42</v>
      </c>
      <c r="K9010" s="5" t="s">
        <v>5510</v>
      </c>
    </row>
    <row r="9011">
      <c r="A9011" s="4">
        <v>11373.0</v>
      </c>
      <c r="B9011" s="5" t="s">
        <v>45894</v>
      </c>
      <c r="C9011" s="5" t="s">
        <v>45895</v>
      </c>
      <c r="D9011" s="6" t="s">
        <v>42277</v>
      </c>
      <c r="E9011" s="5" t="s">
        <v>45896</v>
      </c>
      <c r="F9011" s="5" t="s">
        <v>29573</v>
      </c>
      <c r="G9011" s="12" t="s">
        <v>45897</v>
      </c>
      <c r="H9011" s="5" t="s">
        <v>45898</v>
      </c>
      <c r="I9011" s="8" t="s">
        <v>45899</v>
      </c>
      <c r="J9011" s="5" t="s">
        <v>18</v>
      </c>
      <c r="K9011" s="5" t="s">
        <v>679</v>
      </c>
    </row>
    <row r="9012">
      <c r="A9012" s="4">
        <v>11380.0</v>
      </c>
      <c r="B9012" s="5" t="s">
        <v>45900</v>
      </c>
      <c r="C9012" s="5" t="s">
        <v>45901</v>
      </c>
      <c r="D9012" s="6" t="s">
        <v>41761</v>
      </c>
      <c r="E9012" s="5" t="s">
        <v>41762</v>
      </c>
      <c r="F9012" s="5" t="s">
        <v>29573</v>
      </c>
      <c r="G9012" s="12" t="s">
        <v>45902</v>
      </c>
      <c r="H9012" s="4" t="s">
        <v>45903</v>
      </c>
      <c r="I9012" s="11" t="s">
        <v>45904</v>
      </c>
      <c r="J9012" s="5" t="s">
        <v>232</v>
      </c>
      <c r="K9012" s="5" t="s">
        <v>1495</v>
      </c>
    </row>
    <row r="9013">
      <c r="A9013" s="4">
        <v>11383.0</v>
      </c>
      <c r="B9013" s="5" t="s">
        <v>45905</v>
      </c>
      <c r="C9013" s="5" t="s">
        <v>45906</v>
      </c>
      <c r="D9013" s="6" t="s">
        <v>42994</v>
      </c>
      <c r="E9013" s="5" t="s">
        <v>42995</v>
      </c>
      <c r="F9013" s="5" t="s">
        <v>29573</v>
      </c>
      <c r="G9013" s="12" t="s">
        <v>45907</v>
      </c>
      <c r="H9013" s="4" t="s">
        <v>45908</v>
      </c>
      <c r="I9013" s="11" t="s">
        <v>45909</v>
      </c>
      <c r="J9013" s="5" t="s">
        <v>42</v>
      </c>
      <c r="K9013" s="5" t="s">
        <v>1495</v>
      </c>
    </row>
    <row r="9014">
      <c r="A9014" s="4">
        <v>11378.0</v>
      </c>
      <c r="B9014" s="5" t="s">
        <v>45910</v>
      </c>
      <c r="C9014" s="5" t="s">
        <v>45911</v>
      </c>
      <c r="D9014" s="6" t="s">
        <v>41761</v>
      </c>
      <c r="E9014" s="5" t="s">
        <v>41762</v>
      </c>
      <c r="F9014" s="5" t="s">
        <v>29573</v>
      </c>
      <c r="G9014" s="12" t="s">
        <v>45912</v>
      </c>
      <c r="H9014" s="5" t="s">
        <v>44958</v>
      </c>
      <c r="I9014" s="8" t="s">
        <v>44959</v>
      </c>
      <c r="J9014" s="5" t="s">
        <v>93</v>
      </c>
      <c r="K9014" s="5" t="s">
        <v>152</v>
      </c>
    </row>
    <row r="9015">
      <c r="A9015" s="4">
        <v>2180.0</v>
      </c>
      <c r="B9015" s="5" t="s">
        <v>45913</v>
      </c>
      <c r="C9015" s="5" t="s">
        <v>45914</v>
      </c>
      <c r="D9015" s="6" t="s">
        <v>45915</v>
      </c>
      <c r="E9015" s="5" t="s">
        <v>3119</v>
      </c>
      <c r="F9015" s="5" t="s">
        <v>3120</v>
      </c>
      <c r="G9015" s="6" t="s">
        <v>45916</v>
      </c>
      <c r="H9015" s="5" t="s">
        <v>45917</v>
      </c>
      <c r="I9015" s="8" t="s">
        <v>45918</v>
      </c>
      <c r="J9015" s="5" t="s">
        <v>463</v>
      </c>
      <c r="K9015" s="5" t="s">
        <v>15297</v>
      </c>
    </row>
    <row r="9016">
      <c r="A9016" s="4">
        <v>2178.0</v>
      </c>
      <c r="B9016" s="5" t="s">
        <v>45919</v>
      </c>
      <c r="C9016" s="5" t="s">
        <v>45920</v>
      </c>
      <c r="D9016" s="6" t="s">
        <v>45921</v>
      </c>
      <c r="E9016" s="5" t="s">
        <v>45922</v>
      </c>
      <c r="F9016" s="5" t="s">
        <v>3120</v>
      </c>
      <c r="G9016" s="6" t="s">
        <v>45923</v>
      </c>
      <c r="H9016" s="4" t="s">
        <v>45924</v>
      </c>
      <c r="I9016" s="11" t="s">
        <v>45925</v>
      </c>
      <c r="J9016" s="5" t="s">
        <v>18</v>
      </c>
      <c r="K9016" s="5" t="s">
        <v>17291</v>
      </c>
    </row>
    <row r="9017">
      <c r="A9017" s="4">
        <v>2179.0</v>
      </c>
      <c r="B9017" s="5" t="s">
        <v>45926</v>
      </c>
      <c r="C9017" s="5" t="s">
        <v>45927</v>
      </c>
      <c r="D9017" s="6" t="s">
        <v>45921</v>
      </c>
      <c r="E9017" s="5" t="s">
        <v>45922</v>
      </c>
      <c r="F9017" s="5" t="s">
        <v>3120</v>
      </c>
      <c r="G9017" s="6" t="s">
        <v>45923</v>
      </c>
      <c r="H9017" s="5" t="s">
        <v>45924</v>
      </c>
      <c r="I9017" s="8" t="s">
        <v>45928</v>
      </c>
      <c r="J9017" s="5" t="s">
        <v>51</v>
      </c>
      <c r="K9017" s="5" t="s">
        <v>433</v>
      </c>
    </row>
    <row r="9018">
      <c r="A9018" s="4">
        <v>2177.0</v>
      </c>
      <c r="B9018" s="5" t="s">
        <v>45929</v>
      </c>
      <c r="C9018" s="5" t="s">
        <v>45930</v>
      </c>
      <c r="D9018" s="6" t="s">
        <v>45921</v>
      </c>
      <c r="E9018" s="5" t="s">
        <v>45922</v>
      </c>
      <c r="F9018" s="5" t="s">
        <v>3120</v>
      </c>
      <c r="G9018" s="6" t="s">
        <v>45931</v>
      </c>
      <c r="H9018" s="5" t="s">
        <v>45932</v>
      </c>
      <c r="I9018" s="11" t="s">
        <v>45933</v>
      </c>
      <c r="J9018" s="5" t="s">
        <v>42</v>
      </c>
      <c r="K9018" s="5" t="s">
        <v>43794</v>
      </c>
    </row>
    <row r="9019">
      <c r="A9019" s="4">
        <v>2176.0</v>
      </c>
      <c r="B9019" s="5" t="s">
        <v>45934</v>
      </c>
      <c r="C9019" s="5" t="s">
        <v>45935</v>
      </c>
      <c r="D9019" s="6" t="s">
        <v>45936</v>
      </c>
      <c r="E9019" s="5" t="s">
        <v>3119</v>
      </c>
      <c r="F9019" s="5" t="s">
        <v>3120</v>
      </c>
      <c r="G9019" s="6" t="s">
        <v>45937</v>
      </c>
      <c r="H9019" s="5" t="s">
        <v>45938</v>
      </c>
      <c r="I9019" s="8" t="s">
        <v>45939</v>
      </c>
      <c r="J9019" s="5" t="s">
        <v>51</v>
      </c>
      <c r="K9019" s="5" t="s">
        <v>66</v>
      </c>
    </row>
    <row r="9020">
      <c r="A9020" s="4">
        <v>2175.0</v>
      </c>
      <c r="B9020" s="5" t="s">
        <v>40359</v>
      </c>
      <c r="C9020" s="5" t="s">
        <v>45940</v>
      </c>
      <c r="D9020" s="6" t="s">
        <v>45941</v>
      </c>
      <c r="E9020" s="5" t="s">
        <v>45942</v>
      </c>
      <c r="F9020" s="5" t="s">
        <v>3120</v>
      </c>
      <c r="G9020" s="6" t="s">
        <v>45943</v>
      </c>
      <c r="H9020" s="5" t="s">
        <v>45944</v>
      </c>
      <c r="I9020" s="8" t="s">
        <v>45945</v>
      </c>
      <c r="J9020" s="5" t="s">
        <v>108</v>
      </c>
      <c r="K9020" s="5" t="s">
        <v>308</v>
      </c>
    </row>
    <row r="9021">
      <c r="A9021" s="4">
        <v>2174.0</v>
      </c>
      <c r="B9021" s="5" t="s">
        <v>45946</v>
      </c>
      <c r="C9021" s="5" t="s">
        <v>45947</v>
      </c>
      <c r="D9021" s="6" t="s">
        <v>45915</v>
      </c>
      <c r="E9021" s="5" t="s">
        <v>3119</v>
      </c>
      <c r="F9021" s="5" t="s">
        <v>3120</v>
      </c>
      <c r="G9021" s="6" t="s">
        <v>45948</v>
      </c>
      <c r="H9021" s="5" t="s">
        <v>45949</v>
      </c>
      <c r="I9021" s="8" t="s">
        <v>45950</v>
      </c>
      <c r="J9021" s="5" t="s">
        <v>108</v>
      </c>
      <c r="K9021" s="5" t="s">
        <v>27</v>
      </c>
    </row>
    <row r="9022">
      <c r="A9022" s="4">
        <v>2173.0</v>
      </c>
      <c r="B9022" s="5" t="s">
        <v>45951</v>
      </c>
      <c r="C9022" s="5" t="s">
        <v>45952</v>
      </c>
      <c r="D9022" s="6" t="s">
        <v>45953</v>
      </c>
      <c r="E9022" s="5" t="s">
        <v>45954</v>
      </c>
      <c r="F9022" s="5" t="s">
        <v>3120</v>
      </c>
      <c r="G9022" s="6" t="s">
        <v>45955</v>
      </c>
      <c r="H9022" s="4" t="s">
        <v>45956</v>
      </c>
      <c r="I9022" s="11" t="s">
        <v>45957</v>
      </c>
      <c r="J9022" s="5" t="s">
        <v>42</v>
      </c>
      <c r="K9022" s="5" t="s">
        <v>381</v>
      </c>
    </row>
    <row r="9023">
      <c r="A9023" s="4">
        <v>2172.0</v>
      </c>
      <c r="B9023" s="5" t="s">
        <v>45958</v>
      </c>
      <c r="C9023" s="5" t="s">
        <v>45959</v>
      </c>
      <c r="D9023" s="6" t="s">
        <v>45953</v>
      </c>
      <c r="E9023" s="5" t="s">
        <v>45954</v>
      </c>
      <c r="F9023" s="5" t="s">
        <v>3120</v>
      </c>
      <c r="G9023" s="6" t="s">
        <v>45960</v>
      </c>
      <c r="H9023" s="5" t="s">
        <v>45961</v>
      </c>
      <c r="I9023" s="8" t="s">
        <v>45962</v>
      </c>
      <c r="J9023" s="5" t="s">
        <v>463</v>
      </c>
      <c r="K9023" s="5" t="s">
        <v>679</v>
      </c>
    </row>
    <row r="9024">
      <c r="A9024" s="4">
        <v>2171.0</v>
      </c>
      <c r="B9024" s="5" t="s">
        <v>45963</v>
      </c>
      <c r="C9024" s="5" t="s">
        <v>45964</v>
      </c>
      <c r="D9024" s="6" t="s">
        <v>45965</v>
      </c>
      <c r="E9024" s="5" t="s">
        <v>45966</v>
      </c>
      <c r="F9024" s="5" t="s">
        <v>3120</v>
      </c>
      <c r="G9024" s="6" t="s">
        <v>45967</v>
      </c>
      <c r="H9024" s="5" t="s">
        <v>45968</v>
      </c>
      <c r="I9024" s="8" t="s">
        <v>45969</v>
      </c>
      <c r="J9024" s="5" t="s">
        <v>42</v>
      </c>
      <c r="K9024" s="4" t="s">
        <v>42</v>
      </c>
    </row>
    <row r="9025">
      <c r="A9025" s="4">
        <v>2170.0</v>
      </c>
      <c r="B9025" s="5" t="s">
        <v>45970</v>
      </c>
      <c r="C9025" s="5" t="s">
        <v>45971</v>
      </c>
      <c r="D9025" s="6" t="s">
        <v>45972</v>
      </c>
      <c r="E9025" s="5" t="s">
        <v>45954</v>
      </c>
      <c r="F9025" s="5" t="s">
        <v>3120</v>
      </c>
      <c r="G9025" s="6" t="s">
        <v>45973</v>
      </c>
      <c r="H9025" s="7" t="s">
        <v>45974</v>
      </c>
      <c r="I9025" s="8" t="str">
        <f>LOWER(SUBSTITUTE(SUBSTITUTE(SUBSTITUTE(SUBSTITUTE(SUBSTITUTE(SUBSTITUTE(SUBSTITUTE(B9025,"S.L.",""),"SL",""),"S.A.",""),"SA","")," ",""),".",""),",",""))&amp;".com"</f>
        <v>hotelelcabo.com</v>
      </c>
      <c r="J9025" s="5" t="s">
        <v>42</v>
      </c>
      <c r="K9025" s="5" t="s">
        <v>1685</v>
      </c>
    </row>
    <row r="9026">
      <c r="A9026" s="4">
        <v>2169.0</v>
      </c>
      <c r="B9026" s="5" t="s">
        <v>45975</v>
      </c>
      <c r="C9026" s="5" t="s">
        <v>45976</v>
      </c>
      <c r="D9026" s="6" t="s">
        <v>45972</v>
      </c>
      <c r="E9026" s="5" t="s">
        <v>45954</v>
      </c>
      <c r="F9026" s="5" t="s">
        <v>3120</v>
      </c>
      <c r="G9026" s="6" t="s">
        <v>45977</v>
      </c>
      <c r="H9026" s="7" t="s">
        <v>45978</v>
      </c>
      <c r="I9026" s="8" t="s">
        <v>45979</v>
      </c>
      <c r="J9026" s="5" t="s">
        <v>42</v>
      </c>
      <c r="K9026" s="5" t="s">
        <v>782</v>
      </c>
    </row>
    <row r="9027">
      <c r="A9027" s="4">
        <v>2168.0</v>
      </c>
      <c r="B9027" s="5" t="s">
        <v>45980</v>
      </c>
      <c r="C9027" s="5" t="s">
        <v>45981</v>
      </c>
      <c r="D9027" s="6" t="s">
        <v>45982</v>
      </c>
      <c r="E9027" s="5" t="s">
        <v>45983</v>
      </c>
      <c r="F9027" s="5" t="s">
        <v>3120</v>
      </c>
      <c r="G9027" s="6" t="s">
        <v>45984</v>
      </c>
      <c r="H9027" s="7" t="s">
        <v>45985</v>
      </c>
      <c r="I9027" s="11" t="s">
        <v>45986</v>
      </c>
      <c r="J9027" s="5" t="s">
        <v>93</v>
      </c>
      <c r="K9027" s="5" t="s">
        <v>233</v>
      </c>
    </row>
    <row r="9028">
      <c r="A9028" s="4">
        <v>2167.0</v>
      </c>
      <c r="B9028" s="5" t="s">
        <v>45987</v>
      </c>
      <c r="C9028" s="5" t="s">
        <v>45988</v>
      </c>
      <c r="D9028" s="6" t="s">
        <v>45989</v>
      </c>
      <c r="E9028" s="5" t="s">
        <v>45990</v>
      </c>
      <c r="F9028" s="5" t="s">
        <v>3120</v>
      </c>
      <c r="G9028" s="6" t="s">
        <v>45991</v>
      </c>
      <c r="H9028" s="5" t="s">
        <v>45992</v>
      </c>
      <c r="I9028" s="8" t="s">
        <v>45993</v>
      </c>
      <c r="J9028" s="5" t="s">
        <v>42</v>
      </c>
      <c r="K9028" s="5" t="s">
        <v>6319</v>
      </c>
    </row>
    <row r="9029">
      <c r="A9029" s="4">
        <v>2166.0</v>
      </c>
      <c r="B9029" s="5" t="s">
        <v>45994</v>
      </c>
      <c r="C9029" s="5" t="s">
        <v>45995</v>
      </c>
      <c r="D9029" s="6" t="s">
        <v>45989</v>
      </c>
      <c r="E9029" s="5" t="s">
        <v>45990</v>
      </c>
      <c r="F9029" s="5" t="s">
        <v>3120</v>
      </c>
      <c r="G9029" s="6" t="s">
        <v>45996</v>
      </c>
      <c r="H9029" s="5" t="s">
        <v>45992</v>
      </c>
      <c r="I9029" s="8" t="s">
        <v>45993</v>
      </c>
      <c r="J9029" s="5" t="s">
        <v>42</v>
      </c>
      <c r="K9029" s="5" t="s">
        <v>16684</v>
      </c>
    </row>
    <row r="9030">
      <c r="A9030" s="4">
        <v>2165.0</v>
      </c>
      <c r="B9030" s="5" t="s">
        <v>45997</v>
      </c>
      <c r="C9030" s="5" t="s">
        <v>45998</v>
      </c>
      <c r="D9030" s="6" t="s">
        <v>45989</v>
      </c>
      <c r="E9030" s="5" t="s">
        <v>45990</v>
      </c>
      <c r="F9030" s="5" t="s">
        <v>3120</v>
      </c>
      <c r="G9030" s="6" t="s">
        <v>45999</v>
      </c>
      <c r="H9030" s="7" t="s">
        <v>46000</v>
      </c>
      <c r="I9030" s="8" t="s">
        <v>21193</v>
      </c>
      <c r="J9030" s="5" t="s">
        <v>42</v>
      </c>
      <c r="K9030" s="5" t="s">
        <v>14890</v>
      </c>
    </row>
    <row r="9031">
      <c r="A9031" s="4">
        <v>2164.0</v>
      </c>
      <c r="B9031" s="5" t="s">
        <v>46001</v>
      </c>
      <c r="C9031" s="5" t="s">
        <v>46002</v>
      </c>
      <c r="D9031" s="6" t="s">
        <v>45989</v>
      </c>
      <c r="E9031" s="5" t="s">
        <v>45990</v>
      </c>
      <c r="F9031" s="5" t="s">
        <v>3120</v>
      </c>
      <c r="G9031" s="6" t="s">
        <v>46003</v>
      </c>
      <c r="H9031" s="5" t="s">
        <v>46004</v>
      </c>
      <c r="I9031" s="9" t="s">
        <v>46005</v>
      </c>
      <c r="J9031" s="5" t="s">
        <v>108</v>
      </c>
      <c r="K9031" s="5" t="s">
        <v>24487</v>
      </c>
    </row>
    <row r="9032">
      <c r="A9032" s="4">
        <v>2163.0</v>
      </c>
      <c r="B9032" s="5" t="s">
        <v>46006</v>
      </c>
      <c r="C9032" s="5" t="s">
        <v>46007</v>
      </c>
      <c r="D9032" s="6" t="s">
        <v>45989</v>
      </c>
      <c r="E9032" s="5" t="s">
        <v>45990</v>
      </c>
      <c r="F9032" s="5" t="s">
        <v>3120</v>
      </c>
      <c r="G9032" s="6" t="s">
        <v>46008</v>
      </c>
      <c r="H9032" s="5" t="s">
        <v>45992</v>
      </c>
      <c r="I9032" s="8" t="s">
        <v>45993</v>
      </c>
      <c r="J9032" s="5" t="s">
        <v>108</v>
      </c>
      <c r="K9032" s="5" t="s">
        <v>46009</v>
      </c>
    </row>
    <row r="9033">
      <c r="A9033" s="4">
        <v>2162.0</v>
      </c>
      <c r="B9033" s="5" t="s">
        <v>46010</v>
      </c>
      <c r="C9033" s="5" t="s">
        <v>46011</v>
      </c>
      <c r="D9033" s="6" t="s">
        <v>45989</v>
      </c>
      <c r="E9033" s="5" t="s">
        <v>45990</v>
      </c>
      <c r="F9033" s="5" t="s">
        <v>3120</v>
      </c>
      <c r="G9033" s="6" t="s">
        <v>46012</v>
      </c>
      <c r="H9033" s="5" t="s">
        <v>46013</v>
      </c>
      <c r="I9033" s="8" t="s">
        <v>46014</v>
      </c>
      <c r="J9033" s="5" t="s">
        <v>42</v>
      </c>
      <c r="K9033" s="5" t="s">
        <v>14922</v>
      </c>
    </row>
    <row r="9034">
      <c r="A9034" s="4">
        <v>2160.0</v>
      </c>
      <c r="B9034" s="5" t="s">
        <v>46015</v>
      </c>
      <c r="C9034" s="5" t="s">
        <v>46016</v>
      </c>
      <c r="D9034" s="6" t="s">
        <v>45989</v>
      </c>
      <c r="E9034" s="5" t="s">
        <v>45990</v>
      </c>
      <c r="F9034" s="5" t="s">
        <v>3120</v>
      </c>
      <c r="G9034" s="6" t="s">
        <v>46017</v>
      </c>
      <c r="H9034" s="5" t="s">
        <v>46018</v>
      </c>
      <c r="I9034" s="8" t="s">
        <v>10039</v>
      </c>
      <c r="J9034" s="5" t="s">
        <v>93</v>
      </c>
      <c r="K9034" s="5" t="s">
        <v>21288</v>
      </c>
    </row>
    <row r="9035">
      <c r="A9035" s="4">
        <v>2159.0</v>
      </c>
      <c r="B9035" s="5" t="s">
        <v>46015</v>
      </c>
      <c r="C9035" s="5" t="s">
        <v>46019</v>
      </c>
      <c r="D9035" s="6" t="s">
        <v>45989</v>
      </c>
      <c r="E9035" s="5" t="s">
        <v>45990</v>
      </c>
      <c r="F9035" s="5" t="s">
        <v>3120</v>
      </c>
      <c r="G9035" s="6" t="s">
        <v>46017</v>
      </c>
      <c r="H9035" s="5" t="s">
        <v>46018</v>
      </c>
      <c r="I9035" s="8" t="s">
        <v>10039</v>
      </c>
      <c r="J9035" s="5" t="s">
        <v>108</v>
      </c>
      <c r="K9035" s="5" t="s">
        <v>26956</v>
      </c>
    </row>
    <row r="9036">
      <c r="A9036" s="4">
        <v>2161.0</v>
      </c>
      <c r="B9036" s="5" t="s">
        <v>46015</v>
      </c>
      <c r="C9036" s="5" t="s">
        <v>46020</v>
      </c>
      <c r="D9036" s="6" t="s">
        <v>45989</v>
      </c>
      <c r="E9036" s="5" t="s">
        <v>45990</v>
      </c>
      <c r="F9036" s="5" t="s">
        <v>3120</v>
      </c>
      <c r="G9036" s="6" t="s">
        <v>46017</v>
      </c>
      <c r="H9036" s="5" t="s">
        <v>34810</v>
      </c>
      <c r="I9036" s="8" t="s">
        <v>10039</v>
      </c>
      <c r="J9036" s="5" t="s">
        <v>42</v>
      </c>
      <c r="K9036" s="5" t="s">
        <v>21288</v>
      </c>
    </row>
    <row r="9037">
      <c r="A9037" s="4">
        <v>2158.0</v>
      </c>
      <c r="B9037" s="5" t="s">
        <v>46021</v>
      </c>
      <c r="C9037" s="5" t="s">
        <v>46022</v>
      </c>
      <c r="D9037" s="6" t="s">
        <v>45989</v>
      </c>
      <c r="E9037" s="5" t="s">
        <v>45990</v>
      </c>
      <c r="F9037" s="5" t="s">
        <v>3120</v>
      </c>
      <c r="G9037" s="6" t="s">
        <v>46023</v>
      </c>
      <c r="H9037" s="7" t="s">
        <v>46024</v>
      </c>
      <c r="I9037" s="8" t="str">
        <f>LOWER(SUBSTITUTE(SUBSTITUTE(SUBSTITUTE(SUBSTITUTE(SUBSTITUTE(SUBSTITUTE(SUBSTITUTE(B9037,"S.L.",""),"SL",""),"S.A.",""),"SA","")," ",""),".",""),",",""))&amp;".com"</f>
        <v>bungalow-hsolyventura.com</v>
      </c>
      <c r="J9037" s="5" t="s">
        <v>51</v>
      </c>
      <c r="K9037" s="4" t="s">
        <v>42</v>
      </c>
    </row>
    <row r="9038">
      <c r="A9038" s="4">
        <v>2157.0</v>
      </c>
      <c r="B9038" s="5" t="s">
        <v>46025</v>
      </c>
      <c r="C9038" s="5" t="s">
        <v>46026</v>
      </c>
      <c r="D9038" s="6" t="s">
        <v>45989</v>
      </c>
      <c r="E9038" s="5" t="s">
        <v>45990</v>
      </c>
      <c r="F9038" s="5" t="s">
        <v>3120</v>
      </c>
      <c r="G9038" s="6" t="s">
        <v>46027</v>
      </c>
      <c r="H9038" s="5" t="s">
        <v>46028</v>
      </c>
      <c r="I9038" s="8" t="s">
        <v>46029</v>
      </c>
      <c r="J9038" s="5" t="s">
        <v>108</v>
      </c>
      <c r="K9038" s="5" t="s">
        <v>17190</v>
      </c>
    </row>
    <row r="9039">
      <c r="A9039" s="4">
        <v>2156.0</v>
      </c>
      <c r="B9039" s="5" t="s">
        <v>46030</v>
      </c>
      <c r="C9039" s="5" t="s">
        <v>46031</v>
      </c>
      <c r="D9039" s="6" t="s">
        <v>45989</v>
      </c>
      <c r="E9039" s="5" t="s">
        <v>45990</v>
      </c>
      <c r="F9039" s="5" t="s">
        <v>3120</v>
      </c>
      <c r="G9039" s="6" t="s">
        <v>46032</v>
      </c>
      <c r="H9039" s="5" t="s">
        <v>46033</v>
      </c>
      <c r="I9039" s="9" t="s">
        <v>46034</v>
      </c>
      <c r="J9039" s="5" t="s">
        <v>93</v>
      </c>
      <c r="K9039" s="4" t="s">
        <v>42</v>
      </c>
    </row>
    <row r="9040">
      <c r="A9040" s="4">
        <v>2155.0</v>
      </c>
      <c r="B9040" s="5" t="s">
        <v>46035</v>
      </c>
      <c r="C9040" s="5" t="s">
        <v>46036</v>
      </c>
      <c r="D9040" s="6" t="s">
        <v>45989</v>
      </c>
      <c r="E9040" s="5" t="s">
        <v>45990</v>
      </c>
      <c r="F9040" s="5" t="s">
        <v>3120</v>
      </c>
      <c r="G9040" s="6" t="s">
        <v>46037</v>
      </c>
      <c r="H9040" s="5" t="s">
        <v>46038</v>
      </c>
      <c r="I9040" s="8" t="s">
        <v>46039</v>
      </c>
      <c r="J9040" s="5" t="s">
        <v>18</v>
      </c>
      <c r="K9040" s="5" t="s">
        <v>3104</v>
      </c>
    </row>
    <row r="9041">
      <c r="A9041" s="4">
        <v>2154.0</v>
      </c>
      <c r="B9041" s="5" t="s">
        <v>46040</v>
      </c>
      <c r="C9041" s="5" t="s">
        <v>46041</v>
      </c>
      <c r="D9041" s="6" t="s">
        <v>46042</v>
      </c>
      <c r="E9041" s="5" t="s">
        <v>45990</v>
      </c>
      <c r="F9041" s="5" t="s">
        <v>3120</v>
      </c>
      <c r="G9041" s="6" t="s">
        <v>46043</v>
      </c>
      <c r="H9041" s="5" t="s">
        <v>45992</v>
      </c>
      <c r="I9041" s="8" t="s">
        <v>45993</v>
      </c>
      <c r="J9041" s="5" t="s">
        <v>51</v>
      </c>
      <c r="K9041" s="5" t="s">
        <v>43794</v>
      </c>
    </row>
    <row r="9042">
      <c r="A9042" s="4">
        <v>2153.0</v>
      </c>
      <c r="B9042" s="5" t="s">
        <v>46044</v>
      </c>
      <c r="C9042" s="5" t="s">
        <v>46045</v>
      </c>
      <c r="D9042" s="6" t="s">
        <v>46042</v>
      </c>
      <c r="E9042" s="5" t="s">
        <v>45990</v>
      </c>
      <c r="F9042" s="5" t="s">
        <v>3120</v>
      </c>
      <c r="G9042" s="6" t="s">
        <v>46046</v>
      </c>
      <c r="H9042" s="7" t="s">
        <v>46047</v>
      </c>
      <c r="I9042" s="8" t="s">
        <v>46048</v>
      </c>
      <c r="J9042" s="5" t="s">
        <v>51</v>
      </c>
      <c r="K9042" s="4" t="s">
        <v>42</v>
      </c>
    </row>
    <row r="9043">
      <c r="A9043" s="4">
        <v>2152.0</v>
      </c>
      <c r="B9043" s="5" t="s">
        <v>46049</v>
      </c>
      <c r="C9043" s="5" t="s">
        <v>46050</v>
      </c>
      <c r="D9043" s="6" t="s">
        <v>46051</v>
      </c>
      <c r="E9043" s="5" t="s">
        <v>46052</v>
      </c>
      <c r="F9043" s="5" t="s">
        <v>3120</v>
      </c>
      <c r="G9043" s="6" t="s">
        <v>46053</v>
      </c>
      <c r="H9043" s="5" t="s">
        <v>46054</v>
      </c>
      <c r="I9043" s="8" t="s">
        <v>46055</v>
      </c>
      <c r="J9043" s="5" t="s">
        <v>108</v>
      </c>
      <c r="K9043" s="5" t="s">
        <v>308</v>
      </c>
    </row>
    <row r="9044">
      <c r="A9044" s="4">
        <v>2151.0</v>
      </c>
      <c r="B9044" s="5" t="s">
        <v>46056</v>
      </c>
      <c r="C9044" s="5" t="s">
        <v>46057</v>
      </c>
      <c r="D9044" s="6" t="s">
        <v>46058</v>
      </c>
      <c r="E9044" s="5" t="s">
        <v>46052</v>
      </c>
      <c r="F9044" s="5" t="s">
        <v>3120</v>
      </c>
      <c r="G9044" s="6" t="s">
        <v>46059</v>
      </c>
      <c r="H9044" s="5" t="s">
        <v>46060</v>
      </c>
      <c r="I9044" s="8" t="s">
        <v>46061</v>
      </c>
      <c r="J9044" s="5" t="s">
        <v>18</v>
      </c>
      <c r="K9044" s="4" t="s">
        <v>42</v>
      </c>
    </row>
    <row r="9045">
      <c r="A9045" s="4">
        <v>2150.0</v>
      </c>
      <c r="B9045" s="5" t="s">
        <v>46062</v>
      </c>
      <c r="C9045" s="5" t="s">
        <v>46063</v>
      </c>
      <c r="D9045" s="6" t="s">
        <v>46058</v>
      </c>
      <c r="E9045" s="5" t="s">
        <v>46052</v>
      </c>
      <c r="F9045" s="5" t="s">
        <v>3120</v>
      </c>
      <c r="G9045" s="6" t="s">
        <v>46064</v>
      </c>
      <c r="H9045" s="7" t="s">
        <v>46065</v>
      </c>
      <c r="I9045" s="8" t="s">
        <v>46066</v>
      </c>
      <c r="J9045" s="5" t="s">
        <v>108</v>
      </c>
      <c r="K9045" s="5" t="s">
        <v>7219</v>
      </c>
    </row>
    <row r="9046">
      <c r="A9046" s="4">
        <v>2149.0</v>
      </c>
      <c r="B9046" s="5" t="s">
        <v>46067</v>
      </c>
      <c r="C9046" s="5" t="s">
        <v>46068</v>
      </c>
      <c r="D9046" s="6" t="s">
        <v>46058</v>
      </c>
      <c r="E9046" s="5" t="s">
        <v>46052</v>
      </c>
      <c r="F9046" s="5" t="s">
        <v>3120</v>
      </c>
      <c r="G9046" s="6" t="s">
        <v>46069</v>
      </c>
      <c r="H9046" s="5" t="s">
        <v>46070</v>
      </c>
      <c r="I9046" s="8" t="s">
        <v>46039</v>
      </c>
      <c r="J9046" s="5" t="s">
        <v>42</v>
      </c>
      <c r="K9046" s="5" t="s">
        <v>433</v>
      </c>
    </row>
    <row r="9047">
      <c r="A9047" s="4">
        <v>2148.0</v>
      </c>
      <c r="B9047" s="5" t="s">
        <v>46071</v>
      </c>
      <c r="C9047" s="5" t="s">
        <v>46072</v>
      </c>
      <c r="D9047" s="6" t="s">
        <v>46058</v>
      </c>
      <c r="E9047" s="5" t="s">
        <v>46052</v>
      </c>
      <c r="F9047" s="5" t="s">
        <v>3120</v>
      </c>
      <c r="G9047" s="6" t="s">
        <v>46073</v>
      </c>
      <c r="H9047" s="7" t="s">
        <v>46074</v>
      </c>
      <c r="I9047" s="8" t="s">
        <v>46075</v>
      </c>
      <c r="J9047" s="5" t="s">
        <v>108</v>
      </c>
      <c r="K9047" s="5" t="s">
        <v>21471</v>
      </c>
    </row>
    <row r="9048">
      <c r="A9048" s="4">
        <v>2147.0</v>
      </c>
      <c r="B9048" s="5" t="s">
        <v>46076</v>
      </c>
      <c r="C9048" s="5" t="s">
        <v>46077</v>
      </c>
      <c r="D9048" s="6" t="s">
        <v>46058</v>
      </c>
      <c r="E9048" s="5" t="s">
        <v>46052</v>
      </c>
      <c r="F9048" s="5" t="s">
        <v>3120</v>
      </c>
      <c r="G9048" s="6" t="s">
        <v>46078</v>
      </c>
      <c r="H9048" s="5" t="s">
        <v>32336</v>
      </c>
      <c r="I9048" s="8" t="s">
        <v>32337</v>
      </c>
      <c r="J9048" s="5" t="s">
        <v>108</v>
      </c>
      <c r="K9048" s="5" t="s">
        <v>14913</v>
      </c>
    </row>
    <row r="9049">
      <c r="A9049" s="4">
        <v>2146.0</v>
      </c>
      <c r="B9049" s="5" t="s">
        <v>46079</v>
      </c>
      <c r="C9049" s="5" t="s">
        <v>46080</v>
      </c>
      <c r="D9049" s="6" t="s">
        <v>46058</v>
      </c>
      <c r="E9049" s="5" t="s">
        <v>46052</v>
      </c>
      <c r="F9049" s="5" t="s">
        <v>3120</v>
      </c>
      <c r="G9049" s="6" t="s">
        <v>46081</v>
      </c>
      <c r="H9049" s="7" t="s">
        <v>46082</v>
      </c>
      <c r="I9049" s="8" t="str">
        <f>LOWER(SUBSTITUTE(SUBSTITUTE(SUBSTITUTE(SUBSTITUTE(SUBSTITUTE(SUBSTITUTE(SUBSTITUTE(B9049,"S.L.",""),"SL",""),"S.A.",""),"SA","")," ",""),".",""),",",""))&amp;".com"</f>
        <v>solbrimar.com</v>
      </c>
      <c r="J9049" s="5" t="s">
        <v>51</v>
      </c>
      <c r="K9049" s="5" t="s">
        <v>433</v>
      </c>
    </row>
    <row r="9050">
      <c r="A9050" s="4">
        <v>2145.0</v>
      </c>
      <c r="B9050" s="5" t="s">
        <v>46083</v>
      </c>
      <c r="C9050" s="5" t="s">
        <v>46084</v>
      </c>
      <c r="D9050" s="6" t="s">
        <v>46051</v>
      </c>
      <c r="E9050" s="5" t="s">
        <v>46052</v>
      </c>
      <c r="F9050" s="5" t="s">
        <v>3120</v>
      </c>
      <c r="G9050" s="6" t="s">
        <v>46085</v>
      </c>
      <c r="H9050" s="5" t="s">
        <v>46086</v>
      </c>
      <c r="I9050" s="8" t="s">
        <v>46087</v>
      </c>
      <c r="J9050" s="5" t="s">
        <v>108</v>
      </c>
      <c r="K9050" s="5" t="s">
        <v>679</v>
      </c>
    </row>
    <row r="9051">
      <c r="A9051" s="4">
        <v>2143.0</v>
      </c>
      <c r="B9051" s="5" t="s">
        <v>46088</v>
      </c>
      <c r="C9051" s="5" t="s">
        <v>46089</v>
      </c>
      <c r="D9051" s="6" t="s">
        <v>45989</v>
      </c>
      <c r="E9051" s="5" t="s">
        <v>45990</v>
      </c>
      <c r="F9051" s="5" t="s">
        <v>3120</v>
      </c>
      <c r="G9051" s="6" t="s">
        <v>46090</v>
      </c>
      <c r="H9051" s="5" t="s">
        <v>46091</v>
      </c>
      <c r="I9051" s="9" t="s">
        <v>46092</v>
      </c>
      <c r="J9051" s="5" t="s">
        <v>42</v>
      </c>
      <c r="K9051" s="5" t="s">
        <v>17922</v>
      </c>
    </row>
    <row r="9052">
      <c r="A9052" s="4">
        <v>2144.0</v>
      </c>
      <c r="B9052" s="5" t="s">
        <v>46093</v>
      </c>
      <c r="C9052" s="5" t="s">
        <v>46094</v>
      </c>
      <c r="D9052" s="6" t="s">
        <v>46095</v>
      </c>
      <c r="E9052" s="5" t="s">
        <v>46096</v>
      </c>
      <c r="F9052" s="5" t="s">
        <v>3120</v>
      </c>
      <c r="G9052" s="6" t="s">
        <v>46090</v>
      </c>
      <c r="H9052" s="5" t="s">
        <v>46091</v>
      </c>
      <c r="I9052" s="9" t="s">
        <v>46097</v>
      </c>
      <c r="J9052" s="5" t="s">
        <v>93</v>
      </c>
      <c r="K9052" s="4" t="s">
        <v>42</v>
      </c>
    </row>
    <row r="9053">
      <c r="A9053" s="4">
        <v>2142.0</v>
      </c>
      <c r="B9053" s="5" t="s">
        <v>46098</v>
      </c>
      <c r="C9053" s="5" t="s">
        <v>46099</v>
      </c>
      <c r="D9053" s="6" t="s">
        <v>45982</v>
      </c>
      <c r="E9053" s="5" t="s">
        <v>45983</v>
      </c>
      <c r="F9053" s="5" t="s">
        <v>3120</v>
      </c>
      <c r="G9053" s="6" t="s">
        <v>46100</v>
      </c>
      <c r="H9053" s="5" t="s">
        <v>46101</v>
      </c>
      <c r="I9053" s="8" t="s">
        <v>46102</v>
      </c>
      <c r="J9053" s="5" t="s">
        <v>42</v>
      </c>
      <c r="K9053" s="5" t="s">
        <v>1574</v>
      </c>
    </row>
    <row r="9054">
      <c r="A9054" s="4">
        <v>2141.0</v>
      </c>
      <c r="B9054" s="5" t="s">
        <v>46103</v>
      </c>
      <c r="C9054" s="5" t="s">
        <v>46104</v>
      </c>
      <c r="D9054" s="6" t="s">
        <v>46058</v>
      </c>
      <c r="E9054" s="5" t="s">
        <v>46052</v>
      </c>
      <c r="F9054" s="5" t="s">
        <v>3120</v>
      </c>
      <c r="G9054" s="6" t="s">
        <v>46105</v>
      </c>
      <c r="H9054" s="5" t="s">
        <v>46106</v>
      </c>
      <c r="I9054" s="8" t="s">
        <v>46107</v>
      </c>
      <c r="J9054" s="5" t="s">
        <v>42</v>
      </c>
      <c r="K9054" s="5" t="s">
        <v>368</v>
      </c>
    </row>
    <row r="9055">
      <c r="A9055" s="4">
        <v>2140.0</v>
      </c>
      <c r="B9055" s="5" t="s">
        <v>46103</v>
      </c>
      <c r="C9055" s="5" t="s">
        <v>46108</v>
      </c>
      <c r="D9055" s="6" t="s">
        <v>46109</v>
      </c>
      <c r="E9055" s="5" t="s">
        <v>46110</v>
      </c>
      <c r="F9055" s="5" t="s">
        <v>3120</v>
      </c>
      <c r="G9055" s="6" t="s">
        <v>46105</v>
      </c>
      <c r="H9055" s="5" t="s">
        <v>46106</v>
      </c>
      <c r="I9055" s="8" t="s">
        <v>46107</v>
      </c>
      <c r="J9055" s="5" t="s">
        <v>108</v>
      </c>
      <c r="K9055" s="5" t="s">
        <v>368</v>
      </c>
    </row>
    <row r="9056">
      <c r="A9056" s="4">
        <v>2139.0</v>
      </c>
      <c r="B9056" s="5" t="s">
        <v>46111</v>
      </c>
      <c r="C9056" s="5" t="s">
        <v>46112</v>
      </c>
      <c r="D9056" s="6" t="s">
        <v>46109</v>
      </c>
      <c r="E9056" s="5" t="s">
        <v>46110</v>
      </c>
      <c r="F9056" s="5" t="s">
        <v>3120</v>
      </c>
      <c r="G9056" s="6" t="s">
        <v>46113</v>
      </c>
      <c r="H9056" s="5" t="s">
        <v>46114</v>
      </c>
      <c r="I9056" s="8" t="s">
        <v>46115</v>
      </c>
      <c r="J9056" s="5" t="s">
        <v>463</v>
      </c>
      <c r="K9056" s="5" t="s">
        <v>578</v>
      </c>
    </row>
    <row r="9057">
      <c r="A9057" s="4">
        <v>2138.0</v>
      </c>
      <c r="B9057" s="5" t="s">
        <v>46116</v>
      </c>
      <c r="C9057" s="5" t="s">
        <v>46117</v>
      </c>
      <c r="D9057" s="6" t="s">
        <v>46058</v>
      </c>
      <c r="E9057" s="5" t="s">
        <v>46052</v>
      </c>
      <c r="F9057" s="5" t="s">
        <v>3120</v>
      </c>
      <c r="G9057" s="6" t="s">
        <v>46118</v>
      </c>
      <c r="H9057" s="7" t="s">
        <v>46119</v>
      </c>
      <c r="I9057" s="8" t="str">
        <f>LOWER(SUBSTITUTE(SUBSTITUTE(SUBSTITUTE(SUBSTITUTE(SUBSTITUTE(SUBSTITUTE(SUBSTITUTE(B9057,"S.L.",""),"SL",""),"S.A.",""),"SA","")," ",""),".",""),",",""))&amp;".com"</f>
        <v>oasisdunasdecorralejo.com</v>
      </c>
      <c r="J9057" s="5" t="s">
        <v>108</v>
      </c>
      <c r="K9057" s="4" t="s">
        <v>42</v>
      </c>
    </row>
    <row r="9058">
      <c r="A9058" s="4">
        <v>2137.0</v>
      </c>
      <c r="B9058" s="5" t="s">
        <v>46120</v>
      </c>
      <c r="C9058" s="5" t="s">
        <v>46121</v>
      </c>
      <c r="D9058" s="6" t="s">
        <v>46058</v>
      </c>
      <c r="E9058" s="5" t="s">
        <v>46052</v>
      </c>
      <c r="F9058" s="5" t="s">
        <v>3120</v>
      </c>
      <c r="G9058" s="6" t="s">
        <v>46122</v>
      </c>
      <c r="H9058" s="5" t="s">
        <v>46123</v>
      </c>
      <c r="I9058" s="8" t="s">
        <v>46124</v>
      </c>
      <c r="J9058" s="5" t="s">
        <v>93</v>
      </c>
      <c r="K9058" s="4" t="s">
        <v>42</v>
      </c>
    </row>
    <row r="9059">
      <c r="A9059" s="4">
        <v>2136.0</v>
      </c>
      <c r="B9059" s="5" t="s">
        <v>46125</v>
      </c>
      <c r="C9059" s="5" t="s">
        <v>46126</v>
      </c>
      <c r="D9059" s="6" t="s">
        <v>45982</v>
      </c>
      <c r="E9059" s="5" t="s">
        <v>45983</v>
      </c>
      <c r="F9059" s="5" t="s">
        <v>3120</v>
      </c>
      <c r="G9059" s="6" t="s">
        <v>46127</v>
      </c>
      <c r="H9059" s="5" t="s">
        <v>46128</v>
      </c>
      <c r="I9059" s="8" t="s">
        <v>46129</v>
      </c>
      <c r="J9059" s="5" t="s">
        <v>42</v>
      </c>
      <c r="K9059" s="5" t="s">
        <v>517</v>
      </c>
    </row>
    <row r="9060">
      <c r="A9060" s="4">
        <v>2135.0</v>
      </c>
      <c r="B9060" s="5" t="s">
        <v>46130</v>
      </c>
      <c r="C9060" s="5" t="s">
        <v>46131</v>
      </c>
      <c r="D9060" s="6" t="s">
        <v>45982</v>
      </c>
      <c r="E9060" s="5" t="s">
        <v>45983</v>
      </c>
      <c r="F9060" s="5" t="s">
        <v>3120</v>
      </c>
      <c r="G9060" s="6" t="s">
        <v>46132</v>
      </c>
      <c r="H9060" s="5" t="s">
        <v>46133</v>
      </c>
      <c r="I9060" s="8" t="s">
        <v>46134</v>
      </c>
      <c r="J9060" s="5" t="s">
        <v>108</v>
      </c>
      <c r="K9060" s="5" t="s">
        <v>517</v>
      </c>
    </row>
    <row r="9061">
      <c r="A9061" s="4">
        <v>2134.0</v>
      </c>
      <c r="B9061" s="5" t="s">
        <v>46135</v>
      </c>
      <c r="C9061" s="5" t="s">
        <v>46136</v>
      </c>
      <c r="D9061" s="6" t="s">
        <v>46137</v>
      </c>
      <c r="E9061" s="5" t="s">
        <v>46138</v>
      </c>
      <c r="F9061" s="5" t="s">
        <v>3120</v>
      </c>
      <c r="G9061" s="6" t="s">
        <v>46139</v>
      </c>
      <c r="H9061" s="5" t="s">
        <v>46140</v>
      </c>
      <c r="I9061" s="8" t="s">
        <v>46141</v>
      </c>
      <c r="J9061" s="5" t="s">
        <v>463</v>
      </c>
      <c r="K9061" s="5" t="s">
        <v>30313</v>
      </c>
    </row>
    <row r="9062">
      <c r="A9062" s="4">
        <v>2132.0</v>
      </c>
      <c r="B9062" s="5" t="s">
        <v>46142</v>
      </c>
      <c r="C9062" s="5" t="s">
        <v>46143</v>
      </c>
      <c r="D9062" s="6" t="s">
        <v>46137</v>
      </c>
      <c r="E9062" s="5" t="s">
        <v>46138</v>
      </c>
      <c r="F9062" s="5" t="s">
        <v>3120</v>
      </c>
      <c r="G9062" s="6" t="s">
        <v>46144</v>
      </c>
      <c r="H9062" s="5" t="s">
        <v>46145</v>
      </c>
      <c r="I9062" s="8" t="s">
        <v>46146</v>
      </c>
      <c r="J9062" s="5" t="s">
        <v>108</v>
      </c>
      <c r="K9062" s="4" t="s">
        <v>42</v>
      </c>
    </row>
    <row r="9063">
      <c r="A9063" s="4">
        <v>2133.0</v>
      </c>
      <c r="B9063" s="5" t="s">
        <v>46147</v>
      </c>
      <c r="C9063" s="5" t="s">
        <v>46148</v>
      </c>
      <c r="D9063" s="6" t="s">
        <v>46137</v>
      </c>
      <c r="E9063" s="5" t="s">
        <v>46138</v>
      </c>
      <c r="F9063" s="5" t="s">
        <v>3120</v>
      </c>
      <c r="G9063" s="6" t="s">
        <v>46144</v>
      </c>
      <c r="H9063" s="5" t="s">
        <v>46145</v>
      </c>
      <c r="I9063" s="8" t="s">
        <v>46146</v>
      </c>
      <c r="J9063" s="5" t="s">
        <v>93</v>
      </c>
      <c r="K9063" s="4" t="s">
        <v>42</v>
      </c>
    </row>
    <row r="9064">
      <c r="A9064" s="4">
        <v>2131.0</v>
      </c>
      <c r="B9064" s="5" t="s">
        <v>46149</v>
      </c>
      <c r="C9064" s="5" t="s">
        <v>46150</v>
      </c>
      <c r="D9064" s="6" t="s">
        <v>46151</v>
      </c>
      <c r="E9064" s="5" t="s">
        <v>3119</v>
      </c>
      <c r="F9064" s="5" t="s">
        <v>3120</v>
      </c>
      <c r="G9064" s="6" t="s">
        <v>46152</v>
      </c>
      <c r="H9064" s="5" t="s">
        <v>46153</v>
      </c>
      <c r="I9064" s="8" t="s">
        <v>46154</v>
      </c>
      <c r="J9064" s="5" t="s">
        <v>42</v>
      </c>
      <c r="K9064" s="4" t="s">
        <v>42</v>
      </c>
    </row>
    <row r="9065">
      <c r="A9065" s="4">
        <v>2130.0</v>
      </c>
      <c r="B9065" s="5" t="s">
        <v>46155</v>
      </c>
      <c r="C9065" s="5" t="s">
        <v>46156</v>
      </c>
      <c r="D9065" s="6" t="s">
        <v>46157</v>
      </c>
      <c r="E9065" s="5" t="s">
        <v>46158</v>
      </c>
      <c r="F9065" s="5" t="s">
        <v>3120</v>
      </c>
      <c r="G9065" s="6" t="s">
        <v>46159</v>
      </c>
      <c r="H9065" s="7" t="s">
        <v>46160</v>
      </c>
      <c r="I9065" s="8" t="s">
        <v>46161</v>
      </c>
      <c r="J9065" s="5" t="s">
        <v>42</v>
      </c>
      <c r="K9065" s="5" t="s">
        <v>152</v>
      </c>
    </row>
    <row r="9066">
      <c r="A9066" s="4">
        <v>2129.0</v>
      </c>
      <c r="B9066" s="5" t="s">
        <v>46162</v>
      </c>
      <c r="C9066" s="5" t="s">
        <v>46163</v>
      </c>
      <c r="D9066" s="6" t="s">
        <v>46164</v>
      </c>
      <c r="E9066" s="5" t="s">
        <v>46138</v>
      </c>
      <c r="F9066" s="5" t="s">
        <v>3120</v>
      </c>
      <c r="G9066" s="6" t="s">
        <v>46165</v>
      </c>
      <c r="H9066" s="4" t="s">
        <v>46166</v>
      </c>
      <c r="I9066" s="8" t="s">
        <v>46167</v>
      </c>
      <c r="J9066" s="5" t="s">
        <v>42</v>
      </c>
      <c r="K9066" s="5" t="s">
        <v>233</v>
      </c>
    </row>
    <row r="9067">
      <c r="A9067" s="4">
        <v>2128.0</v>
      </c>
      <c r="B9067" s="5" t="s">
        <v>46168</v>
      </c>
      <c r="C9067" s="5" t="s">
        <v>46169</v>
      </c>
      <c r="D9067" s="6" t="s">
        <v>46170</v>
      </c>
      <c r="E9067" s="5" t="s">
        <v>46171</v>
      </c>
      <c r="F9067" s="5" t="s">
        <v>3120</v>
      </c>
      <c r="G9067" s="6" t="s">
        <v>46165</v>
      </c>
      <c r="H9067" s="5" t="s">
        <v>46172</v>
      </c>
      <c r="I9067" s="8" t="s">
        <v>46173</v>
      </c>
      <c r="J9067" s="5" t="s">
        <v>108</v>
      </c>
      <c r="K9067" s="5" t="s">
        <v>308</v>
      </c>
    </row>
    <row r="9068">
      <c r="A9068" s="4">
        <v>2127.0</v>
      </c>
      <c r="B9068" s="5" t="s">
        <v>46174</v>
      </c>
      <c r="C9068" s="5" t="s">
        <v>46175</v>
      </c>
      <c r="D9068" s="6" t="s">
        <v>46176</v>
      </c>
      <c r="E9068" s="5" t="s">
        <v>46177</v>
      </c>
      <c r="F9068" s="5" t="s">
        <v>3120</v>
      </c>
      <c r="G9068" s="6" t="s">
        <v>46178</v>
      </c>
      <c r="H9068" s="5" t="s">
        <v>46179</v>
      </c>
      <c r="I9068" s="8" t="s">
        <v>46180</v>
      </c>
      <c r="J9068" s="5" t="s">
        <v>108</v>
      </c>
      <c r="K9068" s="4" t="s">
        <v>42</v>
      </c>
    </row>
    <row r="9069">
      <c r="A9069" s="4">
        <v>2126.0</v>
      </c>
      <c r="B9069" s="5" t="s">
        <v>46181</v>
      </c>
      <c r="C9069" s="5" t="s">
        <v>46182</v>
      </c>
      <c r="D9069" s="6" t="s">
        <v>46183</v>
      </c>
      <c r="E9069" s="5" t="s">
        <v>46177</v>
      </c>
      <c r="F9069" s="5" t="s">
        <v>3120</v>
      </c>
      <c r="G9069" s="6" t="s">
        <v>46184</v>
      </c>
      <c r="H9069" s="4" t="s">
        <v>46185</v>
      </c>
      <c r="I9069" s="8" t="s">
        <v>46186</v>
      </c>
      <c r="J9069" s="5" t="s">
        <v>108</v>
      </c>
      <c r="K9069" s="5" t="s">
        <v>16099</v>
      </c>
    </row>
    <row r="9070">
      <c r="A9070" s="4">
        <v>2125.0</v>
      </c>
      <c r="B9070" s="5" t="s">
        <v>46187</v>
      </c>
      <c r="C9070" s="5" t="s">
        <v>46188</v>
      </c>
      <c r="D9070" s="6" t="s">
        <v>19667</v>
      </c>
      <c r="E9070" s="5" t="s">
        <v>19668</v>
      </c>
      <c r="F9070" s="5" t="s">
        <v>3120</v>
      </c>
      <c r="G9070" s="6" t="s">
        <v>46189</v>
      </c>
      <c r="H9070" s="5" t="s">
        <v>46190</v>
      </c>
      <c r="I9070" s="8" t="s">
        <v>16008</v>
      </c>
      <c r="J9070" s="5" t="s">
        <v>18</v>
      </c>
      <c r="K9070" s="5" t="s">
        <v>46191</v>
      </c>
    </row>
    <row r="9071">
      <c r="A9071" s="4">
        <v>2124.0</v>
      </c>
      <c r="B9071" s="5" t="s">
        <v>46192</v>
      </c>
      <c r="C9071" s="5" t="s">
        <v>46193</v>
      </c>
      <c r="D9071" s="6" t="s">
        <v>19667</v>
      </c>
      <c r="E9071" s="5" t="s">
        <v>19668</v>
      </c>
      <c r="F9071" s="5" t="s">
        <v>3120</v>
      </c>
      <c r="G9071" s="6" t="s">
        <v>46194</v>
      </c>
      <c r="H9071" s="5" t="s">
        <v>46195</v>
      </c>
      <c r="I9071" s="8" t="s">
        <v>46196</v>
      </c>
      <c r="J9071" s="5" t="s">
        <v>51</v>
      </c>
      <c r="K9071" s="5" t="s">
        <v>17930</v>
      </c>
    </row>
    <row r="9072">
      <c r="A9072" s="4">
        <v>2123.0</v>
      </c>
      <c r="B9072" s="5" t="s">
        <v>46197</v>
      </c>
      <c r="C9072" s="5" t="s">
        <v>46198</v>
      </c>
      <c r="D9072" s="6" t="s">
        <v>19667</v>
      </c>
      <c r="E9072" s="5" t="s">
        <v>19668</v>
      </c>
      <c r="F9072" s="5" t="s">
        <v>3120</v>
      </c>
      <c r="G9072" s="6" t="s">
        <v>46199</v>
      </c>
      <c r="H9072" s="5" t="s">
        <v>46200</v>
      </c>
      <c r="I9072" s="8" t="s">
        <v>46201</v>
      </c>
      <c r="J9072" s="5" t="s">
        <v>42</v>
      </c>
      <c r="K9072" s="4" t="s">
        <v>42</v>
      </c>
    </row>
    <row r="9073">
      <c r="A9073" s="4">
        <v>2122.0</v>
      </c>
      <c r="B9073" s="5" t="s">
        <v>46202</v>
      </c>
      <c r="C9073" s="5" t="s">
        <v>46203</v>
      </c>
      <c r="D9073" s="6" t="s">
        <v>19667</v>
      </c>
      <c r="E9073" s="5" t="s">
        <v>19668</v>
      </c>
      <c r="F9073" s="5" t="s">
        <v>3120</v>
      </c>
      <c r="G9073" s="6" t="s">
        <v>46204</v>
      </c>
      <c r="H9073" s="5" t="s">
        <v>46205</v>
      </c>
      <c r="I9073" s="8" t="s">
        <v>17020</v>
      </c>
      <c r="J9073" s="5" t="s">
        <v>108</v>
      </c>
      <c r="K9073" s="4" t="s">
        <v>42</v>
      </c>
    </row>
    <row r="9074">
      <c r="A9074" s="4">
        <v>2121.0</v>
      </c>
      <c r="B9074" s="5" t="s">
        <v>46206</v>
      </c>
      <c r="C9074" s="5" t="s">
        <v>46207</v>
      </c>
      <c r="D9074" s="6" t="s">
        <v>46170</v>
      </c>
      <c r="E9074" s="5" t="s">
        <v>46171</v>
      </c>
      <c r="F9074" s="5" t="s">
        <v>3120</v>
      </c>
      <c r="G9074" s="6" t="s">
        <v>46208</v>
      </c>
      <c r="H9074" s="5" t="s">
        <v>46209</v>
      </c>
      <c r="I9074" s="8" t="s">
        <v>46210</v>
      </c>
      <c r="J9074" s="5" t="s">
        <v>93</v>
      </c>
      <c r="K9074" s="5" t="s">
        <v>433</v>
      </c>
    </row>
    <row r="9075">
      <c r="A9075" s="4">
        <v>2120.0</v>
      </c>
      <c r="B9075" s="5" t="s">
        <v>46211</v>
      </c>
      <c r="C9075" s="5" t="s">
        <v>46212</v>
      </c>
      <c r="D9075" s="6" t="s">
        <v>46170</v>
      </c>
      <c r="E9075" s="5" t="s">
        <v>46171</v>
      </c>
      <c r="F9075" s="5" t="s">
        <v>3120</v>
      </c>
      <c r="G9075" s="6" t="s">
        <v>46213</v>
      </c>
      <c r="H9075" s="4" t="s">
        <v>46214</v>
      </c>
      <c r="I9075" s="11" t="s">
        <v>46215</v>
      </c>
      <c r="J9075" s="5" t="s">
        <v>108</v>
      </c>
      <c r="K9075" s="4" t="s">
        <v>42</v>
      </c>
    </row>
    <row r="9076">
      <c r="A9076" s="4">
        <v>2119.0</v>
      </c>
      <c r="B9076" s="5" t="s">
        <v>46216</v>
      </c>
      <c r="C9076" s="5" t="s">
        <v>46217</v>
      </c>
      <c r="D9076" s="6" t="s">
        <v>45921</v>
      </c>
      <c r="E9076" s="5" t="s">
        <v>45922</v>
      </c>
      <c r="F9076" s="5" t="s">
        <v>3120</v>
      </c>
      <c r="G9076" s="6" t="s">
        <v>46218</v>
      </c>
      <c r="H9076" s="5" t="s">
        <v>46219</v>
      </c>
      <c r="I9076" s="8" t="s">
        <v>46220</v>
      </c>
      <c r="J9076" s="5" t="s">
        <v>108</v>
      </c>
      <c r="K9076" s="4" t="s">
        <v>42</v>
      </c>
    </row>
    <row r="9077">
      <c r="A9077" s="4">
        <v>2118.0</v>
      </c>
      <c r="B9077" s="5" t="s">
        <v>46221</v>
      </c>
      <c r="C9077" s="5" t="s">
        <v>46222</v>
      </c>
      <c r="D9077" s="6" t="s">
        <v>45921</v>
      </c>
      <c r="E9077" s="5" t="s">
        <v>45922</v>
      </c>
      <c r="F9077" s="5" t="s">
        <v>3120</v>
      </c>
      <c r="G9077" s="6" t="s">
        <v>46223</v>
      </c>
      <c r="H9077" s="5" t="s">
        <v>46224</v>
      </c>
      <c r="I9077" s="9" t="s">
        <v>46225</v>
      </c>
      <c r="J9077" s="5" t="s">
        <v>18</v>
      </c>
      <c r="K9077" s="5" t="s">
        <v>5611</v>
      </c>
    </row>
    <row r="9078">
      <c r="A9078" s="4">
        <v>2117.0</v>
      </c>
      <c r="B9078" s="5" t="s">
        <v>46226</v>
      </c>
      <c r="C9078" s="5" t="s">
        <v>46227</v>
      </c>
      <c r="D9078" s="6" t="s">
        <v>46228</v>
      </c>
      <c r="E9078" s="5" t="s">
        <v>45922</v>
      </c>
      <c r="F9078" s="5" t="s">
        <v>3120</v>
      </c>
      <c r="G9078" s="6" t="s">
        <v>46229</v>
      </c>
      <c r="H9078" s="7" t="s">
        <v>46230</v>
      </c>
      <c r="I9078" s="8" t="str">
        <f>LOWER(SUBSTITUTE(SUBSTITUTE(SUBSTITUTE(SUBSTITUTE(SUBSTITUTE(SUBSTITUTE(SUBSTITUTE(B9078,"S.L.",""),"SL",""),"S.A.",""),"SA","")," ",""),".",""),",",""))&amp;".com"</f>
        <v>inestaylorscv.com</v>
      </c>
      <c r="J9078" s="5" t="s">
        <v>93</v>
      </c>
      <c r="K9078" s="4" t="s">
        <v>42</v>
      </c>
    </row>
    <row r="9079">
      <c r="A9079" s="4">
        <v>2116.0</v>
      </c>
      <c r="B9079" s="5" t="s">
        <v>46231</v>
      </c>
      <c r="C9079" s="5" t="s">
        <v>46232</v>
      </c>
      <c r="D9079" s="6" t="s">
        <v>45921</v>
      </c>
      <c r="E9079" s="5" t="s">
        <v>45922</v>
      </c>
      <c r="F9079" s="5" t="s">
        <v>3120</v>
      </c>
      <c r="G9079" s="6" t="s">
        <v>46233</v>
      </c>
      <c r="H9079" s="5" t="s">
        <v>46234</v>
      </c>
      <c r="I9079" s="8" t="s">
        <v>46235</v>
      </c>
      <c r="J9079" s="5" t="s">
        <v>42</v>
      </c>
      <c r="K9079" s="4" t="s">
        <v>42</v>
      </c>
    </row>
    <row r="9080">
      <c r="A9080" s="4">
        <v>2115.0</v>
      </c>
      <c r="B9080" s="5" t="s">
        <v>46236</v>
      </c>
      <c r="C9080" s="5" t="s">
        <v>46237</v>
      </c>
      <c r="D9080" s="6" t="s">
        <v>45921</v>
      </c>
      <c r="E9080" s="5" t="s">
        <v>45922</v>
      </c>
      <c r="F9080" s="5" t="s">
        <v>3120</v>
      </c>
      <c r="G9080" s="6" t="s">
        <v>46238</v>
      </c>
      <c r="H9080" s="5" t="s">
        <v>46239</v>
      </c>
      <c r="I9080" s="8" t="s">
        <v>46240</v>
      </c>
      <c r="J9080" s="5" t="s">
        <v>18</v>
      </c>
      <c r="K9080" s="4" t="s">
        <v>42</v>
      </c>
    </row>
    <row r="9081">
      <c r="A9081" s="4">
        <v>2114.0</v>
      </c>
      <c r="B9081" s="5" t="s">
        <v>46241</v>
      </c>
      <c r="C9081" s="5" t="s">
        <v>46242</v>
      </c>
      <c r="D9081" s="6" t="s">
        <v>45921</v>
      </c>
      <c r="E9081" s="5" t="s">
        <v>45922</v>
      </c>
      <c r="F9081" s="5" t="s">
        <v>3120</v>
      </c>
      <c r="G9081" s="6" t="s">
        <v>46243</v>
      </c>
      <c r="H9081" s="5" t="s">
        <v>46244</v>
      </c>
      <c r="I9081" s="8" t="s">
        <v>46245</v>
      </c>
      <c r="J9081" s="5" t="s">
        <v>18</v>
      </c>
      <c r="K9081" s="5" t="s">
        <v>1857</v>
      </c>
    </row>
    <row r="9082">
      <c r="A9082" s="4">
        <v>2113.0</v>
      </c>
      <c r="B9082" s="5" t="s">
        <v>46246</v>
      </c>
      <c r="C9082" s="5" t="s">
        <v>46247</v>
      </c>
      <c r="D9082" s="6" t="s">
        <v>45921</v>
      </c>
      <c r="E9082" s="5" t="s">
        <v>45922</v>
      </c>
      <c r="F9082" s="5" t="s">
        <v>3120</v>
      </c>
      <c r="G9082" s="6" t="s">
        <v>46248</v>
      </c>
      <c r="H9082" s="5" t="s">
        <v>46249</v>
      </c>
      <c r="I9082" s="8" t="s">
        <v>46250</v>
      </c>
      <c r="J9082" s="5" t="s">
        <v>51</v>
      </c>
      <c r="K9082" s="5" t="s">
        <v>10446</v>
      </c>
    </row>
    <row r="9083">
      <c r="A9083" s="4">
        <v>2112.0</v>
      </c>
      <c r="B9083" s="5" t="s">
        <v>46251</v>
      </c>
      <c r="C9083" s="5" t="s">
        <v>46252</v>
      </c>
      <c r="D9083" s="6" t="s">
        <v>45921</v>
      </c>
      <c r="E9083" s="5" t="s">
        <v>45922</v>
      </c>
      <c r="F9083" s="5" t="s">
        <v>3120</v>
      </c>
      <c r="G9083" s="6" t="s">
        <v>46253</v>
      </c>
      <c r="H9083" s="5" t="s">
        <v>46254</v>
      </c>
      <c r="I9083" s="8" t="s">
        <v>8159</v>
      </c>
      <c r="J9083" s="5" t="s">
        <v>42</v>
      </c>
      <c r="K9083" s="5" t="s">
        <v>10127</v>
      </c>
    </row>
    <row r="9084">
      <c r="A9084" s="4">
        <v>2111.0</v>
      </c>
      <c r="B9084" s="5" t="s">
        <v>46255</v>
      </c>
      <c r="C9084" s="5" t="s">
        <v>46256</v>
      </c>
      <c r="D9084" s="6" t="s">
        <v>45921</v>
      </c>
      <c r="E9084" s="5" t="s">
        <v>45922</v>
      </c>
      <c r="F9084" s="5" t="s">
        <v>3120</v>
      </c>
      <c r="G9084" s="6" t="s">
        <v>46253</v>
      </c>
      <c r="H9084" s="5" t="s">
        <v>46254</v>
      </c>
      <c r="I9084" s="8" t="s">
        <v>46257</v>
      </c>
      <c r="J9084" s="5" t="s">
        <v>51</v>
      </c>
      <c r="K9084" s="5" t="s">
        <v>10127</v>
      </c>
    </row>
    <row r="9085">
      <c r="A9085" s="4">
        <v>2110.0</v>
      </c>
      <c r="B9085" s="5" t="s">
        <v>46258</v>
      </c>
      <c r="C9085" s="5" t="s">
        <v>46259</v>
      </c>
      <c r="D9085" s="6" t="s">
        <v>45921</v>
      </c>
      <c r="E9085" s="5" t="s">
        <v>45922</v>
      </c>
      <c r="F9085" s="5" t="s">
        <v>3120</v>
      </c>
      <c r="G9085" s="6" t="s">
        <v>46260</v>
      </c>
      <c r="H9085" s="5" t="s">
        <v>46261</v>
      </c>
      <c r="I9085" s="8" t="s">
        <v>46262</v>
      </c>
      <c r="J9085" s="5" t="s">
        <v>93</v>
      </c>
      <c r="K9085" s="5" t="s">
        <v>17886</v>
      </c>
    </row>
    <row r="9086">
      <c r="A9086" s="4">
        <v>2109.0</v>
      </c>
      <c r="B9086" s="5" t="s">
        <v>46263</v>
      </c>
      <c r="C9086" s="5" t="s">
        <v>46264</v>
      </c>
      <c r="D9086" s="6" t="s">
        <v>45921</v>
      </c>
      <c r="E9086" s="5" t="s">
        <v>45922</v>
      </c>
      <c r="F9086" s="5" t="s">
        <v>3120</v>
      </c>
      <c r="G9086" s="6" t="s">
        <v>46265</v>
      </c>
      <c r="H9086" s="7" t="s">
        <v>46266</v>
      </c>
      <c r="I9086" s="8" t="s">
        <v>46267</v>
      </c>
      <c r="J9086" s="5" t="s">
        <v>18</v>
      </c>
      <c r="K9086" s="5" t="s">
        <v>46268</v>
      </c>
    </row>
    <row r="9087">
      <c r="A9087" s="4">
        <v>2108.0</v>
      </c>
      <c r="B9087" s="5" t="s">
        <v>46269</v>
      </c>
      <c r="C9087" s="5" t="s">
        <v>46270</v>
      </c>
      <c r="D9087" s="6" t="s">
        <v>45921</v>
      </c>
      <c r="E9087" s="5" t="s">
        <v>45922</v>
      </c>
      <c r="F9087" s="5" t="s">
        <v>3120</v>
      </c>
      <c r="G9087" s="6" t="s">
        <v>46271</v>
      </c>
      <c r="H9087" s="5" t="s">
        <v>46272</v>
      </c>
      <c r="I9087" s="8" t="s">
        <v>46273</v>
      </c>
      <c r="J9087" s="5" t="s">
        <v>93</v>
      </c>
      <c r="K9087" s="5" t="s">
        <v>10148</v>
      </c>
    </row>
    <row r="9088">
      <c r="A9088" s="4">
        <v>2107.0</v>
      </c>
      <c r="B9088" s="5" t="s">
        <v>46274</v>
      </c>
      <c r="C9088" s="5" t="s">
        <v>46275</v>
      </c>
      <c r="D9088" s="6" t="s">
        <v>45921</v>
      </c>
      <c r="E9088" s="5" t="s">
        <v>45922</v>
      </c>
      <c r="F9088" s="5" t="s">
        <v>3120</v>
      </c>
      <c r="G9088" s="6" t="s">
        <v>46276</v>
      </c>
      <c r="H9088" s="5" t="s">
        <v>46277</v>
      </c>
      <c r="I9088" s="8" t="s">
        <v>46278</v>
      </c>
      <c r="J9088" s="5" t="s">
        <v>463</v>
      </c>
      <c r="K9088" s="4" t="s">
        <v>42</v>
      </c>
    </row>
    <row r="9089">
      <c r="A9089" s="4">
        <v>2106.0</v>
      </c>
      <c r="B9089" s="5" t="s">
        <v>46279</v>
      </c>
      <c r="C9089" s="5" t="s">
        <v>46280</v>
      </c>
      <c r="D9089" s="6" t="s">
        <v>45921</v>
      </c>
      <c r="E9089" s="5" t="s">
        <v>45922</v>
      </c>
      <c r="F9089" s="5" t="s">
        <v>3120</v>
      </c>
      <c r="G9089" s="6" t="s">
        <v>46281</v>
      </c>
      <c r="H9089" s="5" t="s">
        <v>46282</v>
      </c>
      <c r="I9089" s="8" t="s">
        <v>46283</v>
      </c>
      <c r="J9089" s="5" t="s">
        <v>93</v>
      </c>
      <c r="K9089" s="5" t="s">
        <v>16569</v>
      </c>
    </row>
    <row r="9090">
      <c r="A9090" s="4">
        <v>2105.0</v>
      </c>
      <c r="B9090" s="5" t="s">
        <v>46284</v>
      </c>
      <c r="C9090" s="5" t="s">
        <v>46285</v>
      </c>
      <c r="D9090" s="6" t="s">
        <v>45921</v>
      </c>
      <c r="E9090" s="5" t="s">
        <v>45922</v>
      </c>
      <c r="F9090" s="5" t="s">
        <v>3120</v>
      </c>
      <c r="G9090" s="6" t="s">
        <v>46286</v>
      </c>
      <c r="H9090" s="7" t="s">
        <v>46287</v>
      </c>
      <c r="I9090" s="11" t="s">
        <v>46288</v>
      </c>
      <c r="J9090" s="5" t="s">
        <v>18</v>
      </c>
      <c r="K9090" s="5" t="s">
        <v>1203</v>
      </c>
    </row>
    <row r="9091">
      <c r="A9091" s="4">
        <v>2104.0</v>
      </c>
      <c r="B9091" s="5" t="s">
        <v>46289</v>
      </c>
      <c r="C9091" s="5" t="s">
        <v>46290</v>
      </c>
      <c r="D9091" s="6" t="s">
        <v>45921</v>
      </c>
      <c r="E9091" s="5" t="s">
        <v>45922</v>
      </c>
      <c r="F9091" s="5" t="s">
        <v>3120</v>
      </c>
      <c r="G9091" s="6" t="s">
        <v>46291</v>
      </c>
      <c r="H9091" s="5" t="s">
        <v>46292</v>
      </c>
      <c r="I9091" s="8" t="s">
        <v>46293</v>
      </c>
      <c r="J9091" s="5" t="s">
        <v>18</v>
      </c>
      <c r="K9091" s="5" t="s">
        <v>16053</v>
      </c>
    </row>
    <row r="9092">
      <c r="A9092" s="4">
        <v>2103.0</v>
      </c>
      <c r="B9092" s="5" t="s">
        <v>46294</v>
      </c>
      <c r="C9092" s="5" t="s">
        <v>46295</v>
      </c>
      <c r="D9092" s="6" t="s">
        <v>45921</v>
      </c>
      <c r="E9092" s="5" t="s">
        <v>45922</v>
      </c>
      <c r="F9092" s="5" t="s">
        <v>3120</v>
      </c>
      <c r="G9092" s="6" t="s">
        <v>46296</v>
      </c>
      <c r="H9092" s="7" t="s">
        <v>46297</v>
      </c>
      <c r="I9092" s="8" t="s">
        <v>46298</v>
      </c>
      <c r="J9092" s="5" t="s">
        <v>108</v>
      </c>
      <c r="K9092" s="5" t="s">
        <v>2513</v>
      </c>
    </row>
    <row r="9093">
      <c r="A9093" s="4">
        <v>2102.0</v>
      </c>
      <c r="B9093" s="5" t="s">
        <v>46299</v>
      </c>
      <c r="C9093" s="5" t="s">
        <v>46300</v>
      </c>
      <c r="D9093" s="6" t="s">
        <v>45921</v>
      </c>
      <c r="E9093" s="5" t="s">
        <v>45922</v>
      </c>
      <c r="F9093" s="5" t="s">
        <v>3120</v>
      </c>
      <c r="G9093" s="6" t="s">
        <v>46301</v>
      </c>
      <c r="H9093" s="7" t="s">
        <v>46302</v>
      </c>
      <c r="I9093" s="8" t="s">
        <v>46303</v>
      </c>
      <c r="J9093" s="5" t="s">
        <v>108</v>
      </c>
      <c r="K9093" s="5" t="s">
        <v>17677</v>
      </c>
    </row>
    <row r="9094">
      <c r="A9094" s="4">
        <v>2101.0</v>
      </c>
      <c r="B9094" s="5" t="s">
        <v>46304</v>
      </c>
      <c r="C9094" s="5" t="s">
        <v>46305</v>
      </c>
      <c r="D9094" s="6" t="s">
        <v>45921</v>
      </c>
      <c r="E9094" s="5" t="s">
        <v>45922</v>
      </c>
      <c r="F9094" s="5" t="s">
        <v>3120</v>
      </c>
      <c r="G9094" s="6" t="s">
        <v>46306</v>
      </c>
      <c r="H9094" s="5" t="s">
        <v>46307</v>
      </c>
      <c r="I9094" s="8" t="s">
        <v>46308</v>
      </c>
      <c r="J9094" s="5" t="s">
        <v>42</v>
      </c>
      <c r="K9094" s="5" t="s">
        <v>16789</v>
      </c>
    </row>
    <row r="9095">
      <c r="A9095" s="4">
        <v>2100.0</v>
      </c>
      <c r="B9095" s="5" t="s">
        <v>46309</v>
      </c>
      <c r="C9095" s="5" t="s">
        <v>46310</v>
      </c>
      <c r="D9095" s="6" t="s">
        <v>45921</v>
      </c>
      <c r="E9095" s="5" t="s">
        <v>45922</v>
      </c>
      <c r="F9095" s="5" t="s">
        <v>3120</v>
      </c>
      <c r="G9095" s="6" t="s">
        <v>46311</v>
      </c>
      <c r="H9095" s="7" t="s">
        <v>46312</v>
      </c>
      <c r="I9095" s="11" t="s">
        <v>46313</v>
      </c>
      <c r="J9095" s="5" t="s">
        <v>93</v>
      </c>
      <c r="K9095" s="5" t="s">
        <v>46314</v>
      </c>
    </row>
    <row r="9096">
      <c r="A9096" s="4">
        <v>2099.0</v>
      </c>
      <c r="B9096" s="5" t="s">
        <v>46315</v>
      </c>
      <c r="C9096" s="5" t="s">
        <v>46264</v>
      </c>
      <c r="D9096" s="6" t="s">
        <v>45921</v>
      </c>
      <c r="E9096" s="5" t="s">
        <v>45922</v>
      </c>
      <c r="F9096" s="5" t="s">
        <v>3120</v>
      </c>
      <c r="G9096" s="6" t="s">
        <v>46316</v>
      </c>
      <c r="H9096" s="7" t="s">
        <v>46317</v>
      </c>
      <c r="I9096" s="8" t="s">
        <v>46318</v>
      </c>
      <c r="J9096" s="5" t="s">
        <v>18</v>
      </c>
      <c r="K9096" s="4" t="s">
        <v>42</v>
      </c>
    </row>
    <row r="9097">
      <c r="A9097" s="4">
        <v>2098.0</v>
      </c>
      <c r="B9097" s="5" t="s">
        <v>46319</v>
      </c>
      <c r="C9097" s="5" t="s">
        <v>46320</v>
      </c>
      <c r="D9097" s="6" t="s">
        <v>45921</v>
      </c>
      <c r="E9097" s="5" t="s">
        <v>45922</v>
      </c>
      <c r="F9097" s="5" t="s">
        <v>3120</v>
      </c>
      <c r="G9097" s="6" t="s">
        <v>46321</v>
      </c>
      <c r="H9097" s="5" t="s">
        <v>46322</v>
      </c>
      <c r="I9097" s="8" t="s">
        <v>16804</v>
      </c>
      <c r="J9097" s="5" t="s">
        <v>51</v>
      </c>
      <c r="K9097" s="5" t="s">
        <v>20265</v>
      </c>
    </row>
    <row r="9098">
      <c r="A9098" s="4">
        <v>2096.0</v>
      </c>
      <c r="B9098" s="5" t="s">
        <v>46323</v>
      </c>
      <c r="C9098" s="5" t="s">
        <v>46324</v>
      </c>
      <c r="D9098" s="6" t="s">
        <v>45921</v>
      </c>
      <c r="E9098" s="5" t="s">
        <v>45922</v>
      </c>
      <c r="F9098" s="5" t="s">
        <v>3120</v>
      </c>
      <c r="G9098" s="6" t="s">
        <v>46325</v>
      </c>
      <c r="H9098" s="4" t="s">
        <v>46326</v>
      </c>
      <c r="I9098" s="11" t="s">
        <v>46327</v>
      </c>
      <c r="J9098" s="5" t="s">
        <v>93</v>
      </c>
      <c r="K9098" s="4" t="s">
        <v>42</v>
      </c>
    </row>
    <row r="9099">
      <c r="A9099" s="4">
        <v>2097.0</v>
      </c>
      <c r="B9099" s="5" t="s">
        <v>46328</v>
      </c>
      <c r="C9099" s="5" t="s">
        <v>46329</v>
      </c>
      <c r="D9099" s="6" t="s">
        <v>45921</v>
      </c>
      <c r="E9099" s="5" t="s">
        <v>45922</v>
      </c>
      <c r="F9099" s="5" t="s">
        <v>3120</v>
      </c>
      <c r="G9099" s="6" t="s">
        <v>46325</v>
      </c>
      <c r="H9099" s="5" t="s">
        <v>46330</v>
      </c>
      <c r="I9099" s="8" t="s">
        <v>46331</v>
      </c>
      <c r="J9099" s="5" t="s">
        <v>108</v>
      </c>
      <c r="K9099" s="4" t="s">
        <v>42</v>
      </c>
    </row>
    <row r="9100">
      <c r="A9100" s="4">
        <v>2095.0</v>
      </c>
      <c r="B9100" s="5" t="s">
        <v>46332</v>
      </c>
      <c r="C9100" s="5" t="s">
        <v>46333</v>
      </c>
      <c r="D9100" s="6" t="s">
        <v>45921</v>
      </c>
      <c r="E9100" s="5" t="s">
        <v>45922</v>
      </c>
      <c r="F9100" s="5" t="s">
        <v>3120</v>
      </c>
      <c r="G9100" s="6" t="s">
        <v>46334</v>
      </c>
      <c r="H9100" s="5" t="s">
        <v>46335</v>
      </c>
      <c r="I9100" s="8" t="s">
        <v>20221</v>
      </c>
      <c r="J9100" s="5" t="s">
        <v>93</v>
      </c>
      <c r="K9100" s="4" t="s">
        <v>42</v>
      </c>
    </row>
    <row r="9101">
      <c r="A9101" s="4">
        <v>2094.0</v>
      </c>
      <c r="B9101" s="5" t="s">
        <v>46336</v>
      </c>
      <c r="C9101" s="5" t="s">
        <v>46337</v>
      </c>
      <c r="D9101" s="6" t="s">
        <v>45921</v>
      </c>
      <c r="E9101" s="5" t="s">
        <v>45922</v>
      </c>
      <c r="F9101" s="5" t="s">
        <v>3120</v>
      </c>
      <c r="G9101" s="6" t="s">
        <v>46338</v>
      </c>
      <c r="H9101" s="5" t="s">
        <v>46339</v>
      </c>
      <c r="I9101" s="8" t="s">
        <v>46039</v>
      </c>
      <c r="J9101" s="5" t="s">
        <v>93</v>
      </c>
      <c r="K9101" s="4" t="s">
        <v>42</v>
      </c>
    </row>
    <row r="9102">
      <c r="A9102" s="4">
        <v>2093.0</v>
      </c>
      <c r="B9102" s="5" t="s">
        <v>46340</v>
      </c>
      <c r="C9102" s="5" t="s">
        <v>46341</v>
      </c>
      <c r="D9102" s="6" t="s">
        <v>45921</v>
      </c>
      <c r="E9102" s="5" t="s">
        <v>45922</v>
      </c>
      <c r="F9102" s="5" t="s">
        <v>3120</v>
      </c>
      <c r="G9102" s="6" t="s">
        <v>46342</v>
      </c>
      <c r="H9102" s="5" t="s">
        <v>46343</v>
      </c>
      <c r="I9102" s="8" t="s">
        <v>46344</v>
      </c>
      <c r="J9102" s="5" t="s">
        <v>51</v>
      </c>
      <c r="K9102" s="5" t="s">
        <v>12457</v>
      </c>
    </row>
    <row r="9103">
      <c r="A9103" s="4">
        <v>2092.0</v>
      </c>
      <c r="B9103" s="5" t="s">
        <v>46345</v>
      </c>
      <c r="C9103" s="5" t="s">
        <v>46346</v>
      </c>
      <c r="D9103" s="6" t="s">
        <v>45921</v>
      </c>
      <c r="E9103" s="5" t="s">
        <v>45922</v>
      </c>
      <c r="F9103" s="5" t="s">
        <v>3120</v>
      </c>
      <c r="G9103" s="6" t="s">
        <v>46347</v>
      </c>
      <c r="H9103" s="5" t="s">
        <v>46348</v>
      </c>
      <c r="I9103" s="8" t="s">
        <v>46349</v>
      </c>
      <c r="J9103" s="5" t="s">
        <v>93</v>
      </c>
      <c r="K9103" s="5" t="s">
        <v>14822</v>
      </c>
    </row>
    <row r="9104">
      <c r="A9104" s="4">
        <v>2091.0</v>
      </c>
      <c r="B9104" s="5" t="s">
        <v>46350</v>
      </c>
      <c r="C9104" s="5" t="s">
        <v>46351</v>
      </c>
      <c r="D9104" s="6" t="s">
        <v>45921</v>
      </c>
      <c r="E9104" s="5" t="s">
        <v>45922</v>
      </c>
      <c r="F9104" s="5" t="s">
        <v>3120</v>
      </c>
      <c r="G9104" s="6" t="s">
        <v>46352</v>
      </c>
      <c r="H9104" s="7" t="s">
        <v>46353</v>
      </c>
      <c r="I9104" s="8" t="s">
        <v>16804</v>
      </c>
      <c r="J9104" s="5" t="s">
        <v>108</v>
      </c>
      <c r="K9104" s="5" t="s">
        <v>20984</v>
      </c>
    </row>
    <row r="9105">
      <c r="A9105" s="4">
        <v>2090.0</v>
      </c>
      <c r="B9105" s="5" t="s">
        <v>46354</v>
      </c>
      <c r="C9105" s="5" t="s">
        <v>46355</v>
      </c>
      <c r="D9105" s="6" t="s">
        <v>45921</v>
      </c>
      <c r="E9105" s="5" t="s">
        <v>45922</v>
      </c>
      <c r="F9105" s="5" t="s">
        <v>3120</v>
      </c>
      <c r="G9105" s="6" t="s">
        <v>46356</v>
      </c>
      <c r="H9105" s="4" t="s">
        <v>46357</v>
      </c>
      <c r="I9105" s="11" t="s">
        <v>46358</v>
      </c>
      <c r="J9105" s="5" t="s">
        <v>463</v>
      </c>
      <c r="K9105" s="4" t="s">
        <v>42</v>
      </c>
    </row>
    <row r="9106">
      <c r="A9106" s="4">
        <v>2089.0</v>
      </c>
      <c r="B9106" s="5" t="s">
        <v>46359</v>
      </c>
      <c r="C9106" s="5" t="s">
        <v>46360</v>
      </c>
      <c r="D9106" s="6" t="s">
        <v>45921</v>
      </c>
      <c r="E9106" s="5" t="s">
        <v>45922</v>
      </c>
      <c r="F9106" s="5" t="s">
        <v>3120</v>
      </c>
      <c r="G9106" s="6" t="s">
        <v>46361</v>
      </c>
      <c r="H9106" s="7" t="s">
        <v>46362</v>
      </c>
      <c r="I9106" s="8" t="str">
        <f>LOWER(SUBSTITUTE(SUBSTITUTE(SUBSTITUTE(SUBSTITUTE(SUBSTITUTE(SUBSTITUTE(SUBSTITUTE(B9106,"S.L.",""),"SL",""),"S.A.",""),"SA","")," ",""),".",""),",",""))&amp;".com"</f>
        <v>granbelresortscp.com</v>
      </c>
      <c r="J9106" s="5" t="s">
        <v>42</v>
      </c>
      <c r="K9106" s="4" t="s">
        <v>42</v>
      </c>
    </row>
    <row r="9107">
      <c r="A9107" s="4">
        <v>2088.0</v>
      </c>
      <c r="B9107" s="5" t="s">
        <v>46363</v>
      </c>
      <c r="C9107" s="5" t="s">
        <v>46364</v>
      </c>
      <c r="D9107" s="6" t="s">
        <v>45921</v>
      </c>
      <c r="E9107" s="5" t="s">
        <v>45922</v>
      </c>
      <c r="F9107" s="5" t="s">
        <v>3120</v>
      </c>
      <c r="G9107" s="6" t="s">
        <v>46365</v>
      </c>
      <c r="H9107" s="7" t="s">
        <v>46366</v>
      </c>
      <c r="I9107" s="11" t="s">
        <v>46367</v>
      </c>
      <c r="J9107" s="5" t="s">
        <v>108</v>
      </c>
      <c r="K9107" s="4" t="s">
        <v>42</v>
      </c>
    </row>
    <row r="9108">
      <c r="A9108" s="4">
        <v>2087.0</v>
      </c>
      <c r="B9108" s="5" t="s">
        <v>46368</v>
      </c>
      <c r="C9108" s="5" t="s">
        <v>46369</v>
      </c>
      <c r="D9108" s="6" t="s">
        <v>45921</v>
      </c>
      <c r="E9108" s="5" t="s">
        <v>45922</v>
      </c>
      <c r="F9108" s="5" t="s">
        <v>3120</v>
      </c>
      <c r="G9108" s="6" t="s">
        <v>46370</v>
      </c>
      <c r="H9108" s="7" t="s">
        <v>46371</v>
      </c>
      <c r="I9108" s="8" t="s">
        <v>16804</v>
      </c>
      <c r="J9108" s="5" t="s">
        <v>18</v>
      </c>
      <c r="K9108" s="5" t="s">
        <v>10215</v>
      </c>
    </row>
    <row r="9109">
      <c r="A9109" s="4">
        <v>2086.0</v>
      </c>
      <c r="B9109" s="5" t="s">
        <v>46372</v>
      </c>
      <c r="C9109" s="5" t="s">
        <v>46373</v>
      </c>
      <c r="D9109" s="6" t="s">
        <v>45921</v>
      </c>
      <c r="E9109" s="5" t="s">
        <v>45922</v>
      </c>
      <c r="F9109" s="5" t="s">
        <v>3120</v>
      </c>
      <c r="G9109" s="6" t="s">
        <v>46374</v>
      </c>
      <c r="H9109" s="5" t="s">
        <v>46375</v>
      </c>
      <c r="I9109" s="8" t="s">
        <v>46376</v>
      </c>
      <c r="J9109" s="5" t="s">
        <v>93</v>
      </c>
      <c r="K9109" s="4" t="s">
        <v>42</v>
      </c>
    </row>
    <row r="9110">
      <c r="A9110" s="4">
        <v>2085.0</v>
      </c>
      <c r="B9110" s="5" t="s">
        <v>46377</v>
      </c>
      <c r="C9110" s="5" t="s">
        <v>46378</v>
      </c>
      <c r="D9110" s="6" t="s">
        <v>45921</v>
      </c>
      <c r="E9110" s="5" t="s">
        <v>45922</v>
      </c>
      <c r="F9110" s="5" t="s">
        <v>3120</v>
      </c>
      <c r="G9110" s="6" t="s">
        <v>46379</v>
      </c>
      <c r="H9110" s="7" t="s">
        <v>46380</v>
      </c>
      <c r="I9110" s="8" t="s">
        <v>16804</v>
      </c>
      <c r="J9110" s="5" t="s">
        <v>93</v>
      </c>
      <c r="K9110" s="5" t="s">
        <v>10992</v>
      </c>
    </row>
    <row r="9111">
      <c r="A9111" s="4">
        <v>2084.0</v>
      </c>
      <c r="B9111" s="5" t="s">
        <v>46377</v>
      </c>
      <c r="C9111" s="5" t="s">
        <v>46381</v>
      </c>
      <c r="D9111" s="6" t="s">
        <v>45921</v>
      </c>
      <c r="E9111" s="5" t="s">
        <v>45922</v>
      </c>
      <c r="F9111" s="5" t="s">
        <v>3120</v>
      </c>
      <c r="G9111" s="6" t="s">
        <v>46382</v>
      </c>
      <c r="H9111" s="7" t="s">
        <v>46380</v>
      </c>
      <c r="I9111" s="8" t="s">
        <v>16804</v>
      </c>
      <c r="J9111" s="5" t="s">
        <v>108</v>
      </c>
      <c r="K9111" s="4" t="s">
        <v>42</v>
      </c>
    </row>
    <row r="9112">
      <c r="A9112" s="4">
        <v>2083.0</v>
      </c>
      <c r="B9112" s="5" t="s">
        <v>46383</v>
      </c>
      <c r="C9112" s="5" t="s">
        <v>46384</v>
      </c>
      <c r="D9112" s="6" t="s">
        <v>45921</v>
      </c>
      <c r="E9112" s="5" t="s">
        <v>45922</v>
      </c>
      <c r="F9112" s="5" t="s">
        <v>3120</v>
      </c>
      <c r="G9112" s="6" t="s">
        <v>46385</v>
      </c>
      <c r="H9112" s="5" t="s">
        <v>46386</v>
      </c>
      <c r="I9112" s="9" t="s">
        <v>46387</v>
      </c>
      <c r="J9112" s="5" t="s">
        <v>108</v>
      </c>
      <c r="K9112" s="5" t="s">
        <v>523</v>
      </c>
    </row>
    <row r="9113">
      <c r="A9113" s="4">
        <v>2082.0</v>
      </c>
      <c r="B9113" s="5" t="s">
        <v>46388</v>
      </c>
      <c r="C9113" s="5" t="s">
        <v>46389</v>
      </c>
      <c r="D9113" s="6" t="s">
        <v>45921</v>
      </c>
      <c r="E9113" s="5" t="s">
        <v>45922</v>
      </c>
      <c r="F9113" s="5" t="s">
        <v>3120</v>
      </c>
      <c r="G9113" s="6" t="s">
        <v>46390</v>
      </c>
      <c r="H9113" s="7" t="s">
        <v>46391</v>
      </c>
      <c r="I9113" s="8" t="str">
        <f>LOWER(SUBSTITUTE(SUBSTITUTE(SUBSTITUTE(SUBSTITUTE(SUBSTITUTE(SUBSTITUTE(SUBSTITUTE(B9113,"S.L.",""),"SL",""),"S.A.",""),"SA","")," ",""),".",""),",",""))&amp;".com"</f>
        <v>flosolan.com</v>
      </c>
      <c r="J9113" s="5" t="s">
        <v>108</v>
      </c>
      <c r="K9113" s="4" t="s">
        <v>42</v>
      </c>
    </row>
    <row r="9114">
      <c r="A9114" s="4">
        <v>2081.0</v>
      </c>
      <c r="B9114" s="5" t="s">
        <v>46392</v>
      </c>
      <c r="C9114" s="5" t="s">
        <v>46393</v>
      </c>
      <c r="D9114" s="6" t="s">
        <v>45921</v>
      </c>
      <c r="E9114" s="5" t="s">
        <v>45922</v>
      </c>
      <c r="F9114" s="5" t="s">
        <v>3120</v>
      </c>
      <c r="G9114" s="6" t="s">
        <v>46394</v>
      </c>
      <c r="H9114" s="5" t="s">
        <v>46386</v>
      </c>
      <c r="I9114" s="8" t="s">
        <v>46395</v>
      </c>
      <c r="J9114" s="5" t="s">
        <v>93</v>
      </c>
      <c r="K9114" s="5" t="s">
        <v>1162</v>
      </c>
    </row>
    <row r="9115">
      <c r="A9115" s="4">
        <v>2079.0</v>
      </c>
      <c r="B9115" s="5" t="s">
        <v>46396</v>
      </c>
      <c r="C9115" s="5" t="s">
        <v>46397</v>
      </c>
      <c r="D9115" s="6" t="s">
        <v>45921</v>
      </c>
      <c r="E9115" s="5" t="s">
        <v>45922</v>
      </c>
      <c r="F9115" s="5" t="s">
        <v>3120</v>
      </c>
      <c r="G9115" s="6" t="s">
        <v>46398</v>
      </c>
      <c r="H9115" s="7" t="s">
        <v>46399</v>
      </c>
      <c r="I9115" s="8" t="s">
        <v>46400</v>
      </c>
      <c r="J9115" s="5" t="s">
        <v>18</v>
      </c>
      <c r="K9115" s="5" t="s">
        <v>46401</v>
      </c>
    </row>
    <row r="9116">
      <c r="A9116" s="4">
        <v>2080.0</v>
      </c>
      <c r="B9116" s="5" t="s">
        <v>46402</v>
      </c>
      <c r="C9116" s="5" t="s">
        <v>46264</v>
      </c>
      <c r="D9116" s="6" t="s">
        <v>45921</v>
      </c>
      <c r="E9116" s="5" t="s">
        <v>45922</v>
      </c>
      <c r="F9116" s="5" t="s">
        <v>3120</v>
      </c>
      <c r="G9116" s="6" t="s">
        <v>46398</v>
      </c>
      <c r="H9116" s="7" t="s">
        <v>46403</v>
      </c>
      <c r="I9116" s="8" t="str">
        <f>LOWER(SUBSTITUTE(SUBSTITUTE(SUBSTITUTE(SUBSTITUTE(SUBSTITUTE(SUBSTITUTE(SUBSTITUTE(B9116,"S.L.",""),"SL",""),"S.A.",""),"SA","")," ",""),".",""),",",""))&amp;".com"</f>
        <v>ifacatarinahotel.com</v>
      </c>
      <c r="J9116" s="5" t="s">
        <v>108</v>
      </c>
      <c r="K9116" s="5" t="s">
        <v>16684</v>
      </c>
    </row>
    <row r="9117">
      <c r="A9117" s="4">
        <v>2078.0</v>
      </c>
      <c r="B9117" s="5" t="s">
        <v>46404</v>
      </c>
      <c r="C9117" s="5" t="s">
        <v>46405</v>
      </c>
      <c r="D9117" s="6" t="s">
        <v>45921</v>
      </c>
      <c r="E9117" s="5" t="s">
        <v>45922</v>
      </c>
      <c r="F9117" s="5" t="s">
        <v>3120</v>
      </c>
      <c r="G9117" s="6" t="s">
        <v>46406</v>
      </c>
      <c r="H9117" s="13" t="s">
        <v>46407</v>
      </c>
      <c r="I9117" s="8" t="s">
        <v>46408</v>
      </c>
      <c r="J9117" s="5" t="s">
        <v>42</v>
      </c>
      <c r="K9117" s="5" t="s">
        <v>10244</v>
      </c>
    </row>
    <row r="9118">
      <c r="A9118" s="4">
        <v>2077.0</v>
      </c>
      <c r="B9118" s="5" t="s">
        <v>46409</v>
      </c>
      <c r="C9118" s="5" t="s">
        <v>46410</v>
      </c>
      <c r="D9118" s="6" t="s">
        <v>45921</v>
      </c>
      <c r="E9118" s="5" t="s">
        <v>45922</v>
      </c>
      <c r="F9118" s="5" t="s">
        <v>3120</v>
      </c>
      <c r="G9118" s="6" t="s">
        <v>46411</v>
      </c>
      <c r="H9118" s="7" t="s">
        <v>46412</v>
      </c>
      <c r="I9118" s="11" t="s">
        <v>46413</v>
      </c>
      <c r="J9118" s="5" t="s">
        <v>93</v>
      </c>
      <c r="K9118" s="4" t="s">
        <v>42</v>
      </c>
    </row>
    <row r="9119">
      <c r="A9119" s="4">
        <v>2076.0</v>
      </c>
      <c r="B9119" s="5" t="s">
        <v>46414</v>
      </c>
      <c r="C9119" s="5" t="s">
        <v>46415</v>
      </c>
      <c r="D9119" s="6" t="s">
        <v>46228</v>
      </c>
      <c r="E9119" s="5" t="s">
        <v>45922</v>
      </c>
      <c r="F9119" s="5" t="s">
        <v>3120</v>
      </c>
      <c r="G9119" s="6" t="s">
        <v>46416</v>
      </c>
      <c r="H9119" s="7" t="s">
        <v>46417</v>
      </c>
      <c r="I9119" s="11" t="s">
        <v>46418</v>
      </c>
      <c r="J9119" s="5" t="s">
        <v>93</v>
      </c>
      <c r="K9119" s="5" t="s">
        <v>46401</v>
      </c>
    </row>
    <row r="9120">
      <c r="A9120" s="4">
        <v>2075.0</v>
      </c>
      <c r="B9120" s="5" t="s">
        <v>46419</v>
      </c>
      <c r="C9120" s="5" t="s">
        <v>46420</v>
      </c>
      <c r="D9120" s="6" t="s">
        <v>45921</v>
      </c>
      <c r="E9120" s="5" t="s">
        <v>45922</v>
      </c>
      <c r="F9120" s="5" t="s">
        <v>3120</v>
      </c>
      <c r="G9120" s="6" t="s">
        <v>46421</v>
      </c>
      <c r="H9120" s="4" t="s">
        <v>46422</v>
      </c>
      <c r="I9120" s="4" t="s">
        <v>46423</v>
      </c>
      <c r="J9120" s="5" t="s">
        <v>42</v>
      </c>
      <c r="K9120" s="5" t="s">
        <v>1421</v>
      </c>
    </row>
    <row r="9121">
      <c r="A9121" s="4">
        <v>2074.0</v>
      </c>
      <c r="B9121" s="5" t="s">
        <v>32372</v>
      </c>
      <c r="C9121" s="5" t="s">
        <v>46424</v>
      </c>
      <c r="D9121" s="6" t="s">
        <v>45921</v>
      </c>
      <c r="E9121" s="5" t="s">
        <v>45922</v>
      </c>
      <c r="F9121" s="5" t="s">
        <v>3120</v>
      </c>
      <c r="G9121" s="6" t="s">
        <v>46425</v>
      </c>
      <c r="H9121" s="7" t="s">
        <v>33272</v>
      </c>
      <c r="I9121" s="8" t="str">
        <f>LOWER(SUBSTITUTE(SUBSTITUTE(SUBSTITUTE(SUBSTITUTE(SUBSTITUTE(SUBSTITUTE(SUBSTITUTE(B9121,"S.L.",""),"SL",""),"S.A.",""),"SA","")," ",""),".",""),",",""))&amp;".com"</f>
        <v>hotelnfrancisco.com</v>
      </c>
      <c r="J9121" s="5" t="s">
        <v>51</v>
      </c>
      <c r="K9121" s="5" t="s">
        <v>16609</v>
      </c>
    </row>
    <row r="9122">
      <c r="A9122" s="4">
        <v>2073.0</v>
      </c>
      <c r="B9122" s="5" t="s">
        <v>46426</v>
      </c>
      <c r="C9122" s="5" t="s">
        <v>46427</v>
      </c>
      <c r="D9122" s="6" t="s">
        <v>45921</v>
      </c>
      <c r="E9122" s="5" t="s">
        <v>45922</v>
      </c>
      <c r="F9122" s="5" t="s">
        <v>3120</v>
      </c>
      <c r="G9122" s="6" t="s">
        <v>46425</v>
      </c>
      <c r="H9122" s="7" t="s">
        <v>46428</v>
      </c>
      <c r="I9122" s="8" t="s">
        <v>16804</v>
      </c>
      <c r="J9122" s="5" t="s">
        <v>42</v>
      </c>
      <c r="K9122" s="5" t="s">
        <v>16609</v>
      </c>
    </row>
    <row r="9123">
      <c r="A9123" s="4">
        <v>2072.0</v>
      </c>
      <c r="B9123" s="5" t="s">
        <v>46429</v>
      </c>
      <c r="C9123" s="5" t="s">
        <v>46430</v>
      </c>
      <c r="D9123" s="6" t="s">
        <v>45921</v>
      </c>
      <c r="E9123" s="5" t="s">
        <v>45922</v>
      </c>
      <c r="F9123" s="5" t="s">
        <v>3120</v>
      </c>
      <c r="G9123" s="6" t="s">
        <v>46431</v>
      </c>
      <c r="H9123" s="5" t="s">
        <v>46432</v>
      </c>
      <c r="I9123" s="8" t="s">
        <v>46433</v>
      </c>
      <c r="J9123" s="5" t="s">
        <v>42</v>
      </c>
      <c r="K9123" s="5" t="s">
        <v>5611</v>
      </c>
    </row>
    <row r="9124">
      <c r="A9124" s="4">
        <v>2071.0</v>
      </c>
      <c r="B9124" s="5" t="s">
        <v>46434</v>
      </c>
      <c r="C9124" s="5" t="s">
        <v>46435</v>
      </c>
      <c r="D9124" s="6" t="s">
        <v>45921</v>
      </c>
      <c r="E9124" s="5" t="s">
        <v>45922</v>
      </c>
      <c r="F9124" s="5" t="s">
        <v>3120</v>
      </c>
      <c r="G9124" s="6" t="s">
        <v>46436</v>
      </c>
      <c r="H9124" s="7" t="s">
        <v>46437</v>
      </c>
      <c r="I9124" s="8" t="s">
        <v>46438</v>
      </c>
      <c r="J9124" s="5" t="s">
        <v>18</v>
      </c>
      <c r="K9124" s="4" t="s">
        <v>42</v>
      </c>
    </row>
    <row r="9125">
      <c r="A9125" s="4">
        <v>2070.0</v>
      </c>
      <c r="B9125" s="5" t="s">
        <v>46439</v>
      </c>
      <c r="C9125" s="5" t="s">
        <v>46440</v>
      </c>
      <c r="D9125" s="6" t="s">
        <v>45921</v>
      </c>
      <c r="E9125" s="5" t="s">
        <v>45922</v>
      </c>
      <c r="F9125" s="5" t="s">
        <v>3120</v>
      </c>
      <c r="G9125" s="6" t="s">
        <v>46441</v>
      </c>
      <c r="H9125" s="7" t="s">
        <v>46442</v>
      </c>
      <c r="I9125" s="8" t="s">
        <v>46443</v>
      </c>
      <c r="J9125" s="5" t="s">
        <v>9605</v>
      </c>
      <c r="K9125" s="5" t="s">
        <v>36088</v>
      </c>
    </row>
    <row r="9126">
      <c r="A9126" s="4">
        <v>2069.0</v>
      </c>
      <c r="B9126" s="5" t="s">
        <v>46444</v>
      </c>
      <c r="C9126" s="5" t="s">
        <v>46445</v>
      </c>
      <c r="D9126" s="6" t="s">
        <v>45921</v>
      </c>
      <c r="E9126" s="5" t="s">
        <v>45922</v>
      </c>
      <c r="F9126" s="5" t="s">
        <v>3120</v>
      </c>
      <c r="G9126" s="6" t="s">
        <v>46446</v>
      </c>
      <c r="H9126" s="5" t="s">
        <v>46447</v>
      </c>
      <c r="I9126" s="8" t="s">
        <v>46395</v>
      </c>
      <c r="J9126" s="5" t="s">
        <v>93</v>
      </c>
      <c r="K9126" s="5" t="s">
        <v>16959</v>
      </c>
    </row>
    <row r="9127">
      <c r="A9127" s="4">
        <v>2068.0</v>
      </c>
      <c r="B9127" s="5" t="s">
        <v>46448</v>
      </c>
      <c r="C9127" s="5" t="s">
        <v>46449</v>
      </c>
      <c r="D9127" s="6" t="s">
        <v>45921</v>
      </c>
      <c r="E9127" s="5" t="s">
        <v>45922</v>
      </c>
      <c r="F9127" s="5" t="s">
        <v>3120</v>
      </c>
      <c r="G9127" s="6" t="s">
        <v>46450</v>
      </c>
      <c r="H9127" s="5" t="s">
        <v>46447</v>
      </c>
      <c r="I9127" s="8" t="s">
        <v>46395</v>
      </c>
      <c r="J9127" s="5" t="s">
        <v>93</v>
      </c>
      <c r="K9127" s="5" t="s">
        <v>16805</v>
      </c>
    </row>
    <row r="9128">
      <c r="A9128" s="4">
        <v>2067.0</v>
      </c>
      <c r="B9128" s="5" t="s">
        <v>46451</v>
      </c>
      <c r="C9128" s="5" t="s">
        <v>46452</v>
      </c>
      <c r="D9128" s="6" t="s">
        <v>45921</v>
      </c>
      <c r="E9128" s="5" t="s">
        <v>45922</v>
      </c>
      <c r="F9128" s="5" t="s">
        <v>3120</v>
      </c>
      <c r="G9128" s="6" t="s">
        <v>46453</v>
      </c>
      <c r="H9128" s="5" t="s">
        <v>46348</v>
      </c>
      <c r="I9128" s="8" t="s">
        <v>21686</v>
      </c>
      <c r="J9128" s="5" t="s">
        <v>108</v>
      </c>
      <c r="K9128" s="5" t="s">
        <v>1568</v>
      </c>
    </row>
    <row r="9129">
      <c r="A9129" s="4">
        <v>2066.0</v>
      </c>
      <c r="B9129" s="5" t="s">
        <v>46454</v>
      </c>
      <c r="C9129" s="5" t="s">
        <v>46455</v>
      </c>
      <c r="D9129" s="6" t="s">
        <v>45921</v>
      </c>
      <c r="E9129" s="5" t="s">
        <v>45922</v>
      </c>
      <c r="F9129" s="5" t="s">
        <v>3120</v>
      </c>
      <c r="G9129" s="6" t="s">
        <v>46456</v>
      </c>
      <c r="H9129" s="7" t="s">
        <v>46457</v>
      </c>
      <c r="I9129" s="8" t="str">
        <f>LOWER(SUBSTITUTE(SUBSTITUTE(SUBSTITUTE(SUBSTITUTE(SUBSTITUTE(SUBSTITUTE(SUBSTITUTE(B9129,"S.L.",""),"SL",""),"S.A.",""),"SA","")," ",""),".",""),",",""))&amp;".com"</f>
        <v>iadelparaiso2000.com</v>
      </c>
      <c r="J9129" s="5" t="s">
        <v>93</v>
      </c>
      <c r="K9129" s="4" t="s">
        <v>42</v>
      </c>
    </row>
    <row r="9130">
      <c r="A9130" s="4">
        <v>2065.0</v>
      </c>
      <c r="B9130" s="5" t="s">
        <v>46458</v>
      </c>
      <c r="C9130" s="5" t="s">
        <v>46459</v>
      </c>
      <c r="D9130" s="6" t="s">
        <v>45921</v>
      </c>
      <c r="E9130" s="5" t="s">
        <v>45922</v>
      </c>
      <c r="F9130" s="5" t="s">
        <v>3120</v>
      </c>
      <c r="G9130" s="6" t="s">
        <v>46460</v>
      </c>
      <c r="H9130" s="5" t="s">
        <v>46461</v>
      </c>
      <c r="I9130" s="8" t="s">
        <v>46462</v>
      </c>
      <c r="J9130" s="5" t="s">
        <v>93</v>
      </c>
      <c r="K9130" s="5" t="s">
        <v>5591</v>
      </c>
    </row>
    <row r="9131">
      <c r="A9131" s="4">
        <v>2064.0</v>
      </c>
      <c r="B9131" s="5" t="s">
        <v>46463</v>
      </c>
      <c r="C9131" s="5" t="s">
        <v>46264</v>
      </c>
      <c r="D9131" s="6" t="s">
        <v>45921</v>
      </c>
      <c r="E9131" s="5" t="s">
        <v>45922</v>
      </c>
      <c r="F9131" s="5" t="s">
        <v>3120</v>
      </c>
      <c r="G9131" s="6" t="s">
        <v>46464</v>
      </c>
      <c r="H9131" s="7" t="s">
        <v>46465</v>
      </c>
      <c r="I9131" s="11" t="s">
        <v>46466</v>
      </c>
      <c r="J9131" s="5" t="s">
        <v>108</v>
      </c>
      <c r="K9131" s="5" t="s">
        <v>10379</v>
      </c>
    </row>
    <row r="9132">
      <c r="A9132" s="4">
        <v>2063.0</v>
      </c>
      <c r="B9132" s="5" t="s">
        <v>46467</v>
      </c>
      <c r="C9132" s="5" t="s">
        <v>46468</v>
      </c>
      <c r="D9132" s="6" t="s">
        <v>46469</v>
      </c>
      <c r="E9132" s="5" t="s">
        <v>46470</v>
      </c>
      <c r="F9132" s="5" t="s">
        <v>3120</v>
      </c>
      <c r="G9132" s="6" t="s">
        <v>46471</v>
      </c>
      <c r="H9132" s="5" t="s">
        <v>46472</v>
      </c>
      <c r="I9132" s="8" t="s">
        <v>46473</v>
      </c>
      <c r="J9132" s="5" t="s">
        <v>18</v>
      </c>
      <c r="K9132" s="5" t="s">
        <v>1162</v>
      </c>
    </row>
    <row r="9133">
      <c r="A9133" s="4">
        <v>2062.0</v>
      </c>
      <c r="B9133" s="5" t="s">
        <v>46474</v>
      </c>
      <c r="C9133" s="5" t="s">
        <v>46475</v>
      </c>
      <c r="D9133" s="6" t="s">
        <v>46476</v>
      </c>
      <c r="E9133" s="5" t="s">
        <v>46477</v>
      </c>
      <c r="F9133" s="5" t="s">
        <v>3120</v>
      </c>
      <c r="G9133" s="6" t="s">
        <v>46478</v>
      </c>
      <c r="H9133" s="7" t="s">
        <v>46479</v>
      </c>
      <c r="I9133" s="11" t="s">
        <v>46480</v>
      </c>
      <c r="J9133" s="5" t="s">
        <v>108</v>
      </c>
      <c r="K9133" s="4" t="s">
        <v>42</v>
      </c>
    </row>
    <row r="9134">
      <c r="A9134" s="4">
        <v>2061.0</v>
      </c>
      <c r="B9134" s="5" t="s">
        <v>46481</v>
      </c>
      <c r="C9134" s="5" t="s">
        <v>46482</v>
      </c>
      <c r="D9134" s="6" t="s">
        <v>45921</v>
      </c>
      <c r="E9134" s="5" t="s">
        <v>45922</v>
      </c>
      <c r="F9134" s="5" t="s">
        <v>3120</v>
      </c>
      <c r="G9134" s="6" t="s">
        <v>46483</v>
      </c>
      <c r="H9134" s="5" t="s">
        <v>46484</v>
      </c>
      <c r="I9134" s="8" t="s">
        <v>46485</v>
      </c>
      <c r="J9134" s="5" t="s">
        <v>93</v>
      </c>
      <c r="K9134" s="4" t="s">
        <v>42</v>
      </c>
    </row>
    <row r="9135">
      <c r="A9135" s="4">
        <v>2060.0</v>
      </c>
      <c r="B9135" s="5" t="s">
        <v>46486</v>
      </c>
      <c r="C9135" s="5" t="s">
        <v>46487</v>
      </c>
      <c r="D9135" s="6" t="s">
        <v>45921</v>
      </c>
      <c r="E9135" s="5" t="s">
        <v>45922</v>
      </c>
      <c r="F9135" s="5" t="s">
        <v>3120</v>
      </c>
      <c r="G9135" s="6" t="s">
        <v>46488</v>
      </c>
      <c r="H9135" s="5" t="s">
        <v>46489</v>
      </c>
      <c r="I9135" s="8" t="s">
        <v>46490</v>
      </c>
      <c r="J9135" s="5" t="s">
        <v>93</v>
      </c>
      <c r="K9135" s="5" t="s">
        <v>921</v>
      </c>
    </row>
    <row r="9136">
      <c r="A9136" s="4">
        <v>2059.0</v>
      </c>
      <c r="B9136" s="5" t="s">
        <v>46491</v>
      </c>
      <c r="C9136" s="5" t="s">
        <v>46492</v>
      </c>
      <c r="D9136" s="6" t="s">
        <v>46493</v>
      </c>
      <c r="E9136" s="5" t="s">
        <v>46477</v>
      </c>
      <c r="F9136" s="5" t="s">
        <v>3120</v>
      </c>
      <c r="G9136" s="6" t="s">
        <v>46494</v>
      </c>
      <c r="H9136" s="5" t="s">
        <v>46495</v>
      </c>
      <c r="I9136" s="8" t="s">
        <v>16804</v>
      </c>
      <c r="J9136" s="5" t="s">
        <v>108</v>
      </c>
      <c r="K9136" s="5" t="s">
        <v>46496</v>
      </c>
    </row>
    <row r="9137">
      <c r="A9137" s="4">
        <v>2058.0</v>
      </c>
      <c r="B9137" s="5" t="s">
        <v>46491</v>
      </c>
      <c r="C9137" s="5" t="s">
        <v>46492</v>
      </c>
      <c r="D9137" s="6" t="s">
        <v>46493</v>
      </c>
      <c r="E9137" s="5" t="s">
        <v>46477</v>
      </c>
      <c r="F9137" s="5" t="s">
        <v>3120</v>
      </c>
      <c r="G9137" s="6" t="s">
        <v>46494</v>
      </c>
      <c r="H9137" s="7" t="s">
        <v>46497</v>
      </c>
      <c r="I9137" s="11" t="s">
        <v>46498</v>
      </c>
      <c r="J9137" s="5" t="s">
        <v>42</v>
      </c>
      <c r="K9137" s="4" t="s">
        <v>42</v>
      </c>
    </row>
    <row r="9138">
      <c r="A9138" s="4">
        <v>2057.0</v>
      </c>
      <c r="B9138" s="5" t="s">
        <v>46499</v>
      </c>
      <c r="C9138" s="5" t="s">
        <v>46500</v>
      </c>
      <c r="D9138" s="6" t="s">
        <v>46501</v>
      </c>
      <c r="E9138" s="5" t="s">
        <v>46477</v>
      </c>
      <c r="F9138" s="5" t="s">
        <v>3120</v>
      </c>
      <c r="G9138" s="6" t="s">
        <v>46502</v>
      </c>
      <c r="H9138" s="5" t="s">
        <v>46503</v>
      </c>
      <c r="I9138" s="8" t="s">
        <v>46504</v>
      </c>
      <c r="J9138" s="5" t="s">
        <v>42</v>
      </c>
      <c r="K9138" s="4" t="s">
        <v>42</v>
      </c>
    </row>
    <row r="9139">
      <c r="A9139" s="4">
        <v>2056.0</v>
      </c>
      <c r="B9139" s="5" t="s">
        <v>46505</v>
      </c>
      <c r="C9139" s="5" t="s">
        <v>46506</v>
      </c>
      <c r="D9139" s="6" t="s">
        <v>46493</v>
      </c>
      <c r="E9139" s="5" t="s">
        <v>46477</v>
      </c>
      <c r="F9139" s="5" t="s">
        <v>3120</v>
      </c>
      <c r="G9139" s="6" t="s">
        <v>46507</v>
      </c>
      <c r="H9139" s="5" t="s">
        <v>46508</v>
      </c>
      <c r="I9139" s="8" t="s">
        <v>46509</v>
      </c>
      <c r="J9139" s="5" t="s">
        <v>108</v>
      </c>
      <c r="K9139" s="5" t="s">
        <v>15297</v>
      </c>
    </row>
    <row r="9140">
      <c r="A9140" s="4">
        <v>2055.0</v>
      </c>
      <c r="B9140" s="5" t="s">
        <v>46510</v>
      </c>
      <c r="C9140" s="5" t="s">
        <v>46511</v>
      </c>
      <c r="D9140" s="6" t="s">
        <v>46493</v>
      </c>
      <c r="E9140" s="5" t="s">
        <v>46477</v>
      </c>
      <c r="F9140" s="5" t="s">
        <v>3120</v>
      </c>
      <c r="G9140" s="6" t="s">
        <v>46512</v>
      </c>
      <c r="H9140" s="5" t="s">
        <v>46513</v>
      </c>
      <c r="I9140" s="8" t="s">
        <v>46509</v>
      </c>
      <c r="J9140" s="5" t="s">
        <v>42</v>
      </c>
      <c r="K9140" s="4" t="s">
        <v>42</v>
      </c>
    </row>
    <row r="9141">
      <c r="A9141" s="4">
        <v>2054.0</v>
      </c>
      <c r="B9141" s="5" t="s">
        <v>46514</v>
      </c>
      <c r="C9141" s="5" t="s">
        <v>46515</v>
      </c>
      <c r="D9141" s="6" t="s">
        <v>46493</v>
      </c>
      <c r="E9141" s="5" t="s">
        <v>46477</v>
      </c>
      <c r="F9141" s="5" t="s">
        <v>3120</v>
      </c>
      <c r="G9141" s="6" t="s">
        <v>46516</v>
      </c>
      <c r="H9141" s="7" t="s">
        <v>46517</v>
      </c>
      <c r="I9141" s="8" t="str">
        <f t="shared" ref="I9141:I9142" si="97">LOWER(SUBSTITUTE(SUBSTITUTE(SUBSTITUTE(SUBSTITUTE(SUBSTITUTE(SUBSTITUTE(SUBSTITUTE(B9141,"S.L.",""),"SL",""),"S.A.",""),"SA","")," ",""),".",""),",",""))&amp;".com"</f>
        <v>productoreshotelerosreunidos.com</v>
      </c>
      <c r="J9141" s="5" t="s">
        <v>42</v>
      </c>
      <c r="K9141" s="4" t="s">
        <v>42</v>
      </c>
    </row>
    <row r="9142">
      <c r="A9142" s="4">
        <v>2053.0</v>
      </c>
      <c r="B9142" s="5" t="s">
        <v>20848</v>
      </c>
      <c r="C9142" s="5" t="s">
        <v>46518</v>
      </c>
      <c r="D9142" s="6" t="s">
        <v>46493</v>
      </c>
      <c r="E9142" s="5" t="s">
        <v>46477</v>
      </c>
      <c r="F9142" s="5" t="s">
        <v>3120</v>
      </c>
      <c r="G9142" s="6" t="s">
        <v>46519</v>
      </c>
      <c r="H9142" s="7" t="s">
        <v>20851</v>
      </c>
      <c r="I9142" s="8" t="str">
        <f t="shared" si="97"/>
        <v>nordotel.com</v>
      </c>
      <c r="J9142" s="5" t="s">
        <v>93</v>
      </c>
      <c r="K9142" s="4" t="s">
        <v>42</v>
      </c>
    </row>
    <row r="9143">
      <c r="A9143" s="4">
        <v>2052.0</v>
      </c>
      <c r="B9143" s="5" t="s">
        <v>46520</v>
      </c>
      <c r="C9143" s="5" t="s">
        <v>46521</v>
      </c>
      <c r="D9143" s="6" t="s">
        <v>46493</v>
      </c>
      <c r="E9143" s="5" t="s">
        <v>46477</v>
      </c>
      <c r="F9143" s="5" t="s">
        <v>3120</v>
      </c>
      <c r="G9143" s="6" t="s">
        <v>46522</v>
      </c>
      <c r="H9143" s="5" t="s">
        <v>46495</v>
      </c>
      <c r="I9143" s="8" t="s">
        <v>16804</v>
      </c>
      <c r="J9143" s="5" t="s">
        <v>93</v>
      </c>
      <c r="K9143" s="5" t="s">
        <v>46523</v>
      </c>
    </row>
    <row r="9144">
      <c r="A9144" s="4">
        <v>2051.0</v>
      </c>
      <c r="B9144" s="5" t="s">
        <v>46524</v>
      </c>
      <c r="C9144" s="5" t="s">
        <v>46525</v>
      </c>
      <c r="D9144" s="6" t="s">
        <v>46469</v>
      </c>
      <c r="E9144" s="5" t="s">
        <v>46470</v>
      </c>
      <c r="F9144" s="5" t="s">
        <v>3120</v>
      </c>
      <c r="G9144" s="6" t="s">
        <v>46526</v>
      </c>
      <c r="H9144" s="5" t="s">
        <v>46527</v>
      </c>
      <c r="I9144" s="9" t="s">
        <v>46528</v>
      </c>
      <c r="J9144" s="5" t="s">
        <v>108</v>
      </c>
      <c r="K9144" s="5" t="s">
        <v>11049</v>
      </c>
    </row>
    <row r="9145">
      <c r="A9145" s="4">
        <v>2050.0</v>
      </c>
      <c r="B9145" s="5" t="s">
        <v>46529</v>
      </c>
      <c r="C9145" s="5" t="s">
        <v>46530</v>
      </c>
      <c r="D9145" s="6" t="s">
        <v>46531</v>
      </c>
      <c r="E9145" s="5" t="s">
        <v>46477</v>
      </c>
      <c r="F9145" s="5" t="s">
        <v>3120</v>
      </c>
      <c r="G9145" s="6" t="s">
        <v>46532</v>
      </c>
      <c r="H9145" s="5" t="s">
        <v>46533</v>
      </c>
      <c r="I9145" s="8" t="s">
        <v>46534</v>
      </c>
      <c r="J9145" s="5" t="s">
        <v>93</v>
      </c>
      <c r="K9145" s="5" t="s">
        <v>46535</v>
      </c>
    </row>
    <row r="9146">
      <c r="A9146" s="4">
        <v>2049.0</v>
      </c>
      <c r="B9146" s="5" t="s">
        <v>46536</v>
      </c>
      <c r="C9146" s="5" t="s">
        <v>46537</v>
      </c>
      <c r="D9146" s="6" t="s">
        <v>45921</v>
      </c>
      <c r="E9146" s="5" t="s">
        <v>45922</v>
      </c>
      <c r="F9146" s="5" t="s">
        <v>3120</v>
      </c>
      <c r="G9146" s="6" t="s">
        <v>46538</v>
      </c>
      <c r="H9146" s="5" t="s">
        <v>46539</v>
      </c>
      <c r="I9146" s="11" t="s">
        <v>46540</v>
      </c>
      <c r="J9146" s="5" t="s">
        <v>108</v>
      </c>
      <c r="K9146" s="4" t="s">
        <v>42</v>
      </c>
    </row>
    <row r="9147">
      <c r="A9147" s="4">
        <v>2048.0</v>
      </c>
      <c r="B9147" s="5" t="s">
        <v>46541</v>
      </c>
      <c r="C9147" s="5" t="s">
        <v>46542</v>
      </c>
      <c r="D9147" s="6" t="s">
        <v>45921</v>
      </c>
      <c r="E9147" s="5" t="s">
        <v>45922</v>
      </c>
      <c r="F9147" s="5" t="s">
        <v>3120</v>
      </c>
      <c r="G9147" s="6" t="s">
        <v>46538</v>
      </c>
      <c r="H9147" s="5" t="s">
        <v>46543</v>
      </c>
      <c r="I9147" s="8" t="s">
        <v>46544</v>
      </c>
      <c r="J9147" s="5" t="s">
        <v>93</v>
      </c>
      <c r="K9147" s="5" t="s">
        <v>1649</v>
      </c>
    </row>
    <row r="9148">
      <c r="A9148" s="4">
        <v>2047.0</v>
      </c>
      <c r="B9148" s="5" t="s">
        <v>46545</v>
      </c>
      <c r="C9148" s="5" t="s">
        <v>46546</v>
      </c>
      <c r="D9148" s="6" t="s">
        <v>45921</v>
      </c>
      <c r="E9148" s="5" t="s">
        <v>45922</v>
      </c>
      <c r="F9148" s="5" t="s">
        <v>3120</v>
      </c>
      <c r="G9148" s="6" t="s">
        <v>46547</v>
      </c>
      <c r="H9148" s="5" t="s">
        <v>46548</v>
      </c>
      <c r="I9148" s="8" t="s">
        <v>46549</v>
      </c>
      <c r="J9148" s="5" t="s">
        <v>93</v>
      </c>
      <c r="K9148" s="4" t="s">
        <v>42</v>
      </c>
    </row>
    <row r="9149">
      <c r="A9149" s="4">
        <v>2046.0</v>
      </c>
      <c r="B9149" s="5" t="s">
        <v>46550</v>
      </c>
      <c r="C9149" s="5" t="s">
        <v>46551</v>
      </c>
      <c r="D9149" s="6" t="s">
        <v>45921</v>
      </c>
      <c r="E9149" s="5" t="s">
        <v>45922</v>
      </c>
      <c r="F9149" s="5" t="s">
        <v>3120</v>
      </c>
      <c r="G9149" s="6" t="s">
        <v>46552</v>
      </c>
      <c r="H9149" s="5" t="s">
        <v>46553</v>
      </c>
      <c r="I9149" s="8" t="s">
        <v>46554</v>
      </c>
      <c r="J9149" s="5" t="s">
        <v>93</v>
      </c>
      <c r="K9149" s="5" t="s">
        <v>20783</v>
      </c>
    </row>
    <row r="9150">
      <c r="A9150" s="4">
        <v>2045.0</v>
      </c>
      <c r="B9150" s="5" t="s">
        <v>46555</v>
      </c>
      <c r="C9150" s="5" t="s">
        <v>46556</v>
      </c>
      <c r="D9150" s="6" t="s">
        <v>46557</v>
      </c>
      <c r="E9150" s="5" t="s">
        <v>3119</v>
      </c>
      <c r="F9150" s="5" t="s">
        <v>3120</v>
      </c>
      <c r="G9150" s="6" t="s">
        <v>46558</v>
      </c>
      <c r="H9150" s="5" t="s">
        <v>46559</v>
      </c>
      <c r="I9150" s="8" t="s">
        <v>46433</v>
      </c>
      <c r="J9150" s="5" t="s">
        <v>93</v>
      </c>
      <c r="K9150" s="5" t="s">
        <v>46560</v>
      </c>
    </row>
    <row r="9151">
      <c r="A9151" s="4">
        <v>2044.0</v>
      </c>
      <c r="B9151" s="5" t="s">
        <v>46561</v>
      </c>
      <c r="C9151" s="5" t="s">
        <v>46562</v>
      </c>
      <c r="D9151" s="6" t="s">
        <v>45921</v>
      </c>
      <c r="E9151" s="5" t="s">
        <v>45922</v>
      </c>
      <c r="F9151" s="5" t="s">
        <v>3120</v>
      </c>
      <c r="G9151" s="6" t="s">
        <v>46563</v>
      </c>
      <c r="H9151" s="4" t="s">
        <v>46564</v>
      </c>
      <c r="I9151" s="11" t="s">
        <v>46565</v>
      </c>
      <c r="J9151" s="5" t="s">
        <v>108</v>
      </c>
      <c r="K9151" s="5" t="s">
        <v>109</v>
      </c>
    </row>
    <row r="9152">
      <c r="A9152" s="4">
        <v>2043.0</v>
      </c>
      <c r="B9152" s="5" t="s">
        <v>46566</v>
      </c>
      <c r="C9152" s="5" t="s">
        <v>46567</v>
      </c>
      <c r="D9152" s="6" t="s">
        <v>46568</v>
      </c>
      <c r="E9152" s="5" t="s">
        <v>46569</v>
      </c>
      <c r="F9152" s="5" t="s">
        <v>3120</v>
      </c>
      <c r="G9152" s="6" t="s">
        <v>46570</v>
      </c>
      <c r="H9152" s="5" t="s">
        <v>46571</v>
      </c>
      <c r="I9152" s="8" t="s">
        <v>46572</v>
      </c>
      <c r="J9152" s="5" t="s">
        <v>93</v>
      </c>
      <c r="K9152" s="5" t="s">
        <v>170</v>
      </c>
    </row>
    <row r="9153">
      <c r="A9153" s="4">
        <v>2042.0</v>
      </c>
      <c r="B9153" s="5" t="s">
        <v>46573</v>
      </c>
      <c r="C9153" s="5" t="s">
        <v>46574</v>
      </c>
      <c r="D9153" s="6" t="s">
        <v>46575</v>
      </c>
      <c r="E9153" s="5" t="s">
        <v>46569</v>
      </c>
      <c r="F9153" s="5" t="s">
        <v>3120</v>
      </c>
      <c r="G9153" s="6" t="s">
        <v>46576</v>
      </c>
      <c r="H9153" s="5" t="s">
        <v>46577</v>
      </c>
      <c r="I9153" s="8" t="s">
        <v>46578</v>
      </c>
      <c r="J9153" s="5" t="s">
        <v>93</v>
      </c>
      <c r="K9153" s="4" t="s">
        <v>42</v>
      </c>
    </row>
    <row r="9154">
      <c r="A9154" s="4">
        <v>2041.0</v>
      </c>
      <c r="B9154" s="5" t="s">
        <v>46579</v>
      </c>
      <c r="C9154" s="5" t="s">
        <v>46580</v>
      </c>
      <c r="D9154" s="6" t="s">
        <v>46575</v>
      </c>
      <c r="E9154" s="5" t="s">
        <v>46569</v>
      </c>
      <c r="F9154" s="5" t="s">
        <v>3120</v>
      </c>
      <c r="G9154" s="6" t="s">
        <v>46581</v>
      </c>
      <c r="H9154" s="5" t="s">
        <v>46582</v>
      </c>
      <c r="I9154" s="9" t="s">
        <v>46583</v>
      </c>
      <c r="J9154" s="5" t="s">
        <v>93</v>
      </c>
      <c r="K9154" s="4" t="s">
        <v>42</v>
      </c>
    </row>
    <row r="9155">
      <c r="A9155" s="4">
        <v>2040.0</v>
      </c>
      <c r="B9155" s="5" t="s">
        <v>46584</v>
      </c>
      <c r="C9155" s="5" t="s">
        <v>46585</v>
      </c>
      <c r="D9155" s="6" t="s">
        <v>46586</v>
      </c>
      <c r="E9155" s="5" t="s">
        <v>45942</v>
      </c>
      <c r="F9155" s="5" t="s">
        <v>3120</v>
      </c>
      <c r="G9155" s="6" t="s">
        <v>46587</v>
      </c>
      <c r="H9155" s="5" t="s">
        <v>46588</v>
      </c>
      <c r="I9155" s="8" t="s">
        <v>46589</v>
      </c>
      <c r="J9155" s="5" t="s">
        <v>42</v>
      </c>
      <c r="K9155" s="5" t="s">
        <v>260</v>
      </c>
    </row>
    <row r="9156">
      <c r="A9156" s="4">
        <v>2039.0</v>
      </c>
      <c r="B9156" s="5" t="s">
        <v>46590</v>
      </c>
      <c r="C9156" s="5" t="s">
        <v>46591</v>
      </c>
      <c r="D9156" s="6" t="s">
        <v>46592</v>
      </c>
      <c r="E9156" s="5" t="s">
        <v>46593</v>
      </c>
      <c r="F9156" s="5" t="s">
        <v>3120</v>
      </c>
      <c r="G9156" s="6" t="s">
        <v>46594</v>
      </c>
      <c r="H9156" s="5" t="s">
        <v>46595</v>
      </c>
      <c r="I9156" s="8" t="s">
        <v>46596</v>
      </c>
      <c r="J9156" s="5" t="s">
        <v>18</v>
      </c>
      <c r="K9156" s="5" t="s">
        <v>115</v>
      </c>
    </row>
    <row r="9157">
      <c r="A9157" s="4">
        <v>2038.0</v>
      </c>
      <c r="B9157" s="5" t="s">
        <v>46597</v>
      </c>
      <c r="C9157" s="5" t="s">
        <v>46598</v>
      </c>
      <c r="D9157" s="6" t="s">
        <v>46592</v>
      </c>
      <c r="E9157" s="5" t="s">
        <v>46593</v>
      </c>
      <c r="F9157" s="5" t="s">
        <v>3120</v>
      </c>
      <c r="G9157" s="6" t="s">
        <v>46599</v>
      </c>
      <c r="H9157" s="5" t="s">
        <v>46600</v>
      </c>
      <c r="I9157" s="8" t="s">
        <v>46601</v>
      </c>
      <c r="J9157" s="5" t="s">
        <v>42</v>
      </c>
      <c r="K9157" s="5" t="s">
        <v>66</v>
      </c>
    </row>
    <row r="9158">
      <c r="A9158" s="4">
        <v>2037.0</v>
      </c>
      <c r="B9158" s="5" t="s">
        <v>46602</v>
      </c>
      <c r="C9158" s="5" t="s">
        <v>46603</v>
      </c>
      <c r="D9158" s="6" t="s">
        <v>46157</v>
      </c>
      <c r="E9158" s="5" t="s">
        <v>46158</v>
      </c>
      <c r="F9158" s="5" t="s">
        <v>3120</v>
      </c>
      <c r="G9158" s="6" t="s">
        <v>46604</v>
      </c>
      <c r="H9158" s="5" t="s">
        <v>46605</v>
      </c>
      <c r="I9158" s="8" t="s">
        <v>46606</v>
      </c>
      <c r="J9158" s="5" t="s">
        <v>93</v>
      </c>
      <c r="K9158" s="4" t="s">
        <v>42</v>
      </c>
    </row>
    <row r="9159">
      <c r="A9159" s="4">
        <v>2036.0</v>
      </c>
      <c r="B9159" s="5" t="s">
        <v>46607</v>
      </c>
      <c r="C9159" s="5" t="s">
        <v>46608</v>
      </c>
      <c r="D9159" s="6" t="s">
        <v>46609</v>
      </c>
      <c r="E9159" s="5" t="s">
        <v>46138</v>
      </c>
      <c r="F9159" s="5" t="s">
        <v>3120</v>
      </c>
      <c r="G9159" s="6" t="s">
        <v>46610</v>
      </c>
      <c r="H9159" s="5" t="s">
        <v>46447</v>
      </c>
      <c r="I9159" s="8" t="s">
        <v>46611</v>
      </c>
      <c r="J9159" s="5" t="s">
        <v>93</v>
      </c>
      <c r="K9159" s="5" t="s">
        <v>15073</v>
      </c>
    </row>
    <row r="9160">
      <c r="A9160" s="4">
        <v>2035.0</v>
      </c>
      <c r="B9160" s="5" t="s">
        <v>46612</v>
      </c>
      <c r="C9160" s="5" t="s">
        <v>46613</v>
      </c>
      <c r="D9160" s="6" t="s">
        <v>46183</v>
      </c>
      <c r="E9160" s="5" t="s">
        <v>46177</v>
      </c>
      <c r="F9160" s="5" t="s">
        <v>3120</v>
      </c>
      <c r="G9160" s="6" t="s">
        <v>46614</v>
      </c>
      <c r="H9160" s="5" t="s">
        <v>46615</v>
      </c>
      <c r="I9160" s="8" t="s">
        <v>46616</v>
      </c>
      <c r="J9160" s="5" t="s">
        <v>463</v>
      </c>
      <c r="K9160" s="5" t="s">
        <v>2201</v>
      </c>
    </row>
    <row r="9161">
      <c r="A9161" s="4">
        <v>2034.0</v>
      </c>
      <c r="B9161" s="5" t="s">
        <v>46617</v>
      </c>
      <c r="C9161" s="5" t="s">
        <v>46618</v>
      </c>
      <c r="D9161" s="6" t="s">
        <v>46609</v>
      </c>
      <c r="E9161" s="5" t="s">
        <v>46138</v>
      </c>
      <c r="F9161" s="5" t="s">
        <v>3120</v>
      </c>
      <c r="G9161" s="6" t="s">
        <v>46619</v>
      </c>
      <c r="H9161" s="5" t="s">
        <v>46620</v>
      </c>
      <c r="I9161" s="8" t="s">
        <v>46621</v>
      </c>
      <c r="J9161" s="5" t="s">
        <v>93</v>
      </c>
      <c r="K9161" s="5" t="s">
        <v>16189</v>
      </c>
    </row>
    <row r="9162">
      <c r="A9162" s="4">
        <v>2033.0</v>
      </c>
      <c r="B9162" s="5" t="s">
        <v>46622</v>
      </c>
      <c r="C9162" s="5" t="s">
        <v>46623</v>
      </c>
      <c r="D9162" s="6" t="s">
        <v>19667</v>
      </c>
      <c r="E9162" s="5" t="s">
        <v>19668</v>
      </c>
      <c r="F9162" s="5" t="s">
        <v>3120</v>
      </c>
      <c r="G9162" s="6" t="s">
        <v>46624</v>
      </c>
      <c r="H9162" s="5" t="s">
        <v>46625</v>
      </c>
      <c r="I9162" s="4" t="s">
        <v>46626</v>
      </c>
      <c r="J9162" s="5" t="s">
        <v>108</v>
      </c>
      <c r="K9162" s="4" t="s">
        <v>42</v>
      </c>
    </row>
    <row r="9163">
      <c r="A9163" s="4">
        <v>2032.0</v>
      </c>
      <c r="B9163" s="5" t="s">
        <v>46627</v>
      </c>
      <c r="C9163" s="5" t="s">
        <v>46623</v>
      </c>
      <c r="D9163" s="6" t="s">
        <v>19667</v>
      </c>
      <c r="E9163" s="5" t="s">
        <v>19668</v>
      </c>
      <c r="F9163" s="5" t="s">
        <v>3120</v>
      </c>
      <c r="G9163" s="6" t="s">
        <v>46624</v>
      </c>
      <c r="H9163" s="5" t="s">
        <v>46628</v>
      </c>
      <c r="I9163" s="8" t="s">
        <v>46629</v>
      </c>
      <c r="J9163" s="5" t="s">
        <v>108</v>
      </c>
      <c r="K9163" s="4" t="s">
        <v>42</v>
      </c>
    </row>
    <row r="9164">
      <c r="A9164" s="4">
        <v>2031.0</v>
      </c>
      <c r="B9164" s="5" t="s">
        <v>46630</v>
      </c>
      <c r="C9164" s="5" t="s">
        <v>46631</v>
      </c>
      <c r="D9164" s="6" t="s">
        <v>46632</v>
      </c>
      <c r="E9164" s="5" t="s">
        <v>19668</v>
      </c>
      <c r="F9164" s="5" t="s">
        <v>3120</v>
      </c>
      <c r="G9164" s="6" t="s">
        <v>46633</v>
      </c>
      <c r="H9164" s="5" t="s">
        <v>46634</v>
      </c>
      <c r="I9164" s="8" t="s">
        <v>46635</v>
      </c>
      <c r="J9164" s="5" t="s">
        <v>108</v>
      </c>
      <c r="K9164" s="5" t="s">
        <v>1495</v>
      </c>
    </row>
    <row r="9165">
      <c r="A9165" s="4">
        <v>2030.0</v>
      </c>
      <c r="B9165" s="5" t="s">
        <v>46636</v>
      </c>
      <c r="C9165" s="5" t="s">
        <v>46637</v>
      </c>
      <c r="D9165" s="6" t="s">
        <v>46609</v>
      </c>
      <c r="E9165" s="5" t="s">
        <v>46138</v>
      </c>
      <c r="F9165" s="5" t="s">
        <v>3120</v>
      </c>
      <c r="G9165" s="6" t="s">
        <v>46638</v>
      </c>
      <c r="H9165" s="7" t="s">
        <v>46639</v>
      </c>
      <c r="I9165" s="8" t="str">
        <f>LOWER(SUBSTITUTE(SUBSTITUTE(SUBSTITUTE(SUBSTITUTE(SUBSTITUTE(SUBSTITUTE(SUBSTITUTE(B9165,"S.L.",""),"SL",""),"S.A.",""),"SA","")," ",""),".",""),",",""))&amp;".com"</f>
        <v>lansol.com</v>
      </c>
      <c r="J9165" s="5" t="s">
        <v>108</v>
      </c>
      <c r="K9165" s="4" t="s">
        <v>42</v>
      </c>
    </row>
    <row r="9166">
      <c r="A9166" s="4">
        <v>2029.0</v>
      </c>
      <c r="B9166" s="5" t="s">
        <v>46640</v>
      </c>
      <c r="C9166" s="5" t="s">
        <v>46641</v>
      </c>
      <c r="D9166" s="6" t="s">
        <v>19667</v>
      </c>
      <c r="E9166" s="5" t="s">
        <v>19668</v>
      </c>
      <c r="F9166" s="5" t="s">
        <v>3120</v>
      </c>
      <c r="G9166" s="6" t="s">
        <v>46642</v>
      </c>
      <c r="H9166" s="5" t="s">
        <v>46643</v>
      </c>
      <c r="I9166" s="8" t="s">
        <v>46644</v>
      </c>
      <c r="J9166" s="5" t="s">
        <v>93</v>
      </c>
      <c r="K9166" s="5" t="s">
        <v>46645</v>
      </c>
    </row>
    <row r="9167">
      <c r="A9167" s="4">
        <v>2028.0</v>
      </c>
      <c r="B9167" s="5" t="s">
        <v>46646</v>
      </c>
      <c r="C9167" s="5" t="s">
        <v>46647</v>
      </c>
      <c r="D9167" s="6" t="s">
        <v>19667</v>
      </c>
      <c r="E9167" s="5" t="s">
        <v>19668</v>
      </c>
      <c r="F9167" s="5" t="s">
        <v>3120</v>
      </c>
      <c r="G9167" s="6" t="s">
        <v>46648</v>
      </c>
      <c r="H9167" s="5" t="s">
        <v>46649</v>
      </c>
      <c r="I9167" s="8" t="s">
        <v>46650</v>
      </c>
      <c r="J9167" s="5" t="s">
        <v>93</v>
      </c>
      <c r="K9167" s="4" t="s">
        <v>42</v>
      </c>
    </row>
    <row r="9168">
      <c r="A9168" s="4">
        <v>2027.0</v>
      </c>
      <c r="B9168" s="5" t="s">
        <v>46651</v>
      </c>
      <c r="C9168" s="5" t="s">
        <v>46652</v>
      </c>
      <c r="D9168" s="6" t="s">
        <v>19667</v>
      </c>
      <c r="E9168" s="5" t="s">
        <v>19668</v>
      </c>
      <c r="F9168" s="5" t="s">
        <v>3120</v>
      </c>
      <c r="G9168" s="6" t="s">
        <v>46653</v>
      </c>
      <c r="H9168" s="5" t="s">
        <v>17019</v>
      </c>
      <c r="I9168" s="8" t="s">
        <v>17020</v>
      </c>
      <c r="J9168" s="5" t="s">
        <v>463</v>
      </c>
      <c r="K9168" s="4" t="s">
        <v>42</v>
      </c>
    </row>
    <row r="9169">
      <c r="A9169" s="4">
        <v>2026.0</v>
      </c>
      <c r="B9169" s="5" t="s">
        <v>46654</v>
      </c>
      <c r="C9169" s="5" t="s">
        <v>46655</v>
      </c>
      <c r="D9169" s="6" t="s">
        <v>19667</v>
      </c>
      <c r="E9169" s="5" t="s">
        <v>19668</v>
      </c>
      <c r="F9169" s="5" t="s">
        <v>3120</v>
      </c>
      <c r="G9169" s="6" t="s">
        <v>46656</v>
      </c>
      <c r="H9169" s="7" t="s">
        <v>46657</v>
      </c>
      <c r="I9169" s="8" t="str">
        <f t="shared" ref="I9169:I9170" si="98">LOWER(SUBSTITUTE(SUBSTITUTE(SUBSTITUTE(SUBSTITUTE(SUBSTITUTE(SUBSTITUTE(SUBSTITUTE(B9169,"S.L.",""),"SL",""),"S.A.",""),"SA","")," ",""),".",""),",",""))&amp;".com"</f>
        <v>lanzaroteparadise99.com</v>
      </c>
      <c r="J9169" s="5" t="s">
        <v>42</v>
      </c>
      <c r="K9169" s="4" t="s">
        <v>42</v>
      </c>
    </row>
    <row r="9170">
      <c r="A9170" s="4">
        <v>2025.0</v>
      </c>
      <c r="B9170" s="5" t="s">
        <v>46658</v>
      </c>
      <c r="C9170" s="5" t="s">
        <v>46659</v>
      </c>
      <c r="D9170" s="6" t="s">
        <v>19667</v>
      </c>
      <c r="E9170" s="5" t="s">
        <v>19668</v>
      </c>
      <c r="F9170" s="5" t="s">
        <v>3120</v>
      </c>
      <c r="G9170" s="6" t="s">
        <v>46660</v>
      </c>
      <c r="H9170" s="7" t="s">
        <v>46661</v>
      </c>
      <c r="I9170" s="8" t="str">
        <f t="shared" si="98"/>
        <v>ogladihlanz.com</v>
      </c>
      <c r="J9170" s="5" t="s">
        <v>93</v>
      </c>
      <c r="K9170" s="4" t="s">
        <v>42</v>
      </c>
    </row>
    <row r="9171">
      <c r="A9171" s="4">
        <v>2024.0</v>
      </c>
      <c r="B9171" s="5" t="s">
        <v>46662</v>
      </c>
      <c r="C9171" s="5" t="s">
        <v>46663</v>
      </c>
      <c r="D9171" s="6" t="s">
        <v>19667</v>
      </c>
      <c r="E9171" s="5" t="s">
        <v>19668</v>
      </c>
      <c r="F9171" s="5" t="s">
        <v>3120</v>
      </c>
      <c r="G9171" s="6" t="s">
        <v>46664</v>
      </c>
      <c r="H9171" s="5" t="s">
        <v>46665</v>
      </c>
      <c r="I9171" s="9" t="s">
        <v>46666</v>
      </c>
      <c r="J9171" s="5" t="s">
        <v>42</v>
      </c>
      <c r="K9171" s="5" t="s">
        <v>10446</v>
      </c>
    </row>
    <row r="9172">
      <c r="A9172" s="4">
        <v>2023.0</v>
      </c>
      <c r="B9172" s="5" t="s">
        <v>46667</v>
      </c>
      <c r="C9172" s="5" t="s">
        <v>46668</v>
      </c>
      <c r="D9172" s="6" t="s">
        <v>19667</v>
      </c>
      <c r="E9172" s="5" t="s">
        <v>46669</v>
      </c>
      <c r="F9172" s="5" t="s">
        <v>3120</v>
      </c>
      <c r="G9172" s="6" t="s">
        <v>46670</v>
      </c>
      <c r="H9172" s="7" t="s">
        <v>46671</v>
      </c>
      <c r="I9172" s="8" t="s">
        <v>46672</v>
      </c>
      <c r="J9172" s="5" t="s">
        <v>93</v>
      </c>
      <c r="K9172" s="4" t="s">
        <v>42</v>
      </c>
    </row>
    <row r="9173">
      <c r="A9173" s="4">
        <v>2022.0</v>
      </c>
      <c r="B9173" s="5" t="s">
        <v>46673</v>
      </c>
      <c r="C9173" s="5" t="s">
        <v>46674</v>
      </c>
      <c r="D9173" s="6" t="s">
        <v>19667</v>
      </c>
      <c r="E9173" s="5" t="s">
        <v>19668</v>
      </c>
      <c r="F9173" s="5" t="s">
        <v>3120</v>
      </c>
      <c r="G9173" s="6" t="s">
        <v>46675</v>
      </c>
      <c r="H9173" s="5" t="s">
        <v>46676</v>
      </c>
      <c r="I9173" s="8" t="s">
        <v>23201</v>
      </c>
      <c r="J9173" s="5" t="s">
        <v>42</v>
      </c>
      <c r="K9173" s="5" t="s">
        <v>34785</v>
      </c>
    </row>
    <row r="9174">
      <c r="A9174" s="4">
        <v>2021.0</v>
      </c>
      <c r="B9174" s="5" t="s">
        <v>46677</v>
      </c>
      <c r="C9174" s="5" t="s">
        <v>46678</v>
      </c>
      <c r="D9174" s="6" t="s">
        <v>19667</v>
      </c>
      <c r="E9174" s="5" t="s">
        <v>19668</v>
      </c>
      <c r="F9174" s="5" t="s">
        <v>3120</v>
      </c>
      <c r="G9174" s="6" t="s">
        <v>46679</v>
      </c>
      <c r="H9174" s="5" t="s">
        <v>46680</v>
      </c>
      <c r="I9174" s="8" t="s">
        <v>17020</v>
      </c>
      <c r="J9174" s="5" t="s">
        <v>93</v>
      </c>
      <c r="K9174" s="4" t="s">
        <v>42</v>
      </c>
    </row>
    <row r="9175">
      <c r="A9175" s="4">
        <v>2020.0</v>
      </c>
      <c r="B9175" s="5" t="s">
        <v>46681</v>
      </c>
      <c r="C9175" s="5" t="s">
        <v>30995</v>
      </c>
      <c r="D9175" s="6" t="s">
        <v>19667</v>
      </c>
      <c r="E9175" s="5" t="s">
        <v>19668</v>
      </c>
      <c r="F9175" s="5" t="s">
        <v>3120</v>
      </c>
      <c r="G9175" s="6" t="s">
        <v>46682</v>
      </c>
      <c r="H9175" s="5" t="s">
        <v>17220</v>
      </c>
      <c r="I9175" s="8" t="s">
        <v>46683</v>
      </c>
      <c r="J9175" s="5" t="s">
        <v>108</v>
      </c>
      <c r="K9175" s="5" t="s">
        <v>21220</v>
      </c>
    </row>
    <row r="9176">
      <c r="A9176" s="4">
        <v>2019.0</v>
      </c>
      <c r="B9176" s="5" t="s">
        <v>46684</v>
      </c>
      <c r="C9176" s="5" t="s">
        <v>46685</v>
      </c>
      <c r="D9176" s="6" t="s">
        <v>19667</v>
      </c>
      <c r="E9176" s="5" t="s">
        <v>19668</v>
      </c>
      <c r="F9176" s="5" t="s">
        <v>3120</v>
      </c>
      <c r="G9176" s="6" t="s">
        <v>46686</v>
      </c>
      <c r="H9176" s="4" t="s">
        <v>46687</v>
      </c>
      <c r="I9176" s="8" t="s">
        <v>46688</v>
      </c>
      <c r="J9176" s="5" t="s">
        <v>93</v>
      </c>
      <c r="K9176" s="4" t="s">
        <v>42</v>
      </c>
    </row>
    <row r="9177">
      <c r="A9177" s="4">
        <v>2018.0</v>
      </c>
      <c r="B9177" s="5" t="s">
        <v>46689</v>
      </c>
      <c r="C9177" s="5" t="s">
        <v>46690</v>
      </c>
      <c r="D9177" s="6" t="s">
        <v>19667</v>
      </c>
      <c r="E9177" s="5" t="s">
        <v>19668</v>
      </c>
      <c r="F9177" s="5" t="s">
        <v>3120</v>
      </c>
      <c r="G9177" s="6" t="s">
        <v>46691</v>
      </c>
      <c r="H9177" s="5" t="s">
        <v>46692</v>
      </c>
      <c r="I9177" s="8" t="s">
        <v>46693</v>
      </c>
      <c r="J9177" s="5" t="s">
        <v>108</v>
      </c>
      <c r="K9177" s="4" t="s">
        <v>42</v>
      </c>
    </row>
    <row r="9178">
      <c r="A9178" s="4">
        <v>2017.0</v>
      </c>
      <c r="B9178" s="5" t="s">
        <v>46694</v>
      </c>
      <c r="C9178" s="5" t="s">
        <v>46695</v>
      </c>
      <c r="D9178" s="6" t="s">
        <v>19667</v>
      </c>
      <c r="E9178" s="5" t="s">
        <v>19668</v>
      </c>
      <c r="F9178" s="5" t="s">
        <v>3120</v>
      </c>
      <c r="G9178" s="6" t="s">
        <v>46696</v>
      </c>
      <c r="H9178" s="5" t="s">
        <v>46697</v>
      </c>
      <c r="I9178" s="8" t="s">
        <v>46698</v>
      </c>
      <c r="J9178" s="5" t="s">
        <v>42</v>
      </c>
      <c r="K9178" s="5" t="s">
        <v>16053</v>
      </c>
    </row>
    <row r="9179">
      <c r="A9179" s="4">
        <v>2016.0</v>
      </c>
      <c r="B9179" s="5" t="s">
        <v>46699</v>
      </c>
      <c r="C9179" s="5" t="s">
        <v>46700</v>
      </c>
      <c r="D9179" s="6" t="s">
        <v>19667</v>
      </c>
      <c r="E9179" s="5" t="s">
        <v>19668</v>
      </c>
      <c r="F9179" s="5" t="s">
        <v>3120</v>
      </c>
      <c r="G9179" s="6" t="s">
        <v>46701</v>
      </c>
      <c r="H9179" s="5" t="s">
        <v>46702</v>
      </c>
      <c r="I9179" s="8" t="s">
        <v>46703</v>
      </c>
      <c r="J9179" s="5" t="s">
        <v>93</v>
      </c>
      <c r="K9179" s="4" t="s">
        <v>42</v>
      </c>
    </row>
    <row r="9180">
      <c r="A9180" s="4">
        <v>2015.0</v>
      </c>
      <c r="B9180" s="5" t="s">
        <v>46704</v>
      </c>
      <c r="C9180" s="5" t="s">
        <v>46705</v>
      </c>
      <c r="D9180" s="6" t="s">
        <v>19667</v>
      </c>
      <c r="E9180" s="5" t="s">
        <v>19668</v>
      </c>
      <c r="F9180" s="5" t="s">
        <v>3120</v>
      </c>
      <c r="G9180" s="6" t="s">
        <v>46706</v>
      </c>
      <c r="H9180" s="5" t="s">
        <v>46707</v>
      </c>
      <c r="I9180" s="8" t="s">
        <v>46708</v>
      </c>
      <c r="J9180" s="5" t="s">
        <v>42</v>
      </c>
      <c r="K9180" s="5" t="s">
        <v>10446</v>
      </c>
    </row>
    <row r="9181">
      <c r="A9181" s="4">
        <v>2014.0</v>
      </c>
      <c r="B9181" s="5" t="s">
        <v>46709</v>
      </c>
      <c r="C9181" s="5" t="s">
        <v>46710</v>
      </c>
      <c r="D9181" s="6" t="s">
        <v>19667</v>
      </c>
      <c r="E9181" s="5" t="s">
        <v>19668</v>
      </c>
      <c r="F9181" s="5" t="s">
        <v>3120</v>
      </c>
      <c r="G9181" s="6" t="s">
        <v>46711</v>
      </c>
      <c r="H9181" s="5" t="s">
        <v>46712</v>
      </c>
      <c r="I9181" s="8" t="s">
        <v>46713</v>
      </c>
      <c r="J9181" s="5" t="s">
        <v>93</v>
      </c>
      <c r="K9181" s="5" t="s">
        <v>46714</v>
      </c>
    </row>
    <row r="9182">
      <c r="A9182" s="4">
        <v>2013.0</v>
      </c>
      <c r="B9182" s="5" t="s">
        <v>46715</v>
      </c>
      <c r="C9182" s="5" t="s">
        <v>46716</v>
      </c>
      <c r="D9182" s="6" t="s">
        <v>19667</v>
      </c>
      <c r="E9182" s="5" t="s">
        <v>19668</v>
      </c>
      <c r="F9182" s="5" t="s">
        <v>3120</v>
      </c>
      <c r="G9182" s="6" t="s">
        <v>46717</v>
      </c>
      <c r="H9182" s="5" t="s">
        <v>46718</v>
      </c>
      <c r="I9182" s="9" t="s">
        <v>46719</v>
      </c>
      <c r="J9182" s="5" t="s">
        <v>108</v>
      </c>
      <c r="K9182" s="4" t="s">
        <v>42</v>
      </c>
    </row>
    <row r="9183">
      <c r="A9183" s="4">
        <v>2012.0</v>
      </c>
      <c r="B9183" s="5" t="s">
        <v>46720</v>
      </c>
      <c r="C9183" s="5" t="s">
        <v>46721</v>
      </c>
      <c r="D9183" s="6" t="s">
        <v>46228</v>
      </c>
      <c r="E9183" s="5" t="s">
        <v>45922</v>
      </c>
      <c r="F9183" s="5" t="s">
        <v>3120</v>
      </c>
      <c r="G9183" s="6" t="s">
        <v>46722</v>
      </c>
      <c r="H9183" s="5" t="s">
        <v>46723</v>
      </c>
      <c r="I9183" s="8" t="s">
        <v>46724</v>
      </c>
      <c r="J9183" s="5" t="s">
        <v>18</v>
      </c>
      <c r="K9183" s="4" t="s">
        <v>42</v>
      </c>
    </row>
    <row r="9184">
      <c r="A9184" s="4">
        <v>2010.0</v>
      </c>
      <c r="B9184" s="5" t="s">
        <v>46725</v>
      </c>
      <c r="C9184" s="5" t="s">
        <v>46726</v>
      </c>
      <c r="D9184" s="6" t="s">
        <v>46531</v>
      </c>
      <c r="E9184" s="5" t="s">
        <v>46477</v>
      </c>
      <c r="F9184" s="5" t="s">
        <v>3120</v>
      </c>
      <c r="G9184" s="6" t="s">
        <v>46727</v>
      </c>
      <c r="H9184" s="5" t="s">
        <v>46728</v>
      </c>
      <c r="I9184" s="8" t="s">
        <v>46331</v>
      </c>
      <c r="J9184" s="5" t="s">
        <v>108</v>
      </c>
      <c r="K9184" s="5" t="s">
        <v>10446</v>
      </c>
    </row>
    <row r="9185">
      <c r="A9185" s="4">
        <v>2011.0</v>
      </c>
      <c r="B9185" s="5" t="s">
        <v>46729</v>
      </c>
      <c r="C9185" s="5" t="s">
        <v>46730</v>
      </c>
      <c r="D9185" s="6" t="s">
        <v>46531</v>
      </c>
      <c r="E9185" s="5" t="s">
        <v>46477</v>
      </c>
      <c r="F9185" s="5" t="s">
        <v>3120</v>
      </c>
      <c r="G9185" s="6" t="s">
        <v>46727</v>
      </c>
      <c r="H9185" s="5" t="s">
        <v>46731</v>
      </c>
      <c r="I9185" s="8" t="s">
        <v>10249</v>
      </c>
      <c r="J9185" s="5" t="s">
        <v>42</v>
      </c>
      <c r="K9185" s="4" t="s">
        <v>42</v>
      </c>
    </row>
    <row r="9186">
      <c r="A9186" s="4">
        <v>2009.0</v>
      </c>
      <c r="B9186" s="5" t="s">
        <v>46732</v>
      </c>
      <c r="C9186" s="5" t="s">
        <v>46733</v>
      </c>
      <c r="D9186" s="6" t="s">
        <v>46531</v>
      </c>
      <c r="E9186" s="5" t="s">
        <v>46477</v>
      </c>
      <c r="F9186" s="5" t="s">
        <v>3120</v>
      </c>
      <c r="G9186" s="6" t="s">
        <v>46734</v>
      </c>
      <c r="H9186" s="5" t="s">
        <v>46723</v>
      </c>
      <c r="I9186" s="8" t="s">
        <v>46735</v>
      </c>
      <c r="J9186" s="5" t="s">
        <v>18</v>
      </c>
      <c r="K9186" s="5" t="s">
        <v>5408</v>
      </c>
    </row>
    <row r="9187">
      <c r="A9187" s="4">
        <v>2008.0</v>
      </c>
      <c r="B9187" s="5" t="s">
        <v>46736</v>
      </c>
      <c r="C9187" s="5" t="s">
        <v>46737</v>
      </c>
      <c r="D9187" s="6" t="s">
        <v>46531</v>
      </c>
      <c r="E9187" s="5" t="s">
        <v>46477</v>
      </c>
      <c r="F9187" s="5" t="s">
        <v>3120</v>
      </c>
      <c r="G9187" s="6" t="s">
        <v>46738</v>
      </c>
      <c r="H9187" s="5" t="s">
        <v>46739</v>
      </c>
      <c r="I9187" s="8" t="s">
        <v>46740</v>
      </c>
      <c r="J9187" s="5" t="s">
        <v>463</v>
      </c>
      <c r="K9187" s="4" t="s">
        <v>42</v>
      </c>
    </row>
    <row r="9188">
      <c r="A9188" s="4">
        <v>2006.0</v>
      </c>
      <c r="B9188" s="5" t="s">
        <v>46741</v>
      </c>
      <c r="C9188" s="5" t="s">
        <v>46742</v>
      </c>
      <c r="D9188" s="6" t="s">
        <v>46531</v>
      </c>
      <c r="E9188" s="5" t="s">
        <v>46477</v>
      </c>
      <c r="F9188" s="5" t="s">
        <v>3120</v>
      </c>
      <c r="G9188" s="6" t="s">
        <v>46743</v>
      </c>
      <c r="H9188" s="5" t="s">
        <v>46723</v>
      </c>
      <c r="I9188" s="8" t="s">
        <v>46744</v>
      </c>
      <c r="J9188" s="5" t="s">
        <v>93</v>
      </c>
      <c r="K9188" s="4" t="s">
        <v>42</v>
      </c>
    </row>
    <row r="9189">
      <c r="A9189" s="4">
        <v>2007.0</v>
      </c>
      <c r="B9189" s="5" t="s">
        <v>46741</v>
      </c>
      <c r="C9189" s="5" t="s">
        <v>46745</v>
      </c>
      <c r="D9189" s="6" t="s">
        <v>46531</v>
      </c>
      <c r="E9189" s="5" t="s">
        <v>46477</v>
      </c>
      <c r="F9189" s="5" t="s">
        <v>3120</v>
      </c>
      <c r="G9189" s="6" t="s">
        <v>46743</v>
      </c>
      <c r="H9189" s="5" t="s">
        <v>46723</v>
      </c>
      <c r="I9189" s="8" t="s">
        <v>46735</v>
      </c>
      <c r="J9189" s="5" t="s">
        <v>108</v>
      </c>
      <c r="K9189" s="4" t="s">
        <v>42</v>
      </c>
    </row>
    <row r="9190">
      <c r="A9190" s="4">
        <v>2005.0</v>
      </c>
      <c r="B9190" s="5" t="s">
        <v>46746</v>
      </c>
      <c r="C9190" s="5" t="s">
        <v>46747</v>
      </c>
      <c r="D9190" s="6" t="s">
        <v>46531</v>
      </c>
      <c r="E9190" s="5" t="s">
        <v>46477</v>
      </c>
      <c r="F9190" s="5" t="s">
        <v>3120</v>
      </c>
      <c r="G9190" s="6" t="s">
        <v>46748</v>
      </c>
      <c r="H9190" s="7" t="s">
        <v>46749</v>
      </c>
      <c r="I9190" s="8" t="s">
        <v>46534</v>
      </c>
      <c r="J9190" s="5" t="s">
        <v>93</v>
      </c>
      <c r="K9190" s="4" t="s">
        <v>42</v>
      </c>
    </row>
    <row r="9191">
      <c r="A9191" s="4">
        <v>2004.0</v>
      </c>
      <c r="B9191" s="5" t="s">
        <v>46750</v>
      </c>
      <c r="C9191" s="5" t="s">
        <v>46751</v>
      </c>
      <c r="D9191" s="6" t="s">
        <v>46531</v>
      </c>
      <c r="E9191" s="5" t="s">
        <v>46477</v>
      </c>
      <c r="F9191" s="5" t="s">
        <v>3120</v>
      </c>
      <c r="G9191" s="6" t="s">
        <v>46752</v>
      </c>
      <c r="H9191" s="5" t="s">
        <v>46723</v>
      </c>
      <c r="I9191" s="8" t="s">
        <v>46744</v>
      </c>
      <c r="J9191" s="5" t="s">
        <v>42</v>
      </c>
      <c r="K9191" s="4" t="s">
        <v>42</v>
      </c>
    </row>
    <row r="9192">
      <c r="A9192" s="4">
        <v>2002.0</v>
      </c>
      <c r="B9192" s="5" t="s">
        <v>46753</v>
      </c>
      <c r="C9192" s="5" t="s">
        <v>46754</v>
      </c>
      <c r="D9192" s="6" t="s">
        <v>46531</v>
      </c>
      <c r="E9192" s="5" t="s">
        <v>46477</v>
      </c>
      <c r="F9192" s="5" t="s">
        <v>3120</v>
      </c>
      <c r="G9192" s="6" t="s">
        <v>46755</v>
      </c>
      <c r="H9192" s="5" t="s">
        <v>46756</v>
      </c>
      <c r="I9192" s="11" t="s">
        <v>46757</v>
      </c>
      <c r="J9192" s="5" t="s">
        <v>93</v>
      </c>
      <c r="K9192" s="4" t="s">
        <v>42</v>
      </c>
    </row>
    <row r="9193">
      <c r="A9193" s="4">
        <v>2001.0</v>
      </c>
      <c r="B9193" s="5" t="s">
        <v>46758</v>
      </c>
      <c r="C9193" s="5" t="s">
        <v>46759</v>
      </c>
      <c r="D9193" s="6" t="s">
        <v>46531</v>
      </c>
      <c r="E9193" s="5" t="s">
        <v>46477</v>
      </c>
      <c r="F9193" s="5" t="s">
        <v>3120</v>
      </c>
      <c r="G9193" s="6" t="s">
        <v>46755</v>
      </c>
      <c r="H9193" s="5" t="s">
        <v>10263</v>
      </c>
      <c r="I9193" s="8" t="s">
        <v>10249</v>
      </c>
      <c r="J9193" s="5" t="s">
        <v>108</v>
      </c>
      <c r="K9193" s="5" t="s">
        <v>16202</v>
      </c>
    </row>
    <row r="9194">
      <c r="A9194" s="4">
        <v>2003.0</v>
      </c>
      <c r="B9194" s="5" t="s">
        <v>46760</v>
      </c>
      <c r="C9194" s="5" t="s">
        <v>46761</v>
      </c>
      <c r="D9194" s="6" t="s">
        <v>46531</v>
      </c>
      <c r="E9194" s="5" t="s">
        <v>46477</v>
      </c>
      <c r="F9194" s="5" t="s">
        <v>3120</v>
      </c>
      <c r="G9194" s="6" t="s">
        <v>46755</v>
      </c>
      <c r="H9194" s="5" t="s">
        <v>10263</v>
      </c>
      <c r="I9194" s="8" t="s">
        <v>10249</v>
      </c>
      <c r="J9194" s="5" t="s">
        <v>51</v>
      </c>
      <c r="K9194" s="5" t="s">
        <v>17132</v>
      </c>
    </row>
    <row r="9195">
      <c r="A9195" s="4">
        <v>2000.0</v>
      </c>
      <c r="B9195" s="5" t="s">
        <v>46762</v>
      </c>
      <c r="C9195" s="5" t="s">
        <v>46763</v>
      </c>
      <c r="D9195" s="6" t="s">
        <v>46531</v>
      </c>
      <c r="E9195" s="5" t="s">
        <v>46477</v>
      </c>
      <c r="F9195" s="5" t="s">
        <v>3120</v>
      </c>
      <c r="G9195" s="6" t="s">
        <v>46764</v>
      </c>
      <c r="H9195" s="5" t="s">
        <v>46343</v>
      </c>
      <c r="I9195" s="8" t="s">
        <v>46765</v>
      </c>
      <c r="J9195" s="5" t="s">
        <v>42</v>
      </c>
      <c r="K9195" s="5" t="s">
        <v>375</v>
      </c>
    </row>
    <row r="9196">
      <c r="A9196" s="4">
        <v>1999.0</v>
      </c>
      <c r="B9196" s="5" t="s">
        <v>46766</v>
      </c>
      <c r="C9196" s="5" t="s">
        <v>46767</v>
      </c>
      <c r="D9196" s="6" t="s">
        <v>46531</v>
      </c>
      <c r="E9196" s="5" t="s">
        <v>46477</v>
      </c>
      <c r="F9196" s="5" t="s">
        <v>3120</v>
      </c>
      <c r="G9196" s="6" t="s">
        <v>46768</v>
      </c>
      <c r="H9196" s="5" t="s">
        <v>46769</v>
      </c>
      <c r="I9196" s="11" t="s">
        <v>46757</v>
      </c>
      <c r="J9196" s="5" t="s">
        <v>93</v>
      </c>
      <c r="K9196" s="5" t="s">
        <v>16202</v>
      </c>
    </row>
    <row r="9197">
      <c r="A9197" s="4">
        <v>1998.0</v>
      </c>
      <c r="B9197" s="5" t="s">
        <v>46770</v>
      </c>
      <c r="C9197" s="5" t="s">
        <v>46771</v>
      </c>
      <c r="D9197" s="6" t="s">
        <v>45921</v>
      </c>
      <c r="E9197" s="5" t="s">
        <v>45922</v>
      </c>
      <c r="F9197" s="5" t="s">
        <v>3120</v>
      </c>
      <c r="G9197" s="6" t="s">
        <v>46772</v>
      </c>
      <c r="H9197" s="5" t="s">
        <v>46773</v>
      </c>
      <c r="I9197" s="8" t="s">
        <v>46774</v>
      </c>
      <c r="J9197" s="5" t="s">
        <v>108</v>
      </c>
      <c r="K9197" s="5" t="s">
        <v>2996</v>
      </c>
    </row>
    <row r="9198">
      <c r="A9198" s="4">
        <v>1996.0</v>
      </c>
      <c r="B9198" s="5" t="s">
        <v>46775</v>
      </c>
      <c r="C9198" s="5" t="s">
        <v>46776</v>
      </c>
      <c r="D9198" s="6" t="s">
        <v>45921</v>
      </c>
      <c r="E9198" s="5" t="s">
        <v>45922</v>
      </c>
      <c r="F9198" s="5" t="s">
        <v>3120</v>
      </c>
      <c r="G9198" s="6" t="s">
        <v>46777</v>
      </c>
      <c r="H9198" s="5" t="s">
        <v>46778</v>
      </c>
      <c r="I9198" s="8" t="s">
        <v>46308</v>
      </c>
      <c r="J9198" s="5" t="s">
        <v>93</v>
      </c>
      <c r="K9198" s="5" t="s">
        <v>46779</v>
      </c>
    </row>
    <row r="9199">
      <c r="A9199" s="4">
        <v>1997.0</v>
      </c>
      <c r="B9199" s="5" t="s">
        <v>46780</v>
      </c>
      <c r="C9199" s="5" t="s">
        <v>46781</v>
      </c>
      <c r="D9199" s="6" t="s">
        <v>45921</v>
      </c>
      <c r="E9199" s="5" t="s">
        <v>45922</v>
      </c>
      <c r="F9199" s="5" t="s">
        <v>3120</v>
      </c>
      <c r="G9199" s="6" t="s">
        <v>46777</v>
      </c>
      <c r="H9199" s="5" t="s">
        <v>46778</v>
      </c>
      <c r="I9199" s="9" t="s">
        <v>46782</v>
      </c>
      <c r="J9199" s="5" t="s">
        <v>463</v>
      </c>
      <c r="K9199" s="5" t="s">
        <v>46783</v>
      </c>
    </row>
    <row r="9200">
      <c r="A9200" s="4">
        <v>1995.0</v>
      </c>
      <c r="B9200" s="5" t="s">
        <v>46784</v>
      </c>
      <c r="C9200" s="5" t="s">
        <v>46785</v>
      </c>
      <c r="D9200" s="6" t="s">
        <v>45921</v>
      </c>
      <c r="E9200" s="5" t="s">
        <v>45922</v>
      </c>
      <c r="F9200" s="5" t="s">
        <v>3120</v>
      </c>
      <c r="G9200" s="6" t="s">
        <v>46786</v>
      </c>
      <c r="H9200" s="5" t="s">
        <v>46787</v>
      </c>
      <c r="I9200" s="8" t="s">
        <v>16804</v>
      </c>
      <c r="J9200" s="5" t="s">
        <v>93</v>
      </c>
      <c r="K9200" s="5" t="s">
        <v>46788</v>
      </c>
    </row>
    <row r="9201">
      <c r="A9201" s="4">
        <v>1994.0</v>
      </c>
      <c r="B9201" s="5" t="s">
        <v>46789</v>
      </c>
      <c r="C9201" s="5" t="s">
        <v>46790</v>
      </c>
      <c r="D9201" s="6" t="s">
        <v>46493</v>
      </c>
      <c r="E9201" s="5" t="s">
        <v>46477</v>
      </c>
      <c r="F9201" s="5" t="s">
        <v>3120</v>
      </c>
      <c r="G9201" s="6" t="s">
        <v>46791</v>
      </c>
      <c r="H9201" s="5" t="s">
        <v>46792</v>
      </c>
      <c r="I9201" s="11" t="s">
        <v>46793</v>
      </c>
      <c r="J9201" s="5" t="s">
        <v>108</v>
      </c>
      <c r="K9201" s="5" t="s">
        <v>375</v>
      </c>
    </row>
    <row r="9202">
      <c r="A9202" s="4">
        <v>1993.0</v>
      </c>
      <c r="B9202" s="5" t="s">
        <v>46794</v>
      </c>
      <c r="C9202" s="5" t="s">
        <v>46795</v>
      </c>
      <c r="D9202" s="6" t="s">
        <v>46501</v>
      </c>
      <c r="E9202" s="5" t="s">
        <v>46477</v>
      </c>
      <c r="F9202" s="5" t="s">
        <v>3120</v>
      </c>
      <c r="G9202" s="6" t="s">
        <v>46796</v>
      </c>
      <c r="H9202" s="7" t="s">
        <v>46797</v>
      </c>
      <c r="I9202" s="8" t="str">
        <f t="shared" ref="I9202:I9203" si="99">LOWER(SUBSTITUTE(SUBSTITUTE(SUBSTITUTE(SUBSTITUTE(SUBSTITUTE(SUBSTITUTE(SUBSTITUTE(B9202,"S.L.",""),"SL",""),"S.A.",""),"SA","")," ",""),".",""),",",""))&amp;".com"</f>
        <v>muisca.com</v>
      </c>
      <c r="J9202" s="5" t="s">
        <v>93</v>
      </c>
      <c r="K9202" s="4" t="s">
        <v>42</v>
      </c>
    </row>
    <row r="9203">
      <c r="A9203" s="4">
        <v>1992.0</v>
      </c>
      <c r="B9203" s="5" t="s">
        <v>46798</v>
      </c>
      <c r="C9203" s="5" t="s">
        <v>46799</v>
      </c>
      <c r="D9203" s="6" t="s">
        <v>46501</v>
      </c>
      <c r="E9203" s="5" t="s">
        <v>46477</v>
      </c>
      <c r="F9203" s="5" t="s">
        <v>3120</v>
      </c>
      <c r="G9203" s="6" t="s">
        <v>46800</v>
      </c>
      <c r="H9203" s="7" t="s">
        <v>46801</v>
      </c>
      <c r="I9203" s="8" t="str">
        <f t="shared" si="99"/>
        <v>dunimartour.com</v>
      </c>
      <c r="J9203" s="5" t="s">
        <v>42</v>
      </c>
      <c r="K9203" s="4" t="s">
        <v>42</v>
      </c>
    </row>
    <row r="9204">
      <c r="A9204" s="4">
        <v>1991.0</v>
      </c>
      <c r="B9204" s="5" t="s">
        <v>46802</v>
      </c>
      <c r="C9204" s="5" t="s">
        <v>46803</v>
      </c>
      <c r="D9204" s="6" t="s">
        <v>46493</v>
      </c>
      <c r="E9204" s="5" t="s">
        <v>46477</v>
      </c>
      <c r="F9204" s="5" t="s">
        <v>3120</v>
      </c>
      <c r="G9204" s="6" t="s">
        <v>46804</v>
      </c>
      <c r="H9204" s="5" t="s">
        <v>46805</v>
      </c>
      <c r="I9204" s="8" t="s">
        <v>46806</v>
      </c>
      <c r="J9204" s="5" t="s">
        <v>42</v>
      </c>
      <c r="K9204" s="5" t="s">
        <v>2201</v>
      </c>
    </row>
    <row r="9205">
      <c r="A9205" s="4">
        <v>1990.0</v>
      </c>
      <c r="B9205" s="5" t="s">
        <v>46807</v>
      </c>
      <c r="C9205" s="5" t="s">
        <v>46808</v>
      </c>
      <c r="D9205" s="6" t="s">
        <v>46493</v>
      </c>
      <c r="E9205" s="5" t="s">
        <v>46477</v>
      </c>
      <c r="F9205" s="5" t="s">
        <v>3120</v>
      </c>
      <c r="G9205" s="6" t="s">
        <v>46809</v>
      </c>
      <c r="H9205" s="7" t="s">
        <v>46810</v>
      </c>
      <c r="I9205" s="8" t="str">
        <f>LOWER(SUBSTITUTE(SUBSTITUTE(SUBSTITUTE(SUBSTITUTE(SUBSTITUTE(SUBSTITUTE(SUBSTITUTE(B9205,"S.L.",""),"SL",""),"S.A.",""),"SA","")," ",""),".",""),",",""))&amp;".com"</f>
        <v>amadoresaparthotelcb.com</v>
      </c>
      <c r="J9205" s="5" t="s">
        <v>42</v>
      </c>
      <c r="K9205" s="4" t="s">
        <v>42</v>
      </c>
    </row>
    <row r="9206">
      <c r="A9206" s="4">
        <v>1989.0</v>
      </c>
      <c r="B9206" s="5" t="s">
        <v>46811</v>
      </c>
      <c r="C9206" s="5" t="s">
        <v>46812</v>
      </c>
      <c r="D9206" s="6" t="s">
        <v>46493</v>
      </c>
      <c r="E9206" s="5" t="s">
        <v>46477</v>
      </c>
      <c r="F9206" s="5" t="s">
        <v>3120</v>
      </c>
      <c r="G9206" s="6" t="s">
        <v>46813</v>
      </c>
      <c r="H9206" s="5" t="s">
        <v>46814</v>
      </c>
      <c r="I9206" s="8" t="s">
        <v>46815</v>
      </c>
      <c r="J9206" s="5" t="s">
        <v>42</v>
      </c>
      <c r="K9206" s="4" t="s">
        <v>42</v>
      </c>
    </row>
    <row r="9207">
      <c r="A9207" s="4">
        <v>1988.0</v>
      </c>
      <c r="B9207" s="5" t="s">
        <v>46816</v>
      </c>
      <c r="C9207" s="5" t="s">
        <v>46817</v>
      </c>
      <c r="D9207" s="6" t="s">
        <v>46493</v>
      </c>
      <c r="E9207" s="5" t="s">
        <v>46477</v>
      </c>
      <c r="F9207" s="5" t="s">
        <v>3120</v>
      </c>
      <c r="G9207" s="6" t="s">
        <v>46818</v>
      </c>
      <c r="H9207" s="5" t="s">
        <v>46819</v>
      </c>
      <c r="I9207" s="8" t="s">
        <v>18082</v>
      </c>
      <c r="J9207" s="5" t="s">
        <v>463</v>
      </c>
      <c r="K9207" s="4" t="s">
        <v>42</v>
      </c>
    </row>
    <row r="9208">
      <c r="A9208" s="4">
        <v>1987.0</v>
      </c>
      <c r="B9208" s="5" t="s">
        <v>46820</v>
      </c>
      <c r="C9208" s="5" t="s">
        <v>46821</v>
      </c>
      <c r="D9208" s="6" t="s">
        <v>46493</v>
      </c>
      <c r="E9208" s="5" t="s">
        <v>46477</v>
      </c>
      <c r="F9208" s="5" t="s">
        <v>3120</v>
      </c>
      <c r="G9208" s="6" t="s">
        <v>46822</v>
      </c>
      <c r="H9208" s="13" t="s">
        <v>46823</v>
      </c>
      <c r="I9208" s="8" t="s">
        <v>46824</v>
      </c>
      <c r="J9208" s="5" t="s">
        <v>42</v>
      </c>
      <c r="K9208" s="4" t="s">
        <v>42</v>
      </c>
    </row>
    <row r="9209">
      <c r="A9209" s="4">
        <v>1986.0</v>
      </c>
      <c r="B9209" s="5" t="s">
        <v>46825</v>
      </c>
      <c r="C9209" s="5" t="s">
        <v>46826</v>
      </c>
      <c r="D9209" s="6" t="s">
        <v>46501</v>
      </c>
      <c r="E9209" s="5" t="s">
        <v>46477</v>
      </c>
      <c r="F9209" s="5" t="s">
        <v>3120</v>
      </c>
      <c r="G9209" s="6" t="s">
        <v>46827</v>
      </c>
      <c r="H9209" s="7" t="s">
        <v>46828</v>
      </c>
      <c r="I9209" s="11" t="s">
        <v>46298</v>
      </c>
      <c r="J9209" s="5" t="s">
        <v>108</v>
      </c>
      <c r="K9209" s="4" t="s">
        <v>42</v>
      </c>
    </row>
    <row r="9210">
      <c r="A9210" s="4">
        <v>1985.0</v>
      </c>
      <c r="B9210" s="5" t="s">
        <v>46829</v>
      </c>
      <c r="C9210" s="5" t="s">
        <v>46830</v>
      </c>
      <c r="D9210" s="6" t="s">
        <v>46493</v>
      </c>
      <c r="E9210" s="5" t="s">
        <v>46477</v>
      </c>
      <c r="F9210" s="5" t="s">
        <v>3120</v>
      </c>
      <c r="G9210" s="6" t="s">
        <v>46831</v>
      </c>
      <c r="H9210" s="7" t="s">
        <v>46832</v>
      </c>
      <c r="I9210" s="8" t="str">
        <f>LOWER(SUBSTITUTE(SUBSTITUTE(SUBSTITUTE(SUBSTITUTE(SUBSTITUTE(SUBSTITUTE(SUBSTITUTE(B9210,"S.L.",""),"SL",""),"S.A.",""),"SA","")," ",""),".",""),",",""))&amp;".com"</f>
        <v>altamar.com</v>
      </c>
      <c r="J9210" s="5" t="s">
        <v>93</v>
      </c>
      <c r="K9210" s="5" t="s">
        <v>21601</v>
      </c>
    </row>
    <row r="9211">
      <c r="A9211" s="4">
        <v>1984.0</v>
      </c>
      <c r="B9211" s="5" t="s">
        <v>46833</v>
      </c>
      <c r="C9211" s="5" t="s">
        <v>46834</v>
      </c>
      <c r="D9211" s="6" t="s">
        <v>46493</v>
      </c>
      <c r="E9211" s="5" t="s">
        <v>46477</v>
      </c>
      <c r="F9211" s="5" t="s">
        <v>3120</v>
      </c>
      <c r="G9211" s="6" t="s">
        <v>46835</v>
      </c>
      <c r="H9211" s="5" t="s">
        <v>46836</v>
      </c>
      <c r="I9211" s="11" t="s">
        <v>46837</v>
      </c>
      <c r="J9211" s="5" t="s">
        <v>108</v>
      </c>
      <c r="K9211" s="4" t="s">
        <v>42</v>
      </c>
    </row>
    <row r="9212">
      <c r="A9212" s="4">
        <v>1983.0</v>
      </c>
      <c r="B9212" s="5" t="s">
        <v>46838</v>
      </c>
      <c r="C9212" s="5" t="s">
        <v>46839</v>
      </c>
      <c r="D9212" s="6" t="s">
        <v>46493</v>
      </c>
      <c r="E9212" s="5" t="s">
        <v>46477</v>
      </c>
      <c r="F9212" s="5" t="s">
        <v>3120</v>
      </c>
      <c r="G9212" s="6" t="s">
        <v>46840</v>
      </c>
      <c r="H9212" s="5" t="s">
        <v>46841</v>
      </c>
      <c r="I9212" s="8" t="s">
        <v>46842</v>
      </c>
      <c r="J9212" s="5" t="s">
        <v>463</v>
      </c>
      <c r="K9212" s="4" t="s">
        <v>42</v>
      </c>
    </row>
    <row r="9213">
      <c r="A9213" s="4">
        <v>1982.0</v>
      </c>
      <c r="B9213" s="5" t="s">
        <v>20824</v>
      </c>
      <c r="C9213" s="5" t="s">
        <v>46843</v>
      </c>
      <c r="D9213" s="6" t="s">
        <v>46493</v>
      </c>
      <c r="E9213" s="5" t="s">
        <v>46477</v>
      </c>
      <c r="F9213" s="5" t="s">
        <v>3120</v>
      </c>
      <c r="G9213" s="6" t="s">
        <v>46844</v>
      </c>
      <c r="H9213" s="5" t="s">
        <v>46845</v>
      </c>
      <c r="I9213" s="11" t="s">
        <v>46846</v>
      </c>
      <c r="J9213" s="5" t="s">
        <v>42</v>
      </c>
      <c r="K9213" s="4" t="s">
        <v>42</v>
      </c>
    </row>
    <row r="9214">
      <c r="A9214" s="4">
        <v>1981.0</v>
      </c>
      <c r="B9214" s="5" t="s">
        <v>46847</v>
      </c>
      <c r="C9214" s="5" t="s">
        <v>46848</v>
      </c>
      <c r="D9214" s="6" t="s">
        <v>46493</v>
      </c>
      <c r="E9214" s="5" t="s">
        <v>46477</v>
      </c>
      <c r="F9214" s="5" t="s">
        <v>3120</v>
      </c>
      <c r="G9214" s="6" t="s">
        <v>46849</v>
      </c>
      <c r="H9214" s="5" t="s">
        <v>46850</v>
      </c>
      <c r="I9214" s="8" t="s">
        <v>46851</v>
      </c>
      <c r="J9214" s="5" t="s">
        <v>42</v>
      </c>
      <c r="K9214" s="5" t="s">
        <v>10244</v>
      </c>
    </row>
    <row r="9215">
      <c r="A9215" s="4">
        <v>1980.0</v>
      </c>
      <c r="B9215" s="5" t="s">
        <v>46852</v>
      </c>
      <c r="C9215" s="5" t="s">
        <v>46853</v>
      </c>
      <c r="D9215" s="6" t="s">
        <v>46493</v>
      </c>
      <c r="E9215" s="5" t="s">
        <v>46477</v>
      </c>
      <c r="F9215" s="5" t="s">
        <v>3120</v>
      </c>
      <c r="G9215" s="6" t="s">
        <v>46854</v>
      </c>
      <c r="H9215" s="7" t="s">
        <v>46855</v>
      </c>
      <c r="I9215" s="8" t="str">
        <f>LOWER(SUBSTITUTE(SUBSTITUTE(SUBSTITUTE(SUBSTITUTE(SUBSTITUTE(SUBSTITUTE(SUBSTITUTE(B9215,"S.L.",""),"SL",""),"S.A.",""),"SA","")," ",""),".",""),",",""))&amp;".com"</f>
        <v>puertofeliz.com</v>
      </c>
      <c r="J9215" s="5" t="s">
        <v>42</v>
      </c>
      <c r="K9215" s="4" t="s">
        <v>42</v>
      </c>
    </row>
    <row r="9216">
      <c r="A9216" s="4">
        <v>1979.0</v>
      </c>
      <c r="B9216" s="5" t="s">
        <v>46856</v>
      </c>
      <c r="C9216" s="5" t="s">
        <v>46857</v>
      </c>
      <c r="D9216" s="6" t="s">
        <v>46493</v>
      </c>
      <c r="E9216" s="5" t="s">
        <v>46477</v>
      </c>
      <c r="F9216" s="5" t="s">
        <v>3120</v>
      </c>
      <c r="G9216" s="6" t="s">
        <v>46858</v>
      </c>
      <c r="H9216" s="5" t="s">
        <v>46859</v>
      </c>
      <c r="I9216" s="11" t="s">
        <v>46860</v>
      </c>
      <c r="J9216" s="5" t="s">
        <v>93</v>
      </c>
      <c r="K9216" s="4" t="s">
        <v>42</v>
      </c>
    </row>
    <row r="9217">
      <c r="A9217" s="4">
        <v>1978.0</v>
      </c>
      <c r="B9217" s="5" t="s">
        <v>46861</v>
      </c>
      <c r="C9217" s="5" t="s">
        <v>46862</v>
      </c>
      <c r="D9217" s="6" t="s">
        <v>46493</v>
      </c>
      <c r="E9217" s="5" t="s">
        <v>46477</v>
      </c>
      <c r="F9217" s="5" t="s">
        <v>3120</v>
      </c>
      <c r="G9217" s="6" t="s">
        <v>46858</v>
      </c>
      <c r="H9217" s="5" t="s">
        <v>46863</v>
      </c>
      <c r="I9217" s="8" t="s">
        <v>46860</v>
      </c>
      <c r="J9217" s="5" t="s">
        <v>108</v>
      </c>
      <c r="K9217" s="5" t="s">
        <v>16202</v>
      </c>
    </row>
    <row r="9218">
      <c r="A9218" s="4">
        <v>1977.0</v>
      </c>
      <c r="B9218" s="5" t="s">
        <v>46864</v>
      </c>
      <c r="C9218" s="5" t="s">
        <v>46865</v>
      </c>
      <c r="D9218" s="6" t="s">
        <v>45965</v>
      </c>
      <c r="E9218" s="5" t="s">
        <v>45966</v>
      </c>
      <c r="F9218" s="5" t="s">
        <v>3120</v>
      </c>
      <c r="G9218" s="6" t="s">
        <v>46866</v>
      </c>
      <c r="H9218" s="5" t="s">
        <v>46867</v>
      </c>
      <c r="I9218" s="8" t="s">
        <v>46868</v>
      </c>
      <c r="J9218" s="5" t="s">
        <v>18</v>
      </c>
      <c r="K9218" s="5" t="s">
        <v>233</v>
      </c>
    </row>
    <row r="9219">
      <c r="A9219" s="4">
        <v>1976.0</v>
      </c>
      <c r="B9219" s="5" t="s">
        <v>46869</v>
      </c>
      <c r="C9219" s="5" t="s">
        <v>46870</v>
      </c>
      <c r="D9219" s="6" t="s">
        <v>45989</v>
      </c>
      <c r="E9219" s="5" t="s">
        <v>45990</v>
      </c>
      <c r="F9219" s="5" t="s">
        <v>3120</v>
      </c>
      <c r="G9219" s="6" t="s">
        <v>46871</v>
      </c>
      <c r="H9219" s="5" t="s">
        <v>46872</v>
      </c>
      <c r="I9219" s="8" t="s">
        <v>46873</v>
      </c>
      <c r="J9219" s="5" t="s">
        <v>93</v>
      </c>
      <c r="K9219" s="4" t="s">
        <v>42</v>
      </c>
    </row>
    <row r="9220">
      <c r="A9220" s="4">
        <v>1975.0</v>
      </c>
      <c r="B9220" s="5" t="s">
        <v>46874</v>
      </c>
      <c r="C9220" s="5" t="s">
        <v>46875</v>
      </c>
      <c r="D9220" s="6" t="s">
        <v>45989</v>
      </c>
      <c r="E9220" s="5" t="s">
        <v>45990</v>
      </c>
      <c r="F9220" s="5" t="s">
        <v>3120</v>
      </c>
      <c r="G9220" s="6" t="s">
        <v>46876</v>
      </c>
      <c r="H9220" s="5" t="s">
        <v>46877</v>
      </c>
      <c r="I9220" s="8" t="s">
        <v>46878</v>
      </c>
      <c r="J9220" s="5" t="s">
        <v>108</v>
      </c>
      <c r="K9220" s="5" t="s">
        <v>10650</v>
      </c>
    </row>
    <row r="9221">
      <c r="A9221" s="4">
        <v>1974.0</v>
      </c>
      <c r="B9221" s="5" t="s">
        <v>46879</v>
      </c>
      <c r="C9221" s="5" t="s">
        <v>46880</v>
      </c>
      <c r="D9221" s="6" t="s">
        <v>45989</v>
      </c>
      <c r="E9221" s="5" t="s">
        <v>45990</v>
      </c>
      <c r="F9221" s="5" t="s">
        <v>3120</v>
      </c>
      <c r="G9221" s="6" t="s">
        <v>46881</v>
      </c>
      <c r="H9221" s="5" t="s">
        <v>46882</v>
      </c>
      <c r="I9221" s="8" t="s">
        <v>46883</v>
      </c>
      <c r="J9221" s="5" t="s">
        <v>463</v>
      </c>
      <c r="K9221" s="4" t="s">
        <v>42</v>
      </c>
    </row>
    <row r="9222">
      <c r="A9222" s="4">
        <v>1973.0</v>
      </c>
      <c r="B9222" s="5" t="s">
        <v>46884</v>
      </c>
      <c r="C9222" s="5" t="s">
        <v>46885</v>
      </c>
      <c r="D9222" s="6" t="s">
        <v>45989</v>
      </c>
      <c r="E9222" s="5" t="s">
        <v>45990</v>
      </c>
      <c r="F9222" s="5" t="s">
        <v>3120</v>
      </c>
      <c r="G9222" s="6" t="s">
        <v>46886</v>
      </c>
      <c r="H9222" s="5" t="s">
        <v>45992</v>
      </c>
      <c r="I9222" s="8" t="s">
        <v>45993</v>
      </c>
      <c r="J9222" s="5" t="s">
        <v>42</v>
      </c>
      <c r="K9222" s="5" t="s">
        <v>35913</v>
      </c>
    </row>
    <row r="9223">
      <c r="A9223" s="4">
        <v>1971.0</v>
      </c>
      <c r="B9223" s="5" t="s">
        <v>46887</v>
      </c>
      <c r="C9223" s="5" t="s">
        <v>46888</v>
      </c>
      <c r="D9223" s="6" t="s">
        <v>45989</v>
      </c>
      <c r="E9223" s="5" t="s">
        <v>45990</v>
      </c>
      <c r="F9223" s="5" t="s">
        <v>3120</v>
      </c>
      <c r="G9223" s="6" t="s">
        <v>46889</v>
      </c>
      <c r="H9223" s="5" t="s">
        <v>46890</v>
      </c>
      <c r="I9223" s="8" t="s">
        <v>8159</v>
      </c>
      <c r="J9223" s="5" t="s">
        <v>42</v>
      </c>
      <c r="K9223" s="5" t="s">
        <v>46891</v>
      </c>
    </row>
    <row r="9224">
      <c r="A9224" s="4">
        <v>1972.0</v>
      </c>
      <c r="B9224" s="5" t="s">
        <v>46892</v>
      </c>
      <c r="C9224" s="5" t="s">
        <v>46888</v>
      </c>
      <c r="D9224" s="6" t="s">
        <v>45989</v>
      </c>
      <c r="E9224" s="5" t="s">
        <v>45990</v>
      </c>
      <c r="F9224" s="5" t="s">
        <v>3120</v>
      </c>
      <c r="G9224" s="6" t="s">
        <v>46889</v>
      </c>
      <c r="H9224" s="5" t="s">
        <v>46893</v>
      </c>
      <c r="I9224" s="8" t="s">
        <v>8159</v>
      </c>
      <c r="J9224" s="5" t="s">
        <v>108</v>
      </c>
      <c r="K9224" s="5" t="s">
        <v>16046</v>
      </c>
    </row>
    <row r="9225">
      <c r="A9225" s="4">
        <v>1970.0</v>
      </c>
      <c r="B9225" s="5" t="s">
        <v>46894</v>
      </c>
      <c r="C9225" s="5" t="s">
        <v>46895</v>
      </c>
      <c r="D9225" s="6" t="s">
        <v>45989</v>
      </c>
      <c r="E9225" s="5" t="s">
        <v>45990</v>
      </c>
      <c r="F9225" s="5" t="s">
        <v>3120</v>
      </c>
      <c r="G9225" s="6" t="s">
        <v>46896</v>
      </c>
      <c r="H9225" s="5" t="s">
        <v>46897</v>
      </c>
      <c r="I9225" s="8" t="s">
        <v>10039</v>
      </c>
      <c r="J9225" s="5" t="s">
        <v>108</v>
      </c>
      <c r="K9225" s="5" t="s">
        <v>46898</v>
      </c>
    </row>
    <row r="9226">
      <c r="A9226" s="4">
        <v>1969.0</v>
      </c>
      <c r="B9226" s="5" t="s">
        <v>46899</v>
      </c>
      <c r="C9226" s="5" t="s">
        <v>46900</v>
      </c>
      <c r="D9226" s="6" t="s">
        <v>45989</v>
      </c>
      <c r="E9226" s="5" t="s">
        <v>45990</v>
      </c>
      <c r="F9226" s="5" t="s">
        <v>3120</v>
      </c>
      <c r="G9226" s="6" t="s">
        <v>46901</v>
      </c>
      <c r="H9226" s="5" t="s">
        <v>46033</v>
      </c>
      <c r="I9226" s="9" t="s">
        <v>46902</v>
      </c>
      <c r="J9226" s="5" t="s">
        <v>18</v>
      </c>
      <c r="K9226" s="5" t="s">
        <v>15287</v>
      </c>
    </row>
    <row r="9227">
      <c r="A9227" s="4">
        <v>1968.0</v>
      </c>
      <c r="B9227" s="5" t="s">
        <v>46903</v>
      </c>
      <c r="C9227" s="5" t="s">
        <v>46904</v>
      </c>
      <c r="D9227" s="6" t="s">
        <v>16823</v>
      </c>
      <c r="E9227" s="5" t="s">
        <v>16716</v>
      </c>
      <c r="F9227" s="5" t="s">
        <v>15938</v>
      </c>
      <c r="G9227" s="6" t="s">
        <v>46905</v>
      </c>
      <c r="H9227" s="5" t="s">
        <v>46906</v>
      </c>
      <c r="I9227" s="8" t="s">
        <v>46907</v>
      </c>
      <c r="J9227" s="5" t="s">
        <v>42</v>
      </c>
      <c r="K9227" s="5" t="s">
        <v>3415</v>
      </c>
    </row>
    <row r="9228">
      <c r="A9228" s="4">
        <v>1967.0</v>
      </c>
      <c r="B9228" s="5" t="s">
        <v>46908</v>
      </c>
      <c r="C9228" s="5" t="s">
        <v>46909</v>
      </c>
      <c r="D9228" s="6" t="s">
        <v>45989</v>
      </c>
      <c r="E9228" s="5" t="s">
        <v>45990</v>
      </c>
      <c r="F9228" s="5" t="s">
        <v>3120</v>
      </c>
      <c r="G9228" s="6" t="s">
        <v>46910</v>
      </c>
      <c r="H9228" s="5" t="s">
        <v>46906</v>
      </c>
      <c r="I9228" s="8" t="s">
        <v>46907</v>
      </c>
      <c r="J9228" s="5" t="s">
        <v>18</v>
      </c>
      <c r="K9228" s="5" t="s">
        <v>10264</v>
      </c>
    </row>
    <row r="9229">
      <c r="A9229" s="4">
        <v>1966.0</v>
      </c>
      <c r="B9229" s="5" t="s">
        <v>46911</v>
      </c>
      <c r="C9229" s="5" t="s">
        <v>46912</v>
      </c>
      <c r="D9229" s="6" t="s">
        <v>46913</v>
      </c>
      <c r="E9229" s="5" t="s">
        <v>45990</v>
      </c>
      <c r="F9229" s="5" t="s">
        <v>3120</v>
      </c>
      <c r="G9229" s="6" t="s">
        <v>46914</v>
      </c>
      <c r="H9229" s="5" t="s">
        <v>46915</v>
      </c>
      <c r="I9229" s="9" t="s">
        <v>46916</v>
      </c>
      <c r="J9229" s="5" t="s">
        <v>42</v>
      </c>
      <c r="K9229" s="4" t="s">
        <v>42</v>
      </c>
    </row>
    <row r="9230">
      <c r="A9230" s="4">
        <v>1965.0</v>
      </c>
      <c r="B9230" s="5" t="s">
        <v>46917</v>
      </c>
      <c r="C9230" s="5" t="s">
        <v>46912</v>
      </c>
      <c r="D9230" s="6" t="s">
        <v>46913</v>
      </c>
      <c r="E9230" s="5" t="s">
        <v>45990</v>
      </c>
      <c r="F9230" s="5" t="s">
        <v>3120</v>
      </c>
      <c r="G9230" s="6" t="s">
        <v>46918</v>
      </c>
      <c r="H9230" s="5" t="s">
        <v>46190</v>
      </c>
      <c r="I9230" s="8" t="s">
        <v>16008</v>
      </c>
      <c r="J9230" s="5" t="s">
        <v>42</v>
      </c>
      <c r="K9230" s="5" t="s">
        <v>46191</v>
      </c>
    </row>
    <row r="9231">
      <c r="A9231" s="4">
        <v>1964.0</v>
      </c>
      <c r="B9231" s="5" t="s">
        <v>46919</v>
      </c>
      <c r="C9231" s="5" t="s">
        <v>46920</v>
      </c>
      <c r="D9231" s="6" t="s">
        <v>46913</v>
      </c>
      <c r="E9231" s="5" t="s">
        <v>45990</v>
      </c>
      <c r="F9231" s="5" t="s">
        <v>3120</v>
      </c>
      <c r="G9231" s="6" t="s">
        <v>46921</v>
      </c>
      <c r="H9231" s="5" t="s">
        <v>46922</v>
      </c>
      <c r="I9231" s="8" t="s">
        <v>15941</v>
      </c>
      <c r="J9231" s="5" t="s">
        <v>93</v>
      </c>
      <c r="K9231" s="5" t="s">
        <v>6233</v>
      </c>
    </row>
    <row r="9232">
      <c r="A9232" s="4">
        <v>1963.0</v>
      </c>
      <c r="B9232" s="5" t="s">
        <v>46923</v>
      </c>
      <c r="C9232" s="5" t="s">
        <v>46924</v>
      </c>
      <c r="D9232" s="6" t="s">
        <v>46042</v>
      </c>
      <c r="E9232" s="5" t="s">
        <v>45990</v>
      </c>
      <c r="F9232" s="5" t="s">
        <v>3120</v>
      </c>
      <c r="G9232" s="6" t="s">
        <v>46925</v>
      </c>
      <c r="H9232" s="4" t="s">
        <v>46926</v>
      </c>
      <c r="I9232" s="11" t="s">
        <v>46927</v>
      </c>
      <c r="J9232" s="5" t="s">
        <v>93</v>
      </c>
      <c r="K9232" s="4" t="s">
        <v>42</v>
      </c>
    </row>
    <row r="9233">
      <c r="A9233" s="4">
        <v>1961.0</v>
      </c>
      <c r="B9233" s="5" t="s">
        <v>46928</v>
      </c>
      <c r="C9233" s="5" t="s">
        <v>46929</v>
      </c>
      <c r="D9233" s="6" t="s">
        <v>46042</v>
      </c>
      <c r="E9233" s="5" t="s">
        <v>45990</v>
      </c>
      <c r="F9233" s="5" t="s">
        <v>3120</v>
      </c>
      <c r="G9233" s="6" t="s">
        <v>46930</v>
      </c>
      <c r="H9233" s="5" t="s">
        <v>10263</v>
      </c>
      <c r="I9233" s="11" t="s">
        <v>10249</v>
      </c>
      <c r="J9233" s="5" t="s">
        <v>93</v>
      </c>
      <c r="K9233" s="5" t="s">
        <v>46931</v>
      </c>
    </row>
    <row r="9234">
      <c r="A9234" s="4">
        <v>1962.0</v>
      </c>
      <c r="B9234" s="5" t="s">
        <v>46932</v>
      </c>
      <c r="C9234" s="5" t="s">
        <v>46933</v>
      </c>
      <c r="D9234" s="6" t="s">
        <v>46042</v>
      </c>
      <c r="E9234" s="5" t="s">
        <v>45990</v>
      </c>
      <c r="F9234" s="5" t="s">
        <v>3120</v>
      </c>
      <c r="G9234" s="6" t="s">
        <v>46930</v>
      </c>
      <c r="H9234" s="5" t="s">
        <v>46934</v>
      </c>
      <c r="I9234" s="11" t="s">
        <v>46331</v>
      </c>
      <c r="J9234" s="5" t="s">
        <v>93</v>
      </c>
      <c r="K9234" s="4" t="s">
        <v>42</v>
      </c>
    </row>
    <row r="9235">
      <c r="A9235" s="4">
        <v>1960.0</v>
      </c>
      <c r="B9235" s="5" t="s">
        <v>46935</v>
      </c>
      <c r="C9235" s="5" t="s">
        <v>46936</v>
      </c>
      <c r="D9235" s="6" t="s">
        <v>46042</v>
      </c>
      <c r="E9235" s="5" t="s">
        <v>45990</v>
      </c>
      <c r="F9235" s="5" t="s">
        <v>3120</v>
      </c>
      <c r="G9235" s="6" t="s">
        <v>46937</v>
      </c>
      <c r="H9235" s="7" t="s">
        <v>46938</v>
      </c>
      <c r="I9235" s="8" t="s">
        <v>21193</v>
      </c>
      <c r="J9235" s="5" t="s">
        <v>51</v>
      </c>
      <c r="K9235" s="5" t="s">
        <v>21323</v>
      </c>
    </row>
    <row r="9236">
      <c r="A9236" s="4">
        <v>1959.0</v>
      </c>
      <c r="B9236" s="5" t="s">
        <v>46939</v>
      </c>
      <c r="C9236" s="5" t="s">
        <v>46929</v>
      </c>
      <c r="D9236" s="6" t="s">
        <v>46042</v>
      </c>
      <c r="E9236" s="5" t="s">
        <v>45990</v>
      </c>
      <c r="F9236" s="5" t="s">
        <v>3120</v>
      </c>
      <c r="G9236" s="6" t="s">
        <v>46940</v>
      </c>
      <c r="H9236" s="7" t="s">
        <v>46941</v>
      </c>
      <c r="I9236" s="8" t="str">
        <f>LOWER(SUBSTITUTE(SUBSTITUTE(SUBSTITUTE(SUBSTITUTE(SUBSTITUTE(SUBSTITUTE(SUBSTITUTE(B9236,"S.L.",""),"SL",""),"S.A.",""),"SA","")," ",""),".",""),",",""))&amp;".com"</f>
        <v>ambarbeach.com</v>
      </c>
      <c r="J9236" s="5" t="s">
        <v>51</v>
      </c>
      <c r="K9236" s="5" t="s">
        <v>46942</v>
      </c>
    </row>
    <row r="9237">
      <c r="A9237" s="4">
        <v>1958.0</v>
      </c>
      <c r="B9237" s="5" t="s">
        <v>46943</v>
      </c>
      <c r="C9237" s="5" t="s">
        <v>46944</v>
      </c>
      <c r="D9237" s="6" t="s">
        <v>46042</v>
      </c>
      <c r="E9237" s="5" t="s">
        <v>45990</v>
      </c>
      <c r="F9237" s="5" t="s">
        <v>3120</v>
      </c>
      <c r="G9237" s="6" t="s">
        <v>46945</v>
      </c>
      <c r="H9237" s="5" t="s">
        <v>10263</v>
      </c>
      <c r="I9237" s="8" t="s">
        <v>10249</v>
      </c>
      <c r="J9237" s="5" t="s">
        <v>463</v>
      </c>
      <c r="K9237" s="5" t="s">
        <v>46946</v>
      </c>
    </row>
    <row r="9238">
      <c r="A9238" s="4">
        <v>1957.0</v>
      </c>
      <c r="B9238" s="5" t="s">
        <v>46947</v>
      </c>
      <c r="C9238" s="5" t="s">
        <v>46948</v>
      </c>
      <c r="D9238" s="6" t="s">
        <v>46042</v>
      </c>
      <c r="E9238" s="5" t="s">
        <v>45990</v>
      </c>
      <c r="F9238" s="5" t="s">
        <v>3120</v>
      </c>
      <c r="G9238" s="6" t="s">
        <v>46949</v>
      </c>
      <c r="H9238" s="5" t="s">
        <v>17946</v>
      </c>
      <c r="I9238" s="8" t="s">
        <v>19406</v>
      </c>
      <c r="J9238" s="5" t="s">
        <v>108</v>
      </c>
      <c r="K9238" s="4" t="s">
        <v>42</v>
      </c>
    </row>
    <row r="9239">
      <c r="A9239" s="4">
        <v>1956.0</v>
      </c>
      <c r="B9239" s="5" t="s">
        <v>46950</v>
      </c>
      <c r="C9239" s="5" t="s">
        <v>46951</v>
      </c>
      <c r="D9239" s="6" t="s">
        <v>46042</v>
      </c>
      <c r="E9239" s="5" t="s">
        <v>45990</v>
      </c>
      <c r="F9239" s="5" t="s">
        <v>3120</v>
      </c>
      <c r="G9239" s="6" t="s">
        <v>46952</v>
      </c>
      <c r="H9239" s="5" t="s">
        <v>10263</v>
      </c>
      <c r="I9239" s="8" t="s">
        <v>10249</v>
      </c>
      <c r="J9239" s="5" t="s">
        <v>108</v>
      </c>
      <c r="K9239" s="4" t="s">
        <v>42</v>
      </c>
    </row>
    <row r="9240">
      <c r="A9240" s="4">
        <v>1955.0</v>
      </c>
      <c r="B9240" s="5" t="s">
        <v>46953</v>
      </c>
      <c r="C9240" s="5" t="s">
        <v>46954</v>
      </c>
      <c r="D9240" s="6" t="s">
        <v>46955</v>
      </c>
      <c r="E9240" s="5" t="s">
        <v>45990</v>
      </c>
      <c r="F9240" s="5" t="s">
        <v>3120</v>
      </c>
      <c r="G9240" s="6" t="s">
        <v>46956</v>
      </c>
      <c r="H9240" s="5" t="s">
        <v>46957</v>
      </c>
      <c r="I9240" s="8" t="s">
        <v>46958</v>
      </c>
      <c r="J9240" s="5" t="s">
        <v>93</v>
      </c>
      <c r="K9240" s="5" t="s">
        <v>16253</v>
      </c>
    </row>
    <row r="9241">
      <c r="A9241" s="4">
        <v>1954.0</v>
      </c>
      <c r="B9241" s="5" t="s">
        <v>46959</v>
      </c>
      <c r="C9241" s="5" t="s">
        <v>46960</v>
      </c>
      <c r="D9241" s="6" t="s">
        <v>46955</v>
      </c>
      <c r="E9241" s="5" t="s">
        <v>45990</v>
      </c>
      <c r="F9241" s="5" t="s">
        <v>3120</v>
      </c>
      <c r="G9241" s="6" t="s">
        <v>46961</v>
      </c>
      <c r="H9241" s="5" t="s">
        <v>46962</v>
      </c>
      <c r="I9241" s="8" t="s">
        <v>46963</v>
      </c>
      <c r="J9241" s="5" t="s">
        <v>18</v>
      </c>
      <c r="K9241" s="5" t="s">
        <v>1375</v>
      </c>
    </row>
    <row r="9242">
      <c r="A9242" s="4">
        <v>1953.0</v>
      </c>
      <c r="B9242" s="5" t="s">
        <v>46964</v>
      </c>
      <c r="C9242" s="5" t="s">
        <v>46965</v>
      </c>
      <c r="D9242" s="6" t="s">
        <v>46913</v>
      </c>
      <c r="E9242" s="5" t="s">
        <v>45990</v>
      </c>
      <c r="F9242" s="5" t="s">
        <v>3120</v>
      </c>
      <c r="G9242" s="6" t="s">
        <v>46966</v>
      </c>
      <c r="H9242" s="7" t="s">
        <v>46967</v>
      </c>
      <c r="I9242" s="8" t="s">
        <v>46968</v>
      </c>
      <c r="J9242" s="5" t="s">
        <v>42</v>
      </c>
      <c r="K9242" s="4" t="s">
        <v>42</v>
      </c>
    </row>
    <row r="9243">
      <c r="A9243" s="4">
        <v>1952.0</v>
      </c>
      <c r="B9243" s="5" t="s">
        <v>46969</v>
      </c>
      <c r="C9243" s="5" t="s">
        <v>46970</v>
      </c>
      <c r="D9243" s="6" t="s">
        <v>46955</v>
      </c>
      <c r="E9243" s="5" t="s">
        <v>45990</v>
      </c>
      <c r="F9243" s="5" t="s">
        <v>3120</v>
      </c>
      <c r="G9243" s="6" t="s">
        <v>46971</v>
      </c>
      <c r="H9243" s="7" t="s">
        <v>46972</v>
      </c>
      <c r="I9243" s="8" t="s">
        <v>46973</v>
      </c>
      <c r="J9243" s="5" t="s">
        <v>108</v>
      </c>
      <c r="K9243" s="5" t="s">
        <v>21308</v>
      </c>
    </row>
    <row r="9244">
      <c r="A9244" s="4">
        <v>1951.0</v>
      </c>
      <c r="B9244" s="5" t="s">
        <v>46974</v>
      </c>
      <c r="C9244" s="5" t="s">
        <v>46975</v>
      </c>
      <c r="D9244" s="6" t="s">
        <v>46913</v>
      </c>
      <c r="E9244" s="5" t="s">
        <v>45990</v>
      </c>
      <c r="F9244" s="5" t="s">
        <v>3120</v>
      </c>
      <c r="G9244" s="6" t="s">
        <v>46976</v>
      </c>
      <c r="H9244" s="5" t="s">
        <v>46977</v>
      </c>
      <c r="I9244" s="8" t="s">
        <v>46039</v>
      </c>
      <c r="J9244" s="5" t="s">
        <v>42</v>
      </c>
      <c r="K9244" s="5" t="s">
        <v>3104</v>
      </c>
    </row>
    <row r="9245">
      <c r="A9245" s="4">
        <v>1950.0</v>
      </c>
      <c r="B9245" s="5" t="s">
        <v>46978</v>
      </c>
      <c r="C9245" s="5" t="s">
        <v>46979</v>
      </c>
      <c r="D9245" s="6" t="s">
        <v>46913</v>
      </c>
      <c r="E9245" s="5" t="s">
        <v>45990</v>
      </c>
      <c r="F9245" s="5" t="s">
        <v>3120</v>
      </c>
      <c r="G9245" s="6" t="s">
        <v>46980</v>
      </c>
      <c r="H9245" s="5" t="s">
        <v>46981</v>
      </c>
      <c r="I9245" s="8" t="s">
        <v>46982</v>
      </c>
      <c r="J9245" s="5" t="s">
        <v>18</v>
      </c>
      <c r="K9245" s="4" t="s">
        <v>42</v>
      </c>
    </row>
    <row r="9246">
      <c r="A9246" s="4">
        <v>1949.0</v>
      </c>
      <c r="B9246" s="5" t="s">
        <v>46983</v>
      </c>
      <c r="C9246" s="5" t="s">
        <v>46984</v>
      </c>
      <c r="D9246" s="6" t="s">
        <v>46913</v>
      </c>
      <c r="E9246" s="5" t="s">
        <v>45990</v>
      </c>
      <c r="F9246" s="5" t="s">
        <v>3120</v>
      </c>
      <c r="G9246" s="6" t="s">
        <v>46985</v>
      </c>
      <c r="H9246" s="5" t="s">
        <v>46986</v>
      </c>
      <c r="I9246" s="8" t="s">
        <v>17519</v>
      </c>
      <c r="J9246" s="5" t="s">
        <v>108</v>
      </c>
      <c r="K9246" s="5" t="s">
        <v>9927</v>
      </c>
    </row>
    <row r="9247">
      <c r="A9247" s="4">
        <v>1948.0</v>
      </c>
      <c r="B9247" s="5" t="s">
        <v>46987</v>
      </c>
      <c r="C9247" s="5" t="s">
        <v>46988</v>
      </c>
      <c r="D9247" s="6" t="s">
        <v>46913</v>
      </c>
      <c r="E9247" s="5" t="s">
        <v>45990</v>
      </c>
      <c r="F9247" s="5" t="s">
        <v>3120</v>
      </c>
      <c r="G9247" s="6" t="s">
        <v>46989</v>
      </c>
      <c r="H9247" s="5" t="s">
        <v>46990</v>
      </c>
      <c r="I9247" s="8" t="s">
        <v>46308</v>
      </c>
      <c r="J9247" s="5" t="s">
        <v>18</v>
      </c>
      <c r="K9247" s="5" t="s">
        <v>126</v>
      </c>
    </row>
    <row r="9248">
      <c r="A9248" s="4">
        <v>1947.0</v>
      </c>
      <c r="B9248" s="5" t="s">
        <v>46991</v>
      </c>
      <c r="C9248" s="5" t="s">
        <v>46992</v>
      </c>
      <c r="D9248" s="6" t="s">
        <v>46913</v>
      </c>
      <c r="E9248" s="5" t="s">
        <v>45990</v>
      </c>
      <c r="F9248" s="5" t="s">
        <v>3120</v>
      </c>
      <c r="G9248" s="6" t="s">
        <v>46993</v>
      </c>
      <c r="H9248" s="5" t="s">
        <v>46994</v>
      </c>
      <c r="I9248" s="8" t="s">
        <v>15941</v>
      </c>
      <c r="J9248" s="5" t="s">
        <v>42</v>
      </c>
      <c r="K9248" s="5" t="s">
        <v>33646</v>
      </c>
    </row>
    <row r="9249">
      <c r="A9249" s="4">
        <v>1946.0</v>
      </c>
      <c r="B9249" s="5" t="s">
        <v>46995</v>
      </c>
      <c r="C9249" s="5" t="s">
        <v>46996</v>
      </c>
      <c r="D9249" s="6" t="s">
        <v>46913</v>
      </c>
      <c r="E9249" s="5" t="s">
        <v>45990</v>
      </c>
      <c r="F9249" s="5" t="s">
        <v>3120</v>
      </c>
      <c r="G9249" s="6" t="s">
        <v>46997</v>
      </c>
      <c r="H9249" s="5" t="s">
        <v>46998</v>
      </c>
      <c r="I9249" s="8" t="s">
        <v>16804</v>
      </c>
      <c r="J9249" s="5" t="s">
        <v>108</v>
      </c>
      <c r="K9249" s="5" t="s">
        <v>24245</v>
      </c>
    </row>
    <row r="9250">
      <c r="A9250" s="4">
        <v>1945.0</v>
      </c>
      <c r="B9250" s="5" t="s">
        <v>46999</v>
      </c>
      <c r="C9250" s="5" t="s">
        <v>47000</v>
      </c>
      <c r="D9250" s="6" t="s">
        <v>46955</v>
      </c>
      <c r="E9250" s="5" t="s">
        <v>45990</v>
      </c>
      <c r="F9250" s="5" t="s">
        <v>3120</v>
      </c>
      <c r="G9250" s="6" t="s">
        <v>47001</v>
      </c>
      <c r="H9250" s="5" t="s">
        <v>47002</v>
      </c>
      <c r="I9250" s="9" t="s">
        <v>47003</v>
      </c>
      <c r="J9250" s="5" t="s">
        <v>108</v>
      </c>
      <c r="K9250" s="5" t="s">
        <v>7842</v>
      </c>
    </row>
    <row r="9251">
      <c r="A9251" s="4">
        <v>1944.0</v>
      </c>
      <c r="B9251" s="5" t="s">
        <v>47004</v>
      </c>
      <c r="C9251" s="5" t="s">
        <v>47005</v>
      </c>
      <c r="D9251" s="6" t="s">
        <v>46913</v>
      </c>
      <c r="E9251" s="5" t="s">
        <v>45990</v>
      </c>
      <c r="F9251" s="5" t="s">
        <v>3120</v>
      </c>
      <c r="G9251" s="6" t="s">
        <v>47006</v>
      </c>
      <c r="H9251" s="7" t="s">
        <v>47007</v>
      </c>
      <c r="I9251" s="8" t="str">
        <f>LOWER(SUBSTITUTE(SUBSTITUTE(SUBSTITUTE(SUBSTITUTE(SUBSTITUTE(SUBSTITUTE(SUBSTITUTE(B9251,"S.L.",""),"SL",""),"S.A.",""),"SA","")," ",""),".",""),",",""))&amp;".com"</f>
        <v>calypso.com</v>
      </c>
      <c r="J9251" s="5" t="s">
        <v>93</v>
      </c>
      <c r="K9251" s="4" t="s">
        <v>42</v>
      </c>
    </row>
    <row r="9252">
      <c r="A9252" s="4">
        <v>1943.0</v>
      </c>
      <c r="B9252" s="5" t="s">
        <v>47008</v>
      </c>
      <c r="C9252" s="5" t="s">
        <v>47009</v>
      </c>
      <c r="D9252" s="6" t="s">
        <v>46058</v>
      </c>
      <c r="E9252" s="5" t="s">
        <v>46052</v>
      </c>
      <c r="F9252" s="5" t="s">
        <v>3120</v>
      </c>
      <c r="G9252" s="6" t="s">
        <v>47010</v>
      </c>
      <c r="H9252" s="7" t="s">
        <v>47011</v>
      </c>
      <c r="I9252" s="8" t="s">
        <v>47012</v>
      </c>
      <c r="J9252" s="5" t="s">
        <v>42</v>
      </c>
      <c r="K9252" s="4" t="s">
        <v>42</v>
      </c>
    </row>
    <row r="9253">
      <c r="A9253" s="4">
        <v>1942.0</v>
      </c>
      <c r="B9253" s="5" t="s">
        <v>47013</v>
      </c>
      <c r="C9253" s="5" t="s">
        <v>47014</v>
      </c>
      <c r="D9253" s="6" t="s">
        <v>46058</v>
      </c>
      <c r="E9253" s="5" t="s">
        <v>46052</v>
      </c>
      <c r="F9253" s="5" t="s">
        <v>3120</v>
      </c>
      <c r="G9253" s="6" t="s">
        <v>47015</v>
      </c>
      <c r="H9253" s="7" t="s">
        <v>47016</v>
      </c>
      <c r="I9253" s="8" t="str">
        <f>LOWER(SUBSTITUTE(SUBSTITUTE(SUBSTITUTE(SUBSTITUTE(SUBSTITUTE(SUBSTITUTE(SUBSTITUTE(B9253,"S.L.",""),"SL",""),"S.A.",""),"SA","")," ",""),".",""),",",""))&amp;".com"</f>
        <v>lasmarismasdecorralejo.com</v>
      </c>
      <c r="J9253" s="5" t="s">
        <v>108</v>
      </c>
      <c r="K9253" s="5" t="s">
        <v>16271</v>
      </c>
    </row>
    <row r="9254">
      <c r="A9254" s="4">
        <v>1941.0</v>
      </c>
      <c r="B9254" s="5" t="s">
        <v>47017</v>
      </c>
      <c r="C9254" s="5" t="s">
        <v>47018</v>
      </c>
      <c r="D9254" s="6" t="s">
        <v>46058</v>
      </c>
      <c r="E9254" s="5" t="s">
        <v>46052</v>
      </c>
      <c r="F9254" s="5" t="s">
        <v>3120</v>
      </c>
      <c r="G9254" s="6" t="s">
        <v>47019</v>
      </c>
      <c r="H9254" s="5" t="s">
        <v>47020</v>
      </c>
      <c r="I9254" s="8" t="s">
        <v>46039</v>
      </c>
      <c r="J9254" s="5" t="s">
        <v>108</v>
      </c>
      <c r="K9254" s="5" t="s">
        <v>17640</v>
      </c>
    </row>
    <row r="9255">
      <c r="A9255" s="4">
        <v>1940.0</v>
      </c>
      <c r="B9255" s="5" t="s">
        <v>47021</v>
      </c>
      <c r="C9255" s="5" t="s">
        <v>47022</v>
      </c>
      <c r="D9255" s="6" t="s">
        <v>46058</v>
      </c>
      <c r="E9255" s="5" t="s">
        <v>46052</v>
      </c>
      <c r="F9255" s="5" t="s">
        <v>3120</v>
      </c>
      <c r="G9255" s="6" t="s">
        <v>47023</v>
      </c>
      <c r="H9255" s="5" t="s">
        <v>47024</v>
      </c>
      <c r="I9255" s="8" t="s">
        <v>47025</v>
      </c>
      <c r="J9255" s="5" t="s">
        <v>93</v>
      </c>
      <c r="K9255" s="5" t="s">
        <v>10435</v>
      </c>
    </row>
    <row r="9256">
      <c r="A9256" s="4">
        <v>1939.0</v>
      </c>
      <c r="B9256" s="5" t="s">
        <v>47026</v>
      </c>
      <c r="C9256" s="5" t="s">
        <v>47027</v>
      </c>
      <c r="D9256" s="6" t="s">
        <v>46058</v>
      </c>
      <c r="E9256" s="5" t="s">
        <v>46052</v>
      </c>
      <c r="F9256" s="5" t="s">
        <v>3120</v>
      </c>
      <c r="G9256" s="6" t="s">
        <v>47028</v>
      </c>
      <c r="H9256" s="5" t="s">
        <v>47029</v>
      </c>
      <c r="I9256" s="8" t="s">
        <v>47030</v>
      </c>
      <c r="J9256" s="5" t="s">
        <v>42</v>
      </c>
      <c r="K9256" s="4" t="s">
        <v>42</v>
      </c>
    </row>
    <row r="9257">
      <c r="A9257" s="4">
        <v>1938.0</v>
      </c>
      <c r="B9257" s="5" t="s">
        <v>47031</v>
      </c>
      <c r="C9257" s="5" t="s">
        <v>47032</v>
      </c>
      <c r="D9257" s="6" t="s">
        <v>46058</v>
      </c>
      <c r="E9257" s="5" t="s">
        <v>46052</v>
      </c>
      <c r="F9257" s="5" t="s">
        <v>3120</v>
      </c>
      <c r="G9257" s="6" t="s">
        <v>47033</v>
      </c>
      <c r="H9257" s="5" t="s">
        <v>47034</v>
      </c>
      <c r="I9257" s="8" t="s">
        <v>47025</v>
      </c>
      <c r="J9257" s="5" t="s">
        <v>108</v>
      </c>
      <c r="K9257" s="5" t="s">
        <v>134</v>
      </c>
    </row>
    <row r="9258">
      <c r="A9258" s="4">
        <v>1937.0</v>
      </c>
      <c r="B9258" s="5" t="s">
        <v>47035</v>
      </c>
      <c r="C9258" s="5" t="s">
        <v>47036</v>
      </c>
      <c r="D9258" s="6" t="s">
        <v>46058</v>
      </c>
      <c r="E9258" s="5" t="s">
        <v>46052</v>
      </c>
      <c r="F9258" s="5" t="s">
        <v>3120</v>
      </c>
      <c r="G9258" s="6" t="s">
        <v>47037</v>
      </c>
      <c r="H9258" s="5" t="s">
        <v>47038</v>
      </c>
      <c r="I9258" s="8" t="s">
        <v>47039</v>
      </c>
      <c r="J9258" s="5" t="s">
        <v>108</v>
      </c>
      <c r="K9258" s="4" t="s">
        <v>42</v>
      </c>
    </row>
    <row r="9259">
      <c r="A9259" s="4">
        <v>1936.0</v>
      </c>
      <c r="B9259" s="5" t="s">
        <v>47040</v>
      </c>
      <c r="C9259" s="5" t="s">
        <v>47041</v>
      </c>
      <c r="D9259" s="6" t="s">
        <v>46058</v>
      </c>
      <c r="E9259" s="5" t="s">
        <v>46052</v>
      </c>
      <c r="F9259" s="5" t="s">
        <v>3120</v>
      </c>
      <c r="G9259" s="6" t="s">
        <v>47042</v>
      </c>
      <c r="H9259" s="7" t="s">
        <v>47043</v>
      </c>
      <c r="I9259" s="11" t="s">
        <v>47044</v>
      </c>
      <c r="J9259" s="5" t="s">
        <v>93</v>
      </c>
      <c r="K9259" s="4" t="s">
        <v>42</v>
      </c>
    </row>
    <row r="9260">
      <c r="A9260" s="4">
        <v>1935.0</v>
      </c>
      <c r="B9260" s="5" t="s">
        <v>47045</v>
      </c>
      <c r="C9260" s="5" t="s">
        <v>47046</v>
      </c>
      <c r="D9260" s="6" t="s">
        <v>46058</v>
      </c>
      <c r="E9260" s="5" t="s">
        <v>46052</v>
      </c>
      <c r="F9260" s="5" t="s">
        <v>3120</v>
      </c>
      <c r="G9260" s="6" t="s">
        <v>47047</v>
      </c>
      <c r="H9260" s="5" t="s">
        <v>47048</v>
      </c>
      <c r="I9260" s="8" t="s">
        <v>47049</v>
      </c>
      <c r="J9260" s="5" t="s">
        <v>93</v>
      </c>
      <c r="K9260" s="5" t="s">
        <v>15063</v>
      </c>
    </row>
    <row r="9261">
      <c r="A9261" s="4">
        <v>1934.0</v>
      </c>
      <c r="B9261" s="5" t="s">
        <v>47050</v>
      </c>
      <c r="C9261" s="5" t="s">
        <v>47051</v>
      </c>
      <c r="D9261" s="6" t="s">
        <v>46058</v>
      </c>
      <c r="E9261" s="5" t="s">
        <v>46052</v>
      </c>
      <c r="F9261" s="5" t="s">
        <v>3120</v>
      </c>
      <c r="G9261" s="6" t="s">
        <v>47052</v>
      </c>
      <c r="H9261" s="5" t="s">
        <v>47053</v>
      </c>
      <c r="I9261" s="8" t="s">
        <v>47054</v>
      </c>
      <c r="J9261" s="5" t="s">
        <v>93</v>
      </c>
      <c r="K9261" s="5" t="s">
        <v>7194</v>
      </c>
    </row>
    <row r="9262">
      <c r="A9262" s="4">
        <v>1933.0</v>
      </c>
      <c r="B9262" s="5" t="s">
        <v>47055</v>
      </c>
      <c r="C9262" s="5" t="s">
        <v>47056</v>
      </c>
      <c r="D9262" s="6" t="s">
        <v>46058</v>
      </c>
      <c r="E9262" s="5" t="s">
        <v>46052</v>
      </c>
      <c r="F9262" s="5" t="s">
        <v>3120</v>
      </c>
      <c r="G9262" s="6" t="s">
        <v>47057</v>
      </c>
      <c r="H9262" s="5" t="s">
        <v>47058</v>
      </c>
      <c r="I9262" s="8" t="s">
        <v>47012</v>
      </c>
      <c r="J9262" s="5" t="s">
        <v>93</v>
      </c>
      <c r="K9262" s="5" t="s">
        <v>15669</v>
      </c>
    </row>
    <row r="9263">
      <c r="A9263" s="4">
        <v>1932.0</v>
      </c>
      <c r="B9263" s="5" t="s">
        <v>47059</v>
      </c>
      <c r="C9263" s="5" t="s">
        <v>47060</v>
      </c>
      <c r="D9263" s="6" t="s">
        <v>46058</v>
      </c>
      <c r="E9263" s="5" t="s">
        <v>46052</v>
      </c>
      <c r="F9263" s="5" t="s">
        <v>3120</v>
      </c>
      <c r="G9263" s="6" t="s">
        <v>47061</v>
      </c>
      <c r="H9263" s="7" t="s">
        <v>47062</v>
      </c>
      <c r="I9263" s="8" t="s">
        <v>16804</v>
      </c>
      <c r="J9263" s="5" t="s">
        <v>108</v>
      </c>
      <c r="K9263" s="5" t="s">
        <v>29227</v>
      </c>
    </row>
    <row r="9264">
      <c r="A9264" s="4">
        <v>1931.0</v>
      </c>
      <c r="B9264" s="5" t="s">
        <v>47063</v>
      </c>
      <c r="C9264" s="5" t="s">
        <v>47064</v>
      </c>
      <c r="D9264" s="6" t="s">
        <v>46058</v>
      </c>
      <c r="E9264" s="5" t="s">
        <v>46052</v>
      </c>
      <c r="F9264" s="5" t="s">
        <v>3120</v>
      </c>
      <c r="G9264" s="6" t="s">
        <v>47065</v>
      </c>
      <c r="H9264" s="5" t="s">
        <v>47066</v>
      </c>
      <c r="I9264" s="8" t="s">
        <v>47025</v>
      </c>
      <c r="J9264" s="5" t="s">
        <v>42</v>
      </c>
      <c r="K9264" s="5" t="s">
        <v>294</v>
      </c>
    </row>
    <row r="9265">
      <c r="A9265" s="4">
        <v>1930.0</v>
      </c>
      <c r="B9265" s="5" t="s">
        <v>47067</v>
      </c>
      <c r="C9265" s="5" t="s">
        <v>47068</v>
      </c>
      <c r="D9265" s="6" t="s">
        <v>46058</v>
      </c>
      <c r="E9265" s="5" t="s">
        <v>46052</v>
      </c>
      <c r="F9265" s="5" t="s">
        <v>3120</v>
      </c>
      <c r="G9265" s="6" t="s">
        <v>47069</v>
      </c>
      <c r="H9265" s="7" t="s">
        <v>47070</v>
      </c>
      <c r="I9265" s="8" t="s">
        <v>16804</v>
      </c>
      <c r="J9265" s="5" t="s">
        <v>93</v>
      </c>
      <c r="K9265" s="5" t="s">
        <v>47071</v>
      </c>
    </row>
    <row r="9266">
      <c r="A9266" s="4">
        <v>1929.0</v>
      </c>
      <c r="B9266" s="5" t="s">
        <v>47072</v>
      </c>
      <c r="C9266" s="5" t="s">
        <v>47073</v>
      </c>
      <c r="D9266" s="6" t="s">
        <v>46058</v>
      </c>
      <c r="E9266" s="5" t="s">
        <v>46052</v>
      </c>
      <c r="F9266" s="5" t="s">
        <v>3120</v>
      </c>
      <c r="G9266" s="6" t="s">
        <v>47074</v>
      </c>
      <c r="H9266" s="5" t="s">
        <v>47075</v>
      </c>
      <c r="I9266" s="8" t="s">
        <v>47025</v>
      </c>
      <c r="J9266" s="5" t="s">
        <v>93</v>
      </c>
      <c r="K9266" s="4" t="s">
        <v>42</v>
      </c>
    </row>
    <row r="9267">
      <c r="A9267" s="4">
        <v>1928.0</v>
      </c>
      <c r="B9267" s="5" t="s">
        <v>47076</v>
      </c>
      <c r="C9267" s="5" t="s">
        <v>47077</v>
      </c>
      <c r="D9267" s="6" t="s">
        <v>46058</v>
      </c>
      <c r="E9267" s="5" t="s">
        <v>46052</v>
      </c>
      <c r="F9267" s="5" t="s">
        <v>3120</v>
      </c>
      <c r="G9267" s="6" t="s">
        <v>47078</v>
      </c>
      <c r="H9267" s="5" t="s">
        <v>47079</v>
      </c>
      <c r="I9267" s="8" t="s">
        <v>10039</v>
      </c>
      <c r="J9267" s="5" t="s">
        <v>108</v>
      </c>
      <c r="K9267" s="5" t="s">
        <v>134</v>
      </c>
    </row>
    <row r="9268">
      <c r="A9268" s="4">
        <v>1927.0</v>
      </c>
      <c r="B9268" s="5" t="s">
        <v>47080</v>
      </c>
      <c r="C9268" s="5" t="s">
        <v>47081</v>
      </c>
      <c r="D9268" s="6" t="s">
        <v>46058</v>
      </c>
      <c r="E9268" s="5" t="s">
        <v>46052</v>
      </c>
      <c r="F9268" s="5" t="s">
        <v>3120</v>
      </c>
      <c r="G9268" s="6" t="s">
        <v>47082</v>
      </c>
      <c r="H9268" s="5" t="s">
        <v>47083</v>
      </c>
      <c r="I9268" s="8" t="s">
        <v>47084</v>
      </c>
      <c r="J9268" s="5" t="s">
        <v>93</v>
      </c>
      <c r="K9268" s="5" t="s">
        <v>433</v>
      </c>
    </row>
    <row r="9269">
      <c r="A9269" s="4">
        <v>1926.0</v>
      </c>
      <c r="B9269" s="5" t="s">
        <v>47085</v>
      </c>
      <c r="C9269" s="5" t="s">
        <v>47086</v>
      </c>
      <c r="D9269" s="6" t="s">
        <v>46609</v>
      </c>
      <c r="E9269" s="5" t="s">
        <v>46138</v>
      </c>
      <c r="F9269" s="5" t="s">
        <v>3120</v>
      </c>
      <c r="G9269" s="6" t="s">
        <v>47087</v>
      </c>
      <c r="H9269" s="5" t="s">
        <v>47088</v>
      </c>
      <c r="I9269" s="8" t="s">
        <v>47089</v>
      </c>
      <c r="J9269" s="5" t="s">
        <v>108</v>
      </c>
      <c r="K9269" s="5" t="s">
        <v>1086</v>
      </c>
    </row>
    <row r="9270">
      <c r="A9270" s="4">
        <v>1925.0</v>
      </c>
      <c r="B9270" s="5" t="s">
        <v>47090</v>
      </c>
      <c r="C9270" s="5" t="s">
        <v>47091</v>
      </c>
      <c r="D9270" s="6" t="s">
        <v>46609</v>
      </c>
      <c r="E9270" s="5" t="s">
        <v>46138</v>
      </c>
      <c r="F9270" s="5" t="s">
        <v>3120</v>
      </c>
      <c r="G9270" s="6" t="s">
        <v>47092</v>
      </c>
      <c r="H9270" s="5" t="s">
        <v>47093</v>
      </c>
      <c r="I9270" s="8" t="s">
        <v>47094</v>
      </c>
      <c r="J9270" s="5" t="s">
        <v>108</v>
      </c>
      <c r="K9270" s="5" t="s">
        <v>254</v>
      </c>
    </row>
    <row r="9271">
      <c r="A9271" s="4">
        <v>1924.0</v>
      </c>
      <c r="B9271" s="5" t="s">
        <v>47095</v>
      </c>
      <c r="C9271" s="5" t="s">
        <v>47096</v>
      </c>
      <c r="D9271" s="6" t="s">
        <v>47097</v>
      </c>
      <c r="E9271" s="5" t="s">
        <v>47098</v>
      </c>
      <c r="F9271" s="5" t="s">
        <v>3120</v>
      </c>
      <c r="G9271" s="6" t="s">
        <v>47099</v>
      </c>
      <c r="H9271" s="4" t="s">
        <v>47100</v>
      </c>
      <c r="I9271" s="11" t="s">
        <v>47101</v>
      </c>
      <c r="J9271" s="5" t="s">
        <v>108</v>
      </c>
      <c r="K9271" s="5" t="s">
        <v>170</v>
      </c>
    </row>
    <row r="9272">
      <c r="A9272" s="4">
        <v>1923.0</v>
      </c>
      <c r="B9272" s="5" t="s">
        <v>47102</v>
      </c>
      <c r="C9272" s="5" t="s">
        <v>47103</v>
      </c>
      <c r="D9272" s="6" t="s">
        <v>46609</v>
      </c>
      <c r="E9272" s="5" t="s">
        <v>46138</v>
      </c>
      <c r="F9272" s="5" t="s">
        <v>3120</v>
      </c>
      <c r="G9272" s="6" t="s">
        <v>47104</v>
      </c>
      <c r="H9272" s="5" t="s">
        <v>47105</v>
      </c>
      <c r="I9272" s="8" t="s">
        <v>47106</v>
      </c>
      <c r="J9272" s="5" t="s">
        <v>42</v>
      </c>
      <c r="K9272" s="4" t="s">
        <v>42</v>
      </c>
    </row>
    <row r="9273">
      <c r="A9273" s="4">
        <v>1922.0</v>
      </c>
      <c r="B9273" s="5" t="s">
        <v>47107</v>
      </c>
      <c r="C9273" s="5" t="s">
        <v>47108</v>
      </c>
      <c r="D9273" s="6" t="s">
        <v>46609</v>
      </c>
      <c r="E9273" s="5" t="s">
        <v>46138</v>
      </c>
      <c r="F9273" s="5" t="s">
        <v>3120</v>
      </c>
      <c r="G9273" s="6" t="s">
        <v>47109</v>
      </c>
      <c r="H9273" s="5" t="s">
        <v>47110</v>
      </c>
      <c r="I9273" s="8" t="s">
        <v>47111</v>
      </c>
      <c r="J9273" s="5" t="s">
        <v>42</v>
      </c>
      <c r="K9273" s="5" t="s">
        <v>47112</v>
      </c>
    </row>
    <row r="9274">
      <c r="A9274" s="4">
        <v>1921.0</v>
      </c>
      <c r="B9274" s="5" t="s">
        <v>47113</v>
      </c>
      <c r="C9274" s="5" t="s">
        <v>47114</v>
      </c>
      <c r="D9274" s="6" t="s">
        <v>46609</v>
      </c>
      <c r="E9274" s="5" t="s">
        <v>46138</v>
      </c>
      <c r="F9274" s="5" t="s">
        <v>3120</v>
      </c>
      <c r="G9274" s="6" t="s">
        <v>47115</v>
      </c>
      <c r="H9274" s="7" t="s">
        <v>47116</v>
      </c>
      <c r="I9274" s="8" t="str">
        <f>LOWER(SUBSTITUTE(SUBSTITUTE(SUBSTITUTE(SUBSTITUTE(SUBSTITUTE(SUBSTITUTE(SUBSTITUTE(B9274,"S.L.",""),"SL",""),"S.A.",""),"SA","")," ",""),".",""),",",""))&amp;".com"</f>
        <v>aparthotelsunpark.com</v>
      </c>
      <c r="J9274" s="5" t="s">
        <v>42</v>
      </c>
      <c r="K9274" s="5" t="s">
        <v>9767</v>
      </c>
    </row>
    <row r="9275">
      <c r="A9275" s="4">
        <v>1920.0</v>
      </c>
      <c r="B9275" s="5" t="s">
        <v>47117</v>
      </c>
      <c r="C9275" s="5" t="s">
        <v>47118</v>
      </c>
      <c r="D9275" s="6" t="s">
        <v>46609</v>
      </c>
      <c r="E9275" s="5" t="s">
        <v>46138</v>
      </c>
      <c r="F9275" s="5" t="s">
        <v>3120</v>
      </c>
      <c r="G9275" s="6" t="s">
        <v>47119</v>
      </c>
      <c r="H9275" s="5" t="s">
        <v>46343</v>
      </c>
      <c r="I9275" s="8" t="s">
        <v>47120</v>
      </c>
      <c r="J9275" s="5" t="s">
        <v>42</v>
      </c>
      <c r="K9275" s="5" t="s">
        <v>23678</v>
      </c>
    </row>
    <row r="9276">
      <c r="A9276" s="4">
        <v>1919.0</v>
      </c>
      <c r="B9276" s="5" t="s">
        <v>47121</v>
      </c>
      <c r="C9276" s="5" t="s">
        <v>47118</v>
      </c>
      <c r="D9276" s="6" t="s">
        <v>46609</v>
      </c>
      <c r="E9276" s="5" t="s">
        <v>46138</v>
      </c>
      <c r="F9276" s="5" t="s">
        <v>3120</v>
      </c>
      <c r="G9276" s="6" t="s">
        <v>47119</v>
      </c>
      <c r="H9276" s="7" t="s">
        <v>47122</v>
      </c>
      <c r="I9276" s="8" t="s">
        <v>15941</v>
      </c>
      <c r="J9276" s="5" t="s">
        <v>42</v>
      </c>
      <c r="K9276" s="4" t="s">
        <v>42</v>
      </c>
    </row>
    <row r="9277">
      <c r="A9277" s="4">
        <v>1918.0</v>
      </c>
      <c r="B9277" s="5" t="s">
        <v>47123</v>
      </c>
      <c r="C9277" s="5" t="s">
        <v>47124</v>
      </c>
      <c r="D9277" s="6" t="s">
        <v>46609</v>
      </c>
      <c r="E9277" s="5" t="s">
        <v>46138</v>
      </c>
      <c r="F9277" s="5" t="s">
        <v>3120</v>
      </c>
      <c r="G9277" s="6" t="s">
        <v>47125</v>
      </c>
      <c r="H9277" s="7" t="s">
        <v>47126</v>
      </c>
      <c r="I9277" s="8" t="s">
        <v>47127</v>
      </c>
      <c r="J9277" s="5" t="s">
        <v>42</v>
      </c>
      <c r="K9277" s="5" t="s">
        <v>17571</v>
      </c>
    </row>
    <row r="9278">
      <c r="A9278" s="4">
        <v>1917.0</v>
      </c>
      <c r="B9278" s="5" t="s">
        <v>47128</v>
      </c>
      <c r="C9278" s="5" t="s">
        <v>47129</v>
      </c>
      <c r="D9278" s="6" t="s">
        <v>46609</v>
      </c>
      <c r="E9278" s="5" t="s">
        <v>46138</v>
      </c>
      <c r="F9278" s="5" t="s">
        <v>3120</v>
      </c>
      <c r="G9278" s="6" t="s">
        <v>47130</v>
      </c>
      <c r="H9278" s="5" t="s">
        <v>47131</v>
      </c>
      <c r="I9278" s="8" t="s">
        <v>47132</v>
      </c>
      <c r="J9278" s="5" t="s">
        <v>42</v>
      </c>
      <c r="K9278" s="5" t="s">
        <v>19</v>
      </c>
    </row>
    <row r="9279">
      <c r="A9279" s="4">
        <v>1916.0</v>
      </c>
      <c r="B9279" s="5" t="s">
        <v>47133</v>
      </c>
      <c r="C9279" s="5" t="s">
        <v>47134</v>
      </c>
      <c r="D9279" s="6" t="s">
        <v>46609</v>
      </c>
      <c r="E9279" s="5" t="s">
        <v>46138</v>
      </c>
      <c r="F9279" s="5" t="s">
        <v>3120</v>
      </c>
      <c r="G9279" s="6" t="s">
        <v>47135</v>
      </c>
      <c r="H9279" s="5" t="s">
        <v>47136</v>
      </c>
      <c r="I9279" s="8" t="s">
        <v>47137</v>
      </c>
      <c r="J9279" s="5" t="s">
        <v>108</v>
      </c>
      <c r="K9279" s="5" t="s">
        <v>16609</v>
      </c>
    </row>
    <row r="9280">
      <c r="A9280" s="4">
        <v>1915.0</v>
      </c>
      <c r="B9280" s="5" t="s">
        <v>47138</v>
      </c>
      <c r="C9280" s="5" t="s">
        <v>47139</v>
      </c>
      <c r="D9280" s="6" t="s">
        <v>46609</v>
      </c>
      <c r="E9280" s="5" t="s">
        <v>46138</v>
      </c>
      <c r="F9280" s="5" t="s">
        <v>3120</v>
      </c>
      <c r="G9280" s="6" t="s">
        <v>47140</v>
      </c>
      <c r="H9280" s="5" t="s">
        <v>47141</v>
      </c>
      <c r="I9280" s="8" t="s">
        <v>47142</v>
      </c>
      <c r="J9280" s="5" t="s">
        <v>93</v>
      </c>
      <c r="K9280" s="5" t="s">
        <v>47143</v>
      </c>
    </row>
    <row r="9281">
      <c r="A9281" s="4">
        <v>1914.0</v>
      </c>
      <c r="B9281" s="5" t="s">
        <v>47144</v>
      </c>
      <c r="C9281" s="5" t="s">
        <v>47145</v>
      </c>
      <c r="D9281" s="6" t="s">
        <v>46609</v>
      </c>
      <c r="E9281" s="5" t="s">
        <v>46138</v>
      </c>
      <c r="F9281" s="5" t="s">
        <v>3120</v>
      </c>
      <c r="G9281" s="6" t="s">
        <v>47146</v>
      </c>
      <c r="H9281" s="7" t="s">
        <v>47147</v>
      </c>
      <c r="I9281" s="8" t="str">
        <f>LOWER(SUBSTITUTE(SUBSTITUTE(SUBSTITUTE(SUBSTITUTE(SUBSTITUTE(SUBSTITUTE(SUBSTITUTE(B9281,"S.L.",""),"SL",""),"S.A.",""),"SA","")," ",""),".",""),",",""))&amp;".com"</f>
        <v>inversionesturisticasplayablanca.com</v>
      </c>
      <c r="J9281" s="5" t="s">
        <v>108</v>
      </c>
      <c r="K9281" s="4" t="s">
        <v>42</v>
      </c>
    </row>
    <row r="9282">
      <c r="A9282" s="4">
        <v>1912.0</v>
      </c>
      <c r="B9282" s="5" t="s">
        <v>47148</v>
      </c>
      <c r="C9282" s="5" t="s">
        <v>47149</v>
      </c>
      <c r="D9282" s="6" t="s">
        <v>46609</v>
      </c>
      <c r="E9282" s="5" t="s">
        <v>46138</v>
      </c>
      <c r="F9282" s="5" t="s">
        <v>3120</v>
      </c>
      <c r="G9282" s="6" t="s">
        <v>47150</v>
      </c>
      <c r="H9282" s="5" t="s">
        <v>47151</v>
      </c>
      <c r="I9282" s="8" t="s">
        <v>16938</v>
      </c>
      <c r="J9282" s="5" t="s">
        <v>42</v>
      </c>
      <c r="K9282" s="5" t="s">
        <v>34811</v>
      </c>
    </row>
    <row r="9283">
      <c r="A9283" s="4">
        <v>1913.0</v>
      </c>
      <c r="B9283" s="5" t="s">
        <v>47152</v>
      </c>
      <c r="C9283" s="5" t="s">
        <v>47153</v>
      </c>
      <c r="D9283" s="6" t="s">
        <v>46609</v>
      </c>
      <c r="E9283" s="5" t="s">
        <v>46138</v>
      </c>
      <c r="F9283" s="5" t="s">
        <v>3120</v>
      </c>
      <c r="G9283" s="6" t="s">
        <v>47150</v>
      </c>
      <c r="H9283" s="5" t="s">
        <v>47151</v>
      </c>
      <c r="I9283" s="8" t="s">
        <v>16938</v>
      </c>
      <c r="J9283" s="5" t="s">
        <v>108</v>
      </c>
      <c r="K9283" s="5" t="s">
        <v>21601</v>
      </c>
    </row>
    <row r="9284">
      <c r="A9284" s="4">
        <v>1911.0</v>
      </c>
      <c r="B9284" s="5" t="s">
        <v>47154</v>
      </c>
      <c r="C9284" s="5" t="s">
        <v>47155</v>
      </c>
      <c r="D9284" s="6" t="s">
        <v>46609</v>
      </c>
      <c r="E9284" s="5" t="s">
        <v>46138</v>
      </c>
      <c r="F9284" s="5" t="s">
        <v>3120</v>
      </c>
      <c r="G9284" s="6" t="s">
        <v>47156</v>
      </c>
      <c r="H9284" s="5" t="s">
        <v>34784</v>
      </c>
      <c r="I9284" s="8" t="s">
        <v>16602</v>
      </c>
      <c r="J9284" s="5" t="s">
        <v>42</v>
      </c>
      <c r="K9284" s="5" t="s">
        <v>10996</v>
      </c>
    </row>
    <row r="9285">
      <c r="A9285" s="4">
        <v>1910.0</v>
      </c>
      <c r="B9285" s="5" t="s">
        <v>47157</v>
      </c>
      <c r="C9285" s="5" t="s">
        <v>47158</v>
      </c>
      <c r="D9285" s="6" t="s">
        <v>46609</v>
      </c>
      <c r="E9285" s="5" t="s">
        <v>46138</v>
      </c>
      <c r="F9285" s="5" t="s">
        <v>3120</v>
      </c>
      <c r="G9285" s="6" t="s">
        <v>47159</v>
      </c>
      <c r="H9285" s="7" t="s">
        <v>47160</v>
      </c>
      <c r="I9285" s="11" t="s">
        <v>47161</v>
      </c>
      <c r="J9285" s="5" t="s">
        <v>42</v>
      </c>
      <c r="K9285" s="4" t="s">
        <v>42</v>
      </c>
    </row>
    <row r="9286">
      <c r="A9286" s="4">
        <v>1909.0</v>
      </c>
      <c r="B9286" s="5" t="s">
        <v>47162</v>
      </c>
      <c r="C9286" s="5" t="s">
        <v>47163</v>
      </c>
      <c r="D9286" s="6" t="s">
        <v>46609</v>
      </c>
      <c r="E9286" s="5" t="s">
        <v>46138</v>
      </c>
      <c r="F9286" s="5" t="s">
        <v>3120</v>
      </c>
      <c r="G9286" s="6" t="s">
        <v>47164</v>
      </c>
      <c r="H9286" s="7" t="s">
        <v>47165</v>
      </c>
      <c r="I9286" s="8" t="s">
        <v>47106</v>
      </c>
      <c r="J9286" s="5" t="s">
        <v>108</v>
      </c>
      <c r="K9286" s="5" t="s">
        <v>2757</v>
      </c>
    </row>
    <row r="9287">
      <c r="A9287" s="4">
        <v>1908.0</v>
      </c>
      <c r="B9287" s="5" t="s">
        <v>47166</v>
      </c>
      <c r="C9287" s="5" t="s">
        <v>47167</v>
      </c>
      <c r="D9287" s="6" t="s">
        <v>46609</v>
      </c>
      <c r="E9287" s="5" t="s">
        <v>46138</v>
      </c>
      <c r="F9287" s="5" t="s">
        <v>3120</v>
      </c>
      <c r="G9287" s="6" t="s">
        <v>47168</v>
      </c>
      <c r="H9287" s="7" t="s">
        <v>47169</v>
      </c>
      <c r="I9287" s="8" t="str">
        <f t="shared" ref="I9287:I9288" si="100">LOWER(SUBSTITUTE(SUBSTITUTE(SUBSTITUTE(SUBSTITUTE(SUBSTITUTE(SUBSTITUTE(SUBSTITUTE(B9287,"S.L.",""),"SL",""),"S.A.",""),"SA","")," ",""),".",""),",",""))&amp;".com"</f>
        <v>montelanza.com</v>
      </c>
      <c r="J9287" s="5" t="s">
        <v>108</v>
      </c>
      <c r="K9287" s="4" t="s">
        <v>42</v>
      </c>
    </row>
    <row r="9288">
      <c r="A9288" s="4">
        <v>1907.0</v>
      </c>
      <c r="B9288" s="5" t="s">
        <v>47170</v>
      </c>
      <c r="C9288" s="5" t="s">
        <v>47171</v>
      </c>
      <c r="D9288" s="6" t="s">
        <v>46609</v>
      </c>
      <c r="E9288" s="5" t="s">
        <v>46138</v>
      </c>
      <c r="F9288" s="5" t="s">
        <v>3120</v>
      </c>
      <c r="G9288" s="6" t="s">
        <v>47172</v>
      </c>
      <c r="H9288" s="7" t="s">
        <v>47173</v>
      </c>
      <c r="I9288" s="8" t="str">
        <f t="shared" si="100"/>
        <v>clublanzarote.com</v>
      </c>
      <c r="J9288" s="5" t="s">
        <v>108</v>
      </c>
      <c r="K9288" s="4" t="s">
        <v>42</v>
      </c>
    </row>
    <row r="9289">
      <c r="A9289" s="4">
        <v>1906.0</v>
      </c>
      <c r="B9289" s="5" t="s">
        <v>47174</v>
      </c>
      <c r="C9289" s="5" t="s">
        <v>47175</v>
      </c>
      <c r="D9289" s="6" t="s">
        <v>46609</v>
      </c>
      <c r="E9289" s="5" t="s">
        <v>46138</v>
      </c>
      <c r="F9289" s="5" t="s">
        <v>3120</v>
      </c>
      <c r="G9289" s="6" t="s">
        <v>47176</v>
      </c>
      <c r="H9289" s="5" t="s">
        <v>46628</v>
      </c>
      <c r="I9289" s="8" t="s">
        <v>46629</v>
      </c>
      <c r="J9289" s="5" t="s">
        <v>51</v>
      </c>
      <c r="K9289" s="5" t="s">
        <v>1410</v>
      </c>
    </row>
    <row r="9290">
      <c r="A9290" s="4">
        <v>1904.0</v>
      </c>
      <c r="B9290" s="5" t="s">
        <v>47177</v>
      </c>
      <c r="C9290" s="5" t="s">
        <v>47178</v>
      </c>
      <c r="D9290" s="6" t="s">
        <v>46609</v>
      </c>
      <c r="E9290" s="5" t="s">
        <v>46138</v>
      </c>
      <c r="F9290" s="5" t="s">
        <v>3120</v>
      </c>
      <c r="G9290" s="6" t="s">
        <v>47179</v>
      </c>
      <c r="H9290" s="5" t="s">
        <v>47180</v>
      </c>
      <c r="I9290" s="8" t="s">
        <v>17781</v>
      </c>
      <c r="J9290" s="5" t="s">
        <v>42</v>
      </c>
      <c r="K9290" s="4" t="s">
        <v>42</v>
      </c>
    </row>
    <row r="9291">
      <c r="A9291" s="4">
        <v>1905.0</v>
      </c>
      <c r="B9291" s="5" t="s">
        <v>47181</v>
      </c>
      <c r="C9291" s="5" t="s">
        <v>47182</v>
      </c>
      <c r="D9291" s="6" t="s">
        <v>46609</v>
      </c>
      <c r="E9291" s="5" t="s">
        <v>46138</v>
      </c>
      <c r="F9291" s="5" t="s">
        <v>3120</v>
      </c>
      <c r="G9291" s="6" t="s">
        <v>47179</v>
      </c>
      <c r="H9291" s="5" t="s">
        <v>47180</v>
      </c>
      <c r="I9291" s="8" t="s">
        <v>17781</v>
      </c>
      <c r="J9291" s="5" t="s">
        <v>232</v>
      </c>
      <c r="K9291" s="4" t="s">
        <v>42</v>
      </c>
    </row>
    <row r="9292">
      <c r="A9292" s="4">
        <v>1903.0</v>
      </c>
      <c r="B9292" s="5" t="s">
        <v>47183</v>
      </c>
      <c r="C9292" s="5" t="s">
        <v>47184</v>
      </c>
      <c r="D9292" s="6" t="s">
        <v>46609</v>
      </c>
      <c r="E9292" s="5" t="s">
        <v>46138</v>
      </c>
      <c r="F9292" s="5" t="s">
        <v>3120</v>
      </c>
      <c r="G9292" s="6" t="s">
        <v>47185</v>
      </c>
      <c r="H9292" s="5" t="s">
        <v>47186</v>
      </c>
      <c r="I9292" s="8" t="s">
        <v>47187</v>
      </c>
      <c r="J9292" s="5" t="s">
        <v>42</v>
      </c>
      <c r="K9292" s="5" t="s">
        <v>47188</v>
      </c>
    </row>
    <row r="9293">
      <c r="A9293" s="4">
        <v>1902.0</v>
      </c>
      <c r="B9293" s="5" t="s">
        <v>47189</v>
      </c>
      <c r="C9293" s="5" t="s">
        <v>47190</v>
      </c>
      <c r="D9293" s="6" t="s">
        <v>46609</v>
      </c>
      <c r="E9293" s="5" t="s">
        <v>46138</v>
      </c>
      <c r="F9293" s="5" t="s">
        <v>3120</v>
      </c>
      <c r="G9293" s="6" t="s">
        <v>47191</v>
      </c>
      <c r="H9293" s="7" t="s">
        <v>47192</v>
      </c>
      <c r="I9293" s="8" t="str">
        <f>LOWER(SUBSTITUTE(SUBSTITUTE(SUBSTITUTE(SUBSTITUTE(SUBSTITUTE(SUBSTITUTE(SUBSTITUTE(B9293,"S.L.",""),"SL",""),"S.A.",""),"SA","")," ",""),".",""),",",""))&amp;".com"</f>
        <v>calimera.com</v>
      </c>
      <c r="J9293" s="5" t="s">
        <v>42</v>
      </c>
      <c r="K9293" s="4" t="s">
        <v>42</v>
      </c>
    </row>
    <row r="9294">
      <c r="A9294" s="4">
        <v>1901.0</v>
      </c>
      <c r="B9294" s="5" t="s">
        <v>47193</v>
      </c>
      <c r="C9294" s="5" t="s">
        <v>46108</v>
      </c>
      <c r="D9294" s="6" t="s">
        <v>46109</v>
      </c>
      <c r="E9294" s="5" t="s">
        <v>46110</v>
      </c>
      <c r="F9294" s="5" t="s">
        <v>3120</v>
      </c>
      <c r="G9294" s="6" t="s">
        <v>47194</v>
      </c>
      <c r="H9294" s="5" t="s">
        <v>47195</v>
      </c>
      <c r="I9294" s="8" t="s">
        <v>46107</v>
      </c>
      <c r="J9294" s="5" t="s">
        <v>93</v>
      </c>
      <c r="K9294" s="5" t="s">
        <v>3104</v>
      </c>
    </row>
    <row r="9295">
      <c r="A9295" s="4">
        <v>1900.0</v>
      </c>
      <c r="B9295" s="5" t="s">
        <v>47196</v>
      </c>
      <c r="C9295" s="5" t="s">
        <v>47197</v>
      </c>
      <c r="D9295" s="6" t="s">
        <v>46609</v>
      </c>
      <c r="E9295" s="5" t="s">
        <v>46138</v>
      </c>
      <c r="F9295" s="5" t="s">
        <v>3120</v>
      </c>
      <c r="G9295" s="6" t="s">
        <v>47198</v>
      </c>
      <c r="H9295" s="5" t="s">
        <v>47199</v>
      </c>
      <c r="I9295" s="8" t="s">
        <v>47200</v>
      </c>
      <c r="J9295" s="5" t="s">
        <v>42</v>
      </c>
      <c r="K9295" s="5" t="s">
        <v>15287</v>
      </c>
    </row>
    <row r="9296">
      <c r="A9296" s="4">
        <v>1899.0</v>
      </c>
      <c r="B9296" s="5" t="s">
        <v>47201</v>
      </c>
      <c r="C9296" s="5" t="s">
        <v>47202</v>
      </c>
      <c r="D9296" s="6" t="s">
        <v>46609</v>
      </c>
      <c r="E9296" s="5" t="s">
        <v>46138</v>
      </c>
      <c r="F9296" s="5" t="s">
        <v>3120</v>
      </c>
      <c r="G9296" s="6" t="s">
        <v>47203</v>
      </c>
      <c r="H9296" s="7" t="s">
        <v>47204</v>
      </c>
      <c r="I9296" s="8" t="str">
        <f>LOWER(SUBSTITUTE(SUBSTITUTE(SUBSTITUTE(SUBSTITUTE(SUBSTITUTE(SUBSTITUTE(SUBSTITUTE(B9296,"S.L.",""),"SL",""),"S.A.",""),"SA","")," ",""),".",""),",",""))&amp;".com"</f>
        <v>calimeraplayablanca.com</v>
      </c>
      <c r="J9296" s="5" t="s">
        <v>51</v>
      </c>
      <c r="K9296" s="5" t="s">
        <v>6053</v>
      </c>
    </row>
    <row r="9297">
      <c r="A9297" s="4">
        <v>1898.0</v>
      </c>
      <c r="B9297" s="5" t="s">
        <v>47205</v>
      </c>
      <c r="C9297" s="5" t="s">
        <v>47206</v>
      </c>
      <c r="D9297" s="6" t="s">
        <v>46609</v>
      </c>
      <c r="E9297" s="5" t="s">
        <v>46138</v>
      </c>
      <c r="F9297" s="5" t="s">
        <v>3120</v>
      </c>
      <c r="G9297" s="6" t="s">
        <v>47207</v>
      </c>
      <c r="H9297" s="5" t="s">
        <v>2922</v>
      </c>
      <c r="I9297" s="8" t="s">
        <v>2923</v>
      </c>
      <c r="J9297" s="5" t="s">
        <v>108</v>
      </c>
      <c r="K9297" s="5" t="s">
        <v>47208</v>
      </c>
    </row>
    <row r="9298">
      <c r="A9298" s="4">
        <v>1897.0</v>
      </c>
      <c r="B9298" s="5" t="s">
        <v>47209</v>
      </c>
      <c r="C9298" s="5" t="s">
        <v>47210</v>
      </c>
      <c r="D9298" s="6" t="s">
        <v>46609</v>
      </c>
      <c r="E9298" s="5" t="s">
        <v>46138</v>
      </c>
      <c r="F9298" s="5" t="s">
        <v>3120</v>
      </c>
      <c r="G9298" s="6" t="s">
        <v>47211</v>
      </c>
      <c r="H9298" s="5" t="s">
        <v>47212</v>
      </c>
      <c r="I9298" s="8" t="s">
        <v>10039</v>
      </c>
      <c r="J9298" s="5" t="s">
        <v>42</v>
      </c>
      <c r="K9298" s="5" t="s">
        <v>21927</v>
      </c>
    </row>
    <row r="9299">
      <c r="A9299" s="4">
        <v>1896.0</v>
      </c>
      <c r="B9299" s="5" t="s">
        <v>47213</v>
      </c>
      <c r="C9299" s="5" t="s">
        <v>47214</v>
      </c>
      <c r="D9299" s="6" t="s">
        <v>46609</v>
      </c>
      <c r="E9299" s="5" t="s">
        <v>46138</v>
      </c>
      <c r="F9299" s="5" t="s">
        <v>3120</v>
      </c>
      <c r="G9299" s="6" t="s">
        <v>47215</v>
      </c>
      <c r="H9299" s="5" t="s">
        <v>47216</v>
      </c>
      <c r="I9299" s="8" t="s">
        <v>15941</v>
      </c>
      <c r="J9299" s="5" t="s">
        <v>42</v>
      </c>
      <c r="K9299" s="5" t="s">
        <v>17853</v>
      </c>
    </row>
    <row r="9300">
      <c r="A9300" s="4">
        <v>1895.0</v>
      </c>
      <c r="B9300" s="5" t="s">
        <v>47217</v>
      </c>
      <c r="C9300" s="5" t="s">
        <v>47218</v>
      </c>
      <c r="D9300" s="6" t="s">
        <v>46609</v>
      </c>
      <c r="E9300" s="5" t="s">
        <v>46138</v>
      </c>
      <c r="F9300" s="5" t="s">
        <v>3120</v>
      </c>
      <c r="G9300" s="6" t="s">
        <v>47219</v>
      </c>
      <c r="H9300" s="5" t="s">
        <v>47220</v>
      </c>
      <c r="I9300" s="8" t="s">
        <v>10039</v>
      </c>
      <c r="J9300" s="5" t="s">
        <v>42</v>
      </c>
      <c r="K9300" s="4" t="s">
        <v>42</v>
      </c>
    </row>
    <row r="9301">
      <c r="A9301" s="4">
        <v>1894.0</v>
      </c>
      <c r="B9301" s="5" t="s">
        <v>47221</v>
      </c>
      <c r="C9301" s="5" t="s">
        <v>47222</v>
      </c>
      <c r="D9301" s="6" t="s">
        <v>46609</v>
      </c>
      <c r="E9301" s="5" t="s">
        <v>46138</v>
      </c>
      <c r="F9301" s="5" t="s">
        <v>3120</v>
      </c>
      <c r="G9301" s="6" t="s">
        <v>47223</v>
      </c>
      <c r="H9301" s="7" t="s">
        <v>47224</v>
      </c>
      <c r="I9301" s="8" t="str">
        <f>LOWER(SUBSTITUTE(SUBSTITUTE(SUBSTITUTE(SUBSTITUTE(SUBSTITUTE(SUBSTITUTE(SUBSTITUTE(B9301,"S.L.",""),"SL",""),"S.A.",""),"SA","")," ",""),".",""),",",""))&amp;".com"</f>
        <v>corbeta.com</v>
      </c>
      <c r="J9301" s="5" t="s">
        <v>93</v>
      </c>
      <c r="K9301" s="5" t="s">
        <v>10166</v>
      </c>
    </row>
    <row r="9302">
      <c r="A9302" s="4">
        <v>1893.0</v>
      </c>
      <c r="B9302" s="5" t="s">
        <v>47225</v>
      </c>
      <c r="C9302" s="5" t="s">
        <v>47226</v>
      </c>
      <c r="D9302" s="6" t="s">
        <v>46183</v>
      </c>
      <c r="E9302" s="5" t="s">
        <v>46177</v>
      </c>
      <c r="F9302" s="5" t="s">
        <v>3120</v>
      </c>
      <c r="G9302" s="6" t="s">
        <v>47227</v>
      </c>
      <c r="H9302" s="13" t="s">
        <v>47228</v>
      </c>
      <c r="I9302" s="11" t="s">
        <v>47229</v>
      </c>
      <c r="J9302" s="5" t="s">
        <v>42</v>
      </c>
      <c r="K9302" s="4" t="s">
        <v>42</v>
      </c>
    </row>
    <row r="9303">
      <c r="A9303" s="4">
        <v>1892.0</v>
      </c>
      <c r="B9303" s="5" t="s">
        <v>47230</v>
      </c>
      <c r="C9303" s="5" t="s">
        <v>47231</v>
      </c>
      <c r="D9303" s="6" t="s">
        <v>46183</v>
      </c>
      <c r="E9303" s="5" t="s">
        <v>46177</v>
      </c>
      <c r="F9303" s="5" t="s">
        <v>3120</v>
      </c>
      <c r="G9303" s="6" t="s">
        <v>47232</v>
      </c>
      <c r="H9303" s="5" t="s">
        <v>34784</v>
      </c>
      <c r="I9303" s="8" t="s">
        <v>16602</v>
      </c>
      <c r="J9303" s="5" t="s">
        <v>42</v>
      </c>
      <c r="K9303" s="5" t="s">
        <v>14822</v>
      </c>
    </row>
    <row r="9304">
      <c r="A9304" s="4">
        <v>1891.0</v>
      </c>
      <c r="B9304" s="5" t="s">
        <v>47233</v>
      </c>
      <c r="C9304" s="5" t="s">
        <v>47234</v>
      </c>
      <c r="D9304" s="6" t="s">
        <v>46183</v>
      </c>
      <c r="E9304" s="5" t="s">
        <v>46177</v>
      </c>
      <c r="F9304" s="5" t="s">
        <v>3120</v>
      </c>
      <c r="G9304" s="6" t="s">
        <v>47235</v>
      </c>
      <c r="H9304" s="5" t="s">
        <v>47236</v>
      </c>
      <c r="I9304" s="8" t="s">
        <v>25305</v>
      </c>
      <c r="J9304" s="5" t="s">
        <v>42</v>
      </c>
      <c r="K9304" s="5" t="s">
        <v>22022</v>
      </c>
    </row>
    <row r="9305">
      <c r="A9305" s="4">
        <v>1890.0</v>
      </c>
      <c r="B9305" s="5" t="s">
        <v>47237</v>
      </c>
      <c r="C9305" s="5" t="s">
        <v>47238</v>
      </c>
      <c r="D9305" s="6" t="s">
        <v>47097</v>
      </c>
      <c r="E9305" s="5" t="s">
        <v>47098</v>
      </c>
      <c r="F9305" s="5" t="s">
        <v>3120</v>
      </c>
      <c r="G9305" s="6" t="s">
        <v>47239</v>
      </c>
      <c r="H9305" s="7" t="s">
        <v>47240</v>
      </c>
      <c r="I9305" s="8" t="str">
        <f>LOWER(SUBSTITUTE(SUBSTITUTE(SUBSTITUTE(SUBSTITUTE(SUBSTITUTE(SUBSTITUTE(SUBSTITUTE(B9305,"S.L.",""),"SL",""),"S.A.",""),"SA","")," ",""),".",""),",",""))&amp;".com"</f>
        <v>casyvillasguime.com</v>
      </c>
      <c r="J9305" s="5" t="s">
        <v>42</v>
      </c>
      <c r="K9305" s="4" t="s">
        <v>42</v>
      </c>
    </row>
    <row r="9306">
      <c r="A9306" s="4">
        <v>1889.0</v>
      </c>
      <c r="B9306" s="5" t="s">
        <v>47241</v>
      </c>
      <c r="C9306" s="5" t="s">
        <v>47242</v>
      </c>
      <c r="D9306" s="6" t="s">
        <v>46183</v>
      </c>
      <c r="E9306" s="5" t="s">
        <v>46177</v>
      </c>
      <c r="F9306" s="5" t="s">
        <v>3120</v>
      </c>
      <c r="G9306" s="6" t="s">
        <v>47243</v>
      </c>
      <c r="H9306" s="5" t="s">
        <v>47244</v>
      </c>
      <c r="I9306" s="8" t="s">
        <v>47245</v>
      </c>
      <c r="J9306" s="5" t="s">
        <v>42</v>
      </c>
      <c r="K9306" s="5" t="s">
        <v>20984</v>
      </c>
    </row>
    <row r="9307">
      <c r="A9307" s="4">
        <v>1888.0</v>
      </c>
      <c r="B9307" s="5" t="s">
        <v>47246</v>
      </c>
      <c r="C9307" s="5" t="s">
        <v>47247</v>
      </c>
      <c r="D9307" s="6" t="s">
        <v>46183</v>
      </c>
      <c r="E9307" s="5" t="s">
        <v>46177</v>
      </c>
      <c r="F9307" s="5" t="s">
        <v>3120</v>
      </c>
      <c r="G9307" s="6" t="s">
        <v>47248</v>
      </c>
      <c r="H9307" s="7" t="s">
        <v>47249</v>
      </c>
      <c r="I9307" s="8" t="s">
        <v>16804</v>
      </c>
      <c r="J9307" s="5" t="s">
        <v>18</v>
      </c>
      <c r="K9307" s="5" t="s">
        <v>1421</v>
      </c>
    </row>
    <row r="9308">
      <c r="A9308" s="4">
        <v>1887.0</v>
      </c>
      <c r="B9308" s="5" t="s">
        <v>47250</v>
      </c>
      <c r="C9308" s="5" t="s">
        <v>47251</v>
      </c>
      <c r="D9308" s="6" t="s">
        <v>46183</v>
      </c>
      <c r="E9308" s="5" t="s">
        <v>46177</v>
      </c>
      <c r="F9308" s="5" t="s">
        <v>3120</v>
      </c>
      <c r="G9308" s="6" t="s">
        <v>47252</v>
      </c>
      <c r="H9308" s="5" t="s">
        <v>47253</v>
      </c>
      <c r="I9308" s="8" t="s">
        <v>47254</v>
      </c>
      <c r="J9308" s="5" t="s">
        <v>93</v>
      </c>
      <c r="K9308" s="5" t="s">
        <v>2214</v>
      </c>
    </row>
    <row r="9309">
      <c r="A9309" s="4">
        <v>1885.0</v>
      </c>
      <c r="B9309" s="5" t="s">
        <v>47255</v>
      </c>
      <c r="C9309" s="5" t="s">
        <v>47256</v>
      </c>
      <c r="D9309" s="6" t="s">
        <v>46183</v>
      </c>
      <c r="E9309" s="5" t="s">
        <v>46177</v>
      </c>
      <c r="F9309" s="5" t="s">
        <v>3120</v>
      </c>
      <c r="G9309" s="6" t="s">
        <v>47257</v>
      </c>
      <c r="H9309" s="5" t="s">
        <v>47258</v>
      </c>
      <c r="I9309" s="8" t="s">
        <v>47259</v>
      </c>
      <c r="J9309" s="5" t="s">
        <v>463</v>
      </c>
      <c r="K9309" s="4" t="s">
        <v>42</v>
      </c>
    </row>
    <row r="9310">
      <c r="A9310" s="4">
        <v>1886.0</v>
      </c>
      <c r="B9310" s="5" t="s">
        <v>47260</v>
      </c>
      <c r="C9310" s="5" t="s">
        <v>47256</v>
      </c>
      <c r="D9310" s="6" t="s">
        <v>46183</v>
      </c>
      <c r="E9310" s="5" t="s">
        <v>46177</v>
      </c>
      <c r="F9310" s="5" t="s">
        <v>3120</v>
      </c>
      <c r="G9310" s="6" t="s">
        <v>47257</v>
      </c>
      <c r="H9310" s="5" t="s">
        <v>47258</v>
      </c>
      <c r="I9310" s="8" t="s">
        <v>47261</v>
      </c>
      <c r="J9310" s="5" t="s">
        <v>93</v>
      </c>
      <c r="K9310" s="5" t="s">
        <v>24245</v>
      </c>
    </row>
    <row r="9311">
      <c r="A9311" s="4">
        <v>1884.0</v>
      </c>
      <c r="B9311" s="5" t="s">
        <v>47262</v>
      </c>
      <c r="C9311" s="5" t="s">
        <v>47263</v>
      </c>
      <c r="D9311" s="6" t="s">
        <v>46183</v>
      </c>
      <c r="E9311" s="5" t="s">
        <v>46177</v>
      </c>
      <c r="F9311" s="5" t="s">
        <v>3120</v>
      </c>
      <c r="G9311" s="6" t="s">
        <v>47264</v>
      </c>
      <c r="H9311" s="7" t="s">
        <v>47265</v>
      </c>
      <c r="I9311" s="8" t="str">
        <f>LOWER(SUBSTITUTE(SUBSTITUTE(SUBSTITUTE(SUBSTITUTE(SUBSTITUTE(SUBSTITUTE(SUBSTITUTE(B9311,"S.L.",""),"SL",""),"S.A.",""),"SA","")," ",""),".",""),",",""))&amp;".com"</f>
        <v>lapareddelbardo.com</v>
      </c>
      <c r="J9311" s="5" t="s">
        <v>108</v>
      </c>
      <c r="K9311" s="4" t="s">
        <v>42</v>
      </c>
    </row>
    <row r="9312">
      <c r="A9312" s="4">
        <v>1883.0</v>
      </c>
      <c r="B9312" s="5" t="s">
        <v>47266</v>
      </c>
      <c r="C9312" s="5" t="s">
        <v>47267</v>
      </c>
      <c r="D9312" s="6" t="s">
        <v>46183</v>
      </c>
      <c r="E9312" s="5" t="s">
        <v>46177</v>
      </c>
      <c r="F9312" s="5" t="s">
        <v>3120</v>
      </c>
      <c r="G9312" s="6" t="s">
        <v>47268</v>
      </c>
      <c r="H9312" s="5" t="s">
        <v>47269</v>
      </c>
      <c r="I9312" s="8" t="s">
        <v>47270</v>
      </c>
      <c r="J9312" s="5" t="s">
        <v>42</v>
      </c>
      <c r="K9312" s="4" t="s">
        <v>42</v>
      </c>
    </row>
    <row r="9313">
      <c r="A9313" s="4">
        <v>1882.0</v>
      </c>
      <c r="B9313" s="5" t="s">
        <v>47271</v>
      </c>
      <c r="C9313" s="5" t="s">
        <v>47272</v>
      </c>
      <c r="D9313" s="6" t="s">
        <v>46183</v>
      </c>
      <c r="E9313" s="5" t="s">
        <v>46177</v>
      </c>
      <c r="F9313" s="5" t="s">
        <v>3120</v>
      </c>
      <c r="G9313" s="6" t="s">
        <v>47273</v>
      </c>
      <c r="H9313" s="5" t="s">
        <v>47274</v>
      </c>
      <c r="I9313" s="8" t="s">
        <v>23201</v>
      </c>
      <c r="J9313" s="5" t="s">
        <v>108</v>
      </c>
      <c r="K9313" s="5" t="s">
        <v>15193</v>
      </c>
    </row>
    <row r="9314">
      <c r="A9314" s="4">
        <v>1881.0</v>
      </c>
      <c r="B9314" s="5" t="s">
        <v>47275</v>
      </c>
      <c r="C9314" s="5" t="s">
        <v>47276</v>
      </c>
      <c r="D9314" s="6" t="s">
        <v>46183</v>
      </c>
      <c r="E9314" s="5" t="s">
        <v>46177</v>
      </c>
      <c r="F9314" s="5" t="s">
        <v>3120</v>
      </c>
      <c r="G9314" s="6" t="s">
        <v>47277</v>
      </c>
      <c r="H9314" s="5" t="s">
        <v>47278</v>
      </c>
      <c r="I9314" s="8" t="s">
        <v>47279</v>
      </c>
      <c r="J9314" s="5" t="s">
        <v>108</v>
      </c>
      <c r="K9314" s="5" t="s">
        <v>10132</v>
      </c>
    </row>
    <row r="9315">
      <c r="A9315" s="4">
        <v>1879.0</v>
      </c>
      <c r="B9315" s="5" t="s">
        <v>47280</v>
      </c>
      <c r="C9315" s="5" t="s">
        <v>47281</v>
      </c>
      <c r="D9315" s="6" t="s">
        <v>46183</v>
      </c>
      <c r="E9315" s="5" t="s">
        <v>46177</v>
      </c>
      <c r="F9315" s="5" t="s">
        <v>3120</v>
      </c>
      <c r="G9315" s="6" t="s">
        <v>47282</v>
      </c>
      <c r="H9315" s="4" t="s">
        <v>47283</v>
      </c>
      <c r="I9315" s="11" t="s">
        <v>47284</v>
      </c>
      <c r="J9315" s="5" t="s">
        <v>93</v>
      </c>
      <c r="K9315" s="5" t="s">
        <v>15004</v>
      </c>
    </row>
    <row r="9316">
      <c r="A9316" s="4">
        <v>1880.0</v>
      </c>
      <c r="B9316" s="5" t="s">
        <v>47285</v>
      </c>
      <c r="C9316" s="5" t="s">
        <v>47286</v>
      </c>
      <c r="D9316" s="6" t="s">
        <v>46183</v>
      </c>
      <c r="E9316" s="5" t="s">
        <v>46177</v>
      </c>
      <c r="F9316" s="5" t="s">
        <v>3120</v>
      </c>
      <c r="G9316" s="6" t="s">
        <v>47282</v>
      </c>
      <c r="H9316" s="5" t="s">
        <v>47287</v>
      </c>
      <c r="I9316" s="8" t="s">
        <v>47288</v>
      </c>
      <c r="J9316" s="5" t="s">
        <v>93</v>
      </c>
      <c r="K9316" s="5" t="s">
        <v>18641</v>
      </c>
    </row>
    <row r="9317">
      <c r="A9317" s="4">
        <v>1878.0</v>
      </c>
      <c r="B9317" s="5" t="s">
        <v>47289</v>
      </c>
      <c r="C9317" s="5" t="s">
        <v>47290</v>
      </c>
      <c r="D9317" s="6" t="s">
        <v>46183</v>
      </c>
      <c r="E9317" s="5" t="s">
        <v>46177</v>
      </c>
      <c r="F9317" s="5" t="s">
        <v>3120</v>
      </c>
      <c r="G9317" s="6" t="s">
        <v>47291</v>
      </c>
      <c r="H9317" s="5" t="s">
        <v>47292</v>
      </c>
      <c r="I9317" s="8" t="s">
        <v>46544</v>
      </c>
      <c r="J9317" s="5" t="s">
        <v>108</v>
      </c>
      <c r="K9317" s="5" t="s">
        <v>17571</v>
      </c>
    </row>
    <row r="9318">
      <c r="A9318" s="4">
        <v>1877.0</v>
      </c>
      <c r="B9318" s="5" t="s">
        <v>35021</v>
      </c>
      <c r="C9318" s="5" t="s">
        <v>47234</v>
      </c>
      <c r="D9318" s="6" t="s">
        <v>46183</v>
      </c>
      <c r="E9318" s="5" t="s">
        <v>46177</v>
      </c>
      <c r="F9318" s="5" t="s">
        <v>3120</v>
      </c>
      <c r="G9318" s="6" t="s">
        <v>47293</v>
      </c>
      <c r="H9318" s="5" t="s">
        <v>17816</v>
      </c>
      <c r="I9318" s="8" t="s">
        <v>8159</v>
      </c>
      <c r="J9318" s="5" t="s">
        <v>93</v>
      </c>
      <c r="K9318" s="4" t="s">
        <v>42</v>
      </c>
    </row>
    <row r="9319">
      <c r="A9319" s="4">
        <v>1876.0</v>
      </c>
      <c r="B9319" s="5" t="s">
        <v>47294</v>
      </c>
      <c r="C9319" s="5" t="s">
        <v>47295</v>
      </c>
      <c r="D9319" s="6" t="s">
        <v>46183</v>
      </c>
      <c r="E9319" s="5" t="s">
        <v>46177</v>
      </c>
      <c r="F9319" s="5" t="s">
        <v>3120</v>
      </c>
      <c r="G9319" s="6" t="s">
        <v>47296</v>
      </c>
      <c r="H9319" s="7" t="s">
        <v>47297</v>
      </c>
      <c r="I9319" s="8" t="s">
        <v>47298</v>
      </c>
      <c r="J9319" s="5" t="s">
        <v>18</v>
      </c>
      <c r="K9319" s="5" t="s">
        <v>9041</v>
      </c>
    </row>
    <row r="9320">
      <c r="A9320" s="4">
        <v>1875.0</v>
      </c>
      <c r="B9320" s="5" t="s">
        <v>47299</v>
      </c>
      <c r="C9320" s="5" t="s">
        <v>47300</v>
      </c>
      <c r="D9320" s="6" t="s">
        <v>46183</v>
      </c>
      <c r="E9320" s="5" t="s">
        <v>46177</v>
      </c>
      <c r="F9320" s="5" t="s">
        <v>3120</v>
      </c>
      <c r="G9320" s="6" t="s">
        <v>47301</v>
      </c>
      <c r="H9320" s="5" t="s">
        <v>47302</v>
      </c>
      <c r="I9320" s="8" t="s">
        <v>16804</v>
      </c>
      <c r="J9320" s="5" t="s">
        <v>93</v>
      </c>
      <c r="K9320" s="4" t="s">
        <v>42</v>
      </c>
    </row>
    <row r="9321">
      <c r="A9321" s="4">
        <v>1874.0</v>
      </c>
      <c r="B9321" s="5" t="s">
        <v>47303</v>
      </c>
      <c r="C9321" s="5" t="s">
        <v>47300</v>
      </c>
      <c r="D9321" s="6" t="s">
        <v>46183</v>
      </c>
      <c r="E9321" s="5" t="s">
        <v>46177</v>
      </c>
      <c r="F9321" s="5" t="s">
        <v>3120</v>
      </c>
      <c r="G9321" s="6" t="s">
        <v>47304</v>
      </c>
      <c r="H9321" s="5" t="s">
        <v>47305</v>
      </c>
      <c r="I9321" s="8" t="s">
        <v>16804</v>
      </c>
      <c r="J9321" s="5" t="s">
        <v>108</v>
      </c>
      <c r="K9321" s="5" t="s">
        <v>47306</v>
      </c>
    </row>
    <row r="9322">
      <c r="A9322" s="4">
        <v>1873.0</v>
      </c>
      <c r="B9322" s="5" t="s">
        <v>47307</v>
      </c>
      <c r="C9322" s="5" t="s">
        <v>47308</v>
      </c>
      <c r="D9322" s="6" t="s">
        <v>46183</v>
      </c>
      <c r="E9322" s="5" t="s">
        <v>46177</v>
      </c>
      <c r="F9322" s="5" t="s">
        <v>3120</v>
      </c>
      <c r="G9322" s="6" t="s">
        <v>47309</v>
      </c>
      <c r="H9322" s="5" t="s">
        <v>47310</v>
      </c>
      <c r="I9322" s="9" t="s">
        <v>47311</v>
      </c>
      <c r="J9322" s="5" t="s">
        <v>93</v>
      </c>
      <c r="K9322" s="5" t="s">
        <v>7770</v>
      </c>
    </row>
    <row r="9323">
      <c r="A9323" s="4">
        <v>1872.0</v>
      </c>
      <c r="B9323" s="5" t="s">
        <v>47312</v>
      </c>
      <c r="C9323" s="5" t="s">
        <v>47313</v>
      </c>
      <c r="D9323" s="6" t="s">
        <v>46183</v>
      </c>
      <c r="E9323" s="5" t="s">
        <v>46177</v>
      </c>
      <c r="F9323" s="5" t="s">
        <v>3120</v>
      </c>
      <c r="G9323" s="6" t="s">
        <v>47314</v>
      </c>
      <c r="H9323" s="5" t="s">
        <v>47292</v>
      </c>
      <c r="I9323" s="8" t="s">
        <v>47315</v>
      </c>
      <c r="J9323" s="5" t="s">
        <v>108</v>
      </c>
      <c r="K9323" s="4" t="s">
        <v>42</v>
      </c>
    </row>
    <row r="9324">
      <c r="A9324" s="4">
        <v>1871.0</v>
      </c>
      <c r="B9324" s="5" t="s">
        <v>47316</v>
      </c>
      <c r="C9324" s="5" t="s">
        <v>47317</v>
      </c>
      <c r="D9324" s="6" t="s">
        <v>46183</v>
      </c>
      <c r="E9324" s="5" t="s">
        <v>46177</v>
      </c>
      <c r="F9324" s="5" t="s">
        <v>3120</v>
      </c>
      <c r="G9324" s="6" t="s">
        <v>47318</v>
      </c>
      <c r="H9324" s="5" t="s">
        <v>47319</v>
      </c>
      <c r="I9324" s="8" t="s">
        <v>47320</v>
      </c>
      <c r="J9324" s="5" t="s">
        <v>108</v>
      </c>
      <c r="K9324" s="5" t="s">
        <v>2996</v>
      </c>
    </row>
    <row r="9325">
      <c r="A9325" s="4">
        <v>1870.0</v>
      </c>
      <c r="B9325" s="5" t="s">
        <v>47321</v>
      </c>
      <c r="C9325" s="5" t="s">
        <v>47322</v>
      </c>
      <c r="D9325" s="6" t="s">
        <v>46183</v>
      </c>
      <c r="E9325" s="5" t="s">
        <v>46177</v>
      </c>
      <c r="F9325" s="5" t="s">
        <v>3120</v>
      </c>
      <c r="G9325" s="6" t="s">
        <v>47323</v>
      </c>
      <c r="H9325" s="7" t="s">
        <v>15353</v>
      </c>
      <c r="I9325" s="8" t="str">
        <f>LOWER(SUBSTITUTE(SUBSTITUTE(SUBSTITUTE(SUBSTITUTE(SUBSTITUTE(SUBSTITUTE(SUBSTITUTE(B9325,"S.L.",""),"SL",""),"S.A.",""),"SA","")," ",""),".",""),",",""))&amp;".com"</f>
        <v>barcarola.com</v>
      </c>
      <c r="J9325" s="5" t="s">
        <v>108</v>
      </c>
      <c r="K9325" s="5" t="s">
        <v>2928</v>
      </c>
    </row>
    <row r="9326">
      <c r="A9326" s="4">
        <v>1869.0</v>
      </c>
      <c r="B9326" s="5" t="s">
        <v>47324</v>
      </c>
      <c r="C9326" s="5" t="s">
        <v>47325</v>
      </c>
      <c r="D9326" s="6" t="s">
        <v>46183</v>
      </c>
      <c r="E9326" s="5" t="s">
        <v>46177</v>
      </c>
      <c r="F9326" s="5" t="s">
        <v>3120</v>
      </c>
      <c r="G9326" s="6" t="s">
        <v>47326</v>
      </c>
      <c r="H9326" s="5" t="s">
        <v>47327</v>
      </c>
      <c r="I9326" s="8" t="s">
        <v>47328</v>
      </c>
      <c r="J9326" s="5" t="s">
        <v>108</v>
      </c>
      <c r="K9326" s="5" t="s">
        <v>13806</v>
      </c>
    </row>
    <row r="9327">
      <c r="A9327" s="4">
        <v>1868.0</v>
      </c>
      <c r="B9327" s="5" t="s">
        <v>47329</v>
      </c>
      <c r="C9327" s="5" t="s">
        <v>47330</v>
      </c>
      <c r="D9327" s="6" t="s">
        <v>46176</v>
      </c>
      <c r="E9327" s="5" t="s">
        <v>46177</v>
      </c>
      <c r="F9327" s="5" t="s">
        <v>3120</v>
      </c>
      <c r="G9327" s="6" t="s">
        <v>47331</v>
      </c>
      <c r="H9327" s="5" t="s">
        <v>47332</v>
      </c>
      <c r="I9327" s="8" t="s">
        <v>47333</v>
      </c>
      <c r="J9327" s="5" t="s">
        <v>93</v>
      </c>
      <c r="K9327" s="4" t="s">
        <v>42</v>
      </c>
    </row>
    <row r="9328">
      <c r="A9328" s="4">
        <v>1867.0</v>
      </c>
      <c r="B9328" s="5" t="s">
        <v>47334</v>
      </c>
      <c r="C9328" s="5" t="s">
        <v>47335</v>
      </c>
      <c r="D9328" s="6" t="s">
        <v>46183</v>
      </c>
      <c r="E9328" s="5" t="s">
        <v>46177</v>
      </c>
      <c r="F9328" s="5" t="s">
        <v>3120</v>
      </c>
      <c r="G9328" s="6" t="s">
        <v>47336</v>
      </c>
      <c r="H9328" s="5" t="s">
        <v>47337</v>
      </c>
      <c r="I9328" s="8" t="s">
        <v>16938</v>
      </c>
      <c r="J9328" s="5" t="s">
        <v>42</v>
      </c>
      <c r="K9328" s="5" t="s">
        <v>47338</v>
      </c>
    </row>
    <row r="9329">
      <c r="A9329" s="4">
        <v>1866.0</v>
      </c>
      <c r="B9329" s="5" t="s">
        <v>3363</v>
      </c>
      <c r="C9329" s="5" t="s">
        <v>47339</v>
      </c>
      <c r="D9329" s="6" t="s">
        <v>46176</v>
      </c>
      <c r="E9329" s="5" t="s">
        <v>46177</v>
      </c>
      <c r="F9329" s="5" t="s">
        <v>3120</v>
      </c>
      <c r="G9329" s="6" t="s">
        <v>47340</v>
      </c>
      <c r="H9329" s="5" t="s">
        <v>47341</v>
      </c>
      <c r="I9329" s="8" t="s">
        <v>47342</v>
      </c>
      <c r="J9329" s="5" t="s">
        <v>42</v>
      </c>
      <c r="K9329" s="5" t="s">
        <v>11073</v>
      </c>
    </row>
    <row r="9330">
      <c r="A9330" s="4">
        <v>1865.0</v>
      </c>
      <c r="B9330" s="5" t="s">
        <v>47343</v>
      </c>
      <c r="C9330" s="5" t="s">
        <v>47344</v>
      </c>
      <c r="D9330" s="6" t="s">
        <v>46183</v>
      </c>
      <c r="E9330" s="5" t="s">
        <v>46177</v>
      </c>
      <c r="F9330" s="5" t="s">
        <v>3120</v>
      </c>
      <c r="G9330" s="6" t="s">
        <v>47345</v>
      </c>
      <c r="H9330" s="7" t="s">
        <v>47346</v>
      </c>
      <c r="I9330" s="4" t="str">
        <f t="shared" ref="I9330:I9331" si="101">LOWER(SUBSTITUTE(SUBSTITUTE(SUBSTITUTE(SUBSTITUTE(SUBSTITUTE(SUBSTITUTE(SUBSTITUTE(B9330,"S.L.",""),"SL",""),"S.A.",""),"SA","")," ",""),".",""),",",""))&amp;".com"</f>
        <v>meetingpointhotelmanagement(canaries).com</v>
      </c>
      <c r="J9330" s="5" t="s">
        <v>42</v>
      </c>
      <c r="K9330" s="4" t="s">
        <v>42</v>
      </c>
    </row>
    <row r="9331">
      <c r="A9331" s="4">
        <v>1864.0</v>
      </c>
      <c r="B9331" s="5" t="s">
        <v>47347</v>
      </c>
      <c r="C9331" s="5" t="s">
        <v>47348</v>
      </c>
      <c r="D9331" s="6" t="s">
        <v>46183</v>
      </c>
      <c r="E9331" s="5" t="s">
        <v>46177</v>
      </c>
      <c r="F9331" s="5" t="s">
        <v>3120</v>
      </c>
      <c r="G9331" s="6" t="s">
        <v>47349</v>
      </c>
      <c r="H9331" s="7" t="s">
        <v>47350</v>
      </c>
      <c r="I9331" s="8" t="str">
        <f t="shared" si="101"/>
        <v>apartamentosibel.com</v>
      </c>
      <c r="J9331" s="5" t="s">
        <v>232</v>
      </c>
      <c r="K9331" s="4" t="s">
        <v>42</v>
      </c>
    </row>
    <row r="9332">
      <c r="A9332" s="4">
        <v>1863.0</v>
      </c>
      <c r="B9332" s="5" t="s">
        <v>47351</v>
      </c>
      <c r="C9332" s="5" t="s">
        <v>47352</v>
      </c>
      <c r="D9332" s="6" t="s">
        <v>46183</v>
      </c>
      <c r="E9332" s="5" t="s">
        <v>46177</v>
      </c>
      <c r="F9332" s="5" t="s">
        <v>3120</v>
      </c>
      <c r="G9332" s="6" t="s">
        <v>47353</v>
      </c>
      <c r="H9332" s="5" t="s">
        <v>47244</v>
      </c>
      <c r="I9332" s="8" t="s">
        <v>47288</v>
      </c>
      <c r="J9332" s="5" t="s">
        <v>42</v>
      </c>
      <c r="K9332" s="5" t="s">
        <v>10182</v>
      </c>
    </row>
    <row r="9333">
      <c r="A9333" s="4">
        <v>1862.0</v>
      </c>
      <c r="B9333" s="5" t="s">
        <v>47354</v>
      </c>
      <c r="C9333" s="5" t="s">
        <v>47355</v>
      </c>
      <c r="D9333" s="6" t="s">
        <v>46183</v>
      </c>
      <c r="E9333" s="5" t="s">
        <v>46177</v>
      </c>
      <c r="F9333" s="5" t="s">
        <v>3120</v>
      </c>
      <c r="G9333" s="6" t="s">
        <v>47356</v>
      </c>
      <c r="H9333" s="5" t="s">
        <v>47357</v>
      </c>
      <c r="I9333" s="8" t="s">
        <v>47358</v>
      </c>
      <c r="J9333" s="5" t="s">
        <v>232</v>
      </c>
      <c r="K9333" s="4" t="s">
        <v>42</v>
      </c>
    </row>
    <row r="9334">
      <c r="A9334" s="4">
        <v>1861.0</v>
      </c>
      <c r="B9334" s="5" t="s">
        <v>47359</v>
      </c>
      <c r="C9334" s="5" t="s">
        <v>47360</v>
      </c>
      <c r="D9334" s="6" t="s">
        <v>46183</v>
      </c>
      <c r="E9334" s="5" t="s">
        <v>46177</v>
      </c>
      <c r="F9334" s="5" t="s">
        <v>3120</v>
      </c>
      <c r="G9334" s="6" t="s">
        <v>47361</v>
      </c>
      <c r="H9334" s="5" t="s">
        <v>47362</v>
      </c>
      <c r="I9334" s="8" t="s">
        <v>47363</v>
      </c>
      <c r="J9334" s="5" t="s">
        <v>108</v>
      </c>
      <c r="K9334" s="5" t="s">
        <v>19643</v>
      </c>
    </row>
    <row r="9335">
      <c r="A9335" s="4">
        <v>1860.0</v>
      </c>
      <c r="B9335" s="5" t="s">
        <v>47364</v>
      </c>
      <c r="C9335" s="5" t="s">
        <v>47365</v>
      </c>
      <c r="D9335" s="6" t="s">
        <v>46058</v>
      </c>
      <c r="E9335" s="5" t="s">
        <v>46052</v>
      </c>
      <c r="F9335" s="5" t="s">
        <v>3120</v>
      </c>
      <c r="G9335" s="6" t="s">
        <v>47366</v>
      </c>
      <c r="H9335" s="7" t="s">
        <v>47367</v>
      </c>
      <c r="I9335" s="8" t="str">
        <f>LOWER(SUBSTITUTE(SUBSTITUTE(SUBSTITUTE(SUBSTITUTE(SUBSTITUTE(SUBSTITUTE(SUBSTITUTE(B9335,"S.L.",""),"SL",""),"S.A.",""),"SA","")," ",""),".",""),",",""))&amp;".com"</f>
        <v>caletadelmar.com</v>
      </c>
      <c r="J9335" s="5" t="s">
        <v>93</v>
      </c>
      <c r="K9335" s="5" t="s">
        <v>426</v>
      </c>
    </row>
    <row r="9336">
      <c r="A9336" s="4">
        <v>1859.0</v>
      </c>
      <c r="B9336" s="5" t="s">
        <v>47368</v>
      </c>
      <c r="C9336" s="5" t="s">
        <v>47369</v>
      </c>
      <c r="D9336" s="6" t="s">
        <v>46042</v>
      </c>
      <c r="E9336" s="5" t="s">
        <v>45990</v>
      </c>
      <c r="F9336" s="5" t="s">
        <v>3120</v>
      </c>
      <c r="G9336" s="6" t="s">
        <v>47370</v>
      </c>
      <c r="H9336" s="5" t="s">
        <v>47371</v>
      </c>
      <c r="I9336" s="8" t="s">
        <v>46331</v>
      </c>
      <c r="J9336" s="5" t="s">
        <v>108</v>
      </c>
      <c r="K9336" s="4" t="s">
        <v>42</v>
      </c>
    </row>
    <row r="9337">
      <c r="A9337" s="4">
        <v>1858.0</v>
      </c>
      <c r="B9337" s="5" t="s">
        <v>47372</v>
      </c>
      <c r="C9337" s="5" t="s">
        <v>47373</v>
      </c>
      <c r="D9337" s="6" t="s">
        <v>45915</v>
      </c>
      <c r="E9337" s="5" t="s">
        <v>3119</v>
      </c>
      <c r="F9337" s="5" t="s">
        <v>3120</v>
      </c>
      <c r="G9337" s="6" t="s">
        <v>47374</v>
      </c>
      <c r="H9337" s="5" t="s">
        <v>46628</v>
      </c>
      <c r="I9337" s="8" t="s">
        <v>46629</v>
      </c>
      <c r="J9337" s="5" t="s">
        <v>9605</v>
      </c>
      <c r="K9337" s="4" t="s">
        <v>42</v>
      </c>
    </row>
    <row r="9338">
      <c r="A9338" s="4">
        <v>1857.0</v>
      </c>
      <c r="B9338" s="5" t="s">
        <v>47375</v>
      </c>
      <c r="C9338" s="5" t="s">
        <v>47376</v>
      </c>
      <c r="D9338" s="6" t="s">
        <v>46109</v>
      </c>
      <c r="E9338" s="5" t="s">
        <v>46110</v>
      </c>
      <c r="F9338" s="5" t="s">
        <v>3120</v>
      </c>
      <c r="G9338" s="6" t="s">
        <v>47377</v>
      </c>
      <c r="H9338" s="5" t="s">
        <v>47378</v>
      </c>
      <c r="I9338" s="8" t="s">
        <v>47379</v>
      </c>
      <c r="J9338" s="5" t="s">
        <v>18</v>
      </c>
      <c r="K9338" s="5" t="s">
        <v>6233</v>
      </c>
    </row>
    <row r="9339">
      <c r="A9339" s="4">
        <v>1856.0</v>
      </c>
      <c r="B9339" s="5" t="s">
        <v>47380</v>
      </c>
      <c r="C9339" s="5" t="s">
        <v>47381</v>
      </c>
      <c r="D9339" s="6" t="s">
        <v>47382</v>
      </c>
      <c r="E9339" s="5" t="s">
        <v>3119</v>
      </c>
      <c r="F9339" s="5" t="s">
        <v>3120</v>
      </c>
      <c r="G9339" s="6" t="s">
        <v>47383</v>
      </c>
      <c r="H9339" s="5" t="s">
        <v>47384</v>
      </c>
      <c r="I9339" s="8" t="s">
        <v>47385</v>
      </c>
      <c r="J9339" s="5" t="s">
        <v>42</v>
      </c>
      <c r="K9339" s="4" t="s">
        <v>42</v>
      </c>
    </row>
    <row r="9340">
      <c r="A9340" s="4">
        <v>1855.0</v>
      </c>
      <c r="B9340" s="5" t="s">
        <v>47386</v>
      </c>
      <c r="C9340" s="5" t="s">
        <v>47387</v>
      </c>
      <c r="D9340" s="6" t="s">
        <v>47388</v>
      </c>
      <c r="E9340" s="5" t="s">
        <v>47389</v>
      </c>
      <c r="F9340" s="5" t="s">
        <v>3120</v>
      </c>
      <c r="G9340" s="6" t="s">
        <v>47390</v>
      </c>
      <c r="H9340" s="4" t="s">
        <v>47391</v>
      </c>
      <c r="I9340" s="11" t="s">
        <v>47392</v>
      </c>
      <c r="J9340" s="5" t="s">
        <v>42</v>
      </c>
      <c r="K9340" s="5" t="s">
        <v>420</v>
      </c>
    </row>
    <row r="9341">
      <c r="A9341" s="4">
        <v>1854.0</v>
      </c>
      <c r="B9341" s="5" t="s">
        <v>47393</v>
      </c>
      <c r="C9341" s="5" t="s">
        <v>47394</v>
      </c>
      <c r="D9341" s="6" t="s">
        <v>45921</v>
      </c>
      <c r="E9341" s="5" t="s">
        <v>45922</v>
      </c>
      <c r="F9341" s="5" t="s">
        <v>3120</v>
      </c>
      <c r="G9341" s="6" t="s">
        <v>47395</v>
      </c>
      <c r="H9341" s="4" t="s">
        <v>47396</v>
      </c>
      <c r="I9341" s="11" t="s">
        <v>47397</v>
      </c>
      <c r="J9341" s="5" t="s">
        <v>42</v>
      </c>
      <c r="K9341" s="4" t="s">
        <v>42</v>
      </c>
    </row>
    <row r="9342">
      <c r="A9342" s="4">
        <v>1853.0</v>
      </c>
      <c r="B9342" s="5" t="s">
        <v>47398</v>
      </c>
      <c r="C9342" s="5" t="s">
        <v>47399</v>
      </c>
      <c r="D9342" s="6" t="s">
        <v>47400</v>
      </c>
      <c r="E9342" s="5" t="s">
        <v>3119</v>
      </c>
      <c r="F9342" s="5" t="s">
        <v>3120</v>
      </c>
      <c r="G9342" s="6" t="s">
        <v>47401</v>
      </c>
      <c r="H9342" s="7" t="s">
        <v>47402</v>
      </c>
      <c r="I9342" s="8" t="s">
        <v>47403</v>
      </c>
      <c r="J9342" s="5" t="s">
        <v>232</v>
      </c>
      <c r="K9342" s="4" t="s">
        <v>42</v>
      </c>
    </row>
    <row r="9343">
      <c r="A9343" s="4">
        <v>1852.0</v>
      </c>
      <c r="B9343" s="5" t="s">
        <v>47404</v>
      </c>
      <c r="C9343" s="5" t="s">
        <v>47405</v>
      </c>
      <c r="D9343" s="6" t="s">
        <v>47406</v>
      </c>
      <c r="E9343" s="5" t="s">
        <v>3119</v>
      </c>
      <c r="F9343" s="5" t="s">
        <v>3120</v>
      </c>
      <c r="G9343" s="6" t="s">
        <v>47407</v>
      </c>
      <c r="H9343" s="5" t="s">
        <v>2922</v>
      </c>
      <c r="I9343" s="8" t="s">
        <v>41</v>
      </c>
      <c r="J9343" s="5" t="s">
        <v>42</v>
      </c>
      <c r="K9343" s="5" t="s">
        <v>1186</v>
      </c>
    </row>
    <row r="9344">
      <c r="A9344" s="4">
        <v>1851.0</v>
      </c>
      <c r="B9344" s="5" t="s">
        <v>47404</v>
      </c>
      <c r="C9344" s="5" t="s">
        <v>47408</v>
      </c>
      <c r="D9344" s="6" t="s">
        <v>47406</v>
      </c>
      <c r="E9344" s="5" t="s">
        <v>3119</v>
      </c>
      <c r="F9344" s="5" t="s">
        <v>3120</v>
      </c>
      <c r="G9344" s="6" t="s">
        <v>47409</v>
      </c>
      <c r="H9344" s="5" t="s">
        <v>47410</v>
      </c>
      <c r="I9344" s="8" t="s">
        <v>2923</v>
      </c>
      <c r="J9344" s="5" t="s">
        <v>93</v>
      </c>
      <c r="K9344" s="5" t="s">
        <v>16597</v>
      </c>
    </row>
    <row r="9345">
      <c r="A9345" s="4">
        <v>1850.0</v>
      </c>
      <c r="B9345" s="5" t="s">
        <v>47411</v>
      </c>
      <c r="C9345" s="5" t="s">
        <v>47412</v>
      </c>
      <c r="D9345" s="6" t="s">
        <v>47406</v>
      </c>
      <c r="E9345" s="5" t="s">
        <v>3119</v>
      </c>
      <c r="F9345" s="5" t="s">
        <v>3120</v>
      </c>
      <c r="G9345" s="6" t="s">
        <v>47413</v>
      </c>
      <c r="H9345" s="5" t="s">
        <v>47414</v>
      </c>
      <c r="I9345" s="9" t="s">
        <v>47415</v>
      </c>
      <c r="J9345" s="5" t="s">
        <v>51</v>
      </c>
      <c r="K9345" s="5" t="s">
        <v>1410</v>
      </c>
    </row>
    <row r="9346">
      <c r="A9346" s="4">
        <v>1849.0</v>
      </c>
      <c r="B9346" s="5" t="s">
        <v>47416</v>
      </c>
      <c r="C9346" s="5" t="s">
        <v>47417</v>
      </c>
      <c r="D9346" s="6" t="s">
        <v>47406</v>
      </c>
      <c r="E9346" s="5" t="s">
        <v>3119</v>
      </c>
      <c r="F9346" s="5" t="s">
        <v>3120</v>
      </c>
      <c r="G9346" s="6" t="s">
        <v>47413</v>
      </c>
      <c r="H9346" s="5" t="s">
        <v>47418</v>
      </c>
      <c r="I9346" s="8" t="s">
        <v>47419</v>
      </c>
      <c r="J9346" s="5" t="s">
        <v>42</v>
      </c>
      <c r="K9346" s="5" t="s">
        <v>420</v>
      </c>
    </row>
    <row r="9347">
      <c r="A9347" s="4">
        <v>1848.0</v>
      </c>
      <c r="B9347" s="5" t="s">
        <v>47420</v>
      </c>
      <c r="C9347" s="5" t="s">
        <v>47421</v>
      </c>
      <c r="D9347" s="6" t="s">
        <v>45915</v>
      </c>
      <c r="E9347" s="5" t="s">
        <v>3119</v>
      </c>
      <c r="F9347" s="5" t="s">
        <v>3120</v>
      </c>
      <c r="G9347" s="6" t="s">
        <v>47422</v>
      </c>
      <c r="H9347" s="7" t="s">
        <v>47423</v>
      </c>
      <c r="I9347" s="8" t="str">
        <f>LOWER(SUBSTITUTE(SUBSTITUTE(SUBSTITUTE(SUBSTITUTE(SUBSTITUTE(SUBSTITUTE(SUBSTITUTE(B9347,"S.L.",""),"SL",""),"S.A.",""),"SA","")," ",""),".",""),",",""))&amp;".com"</f>
        <v>alimentosyservicioshoteleros.com</v>
      </c>
      <c r="J9347" s="5" t="s">
        <v>18</v>
      </c>
      <c r="K9347" s="4" t="s">
        <v>42</v>
      </c>
    </row>
    <row r="9348">
      <c r="A9348" s="4">
        <v>1847.0</v>
      </c>
      <c r="B9348" s="5" t="s">
        <v>47424</v>
      </c>
      <c r="C9348" s="5" t="s">
        <v>47425</v>
      </c>
      <c r="D9348" s="6" t="s">
        <v>47382</v>
      </c>
      <c r="E9348" s="5" t="s">
        <v>3119</v>
      </c>
      <c r="F9348" s="5" t="s">
        <v>3120</v>
      </c>
      <c r="G9348" s="6" t="s">
        <v>47426</v>
      </c>
      <c r="H9348" s="5" t="s">
        <v>47427</v>
      </c>
      <c r="I9348" s="8" t="s">
        <v>41</v>
      </c>
      <c r="J9348" s="5" t="s">
        <v>93</v>
      </c>
      <c r="K9348" s="5" t="s">
        <v>2996</v>
      </c>
    </row>
    <row r="9349">
      <c r="A9349" s="4">
        <v>1846.0</v>
      </c>
      <c r="B9349" s="5" t="s">
        <v>47428</v>
      </c>
      <c r="C9349" s="5" t="s">
        <v>47429</v>
      </c>
      <c r="D9349" s="6" t="s">
        <v>45921</v>
      </c>
      <c r="E9349" s="5" t="s">
        <v>45922</v>
      </c>
      <c r="F9349" s="5" t="s">
        <v>3120</v>
      </c>
      <c r="G9349" s="6" t="s">
        <v>47430</v>
      </c>
      <c r="H9349" s="5" t="s">
        <v>47431</v>
      </c>
      <c r="I9349" s="8" t="s">
        <v>46293</v>
      </c>
      <c r="J9349" s="5" t="s">
        <v>42</v>
      </c>
      <c r="K9349" s="5" t="s">
        <v>47112</v>
      </c>
    </row>
    <row r="9350">
      <c r="A9350" s="4">
        <v>1845.0</v>
      </c>
      <c r="B9350" s="5" t="s">
        <v>47432</v>
      </c>
      <c r="C9350" s="5" t="s">
        <v>47433</v>
      </c>
      <c r="D9350" s="6" t="s">
        <v>47434</v>
      </c>
      <c r="E9350" s="5" t="s">
        <v>3119</v>
      </c>
      <c r="F9350" s="5" t="s">
        <v>3120</v>
      </c>
      <c r="G9350" s="6" t="s">
        <v>47435</v>
      </c>
      <c r="H9350" s="5" t="s">
        <v>47436</v>
      </c>
      <c r="I9350" s="8" t="s">
        <v>47437</v>
      </c>
      <c r="J9350" s="5" t="s">
        <v>463</v>
      </c>
      <c r="K9350" s="5" t="s">
        <v>553</v>
      </c>
    </row>
    <row r="9351">
      <c r="A9351" s="4">
        <v>1844.0</v>
      </c>
      <c r="B9351" s="5" t="s">
        <v>47438</v>
      </c>
      <c r="C9351" s="5" t="s">
        <v>47439</v>
      </c>
      <c r="D9351" s="6" t="s">
        <v>45921</v>
      </c>
      <c r="E9351" s="5" t="s">
        <v>45922</v>
      </c>
      <c r="F9351" s="5" t="s">
        <v>3120</v>
      </c>
      <c r="G9351" s="6" t="s">
        <v>47440</v>
      </c>
      <c r="H9351" s="5" t="s">
        <v>47441</v>
      </c>
      <c r="I9351" s="8" t="s">
        <v>47442</v>
      </c>
      <c r="J9351" s="5" t="s">
        <v>463</v>
      </c>
      <c r="K9351" s="4" t="s">
        <v>42</v>
      </c>
    </row>
    <row r="9352">
      <c r="A9352" s="4">
        <v>1843.0</v>
      </c>
      <c r="B9352" s="5" t="s">
        <v>47443</v>
      </c>
      <c r="C9352" s="5" t="s">
        <v>47444</v>
      </c>
      <c r="D9352" s="6" t="s">
        <v>47388</v>
      </c>
      <c r="E9352" s="5" t="s">
        <v>47389</v>
      </c>
      <c r="F9352" s="5" t="s">
        <v>3120</v>
      </c>
      <c r="G9352" s="6" t="s">
        <v>47445</v>
      </c>
      <c r="H9352" s="5" t="s">
        <v>47446</v>
      </c>
      <c r="I9352" s="8" t="s">
        <v>46873</v>
      </c>
      <c r="J9352" s="5" t="s">
        <v>93</v>
      </c>
      <c r="K9352" s="5" t="s">
        <v>184</v>
      </c>
    </row>
    <row r="9353">
      <c r="A9353" s="4">
        <v>1842.0</v>
      </c>
      <c r="B9353" s="5" t="s">
        <v>47447</v>
      </c>
      <c r="C9353" s="5" t="s">
        <v>47448</v>
      </c>
      <c r="D9353" s="6" t="s">
        <v>47449</v>
      </c>
      <c r="E9353" s="5" t="s">
        <v>3119</v>
      </c>
      <c r="F9353" s="5" t="s">
        <v>3120</v>
      </c>
      <c r="G9353" s="6" t="s">
        <v>47450</v>
      </c>
      <c r="H9353" s="5" t="s">
        <v>47451</v>
      </c>
      <c r="I9353" s="8" t="s">
        <v>47452</v>
      </c>
      <c r="J9353" s="5" t="s">
        <v>93</v>
      </c>
      <c r="K9353" s="5" t="s">
        <v>1210</v>
      </c>
    </row>
    <row r="9354">
      <c r="A9354" s="4">
        <v>1841.0</v>
      </c>
      <c r="B9354" s="5" t="s">
        <v>47453</v>
      </c>
      <c r="C9354" s="5" t="s">
        <v>47454</v>
      </c>
      <c r="D9354" s="6" t="s">
        <v>47449</v>
      </c>
      <c r="E9354" s="5" t="s">
        <v>3119</v>
      </c>
      <c r="F9354" s="5" t="s">
        <v>3120</v>
      </c>
      <c r="G9354" s="6" t="s">
        <v>47455</v>
      </c>
      <c r="H9354" s="5" t="s">
        <v>47456</v>
      </c>
      <c r="I9354" s="9" t="s">
        <v>47457</v>
      </c>
      <c r="J9354" s="5" t="s">
        <v>93</v>
      </c>
      <c r="K9354" s="5" t="s">
        <v>5611</v>
      </c>
    </row>
    <row r="9355">
      <c r="A9355" s="4">
        <v>1840.0</v>
      </c>
      <c r="B9355" s="5" t="s">
        <v>1387</v>
      </c>
      <c r="C9355" s="5" t="s">
        <v>47458</v>
      </c>
      <c r="D9355" s="6" t="s">
        <v>47459</v>
      </c>
      <c r="E9355" s="5" t="s">
        <v>3119</v>
      </c>
      <c r="F9355" s="5" t="s">
        <v>3120</v>
      </c>
      <c r="G9355" s="6" t="s">
        <v>47460</v>
      </c>
      <c r="H9355" s="5" t="s">
        <v>47461</v>
      </c>
      <c r="I9355" s="8" t="s">
        <v>46462</v>
      </c>
      <c r="J9355" s="5" t="s">
        <v>18</v>
      </c>
      <c r="K9355" s="5" t="s">
        <v>160</v>
      </c>
    </row>
    <row r="9356">
      <c r="A9356" s="4">
        <v>1839.0</v>
      </c>
      <c r="B9356" s="5" t="s">
        <v>47462</v>
      </c>
      <c r="C9356" s="5" t="s">
        <v>47463</v>
      </c>
      <c r="D9356" s="6" t="s">
        <v>47388</v>
      </c>
      <c r="E9356" s="5" t="s">
        <v>47389</v>
      </c>
      <c r="F9356" s="5" t="s">
        <v>3120</v>
      </c>
      <c r="G9356" s="6" t="s">
        <v>47464</v>
      </c>
      <c r="H9356" s="7" t="s">
        <v>47465</v>
      </c>
      <c r="I9356" s="4" t="str">
        <f>LOWER(SUBSTITUTE(SUBSTITUTE(SUBSTITUTE(SUBSTITUTE(SUBSTITUTE(SUBSTITUTE(SUBSTITUTE(B9356,"S.L.",""),"SL",""),"S.A.",""),"SA","")," ",""),".",""),",",""))&amp;".com"</f>
        <v>ángelpadróndieppa.com</v>
      </c>
      <c r="J9356" s="5" t="s">
        <v>108</v>
      </c>
      <c r="K9356" s="4" t="s">
        <v>42</v>
      </c>
    </row>
    <row r="9357">
      <c r="A9357" s="4">
        <v>1838.0</v>
      </c>
      <c r="B9357" s="5" t="s">
        <v>47466</v>
      </c>
      <c r="C9357" s="5" t="s">
        <v>47444</v>
      </c>
      <c r="D9357" s="6" t="s">
        <v>47388</v>
      </c>
      <c r="E9357" s="5" t="s">
        <v>47389</v>
      </c>
      <c r="F9357" s="5" t="s">
        <v>3120</v>
      </c>
      <c r="G9357" s="6" t="s">
        <v>47467</v>
      </c>
      <c r="H9357" s="7" t="s">
        <v>47468</v>
      </c>
      <c r="I9357" s="8" t="s">
        <v>47469</v>
      </c>
      <c r="J9357" s="5" t="s">
        <v>93</v>
      </c>
      <c r="K9357" s="5" t="s">
        <v>126</v>
      </c>
    </row>
    <row r="9358">
      <c r="A9358" s="4">
        <v>1837.0</v>
      </c>
      <c r="B9358" s="5" t="s">
        <v>47470</v>
      </c>
      <c r="C9358" s="5" t="s">
        <v>47471</v>
      </c>
      <c r="D9358" s="6" t="s">
        <v>47434</v>
      </c>
      <c r="E9358" s="5" t="s">
        <v>3119</v>
      </c>
      <c r="F9358" s="5" t="s">
        <v>3120</v>
      </c>
      <c r="G9358" s="6" t="s">
        <v>47472</v>
      </c>
      <c r="H9358" s="5" t="s">
        <v>47473</v>
      </c>
      <c r="I9358" s="8" t="s">
        <v>47474</v>
      </c>
      <c r="J9358" s="5" t="s">
        <v>93</v>
      </c>
      <c r="K9358" s="4" t="s">
        <v>42</v>
      </c>
    </row>
    <row r="9359">
      <c r="A9359" s="4">
        <v>1836.0</v>
      </c>
      <c r="B9359" s="5" t="s">
        <v>47475</v>
      </c>
      <c r="C9359" s="5" t="s">
        <v>47476</v>
      </c>
      <c r="D9359" s="6" t="s">
        <v>19667</v>
      </c>
      <c r="E9359" s="5" t="s">
        <v>19668</v>
      </c>
      <c r="F9359" s="5" t="s">
        <v>3120</v>
      </c>
      <c r="G9359" s="6" t="s">
        <v>47477</v>
      </c>
      <c r="H9359" s="7" t="s">
        <v>47478</v>
      </c>
      <c r="I9359" s="8" t="s">
        <v>8159</v>
      </c>
      <c r="J9359" s="5" t="s">
        <v>93</v>
      </c>
      <c r="K9359" s="5" t="s">
        <v>7719</v>
      </c>
    </row>
    <row r="9360">
      <c r="A9360" s="4">
        <v>1835.0</v>
      </c>
      <c r="B9360" s="5" t="s">
        <v>47479</v>
      </c>
      <c r="C9360" s="5" t="s">
        <v>47480</v>
      </c>
      <c r="D9360" s="6" t="s">
        <v>47481</v>
      </c>
      <c r="E9360" s="5" t="s">
        <v>46096</v>
      </c>
      <c r="F9360" s="5" t="s">
        <v>3120</v>
      </c>
      <c r="G9360" s="6" t="s">
        <v>47482</v>
      </c>
      <c r="H9360" s="7" t="s">
        <v>47483</v>
      </c>
      <c r="I9360" s="8" t="str">
        <f>LOWER(SUBSTITUTE(SUBSTITUTE(SUBSTITUTE(SUBSTITUTE(SUBSTITUTE(SUBSTITUTE(SUBSTITUTE(B9360,"S.L.",""),"SL",""),"S.A.",""),"SA","")," ",""),".",""),",",""))&amp;".com"</f>
        <v>sotavento.com</v>
      </c>
      <c r="J9360" s="5" t="s">
        <v>93</v>
      </c>
      <c r="K9360" s="4" t="s">
        <v>42</v>
      </c>
    </row>
    <row r="9361">
      <c r="A9361" s="4">
        <v>1834.0</v>
      </c>
      <c r="B9361" s="5" t="s">
        <v>47484</v>
      </c>
      <c r="C9361" s="5" t="s">
        <v>47485</v>
      </c>
      <c r="D9361" s="6" t="s">
        <v>46557</v>
      </c>
      <c r="E9361" s="5" t="s">
        <v>3119</v>
      </c>
      <c r="F9361" s="5" t="s">
        <v>3120</v>
      </c>
      <c r="G9361" s="6" t="s">
        <v>47486</v>
      </c>
      <c r="H9361" s="5" t="s">
        <v>47487</v>
      </c>
      <c r="I9361" s="9" t="s">
        <v>47488</v>
      </c>
      <c r="J9361" s="5" t="s">
        <v>93</v>
      </c>
      <c r="K9361" s="4" t="s">
        <v>42</v>
      </c>
    </row>
    <row r="9362">
      <c r="A9362" s="4">
        <v>1833.0</v>
      </c>
      <c r="B9362" s="5" t="s">
        <v>47489</v>
      </c>
      <c r="C9362" s="5" t="s">
        <v>47490</v>
      </c>
      <c r="D9362" s="6" t="s">
        <v>46913</v>
      </c>
      <c r="E9362" s="5" t="s">
        <v>45990</v>
      </c>
      <c r="F9362" s="5" t="s">
        <v>3120</v>
      </c>
      <c r="G9362" s="6" t="s">
        <v>47491</v>
      </c>
      <c r="H9362" s="5" t="s">
        <v>46244</v>
      </c>
      <c r="I9362" s="8" t="s">
        <v>46245</v>
      </c>
      <c r="J9362" s="5" t="s">
        <v>108</v>
      </c>
      <c r="K9362" s="5" t="s">
        <v>15669</v>
      </c>
    </row>
    <row r="9363">
      <c r="A9363" s="4">
        <v>1832.0</v>
      </c>
      <c r="B9363" s="5" t="s">
        <v>47492</v>
      </c>
      <c r="C9363" s="5" t="s">
        <v>47493</v>
      </c>
      <c r="D9363" s="6" t="s">
        <v>3118</v>
      </c>
      <c r="E9363" s="5" t="s">
        <v>3119</v>
      </c>
      <c r="F9363" s="5" t="s">
        <v>3120</v>
      </c>
      <c r="G9363" s="6" t="s">
        <v>47494</v>
      </c>
      <c r="H9363" s="5" t="s">
        <v>47495</v>
      </c>
      <c r="I9363" s="8" t="s">
        <v>47496</v>
      </c>
      <c r="J9363" s="5" t="s">
        <v>93</v>
      </c>
      <c r="K9363" s="5" t="s">
        <v>950</v>
      </c>
    </row>
    <row r="9364">
      <c r="A9364" s="4">
        <v>1831.0</v>
      </c>
      <c r="B9364" s="5" t="s">
        <v>47497</v>
      </c>
      <c r="C9364" s="5" t="s">
        <v>47498</v>
      </c>
      <c r="D9364" s="6" t="s">
        <v>3118</v>
      </c>
      <c r="E9364" s="5" t="s">
        <v>3119</v>
      </c>
      <c r="F9364" s="5" t="s">
        <v>3120</v>
      </c>
      <c r="G9364" s="6" t="s">
        <v>47499</v>
      </c>
      <c r="H9364" s="7" t="s">
        <v>47500</v>
      </c>
      <c r="I9364" s="8" t="s">
        <v>47501</v>
      </c>
      <c r="J9364" s="5" t="s">
        <v>93</v>
      </c>
      <c r="K9364" s="5" t="s">
        <v>5485</v>
      </c>
    </row>
    <row r="9365">
      <c r="A9365" s="4">
        <v>1830.0</v>
      </c>
      <c r="B9365" s="5" t="s">
        <v>47502</v>
      </c>
      <c r="C9365" s="5" t="s">
        <v>47503</v>
      </c>
      <c r="D9365" s="6" t="s">
        <v>47406</v>
      </c>
      <c r="E9365" s="5" t="s">
        <v>3119</v>
      </c>
      <c r="F9365" s="5" t="s">
        <v>3120</v>
      </c>
      <c r="G9365" s="6" t="s">
        <v>47504</v>
      </c>
      <c r="H9365" s="5" t="s">
        <v>47505</v>
      </c>
      <c r="I9365" s="8" t="s">
        <v>46433</v>
      </c>
      <c r="J9365" s="5" t="s">
        <v>93</v>
      </c>
      <c r="K9365" s="5" t="s">
        <v>13706</v>
      </c>
    </row>
    <row r="9366">
      <c r="A9366" s="4">
        <v>1829.0</v>
      </c>
      <c r="B9366" s="5" t="s">
        <v>47506</v>
      </c>
      <c r="C9366" s="5" t="s">
        <v>47507</v>
      </c>
      <c r="D9366" s="6" t="s">
        <v>47508</v>
      </c>
      <c r="E9366" s="5" t="s">
        <v>47509</v>
      </c>
      <c r="F9366" s="5" t="s">
        <v>3120</v>
      </c>
      <c r="G9366" s="6" t="s">
        <v>47510</v>
      </c>
      <c r="H9366" s="5" t="s">
        <v>47511</v>
      </c>
      <c r="I9366" s="8" t="s">
        <v>47512</v>
      </c>
      <c r="J9366" s="5" t="s">
        <v>108</v>
      </c>
      <c r="K9366" s="4" t="s">
        <v>42</v>
      </c>
    </row>
    <row r="9367">
      <c r="A9367" s="4">
        <v>1828.0</v>
      </c>
      <c r="B9367" s="5" t="s">
        <v>47513</v>
      </c>
      <c r="C9367" s="5" t="s">
        <v>47514</v>
      </c>
      <c r="D9367" s="6" t="s">
        <v>45915</v>
      </c>
      <c r="E9367" s="5" t="s">
        <v>3119</v>
      </c>
      <c r="F9367" s="5" t="s">
        <v>3120</v>
      </c>
      <c r="G9367" s="6" t="s">
        <v>47515</v>
      </c>
      <c r="H9367" s="5" t="s">
        <v>47516</v>
      </c>
      <c r="I9367" s="8" t="s">
        <v>47517</v>
      </c>
      <c r="J9367" s="5" t="s">
        <v>42</v>
      </c>
      <c r="K9367" s="4" t="s">
        <v>42</v>
      </c>
    </row>
    <row r="9368">
      <c r="A9368" s="4">
        <v>1827.0</v>
      </c>
      <c r="B9368" s="5" t="s">
        <v>47518</v>
      </c>
      <c r="C9368" s="5" t="s">
        <v>47519</v>
      </c>
      <c r="D9368" s="6" t="s">
        <v>47400</v>
      </c>
      <c r="E9368" s="5" t="s">
        <v>3119</v>
      </c>
      <c r="F9368" s="5" t="s">
        <v>3120</v>
      </c>
      <c r="G9368" s="6" t="s">
        <v>47520</v>
      </c>
      <c r="H9368" s="5" t="s">
        <v>47521</v>
      </c>
      <c r="I9368" s="11" t="s">
        <v>47522</v>
      </c>
      <c r="J9368" s="5" t="s">
        <v>93</v>
      </c>
      <c r="K9368" s="5" t="s">
        <v>212</v>
      </c>
    </row>
    <row r="9369">
      <c r="A9369" s="4">
        <v>1826.0</v>
      </c>
      <c r="B9369" s="5" t="s">
        <v>47523</v>
      </c>
      <c r="C9369" s="5" t="s">
        <v>47524</v>
      </c>
      <c r="D9369" s="6" t="s">
        <v>45915</v>
      </c>
      <c r="E9369" s="5" t="s">
        <v>3119</v>
      </c>
      <c r="F9369" s="5" t="s">
        <v>3120</v>
      </c>
      <c r="G9369" s="6" t="s">
        <v>47525</v>
      </c>
      <c r="H9369" s="5" t="s">
        <v>47526</v>
      </c>
      <c r="I9369" s="8" t="s">
        <v>47527</v>
      </c>
      <c r="J9369" s="5" t="s">
        <v>93</v>
      </c>
      <c r="K9369" s="5" t="s">
        <v>43</v>
      </c>
    </row>
    <row r="9370">
      <c r="A9370" s="4">
        <v>1825.0</v>
      </c>
      <c r="B9370" s="5" t="s">
        <v>47528</v>
      </c>
      <c r="C9370" s="5" t="s">
        <v>47529</v>
      </c>
      <c r="D9370" s="6" t="s">
        <v>47406</v>
      </c>
      <c r="E9370" s="5" t="s">
        <v>3119</v>
      </c>
      <c r="F9370" s="5" t="s">
        <v>3120</v>
      </c>
      <c r="G9370" s="6" t="s">
        <v>47530</v>
      </c>
      <c r="H9370" s="5" t="s">
        <v>47531</v>
      </c>
      <c r="I9370" s="9" t="s">
        <v>47532</v>
      </c>
      <c r="J9370" s="5" t="s">
        <v>18</v>
      </c>
      <c r="K9370" s="5" t="s">
        <v>1421</v>
      </c>
    </row>
    <row r="9371">
      <c r="A9371" s="4">
        <v>1824.0</v>
      </c>
      <c r="B9371" s="5" t="s">
        <v>47533</v>
      </c>
      <c r="C9371" s="5" t="s">
        <v>47534</v>
      </c>
      <c r="D9371" s="6" t="s">
        <v>47406</v>
      </c>
      <c r="E9371" s="5" t="s">
        <v>3119</v>
      </c>
      <c r="F9371" s="5" t="s">
        <v>3120</v>
      </c>
      <c r="G9371" s="6" t="s">
        <v>47535</v>
      </c>
      <c r="H9371" s="5" t="s">
        <v>47536</v>
      </c>
      <c r="I9371" s="8" t="s">
        <v>47537</v>
      </c>
      <c r="J9371" s="5" t="s">
        <v>93</v>
      </c>
      <c r="K9371" s="5" t="s">
        <v>14936</v>
      </c>
    </row>
    <row r="9372">
      <c r="A9372" s="4">
        <v>1823.0</v>
      </c>
      <c r="B9372" s="5" t="s">
        <v>47538</v>
      </c>
      <c r="C9372" s="5" t="s">
        <v>47539</v>
      </c>
      <c r="D9372" s="6" t="s">
        <v>47406</v>
      </c>
      <c r="E9372" s="5" t="s">
        <v>3119</v>
      </c>
      <c r="F9372" s="5" t="s">
        <v>3120</v>
      </c>
      <c r="G9372" s="6" t="s">
        <v>47540</v>
      </c>
      <c r="H9372" s="7" t="s">
        <v>47541</v>
      </c>
      <c r="I9372" s="8" t="s">
        <v>47542</v>
      </c>
      <c r="J9372" s="5" t="s">
        <v>42</v>
      </c>
      <c r="K9372" s="5" t="s">
        <v>14078</v>
      </c>
    </row>
    <row r="9373">
      <c r="A9373" s="4">
        <v>1822.0</v>
      </c>
      <c r="B9373" s="5" t="s">
        <v>47543</v>
      </c>
      <c r="C9373" s="5" t="s">
        <v>47544</v>
      </c>
      <c r="D9373" s="6" t="s">
        <v>45915</v>
      </c>
      <c r="E9373" s="5" t="s">
        <v>3119</v>
      </c>
      <c r="F9373" s="5" t="s">
        <v>3120</v>
      </c>
      <c r="G9373" s="6" t="s">
        <v>47545</v>
      </c>
      <c r="H9373" s="7" t="s">
        <v>47546</v>
      </c>
      <c r="I9373" s="8" t="s">
        <v>47547</v>
      </c>
      <c r="J9373" s="5" t="s">
        <v>93</v>
      </c>
      <c r="K9373" s="5" t="s">
        <v>4985</v>
      </c>
    </row>
    <row r="9374">
      <c r="A9374" s="4">
        <v>1821.0</v>
      </c>
      <c r="B9374" s="5" t="s">
        <v>47548</v>
      </c>
      <c r="C9374" s="5" t="s">
        <v>47549</v>
      </c>
      <c r="D9374" s="6" t="s">
        <v>47400</v>
      </c>
      <c r="E9374" s="5" t="s">
        <v>3119</v>
      </c>
      <c r="F9374" s="5" t="s">
        <v>3120</v>
      </c>
      <c r="G9374" s="6" t="s">
        <v>47550</v>
      </c>
      <c r="H9374" s="5" t="s">
        <v>47551</v>
      </c>
      <c r="I9374" s="8" t="s">
        <v>47552</v>
      </c>
      <c r="J9374" s="5" t="s">
        <v>93</v>
      </c>
      <c r="K9374" s="5" t="s">
        <v>375</v>
      </c>
    </row>
    <row r="9375">
      <c r="A9375" s="4">
        <v>1820.0</v>
      </c>
      <c r="B9375" s="5" t="s">
        <v>47553</v>
      </c>
      <c r="C9375" s="5" t="s">
        <v>47554</v>
      </c>
      <c r="D9375" s="6" t="s">
        <v>45915</v>
      </c>
      <c r="E9375" s="5" t="s">
        <v>3119</v>
      </c>
      <c r="F9375" s="5" t="s">
        <v>3120</v>
      </c>
      <c r="G9375" s="6" t="s">
        <v>47555</v>
      </c>
      <c r="H9375" s="5" t="s">
        <v>47556</v>
      </c>
      <c r="I9375" s="8" t="s">
        <v>47557</v>
      </c>
      <c r="J9375" s="5" t="s">
        <v>93</v>
      </c>
      <c r="K9375" s="5" t="s">
        <v>9767</v>
      </c>
    </row>
    <row r="9376">
      <c r="A9376" s="4">
        <v>1819.0</v>
      </c>
      <c r="B9376" s="5" t="s">
        <v>47558</v>
      </c>
      <c r="C9376" s="5" t="s">
        <v>47559</v>
      </c>
      <c r="D9376" s="6" t="s">
        <v>20530</v>
      </c>
      <c r="E9376" s="5" t="s">
        <v>15971</v>
      </c>
      <c r="F9376" s="5" t="s">
        <v>15938</v>
      </c>
      <c r="G9376" s="6" t="s">
        <v>47555</v>
      </c>
      <c r="H9376" s="5" t="s">
        <v>9703</v>
      </c>
      <c r="I9376" s="8" t="s">
        <v>7800</v>
      </c>
      <c r="J9376" s="5" t="s">
        <v>108</v>
      </c>
      <c r="K9376" s="4" t="s">
        <v>42</v>
      </c>
    </row>
    <row r="9377">
      <c r="A9377" s="4">
        <v>1818.0</v>
      </c>
      <c r="B9377" s="5" t="s">
        <v>15208</v>
      </c>
      <c r="C9377" s="5" t="s">
        <v>47560</v>
      </c>
      <c r="D9377" s="6" t="s">
        <v>45915</v>
      </c>
      <c r="E9377" s="5" t="s">
        <v>3119</v>
      </c>
      <c r="F9377" s="5" t="s">
        <v>3120</v>
      </c>
      <c r="G9377" s="6" t="s">
        <v>47561</v>
      </c>
      <c r="H9377" s="5" t="s">
        <v>47562</v>
      </c>
      <c r="I9377" s="9" t="s">
        <v>15212</v>
      </c>
      <c r="J9377" s="5" t="s">
        <v>42</v>
      </c>
      <c r="K9377" s="5" t="s">
        <v>1027</v>
      </c>
    </row>
    <row r="9378">
      <c r="A9378" s="4">
        <v>1817.0</v>
      </c>
      <c r="B9378" s="5" t="s">
        <v>47563</v>
      </c>
      <c r="C9378" s="5" t="s">
        <v>47564</v>
      </c>
      <c r="D9378" s="6" t="s">
        <v>47406</v>
      </c>
      <c r="E9378" s="5" t="s">
        <v>3119</v>
      </c>
      <c r="F9378" s="5" t="s">
        <v>3120</v>
      </c>
      <c r="G9378" s="6" t="s">
        <v>47565</v>
      </c>
      <c r="H9378" s="7" t="s">
        <v>47566</v>
      </c>
      <c r="I9378" s="8" t="str">
        <f t="shared" ref="I9378:I9379" si="102">LOWER(SUBSTITUTE(SUBSTITUTE(SUBSTITUTE(SUBSTITUTE(SUBSTITUTE(SUBSTITUTE(SUBSTITUTE(B9378,"S.L.",""),"SL",""),"S.A.",""),"SA","")," ",""),".",""),",",""))&amp;".com"</f>
        <v>atlanta.com</v>
      </c>
      <c r="J9378" s="5" t="s">
        <v>42</v>
      </c>
      <c r="K9378" s="5" t="s">
        <v>1415</v>
      </c>
    </row>
    <row r="9379">
      <c r="A9379" s="4">
        <v>1816.0</v>
      </c>
      <c r="B9379" s="5" t="s">
        <v>47567</v>
      </c>
      <c r="C9379" s="5" t="s">
        <v>47568</v>
      </c>
      <c r="D9379" s="6" t="s">
        <v>45915</v>
      </c>
      <c r="E9379" s="5" t="s">
        <v>3119</v>
      </c>
      <c r="F9379" s="5" t="s">
        <v>3120</v>
      </c>
      <c r="G9379" s="6" t="s">
        <v>47569</v>
      </c>
      <c r="H9379" s="7" t="s">
        <v>47570</v>
      </c>
      <c r="I9379" s="8" t="str">
        <f t="shared" si="102"/>
        <v>hotel-residenciaibiza.com</v>
      </c>
      <c r="J9379" s="5" t="s">
        <v>18</v>
      </c>
      <c r="K9379" s="4" t="s">
        <v>42</v>
      </c>
    </row>
    <row r="9380">
      <c r="A9380" s="4">
        <v>1815.0</v>
      </c>
      <c r="B9380" s="5" t="s">
        <v>47571</v>
      </c>
      <c r="C9380" s="5" t="s">
        <v>47572</v>
      </c>
      <c r="D9380" s="6" t="s">
        <v>45915</v>
      </c>
      <c r="E9380" s="5" t="s">
        <v>3119</v>
      </c>
      <c r="F9380" s="5" t="s">
        <v>3120</v>
      </c>
      <c r="G9380" s="6" t="s">
        <v>47573</v>
      </c>
      <c r="H9380" s="5" t="s">
        <v>47574</v>
      </c>
      <c r="I9380" s="8" t="s">
        <v>47575</v>
      </c>
      <c r="J9380" s="5" t="s">
        <v>93</v>
      </c>
      <c r="K9380" s="5" t="s">
        <v>1250</v>
      </c>
    </row>
    <row r="9381">
      <c r="A9381" s="4">
        <v>1814.0</v>
      </c>
      <c r="B9381" s="5" t="s">
        <v>47576</v>
      </c>
      <c r="C9381" s="5" t="s">
        <v>47577</v>
      </c>
      <c r="D9381" s="6" t="s">
        <v>47406</v>
      </c>
      <c r="E9381" s="5" t="s">
        <v>3119</v>
      </c>
      <c r="F9381" s="5" t="s">
        <v>3120</v>
      </c>
      <c r="G9381" s="6" t="s">
        <v>47578</v>
      </c>
      <c r="H9381" s="5" t="s">
        <v>47579</v>
      </c>
      <c r="I9381" s="8" t="s">
        <v>47580</v>
      </c>
      <c r="J9381" s="5" t="s">
        <v>18</v>
      </c>
      <c r="K9381" s="5" t="s">
        <v>1410</v>
      </c>
    </row>
    <row r="9382">
      <c r="A9382" s="4">
        <v>1813.0</v>
      </c>
      <c r="B9382" s="5" t="s">
        <v>47581</v>
      </c>
      <c r="C9382" s="5" t="s">
        <v>47582</v>
      </c>
      <c r="D9382" s="6" t="s">
        <v>47400</v>
      </c>
      <c r="E9382" s="5" t="s">
        <v>3119</v>
      </c>
      <c r="F9382" s="5" t="s">
        <v>3120</v>
      </c>
      <c r="G9382" s="6" t="s">
        <v>47583</v>
      </c>
      <c r="H9382" s="7" t="s">
        <v>47584</v>
      </c>
      <c r="I9382" s="8" t="str">
        <f>LOWER(SUBSTITUTE(SUBSTITUTE(SUBSTITUTE(SUBSTITUTE(SUBSTITUTE(SUBSTITUTE(SUBSTITUTE(B9382,"S.L.",""),"SL",""),"S.A.",""),"SA","")," ",""),".",""),",",""))&amp;".com"</f>
        <v>tamadaba.com</v>
      </c>
      <c r="J9382" s="5" t="s">
        <v>108</v>
      </c>
      <c r="K9382" s="4" t="s">
        <v>42</v>
      </c>
    </row>
    <row r="9383">
      <c r="A9383" s="4">
        <v>1812.0</v>
      </c>
      <c r="B9383" s="5" t="s">
        <v>47585</v>
      </c>
      <c r="C9383" s="5" t="s">
        <v>47586</v>
      </c>
      <c r="D9383" s="6" t="s">
        <v>45915</v>
      </c>
      <c r="E9383" s="5" t="s">
        <v>3119</v>
      </c>
      <c r="F9383" s="5" t="s">
        <v>3120</v>
      </c>
      <c r="G9383" s="6" t="s">
        <v>47587</v>
      </c>
      <c r="H9383" s="5" t="s">
        <v>47588</v>
      </c>
      <c r="I9383" s="9" t="s">
        <v>47589</v>
      </c>
      <c r="J9383" s="5" t="s">
        <v>367</v>
      </c>
      <c r="K9383" s="4" t="s">
        <v>42</v>
      </c>
    </row>
    <row r="9384">
      <c r="A9384" s="4">
        <v>1811.0</v>
      </c>
      <c r="B9384" s="5" t="s">
        <v>47590</v>
      </c>
      <c r="C9384" s="5" t="s">
        <v>47591</v>
      </c>
      <c r="D9384" s="6" t="s">
        <v>47406</v>
      </c>
      <c r="E9384" s="5" t="s">
        <v>3119</v>
      </c>
      <c r="F9384" s="5" t="s">
        <v>3120</v>
      </c>
      <c r="G9384" s="6" t="s">
        <v>47592</v>
      </c>
      <c r="H9384" s="5" t="s">
        <v>47593</v>
      </c>
      <c r="I9384" s="8" t="s">
        <v>46433</v>
      </c>
      <c r="J9384" s="5" t="s">
        <v>42</v>
      </c>
      <c r="K9384" s="4" t="s">
        <v>42</v>
      </c>
    </row>
    <row r="9385">
      <c r="A9385" s="4">
        <v>1810.0</v>
      </c>
      <c r="B9385" s="5" t="s">
        <v>47594</v>
      </c>
      <c r="C9385" s="5" t="s">
        <v>47595</v>
      </c>
      <c r="D9385" s="6" t="s">
        <v>47596</v>
      </c>
      <c r="E9385" s="5" t="s">
        <v>3119</v>
      </c>
      <c r="F9385" s="5" t="s">
        <v>3120</v>
      </c>
      <c r="G9385" s="6" t="s">
        <v>47597</v>
      </c>
      <c r="H9385" s="5" t="s">
        <v>47598</v>
      </c>
      <c r="I9385" s="8" t="s">
        <v>47599</v>
      </c>
      <c r="J9385" s="5" t="s">
        <v>108</v>
      </c>
      <c r="K9385" s="4" t="s">
        <v>42</v>
      </c>
    </row>
    <row r="9386">
      <c r="A9386" s="4">
        <v>1809.0</v>
      </c>
      <c r="B9386" s="5" t="s">
        <v>47600</v>
      </c>
      <c r="C9386" s="5" t="s">
        <v>47601</v>
      </c>
      <c r="D9386" s="6" t="s">
        <v>47400</v>
      </c>
      <c r="E9386" s="5" t="s">
        <v>3119</v>
      </c>
      <c r="F9386" s="5" t="s">
        <v>3120</v>
      </c>
      <c r="G9386" s="6" t="s">
        <v>47602</v>
      </c>
      <c r="H9386" s="7" t="s">
        <v>47603</v>
      </c>
      <c r="I9386" s="8" t="s">
        <v>47604</v>
      </c>
      <c r="J9386" s="5" t="s">
        <v>93</v>
      </c>
      <c r="K9386" s="5" t="s">
        <v>1421</v>
      </c>
    </row>
    <row r="9387">
      <c r="A9387" s="4">
        <v>1808.0</v>
      </c>
      <c r="B9387" s="5" t="s">
        <v>47605</v>
      </c>
      <c r="C9387" s="5" t="s">
        <v>47606</v>
      </c>
      <c r="D9387" s="6" t="s">
        <v>47400</v>
      </c>
      <c r="E9387" s="5" t="s">
        <v>3119</v>
      </c>
      <c r="F9387" s="5" t="s">
        <v>3120</v>
      </c>
      <c r="G9387" s="6" t="s">
        <v>47607</v>
      </c>
      <c r="H9387" s="7" t="s">
        <v>47608</v>
      </c>
      <c r="I9387" s="8" t="s">
        <v>47609</v>
      </c>
      <c r="J9387" s="5" t="s">
        <v>93</v>
      </c>
      <c r="K9387" s="5" t="s">
        <v>764</v>
      </c>
    </row>
    <row r="9388">
      <c r="A9388" s="4">
        <v>1807.0</v>
      </c>
      <c r="B9388" s="5" t="s">
        <v>47610</v>
      </c>
      <c r="C9388" s="5" t="s">
        <v>47611</v>
      </c>
      <c r="D9388" s="6" t="s">
        <v>45915</v>
      </c>
      <c r="E9388" s="5" t="s">
        <v>3119</v>
      </c>
      <c r="F9388" s="5" t="s">
        <v>3120</v>
      </c>
      <c r="G9388" s="6" t="s">
        <v>47612</v>
      </c>
      <c r="H9388" s="5" t="s">
        <v>47613</v>
      </c>
      <c r="I9388" s="8" t="s">
        <v>47614</v>
      </c>
      <c r="J9388" s="5" t="s">
        <v>93</v>
      </c>
      <c r="K9388" s="5" t="s">
        <v>5713</v>
      </c>
    </row>
    <row r="9389">
      <c r="A9389" s="4">
        <v>1806.0</v>
      </c>
      <c r="B9389" s="5" t="s">
        <v>47615</v>
      </c>
      <c r="C9389" s="5" t="s">
        <v>47616</v>
      </c>
      <c r="D9389" s="6" t="s">
        <v>46164</v>
      </c>
      <c r="E9389" s="5" t="s">
        <v>46138</v>
      </c>
      <c r="F9389" s="5" t="s">
        <v>3120</v>
      </c>
      <c r="G9389" s="6" t="s">
        <v>47617</v>
      </c>
      <c r="H9389" s="5" t="s">
        <v>47618</v>
      </c>
      <c r="I9389" s="8" t="s">
        <v>47619</v>
      </c>
      <c r="J9389" s="5" t="s">
        <v>18</v>
      </c>
      <c r="K9389" s="5" t="s">
        <v>66</v>
      </c>
    </row>
    <row r="9390">
      <c r="A9390" s="4">
        <v>1805.0</v>
      </c>
      <c r="B9390" s="5" t="s">
        <v>47620</v>
      </c>
      <c r="C9390" s="5" t="s">
        <v>47621</v>
      </c>
      <c r="D9390" s="6" t="s">
        <v>46913</v>
      </c>
      <c r="E9390" s="5" t="s">
        <v>45990</v>
      </c>
      <c r="F9390" s="5" t="s">
        <v>3120</v>
      </c>
      <c r="G9390" s="6" t="s">
        <v>47622</v>
      </c>
      <c r="H9390" s="7" t="s">
        <v>47623</v>
      </c>
      <c r="I9390" s="8" t="str">
        <f>LOWER(SUBSTITUTE(SUBSTITUTE(SUBSTITUTE(SUBSTITUTE(SUBSTITUTE(SUBSTITUTE(SUBSTITUTE(B9390,"S.L.",""),"SL",""),"S.A.",""),"SA","")," ",""),".",""),",",""))&amp;".com"</f>
        <v>bluedolphinhotelandadministrationfuerteventura.com</v>
      </c>
      <c r="J9390" s="5" t="s">
        <v>18</v>
      </c>
      <c r="K9390" s="4" t="s">
        <v>42</v>
      </c>
    </row>
    <row r="9391">
      <c r="A9391" s="4">
        <v>1804.0</v>
      </c>
      <c r="B9391" s="5" t="s">
        <v>47624</v>
      </c>
      <c r="C9391" s="5" t="s">
        <v>47625</v>
      </c>
      <c r="D9391" s="6" t="s">
        <v>46913</v>
      </c>
      <c r="E9391" s="5" t="s">
        <v>45990</v>
      </c>
      <c r="F9391" s="5" t="s">
        <v>3120</v>
      </c>
      <c r="G9391" s="6" t="s">
        <v>47622</v>
      </c>
      <c r="H9391" s="5" t="s">
        <v>47626</v>
      </c>
      <c r="I9391" s="8" t="s">
        <v>30403</v>
      </c>
      <c r="J9391" s="5" t="s">
        <v>18</v>
      </c>
      <c r="K9391" s="5" t="s">
        <v>47627</v>
      </c>
    </row>
    <row r="9392">
      <c r="A9392" s="4">
        <v>1803.0</v>
      </c>
      <c r="B9392" s="5" t="s">
        <v>47628</v>
      </c>
      <c r="C9392" s="5" t="s">
        <v>47629</v>
      </c>
      <c r="D9392" s="6" t="s">
        <v>46913</v>
      </c>
      <c r="E9392" s="5" t="s">
        <v>45990</v>
      </c>
      <c r="F9392" s="5" t="s">
        <v>3120</v>
      </c>
      <c r="G9392" s="6" t="s">
        <v>47630</v>
      </c>
      <c r="H9392" s="5" t="s">
        <v>47631</v>
      </c>
      <c r="I9392" s="8" t="s">
        <v>47632</v>
      </c>
      <c r="J9392" s="5" t="s">
        <v>93</v>
      </c>
      <c r="K9392" s="5" t="s">
        <v>21308</v>
      </c>
    </row>
    <row r="9393">
      <c r="A9393" s="4">
        <v>1802.0</v>
      </c>
      <c r="B9393" s="5" t="s">
        <v>47633</v>
      </c>
      <c r="C9393" s="5" t="s">
        <v>47634</v>
      </c>
      <c r="D9393" s="6" t="s">
        <v>46042</v>
      </c>
      <c r="E9393" s="5" t="s">
        <v>45990</v>
      </c>
      <c r="F9393" s="5" t="s">
        <v>3120</v>
      </c>
      <c r="G9393" s="6" t="s">
        <v>47635</v>
      </c>
      <c r="H9393" s="5" t="s">
        <v>47636</v>
      </c>
      <c r="I9393" s="8" t="s">
        <v>21676</v>
      </c>
      <c r="J9393" s="5" t="s">
        <v>51</v>
      </c>
      <c r="K9393" s="4" t="s">
        <v>42</v>
      </c>
    </row>
    <row r="9394">
      <c r="A9394" s="4">
        <v>1801.0</v>
      </c>
      <c r="B9394" s="5" t="s">
        <v>47637</v>
      </c>
      <c r="C9394" s="5" t="s">
        <v>47638</v>
      </c>
      <c r="D9394" s="6" t="s">
        <v>46913</v>
      </c>
      <c r="E9394" s="5" t="s">
        <v>45990</v>
      </c>
      <c r="F9394" s="5" t="s">
        <v>3120</v>
      </c>
      <c r="G9394" s="6" t="s">
        <v>47639</v>
      </c>
      <c r="H9394" s="5" t="s">
        <v>47640</v>
      </c>
      <c r="I9394" s="8" t="s">
        <v>47641</v>
      </c>
      <c r="J9394" s="5" t="s">
        <v>51</v>
      </c>
      <c r="K9394" s="5" t="s">
        <v>201</v>
      </c>
    </row>
    <row r="9395">
      <c r="A9395" s="4">
        <v>1800.0</v>
      </c>
      <c r="B9395" s="5" t="s">
        <v>47642</v>
      </c>
      <c r="C9395" s="5" t="s">
        <v>47643</v>
      </c>
      <c r="D9395" s="6" t="s">
        <v>46913</v>
      </c>
      <c r="E9395" s="5" t="s">
        <v>45990</v>
      </c>
      <c r="F9395" s="5" t="s">
        <v>3120</v>
      </c>
      <c r="G9395" s="6" t="s">
        <v>47644</v>
      </c>
      <c r="H9395" s="7" t="s">
        <v>47645</v>
      </c>
      <c r="I9395" s="8" t="str">
        <f>LOWER(SUBSTITUTE(SUBSTITUTE(SUBSTITUTE(SUBSTITUTE(SUBSTITUTE(SUBSTITUTE(SUBSTITUTE(B9395,"S.L.",""),"SL",""),"S.A.",""),"SA","")," ",""),".",""),",",""))&amp;".com"</f>
        <v>igramarexplotacionesu.com</v>
      </c>
      <c r="J9395" s="5" t="s">
        <v>108</v>
      </c>
      <c r="K9395" s="4" t="s">
        <v>42</v>
      </c>
    </row>
    <row r="9396">
      <c r="A9396" s="4">
        <v>1799.0</v>
      </c>
      <c r="B9396" s="5" t="s">
        <v>47646</v>
      </c>
      <c r="C9396" s="5" t="s">
        <v>47647</v>
      </c>
      <c r="D9396" s="6" t="s">
        <v>46913</v>
      </c>
      <c r="E9396" s="5" t="s">
        <v>45990</v>
      </c>
      <c r="F9396" s="5" t="s">
        <v>3120</v>
      </c>
      <c r="G9396" s="6" t="s">
        <v>47648</v>
      </c>
      <c r="H9396" s="5" t="s">
        <v>47649</v>
      </c>
      <c r="I9396" s="8" t="s">
        <v>15941</v>
      </c>
      <c r="J9396" s="5" t="s">
        <v>51</v>
      </c>
      <c r="K9396" s="5" t="s">
        <v>18950</v>
      </c>
    </row>
    <row r="9397">
      <c r="A9397" s="4">
        <v>1798.0</v>
      </c>
      <c r="B9397" s="5" t="s">
        <v>47650</v>
      </c>
      <c r="C9397" s="5" t="s">
        <v>47651</v>
      </c>
      <c r="D9397" s="6" t="s">
        <v>46109</v>
      </c>
      <c r="E9397" s="5" t="s">
        <v>46110</v>
      </c>
      <c r="F9397" s="5" t="s">
        <v>3120</v>
      </c>
      <c r="G9397" s="6" t="s">
        <v>47652</v>
      </c>
      <c r="H9397" s="5" t="s">
        <v>47653</v>
      </c>
      <c r="I9397" s="8" t="s">
        <v>47654</v>
      </c>
      <c r="J9397" s="5" t="s">
        <v>42</v>
      </c>
      <c r="K9397" s="5" t="s">
        <v>10110</v>
      </c>
    </row>
    <row r="9398">
      <c r="A9398" s="4">
        <v>1797.0</v>
      </c>
      <c r="B9398" s="5" t="s">
        <v>47655</v>
      </c>
      <c r="C9398" s="5" t="s">
        <v>47656</v>
      </c>
      <c r="D9398" s="6" t="s">
        <v>46109</v>
      </c>
      <c r="E9398" s="5" t="s">
        <v>46110</v>
      </c>
      <c r="F9398" s="5" t="s">
        <v>3120</v>
      </c>
      <c r="G9398" s="6" t="s">
        <v>47657</v>
      </c>
      <c r="H9398" s="5" t="s">
        <v>47658</v>
      </c>
      <c r="I9398" s="9" t="s">
        <v>47659</v>
      </c>
      <c r="J9398" s="5" t="s">
        <v>18</v>
      </c>
      <c r="K9398" s="5" t="s">
        <v>375</v>
      </c>
    </row>
    <row r="9399">
      <c r="A9399" s="4">
        <v>1796.0</v>
      </c>
      <c r="B9399" s="5" t="s">
        <v>47660</v>
      </c>
      <c r="C9399" s="5" t="s">
        <v>47661</v>
      </c>
      <c r="D9399" s="6" t="s">
        <v>46109</v>
      </c>
      <c r="E9399" s="5" t="s">
        <v>46110</v>
      </c>
      <c r="F9399" s="5" t="s">
        <v>3120</v>
      </c>
      <c r="G9399" s="6" t="s">
        <v>47662</v>
      </c>
      <c r="H9399" s="5" t="s">
        <v>47663</v>
      </c>
      <c r="I9399" s="9" t="s">
        <v>47664</v>
      </c>
      <c r="J9399" s="5" t="s">
        <v>42</v>
      </c>
      <c r="K9399" s="4" t="s">
        <v>42</v>
      </c>
    </row>
    <row r="9400">
      <c r="A9400" s="4">
        <v>1795.0</v>
      </c>
      <c r="B9400" s="5" t="s">
        <v>47665</v>
      </c>
      <c r="C9400" s="5" t="s">
        <v>47666</v>
      </c>
      <c r="D9400" s="6" t="s">
        <v>46109</v>
      </c>
      <c r="E9400" s="5" t="s">
        <v>46110</v>
      </c>
      <c r="F9400" s="5" t="s">
        <v>3120</v>
      </c>
      <c r="G9400" s="6" t="s">
        <v>47667</v>
      </c>
      <c r="H9400" s="5" t="s">
        <v>47668</v>
      </c>
      <c r="I9400" s="8" t="s">
        <v>17781</v>
      </c>
      <c r="J9400" s="5" t="s">
        <v>18</v>
      </c>
      <c r="K9400" s="5" t="s">
        <v>7842</v>
      </c>
    </row>
    <row r="9401">
      <c r="A9401" s="4">
        <v>1794.0</v>
      </c>
      <c r="B9401" s="5" t="s">
        <v>47669</v>
      </c>
      <c r="C9401" s="5" t="s">
        <v>47670</v>
      </c>
      <c r="D9401" s="6" t="s">
        <v>46109</v>
      </c>
      <c r="E9401" s="5" t="s">
        <v>46110</v>
      </c>
      <c r="F9401" s="5" t="s">
        <v>3120</v>
      </c>
      <c r="G9401" s="6" t="s">
        <v>47671</v>
      </c>
      <c r="H9401" s="7" t="s">
        <v>47672</v>
      </c>
      <c r="I9401" s="8" t="str">
        <f>LOWER(SUBSTITUTE(SUBSTITUTE(SUBSTITUTE(SUBSTITUTE(SUBSTITUTE(SUBSTITUTE(SUBSTITUTE(B9401,"S.L.",""),"SL",""),"S.A.",""),"SA","")," ",""),".",""),",",""))&amp;".com"</f>
        <v>caletadorada.com</v>
      </c>
      <c r="J9401" s="5" t="s">
        <v>42</v>
      </c>
      <c r="K9401" s="5" t="s">
        <v>529</v>
      </c>
    </row>
    <row r="9402">
      <c r="A9402" s="4">
        <v>1793.0</v>
      </c>
      <c r="B9402" s="5" t="s">
        <v>47673</v>
      </c>
      <c r="C9402" s="5" t="s">
        <v>47674</v>
      </c>
      <c r="D9402" s="6" t="s">
        <v>46109</v>
      </c>
      <c r="E9402" s="5" t="s">
        <v>46110</v>
      </c>
      <c r="F9402" s="5" t="s">
        <v>3120</v>
      </c>
      <c r="G9402" s="6" t="s">
        <v>47675</v>
      </c>
      <c r="H9402" s="5" t="s">
        <v>47676</v>
      </c>
      <c r="I9402" s="8" t="s">
        <v>47677</v>
      </c>
      <c r="J9402" s="5" t="s">
        <v>93</v>
      </c>
      <c r="K9402" s="5" t="s">
        <v>47678</v>
      </c>
    </row>
    <row r="9403">
      <c r="A9403" s="4">
        <v>1792.0</v>
      </c>
      <c r="B9403" s="5" t="s">
        <v>47679</v>
      </c>
      <c r="C9403" s="5" t="s">
        <v>47674</v>
      </c>
      <c r="D9403" s="6" t="s">
        <v>46109</v>
      </c>
      <c r="E9403" s="5" t="s">
        <v>46110</v>
      </c>
      <c r="F9403" s="5" t="s">
        <v>3120</v>
      </c>
      <c r="G9403" s="6" t="s">
        <v>47680</v>
      </c>
      <c r="H9403" s="5" t="s">
        <v>47681</v>
      </c>
      <c r="I9403" s="8" t="s">
        <v>47682</v>
      </c>
      <c r="J9403" s="5" t="s">
        <v>108</v>
      </c>
      <c r="K9403" s="5" t="s">
        <v>47683</v>
      </c>
    </row>
    <row r="9404">
      <c r="A9404" s="4">
        <v>1791.0</v>
      </c>
      <c r="B9404" s="5" t="s">
        <v>47684</v>
      </c>
      <c r="C9404" s="5" t="s">
        <v>47685</v>
      </c>
      <c r="D9404" s="6" t="s">
        <v>46109</v>
      </c>
      <c r="E9404" s="5" t="s">
        <v>46110</v>
      </c>
      <c r="F9404" s="5" t="s">
        <v>3120</v>
      </c>
      <c r="G9404" s="6" t="s">
        <v>47686</v>
      </c>
      <c r="H9404" s="5" t="s">
        <v>47687</v>
      </c>
      <c r="I9404" s="9" t="s">
        <v>47688</v>
      </c>
      <c r="J9404" s="5" t="s">
        <v>42</v>
      </c>
      <c r="K9404" s="4" t="s">
        <v>42</v>
      </c>
    </row>
    <row r="9405">
      <c r="A9405" s="4">
        <v>1790.0</v>
      </c>
      <c r="B9405" s="5" t="s">
        <v>47689</v>
      </c>
      <c r="C9405" s="5" t="s">
        <v>47690</v>
      </c>
      <c r="D9405" s="6" t="s">
        <v>46109</v>
      </c>
      <c r="E9405" s="5" t="s">
        <v>46110</v>
      </c>
      <c r="F9405" s="5" t="s">
        <v>3120</v>
      </c>
      <c r="G9405" s="6" t="s">
        <v>47691</v>
      </c>
      <c r="H9405" s="5" t="s">
        <v>47692</v>
      </c>
      <c r="I9405" s="8" t="s">
        <v>47693</v>
      </c>
      <c r="J9405" s="5" t="s">
        <v>108</v>
      </c>
      <c r="K9405" s="5" t="s">
        <v>21712</v>
      </c>
    </row>
    <row r="9406">
      <c r="A9406" s="4">
        <v>1789.0</v>
      </c>
      <c r="B9406" s="5" t="s">
        <v>47694</v>
      </c>
      <c r="C9406" s="5" t="s">
        <v>47695</v>
      </c>
      <c r="D9406" s="6" t="s">
        <v>46095</v>
      </c>
      <c r="E9406" s="5" t="s">
        <v>46096</v>
      </c>
      <c r="F9406" s="5" t="s">
        <v>3120</v>
      </c>
      <c r="G9406" s="6" t="s">
        <v>47696</v>
      </c>
      <c r="H9406" s="7" t="s">
        <v>47697</v>
      </c>
      <c r="I9406" s="4" t="str">
        <f>LOWER(SUBSTITUTE(SUBSTITUTE(SUBSTITUTE(SUBSTITUTE(SUBSTITUTE(SUBSTITUTE(SUBSTITUTE(B9406,"S.L.",""),"SL",""),"S.A.",""),"SA","")," ",""),".",""),",",""))&amp;".com"</f>
        <v>tofio&amp;resortbahíaplaya.com</v>
      </c>
      <c r="J9406" s="5" t="s">
        <v>51</v>
      </c>
      <c r="K9406" s="5" t="s">
        <v>15027</v>
      </c>
    </row>
    <row r="9407">
      <c r="A9407" s="4">
        <v>1788.0</v>
      </c>
      <c r="B9407" s="5" t="s">
        <v>47698</v>
      </c>
      <c r="C9407" s="5" t="s">
        <v>47699</v>
      </c>
      <c r="D9407" s="6" t="s">
        <v>46095</v>
      </c>
      <c r="E9407" s="5" t="s">
        <v>46096</v>
      </c>
      <c r="F9407" s="5" t="s">
        <v>3120</v>
      </c>
      <c r="G9407" s="6" t="s">
        <v>47700</v>
      </c>
      <c r="H9407" s="5" t="s">
        <v>46906</v>
      </c>
      <c r="I9407" s="8" t="s">
        <v>46907</v>
      </c>
      <c r="J9407" s="5" t="s">
        <v>42</v>
      </c>
      <c r="K9407" s="5" t="s">
        <v>11049</v>
      </c>
    </row>
    <row r="9408">
      <c r="A9408" s="4">
        <v>1787.0</v>
      </c>
      <c r="B9408" s="5" t="s">
        <v>47701</v>
      </c>
      <c r="C9408" s="5" t="s">
        <v>47702</v>
      </c>
      <c r="D9408" s="6" t="s">
        <v>46109</v>
      </c>
      <c r="E9408" s="5" t="s">
        <v>46110</v>
      </c>
      <c r="F9408" s="5" t="s">
        <v>3120</v>
      </c>
      <c r="G9408" s="6" t="s">
        <v>47703</v>
      </c>
      <c r="H9408" s="5" t="s">
        <v>47704</v>
      </c>
      <c r="I9408" s="8" t="s">
        <v>47705</v>
      </c>
      <c r="J9408" s="5" t="s">
        <v>42</v>
      </c>
      <c r="K9408" s="5" t="s">
        <v>10090</v>
      </c>
    </row>
    <row r="9409">
      <c r="A9409" s="4">
        <v>1786.0</v>
      </c>
      <c r="B9409" s="5" t="s">
        <v>47706</v>
      </c>
      <c r="C9409" s="5" t="s">
        <v>47707</v>
      </c>
      <c r="D9409" s="6" t="s">
        <v>46109</v>
      </c>
      <c r="E9409" s="5" t="s">
        <v>46110</v>
      </c>
      <c r="F9409" s="5" t="s">
        <v>3120</v>
      </c>
      <c r="G9409" s="6" t="s">
        <v>47708</v>
      </c>
      <c r="H9409" s="7" t="s">
        <v>47709</v>
      </c>
      <c r="I9409" s="8" t="s">
        <v>47710</v>
      </c>
      <c r="J9409" s="5" t="s">
        <v>42</v>
      </c>
      <c r="K9409" s="5" t="s">
        <v>16111</v>
      </c>
    </row>
    <row r="9410">
      <c r="A9410" s="4">
        <v>1785.0</v>
      </c>
      <c r="B9410" s="5" t="s">
        <v>47711</v>
      </c>
      <c r="C9410" s="5" t="s">
        <v>47712</v>
      </c>
      <c r="D9410" s="6" t="s">
        <v>45921</v>
      </c>
      <c r="E9410" s="5" t="s">
        <v>45922</v>
      </c>
      <c r="F9410" s="5" t="s">
        <v>3120</v>
      </c>
      <c r="G9410" s="6" t="s">
        <v>47713</v>
      </c>
      <c r="H9410" s="5" t="s">
        <v>47714</v>
      </c>
      <c r="I9410" s="8" t="s">
        <v>47715</v>
      </c>
      <c r="J9410" s="5" t="s">
        <v>42</v>
      </c>
      <c r="K9410" s="4" t="s">
        <v>42</v>
      </c>
    </row>
    <row r="9411">
      <c r="A9411" s="4">
        <v>1784.0</v>
      </c>
      <c r="B9411" s="5" t="s">
        <v>47716</v>
      </c>
      <c r="C9411" s="5" t="s">
        <v>47717</v>
      </c>
      <c r="D9411" s="6" t="s">
        <v>45921</v>
      </c>
      <c r="E9411" s="5" t="s">
        <v>45922</v>
      </c>
      <c r="F9411" s="5" t="s">
        <v>3120</v>
      </c>
      <c r="G9411" s="6" t="s">
        <v>47718</v>
      </c>
      <c r="H9411" s="5" t="s">
        <v>16103</v>
      </c>
      <c r="I9411" s="8" t="s">
        <v>16069</v>
      </c>
      <c r="J9411" s="5" t="s">
        <v>93</v>
      </c>
      <c r="K9411" s="5" t="s">
        <v>4679</v>
      </c>
    </row>
    <row r="9412">
      <c r="A9412" s="4">
        <v>1782.0</v>
      </c>
      <c r="B9412" s="5" t="s">
        <v>47719</v>
      </c>
      <c r="C9412" s="5" t="s">
        <v>47720</v>
      </c>
      <c r="D9412" s="6" t="s">
        <v>45921</v>
      </c>
      <c r="E9412" s="5" t="s">
        <v>45922</v>
      </c>
      <c r="F9412" s="5" t="s">
        <v>3120</v>
      </c>
      <c r="G9412" s="6" t="s">
        <v>47721</v>
      </c>
      <c r="H9412" s="5" t="s">
        <v>47722</v>
      </c>
      <c r="I9412" s="8" t="s">
        <v>18082</v>
      </c>
      <c r="J9412" s="5" t="s">
        <v>42</v>
      </c>
      <c r="K9412" s="5" t="s">
        <v>14890</v>
      </c>
    </row>
    <row r="9413">
      <c r="A9413" s="4">
        <v>1783.0</v>
      </c>
      <c r="B9413" s="5" t="s">
        <v>47723</v>
      </c>
      <c r="C9413" s="5" t="s">
        <v>47724</v>
      </c>
      <c r="D9413" s="6" t="s">
        <v>45921</v>
      </c>
      <c r="E9413" s="5" t="s">
        <v>45922</v>
      </c>
      <c r="F9413" s="5" t="s">
        <v>3120</v>
      </c>
      <c r="G9413" s="6" t="s">
        <v>47721</v>
      </c>
      <c r="H9413" s="5" t="s">
        <v>47722</v>
      </c>
      <c r="I9413" s="8" t="s">
        <v>18082</v>
      </c>
      <c r="J9413" s="5" t="s">
        <v>18</v>
      </c>
      <c r="K9413" s="5" t="s">
        <v>2668</v>
      </c>
    </row>
    <row r="9414">
      <c r="A9414" s="4">
        <v>1781.0</v>
      </c>
      <c r="B9414" s="5" t="s">
        <v>47725</v>
      </c>
      <c r="C9414" s="5" t="s">
        <v>47726</v>
      </c>
      <c r="D9414" s="6" t="s">
        <v>45921</v>
      </c>
      <c r="E9414" s="5" t="s">
        <v>45922</v>
      </c>
      <c r="F9414" s="5" t="s">
        <v>3120</v>
      </c>
      <c r="G9414" s="6" t="s">
        <v>47721</v>
      </c>
      <c r="H9414" s="5" t="s">
        <v>47727</v>
      </c>
      <c r="I9414" s="8" t="s">
        <v>18082</v>
      </c>
      <c r="J9414" s="5" t="s">
        <v>108</v>
      </c>
      <c r="K9414" s="5" t="s">
        <v>14890</v>
      </c>
    </row>
    <row r="9415">
      <c r="A9415" s="4">
        <v>1780.0</v>
      </c>
      <c r="B9415" s="5" t="s">
        <v>47728</v>
      </c>
      <c r="C9415" s="5" t="s">
        <v>47729</v>
      </c>
      <c r="D9415" s="6" t="s">
        <v>45921</v>
      </c>
      <c r="E9415" s="5" t="s">
        <v>45922</v>
      </c>
      <c r="F9415" s="5" t="s">
        <v>3120</v>
      </c>
      <c r="G9415" s="6" t="s">
        <v>47730</v>
      </c>
      <c r="H9415" s="7" t="s">
        <v>47731</v>
      </c>
      <c r="I9415" s="8" t="str">
        <f>LOWER(SUBSTITUTE(SUBSTITUTE(SUBSTITUTE(SUBSTITUTE(SUBSTITUTE(SUBSTITUTE(SUBSTITUTE(B9415,"S.L.",""),"SL",""),"S.A.",""),"SA","")," ",""),".",""),",",""))&amp;".com"</f>
        <v>lopenbaobabresort.com</v>
      </c>
      <c r="J9415" s="5" t="s">
        <v>42</v>
      </c>
      <c r="K9415" s="5" t="s">
        <v>47732</v>
      </c>
    </row>
    <row r="9416">
      <c r="A9416" s="4">
        <v>1779.0</v>
      </c>
      <c r="B9416" s="5" t="s">
        <v>47733</v>
      </c>
      <c r="C9416" s="5" t="s">
        <v>47734</v>
      </c>
      <c r="D9416" s="6" t="s">
        <v>46493</v>
      </c>
      <c r="E9416" s="5" t="s">
        <v>46477</v>
      </c>
      <c r="F9416" s="5" t="s">
        <v>3120</v>
      </c>
      <c r="G9416" s="6" t="s">
        <v>47735</v>
      </c>
      <c r="H9416" s="5" t="s">
        <v>47736</v>
      </c>
      <c r="I9416" s="9" t="s">
        <v>47737</v>
      </c>
      <c r="J9416" s="5" t="s">
        <v>51</v>
      </c>
      <c r="K9416" s="4" t="s">
        <v>42</v>
      </c>
    </row>
    <row r="9417">
      <c r="A9417" s="4">
        <v>1778.0</v>
      </c>
      <c r="B9417" s="5" t="s">
        <v>47738</v>
      </c>
      <c r="C9417" s="5" t="s">
        <v>47739</v>
      </c>
      <c r="D9417" s="6" t="s">
        <v>46493</v>
      </c>
      <c r="E9417" s="5" t="s">
        <v>46477</v>
      </c>
      <c r="F9417" s="5" t="s">
        <v>3120</v>
      </c>
      <c r="G9417" s="6" t="s">
        <v>47740</v>
      </c>
      <c r="H9417" s="5" t="s">
        <v>47741</v>
      </c>
      <c r="I9417" s="8" t="s">
        <v>46851</v>
      </c>
      <c r="J9417" s="5" t="s">
        <v>18</v>
      </c>
      <c r="K9417" s="4" t="s">
        <v>42</v>
      </c>
    </row>
    <row r="9418">
      <c r="A9418" s="4">
        <v>1774.0</v>
      </c>
      <c r="B9418" s="5" t="s">
        <v>47742</v>
      </c>
      <c r="C9418" s="5" t="s">
        <v>47743</v>
      </c>
      <c r="D9418" s="6" t="s">
        <v>46476</v>
      </c>
      <c r="E9418" s="5" t="s">
        <v>46477</v>
      </c>
      <c r="F9418" s="5" t="s">
        <v>3120</v>
      </c>
      <c r="G9418" s="6" t="s">
        <v>47744</v>
      </c>
      <c r="H9418" s="5" t="s">
        <v>47745</v>
      </c>
      <c r="I9418" s="8" t="s">
        <v>47746</v>
      </c>
      <c r="J9418" s="5" t="s">
        <v>18</v>
      </c>
      <c r="K9418" s="4" t="s">
        <v>42</v>
      </c>
    </row>
    <row r="9419">
      <c r="A9419" s="4">
        <v>1775.0</v>
      </c>
      <c r="B9419" s="5" t="s">
        <v>47747</v>
      </c>
      <c r="C9419" s="5" t="s">
        <v>47748</v>
      </c>
      <c r="D9419" s="6" t="s">
        <v>46476</v>
      </c>
      <c r="E9419" s="5" t="s">
        <v>46477</v>
      </c>
      <c r="F9419" s="5" t="s">
        <v>3120</v>
      </c>
      <c r="G9419" s="6" t="s">
        <v>47744</v>
      </c>
      <c r="H9419" s="5" t="s">
        <v>47745</v>
      </c>
      <c r="I9419" s="8" t="s">
        <v>47746</v>
      </c>
      <c r="J9419" s="5" t="s">
        <v>108</v>
      </c>
      <c r="K9419" s="4" t="s">
        <v>42</v>
      </c>
    </row>
    <row r="9420">
      <c r="A9420" s="4">
        <v>1776.0</v>
      </c>
      <c r="B9420" s="5" t="s">
        <v>47749</v>
      </c>
      <c r="C9420" s="5" t="s">
        <v>47750</v>
      </c>
      <c r="D9420" s="6" t="s">
        <v>46476</v>
      </c>
      <c r="E9420" s="5" t="s">
        <v>46477</v>
      </c>
      <c r="F9420" s="5" t="s">
        <v>3120</v>
      </c>
      <c r="G9420" s="6" t="s">
        <v>47744</v>
      </c>
      <c r="H9420" s="5" t="s">
        <v>47745</v>
      </c>
      <c r="I9420" s="8" t="s">
        <v>47746</v>
      </c>
      <c r="J9420" s="5" t="s">
        <v>42</v>
      </c>
      <c r="K9420" s="4" t="s">
        <v>42</v>
      </c>
    </row>
    <row r="9421">
      <c r="A9421" s="4">
        <v>1777.0</v>
      </c>
      <c r="B9421" s="5" t="s">
        <v>47751</v>
      </c>
      <c r="C9421" s="5" t="s">
        <v>47752</v>
      </c>
      <c r="D9421" s="6" t="s">
        <v>46476</v>
      </c>
      <c r="E9421" s="5" t="s">
        <v>46477</v>
      </c>
      <c r="F9421" s="5" t="s">
        <v>3120</v>
      </c>
      <c r="G9421" s="6" t="s">
        <v>47744</v>
      </c>
      <c r="H9421" s="5" t="s">
        <v>47745</v>
      </c>
      <c r="I9421" s="8" t="s">
        <v>47746</v>
      </c>
      <c r="J9421" s="5" t="s">
        <v>42</v>
      </c>
      <c r="K9421" s="4" t="s">
        <v>42</v>
      </c>
    </row>
    <row r="9422">
      <c r="A9422" s="4">
        <v>1773.0</v>
      </c>
      <c r="B9422" s="5" t="s">
        <v>47753</v>
      </c>
      <c r="C9422" s="5" t="s">
        <v>47754</v>
      </c>
      <c r="D9422" s="6" t="s">
        <v>47755</v>
      </c>
      <c r="E9422" s="5" t="s">
        <v>46477</v>
      </c>
      <c r="F9422" s="5" t="s">
        <v>3120</v>
      </c>
      <c r="G9422" s="6" t="s">
        <v>47756</v>
      </c>
      <c r="H9422" s="5" t="s">
        <v>47745</v>
      </c>
      <c r="I9422" s="8" t="s">
        <v>47746</v>
      </c>
      <c r="J9422" s="5" t="s">
        <v>18</v>
      </c>
      <c r="K9422" s="4" t="s">
        <v>42</v>
      </c>
    </row>
    <row r="9423">
      <c r="A9423" s="4">
        <v>1772.0</v>
      </c>
      <c r="B9423" s="5" t="s">
        <v>47757</v>
      </c>
      <c r="C9423" s="5" t="s">
        <v>47758</v>
      </c>
      <c r="D9423" s="6" t="s">
        <v>46476</v>
      </c>
      <c r="E9423" s="5" t="s">
        <v>46477</v>
      </c>
      <c r="F9423" s="5" t="s">
        <v>3120</v>
      </c>
      <c r="G9423" s="6" t="s">
        <v>47759</v>
      </c>
      <c r="H9423" s="5" t="s">
        <v>47760</v>
      </c>
      <c r="I9423" s="8" t="s">
        <v>46509</v>
      </c>
      <c r="J9423" s="5" t="s">
        <v>51</v>
      </c>
      <c r="K9423" s="4" t="s">
        <v>42</v>
      </c>
    </row>
    <row r="9424">
      <c r="A9424" s="4">
        <v>1771.0</v>
      </c>
      <c r="B9424" s="5" t="s">
        <v>47761</v>
      </c>
      <c r="C9424" s="5" t="s">
        <v>47762</v>
      </c>
      <c r="D9424" s="6" t="s">
        <v>46476</v>
      </c>
      <c r="E9424" s="5" t="s">
        <v>46477</v>
      </c>
      <c r="F9424" s="5" t="s">
        <v>3120</v>
      </c>
      <c r="G9424" s="6" t="s">
        <v>47763</v>
      </c>
      <c r="H9424" s="5" t="s">
        <v>47764</v>
      </c>
      <c r="I9424" s="9" t="s">
        <v>47765</v>
      </c>
      <c r="J9424" s="5" t="s">
        <v>51</v>
      </c>
      <c r="K9424" s="5" t="s">
        <v>721</v>
      </c>
    </row>
    <row r="9425">
      <c r="A9425" s="4">
        <v>1770.0</v>
      </c>
      <c r="B9425" s="5" t="s">
        <v>47766</v>
      </c>
      <c r="C9425" s="5" t="s">
        <v>47767</v>
      </c>
      <c r="D9425" s="6" t="s">
        <v>46531</v>
      </c>
      <c r="E9425" s="5" t="s">
        <v>46477</v>
      </c>
      <c r="F9425" s="5" t="s">
        <v>3120</v>
      </c>
      <c r="G9425" s="6" t="s">
        <v>47768</v>
      </c>
      <c r="H9425" s="5" t="s">
        <v>47769</v>
      </c>
      <c r="I9425" s="8" t="s">
        <v>47770</v>
      </c>
      <c r="J9425" s="5" t="s">
        <v>18</v>
      </c>
      <c r="K9425" s="5" t="s">
        <v>17481</v>
      </c>
    </row>
    <row r="9426">
      <c r="A9426" s="4">
        <v>1768.0</v>
      </c>
      <c r="B9426" s="5" t="s">
        <v>47771</v>
      </c>
      <c r="C9426" s="5" t="s">
        <v>3174</v>
      </c>
      <c r="D9426" s="6" t="s">
        <v>46476</v>
      </c>
      <c r="E9426" s="5" t="s">
        <v>46477</v>
      </c>
      <c r="F9426" s="5" t="s">
        <v>3120</v>
      </c>
      <c r="G9426" s="6" t="s">
        <v>47772</v>
      </c>
      <c r="H9426" s="5" t="s">
        <v>47773</v>
      </c>
      <c r="I9426" s="8" t="s">
        <v>47774</v>
      </c>
      <c r="J9426" s="5" t="s">
        <v>18</v>
      </c>
      <c r="K9426" s="5" t="s">
        <v>16271</v>
      </c>
    </row>
    <row r="9427">
      <c r="A9427" s="4">
        <v>1769.0</v>
      </c>
      <c r="B9427" s="5" t="s">
        <v>47775</v>
      </c>
      <c r="C9427" s="5" t="s">
        <v>47776</v>
      </c>
      <c r="D9427" s="6" t="s">
        <v>46476</v>
      </c>
      <c r="E9427" s="5" t="s">
        <v>46477</v>
      </c>
      <c r="F9427" s="5" t="s">
        <v>3120</v>
      </c>
      <c r="G9427" s="6" t="s">
        <v>47772</v>
      </c>
      <c r="H9427" s="5" t="s">
        <v>47773</v>
      </c>
      <c r="I9427" s="8" t="s">
        <v>46509</v>
      </c>
      <c r="J9427" s="5" t="s">
        <v>42</v>
      </c>
      <c r="K9427" s="5" t="s">
        <v>16271</v>
      </c>
    </row>
    <row r="9428">
      <c r="A9428" s="4">
        <v>1767.0</v>
      </c>
      <c r="B9428" s="5" t="s">
        <v>47777</v>
      </c>
      <c r="C9428" s="5" t="s">
        <v>47778</v>
      </c>
      <c r="D9428" s="6" t="s">
        <v>45921</v>
      </c>
      <c r="E9428" s="5" t="s">
        <v>45922</v>
      </c>
      <c r="F9428" s="5" t="s">
        <v>3120</v>
      </c>
      <c r="G9428" s="6" t="s">
        <v>47779</v>
      </c>
      <c r="H9428" s="7" t="s">
        <v>47780</v>
      </c>
      <c r="I9428" s="8" t="str">
        <f>LOWER(SUBSTITUTE(SUBSTITUTE(SUBSTITUTE(SUBSTITUTE(SUBSTITUTE(SUBSTITUTE(SUBSTITUTE(B9428,"S.L.",""),"SL",""),"S.A.",""),"SA","")," ",""),".",""),",",""))&amp;".com"</f>
        <v>dunaoasispalace.com</v>
      </c>
      <c r="J9428" s="5" t="s">
        <v>18</v>
      </c>
      <c r="K9428" s="4" t="s">
        <v>42</v>
      </c>
    </row>
    <row r="9429">
      <c r="A9429" s="4">
        <v>1766.0</v>
      </c>
      <c r="B9429" s="5" t="s">
        <v>47781</v>
      </c>
      <c r="C9429" s="5" t="s">
        <v>47782</v>
      </c>
      <c r="D9429" s="6" t="s">
        <v>45921</v>
      </c>
      <c r="E9429" s="5" t="s">
        <v>45922</v>
      </c>
      <c r="F9429" s="5" t="s">
        <v>3120</v>
      </c>
      <c r="G9429" s="6" t="s">
        <v>47783</v>
      </c>
      <c r="H9429" s="5" t="s">
        <v>47784</v>
      </c>
      <c r="I9429" s="8" t="s">
        <v>16804</v>
      </c>
      <c r="J9429" s="5" t="s">
        <v>51</v>
      </c>
      <c r="K9429" s="5" t="s">
        <v>16280</v>
      </c>
    </row>
    <row r="9430">
      <c r="A9430" s="4">
        <v>1764.0</v>
      </c>
      <c r="B9430" s="5" t="s">
        <v>47785</v>
      </c>
      <c r="C9430" s="5" t="s">
        <v>47786</v>
      </c>
      <c r="D9430" s="6" t="s">
        <v>45921</v>
      </c>
      <c r="E9430" s="5" t="s">
        <v>45922</v>
      </c>
      <c r="F9430" s="5" t="s">
        <v>3120</v>
      </c>
      <c r="G9430" s="6" t="s">
        <v>47787</v>
      </c>
      <c r="H9430" s="5" t="s">
        <v>47788</v>
      </c>
      <c r="I9430" s="8" t="s">
        <v>10249</v>
      </c>
      <c r="J9430" s="5" t="s">
        <v>108</v>
      </c>
      <c r="K9430" s="5" t="s">
        <v>47789</v>
      </c>
    </row>
    <row r="9431">
      <c r="A9431" s="4">
        <v>1765.0</v>
      </c>
      <c r="B9431" s="5" t="s">
        <v>47790</v>
      </c>
      <c r="C9431" s="5" t="s">
        <v>47791</v>
      </c>
      <c r="D9431" s="6" t="s">
        <v>45921</v>
      </c>
      <c r="E9431" s="5" t="s">
        <v>45922</v>
      </c>
      <c r="F9431" s="5" t="s">
        <v>3120</v>
      </c>
      <c r="G9431" s="6" t="s">
        <v>47787</v>
      </c>
      <c r="H9431" s="7" t="s">
        <v>47792</v>
      </c>
      <c r="I9431" s="8" t="s">
        <v>46331</v>
      </c>
      <c r="J9431" s="5" t="s">
        <v>108</v>
      </c>
      <c r="K9431" s="5" t="s">
        <v>21323</v>
      </c>
    </row>
    <row r="9432">
      <c r="A9432" s="4">
        <v>1763.0</v>
      </c>
      <c r="B9432" s="5" t="s">
        <v>47793</v>
      </c>
      <c r="C9432" s="5" t="s">
        <v>47794</v>
      </c>
      <c r="D9432" s="6" t="s">
        <v>47795</v>
      </c>
      <c r="E9432" s="5" t="s">
        <v>45922</v>
      </c>
      <c r="F9432" s="5" t="s">
        <v>3120</v>
      </c>
      <c r="G9432" s="6" t="s">
        <v>47796</v>
      </c>
      <c r="H9432" s="7" t="s">
        <v>47797</v>
      </c>
      <c r="I9432" s="11" t="s">
        <v>47798</v>
      </c>
      <c r="J9432" s="5" t="s">
        <v>42</v>
      </c>
      <c r="K9432" s="4" t="s">
        <v>42</v>
      </c>
    </row>
    <row r="9433">
      <c r="A9433" s="4">
        <v>1762.0</v>
      </c>
      <c r="B9433" s="5" t="s">
        <v>47799</v>
      </c>
      <c r="C9433" s="5" t="s">
        <v>47800</v>
      </c>
      <c r="D9433" s="6" t="s">
        <v>45921</v>
      </c>
      <c r="E9433" s="5" t="s">
        <v>45922</v>
      </c>
      <c r="F9433" s="5" t="s">
        <v>3120</v>
      </c>
      <c r="G9433" s="6" t="s">
        <v>47801</v>
      </c>
      <c r="H9433" s="5" t="s">
        <v>46307</v>
      </c>
      <c r="I9433" s="8" t="s">
        <v>46308</v>
      </c>
      <c r="J9433" s="5" t="s">
        <v>108</v>
      </c>
      <c r="K9433" s="5" t="s">
        <v>15073</v>
      </c>
    </row>
    <row r="9434">
      <c r="A9434" s="4">
        <v>1761.0</v>
      </c>
      <c r="B9434" s="5" t="s">
        <v>47802</v>
      </c>
      <c r="C9434" s="5" t="s">
        <v>47803</v>
      </c>
      <c r="D9434" s="6" t="s">
        <v>45921</v>
      </c>
      <c r="E9434" s="5" t="s">
        <v>45922</v>
      </c>
      <c r="F9434" s="5" t="s">
        <v>3120</v>
      </c>
      <c r="G9434" s="6" t="s">
        <v>47804</v>
      </c>
      <c r="H9434" s="7" t="s">
        <v>47805</v>
      </c>
      <c r="I9434" s="8" t="s">
        <v>46293</v>
      </c>
      <c r="J9434" s="5" t="s">
        <v>93</v>
      </c>
      <c r="K9434" s="5" t="s">
        <v>19802</v>
      </c>
    </row>
    <row r="9435">
      <c r="A9435" s="4">
        <v>1760.0</v>
      </c>
      <c r="B9435" s="5" t="s">
        <v>47806</v>
      </c>
      <c r="C9435" s="5" t="s">
        <v>47807</v>
      </c>
      <c r="D9435" s="6" t="s">
        <v>45921</v>
      </c>
      <c r="E9435" s="5" t="s">
        <v>45922</v>
      </c>
      <c r="F9435" s="5" t="s">
        <v>3120</v>
      </c>
      <c r="G9435" s="6" t="s">
        <v>47808</v>
      </c>
      <c r="H9435" s="7" t="s">
        <v>47809</v>
      </c>
      <c r="I9435" s="8" t="s">
        <v>46293</v>
      </c>
      <c r="J9435" s="5" t="s">
        <v>42</v>
      </c>
      <c r="K9435" s="5" t="s">
        <v>19802</v>
      </c>
    </row>
    <row r="9436">
      <c r="A9436" s="4">
        <v>1759.0</v>
      </c>
      <c r="B9436" s="5" t="s">
        <v>47810</v>
      </c>
      <c r="C9436" s="5" t="s">
        <v>47811</v>
      </c>
      <c r="D9436" s="6" t="s">
        <v>45921</v>
      </c>
      <c r="E9436" s="5" t="s">
        <v>45922</v>
      </c>
      <c r="F9436" s="5" t="s">
        <v>3120</v>
      </c>
      <c r="G9436" s="6" t="s">
        <v>47812</v>
      </c>
      <c r="H9436" s="5" t="s">
        <v>47813</v>
      </c>
      <c r="I9436" s="8" t="s">
        <v>47814</v>
      </c>
      <c r="J9436" s="5" t="s">
        <v>18</v>
      </c>
      <c r="K9436" s="4" t="s">
        <v>42</v>
      </c>
    </row>
    <row r="9437">
      <c r="A9437" s="4">
        <v>1758.0</v>
      </c>
      <c r="B9437" s="5" t="s">
        <v>47815</v>
      </c>
      <c r="C9437" s="5" t="s">
        <v>47816</v>
      </c>
      <c r="D9437" s="6" t="s">
        <v>45921</v>
      </c>
      <c r="E9437" s="5" t="s">
        <v>45922</v>
      </c>
      <c r="F9437" s="5" t="s">
        <v>3120</v>
      </c>
      <c r="G9437" s="6" t="s">
        <v>47817</v>
      </c>
      <c r="H9437" s="7" t="s">
        <v>47818</v>
      </c>
      <c r="I9437" s="21" t="s">
        <v>46293</v>
      </c>
      <c r="J9437" s="5" t="s">
        <v>42</v>
      </c>
      <c r="K9437" s="5" t="s">
        <v>47819</v>
      </c>
    </row>
    <row r="9438">
      <c r="A9438" s="4">
        <v>1757.0</v>
      </c>
      <c r="B9438" s="5" t="s">
        <v>47820</v>
      </c>
      <c r="C9438" s="5" t="s">
        <v>47821</v>
      </c>
      <c r="D9438" s="6" t="s">
        <v>45921</v>
      </c>
      <c r="E9438" s="5" t="s">
        <v>45922</v>
      </c>
      <c r="F9438" s="5" t="s">
        <v>3120</v>
      </c>
      <c r="G9438" s="6" t="s">
        <v>47822</v>
      </c>
      <c r="H9438" s="5" t="s">
        <v>47823</v>
      </c>
      <c r="I9438" s="8" t="s">
        <v>47824</v>
      </c>
      <c r="J9438" s="5" t="s">
        <v>93</v>
      </c>
      <c r="K9438" s="5" t="s">
        <v>294</v>
      </c>
    </row>
    <row r="9439">
      <c r="A9439" s="4">
        <v>1756.0</v>
      </c>
      <c r="B9439" s="5" t="s">
        <v>47825</v>
      </c>
      <c r="C9439" s="5" t="s">
        <v>47826</v>
      </c>
      <c r="D9439" s="6" t="s">
        <v>45921</v>
      </c>
      <c r="E9439" s="5" t="s">
        <v>45922</v>
      </c>
      <c r="F9439" s="5" t="s">
        <v>3120</v>
      </c>
      <c r="G9439" s="6" t="s">
        <v>47827</v>
      </c>
      <c r="H9439" s="5" t="s">
        <v>47828</v>
      </c>
      <c r="I9439" s="11" t="s">
        <v>46757</v>
      </c>
      <c r="J9439" s="5" t="s">
        <v>108</v>
      </c>
      <c r="K9439" s="5" t="s">
        <v>47829</v>
      </c>
    </row>
    <row r="9440">
      <c r="A9440" s="4">
        <v>1755.0</v>
      </c>
      <c r="B9440" s="5" t="s">
        <v>47830</v>
      </c>
      <c r="C9440" s="5" t="s">
        <v>47831</v>
      </c>
      <c r="D9440" s="6" t="s">
        <v>46493</v>
      </c>
      <c r="E9440" s="5" t="s">
        <v>46477</v>
      </c>
      <c r="F9440" s="5" t="s">
        <v>3120</v>
      </c>
      <c r="G9440" s="6" t="s">
        <v>47832</v>
      </c>
      <c r="H9440" s="7" t="s">
        <v>47833</v>
      </c>
      <c r="I9440" s="8" t="s">
        <v>46186</v>
      </c>
      <c r="J9440" s="5" t="s">
        <v>93</v>
      </c>
      <c r="K9440" s="5" t="s">
        <v>17137</v>
      </c>
    </row>
    <row r="9441">
      <c r="A9441" s="4">
        <v>1754.0</v>
      </c>
      <c r="B9441" s="5" t="s">
        <v>47834</v>
      </c>
      <c r="C9441" s="5" t="s">
        <v>47835</v>
      </c>
      <c r="D9441" s="6" t="s">
        <v>46493</v>
      </c>
      <c r="E9441" s="5" t="s">
        <v>46477</v>
      </c>
      <c r="F9441" s="5" t="s">
        <v>3120</v>
      </c>
      <c r="G9441" s="6" t="s">
        <v>47836</v>
      </c>
      <c r="H9441" s="7" t="s">
        <v>47837</v>
      </c>
      <c r="I9441" s="8" t="s">
        <v>46186</v>
      </c>
      <c r="J9441" s="5" t="s">
        <v>18</v>
      </c>
      <c r="K9441" s="5" t="s">
        <v>47838</v>
      </c>
    </row>
    <row r="9442">
      <c r="A9442" s="4">
        <v>1753.0</v>
      </c>
      <c r="B9442" s="5" t="s">
        <v>47839</v>
      </c>
      <c r="C9442" s="5" t="s">
        <v>47840</v>
      </c>
      <c r="D9442" s="6" t="s">
        <v>45921</v>
      </c>
      <c r="E9442" s="5" t="s">
        <v>45922</v>
      </c>
      <c r="F9442" s="5" t="s">
        <v>3120</v>
      </c>
      <c r="G9442" s="6" t="s">
        <v>47841</v>
      </c>
      <c r="H9442" s="7" t="s">
        <v>47842</v>
      </c>
      <c r="I9442" s="8" t="s">
        <v>46186</v>
      </c>
      <c r="J9442" s="5" t="s">
        <v>42</v>
      </c>
      <c r="K9442" s="5" t="s">
        <v>47843</v>
      </c>
    </row>
    <row r="9443">
      <c r="A9443" s="4">
        <v>1752.0</v>
      </c>
      <c r="B9443" s="5" t="s">
        <v>47844</v>
      </c>
      <c r="C9443" s="5" t="s">
        <v>47845</v>
      </c>
      <c r="D9443" s="6" t="s">
        <v>45921</v>
      </c>
      <c r="E9443" s="5" t="s">
        <v>45922</v>
      </c>
      <c r="F9443" s="5" t="s">
        <v>3120</v>
      </c>
      <c r="G9443" s="6" t="s">
        <v>47846</v>
      </c>
      <c r="H9443" s="5" t="s">
        <v>47847</v>
      </c>
      <c r="I9443" s="8" t="s">
        <v>47848</v>
      </c>
      <c r="J9443" s="5" t="s">
        <v>42</v>
      </c>
      <c r="K9443" s="5" t="s">
        <v>10307</v>
      </c>
    </row>
    <row r="9444">
      <c r="A9444" s="4">
        <v>1751.0</v>
      </c>
      <c r="B9444" s="5" t="s">
        <v>47849</v>
      </c>
      <c r="C9444" s="5" t="s">
        <v>47850</v>
      </c>
      <c r="D9444" s="6" t="s">
        <v>47851</v>
      </c>
      <c r="E9444" s="5" t="s">
        <v>45922</v>
      </c>
      <c r="F9444" s="5" t="s">
        <v>3120</v>
      </c>
      <c r="G9444" s="6" t="s">
        <v>47852</v>
      </c>
      <c r="H9444" s="5" t="s">
        <v>47853</v>
      </c>
      <c r="I9444" s="8" t="s">
        <v>47854</v>
      </c>
      <c r="J9444" s="5" t="s">
        <v>93</v>
      </c>
      <c r="K9444" s="5" t="s">
        <v>47855</v>
      </c>
    </row>
    <row r="9445">
      <c r="A9445" s="4">
        <v>1750.0</v>
      </c>
      <c r="B9445" s="5" t="s">
        <v>47856</v>
      </c>
      <c r="C9445" s="5" t="s">
        <v>47857</v>
      </c>
      <c r="D9445" s="6" t="s">
        <v>45921</v>
      </c>
      <c r="E9445" s="5" t="s">
        <v>45922</v>
      </c>
      <c r="F9445" s="5" t="s">
        <v>3120</v>
      </c>
      <c r="G9445" s="6" t="s">
        <v>47858</v>
      </c>
      <c r="H9445" s="5" t="s">
        <v>47859</v>
      </c>
      <c r="I9445" s="9" t="s">
        <v>47860</v>
      </c>
      <c r="J9445" s="5" t="s">
        <v>108</v>
      </c>
      <c r="K9445" s="5" t="s">
        <v>47861</v>
      </c>
    </row>
    <row r="9446">
      <c r="A9446" s="4">
        <v>1749.0</v>
      </c>
      <c r="B9446" s="5" t="s">
        <v>47862</v>
      </c>
      <c r="C9446" s="5" t="s">
        <v>47863</v>
      </c>
      <c r="D9446" s="6" t="s">
        <v>45921</v>
      </c>
      <c r="E9446" s="5" t="s">
        <v>45922</v>
      </c>
      <c r="F9446" s="5" t="s">
        <v>3120</v>
      </c>
      <c r="G9446" s="6" t="s">
        <v>47864</v>
      </c>
      <c r="H9446" s="4" t="s">
        <v>47865</v>
      </c>
      <c r="I9446" s="8" t="s">
        <v>47866</v>
      </c>
      <c r="J9446" s="5" t="s">
        <v>42</v>
      </c>
      <c r="K9446" s="5" t="s">
        <v>2462</v>
      </c>
    </row>
    <row r="9447">
      <c r="A9447" s="4">
        <v>1748.0</v>
      </c>
      <c r="B9447" s="5" t="s">
        <v>47867</v>
      </c>
      <c r="C9447" s="5" t="s">
        <v>47868</v>
      </c>
      <c r="D9447" s="6" t="s">
        <v>37808</v>
      </c>
      <c r="E9447" s="5" t="s">
        <v>37644</v>
      </c>
      <c r="F9447" s="5" t="s">
        <v>37644</v>
      </c>
      <c r="G9447" s="6" t="s">
        <v>47869</v>
      </c>
      <c r="H9447" s="5" t="s">
        <v>2979</v>
      </c>
      <c r="I9447" s="8" t="s">
        <v>47870</v>
      </c>
      <c r="J9447" s="5" t="s">
        <v>42</v>
      </c>
      <c r="K9447" s="5" t="s">
        <v>721</v>
      </c>
    </row>
    <row r="9448">
      <c r="A9448" s="4">
        <v>1747.0</v>
      </c>
      <c r="B9448" s="5" t="s">
        <v>47871</v>
      </c>
      <c r="C9448" s="5" t="s">
        <v>47872</v>
      </c>
      <c r="D9448" s="6" t="s">
        <v>45921</v>
      </c>
      <c r="E9448" s="5" t="s">
        <v>45922</v>
      </c>
      <c r="F9448" s="5" t="s">
        <v>3120</v>
      </c>
      <c r="G9448" s="6" t="s">
        <v>47873</v>
      </c>
      <c r="H9448" s="5" t="s">
        <v>47874</v>
      </c>
      <c r="I9448" s="8" t="s">
        <v>46433</v>
      </c>
      <c r="J9448" s="5" t="s">
        <v>42</v>
      </c>
      <c r="K9448" s="5" t="s">
        <v>10264</v>
      </c>
    </row>
    <row r="9449">
      <c r="A9449" s="4">
        <v>1746.0</v>
      </c>
      <c r="B9449" s="5" t="s">
        <v>47875</v>
      </c>
      <c r="C9449" s="5" t="s">
        <v>47876</v>
      </c>
      <c r="D9449" s="6" t="s">
        <v>47877</v>
      </c>
      <c r="E9449" s="5" t="s">
        <v>45922</v>
      </c>
      <c r="F9449" s="5" t="s">
        <v>3120</v>
      </c>
      <c r="G9449" s="6" t="s">
        <v>47878</v>
      </c>
      <c r="H9449" s="5" t="s">
        <v>47879</v>
      </c>
      <c r="I9449" s="8" t="s">
        <v>47880</v>
      </c>
      <c r="J9449" s="5" t="s">
        <v>18</v>
      </c>
      <c r="K9449" s="5" t="s">
        <v>115</v>
      </c>
    </row>
    <row r="9450">
      <c r="A9450" s="4">
        <v>1745.0</v>
      </c>
      <c r="B9450" s="5" t="s">
        <v>47881</v>
      </c>
      <c r="C9450" s="5" t="s">
        <v>33905</v>
      </c>
      <c r="D9450" s="6" t="s">
        <v>46109</v>
      </c>
      <c r="E9450" s="5" t="s">
        <v>46110</v>
      </c>
      <c r="F9450" s="5" t="s">
        <v>3120</v>
      </c>
      <c r="G9450" s="6" t="s">
        <v>47882</v>
      </c>
      <c r="H9450" s="7" t="s">
        <v>47883</v>
      </c>
      <c r="I9450" s="8" t="s">
        <v>47884</v>
      </c>
      <c r="J9450" s="5" t="s">
        <v>51</v>
      </c>
      <c r="K9450" s="4" t="s">
        <v>42</v>
      </c>
    </row>
    <row r="9451">
      <c r="A9451" s="4">
        <v>1744.0</v>
      </c>
      <c r="B9451" s="5" t="s">
        <v>47885</v>
      </c>
      <c r="C9451" s="5" t="s">
        <v>47886</v>
      </c>
      <c r="D9451" s="6" t="s">
        <v>45921</v>
      </c>
      <c r="E9451" s="5" t="s">
        <v>45922</v>
      </c>
      <c r="F9451" s="5" t="s">
        <v>3120</v>
      </c>
      <c r="G9451" s="6" t="s">
        <v>47887</v>
      </c>
      <c r="H9451" s="5" t="s">
        <v>47888</v>
      </c>
      <c r="I9451" s="8" t="s">
        <v>47889</v>
      </c>
      <c r="J9451" s="5" t="s">
        <v>108</v>
      </c>
      <c r="K9451" s="4" t="s">
        <v>42</v>
      </c>
    </row>
    <row r="9452">
      <c r="A9452" s="4">
        <v>1743.0</v>
      </c>
      <c r="B9452" s="5" t="s">
        <v>47890</v>
      </c>
      <c r="C9452" s="5" t="s">
        <v>47891</v>
      </c>
      <c r="D9452" s="6" t="s">
        <v>46058</v>
      </c>
      <c r="E9452" s="5" t="s">
        <v>46052</v>
      </c>
      <c r="F9452" s="5" t="s">
        <v>3120</v>
      </c>
      <c r="G9452" s="6" t="s">
        <v>47892</v>
      </c>
      <c r="H9452" s="5" t="s">
        <v>47893</v>
      </c>
      <c r="I9452" s="8" t="s">
        <v>47054</v>
      </c>
      <c r="J9452" s="5" t="s">
        <v>18</v>
      </c>
      <c r="K9452" s="4" t="s">
        <v>42</v>
      </c>
    </row>
    <row r="9453">
      <c r="A9453" s="4">
        <v>1742.0</v>
      </c>
      <c r="B9453" s="5" t="s">
        <v>47894</v>
      </c>
      <c r="C9453" s="5" t="s">
        <v>47895</v>
      </c>
      <c r="D9453" s="6" t="s">
        <v>46913</v>
      </c>
      <c r="E9453" s="5" t="s">
        <v>45990</v>
      </c>
      <c r="F9453" s="5" t="s">
        <v>3120</v>
      </c>
      <c r="G9453" s="6" t="s">
        <v>47896</v>
      </c>
      <c r="H9453" s="5" t="s">
        <v>47897</v>
      </c>
      <c r="I9453" s="9" t="s">
        <v>47898</v>
      </c>
      <c r="J9453" s="5" t="s">
        <v>42</v>
      </c>
      <c r="K9453" s="5" t="s">
        <v>15330</v>
      </c>
    </row>
    <row r="9454">
      <c r="A9454" s="4">
        <v>1741.0</v>
      </c>
      <c r="B9454" s="5" t="s">
        <v>47899</v>
      </c>
      <c r="C9454" s="5" t="s">
        <v>47900</v>
      </c>
      <c r="D9454" s="6" t="s">
        <v>45941</v>
      </c>
      <c r="E9454" s="5" t="s">
        <v>45942</v>
      </c>
      <c r="F9454" s="5" t="s">
        <v>3120</v>
      </c>
      <c r="G9454" s="6" t="s">
        <v>47901</v>
      </c>
      <c r="H9454" s="5" t="s">
        <v>47902</v>
      </c>
      <c r="I9454" s="8" t="s">
        <v>493</v>
      </c>
      <c r="J9454" s="5" t="s">
        <v>51</v>
      </c>
      <c r="K9454" s="5" t="s">
        <v>1410</v>
      </c>
    </row>
    <row r="9455">
      <c r="A9455" s="4">
        <v>11895.0</v>
      </c>
      <c r="B9455" s="5" t="s">
        <v>47903</v>
      </c>
      <c r="C9455" s="5" t="s">
        <v>47904</v>
      </c>
      <c r="D9455" s="6" t="s">
        <v>46157</v>
      </c>
      <c r="E9455" s="5" t="s">
        <v>46158</v>
      </c>
      <c r="F9455" s="5" t="s">
        <v>3120</v>
      </c>
      <c r="G9455" s="12" t="s">
        <v>47905</v>
      </c>
      <c r="H9455" s="5" t="s">
        <v>47906</v>
      </c>
      <c r="I9455" s="8" t="s">
        <v>47907</v>
      </c>
      <c r="J9455" s="5" t="s">
        <v>51</v>
      </c>
      <c r="K9455" s="4" t="s">
        <v>42</v>
      </c>
    </row>
    <row r="9456">
      <c r="A9456" s="4">
        <v>11875.0</v>
      </c>
      <c r="B9456" s="5" t="s">
        <v>47908</v>
      </c>
      <c r="C9456" s="5" t="s">
        <v>47909</v>
      </c>
      <c r="D9456" s="6" t="s">
        <v>47910</v>
      </c>
      <c r="E9456" s="5" t="s">
        <v>47911</v>
      </c>
      <c r="F9456" s="5" t="s">
        <v>3120</v>
      </c>
      <c r="G9456" s="16" t="s">
        <v>47912</v>
      </c>
      <c r="H9456" s="7" t="s">
        <v>47913</v>
      </c>
      <c r="I9456" s="8" t="str">
        <f>LOWER(SUBSTITUTE(SUBSTITUTE(SUBSTITUTE(SUBSTITUTE(SUBSTITUTE(SUBSTITUTE(SUBSTITUTE(B9456,"S.L.",""),"SL",""),"S.A.",""),"SA","")," ",""),".",""),",",""))&amp;".com"</f>
        <v>poshadarural.com</v>
      </c>
      <c r="J9456" s="5" t="s">
        <v>108</v>
      </c>
      <c r="K9456" s="5" t="s">
        <v>152</v>
      </c>
    </row>
    <row r="9457">
      <c r="A9457" s="4">
        <v>11891.0</v>
      </c>
      <c r="B9457" s="5" t="s">
        <v>47914</v>
      </c>
      <c r="C9457" s="5" t="s">
        <v>47915</v>
      </c>
      <c r="D9457" s="6" t="s">
        <v>46183</v>
      </c>
      <c r="E9457" s="5" t="s">
        <v>46177</v>
      </c>
      <c r="F9457" s="5" t="s">
        <v>3120</v>
      </c>
      <c r="G9457" s="12" t="s">
        <v>47916</v>
      </c>
      <c r="H9457" s="5" t="s">
        <v>47917</v>
      </c>
      <c r="I9457" s="8" t="s">
        <v>47918</v>
      </c>
      <c r="J9457" s="5" t="s">
        <v>93</v>
      </c>
      <c r="K9457" s="4" t="s">
        <v>42</v>
      </c>
    </row>
    <row r="9458">
      <c r="A9458" s="4">
        <v>11859.0</v>
      </c>
      <c r="B9458" s="5" t="s">
        <v>47919</v>
      </c>
      <c r="C9458" s="5" t="s">
        <v>47920</v>
      </c>
      <c r="D9458" s="6" t="s">
        <v>47921</v>
      </c>
      <c r="E9458" s="5" t="s">
        <v>46052</v>
      </c>
      <c r="F9458" s="5" t="s">
        <v>3120</v>
      </c>
      <c r="G9458" s="12" t="s">
        <v>47922</v>
      </c>
      <c r="H9458" s="4" t="s">
        <v>47923</v>
      </c>
      <c r="I9458" s="11" t="s">
        <v>47924</v>
      </c>
      <c r="J9458" s="5" t="s">
        <v>108</v>
      </c>
      <c r="K9458" s="4" t="s">
        <v>42</v>
      </c>
    </row>
    <row r="9459">
      <c r="A9459" s="4">
        <v>1740.0</v>
      </c>
      <c r="B9459" s="5" t="s">
        <v>47925</v>
      </c>
      <c r="C9459" s="5" t="s">
        <v>47926</v>
      </c>
      <c r="D9459" s="6" t="s">
        <v>47927</v>
      </c>
      <c r="E9459" s="5" t="s">
        <v>47928</v>
      </c>
      <c r="F9459" s="5" t="s">
        <v>47929</v>
      </c>
      <c r="G9459" s="6" t="s">
        <v>47930</v>
      </c>
      <c r="H9459" s="7" t="s">
        <v>47931</v>
      </c>
      <c r="I9459" s="8" t="str">
        <f>LOWER(SUBSTITUTE(SUBSTITUTE(SUBSTITUTE(SUBSTITUTE(SUBSTITUTE(SUBSTITUTE(SUBSTITUTE(B9459,"S.L.",""),"SL",""),"S.A.",""),"SA","")," ",""),".",""),",",""))&amp;".com"</f>
        <v>hotelelpuente.com</v>
      </c>
      <c r="J9459" s="5" t="s">
        <v>51</v>
      </c>
      <c r="K9459" s="5" t="s">
        <v>280</v>
      </c>
    </row>
    <row r="9460">
      <c r="A9460" s="4">
        <v>1739.0</v>
      </c>
      <c r="B9460" s="5" t="s">
        <v>47932</v>
      </c>
      <c r="C9460" s="5" t="s">
        <v>47933</v>
      </c>
      <c r="D9460" s="6" t="s">
        <v>47927</v>
      </c>
      <c r="E9460" s="5" t="s">
        <v>47928</v>
      </c>
      <c r="F9460" s="5" t="s">
        <v>47929</v>
      </c>
      <c r="G9460" s="6" t="s">
        <v>47934</v>
      </c>
      <c r="H9460" s="4" t="s">
        <v>47935</v>
      </c>
      <c r="I9460" s="8" t="s">
        <v>47936</v>
      </c>
      <c r="J9460" s="5" t="s">
        <v>93</v>
      </c>
      <c r="K9460" s="5" t="s">
        <v>921</v>
      </c>
    </row>
    <row r="9461">
      <c r="A9461" s="4">
        <v>1738.0</v>
      </c>
      <c r="B9461" s="5" t="s">
        <v>47937</v>
      </c>
      <c r="C9461" s="5" t="s">
        <v>47938</v>
      </c>
      <c r="D9461" s="6" t="s">
        <v>47939</v>
      </c>
      <c r="E9461" s="5" t="s">
        <v>47940</v>
      </c>
      <c r="F9461" s="5" t="s">
        <v>47929</v>
      </c>
      <c r="G9461" s="6" t="s">
        <v>47941</v>
      </c>
      <c r="H9461" s="5" t="s">
        <v>47942</v>
      </c>
      <c r="I9461" s="8" t="s">
        <v>47943</v>
      </c>
      <c r="J9461" s="5" t="s">
        <v>42</v>
      </c>
      <c r="K9461" s="5" t="s">
        <v>782</v>
      </c>
    </row>
    <row r="9462">
      <c r="A9462" s="4">
        <v>1737.0</v>
      </c>
      <c r="B9462" s="5" t="s">
        <v>47944</v>
      </c>
      <c r="C9462" s="5" t="s">
        <v>47945</v>
      </c>
      <c r="D9462" s="6" t="s">
        <v>47946</v>
      </c>
      <c r="E9462" s="5" t="s">
        <v>47947</v>
      </c>
      <c r="F9462" s="5" t="s">
        <v>47929</v>
      </c>
      <c r="G9462" s="6" t="s">
        <v>47948</v>
      </c>
      <c r="H9462" s="5" t="s">
        <v>47949</v>
      </c>
      <c r="I9462" s="8" t="s">
        <v>47950</v>
      </c>
      <c r="J9462" s="5" t="s">
        <v>108</v>
      </c>
      <c r="K9462" s="5" t="s">
        <v>212</v>
      </c>
    </row>
    <row r="9463">
      <c r="A9463" s="4">
        <v>1736.0</v>
      </c>
      <c r="B9463" s="5" t="s">
        <v>47951</v>
      </c>
      <c r="C9463" s="5" t="s">
        <v>47945</v>
      </c>
      <c r="D9463" s="6" t="s">
        <v>47946</v>
      </c>
      <c r="E9463" s="5" t="s">
        <v>47947</v>
      </c>
      <c r="F9463" s="5" t="s">
        <v>47929</v>
      </c>
      <c r="G9463" s="6" t="s">
        <v>47952</v>
      </c>
      <c r="H9463" s="5" t="s">
        <v>47953</v>
      </c>
      <c r="I9463" s="8" t="s">
        <v>47954</v>
      </c>
      <c r="J9463" s="5" t="s">
        <v>42</v>
      </c>
      <c r="K9463" s="5" t="s">
        <v>66</v>
      </c>
    </row>
    <row r="9464">
      <c r="A9464" s="4">
        <v>1735.0</v>
      </c>
      <c r="B9464" s="5" t="s">
        <v>47955</v>
      </c>
      <c r="C9464" s="5" t="s">
        <v>47956</v>
      </c>
      <c r="D9464" s="6" t="s">
        <v>47946</v>
      </c>
      <c r="E9464" s="5" t="s">
        <v>47947</v>
      </c>
      <c r="F9464" s="5" t="s">
        <v>47929</v>
      </c>
      <c r="G9464" s="6" t="s">
        <v>47957</v>
      </c>
      <c r="H9464" s="5" t="s">
        <v>2922</v>
      </c>
      <c r="I9464" s="8" t="s">
        <v>41</v>
      </c>
      <c r="J9464" s="5" t="s">
        <v>18</v>
      </c>
      <c r="K9464" s="5" t="s">
        <v>375</v>
      </c>
    </row>
    <row r="9465">
      <c r="A9465" s="4">
        <v>1734.0</v>
      </c>
      <c r="B9465" s="5" t="s">
        <v>47958</v>
      </c>
      <c r="C9465" s="5" t="s">
        <v>47959</v>
      </c>
      <c r="D9465" s="6" t="s">
        <v>47960</v>
      </c>
      <c r="E9465" s="5" t="s">
        <v>47961</v>
      </c>
      <c r="F9465" s="5" t="s">
        <v>47929</v>
      </c>
      <c r="G9465" s="6" t="s">
        <v>47962</v>
      </c>
      <c r="H9465" s="7" t="s">
        <v>47963</v>
      </c>
      <c r="I9465" s="8" t="str">
        <f>LOWER(SUBSTITUTE(SUBSTITUTE(SUBSTITUTE(SUBSTITUTE(SUBSTITUTE(SUBSTITUTE(SUBSTITUTE(B9465,"S.L.",""),"SL",""),"S.A.",""),"SA","")," ",""),".",""),",",""))&amp;".com"</f>
        <v>hotelruralriveradevadillo.com</v>
      </c>
      <c r="J9465" s="5" t="s">
        <v>42</v>
      </c>
      <c r="K9465" s="4" t="s">
        <v>42</v>
      </c>
    </row>
    <row r="9466">
      <c r="A9466" s="4">
        <v>1733.0</v>
      </c>
      <c r="B9466" s="5" t="s">
        <v>47964</v>
      </c>
      <c r="C9466" s="5" t="s">
        <v>47965</v>
      </c>
      <c r="D9466" s="6" t="s">
        <v>47966</v>
      </c>
      <c r="E9466" s="5" t="s">
        <v>47929</v>
      </c>
      <c r="F9466" s="5" t="s">
        <v>47929</v>
      </c>
      <c r="G9466" s="6" t="s">
        <v>47967</v>
      </c>
      <c r="H9466" s="5" t="s">
        <v>47968</v>
      </c>
      <c r="I9466" s="8" t="s">
        <v>47969</v>
      </c>
      <c r="J9466" s="5" t="s">
        <v>42</v>
      </c>
      <c r="K9466" s="5" t="s">
        <v>7677</v>
      </c>
    </row>
    <row r="9467">
      <c r="A9467" s="4">
        <v>1732.0</v>
      </c>
      <c r="B9467" s="5" t="s">
        <v>47970</v>
      </c>
      <c r="C9467" s="5" t="s">
        <v>47971</v>
      </c>
      <c r="D9467" s="6" t="s">
        <v>47972</v>
      </c>
      <c r="E9467" s="5" t="s">
        <v>47929</v>
      </c>
      <c r="F9467" s="5" t="s">
        <v>47929</v>
      </c>
      <c r="G9467" s="6" t="s">
        <v>47973</v>
      </c>
      <c r="H9467" s="5" t="s">
        <v>47974</v>
      </c>
      <c r="I9467" s="8" t="s">
        <v>47975</v>
      </c>
      <c r="J9467" s="5" t="s">
        <v>108</v>
      </c>
      <c r="K9467" s="5" t="s">
        <v>9041</v>
      </c>
    </row>
    <row r="9468">
      <c r="A9468" s="4">
        <v>1731.0</v>
      </c>
      <c r="B9468" s="5" t="s">
        <v>47976</v>
      </c>
      <c r="C9468" s="5" t="s">
        <v>47977</v>
      </c>
      <c r="D9468" s="6" t="s">
        <v>47978</v>
      </c>
      <c r="E9468" s="5" t="s">
        <v>47979</v>
      </c>
      <c r="F9468" s="5" t="s">
        <v>47980</v>
      </c>
      <c r="G9468" s="6" t="s">
        <v>47981</v>
      </c>
      <c r="H9468" s="7" t="s">
        <v>47982</v>
      </c>
      <c r="I9468" s="8" t="s">
        <v>47983</v>
      </c>
      <c r="J9468" s="5" t="s">
        <v>18</v>
      </c>
      <c r="K9468" s="5" t="s">
        <v>2201</v>
      </c>
    </row>
    <row r="9469">
      <c r="A9469" s="4">
        <v>1730.0</v>
      </c>
      <c r="B9469" s="5" t="s">
        <v>47984</v>
      </c>
      <c r="C9469" s="5" t="s">
        <v>47985</v>
      </c>
      <c r="D9469" s="6" t="s">
        <v>47986</v>
      </c>
      <c r="E9469" s="5" t="s">
        <v>47929</v>
      </c>
      <c r="F9469" s="5" t="s">
        <v>47929</v>
      </c>
      <c r="G9469" s="6" t="s">
        <v>47987</v>
      </c>
      <c r="H9469" s="7" t="s">
        <v>47988</v>
      </c>
      <c r="I9469" s="8" t="s">
        <v>10845</v>
      </c>
      <c r="J9469" s="5" t="s">
        <v>108</v>
      </c>
      <c r="K9469" s="5" t="s">
        <v>4985</v>
      </c>
    </row>
    <row r="9470">
      <c r="A9470" s="4">
        <v>1729.0</v>
      </c>
      <c r="B9470" s="5" t="s">
        <v>47989</v>
      </c>
      <c r="C9470" s="5" t="s">
        <v>47990</v>
      </c>
      <c r="D9470" s="6" t="s">
        <v>47991</v>
      </c>
      <c r="E9470" s="5" t="s">
        <v>47929</v>
      </c>
      <c r="F9470" s="5" t="s">
        <v>47929</v>
      </c>
      <c r="G9470" s="6" t="s">
        <v>47992</v>
      </c>
      <c r="H9470" s="5" t="s">
        <v>47993</v>
      </c>
      <c r="I9470" s="8" t="s">
        <v>17463</v>
      </c>
      <c r="J9470" s="5" t="s">
        <v>93</v>
      </c>
      <c r="K9470" s="5" t="s">
        <v>1144</v>
      </c>
    </row>
    <row r="9471">
      <c r="A9471" s="4">
        <v>1728.0</v>
      </c>
      <c r="B9471" s="5" t="s">
        <v>47994</v>
      </c>
      <c r="C9471" s="5" t="s">
        <v>47995</v>
      </c>
      <c r="D9471" s="6" t="s">
        <v>47996</v>
      </c>
      <c r="E9471" s="5" t="s">
        <v>47997</v>
      </c>
      <c r="F9471" s="5" t="s">
        <v>47929</v>
      </c>
      <c r="G9471" s="6" t="s">
        <v>47998</v>
      </c>
      <c r="H9471" s="5" t="s">
        <v>47999</v>
      </c>
      <c r="I9471" s="8" t="s">
        <v>48000</v>
      </c>
      <c r="J9471" s="5" t="s">
        <v>42</v>
      </c>
      <c r="K9471" s="5" t="s">
        <v>1398</v>
      </c>
    </row>
    <row r="9472">
      <c r="A9472" s="4">
        <v>1727.0</v>
      </c>
      <c r="B9472" s="5" t="s">
        <v>48001</v>
      </c>
      <c r="C9472" s="5" t="s">
        <v>48002</v>
      </c>
      <c r="D9472" s="6" t="s">
        <v>48003</v>
      </c>
      <c r="E9472" s="5" t="s">
        <v>48004</v>
      </c>
      <c r="F9472" s="5" t="s">
        <v>47929</v>
      </c>
      <c r="G9472" s="6" t="s">
        <v>48005</v>
      </c>
      <c r="H9472" s="7" t="s">
        <v>48006</v>
      </c>
      <c r="I9472" s="8" t="s">
        <v>48007</v>
      </c>
      <c r="J9472" s="5" t="s">
        <v>18</v>
      </c>
      <c r="K9472" s="5" t="s">
        <v>308</v>
      </c>
    </row>
    <row r="9473">
      <c r="A9473" s="4">
        <v>1726.0</v>
      </c>
      <c r="B9473" s="5" t="s">
        <v>48008</v>
      </c>
      <c r="C9473" s="5" t="s">
        <v>48009</v>
      </c>
      <c r="D9473" s="6" t="s">
        <v>48003</v>
      </c>
      <c r="E9473" s="5" t="s">
        <v>48004</v>
      </c>
      <c r="F9473" s="5" t="s">
        <v>47929</v>
      </c>
      <c r="G9473" s="6" t="s">
        <v>48010</v>
      </c>
      <c r="H9473" s="5" t="s">
        <v>48011</v>
      </c>
      <c r="I9473" s="8" t="s">
        <v>48012</v>
      </c>
      <c r="J9473" s="5" t="s">
        <v>42</v>
      </c>
      <c r="K9473" s="5" t="s">
        <v>126</v>
      </c>
    </row>
    <row r="9474">
      <c r="A9474" s="4">
        <v>1725.0</v>
      </c>
      <c r="B9474" s="5" t="s">
        <v>48013</v>
      </c>
      <c r="C9474" s="5" t="s">
        <v>48014</v>
      </c>
      <c r="D9474" s="6" t="s">
        <v>48003</v>
      </c>
      <c r="E9474" s="5" t="s">
        <v>48004</v>
      </c>
      <c r="F9474" s="5" t="s">
        <v>47929</v>
      </c>
      <c r="G9474" s="6" t="s">
        <v>48015</v>
      </c>
      <c r="H9474" s="7" t="s">
        <v>48016</v>
      </c>
      <c r="I9474" s="8" t="str">
        <f t="shared" ref="I9474:I9475" si="103">LOWER(SUBSTITUTE(SUBSTITUTE(SUBSTITUTE(SUBSTITUTE(SUBSTITUTE(SUBSTITUTE(SUBSTITUTE(B9474,"S.L.",""),"SL",""),"S.A.",""),"SA","")," ",""),".",""),",",""))&amp;".com"</f>
        <v>elclavo.com</v>
      </c>
      <c r="J9474" s="5" t="s">
        <v>42</v>
      </c>
      <c r="K9474" s="5" t="s">
        <v>782</v>
      </c>
    </row>
    <row r="9475">
      <c r="A9475" s="4">
        <v>1724.0</v>
      </c>
      <c r="B9475" s="5" t="s">
        <v>48017</v>
      </c>
      <c r="C9475" s="5" t="s">
        <v>48018</v>
      </c>
      <c r="D9475" s="6" t="s">
        <v>48019</v>
      </c>
      <c r="E9475" s="5" t="s">
        <v>48020</v>
      </c>
      <c r="F9475" s="5" t="s">
        <v>47929</v>
      </c>
      <c r="G9475" s="6" t="s">
        <v>48021</v>
      </c>
      <c r="H9475" s="7" t="s">
        <v>48022</v>
      </c>
      <c r="I9475" s="8" t="str">
        <f t="shared" si="103"/>
        <v>evayolandagonzalezpilaro.com</v>
      </c>
      <c r="J9475" s="5" t="s">
        <v>463</v>
      </c>
      <c r="K9475" s="4" t="s">
        <v>42</v>
      </c>
    </row>
    <row r="9476">
      <c r="A9476" s="4">
        <v>1723.0</v>
      </c>
      <c r="B9476" s="5" t="s">
        <v>48023</v>
      </c>
      <c r="C9476" s="5" t="s">
        <v>48024</v>
      </c>
      <c r="D9476" s="6" t="s">
        <v>48025</v>
      </c>
      <c r="E9476" s="5" t="s">
        <v>48026</v>
      </c>
      <c r="F9476" s="5" t="s">
        <v>47929</v>
      </c>
      <c r="G9476" s="6" t="s">
        <v>48027</v>
      </c>
      <c r="H9476" s="4" t="s">
        <v>48028</v>
      </c>
      <c r="I9476" s="8" t="s">
        <v>48029</v>
      </c>
      <c r="J9476" s="5" t="s">
        <v>108</v>
      </c>
      <c r="K9476" s="5" t="s">
        <v>19</v>
      </c>
    </row>
    <row r="9477">
      <c r="A9477" s="4">
        <v>1722.0</v>
      </c>
      <c r="B9477" s="5" t="s">
        <v>48030</v>
      </c>
      <c r="C9477" s="5" t="s">
        <v>48031</v>
      </c>
      <c r="D9477" s="6" t="s">
        <v>48032</v>
      </c>
      <c r="E9477" s="5" t="s">
        <v>48033</v>
      </c>
      <c r="F9477" s="5" t="s">
        <v>48034</v>
      </c>
      <c r="G9477" s="6" t="s">
        <v>48035</v>
      </c>
      <c r="H9477" s="7" t="s">
        <v>48036</v>
      </c>
      <c r="I9477" s="8" t="s">
        <v>48037</v>
      </c>
      <c r="J9477" s="5" t="s">
        <v>93</v>
      </c>
      <c r="K9477" s="5" t="s">
        <v>184</v>
      </c>
    </row>
    <row r="9478">
      <c r="A9478" s="4">
        <v>1721.0</v>
      </c>
      <c r="B9478" s="5" t="s">
        <v>48038</v>
      </c>
      <c r="C9478" s="5" t="s">
        <v>48039</v>
      </c>
      <c r="D9478" s="6" t="s">
        <v>48040</v>
      </c>
      <c r="E9478" s="5" t="s">
        <v>48041</v>
      </c>
      <c r="F9478" s="5" t="s">
        <v>47929</v>
      </c>
      <c r="G9478" s="6" t="s">
        <v>48042</v>
      </c>
      <c r="H9478" s="5" t="s">
        <v>48043</v>
      </c>
      <c r="I9478" s="9" t="s">
        <v>48044</v>
      </c>
      <c r="J9478" s="5" t="s">
        <v>18</v>
      </c>
      <c r="K9478" s="5" t="s">
        <v>170</v>
      </c>
    </row>
    <row r="9479">
      <c r="A9479" s="4">
        <v>1720.0</v>
      </c>
      <c r="B9479" s="5" t="s">
        <v>48045</v>
      </c>
      <c r="C9479" s="5" t="s">
        <v>48046</v>
      </c>
      <c r="D9479" s="6" t="s">
        <v>48040</v>
      </c>
      <c r="E9479" s="5" t="s">
        <v>48041</v>
      </c>
      <c r="F9479" s="5" t="s">
        <v>47929</v>
      </c>
      <c r="G9479" s="6" t="s">
        <v>48047</v>
      </c>
      <c r="H9479" s="5" t="s">
        <v>48048</v>
      </c>
      <c r="I9479" s="8" t="s">
        <v>48049</v>
      </c>
      <c r="J9479" s="5" t="s">
        <v>108</v>
      </c>
      <c r="K9479" s="5" t="s">
        <v>170</v>
      </c>
    </row>
    <row r="9480">
      <c r="A9480" s="4">
        <v>1719.0</v>
      </c>
      <c r="B9480" s="5" t="s">
        <v>48050</v>
      </c>
      <c r="C9480" s="5" t="s">
        <v>48051</v>
      </c>
      <c r="D9480" s="6" t="s">
        <v>48040</v>
      </c>
      <c r="E9480" s="5" t="s">
        <v>48041</v>
      </c>
      <c r="F9480" s="5" t="s">
        <v>47929</v>
      </c>
      <c r="G9480" s="6" t="s">
        <v>48052</v>
      </c>
      <c r="H9480" s="5" t="s">
        <v>48053</v>
      </c>
      <c r="I9480" s="8" t="s">
        <v>48054</v>
      </c>
      <c r="J9480" s="5" t="s">
        <v>93</v>
      </c>
      <c r="K9480" s="5" t="s">
        <v>35</v>
      </c>
    </row>
    <row r="9481">
      <c r="A9481" s="4">
        <v>1718.0</v>
      </c>
      <c r="B9481" s="5" t="s">
        <v>48055</v>
      </c>
      <c r="C9481" s="5" t="s">
        <v>48056</v>
      </c>
      <c r="D9481" s="6" t="s">
        <v>48040</v>
      </c>
      <c r="E9481" s="5" t="s">
        <v>48041</v>
      </c>
      <c r="F9481" s="5" t="s">
        <v>47929</v>
      </c>
      <c r="G9481" s="6" t="s">
        <v>48057</v>
      </c>
      <c r="H9481" s="4" t="s">
        <v>48058</v>
      </c>
      <c r="I9481" s="8" t="s">
        <v>48059</v>
      </c>
      <c r="J9481" s="5" t="s">
        <v>93</v>
      </c>
      <c r="K9481" s="5" t="s">
        <v>160</v>
      </c>
    </row>
    <row r="9482">
      <c r="A9482" s="4">
        <v>1717.0</v>
      </c>
      <c r="B9482" s="5" t="s">
        <v>48060</v>
      </c>
      <c r="C9482" s="5" t="s">
        <v>48061</v>
      </c>
      <c r="D9482" s="6" t="s">
        <v>48040</v>
      </c>
      <c r="E9482" s="5" t="s">
        <v>48041</v>
      </c>
      <c r="F9482" s="5" t="s">
        <v>47929</v>
      </c>
      <c r="G9482" s="6" t="s">
        <v>48062</v>
      </c>
      <c r="H9482" s="5" t="s">
        <v>48063</v>
      </c>
      <c r="I9482" s="8" t="s">
        <v>493</v>
      </c>
      <c r="J9482" s="5" t="s">
        <v>93</v>
      </c>
      <c r="K9482" s="5" t="s">
        <v>1375</v>
      </c>
    </row>
    <row r="9483">
      <c r="A9483" s="4">
        <v>1716.0</v>
      </c>
      <c r="B9483" s="5" t="s">
        <v>48064</v>
      </c>
      <c r="C9483" s="5" t="s">
        <v>48065</v>
      </c>
      <c r="D9483" s="6" t="s">
        <v>48066</v>
      </c>
      <c r="E9483" s="5" t="s">
        <v>48067</v>
      </c>
      <c r="F9483" s="5" t="s">
        <v>47929</v>
      </c>
      <c r="G9483" s="6" t="s">
        <v>48068</v>
      </c>
      <c r="H9483" s="5" t="s">
        <v>48069</v>
      </c>
      <c r="I9483" s="9" t="s">
        <v>48070</v>
      </c>
      <c r="J9483" s="5" t="s">
        <v>18</v>
      </c>
      <c r="K9483" s="5" t="s">
        <v>679</v>
      </c>
    </row>
    <row r="9484">
      <c r="A9484" s="4">
        <v>1715.0</v>
      </c>
      <c r="B9484" s="5" t="s">
        <v>48071</v>
      </c>
      <c r="C9484" s="5" t="s">
        <v>48072</v>
      </c>
      <c r="D9484" s="6" t="s">
        <v>48073</v>
      </c>
      <c r="E9484" s="5" t="s">
        <v>48074</v>
      </c>
      <c r="F9484" s="5" t="s">
        <v>47929</v>
      </c>
      <c r="G9484" s="6" t="s">
        <v>48075</v>
      </c>
      <c r="H9484" s="7" t="s">
        <v>48076</v>
      </c>
      <c r="I9484" s="8" t="str">
        <f t="shared" ref="I9484:I9485" si="104">LOWER(SUBSTITUTE(SUBSTITUTE(SUBSTITUTE(SUBSTITUTE(SUBSTITUTE(SUBSTITUTE(SUBSTITUTE(B9484,"S.L.",""),"SL",""),"S.A.",""),"SA","")," ",""),".",""),",",""))&amp;".com"</f>
        <v>hotelalonsodemonroy.com</v>
      </c>
      <c r="J9484" s="5" t="s">
        <v>18</v>
      </c>
      <c r="K9484" s="5" t="s">
        <v>1086</v>
      </c>
    </row>
    <row r="9485">
      <c r="A9485" s="4">
        <v>1714.0</v>
      </c>
      <c r="B9485" s="5" t="s">
        <v>48077</v>
      </c>
      <c r="C9485" s="5" t="s">
        <v>48078</v>
      </c>
      <c r="D9485" s="6" t="s">
        <v>48079</v>
      </c>
      <c r="E9485" s="5" t="s">
        <v>48080</v>
      </c>
      <c r="F9485" s="5" t="s">
        <v>47929</v>
      </c>
      <c r="G9485" s="6" t="s">
        <v>48081</v>
      </c>
      <c r="H9485" s="7" t="s">
        <v>48082</v>
      </c>
      <c r="I9485" s="8" t="str">
        <f t="shared" si="104"/>
        <v>losgranados.com</v>
      </c>
      <c r="J9485" s="5" t="s">
        <v>108</v>
      </c>
      <c r="K9485" s="5" t="s">
        <v>1410</v>
      </c>
    </row>
    <row r="9486">
      <c r="A9486" s="4">
        <v>1713.0</v>
      </c>
      <c r="B9486" s="5" t="s">
        <v>48083</v>
      </c>
      <c r="C9486" s="5" t="s">
        <v>48084</v>
      </c>
      <c r="D9486" s="6" t="s">
        <v>48085</v>
      </c>
      <c r="E9486" s="5" t="s">
        <v>48086</v>
      </c>
      <c r="F9486" s="5" t="s">
        <v>47929</v>
      </c>
      <c r="G9486" s="6" t="s">
        <v>48087</v>
      </c>
      <c r="H9486" s="5" t="s">
        <v>48088</v>
      </c>
      <c r="I9486" s="11" t="s">
        <v>48089</v>
      </c>
      <c r="J9486" s="5" t="s">
        <v>93</v>
      </c>
      <c r="K9486" s="5" t="s">
        <v>294</v>
      </c>
    </row>
    <row r="9487">
      <c r="A9487" s="4">
        <v>1712.0</v>
      </c>
      <c r="B9487" s="5" t="s">
        <v>48090</v>
      </c>
      <c r="C9487" s="5" t="s">
        <v>48091</v>
      </c>
      <c r="D9487" s="6" t="s">
        <v>48092</v>
      </c>
      <c r="E9487" s="5" t="s">
        <v>48093</v>
      </c>
      <c r="F9487" s="5" t="s">
        <v>47929</v>
      </c>
      <c r="G9487" s="6" t="s">
        <v>48094</v>
      </c>
      <c r="H9487" s="7" t="s">
        <v>48095</v>
      </c>
      <c r="I9487" s="8" t="s">
        <v>48096</v>
      </c>
      <c r="J9487" s="5" t="s">
        <v>18</v>
      </c>
      <c r="K9487" s="5" t="s">
        <v>308</v>
      </c>
    </row>
    <row r="9488">
      <c r="A9488" s="4">
        <v>1711.0</v>
      </c>
      <c r="B9488" s="5" t="s">
        <v>22130</v>
      </c>
      <c r="C9488" s="5" t="s">
        <v>48097</v>
      </c>
      <c r="D9488" s="6" t="s">
        <v>48098</v>
      </c>
      <c r="E9488" s="5" t="s">
        <v>48099</v>
      </c>
      <c r="F9488" s="5" t="s">
        <v>47929</v>
      </c>
      <c r="G9488" s="6" t="s">
        <v>48100</v>
      </c>
      <c r="H9488" s="5" t="s">
        <v>48101</v>
      </c>
      <c r="I9488" s="8" t="s">
        <v>48102</v>
      </c>
      <c r="J9488" s="5" t="s">
        <v>18</v>
      </c>
      <c r="K9488" s="5" t="s">
        <v>294</v>
      </c>
    </row>
    <row r="9489">
      <c r="A9489" s="4">
        <v>1710.0</v>
      </c>
      <c r="B9489" s="5" t="s">
        <v>48103</v>
      </c>
      <c r="C9489" s="5" t="s">
        <v>48104</v>
      </c>
      <c r="D9489" s="6" t="s">
        <v>47972</v>
      </c>
      <c r="E9489" s="5" t="s">
        <v>47929</v>
      </c>
      <c r="F9489" s="5" t="s">
        <v>47929</v>
      </c>
      <c r="G9489" s="6" t="s">
        <v>48105</v>
      </c>
      <c r="H9489" s="5" t="s">
        <v>48106</v>
      </c>
      <c r="I9489" s="8" t="s">
        <v>48107</v>
      </c>
      <c r="J9489" s="5" t="s">
        <v>108</v>
      </c>
      <c r="K9489" s="5" t="s">
        <v>764</v>
      </c>
    </row>
    <row r="9490">
      <c r="A9490" s="4">
        <v>1709.0</v>
      </c>
      <c r="B9490" s="5" t="s">
        <v>34087</v>
      </c>
      <c r="C9490" s="5" t="s">
        <v>48108</v>
      </c>
      <c r="D9490" s="6" t="s">
        <v>48109</v>
      </c>
      <c r="E9490" s="5" t="s">
        <v>48110</v>
      </c>
      <c r="F9490" s="5" t="s">
        <v>47929</v>
      </c>
      <c r="G9490" s="6" t="s">
        <v>48111</v>
      </c>
      <c r="H9490" s="5" t="s">
        <v>48112</v>
      </c>
      <c r="I9490" s="8" t="s">
        <v>48113</v>
      </c>
      <c r="J9490" s="5" t="s">
        <v>18</v>
      </c>
      <c r="K9490" s="4" t="s">
        <v>42</v>
      </c>
    </row>
    <row r="9491">
      <c r="A9491" s="4">
        <v>1708.0</v>
      </c>
      <c r="B9491" s="5" t="s">
        <v>48114</v>
      </c>
      <c r="C9491" s="5" t="s">
        <v>48115</v>
      </c>
      <c r="D9491" s="6" t="s">
        <v>48109</v>
      </c>
      <c r="E9491" s="5" t="s">
        <v>48110</v>
      </c>
      <c r="F9491" s="5" t="s">
        <v>47929</v>
      </c>
      <c r="G9491" s="6" t="s">
        <v>48116</v>
      </c>
      <c r="H9491" s="4" t="s">
        <v>48117</v>
      </c>
      <c r="I9491" s="8" t="s">
        <v>48118</v>
      </c>
      <c r="J9491" s="5" t="s">
        <v>108</v>
      </c>
      <c r="K9491" s="5" t="s">
        <v>280</v>
      </c>
    </row>
    <row r="9492">
      <c r="A9492" s="4">
        <v>1707.0</v>
      </c>
      <c r="B9492" s="5" t="s">
        <v>48119</v>
      </c>
      <c r="C9492" s="5" t="s">
        <v>48120</v>
      </c>
      <c r="D9492" s="6" t="s">
        <v>48121</v>
      </c>
      <c r="E9492" s="5" t="s">
        <v>48122</v>
      </c>
      <c r="F9492" s="5" t="s">
        <v>47929</v>
      </c>
      <c r="G9492" s="6" t="s">
        <v>48123</v>
      </c>
      <c r="H9492" s="5" t="s">
        <v>48124</v>
      </c>
      <c r="I9492" s="8" t="s">
        <v>48125</v>
      </c>
      <c r="J9492" s="5" t="s">
        <v>42</v>
      </c>
      <c r="K9492" s="5" t="s">
        <v>553</v>
      </c>
    </row>
    <row r="9493">
      <c r="A9493" s="4">
        <v>1706.0</v>
      </c>
      <c r="B9493" s="5" t="s">
        <v>48126</v>
      </c>
      <c r="C9493" s="5" t="s">
        <v>48127</v>
      </c>
      <c r="D9493" s="6" t="s">
        <v>48128</v>
      </c>
      <c r="E9493" s="5" t="s">
        <v>48129</v>
      </c>
      <c r="F9493" s="5" t="s">
        <v>47929</v>
      </c>
      <c r="G9493" s="6" t="s">
        <v>48130</v>
      </c>
      <c r="H9493" s="5" t="s">
        <v>48131</v>
      </c>
      <c r="I9493" s="9" t="s">
        <v>48132</v>
      </c>
      <c r="J9493" s="5" t="s">
        <v>93</v>
      </c>
      <c r="K9493" s="5" t="s">
        <v>578</v>
      </c>
    </row>
    <row r="9494">
      <c r="A9494" s="4">
        <v>1705.0</v>
      </c>
      <c r="B9494" s="5" t="s">
        <v>48133</v>
      </c>
      <c r="C9494" s="5" t="s">
        <v>48134</v>
      </c>
      <c r="D9494" s="6" t="s">
        <v>48128</v>
      </c>
      <c r="E9494" s="5" t="s">
        <v>48129</v>
      </c>
      <c r="F9494" s="5" t="s">
        <v>47929</v>
      </c>
      <c r="G9494" s="6" t="s">
        <v>48135</v>
      </c>
      <c r="H9494" s="5" t="s">
        <v>48136</v>
      </c>
      <c r="I9494" s="11" t="s">
        <v>48137</v>
      </c>
      <c r="J9494" s="5" t="s">
        <v>367</v>
      </c>
      <c r="K9494" s="4" t="s">
        <v>42</v>
      </c>
    </row>
    <row r="9495">
      <c r="A9495" s="4">
        <v>1704.0</v>
      </c>
      <c r="B9495" s="5" t="s">
        <v>48138</v>
      </c>
      <c r="C9495" s="5" t="s">
        <v>48139</v>
      </c>
      <c r="D9495" s="6" t="s">
        <v>48128</v>
      </c>
      <c r="E9495" s="5" t="s">
        <v>48129</v>
      </c>
      <c r="F9495" s="5" t="s">
        <v>47929</v>
      </c>
      <c r="G9495" s="6" t="s">
        <v>48135</v>
      </c>
      <c r="H9495" s="5" t="s">
        <v>48136</v>
      </c>
      <c r="I9495" s="8" t="s">
        <v>48140</v>
      </c>
      <c r="J9495" s="5" t="s">
        <v>18</v>
      </c>
      <c r="K9495" s="5" t="s">
        <v>517</v>
      </c>
    </row>
    <row r="9496">
      <c r="A9496" s="4">
        <v>1702.0</v>
      </c>
      <c r="B9496" s="5" t="s">
        <v>48141</v>
      </c>
      <c r="C9496" s="5" t="s">
        <v>48142</v>
      </c>
      <c r="D9496" s="6" t="s">
        <v>48128</v>
      </c>
      <c r="E9496" s="5" t="s">
        <v>48129</v>
      </c>
      <c r="F9496" s="5" t="s">
        <v>47929</v>
      </c>
      <c r="G9496" s="6" t="s">
        <v>48143</v>
      </c>
      <c r="H9496" s="5" t="s">
        <v>48144</v>
      </c>
      <c r="I9496" s="8" t="s">
        <v>48145</v>
      </c>
      <c r="J9496" s="5" t="s">
        <v>18</v>
      </c>
      <c r="K9496" s="5" t="s">
        <v>5485</v>
      </c>
    </row>
    <row r="9497">
      <c r="A9497" s="4">
        <v>1703.0</v>
      </c>
      <c r="B9497" s="5" t="s">
        <v>48146</v>
      </c>
      <c r="C9497" s="5" t="s">
        <v>48147</v>
      </c>
      <c r="D9497" s="6" t="s">
        <v>48148</v>
      </c>
      <c r="E9497" s="5" t="s">
        <v>48149</v>
      </c>
      <c r="F9497" s="5" t="s">
        <v>47929</v>
      </c>
      <c r="G9497" s="6" t="s">
        <v>48143</v>
      </c>
      <c r="H9497" s="7" t="s">
        <v>48150</v>
      </c>
      <c r="I9497" s="8" t="s">
        <v>48151</v>
      </c>
      <c r="J9497" s="5" t="s">
        <v>108</v>
      </c>
      <c r="K9497" s="5" t="s">
        <v>52</v>
      </c>
    </row>
    <row r="9498">
      <c r="A9498" s="4">
        <v>1701.0</v>
      </c>
      <c r="B9498" s="5" t="s">
        <v>48152</v>
      </c>
      <c r="C9498" s="5" t="s">
        <v>48153</v>
      </c>
      <c r="D9498" s="6" t="s">
        <v>48154</v>
      </c>
      <c r="E9498" s="5" t="s">
        <v>48155</v>
      </c>
      <c r="F9498" s="5" t="s">
        <v>47929</v>
      </c>
      <c r="G9498" s="6" t="s">
        <v>48156</v>
      </c>
      <c r="H9498" s="5" t="s">
        <v>48157</v>
      </c>
      <c r="I9498" s="8" t="s">
        <v>48158</v>
      </c>
      <c r="J9498" s="5" t="s">
        <v>18</v>
      </c>
      <c r="K9498" s="5" t="s">
        <v>74</v>
      </c>
    </row>
    <row r="9499">
      <c r="A9499" s="4">
        <v>1700.0</v>
      </c>
      <c r="B9499" s="5" t="s">
        <v>48159</v>
      </c>
      <c r="C9499" s="5" t="s">
        <v>48160</v>
      </c>
      <c r="D9499" s="6" t="s">
        <v>48161</v>
      </c>
      <c r="E9499" s="5" t="s">
        <v>48162</v>
      </c>
      <c r="F9499" s="5" t="s">
        <v>47929</v>
      </c>
      <c r="G9499" s="6" t="s">
        <v>48163</v>
      </c>
      <c r="H9499" s="4" t="s">
        <v>48164</v>
      </c>
      <c r="I9499" s="8" t="s">
        <v>48165</v>
      </c>
      <c r="J9499" s="5" t="s">
        <v>108</v>
      </c>
      <c r="K9499" s="4" t="s">
        <v>42</v>
      </c>
    </row>
    <row r="9500">
      <c r="A9500" s="4">
        <v>1699.0</v>
      </c>
      <c r="B9500" s="5" t="s">
        <v>48166</v>
      </c>
      <c r="C9500" s="5" t="s">
        <v>48167</v>
      </c>
      <c r="D9500" s="6" t="s">
        <v>48168</v>
      </c>
      <c r="E9500" s="5" t="s">
        <v>48166</v>
      </c>
      <c r="F9500" s="5" t="s">
        <v>47929</v>
      </c>
      <c r="G9500" s="6" t="s">
        <v>48169</v>
      </c>
      <c r="H9500" s="5" t="s">
        <v>48170</v>
      </c>
      <c r="I9500" s="8" t="s">
        <v>48171</v>
      </c>
      <c r="J9500" s="5" t="s">
        <v>42</v>
      </c>
      <c r="K9500" s="5" t="s">
        <v>115</v>
      </c>
    </row>
    <row r="9501">
      <c r="A9501" s="4">
        <v>1698.0</v>
      </c>
      <c r="B9501" s="5" t="s">
        <v>48172</v>
      </c>
      <c r="C9501" s="5" t="s">
        <v>48173</v>
      </c>
      <c r="D9501" s="6" t="s">
        <v>48161</v>
      </c>
      <c r="E9501" s="5" t="s">
        <v>48162</v>
      </c>
      <c r="F9501" s="5" t="s">
        <v>47929</v>
      </c>
      <c r="G9501" s="6" t="s">
        <v>48174</v>
      </c>
      <c r="H9501" s="4" t="s">
        <v>48164</v>
      </c>
      <c r="I9501" s="8" t="s">
        <v>48165</v>
      </c>
      <c r="J9501" s="5" t="s">
        <v>18</v>
      </c>
      <c r="K9501" s="5" t="s">
        <v>464</v>
      </c>
    </row>
    <row r="9502">
      <c r="A9502" s="4">
        <v>1697.0</v>
      </c>
      <c r="B9502" s="5" t="s">
        <v>48175</v>
      </c>
      <c r="C9502" s="5" t="s">
        <v>48176</v>
      </c>
      <c r="D9502" s="6" t="s">
        <v>48161</v>
      </c>
      <c r="E9502" s="5" t="s">
        <v>48162</v>
      </c>
      <c r="F9502" s="5" t="s">
        <v>47929</v>
      </c>
      <c r="G9502" s="6" t="s">
        <v>48177</v>
      </c>
      <c r="H9502" s="7" t="s">
        <v>48178</v>
      </c>
      <c r="I9502" s="8" t="str">
        <f>LOWER(SUBSTITUTE(SUBSTITUTE(SUBSTITUTE(SUBSTITUTE(SUBSTITUTE(SUBSTITUTE(SUBSTITUTE(B9502,"S.L.",""),"SL",""),"S.A.",""),"SA","")," ",""),".",""),",",""))&amp;".com"</f>
        <v>gebidex.com</v>
      </c>
      <c r="J9502" s="5" t="s">
        <v>18</v>
      </c>
      <c r="K9502" s="4" t="s">
        <v>42</v>
      </c>
    </row>
    <row r="9503">
      <c r="A9503" s="4">
        <v>1696.0</v>
      </c>
      <c r="B9503" s="5" t="s">
        <v>48179</v>
      </c>
      <c r="C9503" s="5" t="s">
        <v>48180</v>
      </c>
      <c r="D9503" s="6" t="s">
        <v>48181</v>
      </c>
      <c r="E9503" s="5" t="s">
        <v>48182</v>
      </c>
      <c r="F9503" s="5" t="s">
        <v>47929</v>
      </c>
      <c r="G9503" s="6" t="s">
        <v>48183</v>
      </c>
      <c r="H9503" s="5" t="s">
        <v>48184</v>
      </c>
      <c r="I9503" s="11" t="s">
        <v>48185</v>
      </c>
      <c r="J9503" s="5" t="s">
        <v>42</v>
      </c>
      <c r="K9503" s="5" t="s">
        <v>280</v>
      </c>
    </row>
    <row r="9504">
      <c r="A9504" s="4">
        <v>1695.0</v>
      </c>
      <c r="B9504" s="5" t="s">
        <v>48186</v>
      </c>
      <c r="C9504" s="5" t="s">
        <v>48187</v>
      </c>
      <c r="D9504" s="6" t="s">
        <v>47960</v>
      </c>
      <c r="E9504" s="5" t="s">
        <v>47961</v>
      </c>
      <c r="F9504" s="5" t="s">
        <v>47929</v>
      </c>
      <c r="G9504" s="6" t="s">
        <v>48188</v>
      </c>
      <c r="H9504" s="7" t="s">
        <v>48189</v>
      </c>
      <c r="I9504" s="8" t="str">
        <f>LOWER(SUBSTITUTE(SUBSTITUTE(SUBSTITUTE(SUBSTITUTE(SUBSTITUTE(SUBSTITUTE(SUBSTITUTE(B9504,"S.L.",""),"SL",""),"S.A.",""),"SA","")," ",""),".",""),",",""))&amp;".com"</f>
        <v>valledeljerte.com</v>
      </c>
      <c r="J9504" s="5" t="s">
        <v>108</v>
      </c>
      <c r="K9504" s="5" t="s">
        <v>782</v>
      </c>
    </row>
    <row r="9505">
      <c r="A9505" s="4">
        <v>1694.0</v>
      </c>
      <c r="B9505" s="5" t="s">
        <v>48190</v>
      </c>
      <c r="C9505" s="5" t="s">
        <v>48191</v>
      </c>
      <c r="D9505" s="6" t="s">
        <v>47960</v>
      </c>
      <c r="E9505" s="5" t="s">
        <v>47961</v>
      </c>
      <c r="F9505" s="5" t="s">
        <v>47929</v>
      </c>
      <c r="G9505" s="6" t="s">
        <v>48192</v>
      </c>
      <c r="H9505" s="5" t="s">
        <v>48193</v>
      </c>
      <c r="I9505" s="8" t="s">
        <v>48194</v>
      </c>
      <c r="J9505" s="5" t="s">
        <v>42</v>
      </c>
      <c r="K9505" s="5" t="s">
        <v>43</v>
      </c>
    </row>
    <row r="9506">
      <c r="A9506" s="4">
        <v>1693.0</v>
      </c>
      <c r="B9506" s="5" t="s">
        <v>48195</v>
      </c>
      <c r="C9506" s="5" t="s">
        <v>48196</v>
      </c>
      <c r="D9506" s="6" t="s">
        <v>48197</v>
      </c>
      <c r="E9506" s="5" t="s">
        <v>48198</v>
      </c>
      <c r="F9506" s="5" t="s">
        <v>47929</v>
      </c>
      <c r="G9506" s="6" t="s">
        <v>48199</v>
      </c>
      <c r="H9506" s="4" t="s">
        <v>48200</v>
      </c>
      <c r="I9506" s="11" t="s">
        <v>48201</v>
      </c>
      <c r="J9506" s="5" t="s">
        <v>42</v>
      </c>
      <c r="K9506" s="5" t="s">
        <v>19</v>
      </c>
    </row>
    <row r="9507">
      <c r="A9507" s="4">
        <v>1692.0</v>
      </c>
      <c r="B9507" s="5" t="s">
        <v>48202</v>
      </c>
      <c r="C9507" s="5" t="s">
        <v>48203</v>
      </c>
      <c r="D9507" s="6" t="s">
        <v>48204</v>
      </c>
      <c r="E9507" s="5" t="s">
        <v>48205</v>
      </c>
      <c r="F9507" s="5" t="s">
        <v>47929</v>
      </c>
      <c r="G9507" s="6" t="s">
        <v>48206</v>
      </c>
      <c r="H9507" s="4" t="s">
        <v>48207</v>
      </c>
      <c r="I9507" s="8" t="s">
        <v>48208</v>
      </c>
      <c r="J9507" s="5" t="s">
        <v>42</v>
      </c>
      <c r="K9507" s="5" t="s">
        <v>553</v>
      </c>
    </row>
    <row r="9508">
      <c r="A9508" s="4">
        <v>1691.0</v>
      </c>
      <c r="B9508" s="5" t="s">
        <v>48209</v>
      </c>
      <c r="C9508" s="5" t="s">
        <v>48210</v>
      </c>
      <c r="D9508" s="6" t="s">
        <v>48211</v>
      </c>
      <c r="E9508" s="5" t="s">
        <v>48212</v>
      </c>
      <c r="F9508" s="5" t="s">
        <v>47929</v>
      </c>
      <c r="G9508" s="6" t="s">
        <v>48213</v>
      </c>
      <c r="H9508" s="5" t="s">
        <v>48214</v>
      </c>
      <c r="I9508" s="8" t="s">
        <v>48215</v>
      </c>
      <c r="J9508" s="5" t="s">
        <v>108</v>
      </c>
      <c r="K9508" s="5" t="s">
        <v>1162</v>
      </c>
    </row>
    <row r="9509">
      <c r="A9509" s="4">
        <v>1690.0</v>
      </c>
      <c r="B9509" s="5" t="s">
        <v>48216</v>
      </c>
      <c r="C9509" s="5" t="s">
        <v>48217</v>
      </c>
      <c r="D9509" s="6" t="s">
        <v>48211</v>
      </c>
      <c r="E9509" s="5" t="s">
        <v>48212</v>
      </c>
      <c r="F9509" s="5" t="s">
        <v>47929</v>
      </c>
      <c r="G9509" s="6" t="s">
        <v>48218</v>
      </c>
      <c r="H9509" s="5" t="s">
        <v>48219</v>
      </c>
      <c r="I9509" s="9" t="s">
        <v>48220</v>
      </c>
      <c r="J9509" s="5" t="s">
        <v>51</v>
      </c>
      <c r="K9509" s="5" t="s">
        <v>115</v>
      </c>
    </row>
    <row r="9510">
      <c r="A9510" s="4">
        <v>1689.0</v>
      </c>
      <c r="B9510" s="5" t="s">
        <v>48221</v>
      </c>
      <c r="C9510" s="5" t="s">
        <v>48222</v>
      </c>
      <c r="D9510" s="6" t="s">
        <v>48223</v>
      </c>
      <c r="E9510" s="5" t="s">
        <v>48224</v>
      </c>
      <c r="F9510" s="5" t="s">
        <v>47929</v>
      </c>
      <c r="G9510" s="6" t="s">
        <v>48225</v>
      </c>
      <c r="H9510" s="7" t="s">
        <v>48226</v>
      </c>
      <c r="I9510" s="8" t="str">
        <f>LOWER(SUBSTITUTE(SUBSTITUTE(SUBSTITUTE(SUBSTITUTE(SUBSTITUTE(SUBSTITUTE(SUBSTITUTE(B9510,"S.L.",""),"SL",""),"S.A.",""),"SA","")," ",""),".",""),",",""))&amp;".com"</f>
        <v>ntamarta.com</v>
      </c>
      <c r="J9510" s="5" t="s">
        <v>93</v>
      </c>
      <c r="K9510" s="5" t="s">
        <v>19</v>
      </c>
    </row>
    <row r="9511">
      <c r="A9511" s="4">
        <v>1688.0</v>
      </c>
      <c r="B9511" s="5" t="s">
        <v>48227</v>
      </c>
      <c r="C9511" s="5" t="s">
        <v>48228</v>
      </c>
      <c r="D9511" s="6" t="s">
        <v>48229</v>
      </c>
      <c r="E9511" s="5" t="s">
        <v>48230</v>
      </c>
      <c r="F9511" s="5" t="s">
        <v>47929</v>
      </c>
      <c r="G9511" s="6" t="s">
        <v>48231</v>
      </c>
      <c r="H9511" s="5" t="s">
        <v>48232</v>
      </c>
      <c r="I9511" s="11" t="s">
        <v>48233</v>
      </c>
      <c r="J9511" s="5" t="s">
        <v>108</v>
      </c>
      <c r="K9511" s="5" t="s">
        <v>74</v>
      </c>
    </row>
    <row r="9512">
      <c r="A9512" s="4">
        <v>1687.0</v>
      </c>
      <c r="B9512" s="5" t="s">
        <v>48234</v>
      </c>
      <c r="C9512" s="5" t="s">
        <v>48235</v>
      </c>
      <c r="D9512" s="6" t="s">
        <v>48236</v>
      </c>
      <c r="E9512" s="5" t="s">
        <v>48237</v>
      </c>
      <c r="F9512" s="5" t="s">
        <v>47929</v>
      </c>
      <c r="G9512" s="6" t="s">
        <v>48238</v>
      </c>
      <c r="H9512" s="4" t="s">
        <v>48239</v>
      </c>
      <c r="I9512" s="11" t="s">
        <v>48240</v>
      </c>
      <c r="J9512" s="5" t="s">
        <v>42</v>
      </c>
      <c r="K9512" s="5" t="s">
        <v>280</v>
      </c>
    </row>
    <row r="9513">
      <c r="A9513" s="4">
        <v>1686.0</v>
      </c>
      <c r="B9513" s="5" t="s">
        <v>48241</v>
      </c>
      <c r="C9513" s="5" t="s">
        <v>48242</v>
      </c>
      <c r="D9513" s="6" t="s">
        <v>48236</v>
      </c>
      <c r="E9513" s="5" t="s">
        <v>48237</v>
      </c>
      <c r="F9513" s="5" t="s">
        <v>47929</v>
      </c>
      <c r="G9513" s="6" t="s">
        <v>48243</v>
      </c>
      <c r="H9513" s="7" t="s">
        <v>48244</v>
      </c>
      <c r="I9513" s="8" t="str">
        <f>LOWER(SUBSTITUTE(SUBSTITUTE(SUBSTITUTE(SUBSTITUTE(SUBSTITUTE(SUBSTITUTE(SUBSTITUTE(B9513,"S.L.",""),"SL",""),"S.A.",""),"SA","")," ",""),".",""),",",""))&amp;".com"</f>
        <v>elmolinodelospilares.com</v>
      </c>
      <c r="J9513" s="5" t="s">
        <v>42</v>
      </c>
      <c r="K9513" s="5" t="s">
        <v>1495</v>
      </c>
    </row>
    <row r="9514">
      <c r="A9514" s="4">
        <v>1685.0</v>
      </c>
      <c r="B9514" s="5" t="s">
        <v>48245</v>
      </c>
      <c r="C9514" s="5" t="s">
        <v>48246</v>
      </c>
      <c r="D9514" s="6" t="s">
        <v>48247</v>
      </c>
      <c r="E9514" s="5" t="s">
        <v>48248</v>
      </c>
      <c r="F9514" s="5" t="s">
        <v>47929</v>
      </c>
      <c r="G9514" s="6" t="s">
        <v>48249</v>
      </c>
      <c r="H9514" s="5" t="s">
        <v>48250</v>
      </c>
      <c r="I9514" s="8" t="s">
        <v>48251</v>
      </c>
      <c r="J9514" s="5" t="s">
        <v>18</v>
      </c>
      <c r="K9514" s="5" t="s">
        <v>152</v>
      </c>
    </row>
    <row r="9515">
      <c r="A9515" s="4">
        <v>1684.0</v>
      </c>
      <c r="B9515" s="5" t="s">
        <v>48252</v>
      </c>
      <c r="C9515" s="5" t="s">
        <v>48253</v>
      </c>
      <c r="D9515" s="6" t="s">
        <v>48254</v>
      </c>
      <c r="E9515" s="5" t="s">
        <v>48255</v>
      </c>
      <c r="F9515" s="5" t="s">
        <v>47929</v>
      </c>
      <c r="G9515" s="6" t="s">
        <v>48256</v>
      </c>
      <c r="H9515" s="5" t="s">
        <v>48257</v>
      </c>
      <c r="I9515" s="8" t="s">
        <v>48215</v>
      </c>
      <c r="J9515" s="5" t="s">
        <v>42</v>
      </c>
      <c r="K9515" s="5" t="s">
        <v>52</v>
      </c>
    </row>
    <row r="9516">
      <c r="A9516" s="4">
        <v>1683.0</v>
      </c>
      <c r="B9516" s="5" t="s">
        <v>48258</v>
      </c>
      <c r="C9516" s="5" t="s">
        <v>48259</v>
      </c>
      <c r="D9516" s="6" t="s">
        <v>48260</v>
      </c>
      <c r="E9516" s="5" t="s">
        <v>48261</v>
      </c>
      <c r="F9516" s="5" t="s">
        <v>47929</v>
      </c>
      <c r="G9516" s="6" t="s">
        <v>48262</v>
      </c>
      <c r="H9516" s="4" t="s">
        <v>48263</v>
      </c>
      <c r="I9516" s="8" t="s">
        <v>48264</v>
      </c>
      <c r="J9516" s="5" t="s">
        <v>42</v>
      </c>
      <c r="K9516" s="5" t="s">
        <v>2513</v>
      </c>
    </row>
    <row r="9517">
      <c r="A9517" s="4">
        <v>1682.0</v>
      </c>
      <c r="B9517" s="5" t="s">
        <v>48265</v>
      </c>
      <c r="C9517" s="5" t="s">
        <v>48266</v>
      </c>
      <c r="D9517" s="6" t="s">
        <v>48260</v>
      </c>
      <c r="E9517" s="5" t="s">
        <v>48261</v>
      </c>
      <c r="F9517" s="5" t="s">
        <v>47929</v>
      </c>
      <c r="G9517" s="6" t="s">
        <v>48267</v>
      </c>
      <c r="H9517" s="5" t="s">
        <v>48268</v>
      </c>
      <c r="I9517" s="8" t="s">
        <v>48269</v>
      </c>
      <c r="J9517" s="5" t="s">
        <v>42</v>
      </c>
      <c r="K9517" s="5" t="s">
        <v>218</v>
      </c>
    </row>
    <row r="9518">
      <c r="A9518" s="4">
        <v>1681.0</v>
      </c>
      <c r="B9518" s="5" t="s">
        <v>48270</v>
      </c>
      <c r="C9518" s="5" t="s">
        <v>48271</v>
      </c>
      <c r="D9518" s="6" t="s">
        <v>48260</v>
      </c>
      <c r="E9518" s="5" t="s">
        <v>48261</v>
      </c>
      <c r="F9518" s="5" t="s">
        <v>47929</v>
      </c>
      <c r="G9518" s="6" t="s">
        <v>48272</v>
      </c>
      <c r="H9518" s="5" t="s">
        <v>48273</v>
      </c>
      <c r="I9518" s="8" t="s">
        <v>493</v>
      </c>
      <c r="J9518" s="5" t="s">
        <v>42</v>
      </c>
      <c r="K9518" s="5" t="s">
        <v>5931</v>
      </c>
    </row>
    <row r="9519">
      <c r="A9519" s="4">
        <v>1680.0</v>
      </c>
      <c r="B9519" s="5" t="s">
        <v>48274</v>
      </c>
      <c r="C9519" s="5" t="s">
        <v>48275</v>
      </c>
      <c r="D9519" s="6" t="s">
        <v>48260</v>
      </c>
      <c r="E9519" s="5" t="s">
        <v>48261</v>
      </c>
      <c r="F9519" s="5" t="s">
        <v>47929</v>
      </c>
      <c r="G9519" s="6" t="s">
        <v>48276</v>
      </c>
      <c r="H9519" s="7" t="s">
        <v>48277</v>
      </c>
      <c r="I9519" s="8" t="s">
        <v>48278</v>
      </c>
      <c r="J9519" s="5" t="s">
        <v>42</v>
      </c>
      <c r="K9519" s="5" t="s">
        <v>2462</v>
      </c>
    </row>
    <row r="9520">
      <c r="A9520" s="4">
        <v>1679.0</v>
      </c>
      <c r="B9520" s="5" t="s">
        <v>48279</v>
      </c>
      <c r="C9520" s="5" t="s">
        <v>48280</v>
      </c>
      <c r="D9520" s="6" t="s">
        <v>48260</v>
      </c>
      <c r="E9520" s="5" t="s">
        <v>48261</v>
      </c>
      <c r="F9520" s="5" t="s">
        <v>47929</v>
      </c>
      <c r="G9520" s="6" t="s">
        <v>48281</v>
      </c>
      <c r="H9520" s="5" t="s">
        <v>48282</v>
      </c>
      <c r="I9520" s="8" t="s">
        <v>48283</v>
      </c>
      <c r="J9520" s="5" t="s">
        <v>42</v>
      </c>
      <c r="K9520" s="5" t="s">
        <v>975</v>
      </c>
    </row>
    <row r="9521">
      <c r="A9521" s="4">
        <v>1678.0</v>
      </c>
      <c r="B9521" s="5" t="s">
        <v>22347</v>
      </c>
      <c r="C9521" s="5" t="s">
        <v>48284</v>
      </c>
      <c r="D9521" s="6" t="s">
        <v>48260</v>
      </c>
      <c r="E9521" s="5" t="s">
        <v>48261</v>
      </c>
      <c r="F9521" s="5" t="s">
        <v>47929</v>
      </c>
      <c r="G9521" s="6" t="s">
        <v>48285</v>
      </c>
      <c r="H9521" s="7" t="s">
        <v>48286</v>
      </c>
      <c r="I9521" s="11" t="s">
        <v>48287</v>
      </c>
      <c r="J9521" s="5" t="s">
        <v>108</v>
      </c>
      <c r="K9521" s="5" t="s">
        <v>426</v>
      </c>
    </row>
    <row r="9522">
      <c r="A9522" s="4">
        <v>1677.0</v>
      </c>
      <c r="B9522" s="5" t="s">
        <v>48288</v>
      </c>
      <c r="C9522" s="5" t="s">
        <v>48289</v>
      </c>
      <c r="D9522" s="6" t="s">
        <v>48260</v>
      </c>
      <c r="E9522" s="5" t="s">
        <v>48261</v>
      </c>
      <c r="F9522" s="5" t="s">
        <v>47929</v>
      </c>
      <c r="G9522" s="6" t="s">
        <v>48290</v>
      </c>
      <c r="H9522" s="7" t="s">
        <v>48291</v>
      </c>
      <c r="I9522" s="8" t="s">
        <v>48292</v>
      </c>
      <c r="J9522" s="5" t="s">
        <v>18</v>
      </c>
      <c r="K9522" s="5" t="s">
        <v>1375</v>
      </c>
    </row>
    <row r="9523">
      <c r="A9523" s="4">
        <v>1676.0</v>
      </c>
      <c r="B9523" s="5" t="s">
        <v>48293</v>
      </c>
      <c r="C9523" s="5" t="s">
        <v>48294</v>
      </c>
      <c r="D9523" s="6" t="s">
        <v>48260</v>
      </c>
      <c r="E9523" s="5" t="s">
        <v>48261</v>
      </c>
      <c r="F9523" s="5" t="s">
        <v>47929</v>
      </c>
      <c r="G9523" s="6" t="s">
        <v>48295</v>
      </c>
      <c r="H9523" s="5" t="s">
        <v>48296</v>
      </c>
      <c r="I9523" s="8" t="s">
        <v>48297</v>
      </c>
      <c r="J9523" s="5" t="s">
        <v>108</v>
      </c>
      <c r="K9523" s="5" t="s">
        <v>19</v>
      </c>
    </row>
    <row r="9524">
      <c r="A9524" s="4">
        <v>1675.0</v>
      </c>
      <c r="B9524" s="5" t="s">
        <v>48298</v>
      </c>
      <c r="C9524" s="5" t="s">
        <v>48299</v>
      </c>
      <c r="D9524" s="6" t="s">
        <v>48260</v>
      </c>
      <c r="E9524" s="5" t="s">
        <v>48261</v>
      </c>
      <c r="F9524" s="5" t="s">
        <v>47929</v>
      </c>
      <c r="G9524" s="6" t="s">
        <v>48300</v>
      </c>
      <c r="H9524" s="7" t="s">
        <v>48301</v>
      </c>
      <c r="I9524" s="8" t="s">
        <v>48302</v>
      </c>
      <c r="J9524" s="5" t="s">
        <v>51</v>
      </c>
      <c r="K9524" s="5" t="s">
        <v>74</v>
      </c>
    </row>
    <row r="9525">
      <c r="A9525" s="4">
        <v>1674.0</v>
      </c>
      <c r="B9525" s="5" t="s">
        <v>48303</v>
      </c>
      <c r="C9525" s="5" t="s">
        <v>48304</v>
      </c>
      <c r="D9525" s="6" t="s">
        <v>48260</v>
      </c>
      <c r="E9525" s="5" t="s">
        <v>48261</v>
      </c>
      <c r="F9525" s="5" t="s">
        <v>47929</v>
      </c>
      <c r="G9525" s="6" t="s">
        <v>48305</v>
      </c>
      <c r="H9525" s="7" t="s">
        <v>48306</v>
      </c>
      <c r="I9525" s="8" t="s">
        <v>48307</v>
      </c>
      <c r="J9525" s="5" t="s">
        <v>48308</v>
      </c>
      <c r="K9525" s="5" t="s">
        <v>294</v>
      </c>
    </row>
    <row r="9526">
      <c r="A9526" s="4">
        <v>1673.0</v>
      </c>
      <c r="B9526" s="5" t="s">
        <v>48309</v>
      </c>
      <c r="C9526" s="5" t="s">
        <v>48310</v>
      </c>
      <c r="D9526" s="6" t="s">
        <v>48311</v>
      </c>
      <c r="E9526" s="5" t="s">
        <v>48312</v>
      </c>
      <c r="F9526" s="5" t="s">
        <v>47929</v>
      </c>
      <c r="G9526" s="6" t="s">
        <v>48313</v>
      </c>
      <c r="H9526" s="7" t="s">
        <v>48314</v>
      </c>
      <c r="I9526" s="8" t="s">
        <v>48215</v>
      </c>
      <c r="J9526" s="5" t="s">
        <v>18</v>
      </c>
      <c r="K9526" s="5" t="s">
        <v>85</v>
      </c>
    </row>
    <row r="9527">
      <c r="A9527" s="4">
        <v>1672.0</v>
      </c>
      <c r="B9527" s="5" t="s">
        <v>48315</v>
      </c>
      <c r="C9527" s="5" t="s">
        <v>48316</v>
      </c>
      <c r="D9527" s="6" t="s">
        <v>48317</v>
      </c>
      <c r="E9527" s="5" t="s">
        <v>48312</v>
      </c>
      <c r="F9527" s="5" t="s">
        <v>47929</v>
      </c>
      <c r="G9527" s="6" t="s">
        <v>48318</v>
      </c>
      <c r="H9527" s="5" t="s">
        <v>48319</v>
      </c>
      <c r="I9527" s="8" t="s">
        <v>48320</v>
      </c>
      <c r="J9527" s="5" t="s">
        <v>42</v>
      </c>
      <c r="K9527" s="5" t="s">
        <v>74</v>
      </c>
    </row>
    <row r="9528">
      <c r="A9528" s="4">
        <v>1671.0</v>
      </c>
      <c r="B9528" s="5" t="s">
        <v>48321</v>
      </c>
      <c r="C9528" s="5" t="s">
        <v>48322</v>
      </c>
      <c r="D9528" s="6" t="s">
        <v>48323</v>
      </c>
      <c r="E9528" s="5" t="s">
        <v>48324</v>
      </c>
      <c r="F9528" s="5" t="s">
        <v>47929</v>
      </c>
      <c r="G9528" s="6" t="s">
        <v>48325</v>
      </c>
      <c r="H9528" s="7" t="s">
        <v>48326</v>
      </c>
      <c r="I9528" s="8" t="str">
        <f>LOWER(SUBSTITUTE(SUBSTITUTE(SUBSTITUTE(SUBSTITUTE(SUBSTITUTE(SUBSTITUTE(SUBSTITUTE(B9528,"S.L.",""),"SL",""),"S.A.",""),"SA","")," ",""),".",""),",",""))&amp;".com"</f>
        <v>crucelasherreriashotel.com</v>
      </c>
      <c r="J9528" s="5" t="s">
        <v>42</v>
      </c>
      <c r="K9528" s="5" t="s">
        <v>170</v>
      </c>
    </row>
    <row r="9529">
      <c r="A9529" s="4">
        <v>1670.0</v>
      </c>
      <c r="B9529" s="5" t="s">
        <v>48327</v>
      </c>
      <c r="C9529" s="5" t="s">
        <v>48328</v>
      </c>
      <c r="D9529" s="6" t="s">
        <v>48329</v>
      </c>
      <c r="E9529" s="5" t="s">
        <v>48330</v>
      </c>
      <c r="F9529" s="5" t="s">
        <v>47929</v>
      </c>
      <c r="G9529" s="6" t="s">
        <v>48331</v>
      </c>
      <c r="H9529" s="7" t="s">
        <v>48332</v>
      </c>
      <c r="I9529" s="8" t="s">
        <v>48333</v>
      </c>
      <c r="J9529" s="5" t="s">
        <v>42</v>
      </c>
      <c r="K9529" s="5" t="s">
        <v>260</v>
      </c>
    </row>
    <row r="9530">
      <c r="A9530" s="4">
        <v>1669.0</v>
      </c>
      <c r="B9530" s="5" t="s">
        <v>48334</v>
      </c>
      <c r="C9530" s="5" t="s">
        <v>48335</v>
      </c>
      <c r="D9530" s="6" t="s">
        <v>48148</v>
      </c>
      <c r="E9530" s="5" t="s">
        <v>48149</v>
      </c>
      <c r="F9530" s="5" t="s">
        <v>47929</v>
      </c>
      <c r="G9530" s="6" t="s">
        <v>48336</v>
      </c>
      <c r="H9530" s="5" t="s">
        <v>48337</v>
      </c>
      <c r="I9530" s="8" t="s">
        <v>48338</v>
      </c>
      <c r="J9530" s="5" t="s">
        <v>93</v>
      </c>
      <c r="K9530" s="4" t="s">
        <v>42</v>
      </c>
    </row>
    <row r="9531">
      <c r="A9531" s="4">
        <v>1668.0</v>
      </c>
      <c r="B9531" s="5" t="s">
        <v>48339</v>
      </c>
      <c r="C9531" s="5" t="s">
        <v>48340</v>
      </c>
      <c r="D9531" s="6" t="s">
        <v>48341</v>
      </c>
      <c r="E9531" s="5" t="s">
        <v>48342</v>
      </c>
      <c r="F9531" s="5" t="s">
        <v>47929</v>
      </c>
      <c r="G9531" s="6" t="s">
        <v>48343</v>
      </c>
      <c r="H9531" s="4" t="s">
        <v>48344</v>
      </c>
      <c r="I9531" s="11" t="s">
        <v>48345</v>
      </c>
      <c r="J9531" s="5" t="s">
        <v>108</v>
      </c>
      <c r="K9531" s="4" t="s">
        <v>42</v>
      </c>
    </row>
    <row r="9532">
      <c r="A9532" s="4">
        <v>1667.0</v>
      </c>
      <c r="B9532" s="5" t="s">
        <v>48346</v>
      </c>
      <c r="C9532" s="5" t="s">
        <v>48347</v>
      </c>
      <c r="D9532" s="6" t="s">
        <v>48348</v>
      </c>
      <c r="E9532" s="5" t="s">
        <v>48349</v>
      </c>
      <c r="F9532" s="5" t="s">
        <v>47929</v>
      </c>
      <c r="G9532" s="6" t="s">
        <v>48350</v>
      </c>
      <c r="H9532" s="5" t="s">
        <v>48351</v>
      </c>
      <c r="I9532" s="9" t="s">
        <v>48352</v>
      </c>
      <c r="J9532" s="5" t="s">
        <v>42</v>
      </c>
      <c r="K9532" s="5" t="s">
        <v>233</v>
      </c>
    </row>
    <row r="9533">
      <c r="A9533" s="4">
        <v>1666.0</v>
      </c>
      <c r="B9533" s="5" t="s">
        <v>48353</v>
      </c>
      <c r="C9533" s="5" t="s">
        <v>48354</v>
      </c>
      <c r="D9533" s="6" t="s">
        <v>48355</v>
      </c>
      <c r="E9533" s="5" t="s">
        <v>29389</v>
      </c>
      <c r="F9533" s="5" t="s">
        <v>47929</v>
      </c>
      <c r="G9533" s="6" t="s">
        <v>48356</v>
      </c>
      <c r="H9533" s="5" t="s">
        <v>48357</v>
      </c>
      <c r="I9533" s="8" t="s">
        <v>493</v>
      </c>
      <c r="J9533" s="5" t="s">
        <v>18</v>
      </c>
      <c r="K9533" s="5" t="s">
        <v>1027</v>
      </c>
    </row>
    <row r="9534">
      <c r="A9534" s="4">
        <v>1665.0</v>
      </c>
      <c r="B9534" s="5" t="s">
        <v>48358</v>
      </c>
      <c r="C9534" s="5" t="s">
        <v>48359</v>
      </c>
      <c r="D9534" s="6" t="s">
        <v>48355</v>
      </c>
      <c r="E9534" s="5" t="s">
        <v>29389</v>
      </c>
      <c r="F9534" s="5" t="s">
        <v>47929</v>
      </c>
      <c r="G9534" s="6" t="s">
        <v>48360</v>
      </c>
      <c r="H9534" s="5" t="s">
        <v>48361</v>
      </c>
      <c r="I9534" s="8" t="s">
        <v>48362</v>
      </c>
      <c r="J9534" s="5" t="s">
        <v>108</v>
      </c>
      <c r="K9534" s="5" t="s">
        <v>2462</v>
      </c>
    </row>
    <row r="9535">
      <c r="A9535" s="4">
        <v>1664.0</v>
      </c>
      <c r="B9535" s="5" t="s">
        <v>48363</v>
      </c>
      <c r="C9535" s="5" t="s">
        <v>48364</v>
      </c>
      <c r="D9535" s="6" t="s">
        <v>48365</v>
      </c>
      <c r="E9535" s="5" t="s">
        <v>48366</v>
      </c>
      <c r="F9535" s="5" t="s">
        <v>47929</v>
      </c>
      <c r="G9535" s="6" t="s">
        <v>48367</v>
      </c>
      <c r="H9535" s="5" t="s">
        <v>48368</v>
      </c>
      <c r="I9535" s="8" t="s">
        <v>48369</v>
      </c>
      <c r="J9535" s="5" t="s">
        <v>42</v>
      </c>
      <c r="K9535" s="5" t="s">
        <v>1685</v>
      </c>
    </row>
    <row r="9536">
      <c r="A9536" s="4">
        <v>1663.0</v>
      </c>
      <c r="B9536" s="5" t="s">
        <v>48370</v>
      </c>
      <c r="C9536" s="5" t="s">
        <v>48371</v>
      </c>
      <c r="D9536" s="6" t="s">
        <v>48365</v>
      </c>
      <c r="E9536" s="5" t="s">
        <v>48366</v>
      </c>
      <c r="F9536" s="5" t="s">
        <v>47929</v>
      </c>
      <c r="G9536" s="6" t="s">
        <v>48372</v>
      </c>
      <c r="H9536" s="7" t="s">
        <v>48373</v>
      </c>
      <c r="I9536" s="8" t="str">
        <f>LOWER(SUBSTITUTE(SUBSTITUTE(SUBSTITUTE(SUBSTITUTE(SUBSTITUTE(SUBSTITUTE(SUBSTITUTE(B9536,"S.L.",""),"SL",""),"S.A.",""),"SA","")," ",""),".",""),",",""))&amp;".com"</f>
        <v>hotelelcortijo.com</v>
      </c>
      <c r="J9536" s="5" t="s">
        <v>42</v>
      </c>
      <c r="K9536" s="5" t="s">
        <v>294</v>
      </c>
    </row>
    <row r="9537">
      <c r="A9537" s="4">
        <v>1662.0</v>
      </c>
      <c r="B9537" s="5" t="s">
        <v>48374</v>
      </c>
      <c r="C9537" s="5" t="s">
        <v>48375</v>
      </c>
      <c r="D9537" s="6" t="s">
        <v>48365</v>
      </c>
      <c r="E9537" s="5" t="s">
        <v>48366</v>
      </c>
      <c r="F9537" s="5" t="s">
        <v>47929</v>
      </c>
      <c r="G9537" s="6" t="s">
        <v>48376</v>
      </c>
      <c r="H9537" s="5" t="s">
        <v>48377</v>
      </c>
      <c r="I9537" s="8" t="s">
        <v>48378</v>
      </c>
      <c r="J9537" s="5" t="s">
        <v>108</v>
      </c>
      <c r="K9537" s="5" t="s">
        <v>375</v>
      </c>
    </row>
    <row r="9538">
      <c r="A9538" s="4">
        <v>1661.0</v>
      </c>
      <c r="B9538" s="5" t="s">
        <v>48379</v>
      </c>
      <c r="C9538" s="5" t="s">
        <v>48380</v>
      </c>
      <c r="D9538" s="6" t="s">
        <v>47946</v>
      </c>
      <c r="E9538" s="5" t="s">
        <v>47947</v>
      </c>
      <c r="F9538" s="5" t="s">
        <v>47929</v>
      </c>
      <c r="G9538" s="6" t="s">
        <v>48381</v>
      </c>
      <c r="H9538" s="5" t="s">
        <v>48382</v>
      </c>
      <c r="I9538" s="8" t="s">
        <v>48383</v>
      </c>
      <c r="J9538" s="5" t="s">
        <v>108</v>
      </c>
      <c r="K9538" s="5" t="s">
        <v>152</v>
      </c>
    </row>
    <row r="9539">
      <c r="A9539" s="4">
        <v>1660.0</v>
      </c>
      <c r="B9539" s="5" t="s">
        <v>48384</v>
      </c>
      <c r="C9539" s="5" t="s">
        <v>48385</v>
      </c>
      <c r="D9539" s="6" t="s">
        <v>47946</v>
      </c>
      <c r="E9539" s="5" t="s">
        <v>47947</v>
      </c>
      <c r="F9539" s="5" t="s">
        <v>47929</v>
      </c>
      <c r="G9539" s="6" t="s">
        <v>48386</v>
      </c>
      <c r="H9539" s="7" t="s">
        <v>48387</v>
      </c>
      <c r="I9539" s="8" t="str">
        <f>LOWER(SUBSTITUTE(SUBSTITUTE(SUBSTITUTE(SUBSTITUTE(SUBSTITUTE(SUBSTITUTE(SUBSTITUTE(B9539,"S.L.",""),"SL",""),"S.A.",""),"SA","")," ",""),".",""),",",""))&amp;".com"</f>
        <v>anmi.com</v>
      </c>
      <c r="J9539" s="5" t="s">
        <v>42</v>
      </c>
      <c r="K9539" s="4" t="s">
        <v>42</v>
      </c>
    </row>
    <row r="9540">
      <c r="A9540" s="4">
        <v>1659.0</v>
      </c>
      <c r="B9540" s="5" t="s">
        <v>34291</v>
      </c>
      <c r="C9540" s="5" t="s">
        <v>48388</v>
      </c>
      <c r="D9540" s="6" t="s">
        <v>47946</v>
      </c>
      <c r="E9540" s="5" t="s">
        <v>47947</v>
      </c>
      <c r="F9540" s="5" t="s">
        <v>47929</v>
      </c>
      <c r="G9540" s="6" t="s">
        <v>48389</v>
      </c>
      <c r="H9540" s="5" t="s">
        <v>48390</v>
      </c>
      <c r="I9540" s="8" t="s">
        <v>48391</v>
      </c>
      <c r="J9540" s="5" t="s">
        <v>93</v>
      </c>
      <c r="K9540" s="5" t="s">
        <v>721</v>
      </c>
    </row>
    <row r="9541">
      <c r="A9541" s="4">
        <v>1658.0</v>
      </c>
      <c r="B9541" s="5" t="s">
        <v>48392</v>
      </c>
      <c r="C9541" s="5" t="s">
        <v>48393</v>
      </c>
      <c r="D9541" s="6" t="s">
        <v>47946</v>
      </c>
      <c r="E9541" s="5" t="s">
        <v>47947</v>
      </c>
      <c r="F9541" s="5" t="s">
        <v>47929</v>
      </c>
      <c r="G9541" s="6" t="s">
        <v>48394</v>
      </c>
      <c r="H9541" s="5" t="s">
        <v>48395</v>
      </c>
      <c r="I9541" s="8" t="s">
        <v>493</v>
      </c>
      <c r="J9541" s="5" t="s">
        <v>42</v>
      </c>
      <c r="K9541" s="5" t="s">
        <v>375</v>
      </c>
    </row>
    <row r="9542">
      <c r="A9542" s="4">
        <v>1657.0</v>
      </c>
      <c r="B9542" s="5" t="s">
        <v>48396</v>
      </c>
      <c r="C9542" s="5" t="s">
        <v>48397</v>
      </c>
      <c r="D9542" s="6" t="s">
        <v>47946</v>
      </c>
      <c r="E9542" s="5" t="s">
        <v>47947</v>
      </c>
      <c r="F9542" s="5" t="s">
        <v>47929</v>
      </c>
      <c r="G9542" s="6" t="s">
        <v>48398</v>
      </c>
      <c r="H9542" s="5" t="s">
        <v>48399</v>
      </c>
      <c r="I9542" s="8" t="s">
        <v>48400</v>
      </c>
      <c r="J9542" s="5" t="s">
        <v>51</v>
      </c>
      <c r="K9542" s="4" t="s">
        <v>42</v>
      </c>
    </row>
    <row r="9543">
      <c r="A9543" s="4">
        <v>1656.0</v>
      </c>
      <c r="B9543" s="5" t="s">
        <v>48401</v>
      </c>
      <c r="C9543" s="5" t="s">
        <v>48402</v>
      </c>
      <c r="D9543" s="6" t="s">
        <v>47946</v>
      </c>
      <c r="E9543" s="5" t="s">
        <v>47947</v>
      </c>
      <c r="F9543" s="5" t="s">
        <v>47929</v>
      </c>
      <c r="G9543" s="6" t="s">
        <v>48403</v>
      </c>
      <c r="H9543" s="7" t="s">
        <v>48404</v>
      </c>
      <c r="I9543" s="8" t="s">
        <v>48405</v>
      </c>
      <c r="J9543" s="5" t="s">
        <v>42</v>
      </c>
      <c r="K9543" s="5" t="s">
        <v>35</v>
      </c>
    </row>
    <row r="9544">
      <c r="A9544" s="4">
        <v>1655.0</v>
      </c>
      <c r="B9544" s="5" t="s">
        <v>48406</v>
      </c>
      <c r="C9544" s="5" t="s">
        <v>48407</v>
      </c>
      <c r="D9544" s="6" t="s">
        <v>48408</v>
      </c>
      <c r="E9544" s="5" t="s">
        <v>48409</v>
      </c>
      <c r="F9544" s="5" t="s">
        <v>47929</v>
      </c>
      <c r="G9544" s="6" t="s">
        <v>48410</v>
      </c>
      <c r="H9544" s="5" t="s">
        <v>48411</v>
      </c>
      <c r="I9544" s="8" t="s">
        <v>48412</v>
      </c>
      <c r="J9544" s="5" t="s">
        <v>42</v>
      </c>
      <c r="K9544" s="5" t="s">
        <v>308</v>
      </c>
    </row>
    <row r="9545">
      <c r="A9545" s="4">
        <v>1654.0</v>
      </c>
      <c r="B9545" s="5" t="s">
        <v>48413</v>
      </c>
      <c r="C9545" s="5" t="s">
        <v>48414</v>
      </c>
      <c r="D9545" s="6" t="s">
        <v>47972</v>
      </c>
      <c r="E9545" s="5" t="s">
        <v>47929</v>
      </c>
      <c r="F9545" s="5" t="s">
        <v>47929</v>
      </c>
      <c r="G9545" s="6" t="s">
        <v>48415</v>
      </c>
      <c r="H9545" s="5" t="s">
        <v>48416</v>
      </c>
      <c r="I9545" s="8" t="s">
        <v>48417</v>
      </c>
      <c r="J9545" s="5" t="s">
        <v>42</v>
      </c>
      <c r="K9545" s="4" t="s">
        <v>42</v>
      </c>
    </row>
    <row r="9546">
      <c r="A9546" s="4">
        <v>1653.0</v>
      </c>
      <c r="B9546" s="5" t="s">
        <v>48175</v>
      </c>
      <c r="C9546" s="5" t="s">
        <v>48418</v>
      </c>
      <c r="D9546" s="6" t="s">
        <v>48419</v>
      </c>
      <c r="E9546" s="5" t="s">
        <v>48420</v>
      </c>
      <c r="F9546" s="5" t="s">
        <v>47929</v>
      </c>
      <c r="G9546" s="6" t="s">
        <v>48421</v>
      </c>
      <c r="H9546" s="7" t="s">
        <v>48178</v>
      </c>
      <c r="I9546" s="8" t="str">
        <f>LOWER(SUBSTITUTE(SUBSTITUTE(SUBSTITUTE(SUBSTITUTE(SUBSTITUTE(SUBSTITUTE(SUBSTITUTE(B9546,"S.L.",""),"SL",""),"S.A.",""),"SA","")," ",""),".",""),",",""))&amp;".com"</f>
        <v>gebidex.com</v>
      </c>
      <c r="J9546" s="5" t="s">
        <v>93</v>
      </c>
      <c r="K9546" s="4" t="s">
        <v>42</v>
      </c>
    </row>
    <row r="9547">
      <c r="A9547" s="4">
        <v>1652.0</v>
      </c>
      <c r="B9547" s="5" t="s">
        <v>48422</v>
      </c>
      <c r="C9547" s="5" t="s">
        <v>48423</v>
      </c>
      <c r="D9547" s="6" t="s">
        <v>48419</v>
      </c>
      <c r="E9547" s="5" t="s">
        <v>48420</v>
      </c>
      <c r="F9547" s="5" t="s">
        <v>47929</v>
      </c>
      <c r="G9547" s="6" t="s">
        <v>48424</v>
      </c>
      <c r="H9547" s="5" t="s">
        <v>48425</v>
      </c>
      <c r="I9547" s="8" t="s">
        <v>48215</v>
      </c>
      <c r="J9547" s="5" t="s">
        <v>108</v>
      </c>
      <c r="K9547" s="5" t="s">
        <v>294</v>
      </c>
    </row>
    <row r="9548">
      <c r="A9548" s="4">
        <v>1651.0</v>
      </c>
      <c r="B9548" s="5" t="s">
        <v>48426</v>
      </c>
      <c r="C9548" s="5" t="s">
        <v>48427</v>
      </c>
      <c r="D9548" s="6" t="s">
        <v>48428</v>
      </c>
      <c r="E9548" s="5" t="s">
        <v>48429</v>
      </c>
      <c r="F9548" s="5" t="s">
        <v>47929</v>
      </c>
      <c r="G9548" s="6" t="s">
        <v>48430</v>
      </c>
      <c r="H9548" s="4" t="s">
        <v>48431</v>
      </c>
      <c r="I9548" s="8" t="s">
        <v>48432</v>
      </c>
      <c r="J9548" s="5" t="s">
        <v>108</v>
      </c>
      <c r="K9548" s="5" t="s">
        <v>721</v>
      </c>
    </row>
    <row r="9549">
      <c r="A9549" s="4">
        <v>1650.0</v>
      </c>
      <c r="B9549" s="5" t="s">
        <v>48433</v>
      </c>
      <c r="C9549" s="5" t="s">
        <v>48434</v>
      </c>
      <c r="D9549" s="6" t="s">
        <v>48428</v>
      </c>
      <c r="E9549" s="5" t="s">
        <v>48429</v>
      </c>
      <c r="F9549" s="5" t="s">
        <v>47929</v>
      </c>
      <c r="G9549" s="6" t="s">
        <v>48435</v>
      </c>
      <c r="H9549" s="4" t="s">
        <v>48436</v>
      </c>
      <c r="I9549" s="8" t="s">
        <v>48437</v>
      </c>
      <c r="J9549" s="5" t="s">
        <v>42</v>
      </c>
      <c r="K9549" s="5" t="s">
        <v>126</v>
      </c>
    </row>
    <row r="9550">
      <c r="A9550" s="4">
        <v>1649.0</v>
      </c>
      <c r="B9550" s="5" t="s">
        <v>48438</v>
      </c>
      <c r="C9550" s="5" t="s">
        <v>48439</v>
      </c>
      <c r="D9550" s="6" t="s">
        <v>47972</v>
      </c>
      <c r="E9550" s="5" t="s">
        <v>47929</v>
      </c>
      <c r="F9550" s="5" t="s">
        <v>47929</v>
      </c>
      <c r="G9550" s="6" t="s">
        <v>48440</v>
      </c>
      <c r="H9550" s="5" t="s">
        <v>48441</v>
      </c>
      <c r="I9550" s="9" t="s">
        <v>48442</v>
      </c>
      <c r="J9550" s="5" t="s">
        <v>51</v>
      </c>
      <c r="K9550" s="5" t="s">
        <v>950</v>
      </c>
    </row>
    <row r="9551">
      <c r="A9551" s="4">
        <v>1648.0</v>
      </c>
      <c r="B9551" s="5" t="s">
        <v>48443</v>
      </c>
      <c r="C9551" s="5" t="s">
        <v>48444</v>
      </c>
      <c r="D9551" s="6" t="s">
        <v>47972</v>
      </c>
      <c r="E9551" s="5" t="s">
        <v>47929</v>
      </c>
      <c r="F9551" s="5" t="s">
        <v>47929</v>
      </c>
      <c r="G9551" s="6" t="s">
        <v>48445</v>
      </c>
      <c r="H9551" s="7" t="s">
        <v>48446</v>
      </c>
      <c r="I9551" s="8" t="str">
        <f>LOWER(SUBSTITUTE(SUBSTITUTE(SUBSTITUTE(SUBSTITUTE(SUBSTITUTE(SUBSTITUTE(SUBSTITUTE(B9551,"S.L.",""),"SL",""),"S.A.",""),"SA","")," ",""),".",""),",",""))&amp;".com"</f>
        <v>aljamacomb.com</v>
      </c>
      <c r="J9551" s="5" t="s">
        <v>18</v>
      </c>
      <c r="K9551" s="5" t="s">
        <v>754</v>
      </c>
    </row>
    <row r="9552">
      <c r="A9552" s="4">
        <v>1647.0</v>
      </c>
      <c r="B9552" s="5" t="s">
        <v>24621</v>
      </c>
      <c r="C9552" s="5" t="s">
        <v>48447</v>
      </c>
      <c r="D9552" s="6" t="s">
        <v>47972</v>
      </c>
      <c r="E9552" s="5" t="s">
        <v>47929</v>
      </c>
      <c r="F9552" s="5" t="s">
        <v>47929</v>
      </c>
      <c r="G9552" s="6" t="s">
        <v>48448</v>
      </c>
      <c r="H9552" s="5" t="s">
        <v>48449</v>
      </c>
      <c r="I9552" s="9" t="s">
        <v>48450</v>
      </c>
      <c r="J9552" s="5" t="s">
        <v>463</v>
      </c>
      <c r="K9552" s="5" t="s">
        <v>74</v>
      </c>
    </row>
    <row r="9553">
      <c r="A9553" s="4">
        <v>1646.0</v>
      </c>
      <c r="B9553" s="5" t="s">
        <v>27317</v>
      </c>
      <c r="C9553" s="5" t="s">
        <v>48451</v>
      </c>
      <c r="D9553" s="6" t="s">
        <v>47986</v>
      </c>
      <c r="E9553" s="5" t="s">
        <v>47929</v>
      </c>
      <c r="F9553" s="5" t="s">
        <v>47929</v>
      </c>
      <c r="G9553" s="6" t="s">
        <v>48452</v>
      </c>
      <c r="H9553" s="4" t="s">
        <v>48453</v>
      </c>
      <c r="I9553" s="11" t="s">
        <v>48454</v>
      </c>
      <c r="J9553" s="5" t="s">
        <v>93</v>
      </c>
      <c r="K9553" s="4" t="s">
        <v>42</v>
      </c>
    </row>
    <row r="9554">
      <c r="A9554" s="4">
        <v>1645.0</v>
      </c>
      <c r="B9554" s="5" t="s">
        <v>6361</v>
      </c>
      <c r="C9554" s="5" t="s">
        <v>48455</v>
      </c>
      <c r="D9554" s="6" t="s">
        <v>47972</v>
      </c>
      <c r="E9554" s="5" t="s">
        <v>47929</v>
      </c>
      <c r="F9554" s="5" t="s">
        <v>47929</v>
      </c>
      <c r="G9554" s="6" t="s">
        <v>48456</v>
      </c>
      <c r="H9554" s="5" t="s">
        <v>48457</v>
      </c>
      <c r="I9554" s="8" t="s">
        <v>48458</v>
      </c>
      <c r="J9554" s="5" t="s">
        <v>5941</v>
      </c>
      <c r="K9554" s="5" t="s">
        <v>19</v>
      </c>
    </row>
    <row r="9555">
      <c r="A9555" s="4">
        <v>1644.0</v>
      </c>
      <c r="B9555" s="5" t="s">
        <v>48459</v>
      </c>
      <c r="C9555" s="5" t="s">
        <v>48460</v>
      </c>
      <c r="D9555" s="6" t="s">
        <v>47972</v>
      </c>
      <c r="E9555" s="5" t="s">
        <v>47929</v>
      </c>
      <c r="F9555" s="5" t="s">
        <v>47929</v>
      </c>
      <c r="G9555" s="6" t="s">
        <v>48461</v>
      </c>
      <c r="H9555" s="5" t="s">
        <v>48462</v>
      </c>
      <c r="I9555" s="9" t="s">
        <v>48463</v>
      </c>
      <c r="J9555" s="5" t="s">
        <v>108</v>
      </c>
      <c r="K9555" s="5" t="s">
        <v>18216</v>
      </c>
    </row>
    <row r="9556">
      <c r="A9556" s="4">
        <v>1643.0</v>
      </c>
      <c r="B9556" s="5" t="s">
        <v>48464</v>
      </c>
      <c r="C9556" s="5" t="s">
        <v>48465</v>
      </c>
      <c r="D9556" s="6" t="s">
        <v>47972</v>
      </c>
      <c r="E9556" s="5" t="s">
        <v>47929</v>
      </c>
      <c r="F9556" s="5" t="s">
        <v>47929</v>
      </c>
      <c r="G9556" s="6" t="s">
        <v>48461</v>
      </c>
      <c r="H9556" s="5" t="s">
        <v>48466</v>
      </c>
      <c r="I9556" s="11" t="s">
        <v>48467</v>
      </c>
      <c r="J9556" s="5" t="s">
        <v>42</v>
      </c>
      <c r="K9556" s="5" t="s">
        <v>48468</v>
      </c>
    </row>
    <row r="9557">
      <c r="A9557" s="4">
        <v>1642.0</v>
      </c>
      <c r="B9557" s="5" t="s">
        <v>48469</v>
      </c>
      <c r="C9557" s="5" t="s">
        <v>48470</v>
      </c>
      <c r="D9557" s="6" t="s">
        <v>47972</v>
      </c>
      <c r="E9557" s="5" t="s">
        <v>47929</v>
      </c>
      <c r="F9557" s="5" t="s">
        <v>47929</v>
      </c>
      <c r="G9557" s="6" t="s">
        <v>48471</v>
      </c>
      <c r="H9557" s="5" t="s">
        <v>48472</v>
      </c>
      <c r="I9557" s="8" t="s">
        <v>48473</v>
      </c>
      <c r="J9557" s="5" t="s">
        <v>108</v>
      </c>
      <c r="K9557" s="5" t="s">
        <v>184</v>
      </c>
    </row>
    <row r="9558">
      <c r="A9558" s="4">
        <v>1641.0</v>
      </c>
      <c r="B9558" s="5" t="s">
        <v>48474</v>
      </c>
      <c r="C9558" s="5" t="s">
        <v>48475</v>
      </c>
      <c r="D9558" s="6" t="s">
        <v>47966</v>
      </c>
      <c r="E9558" s="5" t="s">
        <v>47929</v>
      </c>
      <c r="F9558" s="5" t="s">
        <v>47929</v>
      </c>
      <c r="G9558" s="6" t="s">
        <v>48476</v>
      </c>
      <c r="H9558" s="5" t="s">
        <v>48477</v>
      </c>
      <c r="I9558" s="8" t="s">
        <v>48478</v>
      </c>
      <c r="J9558" s="5" t="s">
        <v>108</v>
      </c>
      <c r="K9558" s="5" t="s">
        <v>764</v>
      </c>
    </row>
    <row r="9559">
      <c r="A9559" s="4">
        <v>1640.0</v>
      </c>
      <c r="B9559" s="5" t="s">
        <v>48479</v>
      </c>
      <c r="C9559" s="5" t="s">
        <v>8641</v>
      </c>
      <c r="D9559" s="6" t="s">
        <v>47972</v>
      </c>
      <c r="E9559" s="5" t="s">
        <v>47929</v>
      </c>
      <c r="F9559" s="5" t="s">
        <v>47929</v>
      </c>
      <c r="G9559" s="6" t="s">
        <v>48480</v>
      </c>
      <c r="H9559" s="5" t="s">
        <v>48481</v>
      </c>
      <c r="I9559" s="8" t="s">
        <v>48482</v>
      </c>
      <c r="J9559" s="5" t="s">
        <v>18</v>
      </c>
      <c r="K9559" s="5" t="s">
        <v>66</v>
      </c>
    </row>
    <row r="9560">
      <c r="A9560" s="4">
        <v>1639.0</v>
      </c>
      <c r="B9560" s="5" t="s">
        <v>48483</v>
      </c>
      <c r="C9560" s="5" t="s">
        <v>48484</v>
      </c>
      <c r="D9560" s="6" t="s">
        <v>47972</v>
      </c>
      <c r="E9560" s="5" t="s">
        <v>47929</v>
      </c>
      <c r="F9560" s="5" t="s">
        <v>47929</v>
      </c>
      <c r="G9560" s="6" t="s">
        <v>48485</v>
      </c>
      <c r="H9560" s="5" t="s">
        <v>48486</v>
      </c>
      <c r="I9560" s="8" t="s">
        <v>41</v>
      </c>
      <c r="J9560" s="5" t="s">
        <v>93</v>
      </c>
      <c r="K9560" s="5" t="s">
        <v>2513</v>
      </c>
    </row>
    <row r="9561">
      <c r="A9561" s="4">
        <v>1638.0</v>
      </c>
      <c r="B9561" s="5" t="s">
        <v>48487</v>
      </c>
      <c r="C9561" s="5" t="s">
        <v>48488</v>
      </c>
      <c r="D9561" s="6" t="s">
        <v>47972</v>
      </c>
      <c r="E9561" s="5" t="s">
        <v>47929</v>
      </c>
      <c r="F9561" s="5" t="s">
        <v>47929</v>
      </c>
      <c r="G9561" s="6" t="s">
        <v>48489</v>
      </c>
      <c r="H9561" s="7" t="s">
        <v>48490</v>
      </c>
      <c r="I9561" s="8" t="s">
        <v>48491</v>
      </c>
      <c r="J9561" s="5" t="s">
        <v>93</v>
      </c>
      <c r="K9561" s="5" t="s">
        <v>711</v>
      </c>
    </row>
    <row r="9562">
      <c r="A9562" s="4">
        <v>1637.0</v>
      </c>
      <c r="B9562" s="5" t="s">
        <v>48492</v>
      </c>
      <c r="C9562" s="5" t="s">
        <v>48493</v>
      </c>
      <c r="D9562" s="6" t="s">
        <v>47972</v>
      </c>
      <c r="E9562" s="5" t="s">
        <v>47929</v>
      </c>
      <c r="F9562" s="5" t="s">
        <v>47929</v>
      </c>
      <c r="G9562" s="6" t="s">
        <v>48494</v>
      </c>
      <c r="H9562" s="7" t="s">
        <v>48495</v>
      </c>
      <c r="I9562" s="4" t="str">
        <f>LOWER(SUBSTITUTE(SUBSTITUTE(SUBSTITUTE(SUBSTITUTE(SUBSTITUTE(SUBSTITUTE(SUBSTITUTE(B9562,"S.L.",""),"SL",""),"S.A.",""),"SA","")," ",""),".",""),",",""))&amp;".com"</f>
        <v>hoteldonjosé.com</v>
      </c>
      <c r="J9562" s="5" t="s">
        <v>42</v>
      </c>
      <c r="K9562" s="5" t="s">
        <v>553</v>
      </c>
    </row>
    <row r="9563">
      <c r="A9563" s="4">
        <v>1636.0</v>
      </c>
      <c r="B9563" s="5" t="s">
        <v>48496</v>
      </c>
      <c r="C9563" s="5" t="s">
        <v>48497</v>
      </c>
      <c r="D9563" s="6" t="s">
        <v>47972</v>
      </c>
      <c r="E9563" s="5" t="s">
        <v>47929</v>
      </c>
      <c r="F9563" s="5" t="s">
        <v>47929</v>
      </c>
      <c r="G9563" s="6" t="s">
        <v>48498</v>
      </c>
      <c r="H9563" s="5" t="s">
        <v>48499</v>
      </c>
      <c r="I9563" s="8" t="s">
        <v>493</v>
      </c>
      <c r="J9563" s="5" t="s">
        <v>42</v>
      </c>
      <c r="K9563" s="5" t="s">
        <v>950</v>
      </c>
    </row>
    <row r="9564">
      <c r="A9564" s="4">
        <v>1635.0</v>
      </c>
      <c r="B9564" s="5" t="s">
        <v>48500</v>
      </c>
      <c r="C9564" s="5" t="s">
        <v>48501</v>
      </c>
      <c r="D9564" s="6" t="s">
        <v>47966</v>
      </c>
      <c r="E9564" s="5" t="s">
        <v>47929</v>
      </c>
      <c r="F9564" s="5" t="s">
        <v>47929</v>
      </c>
      <c r="G9564" s="6" t="s">
        <v>48502</v>
      </c>
      <c r="H9564" s="5" t="s">
        <v>48441</v>
      </c>
      <c r="I9564" s="8" t="s">
        <v>48503</v>
      </c>
      <c r="J9564" s="5" t="s">
        <v>18</v>
      </c>
      <c r="K9564" s="5" t="s">
        <v>1685</v>
      </c>
    </row>
    <row r="9565">
      <c r="A9565" s="4">
        <v>1634.0</v>
      </c>
      <c r="B9565" s="5" t="s">
        <v>48504</v>
      </c>
      <c r="C9565" s="5" t="s">
        <v>48505</v>
      </c>
      <c r="D9565" s="6" t="s">
        <v>48506</v>
      </c>
      <c r="E9565" s="5" t="s">
        <v>48507</v>
      </c>
      <c r="F9565" s="5" t="s">
        <v>47929</v>
      </c>
      <c r="G9565" s="6" t="s">
        <v>48508</v>
      </c>
      <c r="H9565" s="5" t="s">
        <v>48509</v>
      </c>
      <c r="I9565" s="8" t="s">
        <v>48510</v>
      </c>
      <c r="J9565" s="5" t="s">
        <v>463</v>
      </c>
      <c r="K9565" s="5" t="s">
        <v>921</v>
      </c>
    </row>
    <row r="9566">
      <c r="A9566" s="4">
        <v>1633.0</v>
      </c>
      <c r="B9566" s="5" t="s">
        <v>48511</v>
      </c>
      <c r="C9566" s="5" t="s">
        <v>48512</v>
      </c>
      <c r="D9566" s="6" t="s">
        <v>48513</v>
      </c>
      <c r="E9566" s="5" t="s">
        <v>48514</v>
      </c>
      <c r="F9566" s="5" t="s">
        <v>47929</v>
      </c>
      <c r="G9566" s="6" t="s">
        <v>48515</v>
      </c>
      <c r="H9566" s="7" t="s">
        <v>48516</v>
      </c>
      <c r="I9566" s="8" t="str">
        <f>LOWER(SUBSTITUTE(SUBSTITUTE(SUBSTITUTE(SUBSTITUTE(SUBSTITUTE(SUBSTITUTE(SUBSTITUTE(B9566,"S.L.",""),"SL",""),"S.A.",""),"SA","")," ",""),".",""),",",""))&amp;".com"</f>
        <v>cabadolca.com</v>
      </c>
      <c r="J9566" s="5" t="s">
        <v>18</v>
      </c>
      <c r="K9566" s="4" t="s">
        <v>42</v>
      </c>
    </row>
    <row r="9567">
      <c r="A9567" s="4">
        <v>1632.0</v>
      </c>
      <c r="B9567" s="5" t="s">
        <v>48517</v>
      </c>
      <c r="C9567" s="5" t="s">
        <v>48518</v>
      </c>
      <c r="D9567" s="6" t="s">
        <v>48519</v>
      </c>
      <c r="E9567" s="5" t="s">
        <v>48520</v>
      </c>
      <c r="F9567" s="5" t="s">
        <v>47929</v>
      </c>
      <c r="G9567" s="6" t="s">
        <v>48521</v>
      </c>
      <c r="H9567" s="5" t="s">
        <v>48522</v>
      </c>
      <c r="I9567" s="8" t="s">
        <v>48523</v>
      </c>
      <c r="J9567" s="5" t="s">
        <v>108</v>
      </c>
      <c r="K9567" s="5" t="s">
        <v>170</v>
      </c>
    </row>
    <row r="9568">
      <c r="A9568" s="4">
        <v>1631.0</v>
      </c>
      <c r="B9568" s="5" t="s">
        <v>48524</v>
      </c>
      <c r="C9568" s="5" t="s">
        <v>48525</v>
      </c>
      <c r="D9568" s="6" t="s">
        <v>48526</v>
      </c>
      <c r="E9568" s="5" t="s">
        <v>48527</v>
      </c>
      <c r="F9568" s="5" t="s">
        <v>47929</v>
      </c>
      <c r="G9568" s="6" t="s">
        <v>48528</v>
      </c>
      <c r="H9568" s="5" t="s">
        <v>48529</v>
      </c>
      <c r="I9568" s="11" t="s">
        <v>48530</v>
      </c>
      <c r="J9568" s="5" t="s">
        <v>42</v>
      </c>
      <c r="K9568" s="5" t="s">
        <v>170</v>
      </c>
    </row>
    <row r="9569">
      <c r="A9569" s="4">
        <v>1630.0</v>
      </c>
      <c r="B9569" s="5" t="s">
        <v>48531</v>
      </c>
      <c r="C9569" s="5" t="s">
        <v>48532</v>
      </c>
      <c r="D9569" s="6" t="s">
        <v>48533</v>
      </c>
      <c r="E9569" s="5" t="s">
        <v>48534</v>
      </c>
      <c r="F9569" s="5" t="s">
        <v>47929</v>
      </c>
      <c r="G9569" s="6" t="s">
        <v>48535</v>
      </c>
      <c r="H9569" s="7" t="s">
        <v>48536</v>
      </c>
      <c r="I9569" s="11" t="s">
        <v>48537</v>
      </c>
      <c r="J9569" s="5" t="s">
        <v>93</v>
      </c>
      <c r="K9569" s="5" t="s">
        <v>679</v>
      </c>
    </row>
    <row r="9570">
      <c r="A9570" s="4">
        <v>1629.0</v>
      </c>
      <c r="B9570" s="5" t="s">
        <v>48538</v>
      </c>
      <c r="C9570" s="5" t="s">
        <v>48539</v>
      </c>
      <c r="D9570" s="6" t="s">
        <v>48540</v>
      </c>
      <c r="E9570" s="5" t="s">
        <v>48541</v>
      </c>
      <c r="F9570" s="5" t="s">
        <v>47929</v>
      </c>
      <c r="G9570" s="6" t="s">
        <v>48542</v>
      </c>
      <c r="H9570" s="5" t="s">
        <v>48543</v>
      </c>
      <c r="I9570" s="8" t="s">
        <v>48215</v>
      </c>
      <c r="J9570" s="5" t="s">
        <v>93</v>
      </c>
      <c r="K9570" s="5" t="s">
        <v>35</v>
      </c>
    </row>
    <row r="9571">
      <c r="A9571" s="4">
        <v>1628.0</v>
      </c>
      <c r="B9571" s="5" t="s">
        <v>48544</v>
      </c>
      <c r="C9571" s="5" t="s">
        <v>48545</v>
      </c>
      <c r="D9571" s="6" t="s">
        <v>48546</v>
      </c>
      <c r="E9571" s="5" t="s">
        <v>48547</v>
      </c>
      <c r="F9571" s="5" t="s">
        <v>47929</v>
      </c>
      <c r="G9571" s="6" t="s">
        <v>48548</v>
      </c>
      <c r="H9571" s="5" t="s">
        <v>6279</v>
      </c>
      <c r="I9571" s="8" t="s">
        <v>48549</v>
      </c>
      <c r="J9571" s="5" t="s">
        <v>42</v>
      </c>
      <c r="K9571" s="5" t="s">
        <v>1198</v>
      </c>
    </row>
    <row r="9572">
      <c r="A9572" s="4">
        <v>1627.0</v>
      </c>
      <c r="B9572" s="5" t="s">
        <v>48550</v>
      </c>
      <c r="C9572" s="5" t="s">
        <v>48551</v>
      </c>
      <c r="D9572" s="6" t="s">
        <v>48025</v>
      </c>
      <c r="E9572" s="5" t="s">
        <v>48026</v>
      </c>
      <c r="F9572" s="5" t="s">
        <v>47929</v>
      </c>
      <c r="G9572" s="6" t="s">
        <v>48552</v>
      </c>
      <c r="H9572" s="5" t="s">
        <v>48553</v>
      </c>
      <c r="I9572" s="9" t="s">
        <v>48554</v>
      </c>
      <c r="J9572" s="5" t="s">
        <v>108</v>
      </c>
      <c r="K9572" s="5" t="s">
        <v>679</v>
      </c>
    </row>
    <row r="9573">
      <c r="A9573" s="4">
        <v>1626.0</v>
      </c>
      <c r="B9573" s="5" t="s">
        <v>48555</v>
      </c>
      <c r="C9573" s="5" t="s">
        <v>48556</v>
      </c>
      <c r="D9573" s="6" t="s">
        <v>47966</v>
      </c>
      <c r="E9573" s="5" t="s">
        <v>47929</v>
      </c>
      <c r="F9573" s="5" t="s">
        <v>47929</v>
      </c>
      <c r="G9573" s="6" t="s">
        <v>48557</v>
      </c>
      <c r="H9573" s="5" t="s">
        <v>48558</v>
      </c>
      <c r="I9573" s="9" t="s">
        <v>48559</v>
      </c>
      <c r="J9573" s="5" t="s">
        <v>108</v>
      </c>
      <c r="K9573" s="5" t="s">
        <v>5641</v>
      </c>
    </row>
    <row r="9574">
      <c r="A9574" s="4">
        <v>1625.0</v>
      </c>
      <c r="B9574" s="5" t="s">
        <v>48560</v>
      </c>
      <c r="C9574" s="5" t="s">
        <v>48561</v>
      </c>
      <c r="D9574" s="6" t="s">
        <v>48329</v>
      </c>
      <c r="E9574" s="5" t="s">
        <v>48330</v>
      </c>
      <c r="F9574" s="5" t="s">
        <v>47929</v>
      </c>
      <c r="G9574" s="6" t="s">
        <v>48562</v>
      </c>
      <c r="H9574" s="5" t="s">
        <v>48563</v>
      </c>
      <c r="I9574" s="8" t="s">
        <v>48564</v>
      </c>
      <c r="J9574" s="5" t="s">
        <v>93</v>
      </c>
      <c r="K9574" s="5" t="s">
        <v>950</v>
      </c>
    </row>
    <row r="9575">
      <c r="A9575" s="4">
        <v>11432.0</v>
      </c>
      <c r="B9575" s="5" t="s">
        <v>48565</v>
      </c>
      <c r="C9575" s="5" t="s">
        <v>48566</v>
      </c>
      <c r="D9575" s="6" t="s">
        <v>48567</v>
      </c>
      <c r="E9575" s="5" t="s">
        <v>48568</v>
      </c>
      <c r="F9575" s="5" t="s">
        <v>47929</v>
      </c>
      <c r="G9575" s="12" t="s">
        <v>48569</v>
      </c>
      <c r="H9575" s="7" t="s">
        <v>48570</v>
      </c>
      <c r="I9575" s="8" t="str">
        <f>LOWER(SUBSTITUTE(SUBSTITUTE(SUBSTITUTE(SUBSTITUTE(SUBSTITUTE(SUBSTITUTE(SUBSTITUTE(B9575,"S.L.",""),"SL",""),"S.A.",""),"SA","")," ",""),".",""),",",""))&amp;".com"</f>
        <v>hotellaurel.com</v>
      </c>
      <c r="J9575" s="5" t="s">
        <v>42</v>
      </c>
      <c r="K9575" s="5" t="s">
        <v>19</v>
      </c>
    </row>
    <row r="9576">
      <c r="A9576" s="4">
        <v>11434.0</v>
      </c>
      <c r="B9576" s="5" t="s">
        <v>48571</v>
      </c>
      <c r="C9576" s="5" t="s">
        <v>48572</v>
      </c>
      <c r="D9576" s="6" t="s">
        <v>48573</v>
      </c>
      <c r="E9576" s="5" t="s">
        <v>48574</v>
      </c>
      <c r="F9576" s="5" t="s">
        <v>47929</v>
      </c>
      <c r="G9576" s="12" t="s">
        <v>48575</v>
      </c>
      <c r="H9576" s="5" t="s">
        <v>48576</v>
      </c>
      <c r="I9576" s="8" t="s">
        <v>48577</v>
      </c>
      <c r="J9576" s="5" t="s">
        <v>108</v>
      </c>
      <c r="K9576" s="5" t="s">
        <v>19</v>
      </c>
    </row>
    <row r="9577">
      <c r="A9577" s="4">
        <v>11428.0</v>
      </c>
      <c r="B9577" s="5" t="s">
        <v>48578</v>
      </c>
      <c r="C9577" s="5" t="s">
        <v>48579</v>
      </c>
      <c r="D9577" s="6" t="s">
        <v>48428</v>
      </c>
      <c r="E9577" s="5" t="s">
        <v>48429</v>
      </c>
      <c r="F9577" s="5" t="s">
        <v>47929</v>
      </c>
      <c r="G9577" s="12" t="s">
        <v>48580</v>
      </c>
      <c r="H9577" s="5" t="s">
        <v>48581</v>
      </c>
      <c r="I9577" s="8" t="s">
        <v>48582</v>
      </c>
      <c r="J9577" s="5" t="s">
        <v>18</v>
      </c>
      <c r="K9577" s="5" t="s">
        <v>152</v>
      </c>
    </row>
    <row r="9578">
      <c r="A9578" s="4">
        <v>11422.0</v>
      </c>
      <c r="B9578" s="5" t="s">
        <v>48583</v>
      </c>
      <c r="C9578" s="5" t="s">
        <v>48584</v>
      </c>
      <c r="D9578" s="6" t="s">
        <v>48585</v>
      </c>
      <c r="E9578" s="5" t="s">
        <v>48586</v>
      </c>
      <c r="F9578" s="5" t="s">
        <v>47929</v>
      </c>
      <c r="G9578" s="12" t="s">
        <v>48587</v>
      </c>
      <c r="H9578" s="5" t="s">
        <v>48588</v>
      </c>
      <c r="I9578" s="8" t="s">
        <v>48589</v>
      </c>
      <c r="J9578" s="5" t="s">
        <v>42</v>
      </c>
      <c r="K9578" s="5" t="s">
        <v>115</v>
      </c>
    </row>
    <row r="9579">
      <c r="A9579" s="4">
        <v>1624.0</v>
      </c>
      <c r="B9579" s="5" t="s">
        <v>48590</v>
      </c>
      <c r="C9579" s="5" t="s">
        <v>48591</v>
      </c>
      <c r="D9579" s="6" t="s">
        <v>48592</v>
      </c>
      <c r="E9579" s="5" t="s">
        <v>48593</v>
      </c>
      <c r="F9579" s="5" t="s">
        <v>48594</v>
      </c>
      <c r="G9579" s="6" t="s">
        <v>48595</v>
      </c>
      <c r="H9579" s="5" t="s">
        <v>48596</v>
      </c>
      <c r="I9579" s="8" t="s">
        <v>48597</v>
      </c>
      <c r="J9579" s="5" t="s">
        <v>108</v>
      </c>
      <c r="K9579" s="5" t="s">
        <v>420</v>
      </c>
    </row>
    <row r="9580">
      <c r="A9580" s="4">
        <v>1623.0</v>
      </c>
      <c r="B9580" s="5" t="s">
        <v>48598</v>
      </c>
      <c r="C9580" s="5" t="s">
        <v>48599</v>
      </c>
      <c r="D9580" s="6" t="s">
        <v>48600</v>
      </c>
      <c r="E9580" s="5" t="s">
        <v>48601</v>
      </c>
      <c r="F9580" s="5" t="s">
        <v>48594</v>
      </c>
      <c r="G9580" s="6" t="s">
        <v>48602</v>
      </c>
      <c r="H9580" s="5" t="s">
        <v>48603</v>
      </c>
      <c r="I9580" s="8" t="s">
        <v>48604</v>
      </c>
      <c r="J9580" s="5" t="s">
        <v>108</v>
      </c>
      <c r="K9580" s="5" t="s">
        <v>553</v>
      </c>
    </row>
    <row r="9581">
      <c r="A9581" s="4">
        <v>1622.0</v>
      </c>
      <c r="B9581" s="5" t="s">
        <v>48605</v>
      </c>
      <c r="C9581" s="5" t="s">
        <v>48606</v>
      </c>
      <c r="D9581" s="6" t="s">
        <v>48600</v>
      </c>
      <c r="E9581" s="5" t="s">
        <v>48601</v>
      </c>
      <c r="F9581" s="5" t="s">
        <v>48594</v>
      </c>
      <c r="G9581" s="6" t="s">
        <v>48607</v>
      </c>
      <c r="H9581" s="7" t="s">
        <v>48608</v>
      </c>
      <c r="I9581" s="8" t="s">
        <v>48609</v>
      </c>
      <c r="J9581" s="5" t="s">
        <v>42</v>
      </c>
      <c r="K9581" s="5" t="s">
        <v>308</v>
      </c>
    </row>
    <row r="9582">
      <c r="A9582" s="4">
        <v>1621.0</v>
      </c>
      <c r="B9582" s="5" t="s">
        <v>48610</v>
      </c>
      <c r="C9582" s="5" t="s">
        <v>48611</v>
      </c>
      <c r="D9582" s="6" t="s">
        <v>48612</v>
      </c>
      <c r="E9582" s="5" t="s">
        <v>48613</v>
      </c>
      <c r="F9582" s="5" t="s">
        <v>48594</v>
      </c>
      <c r="G9582" s="6" t="s">
        <v>48614</v>
      </c>
      <c r="H9582" s="5" t="s">
        <v>48615</v>
      </c>
      <c r="I9582" s="8" t="s">
        <v>48616</v>
      </c>
      <c r="J9582" s="5" t="s">
        <v>42</v>
      </c>
      <c r="K9582" s="5" t="s">
        <v>280</v>
      </c>
    </row>
    <row r="9583">
      <c r="A9583" s="4">
        <v>1620.0</v>
      </c>
      <c r="B9583" s="5" t="s">
        <v>48617</v>
      </c>
      <c r="C9583" s="5" t="s">
        <v>48618</v>
      </c>
      <c r="D9583" s="6" t="s">
        <v>48600</v>
      </c>
      <c r="E9583" s="5" t="s">
        <v>48601</v>
      </c>
      <c r="F9583" s="5" t="s">
        <v>48594</v>
      </c>
      <c r="G9583" s="6" t="s">
        <v>48619</v>
      </c>
      <c r="H9583" s="5" t="s">
        <v>48620</v>
      </c>
      <c r="I9583" s="8" t="s">
        <v>48621</v>
      </c>
      <c r="J9583" s="5" t="s">
        <v>18</v>
      </c>
      <c r="K9583" s="5" t="s">
        <v>1985</v>
      </c>
    </row>
    <row r="9584">
      <c r="A9584" s="4">
        <v>1619.0</v>
      </c>
      <c r="B9584" s="5" t="s">
        <v>48622</v>
      </c>
      <c r="C9584" s="5" t="s">
        <v>48623</v>
      </c>
      <c r="D9584" s="6" t="s">
        <v>48600</v>
      </c>
      <c r="E9584" s="5" t="s">
        <v>48601</v>
      </c>
      <c r="F9584" s="5" t="s">
        <v>48594</v>
      </c>
      <c r="G9584" s="6" t="s">
        <v>48624</v>
      </c>
      <c r="H9584" s="5" t="s">
        <v>48625</v>
      </c>
      <c r="I9584" s="8" t="s">
        <v>493</v>
      </c>
      <c r="J9584" s="5" t="s">
        <v>18</v>
      </c>
      <c r="K9584" s="5" t="s">
        <v>1446</v>
      </c>
    </row>
    <row r="9585">
      <c r="A9585" s="4">
        <v>1618.0</v>
      </c>
      <c r="B9585" s="5" t="s">
        <v>48626</v>
      </c>
      <c r="C9585" s="5" t="s">
        <v>48627</v>
      </c>
      <c r="D9585" s="6" t="s">
        <v>48628</v>
      </c>
      <c r="E9585" s="5" t="s">
        <v>48629</v>
      </c>
      <c r="F9585" s="5" t="s">
        <v>48594</v>
      </c>
      <c r="G9585" s="6" t="s">
        <v>48630</v>
      </c>
      <c r="H9585" s="13" t="s">
        <v>48631</v>
      </c>
      <c r="I9585" s="8" t="s">
        <v>48632</v>
      </c>
      <c r="J9585" s="5" t="s">
        <v>18</v>
      </c>
      <c r="K9585" s="5" t="s">
        <v>921</v>
      </c>
    </row>
    <row r="9586">
      <c r="A9586" s="4">
        <v>1617.0</v>
      </c>
      <c r="B9586" s="5" t="s">
        <v>48633</v>
      </c>
      <c r="C9586" s="5" t="s">
        <v>48634</v>
      </c>
      <c r="D9586" s="6" t="s">
        <v>48635</v>
      </c>
      <c r="E9586" s="5" t="s">
        <v>48636</v>
      </c>
      <c r="F9586" s="5" t="s">
        <v>48594</v>
      </c>
      <c r="G9586" s="6" t="s">
        <v>48637</v>
      </c>
      <c r="H9586" s="5" t="s">
        <v>48638</v>
      </c>
      <c r="I9586" s="8" t="s">
        <v>48639</v>
      </c>
      <c r="J9586" s="5" t="s">
        <v>51</v>
      </c>
      <c r="K9586" s="5" t="s">
        <v>170</v>
      </c>
    </row>
    <row r="9587">
      <c r="A9587" s="4">
        <v>1616.0</v>
      </c>
      <c r="B9587" s="5" t="s">
        <v>48640</v>
      </c>
      <c r="C9587" s="5" t="s">
        <v>48641</v>
      </c>
      <c r="D9587" s="6" t="s">
        <v>48642</v>
      </c>
      <c r="E9587" s="5" t="s">
        <v>48643</v>
      </c>
      <c r="F9587" s="5" t="s">
        <v>48594</v>
      </c>
      <c r="G9587" s="6" t="s">
        <v>48644</v>
      </c>
      <c r="H9587" s="7" t="s">
        <v>48645</v>
      </c>
      <c r="I9587" s="8" t="str">
        <f>LOWER(SUBSTITUTE(SUBSTITUTE(SUBSTITUTE(SUBSTITUTE(SUBSTITUTE(SUBSTITUTE(SUBSTITUTE(B9587,"S.L.",""),"SL",""),"S.A.",""),"SA","")," ",""),".",""),",",""))&amp;".com"</f>
        <v>estadosdelduque.com</v>
      </c>
      <c r="J9587" s="5" t="s">
        <v>18</v>
      </c>
      <c r="K9587" s="5" t="s">
        <v>464</v>
      </c>
    </row>
    <row r="9588">
      <c r="A9588" s="4">
        <v>1615.0</v>
      </c>
      <c r="B9588" s="5" t="s">
        <v>48646</v>
      </c>
      <c r="C9588" s="5" t="s">
        <v>48647</v>
      </c>
      <c r="D9588" s="6" t="s">
        <v>48648</v>
      </c>
      <c r="E9588" s="5" t="s">
        <v>48649</v>
      </c>
      <c r="F9588" s="5" t="s">
        <v>48594</v>
      </c>
      <c r="G9588" s="6" t="s">
        <v>48650</v>
      </c>
      <c r="H9588" s="4" t="s">
        <v>48651</v>
      </c>
      <c r="I9588" s="11" t="s">
        <v>48652</v>
      </c>
      <c r="J9588" s="5" t="s">
        <v>42</v>
      </c>
      <c r="K9588" s="5" t="s">
        <v>906</v>
      </c>
    </row>
    <row r="9589">
      <c r="A9589" s="4">
        <v>1614.0</v>
      </c>
      <c r="B9589" s="5" t="s">
        <v>48653</v>
      </c>
      <c r="C9589" s="5" t="s">
        <v>48654</v>
      </c>
      <c r="D9589" s="6" t="s">
        <v>48655</v>
      </c>
      <c r="E9589" s="5" t="s">
        <v>48656</v>
      </c>
      <c r="F9589" s="5" t="s">
        <v>48594</v>
      </c>
      <c r="G9589" s="6" t="s">
        <v>48657</v>
      </c>
      <c r="H9589" s="5" t="s">
        <v>48658</v>
      </c>
      <c r="I9589" s="8" t="s">
        <v>48659</v>
      </c>
      <c r="J9589" s="5" t="s">
        <v>18</v>
      </c>
      <c r="K9589" s="5" t="s">
        <v>66</v>
      </c>
    </row>
    <row r="9590">
      <c r="A9590" s="4">
        <v>1613.0</v>
      </c>
      <c r="B9590" s="5" t="s">
        <v>48660</v>
      </c>
      <c r="C9590" s="5" t="s">
        <v>48661</v>
      </c>
      <c r="D9590" s="6" t="s">
        <v>48662</v>
      </c>
      <c r="E9590" s="5" t="s">
        <v>48663</v>
      </c>
      <c r="F9590" s="5" t="s">
        <v>48594</v>
      </c>
      <c r="G9590" s="6" t="s">
        <v>48664</v>
      </c>
      <c r="H9590" s="5" t="s">
        <v>48665</v>
      </c>
      <c r="I9590" s="8" t="s">
        <v>48666</v>
      </c>
      <c r="J9590" s="5" t="s">
        <v>42</v>
      </c>
      <c r="K9590" s="5" t="s">
        <v>679</v>
      </c>
    </row>
    <row r="9591">
      <c r="A9591" s="4">
        <v>1612.0</v>
      </c>
      <c r="B9591" s="5" t="s">
        <v>48667</v>
      </c>
      <c r="C9591" s="5" t="s">
        <v>48668</v>
      </c>
      <c r="D9591" s="6" t="s">
        <v>48662</v>
      </c>
      <c r="E9591" s="5" t="s">
        <v>48663</v>
      </c>
      <c r="F9591" s="5" t="s">
        <v>48594</v>
      </c>
      <c r="G9591" s="6" t="s">
        <v>48669</v>
      </c>
      <c r="H9591" s="5" t="s">
        <v>48670</v>
      </c>
      <c r="I9591" s="8" t="s">
        <v>48671</v>
      </c>
      <c r="J9591" s="5" t="s">
        <v>18</v>
      </c>
      <c r="K9591" s="4" t="s">
        <v>42</v>
      </c>
    </row>
    <row r="9592">
      <c r="A9592" s="4">
        <v>1611.0</v>
      </c>
      <c r="B9592" s="5" t="s">
        <v>48672</v>
      </c>
      <c r="C9592" s="5" t="s">
        <v>48673</v>
      </c>
      <c r="D9592" s="6" t="s">
        <v>48662</v>
      </c>
      <c r="E9592" s="5" t="s">
        <v>48663</v>
      </c>
      <c r="F9592" s="5" t="s">
        <v>48594</v>
      </c>
      <c r="G9592" s="6" t="s">
        <v>48674</v>
      </c>
      <c r="H9592" s="5" t="s">
        <v>48675</v>
      </c>
      <c r="I9592" s="8" t="s">
        <v>48676</v>
      </c>
      <c r="J9592" s="5" t="s">
        <v>42</v>
      </c>
      <c r="K9592" s="5" t="s">
        <v>212</v>
      </c>
    </row>
    <row r="9593">
      <c r="A9593" s="4">
        <v>1610.0</v>
      </c>
      <c r="B9593" s="5" t="s">
        <v>48677</v>
      </c>
      <c r="C9593" s="5" t="s">
        <v>48678</v>
      </c>
      <c r="D9593" s="6" t="s">
        <v>48662</v>
      </c>
      <c r="E9593" s="5" t="s">
        <v>48663</v>
      </c>
      <c r="F9593" s="5" t="s">
        <v>48594</v>
      </c>
      <c r="G9593" s="6" t="s">
        <v>48679</v>
      </c>
      <c r="H9593" s="5" t="s">
        <v>48680</v>
      </c>
      <c r="I9593" s="9" t="s">
        <v>48681</v>
      </c>
      <c r="J9593" s="5" t="s">
        <v>93</v>
      </c>
      <c r="K9593" s="5" t="s">
        <v>1495</v>
      </c>
    </row>
    <row r="9594">
      <c r="A9594" s="4">
        <v>1609.0</v>
      </c>
      <c r="B9594" s="5" t="s">
        <v>48682</v>
      </c>
      <c r="C9594" s="5" t="s">
        <v>48683</v>
      </c>
      <c r="D9594" s="6" t="s">
        <v>48592</v>
      </c>
      <c r="E9594" s="5" t="s">
        <v>48593</v>
      </c>
      <c r="F9594" s="5" t="s">
        <v>48594</v>
      </c>
      <c r="G9594" s="6" t="s">
        <v>48684</v>
      </c>
      <c r="H9594" s="5" t="s">
        <v>48685</v>
      </c>
      <c r="I9594" s="8" t="s">
        <v>48686</v>
      </c>
      <c r="J9594" s="5" t="s">
        <v>42</v>
      </c>
      <c r="K9594" s="5" t="s">
        <v>35</v>
      </c>
    </row>
    <row r="9595">
      <c r="A9595" s="4">
        <v>1608.0</v>
      </c>
      <c r="B9595" s="5" t="s">
        <v>48687</v>
      </c>
      <c r="C9595" s="5" t="s">
        <v>48688</v>
      </c>
      <c r="D9595" s="6" t="s">
        <v>48689</v>
      </c>
      <c r="E9595" s="5" t="s">
        <v>48690</v>
      </c>
      <c r="F9595" s="5" t="s">
        <v>48594</v>
      </c>
      <c r="G9595" s="6" t="s">
        <v>48691</v>
      </c>
      <c r="H9595" s="5" t="s">
        <v>48692</v>
      </c>
      <c r="I9595" s="8" t="s">
        <v>48693</v>
      </c>
      <c r="J9595" s="5" t="s">
        <v>42</v>
      </c>
      <c r="K9595" s="4" t="s">
        <v>42</v>
      </c>
    </row>
    <row r="9596">
      <c r="A9596" s="4">
        <v>1607.0</v>
      </c>
      <c r="B9596" s="5" t="s">
        <v>48694</v>
      </c>
      <c r="C9596" s="5" t="s">
        <v>48695</v>
      </c>
      <c r="D9596" s="6" t="s">
        <v>48696</v>
      </c>
      <c r="E9596" s="5" t="s">
        <v>48697</v>
      </c>
      <c r="F9596" s="5" t="s">
        <v>48594</v>
      </c>
      <c r="G9596" s="6" t="s">
        <v>48698</v>
      </c>
      <c r="H9596" s="5" t="s">
        <v>48699</v>
      </c>
      <c r="I9596" s="8" t="s">
        <v>48700</v>
      </c>
      <c r="J9596" s="5" t="s">
        <v>18</v>
      </c>
      <c r="K9596" s="5" t="s">
        <v>170</v>
      </c>
    </row>
    <row r="9597">
      <c r="A9597" s="4">
        <v>1606.0</v>
      </c>
      <c r="B9597" s="5" t="s">
        <v>48701</v>
      </c>
      <c r="C9597" s="5" t="s">
        <v>48702</v>
      </c>
      <c r="D9597" s="6" t="s">
        <v>48703</v>
      </c>
      <c r="E9597" s="5" t="s">
        <v>48704</v>
      </c>
      <c r="F9597" s="5" t="s">
        <v>48594</v>
      </c>
      <c r="G9597" s="6" t="s">
        <v>48705</v>
      </c>
      <c r="H9597" s="4" t="s">
        <v>48706</v>
      </c>
      <c r="I9597" s="11" t="s">
        <v>48707</v>
      </c>
      <c r="J9597" s="5" t="s">
        <v>18</v>
      </c>
      <c r="K9597" s="5" t="s">
        <v>420</v>
      </c>
    </row>
    <row r="9598">
      <c r="A9598" s="4">
        <v>1605.0</v>
      </c>
      <c r="B9598" s="5" t="s">
        <v>48708</v>
      </c>
      <c r="C9598" s="5" t="s">
        <v>48709</v>
      </c>
      <c r="D9598" s="6" t="s">
        <v>48710</v>
      </c>
      <c r="E9598" s="5" t="s">
        <v>48594</v>
      </c>
      <c r="F9598" s="5" t="s">
        <v>48594</v>
      </c>
      <c r="G9598" s="6" t="s">
        <v>48711</v>
      </c>
      <c r="H9598" s="5" t="s">
        <v>48712</v>
      </c>
      <c r="I9598" s="8" t="s">
        <v>48713</v>
      </c>
      <c r="J9598" s="5" t="s">
        <v>42</v>
      </c>
      <c r="K9598" s="4" t="s">
        <v>42</v>
      </c>
    </row>
    <row r="9599">
      <c r="A9599" s="4">
        <v>1604.0</v>
      </c>
      <c r="B9599" s="5" t="s">
        <v>48714</v>
      </c>
      <c r="C9599" s="5" t="s">
        <v>48715</v>
      </c>
      <c r="D9599" s="6" t="s">
        <v>48716</v>
      </c>
      <c r="E9599" s="5" t="s">
        <v>48717</v>
      </c>
      <c r="F9599" s="5" t="s">
        <v>48594</v>
      </c>
      <c r="G9599" s="6" t="s">
        <v>48718</v>
      </c>
      <c r="H9599" s="5" t="s">
        <v>48719</v>
      </c>
      <c r="I9599" s="8" t="s">
        <v>48720</v>
      </c>
      <c r="J9599" s="5" t="s">
        <v>42</v>
      </c>
      <c r="K9599" s="5" t="s">
        <v>27</v>
      </c>
    </row>
    <row r="9600">
      <c r="A9600" s="4">
        <v>1603.0</v>
      </c>
      <c r="B9600" s="5" t="s">
        <v>48721</v>
      </c>
      <c r="C9600" s="5" t="s">
        <v>48722</v>
      </c>
      <c r="D9600" s="6" t="s">
        <v>48723</v>
      </c>
      <c r="E9600" s="5" t="s">
        <v>48724</v>
      </c>
      <c r="F9600" s="5" t="s">
        <v>48594</v>
      </c>
      <c r="G9600" s="6" t="s">
        <v>48725</v>
      </c>
      <c r="H9600" s="4" t="s">
        <v>48726</v>
      </c>
      <c r="I9600" s="8" t="s">
        <v>48727</v>
      </c>
      <c r="J9600" s="5" t="s">
        <v>42</v>
      </c>
      <c r="K9600" s="4" t="s">
        <v>42</v>
      </c>
    </row>
    <row r="9601">
      <c r="A9601" s="4">
        <v>1602.0</v>
      </c>
      <c r="B9601" s="5" t="s">
        <v>48728</v>
      </c>
      <c r="C9601" s="5" t="s">
        <v>48729</v>
      </c>
      <c r="D9601" s="6" t="s">
        <v>48723</v>
      </c>
      <c r="E9601" s="5" t="s">
        <v>48724</v>
      </c>
      <c r="F9601" s="5" t="s">
        <v>48594</v>
      </c>
      <c r="G9601" s="6" t="s">
        <v>48730</v>
      </c>
      <c r="H9601" s="7" t="s">
        <v>48731</v>
      </c>
      <c r="I9601" s="11" t="s">
        <v>48732</v>
      </c>
      <c r="J9601" s="5" t="s">
        <v>18</v>
      </c>
      <c r="K9601" s="4" t="s">
        <v>42</v>
      </c>
    </row>
    <row r="9602">
      <c r="A9602" s="4">
        <v>1601.0</v>
      </c>
      <c r="B9602" s="5" t="s">
        <v>48733</v>
      </c>
      <c r="C9602" s="5" t="s">
        <v>48734</v>
      </c>
      <c r="D9602" s="6" t="s">
        <v>48735</v>
      </c>
      <c r="E9602" s="5" t="s">
        <v>48736</v>
      </c>
      <c r="F9602" s="5" t="s">
        <v>48594</v>
      </c>
      <c r="G9602" s="6" t="s">
        <v>48737</v>
      </c>
      <c r="H9602" s="5" t="s">
        <v>48738</v>
      </c>
      <c r="I9602" s="8" t="s">
        <v>48739</v>
      </c>
      <c r="J9602" s="5" t="s">
        <v>42</v>
      </c>
      <c r="K9602" s="4" t="s">
        <v>42</v>
      </c>
    </row>
    <row r="9603">
      <c r="A9603" s="4">
        <v>1600.0</v>
      </c>
      <c r="B9603" s="5" t="s">
        <v>48740</v>
      </c>
      <c r="C9603" s="5" t="s">
        <v>48741</v>
      </c>
      <c r="D9603" s="6" t="s">
        <v>48735</v>
      </c>
      <c r="E9603" s="5" t="s">
        <v>48736</v>
      </c>
      <c r="F9603" s="5" t="s">
        <v>48594</v>
      </c>
      <c r="G9603" s="6" t="s">
        <v>48742</v>
      </c>
      <c r="H9603" s="4" t="s">
        <v>48743</v>
      </c>
      <c r="I9603" s="8" t="s">
        <v>48744</v>
      </c>
      <c r="J9603" s="5" t="s">
        <v>18</v>
      </c>
      <c r="K9603" s="5" t="s">
        <v>679</v>
      </c>
    </row>
    <row r="9604">
      <c r="A9604" s="4">
        <v>1599.0</v>
      </c>
      <c r="B9604" s="5" t="s">
        <v>48745</v>
      </c>
      <c r="C9604" s="5" t="s">
        <v>48746</v>
      </c>
      <c r="D9604" s="6" t="s">
        <v>48735</v>
      </c>
      <c r="E9604" s="5" t="s">
        <v>48736</v>
      </c>
      <c r="F9604" s="5" t="s">
        <v>48594</v>
      </c>
      <c r="G9604" s="6" t="s">
        <v>48747</v>
      </c>
      <c r="H9604" s="5" t="s">
        <v>48748</v>
      </c>
      <c r="I9604" s="8" t="s">
        <v>493</v>
      </c>
      <c r="J9604" s="5" t="s">
        <v>51</v>
      </c>
      <c r="K9604" s="5" t="s">
        <v>375</v>
      </c>
    </row>
    <row r="9605">
      <c r="A9605" s="4">
        <v>1598.0</v>
      </c>
      <c r="B9605" s="5" t="s">
        <v>48749</v>
      </c>
      <c r="C9605" s="5" t="s">
        <v>48750</v>
      </c>
      <c r="D9605" s="6" t="s">
        <v>48735</v>
      </c>
      <c r="E9605" s="5" t="s">
        <v>48736</v>
      </c>
      <c r="F9605" s="5" t="s">
        <v>48594</v>
      </c>
      <c r="G9605" s="6" t="s">
        <v>48751</v>
      </c>
      <c r="H9605" s="5" t="s">
        <v>48752</v>
      </c>
      <c r="I9605" s="8" t="s">
        <v>48753</v>
      </c>
      <c r="J9605" s="5" t="s">
        <v>18</v>
      </c>
      <c r="K9605" s="5" t="s">
        <v>85</v>
      </c>
    </row>
    <row r="9606">
      <c r="A9606" s="4">
        <v>1597.0</v>
      </c>
      <c r="B9606" s="5" t="s">
        <v>48754</v>
      </c>
      <c r="C9606" s="5" t="s">
        <v>48755</v>
      </c>
      <c r="D9606" s="6" t="s">
        <v>48696</v>
      </c>
      <c r="E9606" s="5" t="s">
        <v>48697</v>
      </c>
      <c r="F9606" s="5" t="s">
        <v>48594</v>
      </c>
      <c r="G9606" s="6" t="s">
        <v>48756</v>
      </c>
      <c r="H9606" s="13" t="s">
        <v>48757</v>
      </c>
      <c r="I9606" s="8" t="s">
        <v>48758</v>
      </c>
      <c r="J9606" s="5" t="s">
        <v>463</v>
      </c>
      <c r="K9606" s="5" t="s">
        <v>1427</v>
      </c>
    </row>
    <row r="9607">
      <c r="A9607" s="4">
        <v>1596.0</v>
      </c>
      <c r="B9607" s="5" t="s">
        <v>48759</v>
      </c>
      <c r="C9607" s="5" t="s">
        <v>48760</v>
      </c>
      <c r="D9607" s="6" t="s">
        <v>48696</v>
      </c>
      <c r="E9607" s="5" t="s">
        <v>48697</v>
      </c>
      <c r="F9607" s="5" t="s">
        <v>48594</v>
      </c>
      <c r="G9607" s="6" t="s">
        <v>48761</v>
      </c>
      <c r="H9607" s="5" t="s">
        <v>31873</v>
      </c>
      <c r="I9607" s="8" t="s">
        <v>48762</v>
      </c>
      <c r="J9607" s="5" t="s">
        <v>18</v>
      </c>
      <c r="K9607" s="5" t="s">
        <v>176</v>
      </c>
    </row>
    <row r="9608">
      <c r="A9608" s="4">
        <v>1595.0</v>
      </c>
      <c r="B9608" s="5" t="s">
        <v>48763</v>
      </c>
      <c r="C9608" s="5" t="s">
        <v>48505</v>
      </c>
      <c r="D9608" s="6" t="s">
        <v>48764</v>
      </c>
      <c r="E9608" s="5" t="s">
        <v>48765</v>
      </c>
      <c r="F9608" s="5" t="s">
        <v>48594</v>
      </c>
      <c r="G9608" s="6" t="s">
        <v>48766</v>
      </c>
      <c r="H9608" s="5" t="s">
        <v>48767</v>
      </c>
      <c r="I9608" s="8" t="s">
        <v>48768</v>
      </c>
      <c r="J9608" s="5" t="s">
        <v>108</v>
      </c>
      <c r="K9608" s="5" t="s">
        <v>1985</v>
      </c>
    </row>
    <row r="9609">
      <c r="A9609" s="4">
        <v>1594.0</v>
      </c>
      <c r="B9609" s="5" t="s">
        <v>48769</v>
      </c>
      <c r="C9609" s="5" t="s">
        <v>48770</v>
      </c>
      <c r="D9609" s="6" t="s">
        <v>48771</v>
      </c>
      <c r="E9609" s="5" t="s">
        <v>48772</v>
      </c>
      <c r="F9609" s="5" t="s">
        <v>48594</v>
      </c>
      <c r="G9609" s="6" t="s">
        <v>48773</v>
      </c>
      <c r="H9609" s="5" t="s">
        <v>48774</v>
      </c>
      <c r="I9609" s="9" t="s">
        <v>48775</v>
      </c>
      <c r="J9609" s="5" t="s">
        <v>18</v>
      </c>
      <c r="K9609" s="5" t="s">
        <v>308</v>
      </c>
    </row>
    <row r="9610">
      <c r="A9610" s="4">
        <v>1593.0</v>
      </c>
      <c r="B9610" s="5" t="s">
        <v>48776</v>
      </c>
      <c r="C9610" s="5" t="s">
        <v>48777</v>
      </c>
      <c r="D9610" s="6" t="s">
        <v>48696</v>
      </c>
      <c r="E9610" s="5" t="s">
        <v>48697</v>
      </c>
      <c r="F9610" s="5" t="s">
        <v>48594</v>
      </c>
      <c r="G9610" s="6" t="s">
        <v>48778</v>
      </c>
      <c r="H9610" s="5" t="s">
        <v>48779</v>
      </c>
      <c r="I9610" s="8" t="s">
        <v>48780</v>
      </c>
      <c r="J9610" s="5" t="s">
        <v>18</v>
      </c>
      <c r="K9610" s="5" t="s">
        <v>782</v>
      </c>
    </row>
    <row r="9611">
      <c r="A9611" s="4">
        <v>1592.0</v>
      </c>
      <c r="B9611" s="5" t="s">
        <v>48781</v>
      </c>
      <c r="C9611" s="5" t="s">
        <v>48782</v>
      </c>
      <c r="D9611" s="6" t="s">
        <v>48696</v>
      </c>
      <c r="E9611" s="5" t="s">
        <v>48697</v>
      </c>
      <c r="F9611" s="5" t="s">
        <v>48594</v>
      </c>
      <c r="G9611" s="6" t="s">
        <v>48783</v>
      </c>
      <c r="H9611" s="13" t="s">
        <v>48784</v>
      </c>
      <c r="I9611" s="8" t="s">
        <v>48785</v>
      </c>
      <c r="J9611" s="5" t="s">
        <v>108</v>
      </c>
      <c r="K9611" s="5" t="s">
        <v>280</v>
      </c>
    </row>
    <row r="9612">
      <c r="A9612" s="4">
        <v>1591.0</v>
      </c>
      <c r="B9612" s="5" t="s">
        <v>48786</v>
      </c>
      <c r="C9612" s="5" t="s">
        <v>48787</v>
      </c>
      <c r="D9612" s="6" t="s">
        <v>48703</v>
      </c>
      <c r="E9612" s="5" t="s">
        <v>48704</v>
      </c>
      <c r="F9612" s="5" t="s">
        <v>48594</v>
      </c>
      <c r="G9612" s="6" t="s">
        <v>48788</v>
      </c>
      <c r="H9612" s="5" t="s">
        <v>48789</v>
      </c>
      <c r="I9612" s="8" t="s">
        <v>48790</v>
      </c>
      <c r="J9612" s="5" t="s">
        <v>51</v>
      </c>
      <c r="K9612" s="5" t="s">
        <v>578</v>
      </c>
    </row>
    <row r="9613">
      <c r="A9613" s="4">
        <v>1590.0</v>
      </c>
      <c r="B9613" s="5" t="s">
        <v>48791</v>
      </c>
      <c r="C9613" s="5" t="s">
        <v>48792</v>
      </c>
      <c r="D9613" s="6" t="s">
        <v>48703</v>
      </c>
      <c r="E9613" s="5" t="s">
        <v>48704</v>
      </c>
      <c r="F9613" s="5" t="s">
        <v>48594</v>
      </c>
      <c r="G9613" s="6" t="s">
        <v>48793</v>
      </c>
      <c r="H9613" s="22" t="s">
        <v>48794</v>
      </c>
      <c r="I9613" s="11" t="s">
        <v>48795</v>
      </c>
      <c r="J9613" s="5" t="s">
        <v>108</v>
      </c>
      <c r="K9613" s="5" t="s">
        <v>27</v>
      </c>
    </row>
    <row r="9614">
      <c r="A9614" s="4">
        <v>1589.0</v>
      </c>
      <c r="B9614" s="5" t="s">
        <v>23037</v>
      </c>
      <c r="C9614" s="5" t="s">
        <v>48796</v>
      </c>
      <c r="D9614" s="6" t="s">
        <v>48797</v>
      </c>
      <c r="E9614" s="5" t="s">
        <v>48798</v>
      </c>
      <c r="F9614" s="5" t="s">
        <v>48594</v>
      </c>
      <c r="G9614" s="6" t="s">
        <v>48799</v>
      </c>
      <c r="H9614" s="5" t="s">
        <v>48800</v>
      </c>
      <c r="I9614" s="8" t="s">
        <v>48801</v>
      </c>
      <c r="J9614" s="5" t="s">
        <v>42</v>
      </c>
      <c r="K9614" s="5" t="s">
        <v>1144</v>
      </c>
    </row>
    <row r="9615">
      <c r="A9615" s="4">
        <v>1588.0</v>
      </c>
      <c r="B9615" s="5" t="s">
        <v>48802</v>
      </c>
      <c r="C9615" s="5" t="s">
        <v>48803</v>
      </c>
      <c r="D9615" s="6" t="s">
        <v>48797</v>
      </c>
      <c r="E9615" s="5" t="s">
        <v>48798</v>
      </c>
      <c r="F9615" s="5" t="s">
        <v>48594</v>
      </c>
      <c r="G9615" s="6" t="s">
        <v>48804</v>
      </c>
      <c r="H9615" s="7" t="s">
        <v>48805</v>
      </c>
      <c r="I9615" s="4" t="str">
        <f>LOWER(SUBSTITUTE(SUBSTITUTE(SUBSTITUTE(SUBSTITUTE(SUBSTITUTE(SUBSTITUTE(SUBSTITUTE(B9615,"S.L.",""),"SL",""),"S.A.",""),"SA","")," ",""),".",""),",",""))&amp;".com"</f>
        <v>doñapilar.com</v>
      </c>
      <c r="J9615" s="5" t="s">
        <v>42</v>
      </c>
      <c r="K9615" s="5" t="s">
        <v>679</v>
      </c>
    </row>
    <row r="9616">
      <c r="A9616" s="4">
        <v>1587.0</v>
      </c>
      <c r="B9616" s="5" t="s">
        <v>48806</v>
      </c>
      <c r="C9616" s="5" t="s">
        <v>48807</v>
      </c>
      <c r="D9616" s="6" t="s">
        <v>48797</v>
      </c>
      <c r="E9616" s="5" t="s">
        <v>48798</v>
      </c>
      <c r="F9616" s="5" t="s">
        <v>48594</v>
      </c>
      <c r="G9616" s="6" t="s">
        <v>48808</v>
      </c>
      <c r="H9616" s="5" t="s">
        <v>48809</v>
      </c>
      <c r="I9616" s="8" t="s">
        <v>48810</v>
      </c>
      <c r="J9616" s="5" t="s">
        <v>42</v>
      </c>
      <c r="K9616" s="5" t="s">
        <v>170</v>
      </c>
    </row>
    <row r="9617">
      <c r="A9617" s="4">
        <v>1586.0</v>
      </c>
      <c r="B9617" s="5" t="s">
        <v>48811</v>
      </c>
      <c r="C9617" s="5" t="s">
        <v>48812</v>
      </c>
      <c r="D9617" s="6" t="s">
        <v>48797</v>
      </c>
      <c r="E9617" s="5" t="s">
        <v>48798</v>
      </c>
      <c r="F9617" s="5" t="s">
        <v>48594</v>
      </c>
      <c r="G9617" s="6" t="s">
        <v>48813</v>
      </c>
      <c r="H9617" s="5" t="s">
        <v>48814</v>
      </c>
      <c r="I9617" s="9" t="s">
        <v>48815</v>
      </c>
      <c r="J9617" s="5" t="s">
        <v>51</v>
      </c>
      <c r="K9617" s="5" t="s">
        <v>1427</v>
      </c>
    </row>
    <row r="9618">
      <c r="A9618" s="4">
        <v>1585.0</v>
      </c>
      <c r="B9618" s="5" t="s">
        <v>48816</v>
      </c>
      <c r="C9618" s="5" t="s">
        <v>48817</v>
      </c>
      <c r="D9618" s="6" t="s">
        <v>48592</v>
      </c>
      <c r="E9618" s="5" t="s">
        <v>48818</v>
      </c>
      <c r="F9618" s="5" t="s">
        <v>48594</v>
      </c>
      <c r="G9618" s="6" t="s">
        <v>48819</v>
      </c>
      <c r="H9618" s="5" t="s">
        <v>48820</v>
      </c>
      <c r="I9618" s="8" t="s">
        <v>48821</v>
      </c>
      <c r="J9618" s="5" t="s">
        <v>18</v>
      </c>
      <c r="K9618" s="5" t="s">
        <v>115</v>
      </c>
    </row>
    <row r="9619">
      <c r="A9619" s="4">
        <v>1584.0</v>
      </c>
      <c r="B9619" s="5" t="s">
        <v>48822</v>
      </c>
      <c r="C9619" s="5" t="s">
        <v>48823</v>
      </c>
      <c r="D9619" s="6" t="s">
        <v>48824</v>
      </c>
      <c r="E9619" s="5" t="s">
        <v>48825</v>
      </c>
      <c r="F9619" s="5" t="s">
        <v>48594</v>
      </c>
      <c r="G9619" s="6" t="s">
        <v>48826</v>
      </c>
      <c r="H9619" s="5" t="s">
        <v>48827</v>
      </c>
      <c r="I9619" s="9" t="s">
        <v>48828</v>
      </c>
      <c r="J9619" s="5" t="s">
        <v>42</v>
      </c>
      <c r="K9619" s="5" t="s">
        <v>679</v>
      </c>
    </row>
    <row r="9620">
      <c r="A9620" s="4">
        <v>1583.0</v>
      </c>
      <c r="B9620" s="5" t="s">
        <v>48829</v>
      </c>
      <c r="C9620" s="5" t="s">
        <v>48830</v>
      </c>
      <c r="D9620" s="6" t="s">
        <v>48824</v>
      </c>
      <c r="E9620" s="5" t="s">
        <v>48825</v>
      </c>
      <c r="F9620" s="5" t="s">
        <v>48594</v>
      </c>
      <c r="G9620" s="6" t="s">
        <v>48831</v>
      </c>
      <c r="H9620" s="5" t="s">
        <v>48832</v>
      </c>
      <c r="I9620" s="8" t="s">
        <v>48833</v>
      </c>
      <c r="J9620" s="5" t="s">
        <v>108</v>
      </c>
      <c r="K9620" s="5" t="s">
        <v>578</v>
      </c>
    </row>
    <row r="9621">
      <c r="A9621" s="4">
        <v>1582.0</v>
      </c>
      <c r="B9621" s="5" t="s">
        <v>48834</v>
      </c>
      <c r="C9621" s="5" t="s">
        <v>48835</v>
      </c>
      <c r="D9621" s="6" t="s">
        <v>48836</v>
      </c>
      <c r="E9621" s="5" t="s">
        <v>48818</v>
      </c>
      <c r="F9621" s="5" t="s">
        <v>48594</v>
      </c>
      <c r="G9621" s="6" t="s">
        <v>48837</v>
      </c>
      <c r="H9621" s="5" t="s">
        <v>48838</v>
      </c>
      <c r="I9621" s="8" t="s">
        <v>48839</v>
      </c>
      <c r="J9621" s="5" t="s">
        <v>108</v>
      </c>
      <c r="K9621" s="5" t="s">
        <v>126</v>
      </c>
    </row>
    <row r="9622">
      <c r="A9622" s="4">
        <v>1581.0</v>
      </c>
      <c r="B9622" s="5" t="s">
        <v>48840</v>
      </c>
      <c r="C9622" s="5" t="s">
        <v>48841</v>
      </c>
      <c r="D9622" s="6" t="s">
        <v>48592</v>
      </c>
      <c r="E9622" s="5" t="s">
        <v>48593</v>
      </c>
      <c r="F9622" s="5" t="s">
        <v>48594</v>
      </c>
      <c r="G9622" s="6" t="s">
        <v>48842</v>
      </c>
      <c r="H9622" s="5" t="s">
        <v>48843</v>
      </c>
      <c r="I9622" s="8" t="s">
        <v>48844</v>
      </c>
      <c r="J9622" s="5" t="s">
        <v>18</v>
      </c>
      <c r="K9622" s="5" t="s">
        <v>35</v>
      </c>
    </row>
    <row r="9623">
      <c r="A9623" s="4">
        <v>1580.0</v>
      </c>
      <c r="B9623" s="5" t="s">
        <v>48845</v>
      </c>
      <c r="C9623" s="5" t="s">
        <v>48846</v>
      </c>
      <c r="D9623" s="6" t="s">
        <v>48592</v>
      </c>
      <c r="E9623" s="5" t="s">
        <v>48593</v>
      </c>
      <c r="F9623" s="5" t="s">
        <v>48594</v>
      </c>
      <c r="G9623" s="6" t="s">
        <v>48847</v>
      </c>
      <c r="H9623" s="7" t="s">
        <v>48848</v>
      </c>
      <c r="I9623" s="8" t="s">
        <v>48844</v>
      </c>
      <c r="J9623" s="5" t="s">
        <v>51</v>
      </c>
      <c r="K9623" s="5" t="s">
        <v>109</v>
      </c>
    </row>
    <row r="9624">
      <c r="A9624" s="4">
        <v>1579.0</v>
      </c>
      <c r="B9624" s="5" t="s">
        <v>48849</v>
      </c>
      <c r="C9624" s="5" t="s">
        <v>48850</v>
      </c>
      <c r="D9624" s="6" t="s">
        <v>48592</v>
      </c>
      <c r="E9624" s="5" t="s">
        <v>48593</v>
      </c>
      <c r="F9624" s="5" t="s">
        <v>48594</v>
      </c>
      <c r="G9624" s="6" t="s">
        <v>48851</v>
      </c>
      <c r="H9624" s="5" t="s">
        <v>48852</v>
      </c>
      <c r="I9624" s="9" t="s">
        <v>48853</v>
      </c>
      <c r="J9624" s="5" t="s">
        <v>108</v>
      </c>
      <c r="K9624" s="5" t="s">
        <v>950</v>
      </c>
    </row>
    <row r="9625">
      <c r="A9625" s="4">
        <v>1578.0</v>
      </c>
      <c r="B9625" s="5" t="s">
        <v>48854</v>
      </c>
      <c r="C9625" s="5" t="s">
        <v>48855</v>
      </c>
      <c r="D9625" s="6" t="s">
        <v>48856</v>
      </c>
      <c r="E9625" s="5" t="s">
        <v>48857</v>
      </c>
      <c r="F9625" s="5" t="s">
        <v>48594</v>
      </c>
      <c r="G9625" s="6" t="s">
        <v>48858</v>
      </c>
      <c r="H9625" s="5" t="s">
        <v>48859</v>
      </c>
      <c r="I9625" s="8" t="s">
        <v>48860</v>
      </c>
      <c r="J9625" s="5" t="s">
        <v>42</v>
      </c>
      <c r="K9625" s="5" t="s">
        <v>160</v>
      </c>
    </row>
    <row r="9626">
      <c r="A9626" s="4">
        <v>1577.0</v>
      </c>
      <c r="B9626" s="5" t="s">
        <v>48861</v>
      </c>
      <c r="C9626" s="5" t="s">
        <v>48862</v>
      </c>
      <c r="D9626" s="6" t="s">
        <v>48856</v>
      </c>
      <c r="E9626" s="5" t="s">
        <v>48857</v>
      </c>
      <c r="F9626" s="5" t="s">
        <v>48594</v>
      </c>
      <c r="G9626" s="6" t="s">
        <v>48863</v>
      </c>
      <c r="H9626" s="7" t="s">
        <v>48864</v>
      </c>
      <c r="I9626" s="8" t="s">
        <v>48865</v>
      </c>
      <c r="J9626" s="5" t="s">
        <v>18</v>
      </c>
      <c r="K9626" s="5" t="s">
        <v>260</v>
      </c>
    </row>
    <row r="9627">
      <c r="A9627" s="4">
        <v>1576.0</v>
      </c>
      <c r="B9627" s="5" t="s">
        <v>48866</v>
      </c>
      <c r="C9627" s="5" t="s">
        <v>48867</v>
      </c>
      <c r="D9627" s="6" t="s">
        <v>48868</v>
      </c>
      <c r="E9627" s="5" t="s">
        <v>48869</v>
      </c>
      <c r="F9627" s="5" t="s">
        <v>48594</v>
      </c>
      <c r="G9627" s="6" t="s">
        <v>48870</v>
      </c>
      <c r="H9627" s="13" t="s">
        <v>48871</v>
      </c>
      <c r="I9627" s="8" t="s">
        <v>48872</v>
      </c>
      <c r="J9627" s="5" t="s">
        <v>42</v>
      </c>
      <c r="K9627" s="5" t="s">
        <v>74</v>
      </c>
    </row>
    <row r="9628">
      <c r="A9628" s="4">
        <v>1575.0</v>
      </c>
      <c r="B9628" s="5" t="s">
        <v>12602</v>
      </c>
      <c r="C9628" s="5" t="s">
        <v>48873</v>
      </c>
      <c r="D9628" s="6" t="s">
        <v>48874</v>
      </c>
      <c r="E9628" s="5" t="s">
        <v>48875</v>
      </c>
      <c r="F9628" s="5" t="s">
        <v>48594</v>
      </c>
      <c r="G9628" s="6" t="s">
        <v>48876</v>
      </c>
      <c r="H9628" s="5" t="s">
        <v>48877</v>
      </c>
      <c r="I9628" s="9" t="s">
        <v>12607</v>
      </c>
      <c r="J9628" s="5" t="s">
        <v>108</v>
      </c>
      <c r="K9628" s="5" t="s">
        <v>66</v>
      </c>
    </row>
    <row r="9629">
      <c r="A9629" s="4">
        <v>1574.0</v>
      </c>
      <c r="B9629" s="5" t="s">
        <v>48878</v>
      </c>
      <c r="C9629" s="5" t="s">
        <v>48879</v>
      </c>
      <c r="D9629" s="6" t="s">
        <v>48689</v>
      </c>
      <c r="E9629" s="5" t="s">
        <v>48690</v>
      </c>
      <c r="F9629" s="5" t="s">
        <v>48594</v>
      </c>
      <c r="G9629" s="6" t="s">
        <v>48880</v>
      </c>
      <c r="H9629" s="7" t="s">
        <v>48881</v>
      </c>
      <c r="I9629" s="8" t="str">
        <f>LOWER(SUBSTITUTE(SUBSTITUTE(SUBSTITUTE(SUBSTITUTE(SUBSTITUTE(SUBSTITUTE(SUBSTITUTE(B9629,"S.L.",""),"SL",""),"S.A.",""),"SA","")," ",""),".",""),",",""))&amp;".com"</f>
        <v>capalacio.com</v>
      </c>
      <c r="J9629" s="5" t="s">
        <v>42</v>
      </c>
      <c r="K9629" s="5" t="s">
        <v>115</v>
      </c>
    </row>
    <row r="9630">
      <c r="A9630" s="4">
        <v>1573.0</v>
      </c>
      <c r="B9630" s="5" t="s">
        <v>48882</v>
      </c>
      <c r="C9630" s="5" t="s">
        <v>48883</v>
      </c>
      <c r="D9630" s="6" t="s">
        <v>48884</v>
      </c>
      <c r="E9630" s="5" t="s">
        <v>48885</v>
      </c>
      <c r="F9630" s="5" t="s">
        <v>48594</v>
      </c>
      <c r="G9630" s="6" t="s">
        <v>48886</v>
      </c>
      <c r="H9630" s="5" t="s">
        <v>48887</v>
      </c>
      <c r="I9630" s="8" t="s">
        <v>48888</v>
      </c>
      <c r="J9630" s="5" t="s">
        <v>18</v>
      </c>
      <c r="K9630" s="4" t="s">
        <v>42</v>
      </c>
    </row>
    <row r="9631">
      <c r="A9631" s="4">
        <v>1572.0</v>
      </c>
      <c r="B9631" s="5" t="s">
        <v>48889</v>
      </c>
      <c r="C9631" s="5" t="s">
        <v>48890</v>
      </c>
      <c r="D9631" s="6" t="s">
        <v>48689</v>
      </c>
      <c r="E9631" s="5" t="s">
        <v>48690</v>
      </c>
      <c r="F9631" s="5" t="s">
        <v>48594</v>
      </c>
      <c r="G9631" s="6" t="s">
        <v>48891</v>
      </c>
      <c r="H9631" s="5" t="s">
        <v>48892</v>
      </c>
      <c r="I9631" s="8" t="s">
        <v>48893</v>
      </c>
      <c r="J9631" s="5" t="s">
        <v>18</v>
      </c>
      <c r="K9631" s="5" t="s">
        <v>1427</v>
      </c>
    </row>
    <row r="9632">
      <c r="A9632" s="4">
        <v>1571.0</v>
      </c>
      <c r="B9632" s="5" t="s">
        <v>48894</v>
      </c>
      <c r="C9632" s="5" t="s">
        <v>48895</v>
      </c>
      <c r="D9632" s="6" t="s">
        <v>48689</v>
      </c>
      <c r="E9632" s="5" t="s">
        <v>48690</v>
      </c>
      <c r="F9632" s="5" t="s">
        <v>48594</v>
      </c>
      <c r="G9632" s="6" t="s">
        <v>48896</v>
      </c>
      <c r="H9632" s="5" t="s">
        <v>48897</v>
      </c>
      <c r="I9632" s="9" t="s">
        <v>48898</v>
      </c>
      <c r="J9632" s="5" t="s">
        <v>108</v>
      </c>
      <c r="K9632" s="5" t="s">
        <v>27</v>
      </c>
    </row>
    <row r="9633">
      <c r="A9633" s="4">
        <v>1570.0</v>
      </c>
      <c r="B9633" s="5" t="s">
        <v>48899</v>
      </c>
      <c r="C9633" s="5" t="s">
        <v>48900</v>
      </c>
      <c r="D9633" s="6" t="s">
        <v>48689</v>
      </c>
      <c r="E9633" s="5" t="s">
        <v>48690</v>
      </c>
      <c r="F9633" s="5" t="s">
        <v>48594</v>
      </c>
      <c r="G9633" s="6" t="s">
        <v>48901</v>
      </c>
      <c r="H9633" s="5" t="s">
        <v>48902</v>
      </c>
      <c r="I9633" s="8" t="s">
        <v>48903</v>
      </c>
      <c r="J9633" s="5" t="s">
        <v>18</v>
      </c>
      <c r="K9633" s="5" t="s">
        <v>115</v>
      </c>
    </row>
    <row r="9634">
      <c r="A9634" s="4">
        <v>1569.0</v>
      </c>
      <c r="B9634" s="5" t="s">
        <v>48904</v>
      </c>
      <c r="C9634" s="5" t="s">
        <v>48905</v>
      </c>
      <c r="D9634" s="6" t="s">
        <v>48906</v>
      </c>
      <c r="E9634" s="5" t="s">
        <v>48907</v>
      </c>
      <c r="F9634" s="5" t="s">
        <v>48594</v>
      </c>
      <c r="G9634" s="6" t="s">
        <v>48908</v>
      </c>
      <c r="H9634" s="5" t="s">
        <v>48909</v>
      </c>
      <c r="I9634" s="8" t="s">
        <v>48910</v>
      </c>
      <c r="J9634" s="5" t="s">
        <v>51</v>
      </c>
      <c r="K9634" s="5" t="s">
        <v>782</v>
      </c>
    </row>
    <row r="9635">
      <c r="A9635" s="4">
        <v>1568.0</v>
      </c>
      <c r="B9635" s="5" t="s">
        <v>25286</v>
      </c>
      <c r="C9635" s="5" t="s">
        <v>48911</v>
      </c>
      <c r="D9635" s="6" t="s">
        <v>48689</v>
      </c>
      <c r="E9635" s="5" t="s">
        <v>48690</v>
      </c>
      <c r="F9635" s="5" t="s">
        <v>48594</v>
      </c>
      <c r="G9635" s="6" t="s">
        <v>48912</v>
      </c>
      <c r="H9635" s="5" t="s">
        <v>48913</v>
      </c>
      <c r="I9635" s="8" t="s">
        <v>48914</v>
      </c>
      <c r="J9635" s="5" t="s">
        <v>42</v>
      </c>
      <c r="K9635" s="5" t="s">
        <v>1216</v>
      </c>
    </row>
    <row r="9636">
      <c r="A9636" s="4">
        <v>1567.0</v>
      </c>
      <c r="B9636" s="5" t="s">
        <v>48915</v>
      </c>
      <c r="C9636" s="5" t="s">
        <v>48916</v>
      </c>
      <c r="D9636" s="6" t="s">
        <v>48917</v>
      </c>
      <c r="E9636" s="5" t="s">
        <v>48918</v>
      </c>
      <c r="F9636" s="5" t="s">
        <v>48594</v>
      </c>
      <c r="G9636" s="6" t="s">
        <v>48919</v>
      </c>
      <c r="H9636" s="7" t="s">
        <v>48920</v>
      </c>
      <c r="I9636" s="8" t="s">
        <v>48921</v>
      </c>
      <c r="J9636" s="5" t="s">
        <v>42</v>
      </c>
      <c r="K9636" s="5" t="s">
        <v>1685</v>
      </c>
    </row>
    <row r="9637">
      <c r="A9637" s="4">
        <v>1566.0</v>
      </c>
      <c r="B9637" s="5" t="s">
        <v>48922</v>
      </c>
      <c r="C9637" s="5" t="s">
        <v>48923</v>
      </c>
      <c r="D9637" s="6" t="s">
        <v>48917</v>
      </c>
      <c r="E9637" s="5" t="s">
        <v>48918</v>
      </c>
      <c r="F9637" s="5" t="s">
        <v>48594</v>
      </c>
      <c r="G9637" s="6" t="s">
        <v>48924</v>
      </c>
      <c r="H9637" s="5" t="s">
        <v>48925</v>
      </c>
      <c r="I9637" s="8" t="s">
        <v>48926</v>
      </c>
      <c r="J9637" s="5" t="s">
        <v>42</v>
      </c>
      <c r="K9637" s="5" t="s">
        <v>170</v>
      </c>
    </row>
    <row r="9638">
      <c r="A9638" s="4">
        <v>1565.0</v>
      </c>
      <c r="B9638" s="5" t="s">
        <v>48927</v>
      </c>
      <c r="C9638" s="5" t="s">
        <v>48928</v>
      </c>
      <c r="D9638" s="6" t="s">
        <v>48917</v>
      </c>
      <c r="E9638" s="5" t="s">
        <v>48918</v>
      </c>
      <c r="F9638" s="5" t="s">
        <v>48594</v>
      </c>
      <c r="G9638" s="6" t="s">
        <v>48929</v>
      </c>
      <c r="H9638" s="5" t="s">
        <v>48930</v>
      </c>
      <c r="I9638" s="9" t="s">
        <v>48931</v>
      </c>
      <c r="J9638" s="5" t="s">
        <v>51</v>
      </c>
      <c r="K9638" s="5" t="s">
        <v>52</v>
      </c>
    </row>
    <row r="9639">
      <c r="A9639" s="4">
        <v>1564.0</v>
      </c>
      <c r="B9639" s="5" t="s">
        <v>48932</v>
      </c>
      <c r="C9639" s="5" t="s">
        <v>48933</v>
      </c>
      <c r="D9639" s="6" t="s">
        <v>48917</v>
      </c>
      <c r="E9639" s="5" t="s">
        <v>48918</v>
      </c>
      <c r="F9639" s="5" t="s">
        <v>48594</v>
      </c>
      <c r="G9639" s="6" t="s">
        <v>48934</v>
      </c>
      <c r="H9639" s="5" t="s">
        <v>48935</v>
      </c>
      <c r="I9639" s="8" t="s">
        <v>48936</v>
      </c>
      <c r="J9639" s="5" t="s">
        <v>108</v>
      </c>
      <c r="K9639" s="5" t="s">
        <v>1446</v>
      </c>
    </row>
    <row r="9640">
      <c r="A9640" s="4">
        <v>1563.0</v>
      </c>
      <c r="B9640" s="5" t="s">
        <v>48937</v>
      </c>
      <c r="C9640" s="5" t="s">
        <v>48938</v>
      </c>
      <c r="D9640" s="6" t="s">
        <v>48696</v>
      </c>
      <c r="E9640" s="5" t="s">
        <v>48697</v>
      </c>
      <c r="F9640" s="5" t="s">
        <v>48594</v>
      </c>
      <c r="G9640" s="6" t="s">
        <v>48939</v>
      </c>
      <c r="H9640" s="5" t="s">
        <v>48940</v>
      </c>
      <c r="I9640" s="9" t="s">
        <v>48941</v>
      </c>
      <c r="J9640" s="5" t="s">
        <v>42</v>
      </c>
      <c r="K9640" s="4" t="s">
        <v>42</v>
      </c>
    </row>
    <row r="9641">
      <c r="A9641" s="4">
        <v>1562.0</v>
      </c>
      <c r="B9641" s="5" t="s">
        <v>48942</v>
      </c>
      <c r="C9641" s="5" t="s">
        <v>48943</v>
      </c>
      <c r="D9641" s="6" t="s">
        <v>48944</v>
      </c>
      <c r="E9641" s="5" t="s">
        <v>48945</v>
      </c>
      <c r="F9641" s="5" t="s">
        <v>48594</v>
      </c>
      <c r="G9641" s="6" t="s">
        <v>48946</v>
      </c>
      <c r="H9641" s="7" t="s">
        <v>48947</v>
      </c>
      <c r="I9641" s="8" t="str">
        <f>LOWER(SUBSTITUTE(SUBSTITUTE(SUBSTITUTE(SUBSTITUTE(SUBSTITUTE(SUBSTITUTE(SUBSTITUTE(B9641,"S.L.",""),"SL",""),"S.A.",""),"SA","")," ",""),".",""),",",""))&amp;".com"</f>
        <v>romariadiazsoriano.com</v>
      </c>
      <c r="J9641" s="5" t="s">
        <v>51</v>
      </c>
      <c r="K9641" s="4" t="s">
        <v>42</v>
      </c>
    </row>
    <row r="9642">
      <c r="A9642" s="4">
        <v>1561.0</v>
      </c>
      <c r="B9642" s="5" t="s">
        <v>48948</v>
      </c>
      <c r="C9642" s="5" t="s">
        <v>48949</v>
      </c>
      <c r="D9642" s="6" t="s">
        <v>48950</v>
      </c>
      <c r="E9642" s="5" t="s">
        <v>48951</v>
      </c>
      <c r="F9642" s="5" t="s">
        <v>48594</v>
      </c>
      <c r="G9642" s="6" t="s">
        <v>48952</v>
      </c>
      <c r="H9642" s="5" t="s">
        <v>48953</v>
      </c>
      <c r="I9642" s="8" t="s">
        <v>48954</v>
      </c>
      <c r="J9642" s="5" t="s">
        <v>108</v>
      </c>
      <c r="K9642" s="5" t="s">
        <v>19</v>
      </c>
    </row>
    <row r="9643">
      <c r="A9643" s="4">
        <v>1560.0</v>
      </c>
      <c r="B9643" s="5" t="s">
        <v>48955</v>
      </c>
      <c r="C9643" s="5" t="s">
        <v>48956</v>
      </c>
      <c r="D9643" s="6" t="s">
        <v>48957</v>
      </c>
      <c r="E9643" s="5" t="s">
        <v>48958</v>
      </c>
      <c r="F9643" s="5" t="s">
        <v>48594</v>
      </c>
      <c r="G9643" s="6" t="s">
        <v>48959</v>
      </c>
      <c r="H9643" s="5" t="s">
        <v>48960</v>
      </c>
      <c r="I9643" s="8" t="s">
        <v>48961</v>
      </c>
      <c r="J9643" s="5" t="s">
        <v>18</v>
      </c>
      <c r="K9643" s="5" t="s">
        <v>280</v>
      </c>
    </row>
    <row r="9644">
      <c r="A9644" s="4">
        <v>1559.0</v>
      </c>
      <c r="B9644" s="5" t="s">
        <v>48962</v>
      </c>
      <c r="C9644" s="5" t="s">
        <v>48963</v>
      </c>
      <c r="D9644" s="6" t="s">
        <v>48957</v>
      </c>
      <c r="E9644" s="5" t="s">
        <v>48958</v>
      </c>
      <c r="F9644" s="5" t="s">
        <v>48594</v>
      </c>
      <c r="G9644" s="6" t="s">
        <v>48964</v>
      </c>
      <c r="H9644" s="7" t="s">
        <v>48965</v>
      </c>
      <c r="I9644" s="8" t="str">
        <f>LOWER(SUBSTITUTE(SUBSTITUTE(SUBSTITUTE(SUBSTITUTE(SUBSTITUTE(SUBSTITUTE(SUBSTITUTE(B9644,"S.L.",""),"SL",""),"S.A.",""),"SA","")," ",""),".",""),",",""))&amp;".com"</f>
        <v>solfantasy.com</v>
      </c>
      <c r="J9644" s="5" t="s">
        <v>93</v>
      </c>
      <c r="K9644" s="4" t="s">
        <v>42</v>
      </c>
    </row>
    <row r="9645">
      <c r="A9645" s="4">
        <v>1558.0</v>
      </c>
      <c r="B9645" s="5" t="s">
        <v>48966</v>
      </c>
      <c r="C9645" s="5" t="s">
        <v>48967</v>
      </c>
      <c r="D9645" s="6" t="s">
        <v>48968</v>
      </c>
      <c r="E9645" s="5" t="s">
        <v>48594</v>
      </c>
      <c r="F9645" s="5" t="s">
        <v>48594</v>
      </c>
      <c r="G9645" s="6" t="s">
        <v>48969</v>
      </c>
      <c r="H9645" s="5" t="s">
        <v>48970</v>
      </c>
      <c r="I9645" s="8" t="s">
        <v>48971</v>
      </c>
      <c r="J9645" s="5" t="s">
        <v>18</v>
      </c>
      <c r="K9645" s="5" t="s">
        <v>85</v>
      </c>
    </row>
    <row r="9646">
      <c r="A9646" s="4">
        <v>1557.0</v>
      </c>
      <c r="B9646" s="5" t="s">
        <v>48972</v>
      </c>
      <c r="C9646" s="5" t="s">
        <v>48973</v>
      </c>
      <c r="D9646" s="6" t="s">
        <v>48974</v>
      </c>
      <c r="E9646" s="5" t="s">
        <v>48594</v>
      </c>
      <c r="F9646" s="5" t="s">
        <v>48594</v>
      </c>
      <c r="G9646" s="6" t="s">
        <v>48975</v>
      </c>
      <c r="H9646" s="5" t="s">
        <v>48976</v>
      </c>
      <c r="I9646" s="8" t="s">
        <v>48977</v>
      </c>
      <c r="J9646" s="5" t="s">
        <v>18</v>
      </c>
      <c r="K9646" s="5" t="s">
        <v>176</v>
      </c>
    </row>
    <row r="9647">
      <c r="A9647" s="4">
        <v>1556.0</v>
      </c>
      <c r="B9647" s="5" t="s">
        <v>48978</v>
      </c>
      <c r="C9647" s="5" t="s">
        <v>48979</v>
      </c>
      <c r="D9647" s="6" t="s">
        <v>48980</v>
      </c>
      <c r="E9647" s="5" t="s">
        <v>48594</v>
      </c>
      <c r="F9647" s="5" t="s">
        <v>48594</v>
      </c>
      <c r="G9647" s="6" t="s">
        <v>48981</v>
      </c>
      <c r="H9647" s="5" t="s">
        <v>48982</v>
      </c>
      <c r="I9647" s="8" t="s">
        <v>48983</v>
      </c>
      <c r="J9647" s="5" t="s">
        <v>18</v>
      </c>
      <c r="K9647" s="5" t="s">
        <v>6308</v>
      </c>
    </row>
    <row r="9648">
      <c r="A9648" s="4">
        <v>1555.0</v>
      </c>
      <c r="B9648" s="5" t="s">
        <v>48984</v>
      </c>
      <c r="C9648" s="5" t="s">
        <v>48985</v>
      </c>
      <c r="D9648" s="6" t="s">
        <v>48980</v>
      </c>
      <c r="E9648" s="5" t="s">
        <v>48594</v>
      </c>
      <c r="F9648" s="5" t="s">
        <v>48594</v>
      </c>
      <c r="G9648" s="6" t="s">
        <v>48986</v>
      </c>
      <c r="H9648" s="5" t="s">
        <v>48987</v>
      </c>
      <c r="I9648" s="8" t="s">
        <v>48988</v>
      </c>
      <c r="J9648" s="5" t="s">
        <v>51</v>
      </c>
      <c r="K9648" s="5" t="s">
        <v>764</v>
      </c>
    </row>
    <row r="9649">
      <c r="A9649" s="4">
        <v>1554.0</v>
      </c>
      <c r="B9649" s="5" t="s">
        <v>48989</v>
      </c>
      <c r="C9649" s="5" t="s">
        <v>48990</v>
      </c>
      <c r="D9649" s="6" t="s">
        <v>48980</v>
      </c>
      <c r="E9649" s="5" t="s">
        <v>48594</v>
      </c>
      <c r="F9649" s="5" t="s">
        <v>48594</v>
      </c>
      <c r="G9649" s="6" t="s">
        <v>48991</v>
      </c>
      <c r="H9649" s="5" t="s">
        <v>48992</v>
      </c>
      <c r="I9649" s="9" t="s">
        <v>48993</v>
      </c>
      <c r="J9649" s="5" t="s">
        <v>18</v>
      </c>
      <c r="K9649" s="5" t="s">
        <v>35</v>
      </c>
    </row>
    <row r="9650">
      <c r="A9650" s="4">
        <v>1553.0</v>
      </c>
      <c r="B9650" s="5" t="s">
        <v>48994</v>
      </c>
      <c r="C9650" s="5" t="s">
        <v>48760</v>
      </c>
      <c r="D9650" s="6" t="s">
        <v>48696</v>
      </c>
      <c r="E9650" s="5" t="s">
        <v>48697</v>
      </c>
      <c r="F9650" s="5" t="s">
        <v>48594</v>
      </c>
      <c r="G9650" s="6" t="s">
        <v>48995</v>
      </c>
      <c r="H9650" s="5" t="s">
        <v>48996</v>
      </c>
      <c r="I9650" s="8" t="s">
        <v>48997</v>
      </c>
      <c r="J9650" s="5" t="s">
        <v>42</v>
      </c>
      <c r="K9650" s="5" t="s">
        <v>711</v>
      </c>
    </row>
    <row r="9651">
      <c r="A9651" s="4">
        <v>1552.0</v>
      </c>
      <c r="B9651" s="5" t="s">
        <v>48998</v>
      </c>
      <c r="C9651" s="5" t="s">
        <v>48999</v>
      </c>
      <c r="D9651" s="6" t="s">
        <v>48797</v>
      </c>
      <c r="E9651" s="5" t="s">
        <v>48798</v>
      </c>
      <c r="F9651" s="5" t="s">
        <v>48594</v>
      </c>
      <c r="G9651" s="6" t="s">
        <v>49000</v>
      </c>
      <c r="H9651" s="5" t="s">
        <v>49001</v>
      </c>
      <c r="I9651" s="8" t="s">
        <v>49002</v>
      </c>
      <c r="J9651" s="5" t="s">
        <v>93</v>
      </c>
      <c r="K9651" s="5" t="s">
        <v>260</v>
      </c>
    </row>
    <row r="9652">
      <c r="A9652" s="4">
        <v>11535.0</v>
      </c>
      <c r="B9652" s="5" t="s">
        <v>49003</v>
      </c>
      <c r="C9652" s="5" t="s">
        <v>49004</v>
      </c>
      <c r="D9652" s="6" t="s">
        <v>49005</v>
      </c>
      <c r="E9652" s="5" t="s">
        <v>49006</v>
      </c>
      <c r="F9652" s="5" t="s">
        <v>48594</v>
      </c>
      <c r="G9652" s="12" t="s">
        <v>49007</v>
      </c>
      <c r="H9652" s="5" t="s">
        <v>49008</v>
      </c>
      <c r="I9652" s="8" t="s">
        <v>49009</v>
      </c>
      <c r="J9652" s="5" t="s">
        <v>18</v>
      </c>
      <c r="K9652" s="5" t="s">
        <v>27</v>
      </c>
    </row>
    <row r="9653">
      <c r="A9653" s="4">
        <v>11539.0</v>
      </c>
      <c r="B9653" s="5" t="s">
        <v>49010</v>
      </c>
      <c r="C9653" s="5" t="s">
        <v>49011</v>
      </c>
      <c r="D9653" s="6" t="s">
        <v>49012</v>
      </c>
      <c r="E9653" s="5" t="s">
        <v>48594</v>
      </c>
      <c r="F9653" s="5" t="s">
        <v>48594</v>
      </c>
      <c r="G9653" s="12" t="s">
        <v>49013</v>
      </c>
      <c r="H9653" s="7" t="s">
        <v>49014</v>
      </c>
      <c r="I9653" s="8" t="str">
        <f t="shared" ref="I9653:I9655" si="105">LOWER(SUBSTITUTE(SUBSTITUTE(SUBSTITUTE(SUBSTITUTE(SUBSTITUTE(SUBSTITUTE(SUBSTITUTE(B9653,"S.L.",""),"SL",""),"S.A.",""),"SA","")," ",""),".",""),",",""))&amp;".com"</f>
        <v>hotelruralellagar.com</v>
      </c>
      <c r="J9653" s="5" t="s">
        <v>108</v>
      </c>
      <c r="K9653" s="5" t="s">
        <v>19</v>
      </c>
    </row>
    <row r="9654">
      <c r="A9654" s="4">
        <v>12354.0</v>
      </c>
      <c r="B9654" s="5" t="s">
        <v>49015</v>
      </c>
      <c r="C9654" s="5" t="s">
        <v>49016</v>
      </c>
      <c r="D9654" s="6" t="s">
        <v>49017</v>
      </c>
      <c r="E9654" s="5" t="s">
        <v>49018</v>
      </c>
      <c r="F9654" s="5" t="s">
        <v>49019</v>
      </c>
      <c r="G9654" s="12" t="s">
        <v>49020</v>
      </c>
      <c r="H9654" s="7" t="s">
        <v>49021</v>
      </c>
      <c r="I9654" s="8" t="str">
        <f t="shared" si="105"/>
        <v>balneariolaspalmeras.com</v>
      </c>
      <c r="J9654" s="5" t="s">
        <v>42</v>
      </c>
      <c r="K9654" s="4" t="s">
        <v>42</v>
      </c>
    </row>
    <row r="9655">
      <c r="A9655" s="4">
        <v>11548.0</v>
      </c>
      <c r="B9655" s="5" t="s">
        <v>49022</v>
      </c>
      <c r="C9655" s="5" t="s">
        <v>49023</v>
      </c>
      <c r="D9655" s="6" t="s">
        <v>48917</v>
      </c>
      <c r="E9655" s="5" t="s">
        <v>48918</v>
      </c>
      <c r="F9655" s="5" t="s">
        <v>48594</v>
      </c>
      <c r="G9655" s="12" t="s">
        <v>49024</v>
      </c>
      <c r="H9655" s="7" t="s">
        <v>49025</v>
      </c>
      <c r="I9655" s="4" t="str">
        <f t="shared" si="105"/>
        <v>hospederíamuseovaldepeñas.com</v>
      </c>
      <c r="J9655" s="5" t="s">
        <v>108</v>
      </c>
      <c r="K9655" s="5" t="s">
        <v>260</v>
      </c>
    </row>
    <row r="9656">
      <c r="A9656" s="4">
        <v>1551.0</v>
      </c>
      <c r="B9656" s="5" t="s">
        <v>49026</v>
      </c>
      <c r="C9656" s="5" t="s">
        <v>49027</v>
      </c>
      <c r="D9656" s="6" t="s">
        <v>49028</v>
      </c>
      <c r="E9656" s="5" t="s">
        <v>49029</v>
      </c>
      <c r="F9656" s="5" t="s">
        <v>49019</v>
      </c>
      <c r="G9656" s="6" t="s">
        <v>49030</v>
      </c>
      <c r="H9656" s="5" t="s">
        <v>49031</v>
      </c>
      <c r="I9656" s="8" t="s">
        <v>49032</v>
      </c>
      <c r="J9656" s="5" t="s">
        <v>42</v>
      </c>
      <c r="K9656" s="4" t="s">
        <v>42</v>
      </c>
    </row>
    <row r="9657">
      <c r="A9657" s="4">
        <v>1550.0</v>
      </c>
      <c r="B9657" s="5" t="s">
        <v>49033</v>
      </c>
      <c r="C9657" s="5" t="s">
        <v>49034</v>
      </c>
      <c r="D9657" s="6" t="s">
        <v>49035</v>
      </c>
      <c r="E9657" s="5" t="s">
        <v>49036</v>
      </c>
      <c r="F9657" s="5" t="s">
        <v>49019</v>
      </c>
      <c r="G9657" s="6" t="s">
        <v>49037</v>
      </c>
      <c r="H9657" s="5" t="s">
        <v>49038</v>
      </c>
      <c r="I9657" s="8" t="s">
        <v>49039</v>
      </c>
      <c r="J9657" s="5" t="s">
        <v>108</v>
      </c>
      <c r="K9657" s="5" t="s">
        <v>21209</v>
      </c>
    </row>
    <row r="9658">
      <c r="A9658" s="4">
        <v>1549.0</v>
      </c>
      <c r="B9658" s="5" t="s">
        <v>49040</v>
      </c>
      <c r="C9658" s="5" t="s">
        <v>49041</v>
      </c>
      <c r="D9658" s="6" t="s">
        <v>49035</v>
      </c>
      <c r="E9658" s="5" t="s">
        <v>49036</v>
      </c>
      <c r="F9658" s="5" t="s">
        <v>49019</v>
      </c>
      <c r="G9658" s="6" t="s">
        <v>49042</v>
      </c>
      <c r="H9658" s="5" t="s">
        <v>49038</v>
      </c>
      <c r="I9658" s="9" t="s">
        <v>49043</v>
      </c>
      <c r="J9658" s="5" t="s">
        <v>18</v>
      </c>
      <c r="K9658" s="5" t="s">
        <v>5591</v>
      </c>
    </row>
    <row r="9659">
      <c r="A9659" s="4">
        <v>1548.0</v>
      </c>
      <c r="B9659" s="5" t="s">
        <v>49044</v>
      </c>
      <c r="C9659" s="5" t="s">
        <v>49045</v>
      </c>
      <c r="D9659" s="6" t="s">
        <v>49035</v>
      </c>
      <c r="E9659" s="5" t="s">
        <v>49036</v>
      </c>
      <c r="F9659" s="5" t="s">
        <v>49019</v>
      </c>
      <c r="G9659" s="6" t="s">
        <v>49046</v>
      </c>
      <c r="H9659" s="5" t="s">
        <v>49047</v>
      </c>
      <c r="I9659" s="9" t="s">
        <v>49048</v>
      </c>
      <c r="J9659" s="5" t="s">
        <v>42</v>
      </c>
      <c r="K9659" s="5" t="s">
        <v>1198</v>
      </c>
    </row>
    <row r="9660">
      <c r="A9660" s="4">
        <v>1547.0</v>
      </c>
      <c r="B9660" s="5" t="s">
        <v>49049</v>
      </c>
      <c r="C9660" s="5" t="s">
        <v>49050</v>
      </c>
      <c r="D9660" s="6" t="s">
        <v>49051</v>
      </c>
      <c r="E9660" s="5" t="s">
        <v>49052</v>
      </c>
      <c r="F9660" s="5" t="s">
        <v>49019</v>
      </c>
      <c r="G9660" s="6" t="s">
        <v>49053</v>
      </c>
      <c r="H9660" s="22" t="s">
        <v>49054</v>
      </c>
      <c r="I9660" s="11" t="s">
        <v>49055</v>
      </c>
      <c r="J9660" s="5" t="s">
        <v>18</v>
      </c>
      <c r="K9660" s="4" t="s">
        <v>42</v>
      </c>
    </row>
    <row r="9661">
      <c r="A9661" s="4">
        <v>1546.0</v>
      </c>
      <c r="B9661" s="5" t="s">
        <v>49056</v>
      </c>
      <c r="C9661" s="5" t="s">
        <v>49057</v>
      </c>
      <c r="D9661" s="6" t="s">
        <v>49058</v>
      </c>
      <c r="E9661" s="5" t="s">
        <v>49059</v>
      </c>
      <c r="F9661" s="5" t="s">
        <v>49019</v>
      </c>
      <c r="G9661" s="6" t="s">
        <v>49060</v>
      </c>
      <c r="H9661" s="5" t="s">
        <v>49061</v>
      </c>
      <c r="I9661" s="8" t="s">
        <v>49062</v>
      </c>
      <c r="J9661" s="5" t="s">
        <v>42</v>
      </c>
      <c r="K9661" s="5" t="s">
        <v>294</v>
      </c>
    </row>
    <row r="9662">
      <c r="A9662" s="4">
        <v>1545.0</v>
      </c>
      <c r="B9662" s="5" t="s">
        <v>49063</v>
      </c>
      <c r="C9662" s="5" t="s">
        <v>49064</v>
      </c>
      <c r="D9662" s="6" t="s">
        <v>49058</v>
      </c>
      <c r="E9662" s="5" t="s">
        <v>49059</v>
      </c>
      <c r="F9662" s="5" t="s">
        <v>49019</v>
      </c>
      <c r="G9662" s="6" t="s">
        <v>49065</v>
      </c>
      <c r="H9662" s="5" t="s">
        <v>49066</v>
      </c>
      <c r="I9662" s="9" t="s">
        <v>49067</v>
      </c>
      <c r="J9662" s="5" t="s">
        <v>51</v>
      </c>
      <c r="K9662" s="5" t="s">
        <v>1014</v>
      </c>
    </row>
    <row r="9663">
      <c r="A9663" s="4">
        <v>1544.0</v>
      </c>
      <c r="B9663" s="5" t="s">
        <v>49068</v>
      </c>
      <c r="C9663" s="5" t="s">
        <v>49069</v>
      </c>
      <c r="D9663" s="6" t="s">
        <v>49058</v>
      </c>
      <c r="E9663" s="5" t="s">
        <v>49059</v>
      </c>
      <c r="F9663" s="5" t="s">
        <v>49019</v>
      </c>
      <c r="G9663" s="6" t="s">
        <v>49070</v>
      </c>
      <c r="H9663" s="5" t="s">
        <v>49071</v>
      </c>
      <c r="I9663" s="8" t="s">
        <v>49072</v>
      </c>
      <c r="J9663" s="5" t="s">
        <v>108</v>
      </c>
      <c r="K9663" s="4" t="s">
        <v>42</v>
      </c>
    </row>
    <row r="9664">
      <c r="A9664" s="4">
        <v>1543.0</v>
      </c>
      <c r="B9664" s="5" t="s">
        <v>49073</v>
      </c>
      <c r="C9664" s="5" t="s">
        <v>49074</v>
      </c>
      <c r="D9664" s="6" t="s">
        <v>49035</v>
      </c>
      <c r="E9664" s="5" t="s">
        <v>49036</v>
      </c>
      <c r="F9664" s="5" t="s">
        <v>49019</v>
      </c>
      <c r="G9664" s="6" t="s">
        <v>49075</v>
      </c>
      <c r="H9664" s="5" t="s">
        <v>49076</v>
      </c>
      <c r="I9664" s="8" t="s">
        <v>16045</v>
      </c>
      <c r="J9664" s="5" t="s">
        <v>42</v>
      </c>
      <c r="K9664" s="5" t="s">
        <v>529</v>
      </c>
    </row>
    <row r="9665">
      <c r="A9665" s="4">
        <v>1542.0</v>
      </c>
      <c r="B9665" s="5" t="s">
        <v>6234</v>
      </c>
      <c r="C9665" s="5" t="s">
        <v>49077</v>
      </c>
      <c r="D9665" s="6" t="s">
        <v>49035</v>
      </c>
      <c r="E9665" s="5" t="s">
        <v>49036</v>
      </c>
      <c r="F9665" s="5" t="s">
        <v>49019</v>
      </c>
      <c r="G9665" s="6" t="s">
        <v>49078</v>
      </c>
      <c r="H9665" s="7" t="s">
        <v>49079</v>
      </c>
      <c r="I9665" s="8" t="s">
        <v>49080</v>
      </c>
      <c r="J9665" s="5" t="s">
        <v>42</v>
      </c>
      <c r="K9665" s="5" t="s">
        <v>375</v>
      </c>
    </row>
    <row r="9666">
      <c r="A9666" s="4">
        <v>1541.0</v>
      </c>
      <c r="B9666" s="5" t="s">
        <v>49081</v>
      </c>
      <c r="C9666" s="5" t="s">
        <v>49082</v>
      </c>
      <c r="D9666" s="6" t="s">
        <v>49035</v>
      </c>
      <c r="E9666" s="5" t="s">
        <v>49036</v>
      </c>
      <c r="F9666" s="5" t="s">
        <v>49019</v>
      </c>
      <c r="G9666" s="6" t="s">
        <v>49083</v>
      </c>
      <c r="H9666" s="7" t="s">
        <v>49084</v>
      </c>
      <c r="I9666" s="8" t="str">
        <f>LOWER(SUBSTITUTE(SUBSTITUTE(SUBSTITUTE(SUBSTITUTE(SUBSTITUTE(SUBSTITUTE(SUBSTITUTE(B9666,"S.L.",""),"SL",""),"S.A.",""),"SA","")," ",""),".",""),",",""))&amp;".com"</f>
        <v>mayoral.com</v>
      </c>
      <c r="J9666" s="5" t="s">
        <v>42</v>
      </c>
      <c r="K9666" s="5" t="s">
        <v>433</v>
      </c>
    </row>
    <row r="9667">
      <c r="A9667" s="4">
        <v>1540.0</v>
      </c>
      <c r="B9667" s="5" t="s">
        <v>49085</v>
      </c>
      <c r="C9667" s="5" t="s">
        <v>49086</v>
      </c>
      <c r="D9667" s="6" t="s">
        <v>49087</v>
      </c>
      <c r="E9667" s="5" t="s">
        <v>49019</v>
      </c>
      <c r="F9667" s="5" t="s">
        <v>49019</v>
      </c>
      <c r="G9667" s="6" t="s">
        <v>49088</v>
      </c>
      <c r="H9667" s="5" t="s">
        <v>49089</v>
      </c>
      <c r="I9667" s="8" t="s">
        <v>49090</v>
      </c>
      <c r="J9667" s="5" t="s">
        <v>18</v>
      </c>
      <c r="K9667" s="5" t="s">
        <v>921</v>
      </c>
    </row>
    <row r="9668">
      <c r="A9668" s="4">
        <v>1539.0</v>
      </c>
      <c r="B9668" s="5" t="s">
        <v>49091</v>
      </c>
      <c r="C9668" s="5" t="s">
        <v>49092</v>
      </c>
      <c r="D9668" s="6" t="s">
        <v>49087</v>
      </c>
      <c r="E9668" s="5" t="s">
        <v>49019</v>
      </c>
      <c r="F9668" s="5" t="s">
        <v>49019</v>
      </c>
      <c r="G9668" s="6" t="s">
        <v>49093</v>
      </c>
      <c r="H9668" s="7" t="s">
        <v>49094</v>
      </c>
      <c r="I9668" s="8" t="str">
        <f>LOWER(SUBSTITUTE(SUBSTITUTE(SUBSTITUTE(SUBSTITUTE(SUBSTITUTE(SUBSTITUTE(SUBSTITUTE(B9668,"S.L.",""),"SL",""),"S.A.",""),"SA","")," ",""),".",""),",",""))&amp;".com"</f>
        <v>hotelduquedelerma.com</v>
      </c>
      <c r="J9668" s="5" t="s">
        <v>18</v>
      </c>
      <c r="K9668" s="5" t="s">
        <v>921</v>
      </c>
    </row>
    <row r="9669">
      <c r="A9669" s="4">
        <v>1538.0</v>
      </c>
      <c r="B9669" s="5" t="s">
        <v>49095</v>
      </c>
      <c r="C9669" s="5" t="s">
        <v>49096</v>
      </c>
      <c r="D9669" s="6" t="s">
        <v>49097</v>
      </c>
      <c r="E9669" s="5" t="s">
        <v>49098</v>
      </c>
      <c r="F9669" s="5" t="s">
        <v>49019</v>
      </c>
      <c r="G9669" s="6" t="s">
        <v>49099</v>
      </c>
      <c r="H9669" s="5" t="s">
        <v>49100</v>
      </c>
      <c r="I9669" s="8" t="s">
        <v>49101</v>
      </c>
      <c r="J9669" s="5" t="s">
        <v>18</v>
      </c>
      <c r="K9669" s="5" t="s">
        <v>74</v>
      </c>
    </row>
    <row r="9670">
      <c r="A9670" s="4">
        <v>1537.0</v>
      </c>
      <c r="B9670" s="5" t="s">
        <v>49102</v>
      </c>
      <c r="C9670" s="5" t="s">
        <v>49103</v>
      </c>
      <c r="D9670" s="6" t="s">
        <v>49104</v>
      </c>
      <c r="E9670" s="5" t="s">
        <v>49105</v>
      </c>
      <c r="F9670" s="5" t="s">
        <v>49019</v>
      </c>
      <c r="G9670" s="6" t="s">
        <v>49106</v>
      </c>
      <c r="H9670" s="7" t="s">
        <v>49107</v>
      </c>
      <c r="I9670" s="8" t="str">
        <f t="shared" ref="I9670:I9671" si="106">LOWER(SUBSTITUTE(SUBSTITUTE(SUBSTITUTE(SUBSTITUTE(SUBSTITUTE(SUBSTITUTE(SUBSTITUTE(B9670,"S.L.",""),"SL",""),"S.A.",""),"SA","")," ",""),".",""),",",""))&amp;".com"</f>
        <v>hoteleltorreondemiguelete.com</v>
      </c>
      <c r="J9670" s="5" t="s">
        <v>18</v>
      </c>
      <c r="K9670" s="5" t="s">
        <v>782</v>
      </c>
    </row>
    <row r="9671">
      <c r="A9671" s="4">
        <v>1536.0</v>
      </c>
      <c r="B9671" s="5" t="s">
        <v>49108</v>
      </c>
      <c r="C9671" s="5" t="s">
        <v>49109</v>
      </c>
      <c r="D9671" s="6" t="s">
        <v>49110</v>
      </c>
      <c r="E9671" s="5" t="s">
        <v>49111</v>
      </c>
      <c r="F9671" s="5" t="s">
        <v>49019</v>
      </c>
      <c r="G9671" s="6" t="s">
        <v>49112</v>
      </c>
      <c r="H9671" s="7" t="s">
        <v>49113</v>
      </c>
      <c r="I9671" s="8" t="str">
        <f t="shared" si="106"/>
        <v>hotelcarlosiyuncosu.com</v>
      </c>
      <c r="J9671" s="5" t="s">
        <v>108</v>
      </c>
      <c r="K9671" s="4" t="s">
        <v>42</v>
      </c>
    </row>
    <row r="9672">
      <c r="A9672" s="4">
        <v>1535.0</v>
      </c>
      <c r="B9672" s="5" t="s">
        <v>3344</v>
      </c>
      <c r="C9672" s="5" t="s">
        <v>49114</v>
      </c>
      <c r="D9672" s="6" t="s">
        <v>49110</v>
      </c>
      <c r="E9672" s="5" t="s">
        <v>49111</v>
      </c>
      <c r="F9672" s="5" t="s">
        <v>49019</v>
      </c>
      <c r="G9672" s="6" t="s">
        <v>49115</v>
      </c>
      <c r="H9672" s="5" t="s">
        <v>49116</v>
      </c>
      <c r="I9672" s="8" t="s">
        <v>49117</v>
      </c>
      <c r="J9672" s="5" t="s">
        <v>42</v>
      </c>
      <c r="K9672" s="5" t="s">
        <v>517</v>
      </c>
    </row>
    <row r="9673">
      <c r="A9673" s="4">
        <v>1534.0</v>
      </c>
      <c r="B9673" s="5" t="s">
        <v>49118</v>
      </c>
      <c r="C9673" s="5" t="s">
        <v>49119</v>
      </c>
      <c r="D9673" s="6" t="s">
        <v>49120</v>
      </c>
      <c r="E9673" s="5" t="s">
        <v>49121</v>
      </c>
      <c r="F9673" s="5" t="s">
        <v>49019</v>
      </c>
      <c r="G9673" s="6" t="s">
        <v>49122</v>
      </c>
      <c r="H9673" s="22" t="s">
        <v>49123</v>
      </c>
      <c r="I9673" s="11" t="s">
        <v>49124</v>
      </c>
      <c r="J9673" s="5" t="s">
        <v>108</v>
      </c>
      <c r="K9673" s="5" t="s">
        <v>294</v>
      </c>
    </row>
    <row r="9674">
      <c r="A9674" s="4">
        <v>1533.0</v>
      </c>
      <c r="B9674" s="5" t="s">
        <v>49125</v>
      </c>
      <c r="C9674" s="5" t="s">
        <v>49126</v>
      </c>
      <c r="D9674" s="6" t="s">
        <v>49127</v>
      </c>
      <c r="E9674" s="5" t="s">
        <v>49128</v>
      </c>
      <c r="F9674" s="5" t="s">
        <v>49019</v>
      </c>
      <c r="G9674" s="6" t="s">
        <v>49129</v>
      </c>
      <c r="H9674" s="5" t="s">
        <v>49130</v>
      </c>
      <c r="I9674" s="8" t="s">
        <v>49131</v>
      </c>
      <c r="J9674" s="5" t="s">
        <v>18</v>
      </c>
      <c r="K9674" s="5" t="s">
        <v>420</v>
      </c>
    </row>
    <row r="9675">
      <c r="A9675" s="4">
        <v>1532.0</v>
      </c>
      <c r="B9675" s="5" t="s">
        <v>49132</v>
      </c>
      <c r="C9675" s="5" t="s">
        <v>49133</v>
      </c>
      <c r="D9675" s="6" t="s">
        <v>49120</v>
      </c>
      <c r="E9675" s="5" t="s">
        <v>49121</v>
      </c>
      <c r="F9675" s="5" t="s">
        <v>49019</v>
      </c>
      <c r="G9675" s="6" t="s">
        <v>49134</v>
      </c>
      <c r="H9675" s="5" t="s">
        <v>49135</v>
      </c>
      <c r="I9675" s="8" t="s">
        <v>49136</v>
      </c>
      <c r="J9675" s="5" t="s">
        <v>93</v>
      </c>
      <c r="K9675" s="5" t="s">
        <v>375</v>
      </c>
    </row>
    <row r="9676">
      <c r="A9676" s="4">
        <v>1531.0</v>
      </c>
      <c r="B9676" s="5" t="s">
        <v>49137</v>
      </c>
      <c r="C9676" s="5" t="s">
        <v>49138</v>
      </c>
      <c r="D9676" s="6" t="s">
        <v>49139</v>
      </c>
      <c r="E9676" s="5" t="s">
        <v>49140</v>
      </c>
      <c r="F9676" s="5" t="s">
        <v>49019</v>
      </c>
      <c r="G9676" s="6" t="s">
        <v>49141</v>
      </c>
      <c r="H9676" s="7" t="s">
        <v>49142</v>
      </c>
      <c r="I9676" s="8" t="str">
        <f>LOWER(SUBSTITUTE(SUBSTITUTE(SUBSTITUTE(SUBSTITUTE(SUBSTITUTE(SUBSTITUTE(SUBSTITUTE(B9676,"S.L.",""),"SL",""),"S.A.",""),"SA","")," ",""),".",""),",",""))&amp;".com"</f>
        <v>hotelonborox.com</v>
      </c>
      <c r="J9676" s="5" t="s">
        <v>108</v>
      </c>
      <c r="K9676" s="4" t="s">
        <v>42</v>
      </c>
    </row>
    <row r="9677">
      <c r="A9677" s="4">
        <v>1530.0</v>
      </c>
      <c r="B9677" s="5" t="s">
        <v>49143</v>
      </c>
      <c r="C9677" s="5" t="s">
        <v>49144</v>
      </c>
      <c r="D9677" s="6" t="s">
        <v>49120</v>
      </c>
      <c r="E9677" s="5" t="s">
        <v>49121</v>
      </c>
      <c r="F9677" s="5" t="s">
        <v>49019</v>
      </c>
      <c r="G9677" s="6" t="s">
        <v>49145</v>
      </c>
      <c r="H9677" s="5" t="s">
        <v>49146</v>
      </c>
      <c r="I9677" s="8" t="s">
        <v>49147</v>
      </c>
      <c r="J9677" s="5" t="s">
        <v>18</v>
      </c>
      <c r="K9677" s="5" t="s">
        <v>160</v>
      </c>
    </row>
    <row r="9678">
      <c r="A9678" s="4">
        <v>1529.0</v>
      </c>
      <c r="B9678" s="5" t="s">
        <v>49148</v>
      </c>
      <c r="C9678" s="5" t="s">
        <v>49149</v>
      </c>
      <c r="D9678" s="6" t="s">
        <v>49150</v>
      </c>
      <c r="E9678" s="5" t="s">
        <v>49151</v>
      </c>
      <c r="F9678" s="5" t="s">
        <v>49019</v>
      </c>
      <c r="G9678" s="6" t="s">
        <v>49152</v>
      </c>
      <c r="H9678" s="7" t="s">
        <v>49153</v>
      </c>
      <c r="I9678" s="8" t="str">
        <f>LOWER(SUBSTITUTE(SUBSTITUTE(SUBSTITUTE(SUBSTITUTE(SUBSTITUTE(SUBSTITUTE(SUBSTITUTE(B9678,"S.L.",""),"SL",""),"S.A.",""),"SA","")," ",""),".",""),",",""))&amp;".com"</f>
        <v>lasprovincias.com</v>
      </c>
      <c r="J9678" s="5" t="s">
        <v>51</v>
      </c>
      <c r="K9678" s="5" t="s">
        <v>308</v>
      </c>
    </row>
    <row r="9679">
      <c r="A9679" s="4">
        <v>1528.0</v>
      </c>
      <c r="B9679" s="5" t="s">
        <v>49154</v>
      </c>
      <c r="C9679" s="5" t="s">
        <v>49155</v>
      </c>
      <c r="D9679" s="6" t="s">
        <v>49156</v>
      </c>
      <c r="E9679" s="5" t="s">
        <v>49157</v>
      </c>
      <c r="F9679" s="5" t="s">
        <v>49019</v>
      </c>
      <c r="G9679" s="6" t="s">
        <v>49158</v>
      </c>
      <c r="H9679" s="5" t="s">
        <v>49159</v>
      </c>
      <c r="I9679" s="8" t="s">
        <v>49160</v>
      </c>
      <c r="J9679" s="5" t="s">
        <v>51</v>
      </c>
      <c r="K9679" s="5" t="s">
        <v>27</v>
      </c>
    </row>
    <row r="9680">
      <c r="A9680" s="4">
        <v>1527.0</v>
      </c>
      <c r="B9680" s="5" t="s">
        <v>49161</v>
      </c>
      <c r="C9680" s="5" t="s">
        <v>49162</v>
      </c>
      <c r="D9680" s="6" t="s">
        <v>49163</v>
      </c>
      <c r="E9680" s="5" t="s">
        <v>49164</v>
      </c>
      <c r="F9680" s="5" t="s">
        <v>49019</v>
      </c>
      <c r="G9680" s="6" t="s">
        <v>49165</v>
      </c>
      <c r="H9680" s="5" t="s">
        <v>49166</v>
      </c>
      <c r="I9680" s="8" t="s">
        <v>49167</v>
      </c>
      <c r="J9680" s="5" t="s">
        <v>51</v>
      </c>
      <c r="K9680" s="5" t="s">
        <v>721</v>
      </c>
    </row>
    <row r="9681">
      <c r="A9681" s="4">
        <v>1526.0</v>
      </c>
      <c r="B9681" s="5" t="s">
        <v>49168</v>
      </c>
      <c r="C9681" s="5" t="s">
        <v>49169</v>
      </c>
      <c r="D9681" s="6" t="s">
        <v>49170</v>
      </c>
      <c r="E9681" s="5" t="s">
        <v>49171</v>
      </c>
      <c r="F9681" s="5" t="s">
        <v>49019</v>
      </c>
      <c r="G9681" s="6" t="s">
        <v>49172</v>
      </c>
      <c r="H9681" s="7" t="s">
        <v>49173</v>
      </c>
      <c r="I9681" s="8" t="str">
        <f>LOWER(SUBSTITUTE(SUBSTITUTE(SUBSTITUTE(SUBSTITUTE(SUBSTITUTE(SUBSTITUTE(SUBSTITUTE(B9681,"S.L.",""),"SL",""),"S.A.",""),"SA","")," ",""),".",""),",",""))&amp;".com"</f>
        <v>laplatadeorope.com</v>
      </c>
      <c r="J9681" s="5" t="s">
        <v>18</v>
      </c>
      <c r="K9681" s="5" t="s">
        <v>553</v>
      </c>
    </row>
    <row r="9682">
      <c r="A9682" s="4">
        <v>1525.0</v>
      </c>
      <c r="B9682" s="5" t="s">
        <v>49174</v>
      </c>
      <c r="C9682" s="5" t="s">
        <v>49175</v>
      </c>
      <c r="D9682" s="6" t="s">
        <v>49170</v>
      </c>
      <c r="E9682" s="5" t="s">
        <v>49171</v>
      </c>
      <c r="F9682" s="5" t="s">
        <v>49019</v>
      </c>
      <c r="G9682" s="6" t="s">
        <v>49176</v>
      </c>
      <c r="H9682" s="5" t="s">
        <v>49177</v>
      </c>
      <c r="I9682" s="8" t="s">
        <v>49178</v>
      </c>
      <c r="J9682" s="5" t="s">
        <v>18</v>
      </c>
      <c r="K9682" s="5" t="s">
        <v>19</v>
      </c>
    </row>
    <row r="9683">
      <c r="A9683" s="4">
        <v>1524.0</v>
      </c>
      <c r="B9683" s="5" t="s">
        <v>49179</v>
      </c>
      <c r="C9683" s="5" t="s">
        <v>49180</v>
      </c>
      <c r="D9683" s="6" t="s">
        <v>49170</v>
      </c>
      <c r="E9683" s="5" t="s">
        <v>49171</v>
      </c>
      <c r="F9683" s="5" t="s">
        <v>49019</v>
      </c>
      <c r="G9683" s="6" t="s">
        <v>49181</v>
      </c>
      <c r="H9683" s="5" t="s">
        <v>49182</v>
      </c>
      <c r="I9683" s="8" t="s">
        <v>493</v>
      </c>
      <c r="J9683" s="5" t="s">
        <v>18</v>
      </c>
      <c r="K9683" s="5" t="s">
        <v>975</v>
      </c>
    </row>
    <row r="9684">
      <c r="A9684" s="4">
        <v>1523.0</v>
      </c>
      <c r="B9684" s="5" t="s">
        <v>49183</v>
      </c>
      <c r="C9684" s="5" t="s">
        <v>49184</v>
      </c>
      <c r="D9684" s="6" t="s">
        <v>49185</v>
      </c>
      <c r="E9684" s="5" t="s">
        <v>49186</v>
      </c>
      <c r="F9684" s="5" t="s">
        <v>49019</v>
      </c>
      <c r="G9684" s="6" t="s">
        <v>49187</v>
      </c>
      <c r="H9684" s="7" t="s">
        <v>49188</v>
      </c>
      <c r="I9684" s="8" t="str">
        <f t="shared" ref="I9684:I9686" si="107">LOWER(SUBSTITUTE(SUBSTITUTE(SUBSTITUTE(SUBSTITUTE(SUBSTITUTE(SUBSTITUTE(SUBSTITUTE(B9684,"S.L.",""),"SL",""),"S.A.",""),"SA","")," ",""),".",""),",",""))&amp;".com"</f>
        <v>alameda.com</v>
      </c>
      <c r="J9684" s="5" t="s">
        <v>51</v>
      </c>
      <c r="K9684" s="5" t="s">
        <v>160</v>
      </c>
    </row>
    <row r="9685">
      <c r="A9685" s="4">
        <v>1522.0</v>
      </c>
      <c r="B9685" s="5" t="s">
        <v>49189</v>
      </c>
      <c r="C9685" s="5" t="s">
        <v>49190</v>
      </c>
      <c r="D9685" s="6" t="s">
        <v>49191</v>
      </c>
      <c r="E9685" s="5" t="s">
        <v>49192</v>
      </c>
      <c r="F9685" s="5" t="s">
        <v>49019</v>
      </c>
      <c r="G9685" s="6" t="s">
        <v>49193</v>
      </c>
      <c r="H9685" s="7" t="s">
        <v>49194</v>
      </c>
      <c r="I9685" s="8" t="str">
        <f t="shared" si="107"/>
        <v>lunacama.com</v>
      </c>
      <c r="J9685" s="5" t="s">
        <v>51</v>
      </c>
      <c r="K9685" s="5" t="s">
        <v>921</v>
      </c>
    </row>
    <row r="9686">
      <c r="A9686" s="4">
        <v>1521.0</v>
      </c>
      <c r="B9686" s="5" t="s">
        <v>49195</v>
      </c>
      <c r="C9686" s="5" t="s">
        <v>49196</v>
      </c>
      <c r="D9686" s="6" t="s">
        <v>49197</v>
      </c>
      <c r="E9686" s="5" t="s">
        <v>49198</v>
      </c>
      <c r="F9686" s="5" t="s">
        <v>49019</v>
      </c>
      <c r="G9686" s="6" t="s">
        <v>49199</v>
      </c>
      <c r="H9686" s="7" t="s">
        <v>49200</v>
      </c>
      <c r="I9686" s="4" t="str">
        <f t="shared" si="107"/>
        <v>hotelrestaurantelonesdebodayjardines"elartillero".com</v>
      </c>
      <c r="J9686" s="5" t="s">
        <v>108</v>
      </c>
      <c r="K9686" s="5" t="s">
        <v>52</v>
      </c>
    </row>
    <row r="9687">
      <c r="A9687" s="4">
        <v>1520.0</v>
      </c>
      <c r="B9687" s="5" t="s">
        <v>49201</v>
      </c>
      <c r="C9687" s="5" t="s">
        <v>49202</v>
      </c>
      <c r="D9687" s="6" t="s">
        <v>49203</v>
      </c>
      <c r="E9687" s="5" t="s">
        <v>49204</v>
      </c>
      <c r="F9687" s="5" t="s">
        <v>49019</v>
      </c>
      <c r="G9687" s="6" t="s">
        <v>49205</v>
      </c>
      <c r="H9687" s="5" t="s">
        <v>49206</v>
      </c>
      <c r="I9687" s="8" t="s">
        <v>49207</v>
      </c>
      <c r="J9687" s="5" t="s">
        <v>108</v>
      </c>
      <c r="K9687" s="5" t="s">
        <v>74</v>
      </c>
    </row>
    <row r="9688">
      <c r="A9688" s="4">
        <v>1519.0</v>
      </c>
      <c r="B9688" s="5" t="s">
        <v>49208</v>
      </c>
      <c r="C9688" s="5" t="s">
        <v>49209</v>
      </c>
      <c r="D9688" s="6" t="s">
        <v>49210</v>
      </c>
      <c r="E9688" s="5" t="s">
        <v>49211</v>
      </c>
      <c r="F9688" s="5" t="s">
        <v>49019</v>
      </c>
      <c r="G9688" s="6" t="s">
        <v>49212</v>
      </c>
      <c r="H9688" s="5" t="s">
        <v>49213</v>
      </c>
      <c r="I9688" s="8" t="s">
        <v>49214</v>
      </c>
      <c r="J9688" s="5" t="s">
        <v>108</v>
      </c>
      <c r="K9688" s="5" t="s">
        <v>782</v>
      </c>
    </row>
    <row r="9689">
      <c r="A9689" s="4">
        <v>1518.0</v>
      </c>
      <c r="B9689" s="5" t="s">
        <v>49215</v>
      </c>
      <c r="C9689" s="5" t="s">
        <v>49216</v>
      </c>
      <c r="D9689" s="6" t="s">
        <v>49217</v>
      </c>
      <c r="E9689" s="5" t="s">
        <v>49019</v>
      </c>
      <c r="F9689" s="5" t="s">
        <v>49019</v>
      </c>
      <c r="G9689" s="6" t="s">
        <v>49218</v>
      </c>
      <c r="H9689" s="7" t="s">
        <v>49219</v>
      </c>
      <c r="I9689" s="11" t="s">
        <v>49220</v>
      </c>
      <c r="J9689" s="5" t="s">
        <v>18</v>
      </c>
      <c r="K9689" s="5" t="s">
        <v>19544</v>
      </c>
    </row>
    <row r="9690">
      <c r="A9690" s="4">
        <v>1517.0</v>
      </c>
      <c r="B9690" s="5" t="s">
        <v>49221</v>
      </c>
      <c r="C9690" s="5" t="s">
        <v>49222</v>
      </c>
      <c r="D9690" s="6" t="s">
        <v>49223</v>
      </c>
      <c r="E9690" s="5" t="s">
        <v>49019</v>
      </c>
      <c r="F9690" s="5" t="s">
        <v>49019</v>
      </c>
      <c r="G9690" s="6" t="s">
        <v>49224</v>
      </c>
      <c r="H9690" s="5" t="s">
        <v>49225</v>
      </c>
      <c r="I9690" s="8" t="s">
        <v>49226</v>
      </c>
      <c r="J9690" s="5" t="s">
        <v>18</v>
      </c>
      <c r="K9690" s="5" t="s">
        <v>1446</v>
      </c>
    </row>
    <row r="9691">
      <c r="A9691" s="4">
        <v>1516.0</v>
      </c>
      <c r="B9691" s="5" t="s">
        <v>49227</v>
      </c>
      <c r="C9691" s="5" t="s">
        <v>49228</v>
      </c>
      <c r="D9691" s="6" t="s">
        <v>49229</v>
      </c>
      <c r="E9691" s="5" t="s">
        <v>49019</v>
      </c>
      <c r="F9691" s="5" t="s">
        <v>49019</v>
      </c>
      <c r="G9691" s="6" t="s">
        <v>49230</v>
      </c>
      <c r="H9691" s="5" t="s">
        <v>49231</v>
      </c>
      <c r="I9691" s="8" t="s">
        <v>49232</v>
      </c>
      <c r="J9691" s="5" t="s">
        <v>18</v>
      </c>
      <c r="K9691" s="5" t="s">
        <v>1162</v>
      </c>
    </row>
    <row r="9692">
      <c r="A9692" s="4">
        <v>1515.0</v>
      </c>
      <c r="B9692" s="5" t="s">
        <v>49233</v>
      </c>
      <c r="C9692" s="5" t="s">
        <v>49234</v>
      </c>
      <c r="D9692" s="6" t="s">
        <v>49223</v>
      </c>
      <c r="E9692" s="5" t="s">
        <v>49019</v>
      </c>
      <c r="F9692" s="5" t="s">
        <v>49019</v>
      </c>
      <c r="G9692" s="6" t="s">
        <v>49235</v>
      </c>
      <c r="H9692" s="5" t="s">
        <v>49236</v>
      </c>
      <c r="I9692" s="9" t="s">
        <v>49237</v>
      </c>
      <c r="J9692" s="5" t="s">
        <v>18</v>
      </c>
      <c r="K9692" s="5" t="s">
        <v>517</v>
      </c>
    </row>
    <row r="9693">
      <c r="A9693" s="4">
        <v>1514.0</v>
      </c>
      <c r="B9693" s="5" t="s">
        <v>49238</v>
      </c>
      <c r="C9693" s="5" t="s">
        <v>49239</v>
      </c>
      <c r="D9693" s="6" t="s">
        <v>49229</v>
      </c>
      <c r="E9693" s="5" t="s">
        <v>49019</v>
      </c>
      <c r="F9693" s="5" t="s">
        <v>49019</v>
      </c>
      <c r="G9693" s="6" t="s">
        <v>49240</v>
      </c>
      <c r="H9693" s="22" t="s">
        <v>49241</v>
      </c>
      <c r="I9693" s="8" t="s">
        <v>49242</v>
      </c>
      <c r="J9693" s="5" t="s">
        <v>51</v>
      </c>
      <c r="K9693" s="5" t="s">
        <v>218</v>
      </c>
    </row>
    <row r="9694">
      <c r="A9694" s="4">
        <v>1513.0</v>
      </c>
      <c r="B9694" s="5" t="s">
        <v>49243</v>
      </c>
      <c r="C9694" s="5" t="s">
        <v>49244</v>
      </c>
      <c r="D9694" s="6" t="s">
        <v>49223</v>
      </c>
      <c r="E9694" s="5" t="s">
        <v>49019</v>
      </c>
      <c r="F9694" s="5" t="s">
        <v>49019</v>
      </c>
      <c r="G9694" s="6" t="s">
        <v>49245</v>
      </c>
      <c r="H9694" s="5" t="s">
        <v>49246</v>
      </c>
      <c r="I9694" s="8" t="s">
        <v>49247</v>
      </c>
      <c r="J9694" s="5" t="s">
        <v>51</v>
      </c>
      <c r="K9694" s="5" t="s">
        <v>578</v>
      </c>
    </row>
    <row r="9695">
      <c r="A9695" s="4">
        <v>1512.0</v>
      </c>
      <c r="B9695" s="5" t="s">
        <v>49248</v>
      </c>
      <c r="C9695" s="5" t="s">
        <v>49249</v>
      </c>
      <c r="D9695" s="6" t="s">
        <v>49087</v>
      </c>
      <c r="E9695" s="5" t="s">
        <v>49019</v>
      </c>
      <c r="F9695" s="5" t="s">
        <v>49019</v>
      </c>
      <c r="G9695" s="6" t="s">
        <v>49250</v>
      </c>
      <c r="H9695" s="5" t="s">
        <v>49251</v>
      </c>
      <c r="I9695" s="8" t="s">
        <v>49252</v>
      </c>
      <c r="J9695" s="5" t="s">
        <v>93</v>
      </c>
      <c r="K9695" s="5" t="s">
        <v>170</v>
      </c>
    </row>
    <row r="9696">
      <c r="A9696" s="4">
        <v>1511.0</v>
      </c>
      <c r="B9696" s="5" t="s">
        <v>49253</v>
      </c>
      <c r="C9696" s="5" t="s">
        <v>49254</v>
      </c>
      <c r="D9696" s="6" t="s">
        <v>49229</v>
      </c>
      <c r="E9696" s="5" t="s">
        <v>49019</v>
      </c>
      <c r="F9696" s="5" t="s">
        <v>49019</v>
      </c>
      <c r="G9696" s="6" t="s">
        <v>49255</v>
      </c>
      <c r="H9696" s="5" t="s">
        <v>49256</v>
      </c>
      <c r="I9696" s="8" t="s">
        <v>49257</v>
      </c>
      <c r="J9696" s="5" t="s">
        <v>42</v>
      </c>
      <c r="K9696" s="5" t="s">
        <v>254</v>
      </c>
    </row>
    <row r="9697">
      <c r="A9697" s="4">
        <v>1510.0</v>
      </c>
      <c r="B9697" s="5" t="s">
        <v>49258</v>
      </c>
      <c r="C9697" s="5" t="s">
        <v>49259</v>
      </c>
      <c r="D9697" s="6" t="s">
        <v>49087</v>
      </c>
      <c r="E9697" s="5" t="s">
        <v>49019</v>
      </c>
      <c r="F9697" s="5" t="s">
        <v>49019</v>
      </c>
      <c r="G9697" s="6" t="s">
        <v>49260</v>
      </c>
      <c r="H9697" s="22" t="s">
        <v>49261</v>
      </c>
      <c r="I9697" s="8" t="s">
        <v>49262</v>
      </c>
      <c r="J9697" s="5" t="s">
        <v>93</v>
      </c>
      <c r="K9697" s="5" t="s">
        <v>160</v>
      </c>
    </row>
    <row r="9698">
      <c r="A9698" s="4">
        <v>1509.0</v>
      </c>
      <c r="B9698" s="5" t="s">
        <v>49263</v>
      </c>
      <c r="C9698" s="5" t="s">
        <v>49264</v>
      </c>
      <c r="D9698" s="6" t="s">
        <v>49087</v>
      </c>
      <c r="E9698" s="5" t="s">
        <v>49019</v>
      </c>
      <c r="F9698" s="5" t="s">
        <v>49019</v>
      </c>
      <c r="G9698" s="6" t="s">
        <v>49265</v>
      </c>
      <c r="H9698" s="7" t="s">
        <v>49266</v>
      </c>
      <c r="I9698" s="11" t="s">
        <v>49267</v>
      </c>
      <c r="J9698" s="5" t="s">
        <v>108</v>
      </c>
      <c r="K9698" s="5" t="s">
        <v>7770</v>
      </c>
    </row>
    <row r="9699">
      <c r="A9699" s="4">
        <v>1508.0</v>
      </c>
      <c r="B9699" s="5" t="s">
        <v>49268</v>
      </c>
      <c r="C9699" s="5" t="s">
        <v>49269</v>
      </c>
      <c r="D9699" s="6" t="s">
        <v>49229</v>
      </c>
      <c r="E9699" s="5" t="s">
        <v>49019</v>
      </c>
      <c r="F9699" s="5" t="s">
        <v>49019</v>
      </c>
      <c r="G9699" s="6" t="s">
        <v>49270</v>
      </c>
      <c r="H9699" s="5" t="s">
        <v>49271</v>
      </c>
      <c r="I9699" s="8" t="s">
        <v>49272</v>
      </c>
      <c r="J9699" s="5" t="s">
        <v>108</v>
      </c>
      <c r="K9699" s="5" t="s">
        <v>184</v>
      </c>
    </row>
    <row r="9700">
      <c r="A9700" s="4">
        <v>1507.0</v>
      </c>
      <c r="B9700" s="5" t="s">
        <v>49273</v>
      </c>
      <c r="C9700" s="5" t="s">
        <v>49274</v>
      </c>
      <c r="D9700" s="6" t="s">
        <v>49223</v>
      </c>
      <c r="E9700" s="5" t="s">
        <v>49019</v>
      </c>
      <c r="F9700" s="5" t="s">
        <v>49019</v>
      </c>
      <c r="G9700" s="6" t="s">
        <v>49275</v>
      </c>
      <c r="H9700" s="5" t="s">
        <v>49276</v>
      </c>
      <c r="I9700" s="8" t="s">
        <v>49277</v>
      </c>
      <c r="J9700" s="5" t="s">
        <v>108</v>
      </c>
      <c r="K9700" s="5" t="s">
        <v>184</v>
      </c>
    </row>
    <row r="9701">
      <c r="A9701" s="4">
        <v>1506.0</v>
      </c>
      <c r="B9701" s="5" t="s">
        <v>49278</v>
      </c>
      <c r="C9701" s="5" t="s">
        <v>49279</v>
      </c>
      <c r="D9701" s="6" t="s">
        <v>49280</v>
      </c>
      <c r="E9701" s="5" t="s">
        <v>49019</v>
      </c>
      <c r="F9701" s="5" t="s">
        <v>49019</v>
      </c>
      <c r="G9701" s="6" t="s">
        <v>49281</v>
      </c>
      <c r="H9701" s="5" t="s">
        <v>29179</v>
      </c>
      <c r="I9701" s="8" t="s">
        <v>29180</v>
      </c>
      <c r="J9701" s="5" t="s">
        <v>108</v>
      </c>
      <c r="K9701" s="5" t="s">
        <v>1985</v>
      </c>
    </row>
    <row r="9702">
      <c r="A9702" s="4">
        <v>1505.0</v>
      </c>
      <c r="B9702" s="5" t="s">
        <v>49278</v>
      </c>
      <c r="C9702" s="5" t="s">
        <v>49282</v>
      </c>
      <c r="D9702" s="6" t="s">
        <v>49280</v>
      </c>
      <c r="E9702" s="5" t="s">
        <v>49019</v>
      </c>
      <c r="F9702" s="5" t="s">
        <v>49019</v>
      </c>
      <c r="G9702" s="6" t="s">
        <v>49281</v>
      </c>
      <c r="H9702" s="5" t="s">
        <v>29179</v>
      </c>
      <c r="I9702" s="8" t="s">
        <v>29180</v>
      </c>
      <c r="J9702" s="5" t="s">
        <v>18</v>
      </c>
      <c r="K9702" s="5" t="s">
        <v>1985</v>
      </c>
    </row>
    <row r="9703">
      <c r="A9703" s="4">
        <v>1504.0</v>
      </c>
      <c r="B9703" s="5" t="s">
        <v>49283</v>
      </c>
      <c r="C9703" s="5" t="s">
        <v>49284</v>
      </c>
      <c r="D9703" s="6" t="s">
        <v>49285</v>
      </c>
      <c r="E9703" s="5" t="s">
        <v>49019</v>
      </c>
      <c r="F9703" s="5" t="s">
        <v>49019</v>
      </c>
      <c r="G9703" s="6" t="s">
        <v>49286</v>
      </c>
      <c r="H9703" s="7" t="s">
        <v>49287</v>
      </c>
      <c r="I9703" s="8" t="str">
        <f>LOWER(SUBSTITUTE(SUBSTITUTE(SUBSTITUTE(SUBSTITUTE(SUBSTITUTE(SUBSTITUTE(SUBSTITUTE(B9703,"S.L.",""),"SL",""),"S.A.",""),"SA","")," ",""),".",""),",",""))&amp;".com"</f>
        <v>cigarraldelalba.com</v>
      </c>
      <c r="J9703" s="5" t="s">
        <v>93</v>
      </c>
      <c r="K9703" s="5" t="s">
        <v>975</v>
      </c>
    </row>
    <row r="9704">
      <c r="A9704" s="4">
        <v>1503.0</v>
      </c>
      <c r="B9704" s="5" t="s">
        <v>29264</v>
      </c>
      <c r="C9704" s="5" t="s">
        <v>49288</v>
      </c>
      <c r="D9704" s="6" t="s">
        <v>49289</v>
      </c>
      <c r="E9704" s="5" t="s">
        <v>49098</v>
      </c>
      <c r="F9704" s="5" t="s">
        <v>49019</v>
      </c>
      <c r="G9704" s="6" t="s">
        <v>49290</v>
      </c>
      <c r="H9704" s="5" t="s">
        <v>49291</v>
      </c>
      <c r="I9704" s="8" t="s">
        <v>49292</v>
      </c>
      <c r="J9704" s="5" t="s">
        <v>18</v>
      </c>
      <c r="K9704" s="5" t="s">
        <v>19</v>
      </c>
    </row>
    <row r="9705">
      <c r="A9705" s="4">
        <v>1502.0</v>
      </c>
      <c r="B9705" s="5" t="s">
        <v>49293</v>
      </c>
      <c r="C9705" s="5" t="s">
        <v>49294</v>
      </c>
      <c r="D9705" s="6" t="s">
        <v>49229</v>
      </c>
      <c r="E9705" s="5" t="s">
        <v>49019</v>
      </c>
      <c r="F9705" s="5" t="s">
        <v>49019</v>
      </c>
      <c r="G9705" s="6" t="s">
        <v>49295</v>
      </c>
      <c r="H9705" s="5" t="s">
        <v>49296</v>
      </c>
      <c r="I9705" s="8" t="s">
        <v>32571</v>
      </c>
      <c r="J9705" s="5" t="s">
        <v>51</v>
      </c>
      <c r="K9705" s="5" t="s">
        <v>254</v>
      </c>
    </row>
    <row r="9706">
      <c r="A9706" s="4">
        <v>1501.0</v>
      </c>
      <c r="B9706" s="5" t="s">
        <v>49297</v>
      </c>
      <c r="C9706" s="5" t="s">
        <v>49298</v>
      </c>
      <c r="D9706" s="6" t="s">
        <v>49299</v>
      </c>
      <c r="E9706" s="5" t="s">
        <v>49300</v>
      </c>
      <c r="F9706" s="5" t="s">
        <v>49019</v>
      </c>
      <c r="G9706" s="6" t="s">
        <v>49301</v>
      </c>
      <c r="H9706" s="7" t="s">
        <v>49302</v>
      </c>
      <c r="I9706" s="8" t="str">
        <f t="shared" ref="I9706:I9707" si="108">LOWER(SUBSTITUTE(SUBSTITUTE(SUBSTITUTE(SUBSTITUTE(SUBSTITUTE(SUBSTITUTE(SUBSTITUTE(B9706,"S.L.",""),"SL",""),"S.A.",""),"SA","")," ",""),".",""),",",""))&amp;".com"</f>
        <v>guindanao.com</v>
      </c>
      <c r="J9706" s="5" t="s">
        <v>42</v>
      </c>
      <c r="K9706" s="5" t="s">
        <v>74</v>
      </c>
    </row>
    <row r="9707">
      <c r="A9707" s="4">
        <v>1500.0</v>
      </c>
      <c r="B9707" s="5" t="s">
        <v>49303</v>
      </c>
      <c r="C9707" s="5" t="s">
        <v>49298</v>
      </c>
      <c r="D9707" s="6" t="s">
        <v>49299</v>
      </c>
      <c r="E9707" s="5" t="s">
        <v>49300</v>
      </c>
      <c r="F9707" s="5" t="s">
        <v>49019</v>
      </c>
      <c r="G9707" s="6" t="s">
        <v>49304</v>
      </c>
      <c r="H9707" s="7" t="s">
        <v>49305</v>
      </c>
      <c r="I9707" s="8" t="str">
        <f t="shared" si="108"/>
        <v>guindanaomocejon.com</v>
      </c>
      <c r="J9707" s="5" t="s">
        <v>18</v>
      </c>
      <c r="K9707" s="5" t="s">
        <v>74</v>
      </c>
    </row>
    <row r="9708">
      <c r="A9708" s="4">
        <v>1499.0</v>
      </c>
      <c r="B9708" s="5" t="s">
        <v>49306</v>
      </c>
      <c r="C9708" s="5" t="s">
        <v>49307</v>
      </c>
      <c r="D9708" s="6" t="s">
        <v>49217</v>
      </c>
      <c r="E9708" s="5" t="s">
        <v>49019</v>
      </c>
      <c r="F9708" s="5" t="s">
        <v>49019</v>
      </c>
      <c r="G9708" s="6" t="s">
        <v>49308</v>
      </c>
      <c r="H9708" s="5" t="s">
        <v>47274</v>
      </c>
      <c r="I9708" s="8" t="s">
        <v>23201</v>
      </c>
      <c r="J9708" s="5" t="s">
        <v>42</v>
      </c>
      <c r="K9708" s="5" t="s">
        <v>49309</v>
      </c>
    </row>
    <row r="9709">
      <c r="A9709" s="4">
        <v>1498.0</v>
      </c>
      <c r="B9709" s="5" t="s">
        <v>49310</v>
      </c>
      <c r="C9709" s="5" t="s">
        <v>49311</v>
      </c>
      <c r="D9709" s="6" t="s">
        <v>49312</v>
      </c>
      <c r="E9709" s="5" t="s">
        <v>49313</v>
      </c>
      <c r="F9709" s="5" t="s">
        <v>49019</v>
      </c>
      <c r="G9709" s="6" t="s">
        <v>49314</v>
      </c>
      <c r="H9709" s="7" t="s">
        <v>49315</v>
      </c>
      <c r="I9709" s="8" t="s">
        <v>10845</v>
      </c>
      <c r="J9709" s="5" t="s">
        <v>42</v>
      </c>
      <c r="K9709" s="4" t="s">
        <v>42</v>
      </c>
    </row>
    <row r="9710">
      <c r="A9710" s="4">
        <v>1497.0</v>
      </c>
      <c r="B9710" s="5" t="s">
        <v>49316</v>
      </c>
      <c r="C9710" s="5" t="s">
        <v>49317</v>
      </c>
      <c r="D9710" s="6" t="s">
        <v>49087</v>
      </c>
      <c r="E9710" s="5" t="s">
        <v>49019</v>
      </c>
      <c r="F9710" s="5" t="s">
        <v>49019</v>
      </c>
      <c r="G9710" s="6" t="s">
        <v>49318</v>
      </c>
      <c r="H9710" s="5" t="s">
        <v>49319</v>
      </c>
      <c r="I9710" s="9" t="s">
        <v>49320</v>
      </c>
      <c r="J9710" s="5" t="s">
        <v>18</v>
      </c>
      <c r="K9710" s="5" t="s">
        <v>52</v>
      </c>
    </row>
    <row r="9711">
      <c r="A9711" s="4">
        <v>1496.0</v>
      </c>
      <c r="B9711" s="5" t="s">
        <v>49321</v>
      </c>
      <c r="C9711" s="5" t="s">
        <v>49322</v>
      </c>
      <c r="D9711" s="6" t="s">
        <v>49280</v>
      </c>
      <c r="E9711" s="5" t="s">
        <v>49019</v>
      </c>
      <c r="F9711" s="5" t="s">
        <v>49019</v>
      </c>
      <c r="G9711" s="6" t="s">
        <v>49323</v>
      </c>
      <c r="H9711" s="5" t="s">
        <v>49324</v>
      </c>
      <c r="I9711" s="8" t="s">
        <v>49325</v>
      </c>
      <c r="J9711" s="5" t="s">
        <v>51</v>
      </c>
      <c r="K9711" s="5" t="s">
        <v>921</v>
      </c>
    </row>
    <row r="9712">
      <c r="A9712" s="4">
        <v>1495.0</v>
      </c>
      <c r="B9712" s="5" t="s">
        <v>49326</v>
      </c>
      <c r="C9712" s="5" t="s">
        <v>49327</v>
      </c>
      <c r="D9712" s="6" t="s">
        <v>49229</v>
      </c>
      <c r="E9712" s="5" t="s">
        <v>49019</v>
      </c>
      <c r="F9712" s="5" t="s">
        <v>49019</v>
      </c>
      <c r="G9712" s="6" t="s">
        <v>49328</v>
      </c>
      <c r="H9712" s="22" t="s">
        <v>49329</v>
      </c>
      <c r="I9712" s="11" t="s">
        <v>49330</v>
      </c>
      <c r="J9712" s="5" t="s">
        <v>108</v>
      </c>
      <c r="K9712" s="5" t="s">
        <v>1427</v>
      </c>
    </row>
    <row r="9713">
      <c r="A9713" s="4">
        <v>1494.0</v>
      </c>
      <c r="B9713" s="5" t="s">
        <v>49331</v>
      </c>
      <c r="C9713" s="5" t="s">
        <v>49332</v>
      </c>
      <c r="D9713" s="6" t="s">
        <v>49280</v>
      </c>
      <c r="E9713" s="5" t="s">
        <v>49019</v>
      </c>
      <c r="F9713" s="5" t="s">
        <v>49019</v>
      </c>
      <c r="G9713" s="6" t="s">
        <v>49333</v>
      </c>
      <c r="H9713" s="5" t="s">
        <v>49334</v>
      </c>
      <c r="I9713" s="8" t="s">
        <v>49335</v>
      </c>
      <c r="J9713" s="5" t="s">
        <v>108</v>
      </c>
      <c r="K9713" s="4" t="s">
        <v>42</v>
      </c>
    </row>
    <row r="9714">
      <c r="A9714" s="4">
        <v>1493.0</v>
      </c>
      <c r="B9714" s="5" t="s">
        <v>49336</v>
      </c>
      <c r="C9714" s="5" t="s">
        <v>49337</v>
      </c>
      <c r="D9714" s="6" t="s">
        <v>49087</v>
      </c>
      <c r="E9714" s="5" t="s">
        <v>49019</v>
      </c>
      <c r="F9714" s="5" t="s">
        <v>49019</v>
      </c>
      <c r="G9714" s="6" t="s">
        <v>49338</v>
      </c>
      <c r="H9714" s="5" t="s">
        <v>49339</v>
      </c>
      <c r="I9714" s="8" t="s">
        <v>49340</v>
      </c>
      <c r="J9714" s="5" t="s">
        <v>18</v>
      </c>
      <c r="K9714" s="5" t="s">
        <v>1985</v>
      </c>
    </row>
    <row r="9715">
      <c r="A9715" s="4">
        <v>1492.0</v>
      </c>
      <c r="B9715" s="5" t="s">
        <v>49341</v>
      </c>
      <c r="C9715" s="5" t="s">
        <v>49342</v>
      </c>
      <c r="D9715" s="6" t="s">
        <v>49223</v>
      </c>
      <c r="E9715" s="5" t="s">
        <v>49019</v>
      </c>
      <c r="F9715" s="5" t="s">
        <v>49019</v>
      </c>
      <c r="G9715" s="6" t="s">
        <v>49343</v>
      </c>
      <c r="H9715" s="5" t="s">
        <v>49344</v>
      </c>
      <c r="I9715" s="8" t="s">
        <v>49345</v>
      </c>
      <c r="J9715" s="5" t="s">
        <v>108</v>
      </c>
      <c r="K9715" s="5" t="s">
        <v>170</v>
      </c>
    </row>
    <row r="9716">
      <c r="A9716" s="4">
        <v>1491.0</v>
      </c>
      <c r="B9716" s="5" t="s">
        <v>49346</v>
      </c>
      <c r="C9716" s="5" t="s">
        <v>49347</v>
      </c>
      <c r="D9716" s="6" t="s">
        <v>49229</v>
      </c>
      <c r="E9716" s="5" t="s">
        <v>49019</v>
      </c>
      <c r="F9716" s="5" t="s">
        <v>49019</v>
      </c>
      <c r="G9716" s="6" t="s">
        <v>49348</v>
      </c>
      <c r="H9716" s="5" t="s">
        <v>49349</v>
      </c>
      <c r="I9716" s="8" t="s">
        <v>49350</v>
      </c>
      <c r="J9716" s="5" t="s">
        <v>51</v>
      </c>
      <c r="K9716" s="5" t="s">
        <v>66</v>
      </c>
    </row>
    <row r="9717">
      <c r="A9717" s="4">
        <v>1490.0</v>
      </c>
      <c r="B9717" s="5" t="s">
        <v>49351</v>
      </c>
      <c r="C9717" s="5" t="s">
        <v>49352</v>
      </c>
      <c r="D9717" s="6" t="s">
        <v>49087</v>
      </c>
      <c r="E9717" s="5" t="s">
        <v>49019</v>
      </c>
      <c r="F9717" s="5" t="s">
        <v>49019</v>
      </c>
      <c r="G9717" s="6" t="s">
        <v>49353</v>
      </c>
      <c r="H9717" s="5" t="s">
        <v>49354</v>
      </c>
      <c r="I9717" s="8" t="s">
        <v>49355</v>
      </c>
      <c r="J9717" s="5" t="s">
        <v>18</v>
      </c>
      <c r="K9717" s="5" t="s">
        <v>1446</v>
      </c>
    </row>
    <row r="9718">
      <c r="A9718" s="4">
        <v>1489.0</v>
      </c>
      <c r="B9718" s="5" t="s">
        <v>49356</v>
      </c>
      <c r="C9718" s="5" t="s">
        <v>49357</v>
      </c>
      <c r="D9718" s="6" t="s">
        <v>49280</v>
      </c>
      <c r="E9718" s="5" t="s">
        <v>49019</v>
      </c>
      <c r="F9718" s="5" t="s">
        <v>49019</v>
      </c>
      <c r="G9718" s="6" t="s">
        <v>49358</v>
      </c>
      <c r="H9718" s="5" t="s">
        <v>49359</v>
      </c>
      <c r="I9718" s="8" t="s">
        <v>49360</v>
      </c>
      <c r="J9718" s="5" t="s">
        <v>108</v>
      </c>
      <c r="K9718" s="5" t="s">
        <v>308</v>
      </c>
    </row>
    <row r="9719">
      <c r="A9719" s="4">
        <v>1488.0</v>
      </c>
      <c r="B9719" s="5" t="s">
        <v>49361</v>
      </c>
      <c r="C9719" s="5" t="s">
        <v>49362</v>
      </c>
      <c r="D9719" s="6" t="s">
        <v>49280</v>
      </c>
      <c r="E9719" s="5" t="s">
        <v>49019</v>
      </c>
      <c r="F9719" s="5" t="s">
        <v>49019</v>
      </c>
      <c r="G9719" s="6" t="s">
        <v>49363</v>
      </c>
      <c r="H9719" s="5" t="s">
        <v>49364</v>
      </c>
      <c r="I9719" s="8" t="s">
        <v>49365</v>
      </c>
      <c r="J9719" s="5" t="s">
        <v>18</v>
      </c>
      <c r="K9719" s="5" t="s">
        <v>1239</v>
      </c>
    </row>
    <row r="9720">
      <c r="A9720" s="4">
        <v>1487.0</v>
      </c>
      <c r="B9720" s="5" t="s">
        <v>49366</v>
      </c>
      <c r="C9720" s="5" t="s">
        <v>49367</v>
      </c>
      <c r="D9720" s="6" t="s">
        <v>49087</v>
      </c>
      <c r="E9720" s="5" t="s">
        <v>49019</v>
      </c>
      <c r="F9720" s="5" t="s">
        <v>49019</v>
      </c>
      <c r="G9720" s="6" t="s">
        <v>49368</v>
      </c>
      <c r="H9720" s="5" t="s">
        <v>49369</v>
      </c>
      <c r="I9720" s="8" t="s">
        <v>49370</v>
      </c>
      <c r="J9720" s="5" t="s">
        <v>18</v>
      </c>
      <c r="K9720" s="5" t="s">
        <v>721</v>
      </c>
    </row>
    <row r="9721">
      <c r="A9721" s="4">
        <v>1486.0</v>
      </c>
      <c r="B9721" s="5" t="s">
        <v>49371</v>
      </c>
      <c r="C9721" s="5" t="s">
        <v>49372</v>
      </c>
      <c r="D9721" s="6" t="s">
        <v>49280</v>
      </c>
      <c r="E9721" s="5" t="s">
        <v>49019</v>
      </c>
      <c r="F9721" s="5" t="s">
        <v>49019</v>
      </c>
      <c r="G9721" s="6" t="s">
        <v>49373</v>
      </c>
      <c r="H9721" s="5" t="s">
        <v>9420</v>
      </c>
      <c r="I9721" s="8" t="s">
        <v>9421</v>
      </c>
      <c r="J9721" s="5" t="s">
        <v>51</v>
      </c>
      <c r="K9721" s="4" t="s">
        <v>42</v>
      </c>
    </row>
    <row r="9722">
      <c r="A9722" s="4">
        <v>1485.0</v>
      </c>
      <c r="B9722" s="5" t="s">
        <v>49374</v>
      </c>
      <c r="C9722" s="5" t="s">
        <v>49375</v>
      </c>
      <c r="D9722" s="6" t="s">
        <v>49280</v>
      </c>
      <c r="E9722" s="5" t="s">
        <v>49019</v>
      </c>
      <c r="F9722" s="5" t="s">
        <v>49019</v>
      </c>
      <c r="G9722" s="6" t="s">
        <v>49376</v>
      </c>
      <c r="H9722" s="5" t="s">
        <v>49377</v>
      </c>
      <c r="I9722" s="8" t="s">
        <v>49378</v>
      </c>
      <c r="J9722" s="5" t="s">
        <v>18</v>
      </c>
      <c r="K9722" s="5" t="s">
        <v>2996</v>
      </c>
    </row>
    <row r="9723">
      <c r="A9723" s="4">
        <v>1484.0</v>
      </c>
      <c r="B9723" s="5" t="s">
        <v>49379</v>
      </c>
      <c r="C9723" s="5" t="s">
        <v>49380</v>
      </c>
      <c r="D9723" s="6" t="s">
        <v>49229</v>
      </c>
      <c r="E9723" s="5" t="s">
        <v>49019</v>
      </c>
      <c r="F9723" s="5" t="s">
        <v>49019</v>
      </c>
      <c r="G9723" s="6" t="s">
        <v>49381</v>
      </c>
      <c r="H9723" s="5" t="s">
        <v>49382</v>
      </c>
      <c r="I9723" s="8" t="s">
        <v>493</v>
      </c>
      <c r="J9723" s="5" t="s">
        <v>51</v>
      </c>
      <c r="K9723" s="5" t="s">
        <v>4672</v>
      </c>
    </row>
    <row r="9724">
      <c r="A9724" s="4">
        <v>1483.0</v>
      </c>
      <c r="B9724" s="5" t="s">
        <v>49383</v>
      </c>
      <c r="C9724" s="5" t="s">
        <v>49384</v>
      </c>
      <c r="D9724" s="6" t="s">
        <v>49223</v>
      </c>
      <c r="E9724" s="5" t="s">
        <v>49019</v>
      </c>
      <c r="F9724" s="5" t="s">
        <v>49019</v>
      </c>
      <c r="G9724" s="6" t="s">
        <v>49385</v>
      </c>
      <c r="H9724" s="5" t="s">
        <v>49386</v>
      </c>
      <c r="I9724" s="8" t="s">
        <v>49387</v>
      </c>
      <c r="J9724" s="5" t="s">
        <v>18</v>
      </c>
      <c r="K9724" s="5" t="s">
        <v>464</v>
      </c>
    </row>
    <row r="9725">
      <c r="A9725" s="4">
        <v>1482.0</v>
      </c>
      <c r="B9725" s="5" t="s">
        <v>49388</v>
      </c>
      <c r="C9725" s="5" t="s">
        <v>49389</v>
      </c>
      <c r="D9725" s="6" t="s">
        <v>49087</v>
      </c>
      <c r="E9725" s="5" t="s">
        <v>49019</v>
      </c>
      <c r="F9725" s="5" t="s">
        <v>49019</v>
      </c>
      <c r="G9725" s="6" t="s">
        <v>49390</v>
      </c>
      <c r="H9725" s="5" t="s">
        <v>49391</v>
      </c>
      <c r="I9725" s="8" t="s">
        <v>49392</v>
      </c>
      <c r="J9725" s="5" t="s">
        <v>108</v>
      </c>
      <c r="K9725" s="5" t="s">
        <v>12282</v>
      </c>
    </row>
    <row r="9726">
      <c r="A9726" s="4">
        <v>1481.0</v>
      </c>
      <c r="B9726" s="5" t="s">
        <v>49393</v>
      </c>
      <c r="C9726" s="5" t="s">
        <v>49394</v>
      </c>
      <c r="D9726" s="6" t="s">
        <v>49280</v>
      </c>
      <c r="E9726" s="5" t="s">
        <v>49019</v>
      </c>
      <c r="F9726" s="5" t="s">
        <v>49019</v>
      </c>
      <c r="G9726" s="6" t="s">
        <v>49395</v>
      </c>
      <c r="H9726" s="7" t="s">
        <v>49396</v>
      </c>
      <c r="I9726" s="8" t="s">
        <v>49397</v>
      </c>
      <c r="J9726" s="5" t="s">
        <v>108</v>
      </c>
      <c r="K9726" s="5" t="s">
        <v>464</v>
      </c>
    </row>
    <row r="9727">
      <c r="A9727" s="4">
        <v>1480.0</v>
      </c>
      <c r="B9727" s="5" t="s">
        <v>49398</v>
      </c>
      <c r="C9727" s="5" t="s">
        <v>49399</v>
      </c>
      <c r="D9727" s="6" t="s">
        <v>49400</v>
      </c>
      <c r="E9727" s="5" t="s">
        <v>49401</v>
      </c>
      <c r="F9727" s="5" t="s">
        <v>49019</v>
      </c>
      <c r="G9727" s="6" t="s">
        <v>49402</v>
      </c>
      <c r="H9727" s="7" t="s">
        <v>49403</v>
      </c>
      <c r="I9727" s="8" t="str">
        <f>LOWER(SUBSTITUTE(SUBSTITUTE(SUBSTITUTE(SUBSTITUTE(SUBSTITUTE(SUBSTITUTE(SUBSTITUTE(B9727,"S.L.",""),"SL",""),"S.A.",""),"SA","")," ",""),".",""),",",""))&amp;".com"</f>
        <v>nisidro.com</v>
      </c>
      <c r="J9727" s="5" t="s">
        <v>108</v>
      </c>
      <c r="K9727" s="5" t="s">
        <v>170</v>
      </c>
    </row>
    <row r="9728">
      <c r="A9728" s="4">
        <v>1479.0</v>
      </c>
      <c r="B9728" s="5" t="s">
        <v>49404</v>
      </c>
      <c r="C9728" s="5" t="s">
        <v>49405</v>
      </c>
      <c r="D9728" s="6" t="s">
        <v>49406</v>
      </c>
      <c r="E9728" s="5" t="s">
        <v>49407</v>
      </c>
      <c r="F9728" s="5" t="s">
        <v>49019</v>
      </c>
      <c r="G9728" s="6" t="s">
        <v>49408</v>
      </c>
      <c r="H9728" s="5" t="s">
        <v>49409</v>
      </c>
      <c r="I9728" s="8" t="s">
        <v>49410</v>
      </c>
      <c r="J9728" s="5" t="s">
        <v>51</v>
      </c>
      <c r="K9728" s="4" t="s">
        <v>42</v>
      </c>
    </row>
    <row r="9729">
      <c r="A9729" s="4">
        <v>1478.0</v>
      </c>
      <c r="B9729" s="5" t="s">
        <v>49411</v>
      </c>
      <c r="C9729" s="5" t="s">
        <v>49412</v>
      </c>
      <c r="D9729" s="6" t="s">
        <v>49406</v>
      </c>
      <c r="E9729" s="5" t="s">
        <v>49407</v>
      </c>
      <c r="F9729" s="5" t="s">
        <v>49019</v>
      </c>
      <c r="G9729" s="6" t="s">
        <v>49413</v>
      </c>
      <c r="H9729" s="5" t="s">
        <v>49414</v>
      </c>
      <c r="I9729" s="9" t="s">
        <v>49415</v>
      </c>
      <c r="J9729" s="5" t="s">
        <v>42</v>
      </c>
      <c r="K9729" s="4" t="s">
        <v>42</v>
      </c>
    </row>
    <row r="9730">
      <c r="A9730" s="4">
        <v>1477.0</v>
      </c>
      <c r="B9730" s="5" t="s">
        <v>49416</v>
      </c>
      <c r="C9730" s="5" t="s">
        <v>49417</v>
      </c>
      <c r="D9730" s="6" t="s">
        <v>49418</v>
      </c>
      <c r="E9730" s="5" t="s">
        <v>49419</v>
      </c>
      <c r="F9730" s="5" t="s">
        <v>49019</v>
      </c>
      <c r="G9730" s="6" t="s">
        <v>49420</v>
      </c>
      <c r="H9730" s="7" t="s">
        <v>49421</v>
      </c>
      <c r="I9730" s="8" t="str">
        <f>LOWER(SUBSTITUTE(SUBSTITUTE(SUBSTITUTE(SUBSTITUTE(SUBSTITUTE(SUBSTITUTE(SUBSTITUTE(B9730,"S.L.",""),"SL",""),"S.A.",""),"SA","")," ",""),".",""),",",""))&amp;".com"</f>
        <v>seller.com</v>
      </c>
      <c r="J9730" s="5" t="s">
        <v>51</v>
      </c>
      <c r="K9730" s="5" t="s">
        <v>578</v>
      </c>
    </row>
    <row r="9731">
      <c r="A9731" s="4">
        <v>1476.0</v>
      </c>
      <c r="B9731" s="5" t="s">
        <v>49422</v>
      </c>
      <c r="C9731" s="5" t="s">
        <v>49423</v>
      </c>
      <c r="D9731" s="6" t="s">
        <v>49424</v>
      </c>
      <c r="E9731" s="5" t="s">
        <v>49425</v>
      </c>
      <c r="F9731" s="5" t="s">
        <v>49019</v>
      </c>
      <c r="G9731" s="6" t="s">
        <v>49426</v>
      </c>
      <c r="H9731" s="7" t="s">
        <v>49427</v>
      </c>
      <c r="I9731" s="8" t="s">
        <v>49428</v>
      </c>
      <c r="J9731" s="5" t="s">
        <v>108</v>
      </c>
      <c r="K9731" s="5" t="s">
        <v>35</v>
      </c>
    </row>
    <row r="9732">
      <c r="A9732" s="4">
        <v>1475.0</v>
      </c>
      <c r="B9732" s="5" t="s">
        <v>49429</v>
      </c>
      <c r="C9732" s="5" t="s">
        <v>49430</v>
      </c>
      <c r="D9732" s="6" t="s">
        <v>49431</v>
      </c>
      <c r="E9732" s="5" t="s">
        <v>49432</v>
      </c>
      <c r="F9732" s="5" t="s">
        <v>49019</v>
      </c>
      <c r="G9732" s="6" t="s">
        <v>49433</v>
      </c>
      <c r="H9732" s="5" t="s">
        <v>49434</v>
      </c>
      <c r="I9732" s="8" t="s">
        <v>49435</v>
      </c>
      <c r="J9732" s="5" t="s">
        <v>18</v>
      </c>
      <c r="K9732" s="5" t="s">
        <v>212</v>
      </c>
    </row>
    <row r="9733">
      <c r="A9733" s="4">
        <v>1474.0</v>
      </c>
      <c r="B9733" s="5" t="s">
        <v>31765</v>
      </c>
      <c r="C9733" s="5" t="s">
        <v>49436</v>
      </c>
      <c r="D9733" s="6" t="s">
        <v>49437</v>
      </c>
      <c r="E9733" s="5" t="s">
        <v>49438</v>
      </c>
      <c r="F9733" s="5" t="s">
        <v>49019</v>
      </c>
      <c r="G9733" s="6" t="s">
        <v>49439</v>
      </c>
      <c r="H9733" s="22" t="s">
        <v>49440</v>
      </c>
      <c r="I9733" s="11" t="s">
        <v>49441</v>
      </c>
      <c r="J9733" s="5" t="s">
        <v>42</v>
      </c>
      <c r="K9733" s="5" t="s">
        <v>115</v>
      </c>
    </row>
    <row r="9734">
      <c r="A9734" s="4">
        <v>1473.0</v>
      </c>
      <c r="B9734" s="5" t="s">
        <v>49442</v>
      </c>
      <c r="C9734" s="5" t="s">
        <v>49443</v>
      </c>
      <c r="D9734" s="6" t="s">
        <v>49406</v>
      </c>
      <c r="E9734" s="5" t="s">
        <v>49407</v>
      </c>
      <c r="F9734" s="5" t="s">
        <v>49019</v>
      </c>
      <c r="G9734" s="6" t="s">
        <v>49444</v>
      </c>
      <c r="H9734" s="5" t="s">
        <v>49445</v>
      </c>
      <c r="I9734" s="8" t="s">
        <v>49446</v>
      </c>
      <c r="J9734" s="5" t="s">
        <v>18</v>
      </c>
      <c r="K9734" s="5" t="s">
        <v>578</v>
      </c>
    </row>
    <row r="9735">
      <c r="A9735" s="4">
        <v>1472.0</v>
      </c>
      <c r="B9735" s="5" t="s">
        <v>49447</v>
      </c>
      <c r="C9735" s="5" t="s">
        <v>49448</v>
      </c>
      <c r="D9735" s="6" t="s">
        <v>49087</v>
      </c>
      <c r="E9735" s="5" t="s">
        <v>49019</v>
      </c>
      <c r="F9735" s="5" t="s">
        <v>49019</v>
      </c>
      <c r="G9735" s="6" t="s">
        <v>49449</v>
      </c>
      <c r="H9735" s="5" t="s">
        <v>32336</v>
      </c>
      <c r="I9735" s="8" t="s">
        <v>32337</v>
      </c>
      <c r="J9735" s="5" t="s">
        <v>42</v>
      </c>
      <c r="K9735" s="5" t="s">
        <v>1446</v>
      </c>
    </row>
    <row r="9736">
      <c r="A9736" s="4">
        <v>12351.0</v>
      </c>
      <c r="B9736" s="5" t="s">
        <v>49450</v>
      </c>
      <c r="C9736" s="5" t="s">
        <v>49451</v>
      </c>
      <c r="D9736" s="6" t="s">
        <v>49280</v>
      </c>
      <c r="E9736" s="5" t="s">
        <v>49019</v>
      </c>
      <c r="F9736" s="5" t="s">
        <v>49019</v>
      </c>
      <c r="G9736" s="12" t="s">
        <v>49452</v>
      </c>
      <c r="H9736" s="4" t="s">
        <v>49334</v>
      </c>
      <c r="I9736" s="8" t="s">
        <v>49453</v>
      </c>
      <c r="J9736" s="5" t="s">
        <v>93</v>
      </c>
      <c r="K9736" s="4" t="s">
        <v>42</v>
      </c>
    </row>
    <row r="9737">
      <c r="A9737" s="4">
        <v>12350.0</v>
      </c>
      <c r="B9737" s="5" t="s">
        <v>49454</v>
      </c>
      <c r="C9737" s="5" t="s">
        <v>49455</v>
      </c>
      <c r="D9737" s="6" t="s">
        <v>49229</v>
      </c>
      <c r="E9737" s="5" t="s">
        <v>49019</v>
      </c>
      <c r="F9737" s="5" t="s">
        <v>49019</v>
      </c>
      <c r="G9737" s="12" t="s">
        <v>49456</v>
      </c>
      <c r="H9737" s="5" t="s">
        <v>49457</v>
      </c>
      <c r="I9737" s="8" t="s">
        <v>49458</v>
      </c>
      <c r="J9737" s="5" t="s">
        <v>18</v>
      </c>
      <c r="K9737" s="4" t="s">
        <v>42</v>
      </c>
    </row>
    <row r="9738">
      <c r="A9738" s="4">
        <v>1471.0</v>
      </c>
      <c r="B9738" s="5" t="s">
        <v>49459</v>
      </c>
      <c r="C9738" s="5" t="s">
        <v>49460</v>
      </c>
      <c r="D9738" s="6" t="s">
        <v>47978</v>
      </c>
      <c r="E9738" s="5" t="s">
        <v>47979</v>
      </c>
      <c r="F9738" s="5" t="s">
        <v>47980</v>
      </c>
      <c r="G9738" s="6" t="s">
        <v>49461</v>
      </c>
      <c r="H9738" s="22" t="s">
        <v>49462</v>
      </c>
      <c r="I9738" s="11" t="s">
        <v>49441</v>
      </c>
      <c r="J9738" s="5" t="s">
        <v>108</v>
      </c>
      <c r="K9738" s="4" t="s">
        <v>42</v>
      </c>
    </row>
    <row r="9739">
      <c r="A9739" s="4">
        <v>1470.0</v>
      </c>
      <c r="B9739" s="5" t="s">
        <v>49463</v>
      </c>
      <c r="C9739" s="5" t="s">
        <v>49464</v>
      </c>
      <c r="D9739" s="6" t="s">
        <v>49465</v>
      </c>
      <c r="E9739" s="5" t="s">
        <v>49466</v>
      </c>
      <c r="F9739" s="5" t="s">
        <v>47980</v>
      </c>
      <c r="G9739" s="6" t="s">
        <v>49467</v>
      </c>
      <c r="H9739" s="5" t="s">
        <v>49468</v>
      </c>
      <c r="I9739" s="8" t="s">
        <v>49469</v>
      </c>
      <c r="J9739" s="5" t="s">
        <v>42</v>
      </c>
      <c r="K9739" s="5" t="s">
        <v>85</v>
      </c>
    </row>
    <row r="9740">
      <c r="A9740" s="4">
        <v>1469.0</v>
      </c>
      <c r="B9740" s="5" t="s">
        <v>49470</v>
      </c>
      <c r="C9740" s="5" t="s">
        <v>49471</v>
      </c>
      <c r="D9740" s="6" t="s">
        <v>49465</v>
      </c>
      <c r="E9740" s="5" t="s">
        <v>49466</v>
      </c>
      <c r="F9740" s="5" t="s">
        <v>47980</v>
      </c>
      <c r="G9740" s="6" t="s">
        <v>49472</v>
      </c>
      <c r="H9740" s="22" t="s">
        <v>49473</v>
      </c>
      <c r="I9740" s="8" t="s">
        <v>49474</v>
      </c>
      <c r="J9740" s="5" t="s">
        <v>18</v>
      </c>
      <c r="K9740" s="5" t="s">
        <v>280</v>
      </c>
    </row>
    <row r="9741">
      <c r="A9741" s="4">
        <v>1468.0</v>
      </c>
      <c r="B9741" s="5" t="s">
        <v>49475</v>
      </c>
      <c r="C9741" s="5" t="s">
        <v>49476</v>
      </c>
      <c r="D9741" s="6" t="s">
        <v>49477</v>
      </c>
      <c r="E9741" s="5" t="s">
        <v>49478</v>
      </c>
      <c r="F9741" s="5" t="s">
        <v>47980</v>
      </c>
      <c r="G9741" s="6" t="s">
        <v>49479</v>
      </c>
      <c r="H9741" s="5" t="s">
        <v>49480</v>
      </c>
      <c r="I9741" s="8" t="s">
        <v>49481</v>
      </c>
      <c r="J9741" s="5" t="s">
        <v>108</v>
      </c>
      <c r="K9741" s="5" t="s">
        <v>260</v>
      </c>
    </row>
    <row r="9742">
      <c r="A9742" s="4">
        <v>1467.0</v>
      </c>
      <c r="B9742" s="5" t="s">
        <v>49482</v>
      </c>
      <c r="C9742" s="5" t="s">
        <v>49483</v>
      </c>
      <c r="D9742" s="6" t="s">
        <v>49484</v>
      </c>
      <c r="E9742" s="5" t="s">
        <v>49485</v>
      </c>
      <c r="F9742" s="5" t="s">
        <v>47980</v>
      </c>
      <c r="G9742" s="6" t="s">
        <v>49486</v>
      </c>
      <c r="H9742" s="7" t="s">
        <v>49487</v>
      </c>
      <c r="I9742" s="8" t="str">
        <f>LOWER(SUBSTITUTE(SUBSTITUTE(SUBSTITUTE(SUBSTITUTE(SUBSTITUTE(SUBSTITUTE(SUBSTITUTE(B9742,"S.L.",""),"SL",""),"S.A.",""),"SA","")," ",""),".",""),",",""))&amp;".com"</f>
        <v>lasdehes.com</v>
      </c>
      <c r="J9742" s="5" t="s">
        <v>18</v>
      </c>
      <c r="K9742" s="5" t="s">
        <v>921</v>
      </c>
    </row>
    <row r="9743">
      <c r="A9743" s="4">
        <v>1466.0</v>
      </c>
      <c r="B9743" s="5" t="s">
        <v>49488</v>
      </c>
      <c r="C9743" s="5" t="s">
        <v>49489</v>
      </c>
      <c r="D9743" s="6" t="s">
        <v>49490</v>
      </c>
      <c r="E9743" s="5" t="s">
        <v>49491</v>
      </c>
      <c r="F9743" s="5" t="s">
        <v>47980</v>
      </c>
      <c r="G9743" s="6" t="s">
        <v>49492</v>
      </c>
      <c r="H9743" s="5" t="s">
        <v>49493</v>
      </c>
      <c r="I9743" s="8" t="s">
        <v>49494</v>
      </c>
      <c r="J9743" s="5" t="s">
        <v>42</v>
      </c>
      <c r="K9743" s="5" t="s">
        <v>1144</v>
      </c>
    </row>
    <row r="9744">
      <c r="A9744" s="4">
        <v>1465.0</v>
      </c>
      <c r="B9744" s="5" t="s">
        <v>49495</v>
      </c>
      <c r="C9744" s="5" t="s">
        <v>49496</v>
      </c>
      <c r="D9744" s="6" t="s">
        <v>49497</v>
      </c>
      <c r="E9744" s="5" t="s">
        <v>49498</v>
      </c>
      <c r="F9744" s="5" t="s">
        <v>47980</v>
      </c>
      <c r="G9744" s="6" t="s">
        <v>49499</v>
      </c>
      <c r="H9744" s="5" t="s">
        <v>49500</v>
      </c>
      <c r="I9744" s="8" t="s">
        <v>49501</v>
      </c>
      <c r="J9744" s="5" t="s">
        <v>108</v>
      </c>
      <c r="K9744" s="5" t="s">
        <v>721</v>
      </c>
    </row>
    <row r="9745">
      <c r="A9745" s="4">
        <v>1464.0</v>
      </c>
      <c r="B9745" s="5" t="s">
        <v>49502</v>
      </c>
      <c r="C9745" s="5" t="s">
        <v>49503</v>
      </c>
      <c r="D9745" s="6" t="s">
        <v>49504</v>
      </c>
      <c r="E9745" s="5" t="s">
        <v>49505</v>
      </c>
      <c r="F9745" s="5" t="s">
        <v>47980</v>
      </c>
      <c r="G9745" s="6" t="s">
        <v>49506</v>
      </c>
      <c r="H9745" s="22" t="s">
        <v>49507</v>
      </c>
      <c r="I9745" s="8" t="s">
        <v>49508</v>
      </c>
      <c r="J9745" s="5" t="s">
        <v>18</v>
      </c>
      <c r="K9745" s="5" t="s">
        <v>280</v>
      </c>
    </row>
    <row r="9746">
      <c r="A9746" s="4">
        <v>1463.0</v>
      </c>
      <c r="B9746" s="5" t="s">
        <v>49509</v>
      </c>
      <c r="C9746" s="5" t="s">
        <v>49510</v>
      </c>
      <c r="D9746" s="6" t="s">
        <v>49511</v>
      </c>
      <c r="E9746" s="5" t="s">
        <v>49512</v>
      </c>
      <c r="F9746" s="5" t="s">
        <v>47980</v>
      </c>
      <c r="G9746" s="6" t="s">
        <v>49513</v>
      </c>
      <c r="H9746" s="13" t="s">
        <v>49514</v>
      </c>
      <c r="I9746" s="8" t="s">
        <v>49515</v>
      </c>
      <c r="J9746" s="5" t="s">
        <v>51</v>
      </c>
      <c r="K9746" s="5" t="s">
        <v>2456</v>
      </c>
    </row>
    <row r="9747">
      <c r="A9747" s="4">
        <v>1462.0</v>
      </c>
      <c r="B9747" s="5" t="s">
        <v>49516</v>
      </c>
      <c r="C9747" s="5" t="s">
        <v>49517</v>
      </c>
      <c r="D9747" s="6" t="s">
        <v>49518</v>
      </c>
      <c r="E9747" s="5" t="s">
        <v>49519</v>
      </c>
      <c r="F9747" s="5" t="s">
        <v>47980</v>
      </c>
      <c r="G9747" s="6" t="s">
        <v>49520</v>
      </c>
      <c r="H9747" s="5" t="s">
        <v>49521</v>
      </c>
      <c r="I9747" s="8" t="s">
        <v>49522</v>
      </c>
      <c r="J9747" s="5" t="s">
        <v>42</v>
      </c>
      <c r="K9747" s="5" t="s">
        <v>27</v>
      </c>
    </row>
    <row r="9748">
      <c r="A9748" s="4">
        <v>1461.0</v>
      </c>
      <c r="B9748" s="5" t="s">
        <v>7998</v>
      </c>
      <c r="C9748" s="5" t="s">
        <v>49523</v>
      </c>
      <c r="D9748" s="6" t="s">
        <v>49518</v>
      </c>
      <c r="E9748" s="5" t="s">
        <v>49519</v>
      </c>
      <c r="F9748" s="5" t="s">
        <v>47980</v>
      </c>
      <c r="G9748" s="6" t="s">
        <v>49524</v>
      </c>
      <c r="H9748" s="5" t="s">
        <v>49525</v>
      </c>
      <c r="I9748" s="9" t="s">
        <v>8003</v>
      </c>
      <c r="J9748" s="5" t="s">
        <v>108</v>
      </c>
      <c r="K9748" s="5" t="s">
        <v>218</v>
      </c>
    </row>
    <row r="9749">
      <c r="A9749" s="4">
        <v>1460.0</v>
      </c>
      <c r="B9749" s="5" t="s">
        <v>49526</v>
      </c>
      <c r="C9749" s="5" t="s">
        <v>49527</v>
      </c>
      <c r="D9749" s="6" t="s">
        <v>49528</v>
      </c>
      <c r="E9749" s="5" t="s">
        <v>49529</v>
      </c>
      <c r="F9749" s="5" t="s">
        <v>47980</v>
      </c>
      <c r="G9749" s="6" t="s">
        <v>49530</v>
      </c>
      <c r="H9749" s="5" t="s">
        <v>49531</v>
      </c>
      <c r="I9749" s="9" t="s">
        <v>49532</v>
      </c>
      <c r="J9749" s="5" t="s">
        <v>51</v>
      </c>
      <c r="K9749" s="5" t="s">
        <v>201</v>
      </c>
    </row>
    <row r="9750">
      <c r="A9750" s="4">
        <v>1459.0</v>
      </c>
      <c r="B9750" s="5" t="s">
        <v>49533</v>
      </c>
      <c r="C9750" s="5" t="s">
        <v>49534</v>
      </c>
      <c r="D9750" s="6" t="s">
        <v>49535</v>
      </c>
      <c r="E9750" s="5" t="s">
        <v>49536</v>
      </c>
      <c r="F9750" s="5" t="s">
        <v>47980</v>
      </c>
      <c r="G9750" s="6" t="s">
        <v>49537</v>
      </c>
      <c r="H9750" s="5" t="s">
        <v>49538</v>
      </c>
      <c r="I9750" s="8" t="s">
        <v>49539</v>
      </c>
      <c r="J9750" s="5" t="s">
        <v>18</v>
      </c>
      <c r="K9750" s="5" t="s">
        <v>517</v>
      </c>
    </row>
    <row r="9751">
      <c r="A9751" s="4">
        <v>1458.0</v>
      </c>
      <c r="B9751" s="5" t="s">
        <v>49540</v>
      </c>
      <c r="C9751" s="5" t="s">
        <v>49541</v>
      </c>
      <c r="D9751" s="6" t="s">
        <v>49535</v>
      </c>
      <c r="E9751" s="5" t="s">
        <v>49536</v>
      </c>
      <c r="F9751" s="5" t="s">
        <v>47980</v>
      </c>
      <c r="G9751" s="6" t="s">
        <v>49542</v>
      </c>
      <c r="H9751" s="7" t="s">
        <v>49543</v>
      </c>
      <c r="I9751" s="8" t="s">
        <v>49544</v>
      </c>
      <c r="J9751" s="5" t="s">
        <v>51</v>
      </c>
      <c r="K9751" s="5" t="s">
        <v>152</v>
      </c>
    </row>
    <row r="9752">
      <c r="A9752" s="4">
        <v>1457.0</v>
      </c>
      <c r="B9752" s="5" t="s">
        <v>49545</v>
      </c>
      <c r="C9752" s="5" t="s">
        <v>49546</v>
      </c>
      <c r="D9752" s="6" t="s">
        <v>49535</v>
      </c>
      <c r="E9752" s="5" t="s">
        <v>49536</v>
      </c>
      <c r="F9752" s="5" t="s">
        <v>47980</v>
      </c>
      <c r="G9752" s="6" t="s">
        <v>49547</v>
      </c>
      <c r="H9752" s="5" t="s">
        <v>49548</v>
      </c>
      <c r="I9752" s="4" t="s">
        <v>49549</v>
      </c>
      <c r="J9752" s="5" t="s">
        <v>108</v>
      </c>
      <c r="K9752" s="5" t="s">
        <v>35</v>
      </c>
    </row>
    <row r="9753">
      <c r="A9753" s="4">
        <v>1456.0</v>
      </c>
      <c r="B9753" s="5" t="s">
        <v>49550</v>
      </c>
      <c r="C9753" s="5" t="s">
        <v>49551</v>
      </c>
      <c r="D9753" s="6" t="s">
        <v>49552</v>
      </c>
      <c r="E9753" s="5" t="s">
        <v>49553</v>
      </c>
      <c r="F9753" s="5" t="s">
        <v>47980</v>
      </c>
      <c r="G9753" s="6" t="s">
        <v>49554</v>
      </c>
      <c r="H9753" s="22" t="s">
        <v>49555</v>
      </c>
      <c r="I9753" s="8" t="s">
        <v>49556</v>
      </c>
      <c r="J9753" s="5" t="s">
        <v>108</v>
      </c>
      <c r="K9753" s="5" t="s">
        <v>254</v>
      </c>
    </row>
    <row r="9754">
      <c r="A9754" s="4">
        <v>1455.0</v>
      </c>
      <c r="B9754" s="5" t="s">
        <v>49557</v>
      </c>
      <c r="C9754" s="5" t="s">
        <v>49558</v>
      </c>
      <c r="D9754" s="6" t="s">
        <v>49559</v>
      </c>
      <c r="E9754" s="5" t="s">
        <v>48221</v>
      </c>
      <c r="F9754" s="5" t="s">
        <v>47980</v>
      </c>
      <c r="G9754" s="6" t="s">
        <v>49560</v>
      </c>
      <c r="H9754" s="5" t="s">
        <v>49561</v>
      </c>
      <c r="I9754" s="9" t="s">
        <v>49562</v>
      </c>
      <c r="J9754" s="5" t="s">
        <v>42</v>
      </c>
      <c r="K9754" s="5" t="s">
        <v>294</v>
      </c>
    </row>
    <row r="9755">
      <c r="A9755" s="4">
        <v>1454.0</v>
      </c>
      <c r="B9755" s="5" t="s">
        <v>49563</v>
      </c>
      <c r="C9755" s="5" t="s">
        <v>49564</v>
      </c>
      <c r="D9755" s="6" t="s">
        <v>49565</v>
      </c>
      <c r="E9755" s="5" t="s">
        <v>49566</v>
      </c>
      <c r="F9755" s="5" t="s">
        <v>47980</v>
      </c>
      <c r="G9755" s="6" t="s">
        <v>49567</v>
      </c>
      <c r="H9755" s="7" t="s">
        <v>49568</v>
      </c>
      <c r="I9755" s="8" t="s">
        <v>49569</v>
      </c>
      <c r="J9755" s="5" t="s">
        <v>51</v>
      </c>
      <c r="K9755" s="5" t="s">
        <v>950</v>
      </c>
    </row>
    <row r="9756">
      <c r="A9756" s="4">
        <v>1453.0</v>
      </c>
      <c r="B9756" s="5" t="s">
        <v>32506</v>
      </c>
      <c r="C9756" s="5" t="s">
        <v>49570</v>
      </c>
      <c r="D9756" s="6" t="s">
        <v>49571</v>
      </c>
      <c r="E9756" s="5" t="s">
        <v>49572</v>
      </c>
      <c r="F9756" s="5" t="s">
        <v>47980</v>
      </c>
      <c r="G9756" s="6" t="s">
        <v>49573</v>
      </c>
      <c r="H9756" s="5" t="s">
        <v>49574</v>
      </c>
      <c r="I9756" s="9" t="s">
        <v>49575</v>
      </c>
      <c r="J9756" s="5" t="s">
        <v>93</v>
      </c>
      <c r="K9756" s="5" t="s">
        <v>115</v>
      </c>
    </row>
    <row r="9757">
      <c r="A9757" s="4">
        <v>1452.0</v>
      </c>
      <c r="B9757" s="5" t="s">
        <v>49576</v>
      </c>
      <c r="C9757" s="5" t="s">
        <v>49577</v>
      </c>
      <c r="D9757" s="6" t="s">
        <v>49571</v>
      </c>
      <c r="E9757" s="5" t="s">
        <v>49572</v>
      </c>
      <c r="F9757" s="5" t="s">
        <v>47980</v>
      </c>
      <c r="G9757" s="6" t="s">
        <v>49578</v>
      </c>
      <c r="H9757" s="5" t="s">
        <v>49579</v>
      </c>
      <c r="I9757" s="8" t="s">
        <v>49580</v>
      </c>
      <c r="J9757" s="5" t="s">
        <v>93</v>
      </c>
      <c r="K9757" s="5" t="s">
        <v>5641</v>
      </c>
    </row>
    <row r="9758">
      <c r="A9758" s="4">
        <v>1451.0</v>
      </c>
      <c r="B9758" s="5" t="s">
        <v>49581</v>
      </c>
      <c r="C9758" s="5" t="s">
        <v>49582</v>
      </c>
      <c r="D9758" s="6" t="s">
        <v>49571</v>
      </c>
      <c r="E9758" s="5" t="s">
        <v>49572</v>
      </c>
      <c r="F9758" s="5" t="s">
        <v>47980</v>
      </c>
      <c r="G9758" s="6" t="s">
        <v>49583</v>
      </c>
      <c r="H9758" s="5" t="s">
        <v>49584</v>
      </c>
      <c r="I9758" s="9" t="s">
        <v>49585</v>
      </c>
      <c r="J9758" s="5" t="s">
        <v>42</v>
      </c>
      <c r="K9758" s="5" t="s">
        <v>426</v>
      </c>
    </row>
    <row r="9759">
      <c r="A9759" s="4">
        <v>1450.0</v>
      </c>
      <c r="B9759" s="5" t="s">
        <v>49586</v>
      </c>
      <c r="C9759" s="5" t="s">
        <v>49587</v>
      </c>
      <c r="D9759" s="6" t="s">
        <v>49571</v>
      </c>
      <c r="E9759" s="5" t="s">
        <v>49572</v>
      </c>
      <c r="F9759" s="5" t="s">
        <v>47980</v>
      </c>
      <c r="G9759" s="6" t="s">
        <v>49588</v>
      </c>
      <c r="H9759" s="5" t="s">
        <v>49589</v>
      </c>
      <c r="I9759" s="8" t="s">
        <v>49590</v>
      </c>
      <c r="J9759" s="5" t="s">
        <v>42</v>
      </c>
      <c r="K9759" s="5" t="s">
        <v>578</v>
      </c>
    </row>
    <row r="9760">
      <c r="A9760" s="4">
        <v>1449.0</v>
      </c>
      <c r="B9760" s="5" t="s">
        <v>22582</v>
      </c>
      <c r="C9760" s="5" t="s">
        <v>49591</v>
      </c>
      <c r="D9760" s="6" t="s">
        <v>49571</v>
      </c>
      <c r="E9760" s="5" t="s">
        <v>49572</v>
      </c>
      <c r="F9760" s="5" t="s">
        <v>47980</v>
      </c>
      <c r="G9760" s="6" t="s">
        <v>49592</v>
      </c>
      <c r="H9760" s="23" t="s">
        <v>49593</v>
      </c>
      <c r="I9760" s="8" t="s">
        <v>49594</v>
      </c>
      <c r="J9760" s="5" t="s">
        <v>18</v>
      </c>
      <c r="K9760" s="5" t="s">
        <v>52</v>
      </c>
    </row>
    <row r="9761">
      <c r="A9761" s="4">
        <v>1448.0</v>
      </c>
      <c r="B9761" s="5" t="s">
        <v>49595</v>
      </c>
      <c r="C9761" s="5" t="s">
        <v>49596</v>
      </c>
      <c r="D9761" s="6" t="s">
        <v>49571</v>
      </c>
      <c r="E9761" s="5" t="s">
        <v>49572</v>
      </c>
      <c r="F9761" s="5" t="s">
        <v>47980</v>
      </c>
      <c r="G9761" s="6" t="s">
        <v>49597</v>
      </c>
      <c r="H9761" s="5" t="s">
        <v>49598</v>
      </c>
      <c r="I9761" s="8" t="s">
        <v>49599</v>
      </c>
      <c r="J9761" s="5" t="s">
        <v>18</v>
      </c>
      <c r="K9761" s="5" t="s">
        <v>433</v>
      </c>
    </row>
    <row r="9762">
      <c r="A9762" s="4">
        <v>1447.0</v>
      </c>
      <c r="B9762" s="5" t="s">
        <v>49600</v>
      </c>
      <c r="C9762" s="5" t="s">
        <v>49601</v>
      </c>
      <c r="D9762" s="6" t="s">
        <v>49602</v>
      </c>
      <c r="E9762" s="5" t="s">
        <v>49603</v>
      </c>
      <c r="F9762" s="5" t="s">
        <v>47980</v>
      </c>
      <c r="G9762" s="6" t="s">
        <v>49604</v>
      </c>
      <c r="H9762" s="5" t="s">
        <v>49605</v>
      </c>
      <c r="I9762" s="8" t="s">
        <v>49606</v>
      </c>
      <c r="J9762" s="5" t="s">
        <v>18</v>
      </c>
      <c r="K9762" s="5" t="s">
        <v>553</v>
      </c>
    </row>
    <row r="9763">
      <c r="A9763" s="4">
        <v>1446.0</v>
      </c>
      <c r="B9763" s="5" t="s">
        <v>49607</v>
      </c>
      <c r="C9763" s="5" t="s">
        <v>49608</v>
      </c>
      <c r="D9763" s="6" t="s">
        <v>49609</v>
      </c>
      <c r="E9763" s="5" t="s">
        <v>49610</v>
      </c>
      <c r="F9763" s="5" t="s">
        <v>47980</v>
      </c>
      <c r="G9763" s="6" t="s">
        <v>49611</v>
      </c>
      <c r="H9763" s="5" t="s">
        <v>49612</v>
      </c>
      <c r="I9763" s="9" t="s">
        <v>49613</v>
      </c>
      <c r="J9763" s="5" t="s">
        <v>18</v>
      </c>
      <c r="K9763" s="5" t="s">
        <v>152</v>
      </c>
    </row>
    <row r="9764">
      <c r="A9764" s="4">
        <v>1445.0</v>
      </c>
      <c r="B9764" s="5" t="s">
        <v>49614</v>
      </c>
      <c r="C9764" s="5" t="s">
        <v>49615</v>
      </c>
      <c r="D9764" s="6" t="s">
        <v>49616</v>
      </c>
      <c r="E9764" s="5" t="s">
        <v>49617</v>
      </c>
      <c r="F9764" s="5" t="s">
        <v>47980</v>
      </c>
      <c r="G9764" s="6" t="s">
        <v>49618</v>
      </c>
      <c r="H9764" s="5" t="s">
        <v>49619</v>
      </c>
      <c r="I9764" s="9" t="s">
        <v>49620</v>
      </c>
      <c r="J9764" s="5" t="s">
        <v>108</v>
      </c>
      <c r="K9764" s="5" t="s">
        <v>260</v>
      </c>
    </row>
    <row r="9765">
      <c r="A9765" s="4">
        <v>1444.0</v>
      </c>
      <c r="B9765" s="5" t="s">
        <v>49621</v>
      </c>
      <c r="C9765" s="5" t="s">
        <v>49622</v>
      </c>
      <c r="D9765" s="6" t="s">
        <v>49623</v>
      </c>
      <c r="E9765" s="5" t="s">
        <v>49624</v>
      </c>
      <c r="F9765" s="5" t="s">
        <v>47980</v>
      </c>
      <c r="G9765" s="6" t="s">
        <v>49625</v>
      </c>
      <c r="H9765" s="22" t="s">
        <v>49626</v>
      </c>
      <c r="I9765" s="11" t="s">
        <v>49627</v>
      </c>
      <c r="J9765" s="5" t="s">
        <v>93</v>
      </c>
      <c r="K9765" s="5" t="s">
        <v>7591</v>
      </c>
    </row>
    <row r="9766">
      <c r="A9766" s="4">
        <v>1443.0</v>
      </c>
      <c r="B9766" s="5" t="s">
        <v>49628</v>
      </c>
      <c r="C9766" s="5" t="s">
        <v>46742</v>
      </c>
      <c r="D9766" s="6" t="s">
        <v>49629</v>
      </c>
      <c r="E9766" s="5" t="s">
        <v>49630</v>
      </c>
      <c r="F9766" s="5" t="s">
        <v>47980</v>
      </c>
      <c r="G9766" s="6" t="s">
        <v>49631</v>
      </c>
      <c r="H9766" s="5" t="s">
        <v>49632</v>
      </c>
      <c r="I9766" s="8" t="s">
        <v>49633</v>
      </c>
      <c r="J9766" s="5" t="s">
        <v>18</v>
      </c>
      <c r="K9766" s="5" t="s">
        <v>160</v>
      </c>
    </row>
    <row r="9767">
      <c r="A9767" s="4">
        <v>1442.0</v>
      </c>
      <c r="B9767" s="5" t="s">
        <v>49634</v>
      </c>
      <c r="C9767" s="5" t="s">
        <v>49635</v>
      </c>
      <c r="D9767" s="6" t="s">
        <v>49629</v>
      </c>
      <c r="E9767" s="5" t="s">
        <v>47980</v>
      </c>
      <c r="F9767" s="5" t="s">
        <v>47980</v>
      </c>
      <c r="G9767" s="6" t="s">
        <v>49636</v>
      </c>
      <c r="H9767" s="5" t="s">
        <v>49637</v>
      </c>
      <c r="I9767" s="8" t="s">
        <v>49638</v>
      </c>
      <c r="J9767" s="5" t="s">
        <v>108</v>
      </c>
      <c r="K9767" s="5" t="s">
        <v>578</v>
      </c>
    </row>
    <row r="9768">
      <c r="A9768" s="4">
        <v>1441.0</v>
      </c>
      <c r="B9768" s="5" t="s">
        <v>49639</v>
      </c>
      <c r="C9768" s="5" t="s">
        <v>49640</v>
      </c>
      <c r="D9768" s="6" t="s">
        <v>49629</v>
      </c>
      <c r="E9768" s="5" t="s">
        <v>49630</v>
      </c>
      <c r="F9768" s="5" t="s">
        <v>47980</v>
      </c>
      <c r="G9768" s="6" t="s">
        <v>49641</v>
      </c>
      <c r="H9768" s="5" t="s">
        <v>49642</v>
      </c>
      <c r="I9768" s="8" t="s">
        <v>49643</v>
      </c>
      <c r="J9768" s="5" t="s">
        <v>42</v>
      </c>
      <c r="K9768" s="5" t="s">
        <v>280</v>
      </c>
    </row>
    <row r="9769">
      <c r="A9769" s="4">
        <v>1440.0</v>
      </c>
      <c r="B9769" s="5" t="s">
        <v>25173</v>
      </c>
      <c r="C9769" s="5" t="s">
        <v>49644</v>
      </c>
      <c r="D9769" s="6" t="s">
        <v>49629</v>
      </c>
      <c r="E9769" s="5" t="s">
        <v>49630</v>
      </c>
      <c r="F9769" s="5" t="s">
        <v>47980</v>
      </c>
      <c r="G9769" s="6" t="s">
        <v>49645</v>
      </c>
      <c r="H9769" s="5" t="s">
        <v>49646</v>
      </c>
      <c r="I9769" s="8" t="s">
        <v>49647</v>
      </c>
      <c r="J9769" s="5" t="s">
        <v>108</v>
      </c>
      <c r="K9769" s="5" t="s">
        <v>160</v>
      </c>
    </row>
    <row r="9770">
      <c r="A9770" s="4">
        <v>1439.0</v>
      </c>
      <c r="B9770" s="5" t="s">
        <v>49648</v>
      </c>
      <c r="C9770" s="5" t="s">
        <v>49649</v>
      </c>
      <c r="D9770" s="6" t="s">
        <v>49629</v>
      </c>
      <c r="E9770" s="5" t="s">
        <v>49630</v>
      </c>
      <c r="F9770" s="5" t="s">
        <v>47980</v>
      </c>
      <c r="G9770" s="6" t="s">
        <v>49650</v>
      </c>
      <c r="H9770" s="5" t="s">
        <v>49651</v>
      </c>
      <c r="I9770" s="8" t="s">
        <v>49652</v>
      </c>
      <c r="J9770" s="5" t="s">
        <v>42</v>
      </c>
      <c r="K9770" s="5" t="s">
        <v>308</v>
      </c>
    </row>
    <row r="9771">
      <c r="A9771" s="4">
        <v>1438.0</v>
      </c>
      <c r="B9771" s="5" t="s">
        <v>49653</v>
      </c>
      <c r="C9771" s="5" t="s">
        <v>49654</v>
      </c>
      <c r="D9771" s="6" t="s">
        <v>49629</v>
      </c>
      <c r="E9771" s="5" t="s">
        <v>49630</v>
      </c>
      <c r="F9771" s="5" t="s">
        <v>47980</v>
      </c>
      <c r="G9771" s="6" t="s">
        <v>49655</v>
      </c>
      <c r="H9771" s="5" t="s">
        <v>49656</v>
      </c>
      <c r="I9771" s="8" t="s">
        <v>493</v>
      </c>
      <c r="J9771" s="5" t="s">
        <v>42</v>
      </c>
      <c r="K9771" s="5" t="s">
        <v>906</v>
      </c>
    </row>
    <row r="9772">
      <c r="A9772" s="4">
        <v>1437.0</v>
      </c>
      <c r="B9772" s="5" t="s">
        <v>34291</v>
      </c>
      <c r="C9772" s="5" t="s">
        <v>49657</v>
      </c>
      <c r="D9772" s="6" t="s">
        <v>49629</v>
      </c>
      <c r="E9772" s="5" t="s">
        <v>49630</v>
      </c>
      <c r="F9772" s="5" t="s">
        <v>47980</v>
      </c>
      <c r="G9772" s="6" t="s">
        <v>49658</v>
      </c>
      <c r="H9772" s="7" t="s">
        <v>49659</v>
      </c>
      <c r="I9772" s="8" t="s">
        <v>49660</v>
      </c>
      <c r="J9772" s="5" t="s">
        <v>463</v>
      </c>
      <c r="K9772" s="5" t="s">
        <v>280</v>
      </c>
    </row>
    <row r="9773">
      <c r="A9773" s="4">
        <v>1436.0</v>
      </c>
      <c r="B9773" s="5" t="s">
        <v>49661</v>
      </c>
      <c r="C9773" s="5" t="s">
        <v>49662</v>
      </c>
      <c r="D9773" s="6" t="s">
        <v>49629</v>
      </c>
      <c r="E9773" s="5" t="s">
        <v>49630</v>
      </c>
      <c r="F9773" s="5" t="s">
        <v>47980</v>
      </c>
      <c r="G9773" s="6" t="s">
        <v>49663</v>
      </c>
      <c r="H9773" s="5" t="s">
        <v>49664</v>
      </c>
      <c r="I9773" s="8" t="s">
        <v>49665</v>
      </c>
      <c r="J9773" s="5" t="s">
        <v>108</v>
      </c>
      <c r="K9773" s="5" t="s">
        <v>152</v>
      </c>
    </row>
    <row r="9774">
      <c r="A9774" s="4">
        <v>1435.0</v>
      </c>
      <c r="B9774" s="5" t="s">
        <v>49666</v>
      </c>
      <c r="C9774" s="5" t="s">
        <v>49667</v>
      </c>
      <c r="D9774" s="6" t="s">
        <v>49668</v>
      </c>
      <c r="E9774" s="5" t="s">
        <v>49669</v>
      </c>
      <c r="F9774" s="5" t="s">
        <v>47980</v>
      </c>
      <c r="G9774" s="6" t="s">
        <v>49670</v>
      </c>
      <c r="H9774" s="5" t="s">
        <v>49671</v>
      </c>
      <c r="I9774" s="9" t="s">
        <v>49672</v>
      </c>
      <c r="J9774" s="5" t="s">
        <v>51</v>
      </c>
      <c r="K9774" s="5" t="s">
        <v>578</v>
      </c>
    </row>
    <row r="9775">
      <c r="A9775" s="4">
        <v>1434.0</v>
      </c>
      <c r="B9775" s="5" t="s">
        <v>49673</v>
      </c>
      <c r="C9775" s="5" t="s">
        <v>49674</v>
      </c>
      <c r="D9775" s="6" t="s">
        <v>49675</v>
      </c>
      <c r="E9775" s="5" t="s">
        <v>49676</v>
      </c>
      <c r="F9775" s="5" t="s">
        <v>47980</v>
      </c>
      <c r="G9775" s="6" t="s">
        <v>49677</v>
      </c>
      <c r="H9775" s="5" t="s">
        <v>49678</v>
      </c>
      <c r="I9775" s="9" t="s">
        <v>49679</v>
      </c>
      <c r="J9775" s="5" t="s">
        <v>42</v>
      </c>
      <c r="K9775" s="4" t="s">
        <v>42</v>
      </c>
    </row>
    <row r="9776">
      <c r="A9776" s="4">
        <v>1433.0</v>
      </c>
      <c r="B9776" s="5" t="s">
        <v>49680</v>
      </c>
      <c r="C9776" s="5" t="s">
        <v>49681</v>
      </c>
      <c r="D9776" s="6" t="s">
        <v>49675</v>
      </c>
      <c r="E9776" s="5" t="s">
        <v>49676</v>
      </c>
      <c r="F9776" s="5" t="s">
        <v>47980</v>
      </c>
      <c r="G9776" s="6" t="s">
        <v>49682</v>
      </c>
      <c r="H9776" s="5" t="s">
        <v>49683</v>
      </c>
      <c r="I9776" s="8" t="s">
        <v>49684</v>
      </c>
      <c r="J9776" s="5" t="s">
        <v>42</v>
      </c>
      <c r="K9776" s="5" t="s">
        <v>464</v>
      </c>
    </row>
    <row r="9777">
      <c r="A9777" s="4">
        <v>1432.0</v>
      </c>
      <c r="B9777" s="5" t="s">
        <v>49685</v>
      </c>
      <c r="C9777" s="5" t="s">
        <v>49686</v>
      </c>
      <c r="D9777" s="6" t="s">
        <v>49675</v>
      </c>
      <c r="E9777" s="5" t="s">
        <v>49676</v>
      </c>
      <c r="F9777" s="5" t="s">
        <v>47980</v>
      </c>
      <c r="G9777" s="6" t="s">
        <v>49687</v>
      </c>
      <c r="H9777" s="5" t="s">
        <v>49688</v>
      </c>
      <c r="I9777" s="8" t="s">
        <v>49689</v>
      </c>
      <c r="J9777" s="5" t="s">
        <v>18</v>
      </c>
      <c r="K9777" s="5" t="s">
        <v>1375</v>
      </c>
    </row>
    <row r="9778">
      <c r="A9778" s="4">
        <v>1431.0</v>
      </c>
      <c r="B9778" s="5" t="s">
        <v>49690</v>
      </c>
      <c r="C9778" s="5" t="s">
        <v>49691</v>
      </c>
      <c r="D9778" s="6" t="s">
        <v>49692</v>
      </c>
      <c r="E9778" s="5" t="s">
        <v>49693</v>
      </c>
      <c r="F9778" s="5" t="s">
        <v>47980</v>
      </c>
      <c r="G9778" s="6" t="s">
        <v>49694</v>
      </c>
      <c r="H9778" s="7" t="s">
        <v>49695</v>
      </c>
      <c r="I9778" s="8" t="str">
        <f>LOWER(SUBSTITUTE(SUBSTITUTE(SUBSTITUTE(SUBSTITUTE(SUBSTITUTE(SUBSTITUTE(SUBSTITUTE(B9778,"S.L.",""),"SL",""),"S.A.",""),"SA","")," ",""),".",""),",",""))&amp;".com"</f>
        <v>complejoleo.com</v>
      </c>
      <c r="J9778" s="5" t="s">
        <v>18</v>
      </c>
      <c r="K9778" s="5" t="s">
        <v>2462</v>
      </c>
    </row>
    <row r="9779">
      <c r="A9779" s="4">
        <v>1430.0</v>
      </c>
      <c r="B9779" s="5" t="s">
        <v>49696</v>
      </c>
      <c r="C9779" s="5" t="s">
        <v>49697</v>
      </c>
      <c r="D9779" s="6" t="s">
        <v>49692</v>
      </c>
      <c r="E9779" s="5" t="s">
        <v>49693</v>
      </c>
      <c r="F9779" s="5" t="s">
        <v>47980</v>
      </c>
      <c r="G9779" s="6" t="s">
        <v>49698</v>
      </c>
      <c r="H9779" s="5" t="s">
        <v>49699</v>
      </c>
      <c r="I9779" s="8" t="s">
        <v>49700</v>
      </c>
      <c r="J9779" s="5" t="s">
        <v>42</v>
      </c>
      <c r="K9779" s="5" t="s">
        <v>711</v>
      </c>
    </row>
    <row r="9780">
      <c r="A9780" s="4">
        <v>1429.0</v>
      </c>
      <c r="B9780" s="5" t="s">
        <v>49701</v>
      </c>
      <c r="C9780" s="5" t="s">
        <v>49702</v>
      </c>
      <c r="D9780" s="6" t="s">
        <v>49692</v>
      </c>
      <c r="E9780" s="5" t="s">
        <v>49693</v>
      </c>
      <c r="F9780" s="5" t="s">
        <v>47980</v>
      </c>
      <c r="G9780" s="6" t="s">
        <v>49703</v>
      </c>
      <c r="H9780" s="5" t="s">
        <v>49704</v>
      </c>
      <c r="I9780" s="9" t="s">
        <v>49705</v>
      </c>
      <c r="J9780" s="5" t="s">
        <v>18</v>
      </c>
      <c r="K9780" s="5" t="s">
        <v>184</v>
      </c>
    </row>
    <row r="9781">
      <c r="A9781" s="4">
        <v>1428.0</v>
      </c>
      <c r="B9781" s="5" t="s">
        <v>49706</v>
      </c>
      <c r="C9781" s="5" t="s">
        <v>49707</v>
      </c>
      <c r="D9781" s="6" t="s">
        <v>49708</v>
      </c>
      <c r="E9781" s="5" t="s">
        <v>49709</v>
      </c>
      <c r="F9781" s="5" t="s">
        <v>47980</v>
      </c>
      <c r="G9781" s="6" t="s">
        <v>49710</v>
      </c>
      <c r="H9781" s="5" t="s">
        <v>49711</v>
      </c>
      <c r="I9781" s="8" t="s">
        <v>49474</v>
      </c>
      <c r="J9781" s="5" t="s">
        <v>18</v>
      </c>
      <c r="K9781" s="5" t="s">
        <v>280</v>
      </c>
    </row>
    <row r="9782">
      <c r="A9782" s="4">
        <v>1427.0</v>
      </c>
      <c r="B9782" s="5" t="s">
        <v>49712</v>
      </c>
      <c r="C9782" s="5" t="s">
        <v>49713</v>
      </c>
      <c r="D9782" s="6" t="s">
        <v>49714</v>
      </c>
      <c r="E9782" s="5" t="s">
        <v>49715</v>
      </c>
      <c r="F9782" s="5" t="s">
        <v>47980</v>
      </c>
      <c r="G9782" s="6" t="s">
        <v>49716</v>
      </c>
      <c r="H9782" s="7" t="s">
        <v>49717</v>
      </c>
      <c r="I9782" s="8" t="str">
        <f>LOWER(SUBSTITUTE(SUBSTITUTE(SUBSTITUTE(SUBSTITUTE(SUBSTITUTE(SUBSTITUTE(SUBSTITUTE(B9782,"S.L.",""),"SL",""),"S.A.",""),"SA","")," ",""),".",""),",",""))&amp;".com"</f>
        <v>palacioarteaga.com</v>
      </c>
      <c r="J9782" s="5" t="s">
        <v>18</v>
      </c>
      <c r="K9782" s="5" t="s">
        <v>212</v>
      </c>
    </row>
    <row r="9783">
      <c r="A9783" s="4">
        <v>1426.0</v>
      </c>
      <c r="B9783" s="5" t="s">
        <v>49718</v>
      </c>
      <c r="C9783" s="5" t="s">
        <v>49719</v>
      </c>
      <c r="D9783" s="6" t="s">
        <v>49720</v>
      </c>
      <c r="E9783" s="5" t="s">
        <v>49715</v>
      </c>
      <c r="F9783" s="5" t="s">
        <v>47980</v>
      </c>
      <c r="G9783" s="6" t="s">
        <v>49721</v>
      </c>
      <c r="H9783" s="5" t="s">
        <v>49722</v>
      </c>
      <c r="I9783" s="8" t="s">
        <v>49723</v>
      </c>
      <c r="J9783" s="5" t="s">
        <v>42</v>
      </c>
      <c r="K9783" s="5" t="s">
        <v>7770</v>
      </c>
    </row>
    <row r="9784">
      <c r="A9784" s="4">
        <v>1425.0</v>
      </c>
      <c r="B9784" s="5" t="s">
        <v>49724</v>
      </c>
      <c r="C9784" s="5" t="s">
        <v>49725</v>
      </c>
      <c r="D9784" s="6" t="s">
        <v>49726</v>
      </c>
      <c r="E9784" s="5" t="s">
        <v>49727</v>
      </c>
      <c r="F9784" s="5" t="s">
        <v>47980</v>
      </c>
      <c r="G9784" s="6" t="s">
        <v>49728</v>
      </c>
      <c r="H9784" s="7" t="s">
        <v>49729</v>
      </c>
      <c r="I9784" s="8" t="str">
        <f>LOWER(SUBSTITUTE(SUBSTITUTE(SUBSTITUTE(SUBSTITUTE(SUBSTITUTE(SUBSTITUTE(SUBSTITUTE(B9784,"S.L.",""),"SL",""),"S.A.",""),"SA","")," ",""),".",""),",",""))&amp;".com"</f>
        <v>hotellafinca.com</v>
      </c>
      <c r="J9784" s="5" t="s">
        <v>18</v>
      </c>
      <c r="K9784" s="5" t="s">
        <v>294</v>
      </c>
    </row>
    <row r="9785">
      <c r="A9785" s="4">
        <v>1424.0</v>
      </c>
      <c r="B9785" s="5" t="s">
        <v>49730</v>
      </c>
      <c r="C9785" s="5" t="s">
        <v>49731</v>
      </c>
      <c r="D9785" s="6" t="s">
        <v>49732</v>
      </c>
      <c r="E9785" s="5" t="s">
        <v>49733</v>
      </c>
      <c r="F9785" s="5" t="s">
        <v>47980</v>
      </c>
      <c r="G9785" s="6" t="s">
        <v>49734</v>
      </c>
      <c r="H9785" s="5" t="s">
        <v>49735</v>
      </c>
      <c r="I9785" s="8" t="s">
        <v>49736</v>
      </c>
      <c r="J9785" s="5" t="s">
        <v>18</v>
      </c>
      <c r="K9785" s="5" t="s">
        <v>782</v>
      </c>
    </row>
    <row r="9786">
      <c r="A9786" s="4">
        <v>1423.0</v>
      </c>
      <c r="B9786" s="5" t="s">
        <v>49737</v>
      </c>
      <c r="C9786" s="5" t="s">
        <v>49738</v>
      </c>
      <c r="D9786" s="6" t="s">
        <v>49732</v>
      </c>
      <c r="E9786" s="5" t="s">
        <v>49733</v>
      </c>
      <c r="F9786" s="5" t="s">
        <v>47980</v>
      </c>
      <c r="G9786" s="6" t="s">
        <v>49739</v>
      </c>
      <c r="H9786" s="5" t="s">
        <v>49735</v>
      </c>
      <c r="I9786" s="8" t="s">
        <v>49736</v>
      </c>
      <c r="J9786" s="5" t="s">
        <v>108</v>
      </c>
      <c r="K9786" s="5" t="s">
        <v>126</v>
      </c>
    </row>
    <row r="9787">
      <c r="A9787" s="4">
        <v>1422.0</v>
      </c>
      <c r="B9787" s="5" t="s">
        <v>49740</v>
      </c>
      <c r="C9787" s="5" t="s">
        <v>49741</v>
      </c>
      <c r="D9787" s="6" t="s">
        <v>49732</v>
      </c>
      <c r="E9787" s="5" t="s">
        <v>49733</v>
      </c>
      <c r="F9787" s="5" t="s">
        <v>47980</v>
      </c>
      <c r="G9787" s="6" t="s">
        <v>49742</v>
      </c>
      <c r="H9787" s="5" t="s">
        <v>49743</v>
      </c>
      <c r="I9787" s="8" t="s">
        <v>49744</v>
      </c>
      <c r="J9787" s="5" t="s">
        <v>42</v>
      </c>
      <c r="K9787" s="5" t="s">
        <v>184</v>
      </c>
    </row>
    <row r="9788">
      <c r="A9788" s="4">
        <v>1421.0</v>
      </c>
      <c r="B9788" s="5" t="s">
        <v>49745</v>
      </c>
      <c r="C9788" s="5" t="s">
        <v>49746</v>
      </c>
      <c r="D9788" s="6" t="s">
        <v>49747</v>
      </c>
      <c r="E9788" s="5" t="s">
        <v>47980</v>
      </c>
      <c r="F9788" s="5" t="s">
        <v>47980</v>
      </c>
      <c r="G9788" s="6" t="s">
        <v>49748</v>
      </c>
      <c r="H9788" s="5" t="s">
        <v>49749</v>
      </c>
      <c r="I9788" s="8" t="s">
        <v>15398</v>
      </c>
      <c r="J9788" s="5" t="s">
        <v>108</v>
      </c>
      <c r="K9788" s="5" t="s">
        <v>3802</v>
      </c>
    </row>
    <row r="9789">
      <c r="A9789" s="4">
        <v>1420.0</v>
      </c>
      <c r="B9789" s="5" t="s">
        <v>49750</v>
      </c>
      <c r="C9789" s="5" t="s">
        <v>49751</v>
      </c>
      <c r="D9789" s="6" t="s">
        <v>49752</v>
      </c>
      <c r="E9789" s="5" t="s">
        <v>49753</v>
      </c>
      <c r="F9789" s="5" t="s">
        <v>47980</v>
      </c>
      <c r="G9789" s="6" t="s">
        <v>49754</v>
      </c>
      <c r="H9789" s="5" t="s">
        <v>49755</v>
      </c>
      <c r="I9789" s="8" t="s">
        <v>49756</v>
      </c>
      <c r="J9789" s="5" t="s">
        <v>51</v>
      </c>
      <c r="K9789" s="5" t="s">
        <v>66</v>
      </c>
    </row>
    <row r="9790">
      <c r="A9790" s="4">
        <v>1419.0</v>
      </c>
      <c r="B9790" s="5" t="s">
        <v>49757</v>
      </c>
      <c r="C9790" s="5" t="s">
        <v>49758</v>
      </c>
      <c r="D9790" s="6" t="s">
        <v>49759</v>
      </c>
      <c r="E9790" s="5" t="s">
        <v>49760</v>
      </c>
      <c r="F9790" s="5" t="s">
        <v>47980</v>
      </c>
      <c r="G9790" s="6" t="s">
        <v>49761</v>
      </c>
      <c r="H9790" s="5" t="s">
        <v>49762</v>
      </c>
      <c r="I9790" s="9" t="s">
        <v>49763</v>
      </c>
      <c r="J9790" s="5" t="s">
        <v>18</v>
      </c>
      <c r="K9790" s="5" t="s">
        <v>553</v>
      </c>
    </row>
    <row r="9791">
      <c r="A9791" s="4">
        <v>1418.0</v>
      </c>
      <c r="B9791" s="5" t="s">
        <v>49764</v>
      </c>
      <c r="C9791" s="5" t="s">
        <v>49765</v>
      </c>
      <c r="D9791" s="6" t="s">
        <v>47978</v>
      </c>
      <c r="E9791" s="5" t="s">
        <v>47979</v>
      </c>
      <c r="F9791" s="5" t="s">
        <v>47980</v>
      </c>
      <c r="G9791" s="6" t="s">
        <v>49766</v>
      </c>
      <c r="H9791" s="5" t="s">
        <v>49767</v>
      </c>
      <c r="I9791" s="8" t="s">
        <v>49768</v>
      </c>
      <c r="J9791" s="5" t="s">
        <v>108</v>
      </c>
      <c r="K9791" s="5" t="s">
        <v>921</v>
      </c>
    </row>
    <row r="9792">
      <c r="A9792" s="4">
        <v>1417.0</v>
      </c>
      <c r="B9792" s="5" t="s">
        <v>49769</v>
      </c>
      <c r="C9792" s="5" t="s">
        <v>49770</v>
      </c>
      <c r="D9792" s="6" t="s">
        <v>47978</v>
      </c>
      <c r="E9792" s="5" t="s">
        <v>47979</v>
      </c>
      <c r="F9792" s="5" t="s">
        <v>47980</v>
      </c>
      <c r="G9792" s="6" t="s">
        <v>49771</v>
      </c>
      <c r="H9792" s="7" t="s">
        <v>48178</v>
      </c>
      <c r="I9792" s="8" t="str">
        <f>LOWER(SUBSTITUTE(SUBSTITUTE(SUBSTITUTE(SUBSTITUTE(SUBSTITUTE(SUBSTITUTE(SUBSTITUTE(B9792,"S.L.",""),"SL",""),"S.A.",""),"SA","")," ",""),".",""),",",""))&amp;".com"</f>
        <v>gebidex.com</v>
      </c>
      <c r="J9792" s="5" t="s">
        <v>93</v>
      </c>
      <c r="K9792" s="4" t="s">
        <v>42</v>
      </c>
    </row>
    <row r="9793">
      <c r="A9793" s="4">
        <v>1416.0</v>
      </c>
      <c r="B9793" s="5" t="s">
        <v>49772</v>
      </c>
      <c r="C9793" s="5" t="s">
        <v>49773</v>
      </c>
      <c r="D9793" s="6" t="s">
        <v>47978</v>
      </c>
      <c r="E9793" s="5" t="s">
        <v>47979</v>
      </c>
      <c r="F9793" s="5" t="s">
        <v>47980</v>
      </c>
      <c r="G9793" s="6" t="s">
        <v>49774</v>
      </c>
      <c r="H9793" s="5" t="s">
        <v>49775</v>
      </c>
      <c r="I9793" s="8" t="s">
        <v>8159</v>
      </c>
      <c r="J9793" s="5" t="s">
        <v>93</v>
      </c>
      <c r="K9793" s="5" t="s">
        <v>1250</v>
      </c>
    </row>
    <row r="9794">
      <c r="A9794" s="4">
        <v>1415.0</v>
      </c>
      <c r="B9794" s="5" t="s">
        <v>49776</v>
      </c>
      <c r="C9794" s="5" t="s">
        <v>49777</v>
      </c>
      <c r="D9794" s="6" t="s">
        <v>49778</v>
      </c>
      <c r="E9794" s="5" t="s">
        <v>49779</v>
      </c>
      <c r="F9794" s="5" t="s">
        <v>47980</v>
      </c>
      <c r="G9794" s="6" t="s">
        <v>49780</v>
      </c>
      <c r="H9794" s="5" t="s">
        <v>49781</v>
      </c>
      <c r="I9794" s="8" t="s">
        <v>49782</v>
      </c>
      <c r="J9794" s="5" t="s">
        <v>42</v>
      </c>
      <c r="K9794" s="5" t="s">
        <v>1398</v>
      </c>
    </row>
    <row r="9795">
      <c r="A9795" s="4">
        <v>1414.0</v>
      </c>
      <c r="B9795" s="5" t="s">
        <v>49783</v>
      </c>
      <c r="C9795" s="5" t="s">
        <v>49784</v>
      </c>
      <c r="D9795" s="6" t="s">
        <v>49778</v>
      </c>
      <c r="E9795" s="5" t="s">
        <v>49779</v>
      </c>
      <c r="F9795" s="5" t="s">
        <v>47980</v>
      </c>
      <c r="G9795" s="6" t="s">
        <v>49785</v>
      </c>
      <c r="H9795" s="5" t="s">
        <v>49786</v>
      </c>
      <c r="I9795" s="8" t="s">
        <v>49787</v>
      </c>
      <c r="J9795" s="5" t="s">
        <v>93</v>
      </c>
      <c r="K9795" s="5" t="s">
        <v>711</v>
      </c>
    </row>
    <row r="9796">
      <c r="A9796" s="4">
        <v>1413.0</v>
      </c>
      <c r="B9796" s="5" t="s">
        <v>49788</v>
      </c>
      <c r="C9796" s="5" t="s">
        <v>49789</v>
      </c>
      <c r="D9796" s="6" t="s">
        <v>49790</v>
      </c>
      <c r="E9796" s="5" t="s">
        <v>49791</v>
      </c>
      <c r="F9796" s="5" t="s">
        <v>47980</v>
      </c>
      <c r="G9796" s="6" t="s">
        <v>49792</v>
      </c>
      <c r="H9796" s="7" t="s">
        <v>49793</v>
      </c>
      <c r="I9796" s="8" t="str">
        <f>LOWER(SUBSTITUTE(SUBSTITUTE(SUBSTITUTE(SUBSTITUTE(SUBSTITUTE(SUBSTITUTE(SUBSTITUTE(B9796,"S.L.",""),"SL",""),"S.A.",""),"SA","")," ",""),".",""),",",""))&amp;".com"</f>
        <v>elcoto.com</v>
      </c>
      <c r="J9796" s="5" t="s">
        <v>108</v>
      </c>
      <c r="K9796" s="5" t="s">
        <v>218</v>
      </c>
    </row>
    <row r="9797">
      <c r="A9797" s="4">
        <v>1412.0</v>
      </c>
      <c r="B9797" s="5" t="s">
        <v>35192</v>
      </c>
      <c r="C9797" s="5" t="s">
        <v>49794</v>
      </c>
      <c r="D9797" s="6" t="s">
        <v>47978</v>
      </c>
      <c r="E9797" s="5" t="s">
        <v>47979</v>
      </c>
      <c r="F9797" s="5" t="s">
        <v>47980</v>
      </c>
      <c r="G9797" s="6" t="s">
        <v>49795</v>
      </c>
      <c r="H9797" s="5" t="s">
        <v>49796</v>
      </c>
      <c r="I9797" s="8" t="s">
        <v>49797</v>
      </c>
      <c r="J9797" s="5" t="s">
        <v>42</v>
      </c>
      <c r="K9797" s="5" t="s">
        <v>1144</v>
      </c>
    </row>
    <row r="9798">
      <c r="A9798" s="4">
        <v>1411.0</v>
      </c>
      <c r="B9798" s="5" t="s">
        <v>49798</v>
      </c>
      <c r="C9798" s="5" t="s">
        <v>49799</v>
      </c>
      <c r="D9798" s="6" t="s">
        <v>49800</v>
      </c>
      <c r="E9798" s="5" t="s">
        <v>47980</v>
      </c>
      <c r="F9798" s="5" t="s">
        <v>47980</v>
      </c>
      <c r="G9798" s="6" t="s">
        <v>49801</v>
      </c>
      <c r="H9798" s="7" t="s">
        <v>49802</v>
      </c>
      <c r="I9798" s="8" t="str">
        <f>LOWER(SUBSTITUTE(SUBSTITUTE(SUBSTITUTE(SUBSTITUTE(SUBSTITUTE(SUBSTITUTE(SUBSTITUTE(B9798,"S.L.",""),"SL",""),"S.A.",""),"SA","")," ",""),".",""),",",""))&amp;".com"</f>
        <v>hotellusitania.com</v>
      </c>
      <c r="J9798" s="5" t="s">
        <v>108</v>
      </c>
      <c r="K9798" s="5" t="s">
        <v>921</v>
      </c>
    </row>
    <row r="9799">
      <c r="A9799" s="4">
        <v>1410.0</v>
      </c>
      <c r="B9799" s="5" t="s">
        <v>49803</v>
      </c>
      <c r="C9799" s="5" t="s">
        <v>49804</v>
      </c>
      <c r="D9799" s="6" t="s">
        <v>47978</v>
      </c>
      <c r="E9799" s="5" t="s">
        <v>47979</v>
      </c>
      <c r="F9799" s="5" t="s">
        <v>47980</v>
      </c>
      <c r="G9799" s="6" t="s">
        <v>49805</v>
      </c>
      <c r="H9799" s="5" t="s">
        <v>49806</v>
      </c>
      <c r="I9799" s="8" t="s">
        <v>49807</v>
      </c>
      <c r="J9799" s="5" t="s">
        <v>93</v>
      </c>
      <c r="K9799" s="5" t="s">
        <v>5510</v>
      </c>
    </row>
    <row r="9800">
      <c r="A9800" s="4">
        <v>1409.0</v>
      </c>
      <c r="B9800" s="5" t="s">
        <v>49808</v>
      </c>
      <c r="C9800" s="5" t="s">
        <v>49809</v>
      </c>
      <c r="D9800" s="6" t="s">
        <v>47978</v>
      </c>
      <c r="E9800" s="5" t="s">
        <v>47979</v>
      </c>
      <c r="F9800" s="5" t="s">
        <v>47980</v>
      </c>
      <c r="G9800" s="6" t="s">
        <v>49810</v>
      </c>
      <c r="H9800" s="7" t="s">
        <v>49811</v>
      </c>
      <c r="I9800" s="8" t="s">
        <v>49812</v>
      </c>
      <c r="J9800" s="5" t="s">
        <v>51</v>
      </c>
      <c r="K9800" s="5" t="s">
        <v>35</v>
      </c>
    </row>
    <row r="9801">
      <c r="A9801" s="4">
        <v>1408.0</v>
      </c>
      <c r="B9801" s="5" t="s">
        <v>49813</v>
      </c>
      <c r="C9801" s="5" t="s">
        <v>49814</v>
      </c>
      <c r="D9801" s="6" t="s">
        <v>47978</v>
      </c>
      <c r="E9801" s="5" t="s">
        <v>47979</v>
      </c>
      <c r="F9801" s="5" t="s">
        <v>47980</v>
      </c>
      <c r="G9801" s="6" t="s">
        <v>49815</v>
      </c>
      <c r="H9801" s="5" t="s">
        <v>49816</v>
      </c>
      <c r="I9801" s="8" t="s">
        <v>493</v>
      </c>
      <c r="J9801" s="5" t="s">
        <v>42</v>
      </c>
      <c r="K9801" s="5" t="s">
        <v>381</v>
      </c>
    </row>
    <row r="9802">
      <c r="A9802" s="4">
        <v>1407.0</v>
      </c>
      <c r="B9802" s="5" t="s">
        <v>49817</v>
      </c>
      <c r="C9802" s="5" t="s">
        <v>49818</v>
      </c>
      <c r="D9802" s="6" t="s">
        <v>47978</v>
      </c>
      <c r="E9802" s="5" t="s">
        <v>47979</v>
      </c>
      <c r="F9802" s="5" t="s">
        <v>47980</v>
      </c>
      <c r="G9802" s="6" t="s">
        <v>49819</v>
      </c>
      <c r="H9802" s="5" t="s">
        <v>49820</v>
      </c>
      <c r="I9802" s="8" t="s">
        <v>49821</v>
      </c>
      <c r="J9802" s="5" t="s">
        <v>108</v>
      </c>
      <c r="K9802" s="5" t="s">
        <v>426</v>
      </c>
    </row>
    <row r="9803">
      <c r="A9803" s="4">
        <v>1406.0</v>
      </c>
      <c r="B9803" s="5" t="s">
        <v>49822</v>
      </c>
      <c r="C9803" s="5" t="s">
        <v>49823</v>
      </c>
      <c r="D9803" s="6" t="s">
        <v>47978</v>
      </c>
      <c r="E9803" s="5" t="s">
        <v>47979</v>
      </c>
      <c r="F9803" s="5" t="s">
        <v>47980</v>
      </c>
      <c r="G9803" s="6" t="s">
        <v>49824</v>
      </c>
      <c r="H9803" s="5" t="s">
        <v>49825</v>
      </c>
      <c r="I9803" s="8" t="s">
        <v>15398</v>
      </c>
      <c r="J9803" s="5" t="s">
        <v>93</v>
      </c>
      <c r="K9803" s="5" t="s">
        <v>1250</v>
      </c>
    </row>
    <row r="9804">
      <c r="A9804" s="4">
        <v>1405.0</v>
      </c>
      <c r="B9804" s="5" t="s">
        <v>49826</v>
      </c>
      <c r="C9804" s="5" t="s">
        <v>49827</v>
      </c>
      <c r="D9804" s="6" t="s">
        <v>49828</v>
      </c>
      <c r="E9804" s="5" t="s">
        <v>47980</v>
      </c>
      <c r="F9804" s="5" t="s">
        <v>47980</v>
      </c>
      <c r="G9804" s="6" t="s">
        <v>49829</v>
      </c>
      <c r="H9804" s="7" t="s">
        <v>49830</v>
      </c>
      <c r="I9804" s="8" t="str">
        <f>LOWER(SUBSTITUTE(SUBSTITUTE(SUBSTITUTE(SUBSTITUTE(SUBSTITUTE(SUBSTITUTE(SUBSTITUTE(B9804,"S.L.",""),"SL",""),"S.A.",""),"SA","")," ",""),".",""),",",""))&amp;".com"</f>
        <v>ascarzabadajoz.com</v>
      </c>
      <c r="J9804" s="5" t="s">
        <v>108</v>
      </c>
      <c r="K9804" s="5" t="s">
        <v>517</v>
      </c>
    </row>
    <row r="9805">
      <c r="A9805" s="4">
        <v>1404.0</v>
      </c>
      <c r="B9805" s="5" t="s">
        <v>49831</v>
      </c>
      <c r="C9805" s="5" t="s">
        <v>49832</v>
      </c>
      <c r="D9805" s="6" t="s">
        <v>49828</v>
      </c>
      <c r="E9805" s="5" t="s">
        <v>47980</v>
      </c>
      <c r="F9805" s="5" t="s">
        <v>47980</v>
      </c>
      <c r="G9805" s="6" t="s">
        <v>49833</v>
      </c>
      <c r="H9805" s="5" t="s">
        <v>49834</v>
      </c>
      <c r="I9805" s="9" t="s">
        <v>49835</v>
      </c>
      <c r="J9805" s="5" t="s">
        <v>108</v>
      </c>
      <c r="K9805" s="5" t="s">
        <v>5408</v>
      </c>
    </row>
    <row r="9806">
      <c r="A9806" s="4">
        <v>1403.0</v>
      </c>
      <c r="B9806" s="5" t="s">
        <v>49836</v>
      </c>
      <c r="C9806" s="5" t="s">
        <v>49837</v>
      </c>
      <c r="D9806" s="6" t="s">
        <v>49800</v>
      </c>
      <c r="E9806" s="5" t="s">
        <v>47980</v>
      </c>
      <c r="F9806" s="5" t="s">
        <v>47980</v>
      </c>
      <c r="G9806" s="6" t="s">
        <v>49838</v>
      </c>
      <c r="H9806" s="22" t="s">
        <v>49839</v>
      </c>
      <c r="I9806" s="8" t="s">
        <v>49840</v>
      </c>
      <c r="J9806" s="5" t="s">
        <v>51</v>
      </c>
      <c r="K9806" s="5" t="s">
        <v>1446</v>
      </c>
    </row>
    <row r="9807">
      <c r="A9807" s="4">
        <v>1402.0</v>
      </c>
      <c r="B9807" s="5" t="s">
        <v>49841</v>
      </c>
      <c r="C9807" s="5" t="s">
        <v>49842</v>
      </c>
      <c r="D9807" s="6" t="s">
        <v>49828</v>
      </c>
      <c r="E9807" s="5" t="s">
        <v>47980</v>
      </c>
      <c r="F9807" s="5" t="s">
        <v>47980</v>
      </c>
      <c r="G9807" s="6" t="s">
        <v>49843</v>
      </c>
      <c r="H9807" s="5" t="s">
        <v>49844</v>
      </c>
      <c r="I9807" s="8" t="s">
        <v>41</v>
      </c>
      <c r="J9807" s="5" t="s">
        <v>108</v>
      </c>
      <c r="K9807" s="5" t="s">
        <v>1162</v>
      </c>
    </row>
    <row r="9808">
      <c r="A9808" s="4">
        <v>1401.0</v>
      </c>
      <c r="B9808" s="5" t="s">
        <v>49845</v>
      </c>
      <c r="C9808" s="5" t="s">
        <v>49846</v>
      </c>
      <c r="D9808" s="6" t="s">
        <v>49828</v>
      </c>
      <c r="E9808" s="5" t="s">
        <v>47980</v>
      </c>
      <c r="F9808" s="5" t="s">
        <v>47980</v>
      </c>
      <c r="G9808" s="6" t="s">
        <v>49847</v>
      </c>
      <c r="H9808" s="5" t="s">
        <v>49848</v>
      </c>
      <c r="I9808" s="9" t="s">
        <v>49849</v>
      </c>
      <c r="J9808" s="5" t="s">
        <v>18</v>
      </c>
      <c r="K9808" s="5" t="s">
        <v>7194</v>
      </c>
    </row>
    <row r="9809">
      <c r="A9809" s="4">
        <v>1400.0</v>
      </c>
      <c r="B9809" s="5" t="s">
        <v>49850</v>
      </c>
      <c r="C9809" s="5" t="s">
        <v>49851</v>
      </c>
      <c r="D9809" s="6" t="s">
        <v>49828</v>
      </c>
      <c r="E9809" s="5" t="s">
        <v>47980</v>
      </c>
      <c r="F9809" s="5" t="s">
        <v>47980</v>
      </c>
      <c r="G9809" s="6" t="s">
        <v>49852</v>
      </c>
      <c r="H9809" s="5" t="s">
        <v>49853</v>
      </c>
      <c r="I9809" s="8" t="s">
        <v>49854</v>
      </c>
      <c r="J9809" s="5" t="s">
        <v>51</v>
      </c>
      <c r="K9809" s="5" t="s">
        <v>17886</v>
      </c>
    </row>
    <row r="9810">
      <c r="A9810" s="4">
        <v>1399.0</v>
      </c>
      <c r="B9810" s="5" t="s">
        <v>49855</v>
      </c>
      <c r="C9810" s="5" t="s">
        <v>49856</v>
      </c>
      <c r="D9810" s="6" t="s">
        <v>49857</v>
      </c>
      <c r="E9810" s="5" t="s">
        <v>47980</v>
      </c>
      <c r="F9810" s="5" t="s">
        <v>47980</v>
      </c>
      <c r="G9810" s="6" t="s">
        <v>49858</v>
      </c>
      <c r="H9810" s="5" t="s">
        <v>49859</v>
      </c>
      <c r="I9810" s="9" t="s">
        <v>49860</v>
      </c>
      <c r="J9810" s="5" t="s">
        <v>108</v>
      </c>
      <c r="K9810" s="5" t="s">
        <v>160</v>
      </c>
    </row>
    <row r="9811">
      <c r="A9811" s="4">
        <v>1398.0</v>
      </c>
      <c r="B9811" s="5" t="s">
        <v>49861</v>
      </c>
      <c r="C9811" s="5" t="s">
        <v>49862</v>
      </c>
      <c r="D9811" s="6" t="s">
        <v>49863</v>
      </c>
      <c r="E9811" s="5" t="s">
        <v>47980</v>
      </c>
      <c r="F9811" s="5" t="s">
        <v>47980</v>
      </c>
      <c r="G9811" s="6" t="s">
        <v>49864</v>
      </c>
      <c r="H9811" s="7" t="s">
        <v>49865</v>
      </c>
      <c r="I9811" s="4" t="str">
        <f>LOWER(SUBSTITUTE(SUBSTITUTE(SUBSTITUTE(SUBSTITUTE(SUBSTITUTE(SUBSTITUTE(SUBSTITUTE(B9811,"S.L.",""),"SL",""),"S.A.",""),"SA","")," ",""),".",""),",",""))&amp;".com"</f>
        <v>gradoibelpellofernández.com</v>
      </c>
      <c r="J9811" s="5" t="s">
        <v>108</v>
      </c>
      <c r="K9811" s="4" t="s">
        <v>42</v>
      </c>
    </row>
    <row r="9812">
      <c r="A9812" s="4">
        <v>1397.0</v>
      </c>
      <c r="B9812" s="5" t="s">
        <v>25286</v>
      </c>
      <c r="C9812" s="5" t="s">
        <v>49866</v>
      </c>
      <c r="D9812" s="6" t="s">
        <v>49857</v>
      </c>
      <c r="E9812" s="5" t="s">
        <v>47980</v>
      </c>
      <c r="F9812" s="5" t="s">
        <v>47980</v>
      </c>
      <c r="G9812" s="6" t="s">
        <v>49867</v>
      </c>
      <c r="H9812" s="5" t="s">
        <v>49859</v>
      </c>
      <c r="I9812" s="9" t="s">
        <v>49868</v>
      </c>
      <c r="J9812" s="5" t="s">
        <v>108</v>
      </c>
      <c r="K9812" s="5" t="s">
        <v>254</v>
      </c>
    </row>
    <row r="9813">
      <c r="A9813" s="4">
        <v>1396.0</v>
      </c>
      <c r="B9813" s="5" t="s">
        <v>49869</v>
      </c>
      <c r="C9813" s="5" t="s">
        <v>49870</v>
      </c>
      <c r="D9813" s="6" t="s">
        <v>49871</v>
      </c>
      <c r="E9813" s="5" t="s">
        <v>47980</v>
      </c>
      <c r="F9813" s="5" t="s">
        <v>47980</v>
      </c>
      <c r="G9813" s="6" t="s">
        <v>49872</v>
      </c>
      <c r="H9813" s="5" t="s">
        <v>26527</v>
      </c>
      <c r="I9813" s="8" t="s">
        <v>26528</v>
      </c>
      <c r="J9813" s="5" t="s">
        <v>42</v>
      </c>
      <c r="K9813" s="5" t="s">
        <v>1574</v>
      </c>
    </row>
    <row r="9814">
      <c r="A9814" s="4">
        <v>1395.0</v>
      </c>
      <c r="B9814" s="5" t="s">
        <v>49873</v>
      </c>
      <c r="C9814" s="5" t="s">
        <v>49874</v>
      </c>
      <c r="D9814" s="6" t="s">
        <v>49863</v>
      </c>
      <c r="E9814" s="5" t="s">
        <v>47980</v>
      </c>
      <c r="F9814" s="5" t="s">
        <v>47980</v>
      </c>
      <c r="G9814" s="6" t="s">
        <v>49875</v>
      </c>
      <c r="H9814" s="22" t="s">
        <v>49876</v>
      </c>
      <c r="I9814" s="8" t="s">
        <v>49877</v>
      </c>
      <c r="J9814" s="5" t="s">
        <v>18</v>
      </c>
      <c r="K9814" s="5" t="s">
        <v>975</v>
      </c>
    </row>
    <row r="9815">
      <c r="A9815" s="4">
        <v>1394.0</v>
      </c>
      <c r="B9815" s="5" t="s">
        <v>49878</v>
      </c>
      <c r="C9815" s="5" t="s">
        <v>49879</v>
      </c>
      <c r="D9815" s="6" t="s">
        <v>49497</v>
      </c>
      <c r="E9815" s="5" t="s">
        <v>49485</v>
      </c>
      <c r="F9815" s="5" t="s">
        <v>47980</v>
      </c>
      <c r="G9815" s="6" t="s">
        <v>49880</v>
      </c>
      <c r="H9815" s="5" t="s">
        <v>49881</v>
      </c>
      <c r="I9815" s="9" t="s">
        <v>49882</v>
      </c>
      <c r="J9815" s="5" t="s">
        <v>108</v>
      </c>
      <c r="K9815" s="5" t="s">
        <v>160</v>
      </c>
    </row>
    <row r="9816">
      <c r="A9816" s="4">
        <v>1393.0</v>
      </c>
      <c r="B9816" s="5" t="s">
        <v>49883</v>
      </c>
      <c r="C9816" s="5" t="s">
        <v>49884</v>
      </c>
      <c r="D9816" s="6" t="s">
        <v>49885</v>
      </c>
      <c r="E9816" s="5" t="s">
        <v>49886</v>
      </c>
      <c r="F9816" s="5" t="s">
        <v>47980</v>
      </c>
      <c r="G9816" s="6" t="s">
        <v>49887</v>
      </c>
      <c r="H9816" s="5" t="s">
        <v>49888</v>
      </c>
      <c r="I9816" s="8" t="s">
        <v>49889</v>
      </c>
      <c r="J9816" s="5" t="s">
        <v>18</v>
      </c>
      <c r="K9816" s="5" t="s">
        <v>9528</v>
      </c>
    </row>
    <row r="9817">
      <c r="A9817" s="4">
        <v>1392.0</v>
      </c>
      <c r="B9817" s="5" t="s">
        <v>49890</v>
      </c>
      <c r="C9817" s="5" t="s">
        <v>49891</v>
      </c>
      <c r="D9817" s="6" t="s">
        <v>49892</v>
      </c>
      <c r="E9817" s="5" t="s">
        <v>49893</v>
      </c>
      <c r="F9817" s="5" t="s">
        <v>47980</v>
      </c>
      <c r="G9817" s="6" t="s">
        <v>49894</v>
      </c>
      <c r="H9817" s="5" t="s">
        <v>49895</v>
      </c>
      <c r="I9817" s="8" t="s">
        <v>49896</v>
      </c>
      <c r="J9817" s="5" t="s">
        <v>93</v>
      </c>
      <c r="K9817" s="5" t="s">
        <v>2996</v>
      </c>
    </row>
    <row r="9818">
      <c r="A9818" s="4">
        <v>1391.0</v>
      </c>
      <c r="B9818" s="5" t="s">
        <v>49897</v>
      </c>
      <c r="C9818" s="5" t="s">
        <v>49898</v>
      </c>
      <c r="D9818" s="6" t="s">
        <v>49899</v>
      </c>
      <c r="E9818" s="5" t="s">
        <v>49900</v>
      </c>
      <c r="F9818" s="5" t="s">
        <v>47980</v>
      </c>
      <c r="G9818" s="6" t="s">
        <v>49901</v>
      </c>
      <c r="H9818" s="7" t="s">
        <v>49902</v>
      </c>
      <c r="I9818" s="8" t="s">
        <v>49903</v>
      </c>
      <c r="J9818" s="5" t="s">
        <v>463</v>
      </c>
      <c r="K9818" s="5" t="s">
        <v>679</v>
      </c>
    </row>
    <row r="9819">
      <c r="A9819" s="4">
        <v>1390.0</v>
      </c>
      <c r="B9819" s="5" t="s">
        <v>49904</v>
      </c>
      <c r="C9819" s="5" t="s">
        <v>49905</v>
      </c>
      <c r="D9819" s="6" t="s">
        <v>49629</v>
      </c>
      <c r="E9819" s="5" t="s">
        <v>49630</v>
      </c>
      <c r="F9819" s="5" t="s">
        <v>47980</v>
      </c>
      <c r="G9819" s="6" t="s">
        <v>49906</v>
      </c>
      <c r="H9819" s="7" t="s">
        <v>49907</v>
      </c>
      <c r="I9819" s="8" t="str">
        <f>LOWER(SUBSTITUTE(SUBSTITUTE(SUBSTITUTE(SUBSTITUTE(SUBSTITUTE(SUBSTITUTE(SUBSTITUTE(B9819,"S.L.",""),"SL",""),"S.A.",""),"SA","")," ",""),".",""),",",""))&amp;".com"</f>
        <v>adarve.com</v>
      </c>
      <c r="J9819" s="5" t="s">
        <v>93</v>
      </c>
      <c r="K9819" s="5" t="s">
        <v>19</v>
      </c>
    </row>
    <row r="9820">
      <c r="A9820" s="4">
        <v>1389.0</v>
      </c>
      <c r="B9820" s="5" t="s">
        <v>49908</v>
      </c>
      <c r="C9820" s="5" t="s">
        <v>49909</v>
      </c>
      <c r="D9820" s="6" t="s">
        <v>49863</v>
      </c>
      <c r="E9820" s="5" t="s">
        <v>47980</v>
      </c>
      <c r="F9820" s="5" t="s">
        <v>47980</v>
      </c>
      <c r="G9820" s="6" t="s">
        <v>49910</v>
      </c>
      <c r="H9820" s="5" t="s">
        <v>49911</v>
      </c>
      <c r="I9820" s="8" t="s">
        <v>49912</v>
      </c>
      <c r="J9820" s="5" t="s">
        <v>42</v>
      </c>
      <c r="K9820" s="5" t="s">
        <v>1050</v>
      </c>
    </row>
    <row r="9821">
      <c r="A9821" s="4">
        <v>11300.0</v>
      </c>
      <c r="B9821" s="5" t="s">
        <v>49913</v>
      </c>
      <c r="C9821" s="5" t="s">
        <v>49914</v>
      </c>
      <c r="D9821" s="6" t="s">
        <v>49915</v>
      </c>
      <c r="E9821" s="5" t="s">
        <v>49916</v>
      </c>
      <c r="F9821" s="5" t="s">
        <v>47980</v>
      </c>
      <c r="G9821" s="12" t="s">
        <v>49917</v>
      </c>
      <c r="H9821" s="5" t="s">
        <v>49918</v>
      </c>
      <c r="I9821" s="8" t="s">
        <v>49919</v>
      </c>
      <c r="J9821" s="5" t="s">
        <v>42</v>
      </c>
      <c r="K9821" s="5" t="s">
        <v>308</v>
      </c>
    </row>
    <row r="9822">
      <c r="A9822" s="4">
        <v>11319.0</v>
      </c>
      <c r="B9822" s="5" t="s">
        <v>49920</v>
      </c>
      <c r="C9822" s="5" t="s">
        <v>49921</v>
      </c>
      <c r="D9822" s="6" t="s">
        <v>49629</v>
      </c>
      <c r="E9822" s="5" t="s">
        <v>49630</v>
      </c>
      <c r="F9822" s="5" t="s">
        <v>47980</v>
      </c>
      <c r="G9822" s="24" t="s">
        <v>49922</v>
      </c>
      <c r="H9822" s="5" t="s">
        <v>49923</v>
      </c>
      <c r="I9822" s="8" t="s">
        <v>49924</v>
      </c>
      <c r="J9822" s="5" t="s">
        <v>93</v>
      </c>
      <c r="K9822" s="5" t="s">
        <v>950</v>
      </c>
    </row>
    <row r="9823">
      <c r="A9823" s="4">
        <v>1388.0</v>
      </c>
      <c r="B9823" s="5" t="s">
        <v>49925</v>
      </c>
      <c r="C9823" s="5" t="s">
        <v>49926</v>
      </c>
      <c r="D9823" s="6" t="s">
        <v>49927</v>
      </c>
      <c r="E9823" s="5" t="s">
        <v>49928</v>
      </c>
      <c r="F9823" s="5" t="s">
        <v>49928</v>
      </c>
      <c r="G9823" s="6" t="s">
        <v>49929</v>
      </c>
      <c r="H9823" s="5" t="s">
        <v>49930</v>
      </c>
      <c r="I9823" s="8" t="s">
        <v>49931</v>
      </c>
      <c r="J9823" s="5" t="s">
        <v>108</v>
      </c>
      <c r="K9823" s="5" t="s">
        <v>17520</v>
      </c>
    </row>
    <row r="9824">
      <c r="A9824" s="4">
        <v>1387.0</v>
      </c>
      <c r="B9824" s="5" t="s">
        <v>49932</v>
      </c>
      <c r="C9824" s="5" t="s">
        <v>49933</v>
      </c>
      <c r="D9824" s="6" t="s">
        <v>49934</v>
      </c>
      <c r="E9824" s="5" t="s">
        <v>49935</v>
      </c>
      <c r="F9824" s="5" t="s">
        <v>49928</v>
      </c>
      <c r="G9824" s="6" t="s">
        <v>49936</v>
      </c>
      <c r="H9824" s="7" t="s">
        <v>49937</v>
      </c>
      <c r="I9824" s="4" t="str">
        <f>LOWER(SUBSTITUTE(SUBSTITUTE(SUBSTITUTE(SUBSTITUTE(SUBSTITUTE(SUBSTITUTE(SUBSTITUTE(B9824,"S.L.",""),"SL",""),"S.A.",""),"SA","")," ",""),".",""),",",""))&amp;".com"</f>
        <v>hoteldemontañaeltravieso.com</v>
      </c>
      <c r="J9824" s="5" t="s">
        <v>18</v>
      </c>
      <c r="K9824" s="4" t="s">
        <v>42</v>
      </c>
    </row>
    <row r="9825">
      <c r="A9825" s="4">
        <v>1386.0</v>
      </c>
      <c r="B9825" s="5" t="s">
        <v>49938</v>
      </c>
      <c r="C9825" s="5" t="s">
        <v>49939</v>
      </c>
      <c r="D9825" s="6" t="s">
        <v>49940</v>
      </c>
      <c r="E9825" s="5" t="s">
        <v>49928</v>
      </c>
      <c r="F9825" s="5" t="s">
        <v>49928</v>
      </c>
      <c r="G9825" s="6" t="s">
        <v>49941</v>
      </c>
      <c r="H9825" s="22" t="s">
        <v>49942</v>
      </c>
      <c r="I9825" s="8" t="s">
        <v>49943</v>
      </c>
      <c r="J9825" s="5" t="s">
        <v>108</v>
      </c>
      <c r="K9825" s="5" t="s">
        <v>280</v>
      </c>
    </row>
    <row r="9826">
      <c r="A9826" s="4">
        <v>1385.0</v>
      </c>
      <c r="B9826" s="5" t="s">
        <v>49944</v>
      </c>
      <c r="C9826" s="5" t="s">
        <v>49945</v>
      </c>
      <c r="D9826" s="6" t="s">
        <v>49946</v>
      </c>
      <c r="E9826" s="5" t="s">
        <v>49928</v>
      </c>
      <c r="F9826" s="5" t="s">
        <v>49928</v>
      </c>
      <c r="G9826" s="6" t="s">
        <v>49947</v>
      </c>
      <c r="H9826" s="7" t="s">
        <v>49948</v>
      </c>
      <c r="I9826" s="8" t="str">
        <f>LOWER(SUBSTITUTE(SUBSTITUTE(SUBSTITUTE(SUBSTITUTE(SUBSTITUTE(SUBSTITUTE(SUBSTITUTE(B9826,"S.L.",""),"SL",""),"S.A.",""),"SA","")," ",""),".",""),",",""))&amp;".com"</f>
        <v>hotelurbanlamanca.com</v>
      </c>
      <c r="J9826" s="5" t="s">
        <v>42</v>
      </c>
      <c r="K9826" s="4" t="s">
        <v>42</v>
      </c>
    </row>
    <row r="9827">
      <c r="A9827" s="4">
        <v>1384.0</v>
      </c>
      <c r="B9827" s="5" t="s">
        <v>49949</v>
      </c>
      <c r="C9827" s="5" t="s">
        <v>49950</v>
      </c>
      <c r="D9827" s="6" t="s">
        <v>49951</v>
      </c>
      <c r="E9827" s="5" t="s">
        <v>49952</v>
      </c>
      <c r="F9827" s="5" t="s">
        <v>49928</v>
      </c>
      <c r="G9827" s="6" t="s">
        <v>49953</v>
      </c>
      <c r="H9827" s="5" t="s">
        <v>49954</v>
      </c>
      <c r="I9827" s="9" t="s">
        <v>49955</v>
      </c>
      <c r="J9827" s="5" t="s">
        <v>18</v>
      </c>
      <c r="K9827" s="5" t="s">
        <v>754</v>
      </c>
    </row>
    <row r="9828">
      <c r="A9828" s="4">
        <v>1383.0</v>
      </c>
      <c r="B9828" s="5" t="s">
        <v>49956</v>
      </c>
      <c r="C9828" s="5" t="s">
        <v>49957</v>
      </c>
      <c r="D9828" s="6" t="s">
        <v>49958</v>
      </c>
      <c r="E9828" s="5" t="s">
        <v>49959</v>
      </c>
      <c r="F9828" s="5" t="s">
        <v>49928</v>
      </c>
      <c r="G9828" s="6" t="s">
        <v>49960</v>
      </c>
      <c r="H9828" s="7" t="s">
        <v>49961</v>
      </c>
      <c r="I9828" s="8" t="str">
        <f t="shared" ref="I9828:I9829" si="109">LOWER(SUBSTITUTE(SUBSTITUTE(SUBSTITUTE(SUBSTITUTE(SUBSTITUTE(SUBSTITUTE(SUBSTITUTE(B9828,"S.L.",""),"SL",""),"S.A.",""),"SA","")," ",""),".",""),",",""))&amp;".com"</f>
        <v>hotelviccar.com</v>
      </c>
      <c r="J9828" s="5" t="s">
        <v>108</v>
      </c>
      <c r="K9828" s="4" t="s">
        <v>42</v>
      </c>
    </row>
    <row r="9829">
      <c r="A9829" s="4">
        <v>1382.0</v>
      </c>
      <c r="B9829" s="5" t="s">
        <v>49962</v>
      </c>
      <c r="C9829" s="5" t="s">
        <v>49963</v>
      </c>
      <c r="D9829" s="6" t="s">
        <v>49964</v>
      </c>
      <c r="E9829" s="5" t="s">
        <v>49965</v>
      </c>
      <c r="F9829" s="5" t="s">
        <v>49928</v>
      </c>
      <c r="G9829" s="6" t="s">
        <v>49966</v>
      </c>
      <c r="H9829" s="7" t="s">
        <v>49967</v>
      </c>
      <c r="I9829" s="4" t="str">
        <f t="shared" si="109"/>
        <v>hotelmolinodelágueda.com</v>
      </c>
      <c r="J9829" s="5" t="s">
        <v>108</v>
      </c>
      <c r="K9829" s="5" t="s">
        <v>160</v>
      </c>
    </row>
    <row r="9830">
      <c r="A9830" s="4">
        <v>1381.0</v>
      </c>
      <c r="B9830" s="5" t="s">
        <v>49968</v>
      </c>
      <c r="C9830" s="5" t="s">
        <v>49969</v>
      </c>
      <c r="D9830" s="6" t="s">
        <v>49964</v>
      </c>
      <c r="E9830" s="5" t="s">
        <v>49965</v>
      </c>
      <c r="F9830" s="5" t="s">
        <v>49928</v>
      </c>
      <c r="G9830" s="6" t="s">
        <v>49970</v>
      </c>
      <c r="H9830" s="5" t="s">
        <v>49971</v>
      </c>
      <c r="I9830" s="8" t="s">
        <v>49972</v>
      </c>
      <c r="J9830" s="5" t="s">
        <v>463</v>
      </c>
      <c r="K9830" s="5" t="s">
        <v>109</v>
      </c>
    </row>
    <row r="9831">
      <c r="A9831" s="4">
        <v>1380.0</v>
      </c>
      <c r="B9831" s="5" t="s">
        <v>49973</v>
      </c>
      <c r="C9831" s="5" t="s">
        <v>49974</v>
      </c>
      <c r="D9831" s="6" t="s">
        <v>49964</v>
      </c>
      <c r="E9831" s="5" t="s">
        <v>49965</v>
      </c>
      <c r="F9831" s="5" t="s">
        <v>49928</v>
      </c>
      <c r="G9831" s="6" t="s">
        <v>49975</v>
      </c>
      <c r="H9831" s="5" t="s">
        <v>49976</v>
      </c>
      <c r="I9831" s="8" t="s">
        <v>35096</v>
      </c>
      <c r="J9831" s="5" t="s">
        <v>18</v>
      </c>
      <c r="K9831" s="5" t="s">
        <v>464</v>
      </c>
    </row>
    <row r="9832">
      <c r="A9832" s="4">
        <v>1379.0</v>
      </c>
      <c r="B9832" s="5" t="s">
        <v>49977</v>
      </c>
      <c r="C9832" s="5" t="s">
        <v>49978</v>
      </c>
      <c r="D9832" s="6" t="s">
        <v>49964</v>
      </c>
      <c r="E9832" s="5" t="s">
        <v>49965</v>
      </c>
      <c r="F9832" s="5" t="s">
        <v>49928</v>
      </c>
      <c r="G9832" s="6" t="s">
        <v>49979</v>
      </c>
      <c r="H9832" s="5" t="s">
        <v>49980</v>
      </c>
      <c r="I9832" s="8" t="s">
        <v>49981</v>
      </c>
      <c r="J9832" s="5" t="s">
        <v>108</v>
      </c>
      <c r="K9832" s="5" t="s">
        <v>1985</v>
      </c>
    </row>
    <row r="9833">
      <c r="A9833" s="4">
        <v>1378.0</v>
      </c>
      <c r="B9833" s="5" t="s">
        <v>49982</v>
      </c>
      <c r="C9833" s="5" t="s">
        <v>49983</v>
      </c>
      <c r="D9833" s="6" t="s">
        <v>49964</v>
      </c>
      <c r="E9833" s="5" t="s">
        <v>49965</v>
      </c>
      <c r="F9833" s="5" t="s">
        <v>49928</v>
      </c>
      <c r="G9833" s="6" t="s">
        <v>49984</v>
      </c>
      <c r="H9833" s="5" t="s">
        <v>49985</v>
      </c>
      <c r="I9833" s="9" t="s">
        <v>49986</v>
      </c>
      <c r="J9833" s="5" t="s">
        <v>93</v>
      </c>
      <c r="K9833" s="5" t="s">
        <v>152</v>
      </c>
    </row>
    <row r="9834">
      <c r="A9834" s="4">
        <v>1377.0</v>
      </c>
      <c r="B9834" s="5" t="s">
        <v>49987</v>
      </c>
      <c r="C9834" s="5" t="s">
        <v>49988</v>
      </c>
      <c r="D9834" s="6" t="s">
        <v>49964</v>
      </c>
      <c r="E9834" s="5" t="s">
        <v>49965</v>
      </c>
      <c r="F9834" s="5" t="s">
        <v>49928</v>
      </c>
      <c r="G9834" s="6" t="s">
        <v>49989</v>
      </c>
      <c r="H9834" s="5" t="s">
        <v>49990</v>
      </c>
      <c r="I9834" s="8" t="s">
        <v>49972</v>
      </c>
      <c r="J9834" s="5" t="s">
        <v>93</v>
      </c>
      <c r="K9834" s="5" t="s">
        <v>85</v>
      </c>
    </row>
    <row r="9835">
      <c r="A9835" s="4">
        <v>1376.0</v>
      </c>
      <c r="B9835" s="5" t="s">
        <v>49991</v>
      </c>
      <c r="C9835" s="5" t="s">
        <v>49992</v>
      </c>
      <c r="D9835" s="6" t="s">
        <v>49964</v>
      </c>
      <c r="E9835" s="5" t="s">
        <v>49965</v>
      </c>
      <c r="F9835" s="5" t="s">
        <v>49928</v>
      </c>
      <c r="G9835" s="6" t="s">
        <v>49993</v>
      </c>
      <c r="H9835" s="5" t="s">
        <v>49994</v>
      </c>
      <c r="I9835" s="9" t="s">
        <v>49995</v>
      </c>
      <c r="J9835" s="5" t="s">
        <v>93</v>
      </c>
      <c r="K9835" s="5" t="s">
        <v>921</v>
      </c>
    </row>
    <row r="9836">
      <c r="A9836" s="4">
        <v>1375.0</v>
      </c>
      <c r="B9836" s="5" t="s">
        <v>49996</v>
      </c>
      <c r="C9836" s="5" t="s">
        <v>49997</v>
      </c>
      <c r="D9836" s="6" t="s">
        <v>49964</v>
      </c>
      <c r="E9836" s="5" t="s">
        <v>49965</v>
      </c>
      <c r="F9836" s="5" t="s">
        <v>49928</v>
      </c>
      <c r="G9836" s="6" t="s">
        <v>49998</v>
      </c>
      <c r="H9836" s="7" t="s">
        <v>49999</v>
      </c>
      <c r="I9836" s="8" t="str">
        <f>LOWER(SUBSTITUTE(SUBSTITUTE(SUBSTITUTE(SUBSTITUTE(SUBSTITUTE(SUBSTITUTE(SUBSTITUTE(B9836,"S.L.",""),"SL",""),"S.A.",""),"SA","")," ",""),".",""),",",""))&amp;".com"</f>
        <v>peraleswellnesscenter.com</v>
      </c>
      <c r="J9836" s="5" t="s">
        <v>93</v>
      </c>
      <c r="K9836" s="4" t="s">
        <v>42</v>
      </c>
    </row>
    <row r="9837">
      <c r="A9837" s="4">
        <v>1374.0</v>
      </c>
      <c r="B9837" s="5" t="s">
        <v>49973</v>
      </c>
      <c r="C9837" s="5" t="s">
        <v>50000</v>
      </c>
      <c r="D9837" s="6" t="s">
        <v>49964</v>
      </c>
      <c r="E9837" s="5" t="s">
        <v>49965</v>
      </c>
      <c r="F9837" s="5" t="s">
        <v>49928</v>
      </c>
      <c r="G9837" s="6" t="s">
        <v>50001</v>
      </c>
      <c r="H9837" s="5" t="s">
        <v>49976</v>
      </c>
      <c r="I9837" s="8" t="s">
        <v>493</v>
      </c>
      <c r="J9837" s="5" t="s">
        <v>51</v>
      </c>
      <c r="K9837" s="5" t="s">
        <v>464</v>
      </c>
    </row>
    <row r="9838">
      <c r="A9838" s="4">
        <v>1373.0</v>
      </c>
      <c r="B9838" s="5" t="s">
        <v>50002</v>
      </c>
      <c r="C9838" s="5" t="s">
        <v>50003</v>
      </c>
      <c r="D9838" s="6" t="s">
        <v>50004</v>
      </c>
      <c r="E9838" s="5" t="s">
        <v>50005</v>
      </c>
      <c r="F9838" s="5" t="s">
        <v>49928</v>
      </c>
      <c r="G9838" s="6" t="s">
        <v>50006</v>
      </c>
      <c r="H9838" s="22" t="s">
        <v>50007</v>
      </c>
      <c r="I9838" s="8" t="s">
        <v>50008</v>
      </c>
      <c r="J9838" s="5" t="s">
        <v>42</v>
      </c>
      <c r="K9838" s="5" t="s">
        <v>160</v>
      </c>
    </row>
    <row r="9839">
      <c r="A9839" s="4">
        <v>1372.0</v>
      </c>
      <c r="B9839" s="5" t="s">
        <v>50009</v>
      </c>
      <c r="C9839" s="5" t="s">
        <v>50010</v>
      </c>
      <c r="D9839" s="6" t="s">
        <v>50004</v>
      </c>
      <c r="E9839" s="5" t="s">
        <v>50005</v>
      </c>
      <c r="F9839" s="5" t="s">
        <v>49928</v>
      </c>
      <c r="G9839" s="6" t="s">
        <v>50011</v>
      </c>
      <c r="H9839" s="5" t="s">
        <v>50012</v>
      </c>
      <c r="I9839" s="9" t="s">
        <v>48739</v>
      </c>
      <c r="J9839" s="5" t="s">
        <v>42</v>
      </c>
      <c r="K9839" s="5" t="s">
        <v>152</v>
      </c>
    </row>
    <row r="9840">
      <c r="A9840" s="4">
        <v>1371.0</v>
      </c>
      <c r="B9840" s="5" t="s">
        <v>50013</v>
      </c>
      <c r="C9840" s="5" t="s">
        <v>50014</v>
      </c>
      <c r="D9840" s="6" t="s">
        <v>50015</v>
      </c>
      <c r="E9840" s="5" t="s">
        <v>50016</v>
      </c>
      <c r="F9840" s="5" t="s">
        <v>49928</v>
      </c>
      <c r="G9840" s="6" t="s">
        <v>50017</v>
      </c>
      <c r="H9840" s="7" t="s">
        <v>50018</v>
      </c>
      <c r="I9840" s="8" t="str">
        <f>LOWER(SUBSTITUTE(SUBSTITUTE(SUBSTITUTE(SUBSTITUTE(SUBSTITUTE(SUBSTITUTE(SUBSTITUTE(B9840,"S.L.",""),"SL",""),"S.A.",""),"SA","")," ",""),".",""),",",""))&amp;".com"</f>
        <v>lapodadengines.com</v>
      </c>
      <c r="J9840" s="5" t="s">
        <v>93</v>
      </c>
      <c r="K9840" s="5" t="s">
        <v>233</v>
      </c>
    </row>
    <row r="9841">
      <c r="A9841" s="4">
        <v>1370.0</v>
      </c>
      <c r="B9841" s="5" t="s">
        <v>50019</v>
      </c>
      <c r="C9841" s="5" t="s">
        <v>50020</v>
      </c>
      <c r="D9841" s="6" t="s">
        <v>50021</v>
      </c>
      <c r="E9841" s="5" t="s">
        <v>50022</v>
      </c>
      <c r="F9841" s="5" t="s">
        <v>49928</v>
      </c>
      <c r="G9841" s="6" t="s">
        <v>50023</v>
      </c>
      <c r="H9841" s="5" t="s">
        <v>50024</v>
      </c>
      <c r="I9841" s="8" t="s">
        <v>50025</v>
      </c>
      <c r="J9841" s="5" t="s">
        <v>18</v>
      </c>
      <c r="K9841" s="5" t="s">
        <v>578</v>
      </c>
    </row>
    <row r="9842">
      <c r="A9842" s="4">
        <v>1369.0</v>
      </c>
      <c r="B9842" s="5" t="s">
        <v>50026</v>
      </c>
      <c r="C9842" s="5" t="s">
        <v>50027</v>
      </c>
      <c r="D9842" s="6" t="s">
        <v>50028</v>
      </c>
      <c r="E9842" s="5" t="s">
        <v>50029</v>
      </c>
      <c r="F9842" s="5" t="s">
        <v>49928</v>
      </c>
      <c r="G9842" s="6" t="s">
        <v>50030</v>
      </c>
      <c r="H9842" s="7" t="s">
        <v>50031</v>
      </c>
      <c r="I9842" s="8" t="str">
        <f>LOWER(SUBSTITUTE(SUBSTITUTE(SUBSTITUTE(SUBSTITUTE(SUBSTITUTE(SUBSTITUTE(SUBSTITUTE(B9842,"S.L.",""),"SL",""),"S.A.",""),"SA","")," ",""),".",""),",",""))&amp;".com"</f>
        <v>sierradefrancia.com</v>
      </c>
      <c r="J9842" s="5" t="s">
        <v>42</v>
      </c>
      <c r="K9842" s="5" t="s">
        <v>233</v>
      </c>
    </row>
    <row r="9843">
      <c r="A9843" s="4">
        <v>1368.0</v>
      </c>
      <c r="B9843" s="5" t="s">
        <v>50032</v>
      </c>
      <c r="C9843" s="5" t="s">
        <v>50033</v>
      </c>
      <c r="D9843" s="6" t="s">
        <v>50034</v>
      </c>
      <c r="E9843" s="5" t="s">
        <v>50035</v>
      </c>
      <c r="F9843" s="5" t="s">
        <v>49928</v>
      </c>
      <c r="G9843" s="6" t="s">
        <v>50036</v>
      </c>
      <c r="H9843" s="5" t="s">
        <v>50037</v>
      </c>
      <c r="I9843" s="8" t="s">
        <v>50038</v>
      </c>
      <c r="J9843" s="5" t="s">
        <v>42</v>
      </c>
      <c r="K9843" s="4" t="s">
        <v>42</v>
      </c>
    </row>
    <row r="9844">
      <c r="A9844" s="4">
        <v>1367.0</v>
      </c>
      <c r="B9844" s="5" t="s">
        <v>50039</v>
      </c>
      <c r="C9844" s="5" t="s">
        <v>50040</v>
      </c>
      <c r="D9844" s="6" t="s">
        <v>50041</v>
      </c>
      <c r="E9844" s="5" t="s">
        <v>50042</v>
      </c>
      <c r="F9844" s="5" t="s">
        <v>49928</v>
      </c>
      <c r="G9844" s="6" t="s">
        <v>50043</v>
      </c>
      <c r="H9844" s="5" t="s">
        <v>50044</v>
      </c>
      <c r="I9844" s="8" t="s">
        <v>50045</v>
      </c>
      <c r="J9844" s="5" t="s">
        <v>51</v>
      </c>
      <c r="K9844" s="5" t="s">
        <v>85</v>
      </c>
    </row>
    <row r="9845">
      <c r="A9845" s="4">
        <v>1366.0</v>
      </c>
      <c r="B9845" s="5" t="s">
        <v>50046</v>
      </c>
      <c r="C9845" s="5" t="s">
        <v>50047</v>
      </c>
      <c r="D9845" s="6" t="s">
        <v>50041</v>
      </c>
      <c r="E9845" s="5" t="s">
        <v>50042</v>
      </c>
      <c r="F9845" s="5" t="s">
        <v>49928</v>
      </c>
      <c r="G9845" s="6" t="s">
        <v>50048</v>
      </c>
      <c r="H9845" s="7" t="s">
        <v>50049</v>
      </c>
      <c r="I9845" s="8" t="str">
        <f>LOWER(SUBSTITUTE(SUBSTITUTE(SUBSTITUTE(SUBSTITUTE(SUBSTITUTE(SUBSTITUTE(SUBSTITUTE(B9845,"S.L.",""),"SL",""),"S.A.",""),"SA","")," ",""),".",""),",",""))&amp;".com"</f>
        <v>antiguaseraslaalberca.com</v>
      </c>
      <c r="J9845" s="5" t="s">
        <v>18</v>
      </c>
      <c r="K9845" s="5" t="s">
        <v>85</v>
      </c>
    </row>
    <row r="9846">
      <c r="A9846" s="4">
        <v>1365.0</v>
      </c>
      <c r="B9846" s="5" t="s">
        <v>50050</v>
      </c>
      <c r="C9846" s="5" t="s">
        <v>50051</v>
      </c>
      <c r="D9846" s="6" t="s">
        <v>50052</v>
      </c>
      <c r="E9846" s="5" t="s">
        <v>50053</v>
      </c>
      <c r="F9846" s="5" t="s">
        <v>49928</v>
      </c>
      <c r="G9846" s="6" t="s">
        <v>50054</v>
      </c>
      <c r="H9846" s="5" t="s">
        <v>50055</v>
      </c>
      <c r="I9846" s="9" t="s">
        <v>50056</v>
      </c>
      <c r="J9846" s="5" t="s">
        <v>93</v>
      </c>
      <c r="K9846" s="5" t="s">
        <v>233</v>
      </c>
    </row>
    <row r="9847">
      <c r="A9847" s="4">
        <v>1364.0</v>
      </c>
      <c r="B9847" s="5" t="s">
        <v>50057</v>
      </c>
      <c r="C9847" s="5" t="s">
        <v>50058</v>
      </c>
      <c r="D9847" s="6" t="s">
        <v>49934</v>
      </c>
      <c r="E9847" s="5" t="s">
        <v>49935</v>
      </c>
      <c r="F9847" s="5" t="s">
        <v>49928</v>
      </c>
      <c r="G9847" s="6" t="s">
        <v>50059</v>
      </c>
      <c r="H9847" s="5" t="s">
        <v>50060</v>
      </c>
      <c r="I9847" s="8" t="s">
        <v>50061</v>
      </c>
      <c r="J9847" s="5" t="s">
        <v>18</v>
      </c>
      <c r="K9847" s="5" t="s">
        <v>212</v>
      </c>
    </row>
    <row r="9848">
      <c r="A9848" s="4">
        <v>1363.0</v>
      </c>
      <c r="B9848" s="5" t="s">
        <v>50062</v>
      </c>
      <c r="C9848" s="5" t="s">
        <v>50063</v>
      </c>
      <c r="D9848" s="6" t="s">
        <v>49934</v>
      </c>
      <c r="E9848" s="5" t="s">
        <v>49935</v>
      </c>
      <c r="F9848" s="5" t="s">
        <v>49928</v>
      </c>
      <c r="G9848" s="6" t="s">
        <v>50064</v>
      </c>
      <c r="H9848" s="5" t="s">
        <v>50065</v>
      </c>
      <c r="I9848" s="8" t="s">
        <v>50066</v>
      </c>
      <c r="J9848" s="5" t="s">
        <v>18</v>
      </c>
      <c r="K9848" s="4" t="s">
        <v>42</v>
      </c>
    </row>
    <row r="9849">
      <c r="A9849" s="4">
        <v>1362.0</v>
      </c>
      <c r="B9849" s="5" t="s">
        <v>50067</v>
      </c>
      <c r="C9849" s="5" t="s">
        <v>50068</v>
      </c>
      <c r="D9849" s="6" t="s">
        <v>50069</v>
      </c>
      <c r="E9849" s="5" t="s">
        <v>50070</v>
      </c>
      <c r="F9849" s="5" t="s">
        <v>49928</v>
      </c>
      <c r="G9849" s="6" t="s">
        <v>50071</v>
      </c>
      <c r="H9849" s="7" t="s">
        <v>50072</v>
      </c>
      <c r="I9849" s="8" t="str">
        <f t="shared" ref="I9849:I9850" si="110">LOWER(SUBSTITUTE(SUBSTITUTE(SUBSTITUTE(SUBSTITUTE(SUBSTITUTE(SUBSTITUTE(SUBSTITUTE(B9849,"S.L.",""),"SL",""),"S.A.",""),"SA","")," ",""),".",""),",",""))&amp;".com"</f>
        <v>hospederiarealdebejar.com</v>
      </c>
      <c r="J9849" s="5" t="s">
        <v>108</v>
      </c>
      <c r="K9849" s="5" t="s">
        <v>115</v>
      </c>
    </row>
    <row r="9850">
      <c r="A9850" s="4">
        <v>1361.0</v>
      </c>
      <c r="B9850" s="5" t="s">
        <v>50073</v>
      </c>
      <c r="C9850" s="5" t="s">
        <v>50074</v>
      </c>
      <c r="D9850" s="6" t="s">
        <v>50075</v>
      </c>
      <c r="E9850" s="5" t="s">
        <v>50076</v>
      </c>
      <c r="F9850" s="5" t="s">
        <v>49928</v>
      </c>
      <c r="G9850" s="6" t="s">
        <v>50077</v>
      </c>
      <c r="H9850" s="7" t="s">
        <v>50078</v>
      </c>
      <c r="I9850" s="8" t="str">
        <f t="shared" si="110"/>
        <v>hotelruralcubino.com</v>
      </c>
      <c r="J9850" s="5" t="s">
        <v>108</v>
      </c>
      <c r="K9850" s="5" t="s">
        <v>35</v>
      </c>
    </row>
    <row r="9851">
      <c r="A9851" s="4">
        <v>1360.0</v>
      </c>
      <c r="B9851" s="5" t="s">
        <v>50079</v>
      </c>
      <c r="C9851" s="5" t="s">
        <v>50080</v>
      </c>
      <c r="D9851" s="6" t="s">
        <v>50069</v>
      </c>
      <c r="E9851" s="5" t="s">
        <v>50070</v>
      </c>
      <c r="F9851" s="5" t="s">
        <v>49928</v>
      </c>
      <c r="G9851" s="6" t="s">
        <v>50081</v>
      </c>
      <c r="H9851" s="5" t="s">
        <v>50082</v>
      </c>
      <c r="I9851" s="8" t="s">
        <v>50083</v>
      </c>
      <c r="J9851" s="5" t="s">
        <v>18</v>
      </c>
      <c r="K9851" s="5" t="s">
        <v>27</v>
      </c>
    </row>
    <row r="9852">
      <c r="A9852" s="4">
        <v>1359.0</v>
      </c>
      <c r="B9852" s="5" t="s">
        <v>50084</v>
      </c>
      <c r="C9852" s="5" t="s">
        <v>50085</v>
      </c>
      <c r="D9852" s="6" t="s">
        <v>50069</v>
      </c>
      <c r="E9852" s="5" t="s">
        <v>50070</v>
      </c>
      <c r="F9852" s="5" t="s">
        <v>49928</v>
      </c>
      <c r="G9852" s="6" t="s">
        <v>50086</v>
      </c>
      <c r="H9852" s="7" t="s">
        <v>28992</v>
      </c>
      <c r="I9852" s="8" t="str">
        <f>LOWER(SUBSTITUTE(SUBSTITUTE(SUBSTITUTE(SUBSTITUTE(SUBSTITUTE(SUBSTITUTE(SUBSTITUTE(B9852,"S.L.",""),"SL",""),"S.A.",""),"SA","")," ",""),".",""),",",""))&amp;".com"</f>
        <v>hotelcolon.com</v>
      </c>
      <c r="J9852" s="5" t="s">
        <v>42</v>
      </c>
      <c r="K9852" s="5" t="s">
        <v>5713</v>
      </c>
    </row>
    <row r="9853">
      <c r="A9853" s="4">
        <v>1358.0</v>
      </c>
      <c r="B9853" s="5" t="s">
        <v>50087</v>
      </c>
      <c r="C9853" s="5" t="s">
        <v>50088</v>
      </c>
      <c r="D9853" s="6" t="s">
        <v>50089</v>
      </c>
      <c r="E9853" s="5" t="s">
        <v>50090</v>
      </c>
      <c r="F9853" s="5" t="s">
        <v>49928</v>
      </c>
      <c r="G9853" s="6" t="s">
        <v>50091</v>
      </c>
      <c r="H9853" s="5" t="s">
        <v>50092</v>
      </c>
      <c r="I9853" s="8" t="s">
        <v>50093</v>
      </c>
      <c r="J9853" s="5" t="s">
        <v>108</v>
      </c>
      <c r="K9853" s="5" t="s">
        <v>308</v>
      </c>
    </row>
    <row r="9854">
      <c r="A9854" s="4">
        <v>1357.0</v>
      </c>
      <c r="B9854" s="5" t="s">
        <v>50094</v>
      </c>
      <c r="C9854" s="5" t="s">
        <v>50095</v>
      </c>
      <c r="D9854" s="6" t="s">
        <v>50096</v>
      </c>
      <c r="E9854" s="5" t="s">
        <v>50097</v>
      </c>
      <c r="F9854" s="5" t="s">
        <v>49928</v>
      </c>
      <c r="G9854" s="6" t="s">
        <v>50098</v>
      </c>
      <c r="H9854" s="5" t="s">
        <v>50099</v>
      </c>
      <c r="I9854" s="8" t="s">
        <v>50100</v>
      </c>
      <c r="J9854" s="5" t="s">
        <v>18</v>
      </c>
      <c r="K9854" s="5" t="s">
        <v>201</v>
      </c>
    </row>
    <row r="9855">
      <c r="A9855" s="4">
        <v>1356.0</v>
      </c>
      <c r="B9855" s="5" t="s">
        <v>50101</v>
      </c>
      <c r="C9855" s="5" t="s">
        <v>50102</v>
      </c>
      <c r="D9855" s="6" t="s">
        <v>50103</v>
      </c>
      <c r="E9855" s="5" t="s">
        <v>50104</v>
      </c>
      <c r="F9855" s="5" t="s">
        <v>49928</v>
      </c>
      <c r="G9855" s="6" t="s">
        <v>50105</v>
      </c>
      <c r="H9855" s="22" t="s">
        <v>50106</v>
      </c>
      <c r="I9855" s="8" t="s">
        <v>50107</v>
      </c>
      <c r="J9855" s="5" t="s">
        <v>108</v>
      </c>
      <c r="K9855" s="5" t="s">
        <v>10446</v>
      </c>
    </row>
    <row r="9856">
      <c r="A9856" s="4">
        <v>1355.0</v>
      </c>
      <c r="B9856" s="5" t="s">
        <v>50108</v>
      </c>
      <c r="C9856" s="5" t="s">
        <v>50109</v>
      </c>
      <c r="D9856" s="6" t="s">
        <v>50110</v>
      </c>
      <c r="E9856" s="5" t="s">
        <v>50111</v>
      </c>
      <c r="F9856" s="5" t="s">
        <v>49928</v>
      </c>
      <c r="G9856" s="6" t="s">
        <v>50112</v>
      </c>
      <c r="H9856" s="7" t="s">
        <v>50113</v>
      </c>
      <c r="I9856" s="8" t="str">
        <f>LOWER(SUBSTITUTE(SUBSTITUTE(SUBSTITUTE(SUBSTITUTE(SUBSTITUTE(SUBSTITUTE(SUBSTITUTE(B9856,"S.L.",""),"SL",""),"S.A.",""),"SA","")," ",""),".",""),",",""))&amp;".com"</f>
        <v>siglodeororural.com</v>
      </c>
      <c r="J9856" s="5" t="s">
        <v>108</v>
      </c>
      <c r="K9856" s="5" t="s">
        <v>74</v>
      </c>
    </row>
    <row r="9857">
      <c r="A9857" s="4">
        <v>1354.0</v>
      </c>
      <c r="B9857" s="5" t="s">
        <v>50114</v>
      </c>
      <c r="C9857" s="5" t="s">
        <v>50115</v>
      </c>
      <c r="D9857" s="6" t="s">
        <v>50116</v>
      </c>
      <c r="E9857" s="5" t="s">
        <v>50117</v>
      </c>
      <c r="F9857" s="5" t="s">
        <v>49928</v>
      </c>
      <c r="G9857" s="6" t="s">
        <v>50118</v>
      </c>
      <c r="H9857" s="7" t="s">
        <v>50119</v>
      </c>
      <c r="I9857" s="8" t="s">
        <v>50120</v>
      </c>
      <c r="J9857" s="5" t="s">
        <v>108</v>
      </c>
      <c r="K9857" s="5" t="s">
        <v>126</v>
      </c>
    </row>
    <row r="9858">
      <c r="A9858" s="4">
        <v>1353.0</v>
      </c>
      <c r="B9858" s="5" t="s">
        <v>50121</v>
      </c>
      <c r="C9858" s="5" t="s">
        <v>50122</v>
      </c>
      <c r="D9858" s="6" t="s">
        <v>50123</v>
      </c>
      <c r="E9858" s="5" t="s">
        <v>50124</v>
      </c>
      <c r="F9858" s="5" t="s">
        <v>49928</v>
      </c>
      <c r="G9858" s="6" t="s">
        <v>50125</v>
      </c>
      <c r="H9858" s="5" t="s">
        <v>50126</v>
      </c>
      <c r="I9858" s="9" t="s">
        <v>50127</v>
      </c>
      <c r="J9858" s="5" t="s">
        <v>42</v>
      </c>
      <c r="K9858" s="5" t="s">
        <v>52</v>
      </c>
    </row>
    <row r="9859">
      <c r="A9859" s="4">
        <v>1352.0</v>
      </c>
      <c r="B9859" s="5" t="s">
        <v>50128</v>
      </c>
      <c r="C9859" s="5" t="s">
        <v>50129</v>
      </c>
      <c r="D9859" s="6" t="s">
        <v>50130</v>
      </c>
      <c r="E9859" s="5" t="s">
        <v>50131</v>
      </c>
      <c r="F9859" s="5" t="s">
        <v>49928</v>
      </c>
      <c r="G9859" s="6" t="s">
        <v>50132</v>
      </c>
      <c r="H9859" s="5" t="s">
        <v>50133</v>
      </c>
      <c r="I9859" s="8" t="s">
        <v>50134</v>
      </c>
      <c r="J9859" s="5" t="s">
        <v>108</v>
      </c>
      <c r="K9859" s="4" t="s">
        <v>42</v>
      </c>
    </row>
    <row r="9860">
      <c r="A9860" s="4">
        <v>1351.0</v>
      </c>
      <c r="B9860" s="5" t="s">
        <v>50135</v>
      </c>
      <c r="C9860" s="5" t="s">
        <v>50136</v>
      </c>
      <c r="D9860" s="6" t="s">
        <v>50137</v>
      </c>
      <c r="E9860" s="5" t="s">
        <v>50138</v>
      </c>
      <c r="F9860" s="5" t="s">
        <v>49928</v>
      </c>
      <c r="G9860" s="6" t="s">
        <v>50139</v>
      </c>
      <c r="H9860" s="7" t="s">
        <v>50140</v>
      </c>
      <c r="I9860" s="8" t="s">
        <v>50141</v>
      </c>
      <c r="J9860" s="5" t="s">
        <v>42</v>
      </c>
      <c r="K9860" s="5" t="s">
        <v>43</v>
      </c>
    </row>
    <row r="9861">
      <c r="A9861" s="4">
        <v>1350.0</v>
      </c>
      <c r="B9861" s="5" t="s">
        <v>50142</v>
      </c>
      <c r="C9861" s="5" t="s">
        <v>50143</v>
      </c>
      <c r="D9861" s="6" t="s">
        <v>49958</v>
      </c>
      <c r="E9861" s="5" t="s">
        <v>49959</v>
      </c>
      <c r="F9861" s="5" t="s">
        <v>49928</v>
      </c>
      <c r="G9861" s="6" t="s">
        <v>50144</v>
      </c>
      <c r="H9861" s="22" t="s">
        <v>50145</v>
      </c>
      <c r="I9861" s="8" t="s">
        <v>50146</v>
      </c>
      <c r="J9861" s="5" t="s">
        <v>18</v>
      </c>
      <c r="K9861" s="5" t="s">
        <v>308</v>
      </c>
    </row>
    <row r="9862">
      <c r="A9862" s="4">
        <v>1349.0</v>
      </c>
      <c r="B9862" s="5" t="s">
        <v>50147</v>
      </c>
      <c r="C9862" s="5" t="s">
        <v>5881</v>
      </c>
      <c r="D9862" s="6" t="s">
        <v>50148</v>
      </c>
      <c r="E9862" s="5" t="s">
        <v>49928</v>
      </c>
      <c r="F9862" s="5" t="s">
        <v>49928</v>
      </c>
      <c r="G9862" s="6" t="s">
        <v>50149</v>
      </c>
      <c r="H9862" s="5" t="s">
        <v>50150</v>
      </c>
      <c r="I9862" s="8" t="s">
        <v>50151</v>
      </c>
      <c r="J9862" s="5" t="s">
        <v>42</v>
      </c>
      <c r="K9862" s="5" t="s">
        <v>529</v>
      </c>
    </row>
    <row r="9863">
      <c r="A9863" s="4">
        <v>1348.0</v>
      </c>
      <c r="B9863" s="5" t="s">
        <v>50152</v>
      </c>
      <c r="C9863" s="5" t="s">
        <v>50153</v>
      </c>
      <c r="D9863" s="6" t="s">
        <v>49927</v>
      </c>
      <c r="E9863" s="5" t="s">
        <v>49928</v>
      </c>
      <c r="F9863" s="5" t="s">
        <v>49928</v>
      </c>
      <c r="G9863" s="6" t="s">
        <v>50154</v>
      </c>
      <c r="H9863" s="5" t="s">
        <v>50155</v>
      </c>
      <c r="I9863" s="8" t="s">
        <v>11113</v>
      </c>
      <c r="J9863" s="5" t="s">
        <v>367</v>
      </c>
      <c r="K9863" s="5" t="s">
        <v>5641</v>
      </c>
    </row>
    <row r="9864">
      <c r="A9864" s="4">
        <v>1347.0</v>
      </c>
      <c r="B9864" s="5" t="s">
        <v>50156</v>
      </c>
      <c r="C9864" s="5" t="s">
        <v>50157</v>
      </c>
      <c r="D9864" s="6" t="s">
        <v>50158</v>
      </c>
      <c r="E9864" s="5" t="s">
        <v>49928</v>
      </c>
      <c r="F9864" s="5" t="s">
        <v>49928</v>
      </c>
      <c r="G9864" s="6" t="s">
        <v>50159</v>
      </c>
      <c r="H9864" s="5" t="s">
        <v>50160</v>
      </c>
      <c r="I9864" s="8" t="s">
        <v>50161</v>
      </c>
      <c r="J9864" s="5" t="s">
        <v>108</v>
      </c>
      <c r="K9864" s="4" t="s">
        <v>42</v>
      </c>
    </row>
    <row r="9865">
      <c r="A9865" s="4">
        <v>1346.0</v>
      </c>
      <c r="B9865" s="5" t="s">
        <v>50162</v>
      </c>
      <c r="C9865" s="5" t="s">
        <v>50163</v>
      </c>
      <c r="D9865" s="6" t="s">
        <v>49927</v>
      </c>
      <c r="E9865" s="5" t="s">
        <v>49928</v>
      </c>
      <c r="F9865" s="5" t="s">
        <v>49928</v>
      </c>
      <c r="G9865" s="6" t="s">
        <v>50164</v>
      </c>
      <c r="H9865" s="5" t="s">
        <v>50165</v>
      </c>
      <c r="I9865" s="8" t="s">
        <v>41</v>
      </c>
      <c r="J9865" s="5" t="s">
        <v>42</v>
      </c>
      <c r="K9865" s="5" t="s">
        <v>754</v>
      </c>
    </row>
    <row r="9866">
      <c r="A9866" s="4">
        <v>1345.0</v>
      </c>
      <c r="B9866" s="5" t="s">
        <v>50166</v>
      </c>
      <c r="C9866" s="5" t="s">
        <v>50167</v>
      </c>
      <c r="D9866" s="6" t="s">
        <v>50158</v>
      </c>
      <c r="E9866" s="5" t="s">
        <v>49928</v>
      </c>
      <c r="F9866" s="5" t="s">
        <v>49928</v>
      </c>
      <c r="G9866" s="6" t="s">
        <v>50168</v>
      </c>
      <c r="H9866" s="7" t="s">
        <v>50169</v>
      </c>
      <c r="I9866" s="8" t="str">
        <f>LOWER(SUBSTITUTE(SUBSTITUTE(SUBSTITUTE(SUBSTITUTE(SUBSTITUTE(SUBSTITUTE(SUBSTITUTE(B9866,"S.L.",""),"SL",""),"S.A.",""),"SA","")," ",""),".",""),",",""))&amp;".com"</f>
        <v>hall88.com</v>
      </c>
      <c r="J9866" s="5" t="s">
        <v>93</v>
      </c>
      <c r="K9866" s="4" t="s">
        <v>42</v>
      </c>
    </row>
    <row r="9867">
      <c r="A9867" s="4">
        <v>1344.0</v>
      </c>
      <c r="B9867" s="5" t="s">
        <v>50170</v>
      </c>
      <c r="C9867" s="5" t="s">
        <v>50171</v>
      </c>
      <c r="D9867" s="6" t="s">
        <v>49927</v>
      </c>
      <c r="E9867" s="5" t="s">
        <v>49928</v>
      </c>
      <c r="F9867" s="5" t="s">
        <v>49928</v>
      </c>
      <c r="G9867" s="6" t="s">
        <v>50172</v>
      </c>
      <c r="H9867" s="5" t="s">
        <v>50173</v>
      </c>
      <c r="I9867" s="8" t="s">
        <v>50174</v>
      </c>
      <c r="J9867" s="5" t="s">
        <v>42</v>
      </c>
      <c r="K9867" s="4" t="s">
        <v>42</v>
      </c>
    </row>
    <row r="9868">
      <c r="A9868" s="4">
        <v>1343.0</v>
      </c>
      <c r="B9868" s="5" t="s">
        <v>50175</v>
      </c>
      <c r="C9868" s="5" t="s">
        <v>50176</v>
      </c>
      <c r="D9868" s="6" t="s">
        <v>49927</v>
      </c>
      <c r="E9868" s="5" t="s">
        <v>49928</v>
      </c>
      <c r="F9868" s="5" t="s">
        <v>49928</v>
      </c>
      <c r="G9868" s="6" t="s">
        <v>50177</v>
      </c>
      <c r="H9868" s="5" t="s">
        <v>50178</v>
      </c>
      <c r="I9868" s="8" t="s">
        <v>50179</v>
      </c>
      <c r="J9868" s="5" t="s">
        <v>18</v>
      </c>
      <c r="K9868" s="5" t="s">
        <v>212</v>
      </c>
    </row>
    <row r="9869">
      <c r="A9869" s="4">
        <v>1342.0</v>
      </c>
      <c r="B9869" s="5" t="s">
        <v>50180</v>
      </c>
      <c r="C9869" s="5" t="s">
        <v>50181</v>
      </c>
      <c r="D9869" s="6" t="s">
        <v>49927</v>
      </c>
      <c r="E9869" s="5" t="s">
        <v>49928</v>
      </c>
      <c r="F9869" s="5" t="s">
        <v>49928</v>
      </c>
      <c r="G9869" s="6" t="s">
        <v>50182</v>
      </c>
      <c r="H9869" s="5" t="s">
        <v>50183</v>
      </c>
      <c r="I9869" s="8" t="s">
        <v>50184</v>
      </c>
      <c r="J9869" s="5" t="s">
        <v>42</v>
      </c>
      <c r="K9869" s="4" t="s">
        <v>42</v>
      </c>
    </row>
    <row r="9870">
      <c r="A9870" s="4">
        <v>1341.0</v>
      </c>
      <c r="B9870" s="5" t="s">
        <v>50185</v>
      </c>
      <c r="C9870" s="5" t="s">
        <v>50186</v>
      </c>
      <c r="D9870" s="6" t="s">
        <v>49940</v>
      </c>
      <c r="E9870" s="5" t="s">
        <v>49928</v>
      </c>
      <c r="F9870" s="5" t="s">
        <v>49928</v>
      </c>
      <c r="G9870" s="6" t="s">
        <v>50187</v>
      </c>
      <c r="H9870" s="7" t="s">
        <v>50188</v>
      </c>
      <c r="I9870" s="8" t="s">
        <v>35277</v>
      </c>
      <c r="J9870" s="5" t="s">
        <v>42</v>
      </c>
      <c r="K9870" s="5" t="s">
        <v>254</v>
      </c>
    </row>
    <row r="9871">
      <c r="A9871" s="4">
        <v>1340.0</v>
      </c>
      <c r="B9871" s="5" t="s">
        <v>50189</v>
      </c>
      <c r="C9871" s="5" t="s">
        <v>50190</v>
      </c>
      <c r="D9871" s="6" t="s">
        <v>49946</v>
      </c>
      <c r="E9871" s="5" t="s">
        <v>49928</v>
      </c>
      <c r="F9871" s="5" t="s">
        <v>49928</v>
      </c>
      <c r="G9871" s="6" t="s">
        <v>50191</v>
      </c>
      <c r="H9871" s="5" t="s">
        <v>50192</v>
      </c>
      <c r="I9871" s="8" t="s">
        <v>50193</v>
      </c>
      <c r="J9871" s="5" t="s">
        <v>42</v>
      </c>
      <c r="K9871" s="5" t="s">
        <v>2119</v>
      </c>
    </row>
    <row r="9872">
      <c r="A9872" s="4">
        <v>1339.0</v>
      </c>
      <c r="B9872" s="5" t="s">
        <v>50194</v>
      </c>
      <c r="C9872" s="5" t="s">
        <v>50195</v>
      </c>
      <c r="D9872" s="6" t="s">
        <v>49940</v>
      </c>
      <c r="E9872" s="5" t="s">
        <v>49928</v>
      </c>
      <c r="F9872" s="5" t="s">
        <v>49928</v>
      </c>
      <c r="G9872" s="6" t="s">
        <v>50196</v>
      </c>
      <c r="H9872" s="7" t="s">
        <v>50197</v>
      </c>
      <c r="I9872" s="8" t="str">
        <f>LOWER(SUBSTITUTE(SUBSTITUTE(SUBSTITUTE(SUBSTITUTE(SUBSTITUTE(SUBSTITUTE(SUBSTITUTE(B9872,"S.L.",""),"SL",""),"S.A.",""),"SA","")," ",""),".",""),",",""))&amp;".com"</f>
        <v>apartahoteleltoboso.com</v>
      </c>
      <c r="J9872" s="5" t="s">
        <v>42</v>
      </c>
      <c r="K9872" s="5" t="s">
        <v>35</v>
      </c>
    </row>
    <row r="9873">
      <c r="A9873" s="4">
        <v>1338.0</v>
      </c>
      <c r="B9873" s="5" t="s">
        <v>50198</v>
      </c>
      <c r="C9873" s="5" t="s">
        <v>50199</v>
      </c>
      <c r="D9873" s="6" t="s">
        <v>50158</v>
      </c>
      <c r="E9873" s="5" t="s">
        <v>49928</v>
      </c>
      <c r="F9873" s="5" t="s">
        <v>49928</v>
      </c>
      <c r="G9873" s="6" t="s">
        <v>50200</v>
      </c>
      <c r="H9873" s="5" t="s">
        <v>50201</v>
      </c>
      <c r="I9873" s="8" t="s">
        <v>50202</v>
      </c>
      <c r="J9873" s="5" t="s">
        <v>108</v>
      </c>
      <c r="K9873" s="4" t="s">
        <v>42</v>
      </c>
    </row>
    <row r="9874">
      <c r="A9874" s="4">
        <v>1337.0</v>
      </c>
      <c r="B9874" s="5" t="s">
        <v>50203</v>
      </c>
      <c r="C9874" s="5" t="s">
        <v>50204</v>
      </c>
      <c r="D9874" s="6" t="s">
        <v>49940</v>
      </c>
      <c r="E9874" s="5" t="s">
        <v>49928</v>
      </c>
      <c r="F9874" s="5" t="s">
        <v>49928</v>
      </c>
      <c r="G9874" s="6" t="s">
        <v>50205</v>
      </c>
      <c r="H9874" s="5" t="s">
        <v>29668</v>
      </c>
      <c r="I9874" s="8" t="s">
        <v>29669</v>
      </c>
      <c r="J9874" s="5" t="s">
        <v>42</v>
      </c>
      <c r="K9874" s="4" t="s">
        <v>42</v>
      </c>
    </row>
    <row r="9875">
      <c r="A9875" s="4">
        <v>1336.0</v>
      </c>
      <c r="B9875" s="5" t="s">
        <v>50206</v>
      </c>
      <c r="C9875" s="5" t="s">
        <v>50207</v>
      </c>
      <c r="D9875" s="6" t="s">
        <v>49927</v>
      </c>
      <c r="E9875" s="5" t="s">
        <v>49928</v>
      </c>
      <c r="F9875" s="5" t="s">
        <v>49928</v>
      </c>
      <c r="G9875" s="6" t="s">
        <v>50208</v>
      </c>
      <c r="H9875" s="5" t="s">
        <v>50209</v>
      </c>
      <c r="I9875" s="8" t="s">
        <v>50210</v>
      </c>
      <c r="J9875" s="5" t="s">
        <v>18</v>
      </c>
      <c r="K9875" s="5" t="s">
        <v>1574</v>
      </c>
    </row>
    <row r="9876">
      <c r="A9876" s="4">
        <v>1335.0</v>
      </c>
      <c r="B9876" s="5" t="s">
        <v>50211</v>
      </c>
      <c r="C9876" s="5" t="s">
        <v>50212</v>
      </c>
      <c r="D9876" s="6" t="s">
        <v>50213</v>
      </c>
      <c r="E9876" s="5" t="s">
        <v>49928</v>
      </c>
      <c r="F9876" s="5" t="s">
        <v>49928</v>
      </c>
      <c r="G9876" s="6" t="s">
        <v>50214</v>
      </c>
      <c r="H9876" s="5" t="s">
        <v>50215</v>
      </c>
      <c r="I9876" s="9" t="s">
        <v>50216</v>
      </c>
      <c r="J9876" s="5" t="s">
        <v>18</v>
      </c>
      <c r="K9876" s="5" t="s">
        <v>975</v>
      </c>
    </row>
    <row r="9877">
      <c r="A9877" s="4">
        <v>1334.0</v>
      </c>
      <c r="B9877" s="5" t="s">
        <v>50217</v>
      </c>
      <c r="C9877" s="5" t="s">
        <v>50218</v>
      </c>
      <c r="D9877" s="6" t="s">
        <v>50213</v>
      </c>
      <c r="E9877" s="5" t="s">
        <v>49928</v>
      </c>
      <c r="F9877" s="5" t="s">
        <v>49928</v>
      </c>
      <c r="G9877" s="6" t="s">
        <v>50219</v>
      </c>
      <c r="H9877" s="5" t="s">
        <v>50220</v>
      </c>
      <c r="I9877" s="8" t="s">
        <v>41</v>
      </c>
      <c r="J9877" s="5" t="s">
        <v>108</v>
      </c>
      <c r="K9877" s="5" t="s">
        <v>2145</v>
      </c>
    </row>
    <row r="9878">
      <c r="A9878" s="4">
        <v>1333.0</v>
      </c>
      <c r="B9878" s="5" t="s">
        <v>50221</v>
      </c>
      <c r="C9878" s="5" t="s">
        <v>50222</v>
      </c>
      <c r="D9878" s="6" t="s">
        <v>49927</v>
      </c>
      <c r="E9878" s="5" t="s">
        <v>49928</v>
      </c>
      <c r="F9878" s="5" t="s">
        <v>49928</v>
      </c>
      <c r="G9878" s="6" t="s">
        <v>50223</v>
      </c>
      <c r="H9878" s="5" t="s">
        <v>50224</v>
      </c>
      <c r="I9878" s="8" t="s">
        <v>50225</v>
      </c>
      <c r="J9878" s="5" t="s">
        <v>108</v>
      </c>
      <c r="K9878" s="5" t="s">
        <v>280</v>
      </c>
    </row>
    <row r="9879">
      <c r="A9879" s="4">
        <v>1332.0</v>
      </c>
      <c r="B9879" s="5" t="s">
        <v>50226</v>
      </c>
      <c r="C9879" s="5" t="s">
        <v>50227</v>
      </c>
      <c r="D9879" s="6" t="s">
        <v>49940</v>
      </c>
      <c r="E9879" s="5" t="s">
        <v>49928</v>
      </c>
      <c r="F9879" s="5" t="s">
        <v>49928</v>
      </c>
      <c r="G9879" s="6" t="s">
        <v>50228</v>
      </c>
      <c r="H9879" s="7" t="s">
        <v>50229</v>
      </c>
      <c r="I9879" s="8" t="s">
        <v>50230</v>
      </c>
      <c r="J9879" s="5" t="s">
        <v>18</v>
      </c>
      <c r="K9879" s="5" t="s">
        <v>1198</v>
      </c>
    </row>
    <row r="9880">
      <c r="A9880" s="4">
        <v>1331.0</v>
      </c>
      <c r="B9880" s="5" t="s">
        <v>50231</v>
      </c>
      <c r="C9880" s="5" t="s">
        <v>50232</v>
      </c>
      <c r="D9880" s="6" t="s">
        <v>49946</v>
      </c>
      <c r="E9880" s="5" t="s">
        <v>49928</v>
      </c>
      <c r="F9880" s="5" t="s">
        <v>49928</v>
      </c>
      <c r="G9880" s="6" t="s">
        <v>50233</v>
      </c>
      <c r="H9880" s="7" t="s">
        <v>50234</v>
      </c>
      <c r="I9880" s="4" t="str">
        <f>LOWER(SUBSTITUTE(SUBSTITUTE(SUBSTITUTE(SUBSTITUTE(SUBSTITUTE(SUBSTITUTE(SUBSTITUTE(B9880,"S.L.",""),"SL",""),"S.A.",""),"SA","")," ",""),".",""),",",""))&amp;".com"</f>
        <v>parís.com</v>
      </c>
      <c r="J9880" s="5" t="s">
        <v>18</v>
      </c>
      <c r="K9880" s="5" t="s">
        <v>115</v>
      </c>
    </row>
    <row r="9881">
      <c r="A9881" s="4">
        <v>1330.0</v>
      </c>
      <c r="B9881" s="5" t="s">
        <v>43362</v>
      </c>
      <c r="C9881" s="5" t="s">
        <v>50235</v>
      </c>
      <c r="D9881" s="6" t="s">
        <v>49958</v>
      </c>
      <c r="E9881" s="5" t="s">
        <v>49959</v>
      </c>
      <c r="F9881" s="5" t="s">
        <v>49928</v>
      </c>
      <c r="G9881" s="6" t="s">
        <v>50236</v>
      </c>
      <c r="H9881" s="5" t="s">
        <v>50237</v>
      </c>
      <c r="I9881" s="8" t="s">
        <v>50238</v>
      </c>
      <c r="J9881" s="5" t="s">
        <v>18</v>
      </c>
      <c r="K9881" s="5" t="s">
        <v>721</v>
      </c>
    </row>
    <row r="9882">
      <c r="A9882" s="4">
        <v>1329.0</v>
      </c>
      <c r="B9882" s="5" t="s">
        <v>50239</v>
      </c>
      <c r="C9882" s="5" t="s">
        <v>50240</v>
      </c>
      <c r="D9882" s="6" t="s">
        <v>50148</v>
      </c>
      <c r="E9882" s="5" t="s">
        <v>49928</v>
      </c>
      <c r="F9882" s="5" t="s">
        <v>49928</v>
      </c>
      <c r="G9882" s="6" t="s">
        <v>50241</v>
      </c>
      <c r="H9882" s="5" t="s">
        <v>50242</v>
      </c>
      <c r="I9882" s="8" t="s">
        <v>50243</v>
      </c>
      <c r="J9882" s="5" t="s">
        <v>51</v>
      </c>
      <c r="K9882" s="5" t="s">
        <v>43</v>
      </c>
    </row>
    <row r="9883">
      <c r="A9883" s="4">
        <v>1328.0</v>
      </c>
      <c r="B9883" s="5" t="s">
        <v>50244</v>
      </c>
      <c r="C9883" s="5" t="s">
        <v>50245</v>
      </c>
      <c r="D9883" s="6" t="s">
        <v>50246</v>
      </c>
      <c r="E9883" s="5" t="s">
        <v>49928</v>
      </c>
      <c r="F9883" s="5" t="s">
        <v>49928</v>
      </c>
      <c r="G9883" s="6" t="s">
        <v>50247</v>
      </c>
      <c r="H9883" s="7" t="s">
        <v>50248</v>
      </c>
      <c r="I9883" s="8" t="str">
        <f>LOWER(SUBSTITUTE(SUBSTITUTE(SUBSTITUTE(SUBSTITUTE(SUBSTITUTE(SUBSTITUTE(SUBSTITUTE(B9883,"S.L.",""),"SL",""),"S.A.",""),"SA","")," ",""),".",""),",",""))&amp;".com"</f>
        <v>hotelaragon.com</v>
      </c>
      <c r="J9883" s="5" t="s">
        <v>108</v>
      </c>
      <c r="K9883" s="5" t="s">
        <v>27</v>
      </c>
    </row>
    <row r="9884">
      <c r="A9884" s="4">
        <v>1327.0</v>
      </c>
      <c r="B9884" s="5" t="s">
        <v>50249</v>
      </c>
      <c r="C9884" s="5" t="s">
        <v>50250</v>
      </c>
      <c r="D9884" s="6" t="s">
        <v>50148</v>
      </c>
      <c r="E9884" s="5" t="s">
        <v>49928</v>
      </c>
      <c r="F9884" s="5" t="s">
        <v>49928</v>
      </c>
      <c r="G9884" s="6" t="s">
        <v>50251</v>
      </c>
      <c r="H9884" s="5" t="s">
        <v>50192</v>
      </c>
      <c r="I9884" s="8" t="s">
        <v>50193</v>
      </c>
      <c r="J9884" s="5" t="s">
        <v>42</v>
      </c>
      <c r="K9884" s="5" t="s">
        <v>160</v>
      </c>
    </row>
    <row r="9885">
      <c r="A9885" s="4">
        <v>1326.0</v>
      </c>
      <c r="B9885" s="5" t="s">
        <v>50252</v>
      </c>
      <c r="C9885" s="5" t="s">
        <v>50253</v>
      </c>
      <c r="D9885" s="6" t="s">
        <v>50246</v>
      </c>
      <c r="E9885" s="5" t="s">
        <v>49928</v>
      </c>
      <c r="F9885" s="5" t="s">
        <v>49928</v>
      </c>
      <c r="G9885" s="6" t="s">
        <v>50254</v>
      </c>
      <c r="H9885" s="7" t="s">
        <v>50255</v>
      </c>
      <c r="I9885" s="8" t="str">
        <f>LOWER(SUBSTITUTE(SUBSTITUTE(SUBSTITUTE(SUBSTITUTE(SUBSTITUTE(SUBSTITUTE(SUBSTITUTE(B9885,"S.L.",""),"SL",""),"S.A.",""),"SA","")," ",""),".",""),",",""))&amp;".com"</f>
        <v>ibbrecoletoscocolamanca.com</v>
      </c>
      <c r="J9885" s="5" t="s">
        <v>42</v>
      </c>
      <c r="K9885" s="5" t="s">
        <v>381</v>
      </c>
    </row>
    <row r="9886">
      <c r="A9886" s="4">
        <v>1325.0</v>
      </c>
      <c r="B9886" s="5" t="s">
        <v>50256</v>
      </c>
      <c r="C9886" s="5" t="s">
        <v>50257</v>
      </c>
      <c r="D9886" s="6" t="s">
        <v>49958</v>
      </c>
      <c r="E9886" s="5" t="s">
        <v>49959</v>
      </c>
      <c r="F9886" s="5" t="s">
        <v>49928</v>
      </c>
      <c r="G9886" s="6" t="s">
        <v>50258</v>
      </c>
      <c r="H9886" s="5" t="s">
        <v>50259</v>
      </c>
      <c r="I9886" s="8" t="s">
        <v>50260</v>
      </c>
      <c r="J9886" s="5" t="s">
        <v>108</v>
      </c>
      <c r="K9886" s="5" t="s">
        <v>2456</v>
      </c>
    </row>
    <row r="9887">
      <c r="A9887" s="4">
        <v>1324.0</v>
      </c>
      <c r="B9887" s="5" t="s">
        <v>50261</v>
      </c>
      <c r="C9887" s="5" t="s">
        <v>50262</v>
      </c>
      <c r="D9887" s="6" t="s">
        <v>49940</v>
      </c>
      <c r="E9887" s="5" t="s">
        <v>49928</v>
      </c>
      <c r="F9887" s="5" t="s">
        <v>49928</v>
      </c>
      <c r="G9887" s="6" t="s">
        <v>50263</v>
      </c>
      <c r="H9887" s="5" t="s">
        <v>50264</v>
      </c>
      <c r="I9887" s="8" t="s">
        <v>50265</v>
      </c>
      <c r="J9887" s="5" t="s">
        <v>108</v>
      </c>
      <c r="K9887" s="5" t="s">
        <v>2201</v>
      </c>
    </row>
    <row r="9888">
      <c r="A9888" s="4">
        <v>1323.0</v>
      </c>
      <c r="B9888" s="5" t="s">
        <v>50266</v>
      </c>
      <c r="C9888" s="5" t="s">
        <v>50267</v>
      </c>
      <c r="D9888" s="6" t="s">
        <v>49940</v>
      </c>
      <c r="E9888" s="5" t="s">
        <v>49928</v>
      </c>
      <c r="F9888" s="5" t="s">
        <v>49928</v>
      </c>
      <c r="G9888" s="6" t="s">
        <v>50268</v>
      </c>
      <c r="H9888" s="5" t="s">
        <v>50269</v>
      </c>
      <c r="I9888" s="8" t="s">
        <v>50270</v>
      </c>
      <c r="J9888" s="5" t="s">
        <v>51</v>
      </c>
      <c r="K9888" s="5" t="s">
        <v>43</v>
      </c>
    </row>
    <row r="9889">
      <c r="A9889" s="4">
        <v>1322.0</v>
      </c>
      <c r="B9889" s="5" t="s">
        <v>50271</v>
      </c>
      <c r="C9889" s="5" t="s">
        <v>50272</v>
      </c>
      <c r="D9889" s="6" t="s">
        <v>50213</v>
      </c>
      <c r="E9889" s="5" t="s">
        <v>49928</v>
      </c>
      <c r="F9889" s="5" t="s">
        <v>49928</v>
      </c>
      <c r="G9889" s="6" t="s">
        <v>50273</v>
      </c>
      <c r="H9889" s="5" t="s">
        <v>50274</v>
      </c>
      <c r="I9889" s="8" t="s">
        <v>50275</v>
      </c>
      <c r="J9889" s="5" t="s">
        <v>42</v>
      </c>
      <c r="K9889" s="5" t="s">
        <v>578</v>
      </c>
    </row>
    <row r="9890">
      <c r="A9890" s="4">
        <v>1321.0</v>
      </c>
      <c r="B9890" s="5" t="s">
        <v>33862</v>
      </c>
      <c r="C9890" s="5" t="s">
        <v>50276</v>
      </c>
      <c r="D9890" s="6" t="s">
        <v>50158</v>
      </c>
      <c r="E9890" s="5" t="s">
        <v>49928</v>
      </c>
      <c r="F9890" s="5" t="s">
        <v>49928</v>
      </c>
      <c r="G9890" s="6" t="s">
        <v>50277</v>
      </c>
      <c r="H9890" s="5" t="s">
        <v>50278</v>
      </c>
      <c r="I9890" s="8" t="s">
        <v>50279</v>
      </c>
      <c r="J9890" s="5" t="s">
        <v>42</v>
      </c>
      <c r="K9890" s="4" t="s">
        <v>42</v>
      </c>
    </row>
    <row r="9891">
      <c r="A9891" s="4">
        <v>1320.0</v>
      </c>
      <c r="B9891" s="5" t="s">
        <v>50280</v>
      </c>
      <c r="C9891" s="5" t="s">
        <v>50281</v>
      </c>
      <c r="D9891" s="6" t="s">
        <v>49940</v>
      </c>
      <c r="E9891" s="5" t="s">
        <v>49928</v>
      </c>
      <c r="F9891" s="5" t="s">
        <v>49928</v>
      </c>
      <c r="G9891" s="6" t="s">
        <v>50282</v>
      </c>
      <c r="H9891" s="7" t="s">
        <v>50283</v>
      </c>
      <c r="I9891" s="8" t="str">
        <f>LOWER(SUBSTITUTE(SUBSTITUTE(SUBSTITUTE(SUBSTITUTE(SUBSTITUTE(SUBSTITUTE(SUBSTITUTE(B9891,"S.L.",""),"SL",""),"S.A.",""),"SA","")," ",""),".",""),",",""))&amp;".com"</f>
        <v>ceylan.com</v>
      </c>
      <c r="J9891" s="5" t="s">
        <v>18</v>
      </c>
      <c r="K9891" s="5" t="s">
        <v>950</v>
      </c>
    </row>
    <row r="9892">
      <c r="A9892" s="4">
        <v>1319.0</v>
      </c>
      <c r="B9892" s="5" t="s">
        <v>50284</v>
      </c>
      <c r="C9892" s="5" t="s">
        <v>50285</v>
      </c>
      <c r="D9892" s="6" t="s">
        <v>49927</v>
      </c>
      <c r="E9892" s="5" t="s">
        <v>49928</v>
      </c>
      <c r="F9892" s="5" t="s">
        <v>49928</v>
      </c>
      <c r="G9892" s="6" t="s">
        <v>50286</v>
      </c>
      <c r="H9892" s="5" t="s">
        <v>9420</v>
      </c>
      <c r="I9892" s="8" t="s">
        <v>50287</v>
      </c>
      <c r="J9892" s="5" t="s">
        <v>42</v>
      </c>
      <c r="K9892" s="5" t="s">
        <v>5931</v>
      </c>
    </row>
    <row r="9893">
      <c r="A9893" s="4">
        <v>1318.0</v>
      </c>
      <c r="B9893" s="5" t="s">
        <v>50288</v>
      </c>
      <c r="C9893" s="5" t="s">
        <v>50289</v>
      </c>
      <c r="D9893" s="6" t="s">
        <v>49927</v>
      </c>
      <c r="E9893" s="5" t="s">
        <v>49928</v>
      </c>
      <c r="F9893" s="5" t="s">
        <v>49928</v>
      </c>
      <c r="G9893" s="6" t="s">
        <v>50290</v>
      </c>
      <c r="H9893" s="5" t="s">
        <v>50291</v>
      </c>
      <c r="I9893" s="8" t="s">
        <v>50292</v>
      </c>
      <c r="J9893" s="5" t="s">
        <v>51</v>
      </c>
      <c r="K9893" s="5" t="s">
        <v>1427</v>
      </c>
    </row>
    <row r="9894">
      <c r="A9894" s="4">
        <v>1317.0</v>
      </c>
      <c r="B9894" s="5" t="s">
        <v>50293</v>
      </c>
      <c r="C9894" s="5" t="s">
        <v>50294</v>
      </c>
      <c r="D9894" s="6" t="s">
        <v>50213</v>
      </c>
      <c r="E9894" s="5" t="s">
        <v>49928</v>
      </c>
      <c r="F9894" s="5" t="s">
        <v>49928</v>
      </c>
      <c r="G9894" s="6" t="s">
        <v>50295</v>
      </c>
      <c r="H9894" s="7" t="s">
        <v>50296</v>
      </c>
      <c r="I9894" s="8" t="s">
        <v>50297</v>
      </c>
      <c r="J9894" s="5" t="s">
        <v>18</v>
      </c>
      <c r="K9894" s="5" t="s">
        <v>115</v>
      </c>
    </row>
    <row r="9895">
      <c r="A9895" s="4">
        <v>1316.0</v>
      </c>
      <c r="B9895" s="5" t="s">
        <v>50298</v>
      </c>
      <c r="C9895" s="5" t="s">
        <v>50299</v>
      </c>
      <c r="D9895" s="6" t="s">
        <v>50213</v>
      </c>
      <c r="E9895" s="5" t="s">
        <v>49928</v>
      </c>
      <c r="F9895" s="5" t="s">
        <v>49928</v>
      </c>
      <c r="G9895" s="6" t="s">
        <v>50300</v>
      </c>
      <c r="H9895" s="5" t="s">
        <v>50301</v>
      </c>
      <c r="I9895" s="8" t="s">
        <v>50302</v>
      </c>
      <c r="J9895" s="5" t="s">
        <v>108</v>
      </c>
      <c r="K9895" s="5" t="s">
        <v>711</v>
      </c>
    </row>
    <row r="9896">
      <c r="A9896" s="4">
        <v>1315.0</v>
      </c>
      <c r="B9896" s="5" t="s">
        <v>50303</v>
      </c>
      <c r="C9896" s="5" t="s">
        <v>50304</v>
      </c>
      <c r="D9896" s="6" t="s">
        <v>49940</v>
      </c>
      <c r="E9896" s="5" t="s">
        <v>49928</v>
      </c>
      <c r="F9896" s="5" t="s">
        <v>49928</v>
      </c>
      <c r="G9896" s="6" t="s">
        <v>50305</v>
      </c>
      <c r="H9896" s="7" t="s">
        <v>50306</v>
      </c>
      <c r="I9896" s="4" t="str">
        <f t="shared" ref="I9896:I9897" si="111">LOWER(SUBSTITUTE(SUBSTITUTE(SUBSTITUTE(SUBSTITUTE(SUBSTITUTE(SUBSTITUTE(SUBSTITUTE(B9896,"S.L.",""),"SL",""),"S.A.",""),"SA","")," ",""),".",""),",",""))&amp;".com"</f>
        <v>hotelresidenciagranvía.com</v>
      </c>
      <c r="J9896" s="5" t="s">
        <v>18</v>
      </c>
      <c r="K9896" s="5" t="s">
        <v>1415</v>
      </c>
    </row>
    <row r="9897">
      <c r="A9897" s="4">
        <v>1314.0</v>
      </c>
      <c r="B9897" s="5" t="s">
        <v>50307</v>
      </c>
      <c r="C9897" s="5" t="s">
        <v>50308</v>
      </c>
      <c r="D9897" s="6" t="s">
        <v>49958</v>
      </c>
      <c r="E9897" s="5" t="s">
        <v>49959</v>
      </c>
      <c r="F9897" s="5" t="s">
        <v>49928</v>
      </c>
      <c r="G9897" s="6" t="s">
        <v>50309</v>
      </c>
      <c r="H9897" s="7" t="s">
        <v>50310</v>
      </c>
      <c r="I9897" s="8" t="str">
        <f t="shared" si="111"/>
        <v>hotelpuertadelamanca.com</v>
      </c>
      <c r="J9897" s="5" t="s">
        <v>51</v>
      </c>
      <c r="K9897" s="5" t="s">
        <v>679</v>
      </c>
    </row>
    <row r="9898">
      <c r="A9898" s="4">
        <v>1313.0</v>
      </c>
      <c r="B9898" s="5" t="s">
        <v>50311</v>
      </c>
      <c r="C9898" s="5" t="s">
        <v>50312</v>
      </c>
      <c r="D9898" s="6" t="s">
        <v>50213</v>
      </c>
      <c r="E9898" s="5" t="s">
        <v>49928</v>
      </c>
      <c r="F9898" s="5" t="s">
        <v>49928</v>
      </c>
      <c r="G9898" s="6" t="s">
        <v>50313</v>
      </c>
      <c r="H9898" s="7" t="s">
        <v>50314</v>
      </c>
      <c r="I9898" s="8" t="s">
        <v>50315</v>
      </c>
      <c r="J9898" s="5" t="s">
        <v>93</v>
      </c>
      <c r="K9898" s="5" t="s">
        <v>1162</v>
      </c>
    </row>
    <row r="9899">
      <c r="A9899" s="4">
        <v>1312.0</v>
      </c>
      <c r="B9899" s="5" t="s">
        <v>50316</v>
      </c>
      <c r="C9899" s="5" t="s">
        <v>50317</v>
      </c>
      <c r="D9899" s="6" t="s">
        <v>50213</v>
      </c>
      <c r="E9899" s="5" t="s">
        <v>49928</v>
      </c>
      <c r="F9899" s="5" t="s">
        <v>49928</v>
      </c>
      <c r="G9899" s="6" t="s">
        <v>50318</v>
      </c>
      <c r="H9899" s="5" t="s">
        <v>50319</v>
      </c>
      <c r="I9899" s="8" t="s">
        <v>50320</v>
      </c>
      <c r="J9899" s="5" t="s">
        <v>18</v>
      </c>
      <c r="K9899" s="5" t="s">
        <v>782</v>
      </c>
    </row>
    <row r="9900">
      <c r="A9900" s="4">
        <v>1311.0</v>
      </c>
      <c r="B9900" s="5" t="s">
        <v>50321</v>
      </c>
      <c r="C9900" s="5" t="s">
        <v>50322</v>
      </c>
      <c r="D9900" s="6" t="s">
        <v>50213</v>
      </c>
      <c r="E9900" s="5" t="s">
        <v>49928</v>
      </c>
      <c r="F9900" s="5" t="s">
        <v>49928</v>
      </c>
      <c r="G9900" s="6" t="s">
        <v>50323</v>
      </c>
      <c r="H9900" s="5" t="s">
        <v>50324</v>
      </c>
      <c r="I9900" s="8" t="s">
        <v>493</v>
      </c>
      <c r="J9900" s="5" t="s">
        <v>42</v>
      </c>
      <c r="K9900" s="5" t="s">
        <v>433</v>
      </c>
    </row>
    <row r="9901">
      <c r="A9901" s="4">
        <v>1310.0</v>
      </c>
      <c r="B9901" s="5" t="s">
        <v>50325</v>
      </c>
      <c r="C9901" s="5" t="s">
        <v>50326</v>
      </c>
      <c r="D9901" s="6" t="s">
        <v>50213</v>
      </c>
      <c r="E9901" s="5" t="s">
        <v>49928</v>
      </c>
      <c r="F9901" s="5" t="s">
        <v>49928</v>
      </c>
      <c r="G9901" s="6" t="s">
        <v>50327</v>
      </c>
      <c r="H9901" s="5" t="s">
        <v>50328</v>
      </c>
      <c r="I9901" s="9" t="s">
        <v>50329</v>
      </c>
      <c r="J9901" s="5" t="s">
        <v>42</v>
      </c>
      <c r="K9901" s="5" t="s">
        <v>464</v>
      </c>
    </row>
    <row r="9902">
      <c r="A9902" s="4">
        <v>1309.0</v>
      </c>
      <c r="B9902" s="5" t="s">
        <v>50330</v>
      </c>
      <c r="C9902" s="5" t="s">
        <v>50163</v>
      </c>
      <c r="D9902" s="6" t="s">
        <v>49927</v>
      </c>
      <c r="E9902" s="5" t="s">
        <v>49928</v>
      </c>
      <c r="F9902" s="5" t="s">
        <v>49928</v>
      </c>
      <c r="G9902" s="6" t="s">
        <v>50331</v>
      </c>
      <c r="H9902" s="5" t="s">
        <v>27888</v>
      </c>
      <c r="I9902" s="8" t="s">
        <v>6307</v>
      </c>
      <c r="J9902" s="5" t="s">
        <v>108</v>
      </c>
      <c r="K9902" s="5" t="s">
        <v>7591</v>
      </c>
    </row>
    <row r="9903">
      <c r="A9903" s="4">
        <v>1308.0</v>
      </c>
      <c r="B9903" s="5" t="s">
        <v>50332</v>
      </c>
      <c r="C9903" s="5" t="s">
        <v>50333</v>
      </c>
      <c r="D9903" s="6" t="s">
        <v>50213</v>
      </c>
      <c r="E9903" s="5" t="s">
        <v>49928</v>
      </c>
      <c r="F9903" s="5" t="s">
        <v>49928</v>
      </c>
      <c r="G9903" s="6" t="s">
        <v>50334</v>
      </c>
      <c r="H9903" s="7" t="s">
        <v>50335</v>
      </c>
      <c r="I9903" s="8" t="str">
        <f>LOWER(SUBSTITUTE(SUBSTITUTE(SUBSTITUTE(SUBSTITUTE(SUBSTITUTE(SUBSTITUTE(SUBSTITUTE(B9903,"S.L.",""),"SL",""),"S.A.",""),"SA","")," ",""),".",""),",",""))&amp;".com"</f>
        <v>hotelmelibea.com</v>
      </c>
      <c r="J9903" s="5" t="s">
        <v>108</v>
      </c>
      <c r="K9903" s="4" t="s">
        <v>42</v>
      </c>
    </row>
    <row r="9904">
      <c r="A9904" s="4">
        <v>1307.0</v>
      </c>
      <c r="B9904" s="5" t="s">
        <v>50336</v>
      </c>
      <c r="C9904" s="5" t="s">
        <v>50337</v>
      </c>
      <c r="D9904" s="6" t="s">
        <v>50338</v>
      </c>
      <c r="E9904" s="5" t="s">
        <v>50339</v>
      </c>
      <c r="F9904" s="5" t="s">
        <v>49928</v>
      </c>
      <c r="G9904" s="6" t="s">
        <v>50340</v>
      </c>
      <c r="H9904" s="5" t="s">
        <v>50341</v>
      </c>
      <c r="I9904" s="8" t="s">
        <v>50342</v>
      </c>
      <c r="J9904" s="5" t="s">
        <v>18</v>
      </c>
      <c r="K9904" s="5" t="s">
        <v>260</v>
      </c>
    </row>
    <row r="9905">
      <c r="A9905" s="4">
        <v>1306.0</v>
      </c>
      <c r="B9905" s="5" t="s">
        <v>50343</v>
      </c>
      <c r="C9905" s="5" t="s">
        <v>50344</v>
      </c>
      <c r="D9905" s="6" t="s">
        <v>50345</v>
      </c>
      <c r="E9905" s="5" t="s">
        <v>50346</v>
      </c>
      <c r="F9905" s="5" t="s">
        <v>49928</v>
      </c>
      <c r="G9905" s="6" t="s">
        <v>50347</v>
      </c>
      <c r="H9905" s="5" t="s">
        <v>50348</v>
      </c>
      <c r="I9905" s="8" t="s">
        <v>50349</v>
      </c>
      <c r="J9905" s="5" t="s">
        <v>18</v>
      </c>
      <c r="K9905" s="5" t="s">
        <v>921</v>
      </c>
    </row>
    <row r="9906">
      <c r="A9906" s="4">
        <v>1305.0</v>
      </c>
      <c r="B9906" s="5" t="s">
        <v>50350</v>
      </c>
      <c r="C9906" s="5" t="s">
        <v>50351</v>
      </c>
      <c r="D9906" s="6" t="s">
        <v>50352</v>
      </c>
      <c r="E9906" s="5" t="s">
        <v>50353</v>
      </c>
      <c r="F9906" s="5" t="s">
        <v>49928</v>
      </c>
      <c r="G9906" s="6" t="s">
        <v>50354</v>
      </c>
      <c r="H9906" s="5" t="s">
        <v>50355</v>
      </c>
      <c r="I9906" s="8" t="s">
        <v>50356</v>
      </c>
      <c r="J9906" s="5" t="s">
        <v>108</v>
      </c>
      <c r="K9906" s="5" t="s">
        <v>308</v>
      </c>
    </row>
    <row r="9907">
      <c r="A9907" s="4">
        <v>1304.0</v>
      </c>
      <c r="B9907" s="5" t="s">
        <v>50357</v>
      </c>
      <c r="C9907" s="5" t="s">
        <v>50358</v>
      </c>
      <c r="D9907" s="6" t="s">
        <v>49951</v>
      </c>
      <c r="E9907" s="5" t="s">
        <v>49952</v>
      </c>
      <c r="F9907" s="5" t="s">
        <v>49928</v>
      </c>
      <c r="G9907" s="6" t="s">
        <v>50359</v>
      </c>
      <c r="H9907" s="5" t="s">
        <v>50360</v>
      </c>
      <c r="I9907" s="8" t="s">
        <v>50361</v>
      </c>
      <c r="J9907" s="5" t="s">
        <v>18</v>
      </c>
      <c r="K9907" s="5" t="s">
        <v>294</v>
      </c>
    </row>
    <row r="9908">
      <c r="A9908" s="4">
        <v>1303.0</v>
      </c>
      <c r="B9908" s="5" t="s">
        <v>50362</v>
      </c>
      <c r="C9908" s="5" t="s">
        <v>50363</v>
      </c>
      <c r="D9908" s="6" t="s">
        <v>50364</v>
      </c>
      <c r="E9908" s="5" t="s">
        <v>50365</v>
      </c>
      <c r="F9908" s="5" t="s">
        <v>49928</v>
      </c>
      <c r="G9908" s="6" t="s">
        <v>50366</v>
      </c>
      <c r="H9908" s="5" t="s">
        <v>50367</v>
      </c>
      <c r="I9908" s="8" t="s">
        <v>50368</v>
      </c>
      <c r="J9908" s="5" t="s">
        <v>51</v>
      </c>
      <c r="K9908" s="4" t="s">
        <v>42</v>
      </c>
    </row>
    <row r="9909">
      <c r="A9909" s="4">
        <v>1302.0</v>
      </c>
      <c r="B9909" s="5" t="s">
        <v>50369</v>
      </c>
      <c r="C9909" s="5" t="s">
        <v>50370</v>
      </c>
      <c r="D9909" s="6" t="s">
        <v>50371</v>
      </c>
      <c r="E9909" s="5" t="s">
        <v>50372</v>
      </c>
      <c r="F9909" s="5" t="s">
        <v>49928</v>
      </c>
      <c r="G9909" s="6" t="s">
        <v>50373</v>
      </c>
      <c r="H9909" s="5" t="s">
        <v>50374</v>
      </c>
      <c r="I9909" s="8" t="s">
        <v>31374</v>
      </c>
      <c r="J9909" s="5" t="s">
        <v>108</v>
      </c>
      <c r="K9909" s="5" t="s">
        <v>4701</v>
      </c>
    </row>
    <row r="9910">
      <c r="A9910" s="4">
        <v>1301.0</v>
      </c>
      <c r="B9910" s="5" t="s">
        <v>50375</v>
      </c>
      <c r="C9910" s="5" t="s">
        <v>50376</v>
      </c>
      <c r="D9910" s="6" t="s">
        <v>50364</v>
      </c>
      <c r="E9910" s="5" t="s">
        <v>50377</v>
      </c>
      <c r="F9910" s="5" t="s">
        <v>49928</v>
      </c>
      <c r="G9910" s="6" t="s">
        <v>50378</v>
      </c>
      <c r="H9910" s="5" t="s">
        <v>50379</v>
      </c>
      <c r="I9910" s="11" t="s">
        <v>50380</v>
      </c>
      <c r="J9910" s="5" t="s">
        <v>42</v>
      </c>
      <c r="K9910" s="5" t="s">
        <v>420</v>
      </c>
    </row>
    <row r="9911">
      <c r="A9911" s="4">
        <v>1300.0</v>
      </c>
      <c r="B9911" s="5" t="s">
        <v>50381</v>
      </c>
      <c r="C9911" s="5" t="s">
        <v>50382</v>
      </c>
      <c r="D9911" s="6" t="s">
        <v>49940</v>
      </c>
      <c r="E9911" s="5" t="s">
        <v>49928</v>
      </c>
      <c r="F9911" s="5" t="s">
        <v>49928</v>
      </c>
      <c r="G9911" s="6" t="s">
        <v>50383</v>
      </c>
      <c r="H9911" s="7" t="s">
        <v>50384</v>
      </c>
      <c r="I9911" s="11" t="s">
        <v>50385</v>
      </c>
      <c r="J9911" s="5" t="s">
        <v>18</v>
      </c>
      <c r="K9911" s="5" t="s">
        <v>1086</v>
      </c>
    </row>
    <row r="9912">
      <c r="A9912" s="4">
        <v>1299.0</v>
      </c>
      <c r="B9912" s="5" t="s">
        <v>50386</v>
      </c>
      <c r="C9912" s="5" t="s">
        <v>50387</v>
      </c>
      <c r="D9912" s="6" t="s">
        <v>50388</v>
      </c>
      <c r="E9912" s="5" t="s">
        <v>50389</v>
      </c>
      <c r="F9912" s="5" t="s">
        <v>49928</v>
      </c>
      <c r="G9912" s="6" t="s">
        <v>50390</v>
      </c>
      <c r="H9912" s="7" t="s">
        <v>50391</v>
      </c>
      <c r="I9912" s="4" t="str">
        <f>LOWER(SUBSTITUTE(SUBSTITUTE(SUBSTITUTE(SUBSTITUTE(SUBSTITUTE(SUBSTITUTE(SUBSTITUTE(B9912,"S.L.",""),"SL",""),"S.A.",""),"SA","")," ",""),".",""),",",""))&amp;".com"</f>
        <v>fuertedelaconcepción.com</v>
      </c>
      <c r="J9912" s="5" t="s">
        <v>108</v>
      </c>
      <c r="K9912" s="5" t="s">
        <v>74</v>
      </c>
    </row>
    <row r="9913">
      <c r="A9913" s="4">
        <v>1298.0</v>
      </c>
      <c r="B9913" s="5" t="s">
        <v>50392</v>
      </c>
      <c r="C9913" s="5" t="s">
        <v>50393</v>
      </c>
      <c r="D9913" s="6" t="s">
        <v>50394</v>
      </c>
      <c r="E9913" s="5" t="s">
        <v>50395</v>
      </c>
      <c r="F9913" s="5" t="s">
        <v>49928</v>
      </c>
      <c r="G9913" s="6" t="s">
        <v>50396</v>
      </c>
      <c r="H9913" s="5" t="s">
        <v>50397</v>
      </c>
      <c r="I9913" s="8" t="s">
        <v>50398</v>
      </c>
      <c r="J9913" s="5" t="s">
        <v>42</v>
      </c>
      <c r="K9913" s="5" t="s">
        <v>679</v>
      </c>
    </row>
    <row r="9914">
      <c r="A9914" s="4">
        <v>1297.0</v>
      </c>
      <c r="B9914" s="5" t="s">
        <v>50399</v>
      </c>
      <c r="C9914" s="5" t="s">
        <v>50400</v>
      </c>
      <c r="D9914" s="6" t="s">
        <v>50401</v>
      </c>
      <c r="E9914" s="5" t="s">
        <v>50402</v>
      </c>
      <c r="F9914" s="5" t="s">
        <v>49928</v>
      </c>
      <c r="G9914" s="6" t="s">
        <v>50403</v>
      </c>
      <c r="H9914" s="7" t="s">
        <v>50404</v>
      </c>
      <c r="I9914" s="8" t="str">
        <f t="shared" ref="I9914:I9915" si="112">LOWER(SUBSTITUTE(SUBSTITUTE(SUBSTITUTE(SUBSTITUTE(SUBSTITUTE(SUBSTITUTE(SUBSTITUTE(B9914,"S.L.",""),"SL",""),"S.A.",""),"SA","")," ",""),".",""),",",""))&amp;".com"</f>
        <v>hotelrestauranteelpasilctr.com</v>
      </c>
      <c r="J9914" s="5" t="s">
        <v>51</v>
      </c>
      <c r="K9914" s="4" t="s">
        <v>42</v>
      </c>
    </row>
    <row r="9915">
      <c r="A9915" s="4">
        <v>1296.0</v>
      </c>
      <c r="B9915" s="5" t="s">
        <v>50405</v>
      </c>
      <c r="C9915" s="5" t="s">
        <v>50406</v>
      </c>
      <c r="D9915" s="6" t="s">
        <v>50213</v>
      </c>
      <c r="E9915" s="5" t="s">
        <v>49928</v>
      </c>
      <c r="F9915" s="5" t="s">
        <v>49928</v>
      </c>
      <c r="G9915" s="6" t="s">
        <v>50407</v>
      </c>
      <c r="H9915" s="7" t="s">
        <v>50408</v>
      </c>
      <c r="I9915" s="8" t="str">
        <f t="shared" si="112"/>
        <v>deunie.com</v>
      </c>
      <c r="J9915" s="5" t="s">
        <v>108</v>
      </c>
      <c r="K9915" s="4" t="s">
        <v>42</v>
      </c>
    </row>
    <row r="9916">
      <c r="A9916" s="4">
        <v>1295.0</v>
      </c>
      <c r="B9916" s="5" t="s">
        <v>50409</v>
      </c>
      <c r="C9916" s="5" t="s">
        <v>50410</v>
      </c>
      <c r="D9916" s="6" t="s">
        <v>50148</v>
      </c>
      <c r="E9916" s="5" t="s">
        <v>49928</v>
      </c>
      <c r="F9916" s="5" t="s">
        <v>49928</v>
      </c>
      <c r="G9916" s="6" t="s">
        <v>50411</v>
      </c>
      <c r="H9916" s="5" t="s">
        <v>50412</v>
      </c>
      <c r="I9916" s="9" t="s">
        <v>50413</v>
      </c>
      <c r="J9916" s="5" t="s">
        <v>108</v>
      </c>
      <c r="K9916" s="5" t="s">
        <v>711</v>
      </c>
    </row>
    <row r="9917">
      <c r="A9917" s="4">
        <v>1294.0</v>
      </c>
      <c r="B9917" s="5" t="s">
        <v>50414</v>
      </c>
      <c r="C9917" s="5" t="s">
        <v>50415</v>
      </c>
      <c r="D9917" s="6" t="s">
        <v>50148</v>
      </c>
      <c r="E9917" s="5" t="s">
        <v>49928</v>
      </c>
      <c r="F9917" s="5" t="s">
        <v>49928</v>
      </c>
      <c r="G9917" s="6" t="s">
        <v>50416</v>
      </c>
      <c r="H9917" s="5" t="s">
        <v>50417</v>
      </c>
      <c r="I9917" s="8" t="s">
        <v>50418</v>
      </c>
      <c r="J9917" s="5" t="s">
        <v>93</v>
      </c>
      <c r="K9917" s="4" t="s">
        <v>42</v>
      </c>
    </row>
    <row r="9918">
      <c r="A9918" s="4">
        <v>1293.0</v>
      </c>
      <c r="B9918" s="5" t="s">
        <v>50419</v>
      </c>
      <c r="C9918" s="5" t="s">
        <v>50420</v>
      </c>
      <c r="D9918" s="6" t="s">
        <v>50158</v>
      </c>
      <c r="E9918" s="5" t="s">
        <v>49928</v>
      </c>
      <c r="F9918" s="5" t="s">
        <v>49928</v>
      </c>
      <c r="G9918" s="6" t="s">
        <v>50421</v>
      </c>
      <c r="H9918" s="5" t="s">
        <v>50422</v>
      </c>
      <c r="I9918" s="8" t="s">
        <v>50423</v>
      </c>
      <c r="J9918" s="5" t="s">
        <v>18</v>
      </c>
      <c r="K9918" s="5" t="s">
        <v>5320</v>
      </c>
    </row>
    <row r="9919">
      <c r="A9919" s="4">
        <v>12183.0</v>
      </c>
      <c r="B9919" s="5" t="s">
        <v>50424</v>
      </c>
      <c r="C9919" s="5" t="s">
        <v>50425</v>
      </c>
      <c r="D9919" s="6" t="s">
        <v>50426</v>
      </c>
      <c r="E9919" s="5" t="s">
        <v>50427</v>
      </c>
      <c r="F9919" s="5" t="s">
        <v>49928</v>
      </c>
      <c r="G9919" s="12" t="s">
        <v>50428</v>
      </c>
      <c r="H9919" s="5" t="s">
        <v>50429</v>
      </c>
      <c r="I9919" s="8" t="s">
        <v>50430</v>
      </c>
      <c r="J9919" s="5" t="s">
        <v>93</v>
      </c>
      <c r="K9919" s="5" t="s">
        <v>184</v>
      </c>
    </row>
    <row r="9920">
      <c r="A9920" s="4">
        <v>1292.0</v>
      </c>
      <c r="B9920" s="5" t="s">
        <v>50431</v>
      </c>
      <c r="C9920" s="5" t="s">
        <v>50432</v>
      </c>
      <c r="D9920" s="6" t="s">
        <v>42747</v>
      </c>
      <c r="E9920" s="5" t="s">
        <v>42748</v>
      </c>
      <c r="F9920" s="5" t="s">
        <v>16051</v>
      </c>
      <c r="G9920" s="6" t="s">
        <v>50433</v>
      </c>
      <c r="H9920" s="5" t="s">
        <v>50434</v>
      </c>
      <c r="I9920" s="8" t="s">
        <v>50435</v>
      </c>
      <c r="J9920" s="5" t="s">
        <v>108</v>
      </c>
      <c r="K9920" s="4" t="s">
        <v>42</v>
      </c>
    </row>
    <row r="9921">
      <c r="A9921" s="4">
        <v>1291.0</v>
      </c>
      <c r="B9921" s="5" t="s">
        <v>50436</v>
      </c>
      <c r="C9921" s="5" t="s">
        <v>50437</v>
      </c>
      <c r="D9921" s="6" t="s">
        <v>16049</v>
      </c>
      <c r="E9921" s="5" t="s">
        <v>16050</v>
      </c>
      <c r="F9921" s="5" t="s">
        <v>16051</v>
      </c>
      <c r="G9921" s="6" t="s">
        <v>50438</v>
      </c>
      <c r="H9921" s="5" t="s">
        <v>50439</v>
      </c>
      <c r="I9921" s="8" t="s">
        <v>46621</v>
      </c>
      <c r="J9921" s="5" t="s">
        <v>108</v>
      </c>
      <c r="K9921" s="5" t="s">
        <v>10318</v>
      </c>
    </row>
    <row r="9922">
      <c r="A9922" s="4">
        <v>1290.0</v>
      </c>
      <c r="B9922" s="5" t="s">
        <v>50440</v>
      </c>
      <c r="C9922" s="5" t="s">
        <v>50441</v>
      </c>
      <c r="D9922" s="6" t="s">
        <v>50442</v>
      </c>
      <c r="E9922" s="5" t="s">
        <v>50443</v>
      </c>
      <c r="F9922" s="5" t="s">
        <v>16051</v>
      </c>
      <c r="G9922" s="6" t="s">
        <v>50444</v>
      </c>
      <c r="H9922" s="7" t="s">
        <v>50445</v>
      </c>
      <c r="I9922" s="8" t="str">
        <f t="shared" ref="I9922:I9923" si="113">LOWER(SUBSTITUTE(SUBSTITUTE(SUBSTITUTE(SUBSTITUTE(SUBSTITUTE(SUBSTITUTE(SUBSTITUTE(B9922,"S.L.",""),"SL",""),"S.A.",""),"SA","")," ",""),".",""),",",""))&amp;".com"</f>
        <v>tenerifetour.com</v>
      </c>
      <c r="J9922" s="5" t="s">
        <v>42</v>
      </c>
      <c r="K9922" s="5" t="s">
        <v>529</v>
      </c>
    </row>
    <row r="9923">
      <c r="A9923" s="4">
        <v>1289.0</v>
      </c>
      <c r="B9923" s="5" t="s">
        <v>50446</v>
      </c>
      <c r="C9923" s="5" t="s">
        <v>50447</v>
      </c>
      <c r="D9923" s="6" t="s">
        <v>50448</v>
      </c>
      <c r="E9923" s="5" t="s">
        <v>42748</v>
      </c>
      <c r="F9923" s="5" t="s">
        <v>16051</v>
      </c>
      <c r="G9923" s="6" t="s">
        <v>50449</v>
      </c>
      <c r="H9923" s="7" t="s">
        <v>50450</v>
      </c>
      <c r="I9923" s="8" t="str">
        <f t="shared" si="113"/>
        <v>hotelparadisepark.com</v>
      </c>
      <c r="J9923" s="5" t="s">
        <v>18</v>
      </c>
      <c r="K9923" s="4" t="s">
        <v>42</v>
      </c>
    </row>
    <row r="9924">
      <c r="A9924" s="4">
        <v>1288.0</v>
      </c>
      <c r="B9924" s="5" t="s">
        <v>50451</v>
      </c>
      <c r="C9924" s="5" t="s">
        <v>50452</v>
      </c>
      <c r="D9924" s="6" t="s">
        <v>50453</v>
      </c>
      <c r="E9924" s="5" t="s">
        <v>50454</v>
      </c>
      <c r="F9924" s="5" t="s">
        <v>16051</v>
      </c>
      <c r="G9924" s="6" t="s">
        <v>50455</v>
      </c>
      <c r="H9924" s="5" t="s">
        <v>50456</v>
      </c>
      <c r="I9924" s="8" t="s">
        <v>50457</v>
      </c>
      <c r="J9924" s="5" t="s">
        <v>18</v>
      </c>
      <c r="K9924" s="5" t="s">
        <v>679</v>
      </c>
    </row>
    <row r="9925">
      <c r="A9925" s="4">
        <v>1286.0</v>
      </c>
      <c r="B9925" s="5" t="s">
        <v>50458</v>
      </c>
      <c r="C9925" s="5" t="s">
        <v>50459</v>
      </c>
      <c r="D9925" s="6" t="s">
        <v>50460</v>
      </c>
      <c r="E9925" s="5" t="s">
        <v>50454</v>
      </c>
      <c r="F9925" s="5" t="s">
        <v>16051</v>
      </c>
      <c r="G9925" s="6" t="s">
        <v>50461</v>
      </c>
      <c r="H9925" s="5" t="s">
        <v>50462</v>
      </c>
      <c r="I9925" s="8" t="s">
        <v>50463</v>
      </c>
      <c r="J9925" s="5" t="s">
        <v>108</v>
      </c>
      <c r="K9925" s="4" t="s">
        <v>42</v>
      </c>
    </row>
    <row r="9926">
      <c r="A9926" s="4">
        <v>1287.0</v>
      </c>
      <c r="B9926" s="5" t="s">
        <v>50464</v>
      </c>
      <c r="C9926" s="5" t="s">
        <v>50465</v>
      </c>
      <c r="D9926" s="6" t="s">
        <v>50460</v>
      </c>
      <c r="E9926" s="5" t="s">
        <v>50454</v>
      </c>
      <c r="F9926" s="5" t="s">
        <v>16051</v>
      </c>
      <c r="G9926" s="6" t="s">
        <v>50461</v>
      </c>
      <c r="H9926" s="5" t="s">
        <v>50462</v>
      </c>
      <c r="I9926" s="8" t="s">
        <v>50466</v>
      </c>
      <c r="J9926" s="5" t="s">
        <v>42</v>
      </c>
      <c r="K9926" s="5" t="s">
        <v>280</v>
      </c>
    </row>
    <row r="9927">
      <c r="A9927" s="4">
        <v>1285.0</v>
      </c>
      <c r="B9927" s="5" t="s">
        <v>50467</v>
      </c>
      <c r="C9927" s="5" t="s">
        <v>50468</v>
      </c>
      <c r="D9927" s="6" t="s">
        <v>50453</v>
      </c>
      <c r="E9927" s="5" t="s">
        <v>50454</v>
      </c>
      <c r="F9927" s="5" t="s">
        <v>16051</v>
      </c>
      <c r="G9927" s="6" t="s">
        <v>50469</v>
      </c>
      <c r="H9927" s="7" t="s">
        <v>50470</v>
      </c>
      <c r="I9927" s="8" t="str">
        <f>LOWER(SUBSTITUTE(SUBSTITUTE(SUBSTITUTE(SUBSTITUTE(SUBSTITUTE(SUBSTITUTE(SUBSTITUTE(B9927,"S.L.",""),"SL",""),"S.A.",""),"SA","")," ",""),".",""),",",""))&amp;".com"</f>
        <v>inversionesturisticashermigua.com</v>
      </c>
      <c r="J9927" s="5" t="s">
        <v>93</v>
      </c>
      <c r="K9927" s="4" t="s">
        <v>42</v>
      </c>
    </row>
    <row r="9928">
      <c r="A9928" s="4">
        <v>1284.0</v>
      </c>
      <c r="B9928" s="5" t="s">
        <v>50471</v>
      </c>
      <c r="C9928" s="5" t="s">
        <v>50472</v>
      </c>
      <c r="D9928" s="6" t="s">
        <v>50473</v>
      </c>
      <c r="E9928" s="5" t="s">
        <v>50474</v>
      </c>
      <c r="F9928" s="5" t="s">
        <v>16051</v>
      </c>
      <c r="G9928" s="6" t="s">
        <v>50475</v>
      </c>
      <c r="H9928" s="5" t="s">
        <v>50476</v>
      </c>
      <c r="I9928" s="9" t="s">
        <v>50477</v>
      </c>
      <c r="J9928" s="5" t="s">
        <v>42</v>
      </c>
      <c r="K9928" s="4" t="s">
        <v>42</v>
      </c>
    </row>
    <row r="9929">
      <c r="A9929" s="4">
        <v>1283.0</v>
      </c>
      <c r="B9929" s="5" t="s">
        <v>50478</v>
      </c>
      <c r="C9929" s="5" t="s">
        <v>50479</v>
      </c>
      <c r="D9929" s="6" t="s">
        <v>50480</v>
      </c>
      <c r="E9929" s="5" t="s">
        <v>50481</v>
      </c>
      <c r="F9929" s="5" t="s">
        <v>16051</v>
      </c>
      <c r="G9929" s="6" t="s">
        <v>50482</v>
      </c>
      <c r="H9929" s="7" t="s">
        <v>50483</v>
      </c>
      <c r="I9929" s="8" t="str">
        <f>LOWER(SUBSTITUTE(SUBSTITUTE(SUBSTITUTE(SUBSTITUTE(SUBSTITUTE(SUBSTITUTE(SUBSTITUTE(B9929,"S.L.",""),"SL",""),"S.A.",""),"SA","")," ",""),".",""),",",""))&amp;".com"</f>
        <v>hotelgarajonay.com</v>
      </c>
      <c r="J9929" s="5" t="s">
        <v>42</v>
      </c>
      <c r="K9929" s="5" t="s">
        <v>1985</v>
      </c>
    </row>
    <row r="9930">
      <c r="A9930" s="4">
        <v>1282.0</v>
      </c>
      <c r="B9930" s="5" t="s">
        <v>50484</v>
      </c>
      <c r="C9930" s="5" t="s">
        <v>50485</v>
      </c>
      <c r="D9930" s="6" t="s">
        <v>50480</v>
      </c>
      <c r="E9930" s="5" t="s">
        <v>50481</v>
      </c>
      <c r="F9930" s="5" t="s">
        <v>16051</v>
      </c>
      <c r="G9930" s="6" t="s">
        <v>50486</v>
      </c>
      <c r="H9930" s="5" t="s">
        <v>50487</v>
      </c>
      <c r="I9930" s="8" t="s">
        <v>50488</v>
      </c>
      <c r="J9930" s="5" t="s">
        <v>42</v>
      </c>
      <c r="K9930" s="4" t="s">
        <v>42</v>
      </c>
    </row>
    <row r="9931">
      <c r="A9931" s="4">
        <v>1281.0</v>
      </c>
      <c r="B9931" s="5" t="s">
        <v>50489</v>
      </c>
      <c r="C9931" s="5" t="s">
        <v>50490</v>
      </c>
      <c r="D9931" s="6" t="s">
        <v>50480</v>
      </c>
      <c r="E9931" s="5" t="s">
        <v>50481</v>
      </c>
      <c r="F9931" s="5" t="s">
        <v>16051</v>
      </c>
      <c r="G9931" s="6" t="s">
        <v>50491</v>
      </c>
      <c r="H9931" s="5" t="s">
        <v>50492</v>
      </c>
      <c r="I9931" s="8" t="s">
        <v>493</v>
      </c>
      <c r="J9931" s="5" t="s">
        <v>42</v>
      </c>
      <c r="K9931" s="5" t="s">
        <v>1014</v>
      </c>
    </row>
    <row r="9932">
      <c r="A9932" s="4">
        <v>1280.0</v>
      </c>
      <c r="B9932" s="5" t="s">
        <v>50493</v>
      </c>
      <c r="C9932" s="5" t="s">
        <v>50494</v>
      </c>
      <c r="D9932" s="6" t="s">
        <v>50480</v>
      </c>
      <c r="E9932" s="5" t="s">
        <v>50481</v>
      </c>
      <c r="F9932" s="5" t="s">
        <v>16051</v>
      </c>
      <c r="G9932" s="6" t="s">
        <v>50495</v>
      </c>
      <c r="H9932" s="5" t="s">
        <v>50496</v>
      </c>
      <c r="I9932" s="8" t="s">
        <v>50497</v>
      </c>
      <c r="J9932" s="5" t="s">
        <v>18</v>
      </c>
      <c r="K9932" s="5" t="s">
        <v>1685</v>
      </c>
    </row>
    <row r="9933">
      <c r="A9933" s="4">
        <v>1279.0</v>
      </c>
      <c r="B9933" s="5" t="s">
        <v>50498</v>
      </c>
      <c r="C9933" s="5" t="s">
        <v>50499</v>
      </c>
      <c r="D9933" s="6" t="s">
        <v>50500</v>
      </c>
      <c r="E9933" s="5" t="s">
        <v>16051</v>
      </c>
      <c r="F9933" s="5" t="s">
        <v>16051</v>
      </c>
      <c r="G9933" s="6" t="s">
        <v>50501</v>
      </c>
      <c r="H9933" s="5" t="s">
        <v>50502</v>
      </c>
      <c r="I9933" s="9" t="s">
        <v>50503</v>
      </c>
      <c r="J9933" s="5" t="s">
        <v>93</v>
      </c>
      <c r="K9933" s="5" t="s">
        <v>52</v>
      </c>
    </row>
    <row r="9934">
      <c r="A9934" s="4">
        <v>1278.0</v>
      </c>
      <c r="B9934" s="5" t="s">
        <v>50504</v>
      </c>
      <c r="C9934" s="5" t="s">
        <v>50505</v>
      </c>
      <c r="D9934" s="6" t="s">
        <v>50480</v>
      </c>
      <c r="E9934" s="5" t="s">
        <v>50481</v>
      </c>
      <c r="F9934" s="5" t="s">
        <v>16051</v>
      </c>
      <c r="G9934" s="6" t="s">
        <v>50506</v>
      </c>
      <c r="H9934" s="5" t="s">
        <v>50507</v>
      </c>
      <c r="I9934" s="8" t="s">
        <v>50508</v>
      </c>
      <c r="J9934" s="5" t="s">
        <v>108</v>
      </c>
      <c r="K9934" s="5" t="s">
        <v>254</v>
      </c>
    </row>
    <row r="9935">
      <c r="A9935" s="4">
        <v>1277.0</v>
      </c>
      <c r="B9935" s="5" t="s">
        <v>50509</v>
      </c>
      <c r="C9935" s="5" t="s">
        <v>50510</v>
      </c>
      <c r="D9935" s="6" t="s">
        <v>50511</v>
      </c>
      <c r="E9935" s="5" t="s">
        <v>50512</v>
      </c>
      <c r="F9935" s="5" t="s">
        <v>16051</v>
      </c>
      <c r="G9935" s="6" t="s">
        <v>50513</v>
      </c>
      <c r="H9935" s="7" t="s">
        <v>50514</v>
      </c>
      <c r="I9935" s="8" t="s">
        <v>50515</v>
      </c>
      <c r="J9935" s="5" t="s">
        <v>51</v>
      </c>
      <c r="K9935" s="5" t="s">
        <v>5713</v>
      </c>
    </row>
    <row r="9936">
      <c r="A9936" s="4">
        <v>1276.0</v>
      </c>
      <c r="B9936" s="5" t="s">
        <v>50516</v>
      </c>
      <c r="C9936" s="5" t="s">
        <v>50517</v>
      </c>
      <c r="D9936" s="6" t="s">
        <v>50518</v>
      </c>
      <c r="E9936" s="5" t="s">
        <v>50519</v>
      </c>
      <c r="F9936" s="5" t="s">
        <v>16051</v>
      </c>
      <c r="G9936" s="6" t="s">
        <v>50520</v>
      </c>
      <c r="H9936" s="5" t="s">
        <v>35027</v>
      </c>
      <c r="I9936" s="8" t="s">
        <v>17020</v>
      </c>
      <c r="J9936" s="5" t="s">
        <v>42</v>
      </c>
      <c r="K9936" s="5" t="s">
        <v>14078</v>
      </c>
    </row>
    <row r="9937">
      <c r="A9937" s="4">
        <v>1275.0</v>
      </c>
      <c r="B9937" s="5" t="s">
        <v>50521</v>
      </c>
      <c r="C9937" s="5" t="s">
        <v>50522</v>
      </c>
      <c r="D9937" s="6" t="s">
        <v>50518</v>
      </c>
      <c r="E9937" s="5" t="s">
        <v>50519</v>
      </c>
      <c r="F9937" s="5" t="s">
        <v>16051</v>
      </c>
      <c r="G9937" s="6" t="s">
        <v>50523</v>
      </c>
      <c r="H9937" s="5" t="s">
        <v>50524</v>
      </c>
      <c r="I9937" s="8" t="s">
        <v>50525</v>
      </c>
      <c r="J9937" s="5" t="s">
        <v>42</v>
      </c>
      <c r="K9937" s="4" t="s">
        <v>42</v>
      </c>
    </row>
    <row r="9938">
      <c r="A9938" s="4">
        <v>1274.0</v>
      </c>
      <c r="B9938" s="5" t="s">
        <v>50526</v>
      </c>
      <c r="C9938" s="5" t="s">
        <v>50527</v>
      </c>
      <c r="D9938" s="6" t="s">
        <v>50518</v>
      </c>
      <c r="E9938" s="5" t="s">
        <v>50519</v>
      </c>
      <c r="F9938" s="5" t="s">
        <v>16051</v>
      </c>
      <c r="G9938" s="6" t="s">
        <v>50528</v>
      </c>
      <c r="H9938" s="5" t="s">
        <v>20292</v>
      </c>
      <c r="I9938" s="8" t="s">
        <v>20288</v>
      </c>
      <c r="J9938" s="5" t="s">
        <v>42</v>
      </c>
      <c r="K9938" s="5" t="s">
        <v>764</v>
      </c>
    </row>
    <row r="9939">
      <c r="A9939" s="4">
        <v>1273.0</v>
      </c>
      <c r="B9939" s="5" t="s">
        <v>50529</v>
      </c>
      <c r="C9939" s="5" t="s">
        <v>50530</v>
      </c>
      <c r="D9939" s="6" t="s">
        <v>50511</v>
      </c>
      <c r="E9939" s="5" t="s">
        <v>50512</v>
      </c>
      <c r="F9939" s="5" t="s">
        <v>16051</v>
      </c>
      <c r="G9939" s="6" t="s">
        <v>50531</v>
      </c>
      <c r="H9939" s="5" t="s">
        <v>50532</v>
      </c>
      <c r="I9939" s="8" t="s">
        <v>50533</v>
      </c>
      <c r="J9939" s="5" t="s">
        <v>108</v>
      </c>
      <c r="K9939" s="5" t="s">
        <v>260</v>
      </c>
    </row>
    <row r="9940">
      <c r="A9940" s="4">
        <v>1271.0</v>
      </c>
      <c r="B9940" s="5" t="s">
        <v>50534</v>
      </c>
      <c r="C9940" s="5" t="s">
        <v>50535</v>
      </c>
      <c r="D9940" s="6" t="s">
        <v>50518</v>
      </c>
      <c r="E9940" s="5" t="s">
        <v>50519</v>
      </c>
      <c r="F9940" s="5" t="s">
        <v>16051</v>
      </c>
      <c r="G9940" s="6" t="s">
        <v>50536</v>
      </c>
      <c r="H9940" s="5" t="s">
        <v>50537</v>
      </c>
      <c r="I9940" s="8" t="s">
        <v>50538</v>
      </c>
      <c r="J9940" s="5" t="s">
        <v>18</v>
      </c>
      <c r="K9940" s="4" t="s">
        <v>42</v>
      </c>
    </row>
    <row r="9941">
      <c r="A9941" s="4">
        <v>1272.0</v>
      </c>
      <c r="B9941" s="5" t="s">
        <v>50539</v>
      </c>
      <c r="C9941" s="5" t="s">
        <v>50540</v>
      </c>
      <c r="D9941" s="6" t="s">
        <v>50518</v>
      </c>
      <c r="E9941" s="5" t="s">
        <v>50519</v>
      </c>
      <c r="F9941" s="5" t="s">
        <v>16051</v>
      </c>
      <c r="G9941" s="6" t="s">
        <v>50536</v>
      </c>
      <c r="H9941" s="5" t="s">
        <v>50541</v>
      </c>
      <c r="I9941" s="8" t="s">
        <v>16045</v>
      </c>
      <c r="J9941" s="5" t="s">
        <v>18</v>
      </c>
      <c r="K9941" s="5" t="s">
        <v>46535</v>
      </c>
    </row>
    <row r="9942">
      <c r="A9942" s="4">
        <v>1270.0</v>
      </c>
      <c r="B9942" s="5" t="s">
        <v>50542</v>
      </c>
      <c r="C9942" s="5" t="s">
        <v>50543</v>
      </c>
      <c r="D9942" s="6" t="s">
        <v>50518</v>
      </c>
      <c r="E9942" s="5" t="s">
        <v>50519</v>
      </c>
      <c r="F9942" s="5" t="s">
        <v>16051</v>
      </c>
      <c r="G9942" s="6" t="s">
        <v>50544</v>
      </c>
      <c r="H9942" s="5" t="s">
        <v>50545</v>
      </c>
      <c r="I9942" s="8" t="s">
        <v>50546</v>
      </c>
      <c r="J9942" s="5" t="s">
        <v>18</v>
      </c>
      <c r="K9942" s="4" t="s">
        <v>42</v>
      </c>
    </row>
    <row r="9943">
      <c r="A9943" s="4">
        <v>1269.0</v>
      </c>
      <c r="B9943" s="5" t="s">
        <v>50547</v>
      </c>
      <c r="C9943" s="5" t="s">
        <v>50548</v>
      </c>
      <c r="D9943" s="6" t="s">
        <v>50518</v>
      </c>
      <c r="E9943" s="5" t="s">
        <v>50519</v>
      </c>
      <c r="F9943" s="5" t="s">
        <v>16051</v>
      </c>
      <c r="G9943" s="6" t="s">
        <v>50549</v>
      </c>
      <c r="H9943" s="5" t="s">
        <v>50550</v>
      </c>
      <c r="I9943" s="8" t="s">
        <v>50551</v>
      </c>
      <c r="J9943" s="5" t="s">
        <v>42</v>
      </c>
      <c r="K9943" s="4" t="s">
        <v>42</v>
      </c>
    </row>
    <row r="9944">
      <c r="A9944" s="4">
        <v>1268.0</v>
      </c>
      <c r="B9944" s="5" t="s">
        <v>50552</v>
      </c>
      <c r="C9944" s="5" t="s">
        <v>50553</v>
      </c>
      <c r="D9944" s="6" t="s">
        <v>50511</v>
      </c>
      <c r="E9944" s="5" t="s">
        <v>50512</v>
      </c>
      <c r="F9944" s="5" t="s">
        <v>16051</v>
      </c>
      <c r="G9944" s="6" t="s">
        <v>50554</v>
      </c>
      <c r="H9944" s="7" t="s">
        <v>50555</v>
      </c>
      <c r="I9944" s="4" t="str">
        <f>LOWER(SUBSTITUTE(SUBSTITUTE(SUBSTITUTE(SUBSTITUTE(SUBSTITUTE(SUBSTITUTE(SUBSTITUTE(B9944,"S.L.",""),"SL",""),"S.A.",""),"SA","")," ",""),".",""),",",""))&amp;".com"</f>
        <v>ibhbahíaflamingo.com</v>
      </c>
      <c r="J9944" s="5" t="s">
        <v>18</v>
      </c>
      <c r="K9944" s="5" t="s">
        <v>5310</v>
      </c>
    </row>
    <row r="9945">
      <c r="A9945" s="4">
        <v>1266.0</v>
      </c>
      <c r="B9945" s="5" t="s">
        <v>50556</v>
      </c>
      <c r="C9945" s="5" t="s">
        <v>50557</v>
      </c>
      <c r="D9945" s="6" t="s">
        <v>15936</v>
      </c>
      <c r="E9945" s="5" t="s">
        <v>16504</v>
      </c>
      <c r="F9945" s="5" t="s">
        <v>15938</v>
      </c>
      <c r="G9945" s="6" t="s">
        <v>50558</v>
      </c>
      <c r="H9945" s="5" t="s">
        <v>50559</v>
      </c>
      <c r="I9945" s="8" t="s">
        <v>16153</v>
      </c>
      <c r="J9945" s="5" t="s">
        <v>108</v>
      </c>
      <c r="K9945" s="4" t="s">
        <v>42</v>
      </c>
    </row>
    <row r="9946">
      <c r="A9946" s="4">
        <v>1267.0</v>
      </c>
      <c r="B9946" s="5" t="s">
        <v>50560</v>
      </c>
      <c r="C9946" s="5" t="s">
        <v>50561</v>
      </c>
      <c r="D9946" s="6" t="s">
        <v>50518</v>
      </c>
      <c r="E9946" s="5" t="s">
        <v>50519</v>
      </c>
      <c r="F9946" s="5" t="s">
        <v>16051</v>
      </c>
      <c r="G9946" s="6" t="s">
        <v>50558</v>
      </c>
      <c r="H9946" s="5" t="s">
        <v>16152</v>
      </c>
      <c r="I9946" s="8" t="s">
        <v>16153</v>
      </c>
      <c r="J9946" s="5" t="s">
        <v>93</v>
      </c>
      <c r="K9946" s="5" t="s">
        <v>9767</v>
      </c>
    </row>
    <row r="9947">
      <c r="A9947" s="4">
        <v>1265.0</v>
      </c>
      <c r="B9947" s="5" t="s">
        <v>50562</v>
      </c>
      <c r="C9947" s="5" t="s">
        <v>50563</v>
      </c>
      <c r="D9947" s="6" t="s">
        <v>50518</v>
      </c>
      <c r="E9947" s="5" t="s">
        <v>50519</v>
      </c>
      <c r="F9947" s="5" t="s">
        <v>16051</v>
      </c>
      <c r="G9947" s="6" t="s">
        <v>50564</v>
      </c>
      <c r="H9947" s="5" t="s">
        <v>50565</v>
      </c>
      <c r="I9947" s="8" t="s">
        <v>50566</v>
      </c>
      <c r="J9947" s="5" t="s">
        <v>42</v>
      </c>
      <c r="K9947" s="5" t="s">
        <v>19544</v>
      </c>
    </row>
    <row r="9948">
      <c r="A9948" s="4">
        <v>1264.0</v>
      </c>
      <c r="B9948" s="5" t="s">
        <v>50567</v>
      </c>
      <c r="C9948" s="5" t="s">
        <v>50568</v>
      </c>
      <c r="D9948" s="6" t="s">
        <v>50569</v>
      </c>
      <c r="E9948" s="5" t="s">
        <v>16051</v>
      </c>
      <c r="F9948" s="5" t="s">
        <v>16051</v>
      </c>
      <c r="G9948" s="6" t="s">
        <v>50570</v>
      </c>
      <c r="H9948" s="5" t="s">
        <v>50571</v>
      </c>
      <c r="I9948" s="9" t="s">
        <v>50572</v>
      </c>
      <c r="J9948" s="5" t="s">
        <v>108</v>
      </c>
      <c r="K9948" s="5" t="s">
        <v>1086</v>
      </c>
    </row>
    <row r="9949">
      <c r="A9949" s="4">
        <v>1263.0</v>
      </c>
      <c r="B9949" s="5" t="s">
        <v>50573</v>
      </c>
      <c r="C9949" s="5" t="s">
        <v>50574</v>
      </c>
      <c r="D9949" s="6" t="s">
        <v>50575</v>
      </c>
      <c r="E9949" s="5" t="s">
        <v>26302</v>
      </c>
      <c r="F9949" s="5" t="s">
        <v>16051</v>
      </c>
      <c r="G9949" s="6" t="s">
        <v>50576</v>
      </c>
      <c r="H9949" s="5" t="s">
        <v>50577</v>
      </c>
      <c r="I9949" s="4" t="s">
        <v>50578</v>
      </c>
      <c r="J9949" s="5" t="s">
        <v>42</v>
      </c>
      <c r="K9949" s="4" t="s">
        <v>42</v>
      </c>
    </row>
    <row r="9950">
      <c r="A9950" s="4">
        <v>1262.0</v>
      </c>
      <c r="B9950" s="5" t="s">
        <v>50579</v>
      </c>
      <c r="C9950" s="5" t="s">
        <v>50580</v>
      </c>
      <c r="D9950" s="6" t="s">
        <v>50581</v>
      </c>
      <c r="E9950" s="5" t="s">
        <v>26302</v>
      </c>
      <c r="F9950" s="5" t="s">
        <v>16051</v>
      </c>
      <c r="G9950" s="6" t="s">
        <v>50582</v>
      </c>
      <c r="H9950" s="22" t="s">
        <v>50583</v>
      </c>
      <c r="I9950" s="8" t="s">
        <v>50584</v>
      </c>
      <c r="J9950" s="5" t="s">
        <v>42</v>
      </c>
      <c r="K9950" s="4" t="s">
        <v>42</v>
      </c>
    </row>
    <row r="9951">
      <c r="A9951" s="4">
        <v>1261.0</v>
      </c>
      <c r="B9951" s="5" t="s">
        <v>50585</v>
      </c>
      <c r="C9951" s="5" t="s">
        <v>50586</v>
      </c>
      <c r="D9951" s="6" t="s">
        <v>50518</v>
      </c>
      <c r="E9951" s="5" t="s">
        <v>50519</v>
      </c>
      <c r="F9951" s="5" t="s">
        <v>16051</v>
      </c>
      <c r="G9951" s="6" t="s">
        <v>50587</v>
      </c>
      <c r="H9951" s="22" t="s">
        <v>50588</v>
      </c>
      <c r="I9951" s="8" t="s">
        <v>50589</v>
      </c>
      <c r="J9951" s="5" t="s">
        <v>108</v>
      </c>
      <c r="K9951" s="5" t="s">
        <v>294</v>
      </c>
    </row>
    <row r="9952">
      <c r="A9952" s="4">
        <v>1260.0</v>
      </c>
      <c r="B9952" s="5" t="s">
        <v>50590</v>
      </c>
      <c r="C9952" s="5" t="s">
        <v>50591</v>
      </c>
      <c r="D9952" s="6" t="s">
        <v>50511</v>
      </c>
      <c r="E9952" s="5" t="s">
        <v>50512</v>
      </c>
      <c r="F9952" s="5" t="s">
        <v>16051</v>
      </c>
      <c r="G9952" s="6" t="s">
        <v>50592</v>
      </c>
      <c r="H9952" s="5" t="s">
        <v>50593</v>
      </c>
      <c r="I9952" s="8" t="s">
        <v>50594</v>
      </c>
      <c r="J9952" s="5" t="s">
        <v>108</v>
      </c>
      <c r="K9952" s="5" t="s">
        <v>553</v>
      </c>
    </row>
    <row r="9953">
      <c r="A9953" s="4">
        <v>1259.0</v>
      </c>
      <c r="B9953" s="5" t="s">
        <v>50595</v>
      </c>
      <c r="C9953" s="5" t="s">
        <v>50596</v>
      </c>
      <c r="D9953" s="6" t="s">
        <v>50597</v>
      </c>
      <c r="E9953" s="5" t="s">
        <v>50474</v>
      </c>
      <c r="F9953" s="5" t="s">
        <v>16051</v>
      </c>
      <c r="G9953" s="6" t="s">
        <v>50598</v>
      </c>
      <c r="H9953" s="5" t="s">
        <v>50599</v>
      </c>
      <c r="I9953" s="8" t="s">
        <v>50600</v>
      </c>
      <c r="J9953" s="5" t="s">
        <v>108</v>
      </c>
      <c r="K9953" s="4" t="s">
        <v>42</v>
      </c>
    </row>
    <row r="9954">
      <c r="A9954" s="4">
        <v>1258.0</v>
      </c>
      <c r="B9954" s="5" t="s">
        <v>255</v>
      </c>
      <c r="C9954" s="5" t="s">
        <v>50601</v>
      </c>
      <c r="D9954" s="6" t="s">
        <v>50602</v>
      </c>
      <c r="E9954" s="5" t="s">
        <v>50603</v>
      </c>
      <c r="F9954" s="5" t="s">
        <v>16051</v>
      </c>
      <c r="G9954" s="6" t="s">
        <v>50604</v>
      </c>
      <c r="H9954" s="5" t="s">
        <v>50605</v>
      </c>
      <c r="I9954" s="8" t="s">
        <v>50606</v>
      </c>
      <c r="J9954" s="5" t="s">
        <v>108</v>
      </c>
      <c r="K9954" s="5" t="s">
        <v>1495</v>
      </c>
    </row>
    <row r="9955">
      <c r="A9955" s="4">
        <v>1257.0</v>
      </c>
      <c r="B9955" s="5" t="s">
        <v>50607</v>
      </c>
      <c r="C9955" s="5" t="s">
        <v>50608</v>
      </c>
      <c r="D9955" s="6" t="s">
        <v>50602</v>
      </c>
      <c r="E9955" s="5" t="s">
        <v>50603</v>
      </c>
      <c r="F9955" s="5" t="s">
        <v>16051</v>
      </c>
      <c r="G9955" s="6" t="s">
        <v>50609</v>
      </c>
      <c r="H9955" s="22" t="s">
        <v>50610</v>
      </c>
      <c r="I9955" s="8" t="s">
        <v>50611</v>
      </c>
      <c r="J9955" s="5" t="s">
        <v>18</v>
      </c>
      <c r="K9955" s="4" t="s">
        <v>42</v>
      </c>
    </row>
    <row r="9956">
      <c r="A9956" s="4">
        <v>1256.0</v>
      </c>
      <c r="B9956" s="5" t="s">
        <v>50612</v>
      </c>
      <c r="C9956" s="5" t="s">
        <v>50613</v>
      </c>
      <c r="D9956" s="6" t="s">
        <v>50614</v>
      </c>
      <c r="E9956" s="5" t="s">
        <v>50615</v>
      </c>
      <c r="F9956" s="5" t="s">
        <v>16051</v>
      </c>
      <c r="G9956" s="6" t="s">
        <v>50616</v>
      </c>
      <c r="H9956" s="5" t="s">
        <v>50617</v>
      </c>
      <c r="I9956" s="8" t="s">
        <v>50618</v>
      </c>
      <c r="J9956" s="5" t="s">
        <v>18</v>
      </c>
      <c r="K9956" s="5" t="s">
        <v>74</v>
      </c>
    </row>
    <row r="9957">
      <c r="A9957" s="4">
        <v>1255.0</v>
      </c>
      <c r="B9957" s="5" t="s">
        <v>50619</v>
      </c>
      <c r="C9957" s="5" t="s">
        <v>50620</v>
      </c>
      <c r="D9957" s="6" t="s">
        <v>50614</v>
      </c>
      <c r="E9957" s="5" t="s">
        <v>50615</v>
      </c>
      <c r="F9957" s="5" t="s">
        <v>16051</v>
      </c>
      <c r="G9957" s="6" t="s">
        <v>50621</v>
      </c>
      <c r="H9957" s="5" t="s">
        <v>50622</v>
      </c>
      <c r="I9957" s="8" t="s">
        <v>50623</v>
      </c>
      <c r="J9957" s="5" t="s">
        <v>108</v>
      </c>
      <c r="K9957" s="5" t="s">
        <v>5510</v>
      </c>
    </row>
    <row r="9958">
      <c r="A9958" s="4">
        <v>1254.0</v>
      </c>
      <c r="B9958" s="5" t="s">
        <v>50624</v>
      </c>
      <c r="C9958" s="5" t="s">
        <v>50625</v>
      </c>
      <c r="D9958" s="6" t="s">
        <v>50614</v>
      </c>
      <c r="E9958" s="5" t="s">
        <v>50615</v>
      </c>
      <c r="F9958" s="5" t="s">
        <v>16051</v>
      </c>
      <c r="G9958" s="6" t="s">
        <v>50626</v>
      </c>
      <c r="H9958" s="5" t="s">
        <v>50627</v>
      </c>
      <c r="I9958" s="8" t="s">
        <v>50628</v>
      </c>
      <c r="J9958" s="5" t="s">
        <v>51</v>
      </c>
      <c r="K9958" s="4" t="s">
        <v>42</v>
      </c>
    </row>
    <row r="9959">
      <c r="A9959" s="4">
        <v>1253.0</v>
      </c>
      <c r="B9959" s="5" t="s">
        <v>50629</v>
      </c>
      <c r="C9959" s="5" t="s">
        <v>50630</v>
      </c>
      <c r="D9959" s="6" t="s">
        <v>50631</v>
      </c>
      <c r="E9959" s="5" t="s">
        <v>50632</v>
      </c>
      <c r="F9959" s="5" t="s">
        <v>16051</v>
      </c>
      <c r="G9959" s="6" t="s">
        <v>50633</v>
      </c>
      <c r="H9959" s="5" t="s">
        <v>50634</v>
      </c>
      <c r="I9959" s="8" t="s">
        <v>50635</v>
      </c>
      <c r="J9959" s="5" t="s">
        <v>108</v>
      </c>
      <c r="K9959" s="4" t="s">
        <v>42</v>
      </c>
    </row>
    <row r="9960">
      <c r="A9960" s="4">
        <v>1252.0</v>
      </c>
      <c r="B9960" s="5" t="s">
        <v>50636</v>
      </c>
      <c r="C9960" s="5" t="s">
        <v>50637</v>
      </c>
      <c r="D9960" s="6" t="s">
        <v>50638</v>
      </c>
      <c r="E9960" s="5" t="s">
        <v>50632</v>
      </c>
      <c r="F9960" s="5" t="s">
        <v>16051</v>
      </c>
      <c r="G9960" s="6" t="s">
        <v>50639</v>
      </c>
      <c r="H9960" s="5" t="s">
        <v>50640</v>
      </c>
      <c r="I9960" s="8" t="s">
        <v>50641</v>
      </c>
      <c r="J9960" s="5" t="s">
        <v>42</v>
      </c>
      <c r="K9960" s="5" t="s">
        <v>839</v>
      </c>
    </row>
    <row r="9961">
      <c r="A9961" s="4">
        <v>1251.0</v>
      </c>
      <c r="B9961" s="5" t="s">
        <v>50642</v>
      </c>
      <c r="C9961" s="5" t="s">
        <v>50643</v>
      </c>
      <c r="D9961" s="6" t="s">
        <v>50644</v>
      </c>
      <c r="E9961" s="5" t="s">
        <v>16050</v>
      </c>
      <c r="F9961" s="5" t="s">
        <v>16051</v>
      </c>
      <c r="G9961" s="6" t="s">
        <v>50645</v>
      </c>
      <c r="H9961" s="5" t="s">
        <v>50646</v>
      </c>
      <c r="I9961" s="8" t="s">
        <v>50647</v>
      </c>
      <c r="J9961" s="5" t="s">
        <v>42</v>
      </c>
      <c r="K9961" s="4" t="s">
        <v>42</v>
      </c>
    </row>
    <row r="9962">
      <c r="A9962" s="4">
        <v>1250.0</v>
      </c>
      <c r="B9962" s="5" t="s">
        <v>50648</v>
      </c>
      <c r="C9962" s="5" t="s">
        <v>50649</v>
      </c>
      <c r="D9962" s="6" t="s">
        <v>16049</v>
      </c>
      <c r="E9962" s="5" t="s">
        <v>16050</v>
      </c>
      <c r="F9962" s="5" t="s">
        <v>16051</v>
      </c>
      <c r="G9962" s="6" t="s">
        <v>50650</v>
      </c>
      <c r="H9962" s="5" t="s">
        <v>50651</v>
      </c>
      <c r="I9962" s="8" t="s">
        <v>50647</v>
      </c>
      <c r="J9962" s="5" t="s">
        <v>18</v>
      </c>
      <c r="K9962" s="5" t="s">
        <v>18641</v>
      </c>
    </row>
    <row r="9963">
      <c r="A9963" s="4">
        <v>1249.0</v>
      </c>
      <c r="B9963" s="5" t="s">
        <v>50652</v>
      </c>
      <c r="C9963" s="5" t="s">
        <v>50653</v>
      </c>
      <c r="D9963" s="6" t="s">
        <v>42747</v>
      </c>
      <c r="E9963" s="5" t="s">
        <v>16050</v>
      </c>
      <c r="F9963" s="5" t="s">
        <v>16051</v>
      </c>
      <c r="G9963" s="6" t="s">
        <v>50650</v>
      </c>
      <c r="H9963" s="5" t="s">
        <v>50654</v>
      </c>
      <c r="I9963" s="8" t="s">
        <v>50647</v>
      </c>
      <c r="J9963" s="5" t="s">
        <v>108</v>
      </c>
      <c r="K9963" s="5" t="s">
        <v>1857</v>
      </c>
    </row>
    <row r="9964">
      <c r="A9964" s="4">
        <v>1248.0</v>
      </c>
      <c r="B9964" s="5" t="s">
        <v>50655</v>
      </c>
      <c r="C9964" s="5" t="s">
        <v>50656</v>
      </c>
      <c r="D9964" s="6" t="s">
        <v>42747</v>
      </c>
      <c r="E9964" s="5" t="s">
        <v>42748</v>
      </c>
      <c r="F9964" s="5" t="s">
        <v>16051</v>
      </c>
      <c r="G9964" s="6" t="s">
        <v>50657</v>
      </c>
      <c r="H9964" s="7" t="s">
        <v>50658</v>
      </c>
      <c r="I9964" s="8" t="str">
        <f>LOWER(SUBSTITUTE(SUBSTITUTE(SUBSTITUTE(SUBSTITUTE(SUBSTITUTE(SUBSTITUTE(SUBSTITUTE(B9964,"S.L.",""),"SL",""),"S.A.",""),"SA","")," ",""),".",""),",",""))&amp;".com"</f>
        <v>breogan.com</v>
      </c>
      <c r="J9964" s="5" t="s">
        <v>42</v>
      </c>
      <c r="K9964" s="4" t="s">
        <v>42</v>
      </c>
    </row>
    <row r="9965">
      <c r="A9965" s="4">
        <v>1247.0</v>
      </c>
      <c r="B9965" s="5" t="s">
        <v>50659</v>
      </c>
      <c r="C9965" s="5" t="s">
        <v>50660</v>
      </c>
      <c r="D9965" s="6" t="s">
        <v>42747</v>
      </c>
      <c r="E9965" s="5" t="s">
        <v>42748</v>
      </c>
      <c r="F9965" s="5" t="s">
        <v>16051</v>
      </c>
      <c r="G9965" s="6" t="s">
        <v>50661</v>
      </c>
      <c r="H9965" s="5" t="s">
        <v>50662</v>
      </c>
      <c r="I9965" s="9" t="s">
        <v>50663</v>
      </c>
      <c r="J9965" s="5" t="s">
        <v>51</v>
      </c>
      <c r="K9965" s="5" t="s">
        <v>6053</v>
      </c>
    </row>
    <row r="9966">
      <c r="A9966" s="4">
        <v>1246.0</v>
      </c>
      <c r="B9966" s="5" t="s">
        <v>50664</v>
      </c>
      <c r="C9966" s="5" t="s">
        <v>50665</v>
      </c>
      <c r="D9966" s="6" t="s">
        <v>50448</v>
      </c>
      <c r="E9966" s="5" t="s">
        <v>42748</v>
      </c>
      <c r="F9966" s="5" t="s">
        <v>16051</v>
      </c>
      <c r="G9966" s="6" t="s">
        <v>50666</v>
      </c>
      <c r="H9966" s="7" t="s">
        <v>50667</v>
      </c>
      <c r="I9966" s="4" t="str">
        <f>LOWER(SUBSTITUTE(SUBSTITUTE(SUBSTITUTE(SUBSTITUTE(SUBSTITUTE(SUBSTITUTE(SUBSTITUTE(B9966,"S.L.",""),"SL",""),"S.A.",""),"SA","")," ",""),".",""),",",""))&amp;".com"</f>
        <v>excelhotel&amp;resorts.com</v>
      </c>
      <c r="J9966" s="5" t="s">
        <v>42</v>
      </c>
      <c r="K9966" s="4" t="s">
        <v>42</v>
      </c>
    </row>
    <row r="9967">
      <c r="A9967" s="4">
        <v>1245.0</v>
      </c>
      <c r="B9967" s="5" t="s">
        <v>50668</v>
      </c>
      <c r="C9967" s="5" t="s">
        <v>50669</v>
      </c>
      <c r="D9967" s="6" t="s">
        <v>42747</v>
      </c>
      <c r="E9967" s="5" t="s">
        <v>42748</v>
      </c>
      <c r="F9967" s="5" t="s">
        <v>16051</v>
      </c>
      <c r="G9967" s="6" t="s">
        <v>50670</v>
      </c>
      <c r="H9967" s="5" t="s">
        <v>50671</v>
      </c>
      <c r="I9967" s="8" t="s">
        <v>50672</v>
      </c>
      <c r="J9967" s="5" t="s">
        <v>18</v>
      </c>
      <c r="K9967" s="4" t="s">
        <v>42</v>
      </c>
    </row>
    <row r="9968">
      <c r="A9968" s="4">
        <v>1244.0</v>
      </c>
      <c r="B9968" s="5" t="s">
        <v>50673</v>
      </c>
      <c r="C9968" s="5" t="s">
        <v>50674</v>
      </c>
      <c r="D9968" s="6" t="s">
        <v>50448</v>
      </c>
      <c r="E9968" s="5" t="s">
        <v>42748</v>
      </c>
      <c r="F9968" s="5" t="s">
        <v>16051</v>
      </c>
      <c r="G9968" s="6" t="s">
        <v>50675</v>
      </c>
      <c r="H9968" s="5" t="s">
        <v>50676</v>
      </c>
      <c r="I9968" s="8" t="s">
        <v>50677</v>
      </c>
      <c r="J9968" s="5" t="s">
        <v>42</v>
      </c>
      <c r="K9968" s="5" t="s">
        <v>2513</v>
      </c>
    </row>
    <row r="9969">
      <c r="A9969" s="4">
        <v>1243.0</v>
      </c>
      <c r="B9969" s="5" t="s">
        <v>50678</v>
      </c>
      <c r="C9969" s="5" t="s">
        <v>50679</v>
      </c>
      <c r="D9969" s="6" t="s">
        <v>50448</v>
      </c>
      <c r="E9969" s="5" t="s">
        <v>42748</v>
      </c>
      <c r="F9969" s="5" t="s">
        <v>16051</v>
      </c>
      <c r="G9969" s="6" t="s">
        <v>50680</v>
      </c>
      <c r="H9969" s="5" t="s">
        <v>50681</v>
      </c>
      <c r="I9969" s="8" t="s">
        <v>50682</v>
      </c>
      <c r="J9969" s="5" t="s">
        <v>18</v>
      </c>
      <c r="K9969" s="5" t="s">
        <v>1186</v>
      </c>
    </row>
    <row r="9970">
      <c r="A9970" s="4">
        <v>1242.0</v>
      </c>
      <c r="B9970" s="5" t="s">
        <v>50683</v>
      </c>
      <c r="C9970" s="5" t="s">
        <v>50684</v>
      </c>
      <c r="D9970" s="6" t="s">
        <v>42747</v>
      </c>
      <c r="E9970" s="5" t="s">
        <v>16050</v>
      </c>
      <c r="F9970" s="5" t="s">
        <v>16051</v>
      </c>
      <c r="G9970" s="6" t="s">
        <v>50685</v>
      </c>
      <c r="H9970" s="7" t="s">
        <v>50686</v>
      </c>
      <c r="I9970" s="8" t="str">
        <f>LOWER(SUBSTITUTE(SUBSTITUTE(SUBSTITUTE(SUBSTITUTE(SUBSTITUTE(SUBSTITUTE(SUBSTITUTE(B9970,"S.L.",""),"SL",""),"S.A.",""),"SA","")," ",""),".",""),",",""))&amp;".com"</f>
        <v>maresto.com</v>
      </c>
      <c r="J9970" s="5" t="s">
        <v>42</v>
      </c>
      <c r="K9970" s="4" t="s">
        <v>42</v>
      </c>
    </row>
    <row r="9971">
      <c r="A9971" s="4">
        <v>1241.0</v>
      </c>
      <c r="B9971" s="5" t="s">
        <v>50687</v>
      </c>
      <c r="C9971" s="5" t="s">
        <v>50688</v>
      </c>
      <c r="D9971" s="6" t="s">
        <v>50448</v>
      </c>
      <c r="E9971" s="5" t="s">
        <v>42748</v>
      </c>
      <c r="F9971" s="5" t="s">
        <v>16051</v>
      </c>
      <c r="G9971" s="6" t="s">
        <v>50689</v>
      </c>
      <c r="H9971" s="5" t="s">
        <v>50690</v>
      </c>
      <c r="I9971" s="8" t="s">
        <v>50691</v>
      </c>
      <c r="J9971" s="5" t="s">
        <v>108</v>
      </c>
      <c r="K9971" s="4" t="s">
        <v>42</v>
      </c>
    </row>
    <row r="9972">
      <c r="A9972" s="4">
        <v>1240.0</v>
      </c>
      <c r="B9972" s="5" t="s">
        <v>50692</v>
      </c>
      <c r="C9972" s="5" t="s">
        <v>50693</v>
      </c>
      <c r="D9972" s="6" t="s">
        <v>42747</v>
      </c>
      <c r="E9972" s="5" t="s">
        <v>42748</v>
      </c>
      <c r="F9972" s="5" t="s">
        <v>16051</v>
      </c>
      <c r="G9972" s="6" t="s">
        <v>50694</v>
      </c>
      <c r="H9972" s="5" t="s">
        <v>50695</v>
      </c>
      <c r="I9972" s="8" t="s">
        <v>46621</v>
      </c>
      <c r="J9972" s="5" t="s">
        <v>108</v>
      </c>
      <c r="K9972" s="5" t="s">
        <v>50696</v>
      </c>
    </row>
    <row r="9973">
      <c r="A9973" s="4">
        <v>1238.0</v>
      </c>
      <c r="B9973" s="5" t="s">
        <v>50697</v>
      </c>
      <c r="C9973" s="5" t="s">
        <v>50698</v>
      </c>
      <c r="D9973" s="6" t="s">
        <v>42747</v>
      </c>
      <c r="E9973" s="5" t="s">
        <v>42748</v>
      </c>
      <c r="F9973" s="5" t="s">
        <v>16051</v>
      </c>
      <c r="G9973" s="6" t="s">
        <v>50699</v>
      </c>
      <c r="H9973" s="5" t="s">
        <v>50690</v>
      </c>
      <c r="I9973" s="8" t="s">
        <v>46029</v>
      </c>
      <c r="J9973" s="5" t="s">
        <v>108</v>
      </c>
      <c r="K9973" s="4" t="s">
        <v>42</v>
      </c>
    </row>
    <row r="9974">
      <c r="A9974" s="4">
        <v>1239.0</v>
      </c>
      <c r="B9974" s="5" t="s">
        <v>50700</v>
      </c>
      <c r="C9974" s="5" t="s">
        <v>50698</v>
      </c>
      <c r="D9974" s="6" t="s">
        <v>42747</v>
      </c>
      <c r="E9974" s="5" t="s">
        <v>42748</v>
      </c>
      <c r="F9974" s="5" t="s">
        <v>16051</v>
      </c>
      <c r="G9974" s="6" t="s">
        <v>50699</v>
      </c>
      <c r="H9974" s="5" t="s">
        <v>50690</v>
      </c>
      <c r="I9974" s="8" t="s">
        <v>50691</v>
      </c>
      <c r="J9974" s="5" t="s">
        <v>51</v>
      </c>
      <c r="K9974" s="5" t="s">
        <v>16275</v>
      </c>
    </row>
    <row r="9975">
      <c r="A9975" s="4">
        <v>1237.0</v>
      </c>
      <c r="B9975" s="5" t="s">
        <v>50701</v>
      </c>
      <c r="C9975" s="5" t="s">
        <v>50702</v>
      </c>
      <c r="D9975" s="6" t="s">
        <v>50448</v>
      </c>
      <c r="E9975" s="5" t="s">
        <v>42748</v>
      </c>
      <c r="F9975" s="5" t="s">
        <v>16051</v>
      </c>
      <c r="G9975" s="6" t="s">
        <v>50703</v>
      </c>
      <c r="H9975" s="7" t="s">
        <v>50704</v>
      </c>
      <c r="I9975" s="8" t="s">
        <v>50705</v>
      </c>
      <c r="J9975" s="5" t="s">
        <v>108</v>
      </c>
      <c r="K9975" s="4" t="s">
        <v>42</v>
      </c>
    </row>
    <row r="9976">
      <c r="A9976" s="4">
        <v>1236.0</v>
      </c>
      <c r="B9976" s="5" t="s">
        <v>50706</v>
      </c>
      <c r="C9976" s="5" t="s">
        <v>50707</v>
      </c>
      <c r="D9976" s="6" t="s">
        <v>42747</v>
      </c>
      <c r="E9976" s="5" t="s">
        <v>42748</v>
      </c>
      <c r="F9976" s="5" t="s">
        <v>16051</v>
      </c>
      <c r="G9976" s="6" t="s">
        <v>50708</v>
      </c>
      <c r="H9976" s="5" t="s">
        <v>50709</v>
      </c>
      <c r="I9976" s="9" t="s">
        <v>50710</v>
      </c>
      <c r="J9976" s="5" t="s">
        <v>18</v>
      </c>
      <c r="K9976" s="5" t="s">
        <v>30826</v>
      </c>
    </row>
    <row r="9977">
      <c r="A9977" s="4">
        <v>1235.0</v>
      </c>
      <c r="B9977" s="5" t="s">
        <v>50711</v>
      </c>
      <c r="C9977" s="5" t="s">
        <v>50712</v>
      </c>
      <c r="D9977" s="6" t="s">
        <v>42747</v>
      </c>
      <c r="E9977" s="5" t="s">
        <v>16050</v>
      </c>
      <c r="F9977" s="5" t="s">
        <v>16051</v>
      </c>
      <c r="G9977" s="6" t="s">
        <v>50713</v>
      </c>
      <c r="H9977" s="5" t="s">
        <v>50714</v>
      </c>
      <c r="I9977" s="8" t="s">
        <v>15941</v>
      </c>
      <c r="J9977" s="5" t="s">
        <v>18</v>
      </c>
      <c r="K9977" s="5" t="s">
        <v>50696</v>
      </c>
    </row>
    <row r="9978">
      <c r="A9978" s="4">
        <v>1234.0</v>
      </c>
      <c r="B9978" s="5" t="s">
        <v>50715</v>
      </c>
      <c r="C9978" s="5" t="s">
        <v>50716</v>
      </c>
      <c r="D9978" s="6" t="s">
        <v>50448</v>
      </c>
      <c r="E9978" s="5" t="s">
        <v>42748</v>
      </c>
      <c r="F9978" s="5" t="s">
        <v>16051</v>
      </c>
      <c r="G9978" s="6" t="s">
        <v>50717</v>
      </c>
      <c r="H9978" s="22" t="s">
        <v>50718</v>
      </c>
      <c r="I9978" s="8" t="s">
        <v>50719</v>
      </c>
      <c r="J9978" s="5" t="s">
        <v>42</v>
      </c>
      <c r="K9978" s="5" t="s">
        <v>35</v>
      </c>
    </row>
    <row r="9979">
      <c r="A9979" s="4">
        <v>1233.0</v>
      </c>
      <c r="B9979" s="5" t="s">
        <v>50720</v>
      </c>
      <c r="C9979" s="5" t="s">
        <v>50721</v>
      </c>
      <c r="D9979" s="6" t="s">
        <v>42747</v>
      </c>
      <c r="E9979" s="5" t="s">
        <v>42748</v>
      </c>
      <c r="F9979" s="5" t="s">
        <v>16051</v>
      </c>
      <c r="G9979" s="6" t="s">
        <v>50722</v>
      </c>
      <c r="H9979" s="7" t="s">
        <v>50723</v>
      </c>
      <c r="I9979" s="15" t="s">
        <v>50724</v>
      </c>
      <c r="J9979" s="5" t="s">
        <v>18</v>
      </c>
      <c r="K9979" s="5" t="s">
        <v>14946</v>
      </c>
    </row>
    <row r="9980">
      <c r="A9980" s="4">
        <v>1232.0</v>
      </c>
      <c r="B9980" s="5" t="s">
        <v>50725</v>
      </c>
      <c r="C9980" s="5" t="s">
        <v>50726</v>
      </c>
      <c r="D9980" s="6" t="s">
        <v>50448</v>
      </c>
      <c r="E9980" s="5" t="s">
        <v>42748</v>
      </c>
      <c r="F9980" s="5" t="s">
        <v>16051</v>
      </c>
      <c r="G9980" s="6" t="s">
        <v>50727</v>
      </c>
      <c r="H9980" s="5" t="s">
        <v>50728</v>
      </c>
      <c r="I9980" s="8" t="s">
        <v>50729</v>
      </c>
      <c r="J9980" s="5" t="s">
        <v>108</v>
      </c>
      <c r="K9980" s="4" t="s">
        <v>42</v>
      </c>
    </row>
    <row r="9981">
      <c r="A9981" s="4">
        <v>1231.0</v>
      </c>
      <c r="B9981" s="5" t="s">
        <v>50730</v>
      </c>
      <c r="C9981" s="5" t="s">
        <v>50731</v>
      </c>
      <c r="D9981" s="6" t="s">
        <v>42747</v>
      </c>
      <c r="E9981" s="5" t="s">
        <v>16050</v>
      </c>
      <c r="F9981" s="5" t="s">
        <v>16051</v>
      </c>
      <c r="G9981" s="6" t="s">
        <v>50732</v>
      </c>
      <c r="H9981" s="5" t="s">
        <v>50733</v>
      </c>
      <c r="I9981" s="8" t="s">
        <v>50647</v>
      </c>
      <c r="J9981" s="5" t="s">
        <v>51</v>
      </c>
      <c r="K9981" s="5" t="s">
        <v>41248</v>
      </c>
    </row>
    <row r="9982">
      <c r="A9982" s="4">
        <v>1230.0</v>
      </c>
      <c r="B9982" s="5" t="s">
        <v>50734</v>
      </c>
      <c r="C9982" s="5" t="s">
        <v>50735</v>
      </c>
      <c r="D9982" s="6" t="s">
        <v>42747</v>
      </c>
      <c r="E9982" s="5" t="s">
        <v>42748</v>
      </c>
      <c r="F9982" s="5" t="s">
        <v>16051</v>
      </c>
      <c r="G9982" s="6" t="s">
        <v>50736</v>
      </c>
      <c r="H9982" s="7" t="s">
        <v>50737</v>
      </c>
      <c r="I9982" s="8" t="s">
        <v>50738</v>
      </c>
      <c r="J9982" s="5" t="s">
        <v>108</v>
      </c>
      <c r="K9982" s="5" t="s">
        <v>44518</v>
      </c>
    </row>
    <row r="9983">
      <c r="A9983" s="4">
        <v>1229.0</v>
      </c>
      <c r="B9983" s="5" t="s">
        <v>50739</v>
      </c>
      <c r="C9983" s="5" t="s">
        <v>50740</v>
      </c>
      <c r="D9983" s="6" t="s">
        <v>42747</v>
      </c>
      <c r="E9983" s="5" t="s">
        <v>42748</v>
      </c>
      <c r="F9983" s="5" t="s">
        <v>16051</v>
      </c>
      <c r="G9983" s="6" t="s">
        <v>50741</v>
      </c>
      <c r="H9983" s="5" t="s">
        <v>50742</v>
      </c>
      <c r="I9983" s="9" t="s">
        <v>50743</v>
      </c>
      <c r="J9983" s="5" t="s">
        <v>18</v>
      </c>
      <c r="K9983" s="5" t="s">
        <v>50744</v>
      </c>
    </row>
    <row r="9984">
      <c r="A9984" s="4">
        <v>1228.0</v>
      </c>
      <c r="B9984" s="5" t="s">
        <v>50739</v>
      </c>
      <c r="C9984" s="5" t="s">
        <v>50745</v>
      </c>
      <c r="D9984" s="6" t="s">
        <v>42747</v>
      </c>
      <c r="E9984" s="5" t="s">
        <v>42748</v>
      </c>
      <c r="F9984" s="5" t="s">
        <v>16051</v>
      </c>
      <c r="G9984" s="6" t="s">
        <v>50741</v>
      </c>
      <c r="H9984" s="5" t="s">
        <v>50742</v>
      </c>
      <c r="I9984" s="9" t="s">
        <v>50743</v>
      </c>
      <c r="J9984" s="5" t="s">
        <v>18</v>
      </c>
      <c r="K9984" s="5" t="s">
        <v>50744</v>
      </c>
    </row>
    <row r="9985">
      <c r="A9985" s="4">
        <v>1227.0</v>
      </c>
      <c r="B9985" s="5" t="s">
        <v>50746</v>
      </c>
      <c r="C9985" s="5" t="s">
        <v>50747</v>
      </c>
      <c r="D9985" s="6" t="s">
        <v>50448</v>
      </c>
      <c r="E9985" s="5" t="s">
        <v>42748</v>
      </c>
      <c r="F9985" s="5" t="s">
        <v>16051</v>
      </c>
      <c r="G9985" s="6" t="s">
        <v>50748</v>
      </c>
      <c r="H9985" s="5" t="s">
        <v>10062</v>
      </c>
      <c r="I9985" s="8" t="s">
        <v>10039</v>
      </c>
      <c r="J9985" s="5" t="s">
        <v>108</v>
      </c>
      <c r="K9985" s="5" t="s">
        <v>50749</v>
      </c>
    </row>
    <row r="9986">
      <c r="A9986" s="4">
        <v>1226.0</v>
      </c>
      <c r="B9986" s="5" t="s">
        <v>50750</v>
      </c>
      <c r="C9986" s="5" t="s">
        <v>50751</v>
      </c>
      <c r="D9986" s="6" t="s">
        <v>42747</v>
      </c>
      <c r="E9986" s="5" t="s">
        <v>42748</v>
      </c>
      <c r="F9986" s="5" t="s">
        <v>16051</v>
      </c>
      <c r="G9986" s="6" t="s">
        <v>50748</v>
      </c>
      <c r="H9986" s="5" t="s">
        <v>50752</v>
      </c>
      <c r="I9986" s="8" t="s">
        <v>50753</v>
      </c>
      <c r="J9986" s="5" t="s">
        <v>51</v>
      </c>
      <c r="K9986" s="5" t="s">
        <v>50749</v>
      </c>
    </row>
    <row r="9987">
      <c r="A9987" s="4">
        <v>1225.0</v>
      </c>
      <c r="B9987" s="5" t="s">
        <v>50754</v>
      </c>
      <c r="C9987" s="5" t="s">
        <v>50755</v>
      </c>
      <c r="D9987" s="6" t="s">
        <v>42747</v>
      </c>
      <c r="E9987" s="5" t="s">
        <v>42748</v>
      </c>
      <c r="F9987" s="5" t="s">
        <v>16051</v>
      </c>
      <c r="G9987" s="6" t="s">
        <v>50756</v>
      </c>
      <c r="H9987" s="5" t="s">
        <v>50757</v>
      </c>
      <c r="I9987" s="8" t="s">
        <v>13382</v>
      </c>
      <c r="J9987" s="5" t="s">
        <v>93</v>
      </c>
      <c r="K9987" s="5" t="s">
        <v>34811</v>
      </c>
    </row>
    <row r="9988">
      <c r="A9988" s="4">
        <v>1224.0</v>
      </c>
      <c r="B9988" s="5" t="s">
        <v>50758</v>
      </c>
      <c r="C9988" s="5" t="s">
        <v>50759</v>
      </c>
      <c r="D9988" s="6" t="s">
        <v>50448</v>
      </c>
      <c r="E9988" s="5" t="s">
        <v>42748</v>
      </c>
      <c r="F9988" s="5" t="s">
        <v>16051</v>
      </c>
      <c r="G9988" s="6" t="s">
        <v>50760</v>
      </c>
      <c r="H9988" s="5" t="s">
        <v>50761</v>
      </c>
      <c r="I9988" s="8" t="s">
        <v>50762</v>
      </c>
      <c r="J9988" s="5" t="s">
        <v>42</v>
      </c>
      <c r="K9988" s="5" t="s">
        <v>375</v>
      </c>
    </row>
    <row r="9989">
      <c r="A9989" s="4">
        <v>1223.0</v>
      </c>
      <c r="B9989" s="5" t="s">
        <v>50763</v>
      </c>
      <c r="C9989" s="5" t="s">
        <v>50764</v>
      </c>
      <c r="D9989" s="6" t="s">
        <v>42747</v>
      </c>
      <c r="E9989" s="5" t="s">
        <v>42748</v>
      </c>
      <c r="F9989" s="5" t="s">
        <v>16051</v>
      </c>
      <c r="G9989" s="6" t="s">
        <v>50765</v>
      </c>
      <c r="H9989" s="22" t="s">
        <v>50766</v>
      </c>
      <c r="I9989" s="11" t="s">
        <v>50767</v>
      </c>
      <c r="J9989" s="5" t="s">
        <v>93</v>
      </c>
      <c r="K9989" s="5" t="s">
        <v>754</v>
      </c>
    </row>
    <row r="9990">
      <c r="A9990" s="4">
        <v>1222.0</v>
      </c>
      <c r="B9990" s="5" t="s">
        <v>50768</v>
      </c>
      <c r="C9990" s="5" t="s">
        <v>50769</v>
      </c>
      <c r="D9990" s="6" t="s">
        <v>42747</v>
      </c>
      <c r="E9990" s="5" t="s">
        <v>16050</v>
      </c>
      <c r="F9990" s="5" t="s">
        <v>16051</v>
      </c>
      <c r="G9990" s="6" t="s">
        <v>50770</v>
      </c>
      <c r="H9990" s="5" t="s">
        <v>50771</v>
      </c>
      <c r="I9990" s="8" t="s">
        <v>50772</v>
      </c>
      <c r="J9990" s="5" t="s">
        <v>18</v>
      </c>
      <c r="K9990" s="4" t="s">
        <v>42</v>
      </c>
    </row>
    <row r="9991">
      <c r="A9991" s="4">
        <v>1221.0</v>
      </c>
      <c r="B9991" s="5" t="s">
        <v>50773</v>
      </c>
      <c r="C9991" s="5" t="s">
        <v>50774</v>
      </c>
      <c r="D9991" s="6" t="s">
        <v>42747</v>
      </c>
      <c r="E9991" s="5" t="s">
        <v>16050</v>
      </c>
      <c r="F9991" s="5" t="s">
        <v>16051</v>
      </c>
      <c r="G9991" s="6" t="s">
        <v>50775</v>
      </c>
      <c r="H9991" s="5" t="s">
        <v>50771</v>
      </c>
      <c r="I9991" s="8" t="s">
        <v>50776</v>
      </c>
      <c r="J9991" s="5" t="s">
        <v>42</v>
      </c>
      <c r="K9991" s="4" t="s">
        <v>42</v>
      </c>
    </row>
    <row r="9992">
      <c r="A9992" s="4">
        <v>1220.0</v>
      </c>
      <c r="B9992" s="5" t="s">
        <v>50777</v>
      </c>
      <c r="C9992" s="5" t="s">
        <v>50778</v>
      </c>
      <c r="D9992" s="6" t="s">
        <v>42747</v>
      </c>
      <c r="E9992" s="5" t="s">
        <v>16050</v>
      </c>
      <c r="F9992" s="5" t="s">
        <v>16051</v>
      </c>
      <c r="G9992" s="6" t="s">
        <v>50779</v>
      </c>
      <c r="H9992" s="5" t="s">
        <v>50780</v>
      </c>
      <c r="I9992" s="8" t="s">
        <v>15941</v>
      </c>
      <c r="J9992" s="5" t="s">
        <v>108</v>
      </c>
      <c r="K9992" s="5" t="s">
        <v>260</v>
      </c>
    </row>
    <row r="9993">
      <c r="A9993" s="4">
        <v>1219.0</v>
      </c>
      <c r="B9993" s="5" t="s">
        <v>50781</v>
      </c>
      <c r="C9993" s="5" t="s">
        <v>50782</v>
      </c>
      <c r="D9993" s="6" t="s">
        <v>50448</v>
      </c>
      <c r="E9993" s="5" t="s">
        <v>42748</v>
      </c>
      <c r="F9993" s="5" t="s">
        <v>16051</v>
      </c>
      <c r="G9993" s="6" t="s">
        <v>50783</v>
      </c>
      <c r="H9993" s="7" t="s">
        <v>50784</v>
      </c>
      <c r="I9993" s="8" t="str">
        <f t="shared" ref="I9993:I9994" si="114">LOWER(SUBSTITUTE(SUBSTITUTE(SUBSTITUTE(SUBSTITUTE(SUBSTITUTE(SUBSTITUTE(SUBSTITUTE(B9993,"S.L.",""),"SL",""),"S.A.",""),"SA","")," ",""),".",""),",",""))&amp;".com"</f>
        <v>apartamentoslosalisios.com</v>
      </c>
      <c r="J9993" s="5" t="s">
        <v>93</v>
      </c>
      <c r="K9993" s="4" t="s">
        <v>42</v>
      </c>
    </row>
    <row r="9994">
      <c r="A9994" s="4">
        <v>1218.0</v>
      </c>
      <c r="B9994" s="5" t="s">
        <v>50785</v>
      </c>
      <c r="C9994" s="5" t="s">
        <v>50786</v>
      </c>
      <c r="D9994" s="6" t="s">
        <v>50644</v>
      </c>
      <c r="E9994" s="5" t="s">
        <v>16050</v>
      </c>
      <c r="F9994" s="5" t="s">
        <v>16051</v>
      </c>
      <c r="G9994" s="6" t="s">
        <v>50787</v>
      </c>
      <c r="H9994" s="7" t="s">
        <v>50788</v>
      </c>
      <c r="I9994" s="4" t="str">
        <f t="shared" si="114"/>
        <v>m&amp;dgroupmaxcar.com</v>
      </c>
      <c r="J9994" s="5" t="s">
        <v>42</v>
      </c>
      <c r="K9994" s="4" t="s">
        <v>42</v>
      </c>
    </row>
    <row r="9995">
      <c r="A9995" s="4">
        <v>1217.0</v>
      </c>
      <c r="B9995" s="5" t="s">
        <v>50789</v>
      </c>
      <c r="C9995" s="5" t="s">
        <v>50790</v>
      </c>
      <c r="D9995" s="6" t="s">
        <v>50448</v>
      </c>
      <c r="E9995" s="5" t="s">
        <v>42748</v>
      </c>
      <c r="F9995" s="5" t="s">
        <v>16051</v>
      </c>
      <c r="G9995" s="6" t="s">
        <v>50791</v>
      </c>
      <c r="H9995" s="5" t="s">
        <v>50792</v>
      </c>
      <c r="I9995" s="8" t="s">
        <v>50793</v>
      </c>
      <c r="J9995" s="5" t="s">
        <v>18</v>
      </c>
      <c r="K9995" s="5" t="s">
        <v>975</v>
      </c>
    </row>
    <row r="9996">
      <c r="A9996" s="4">
        <v>1216.0</v>
      </c>
      <c r="B9996" s="5" t="s">
        <v>50794</v>
      </c>
      <c r="C9996" s="5" t="s">
        <v>50795</v>
      </c>
      <c r="D9996" s="6" t="s">
        <v>16049</v>
      </c>
      <c r="E9996" s="5" t="s">
        <v>16050</v>
      </c>
      <c r="F9996" s="5" t="s">
        <v>16051</v>
      </c>
      <c r="G9996" s="6" t="s">
        <v>50796</v>
      </c>
      <c r="H9996" s="5" t="s">
        <v>50797</v>
      </c>
      <c r="I9996" s="8" t="s">
        <v>50798</v>
      </c>
      <c r="J9996" s="5" t="s">
        <v>93</v>
      </c>
      <c r="K9996" s="4" t="s">
        <v>42</v>
      </c>
    </row>
    <row r="9997">
      <c r="A9997" s="4">
        <v>1215.0</v>
      </c>
      <c r="B9997" s="5" t="s">
        <v>50799</v>
      </c>
      <c r="C9997" s="5" t="s">
        <v>50800</v>
      </c>
      <c r="D9997" s="6" t="s">
        <v>50448</v>
      </c>
      <c r="E9997" s="5" t="s">
        <v>42748</v>
      </c>
      <c r="F9997" s="5" t="s">
        <v>16051</v>
      </c>
      <c r="G9997" s="6" t="s">
        <v>50801</v>
      </c>
      <c r="H9997" s="5" t="s">
        <v>50802</v>
      </c>
      <c r="I9997" s="8" t="s">
        <v>50803</v>
      </c>
      <c r="J9997" s="5" t="s">
        <v>42</v>
      </c>
      <c r="K9997" s="5" t="s">
        <v>3001</v>
      </c>
    </row>
    <row r="9998">
      <c r="A9998" s="4">
        <v>1214.0</v>
      </c>
      <c r="B9998" s="5" t="s">
        <v>50804</v>
      </c>
      <c r="C9998" s="5" t="s">
        <v>50805</v>
      </c>
      <c r="D9998" s="6" t="s">
        <v>50448</v>
      </c>
      <c r="E9998" s="5" t="s">
        <v>42748</v>
      </c>
      <c r="F9998" s="5" t="s">
        <v>16051</v>
      </c>
      <c r="G9998" s="6" t="s">
        <v>50806</v>
      </c>
      <c r="H9998" s="5" t="s">
        <v>50807</v>
      </c>
      <c r="I9998" s="8" t="s">
        <v>50808</v>
      </c>
      <c r="J9998" s="5" t="s">
        <v>108</v>
      </c>
      <c r="K9998" s="4" t="s">
        <v>42</v>
      </c>
    </row>
    <row r="9999">
      <c r="A9999" s="4">
        <v>1213.0</v>
      </c>
      <c r="B9999" s="5" t="s">
        <v>50809</v>
      </c>
      <c r="C9999" s="5" t="s">
        <v>50810</v>
      </c>
      <c r="D9999" s="6" t="s">
        <v>50448</v>
      </c>
      <c r="E9999" s="5" t="s">
        <v>42748</v>
      </c>
      <c r="F9999" s="5" t="s">
        <v>16051</v>
      </c>
      <c r="G9999" s="6" t="s">
        <v>50811</v>
      </c>
      <c r="H9999" s="5" t="s">
        <v>50812</v>
      </c>
      <c r="I9999" s="8" t="s">
        <v>50813</v>
      </c>
      <c r="J9999" s="5" t="s">
        <v>108</v>
      </c>
      <c r="K9999" s="5" t="s">
        <v>1233</v>
      </c>
    </row>
    <row r="10000">
      <c r="A10000" s="4">
        <v>1212.0</v>
      </c>
      <c r="B10000" s="5" t="s">
        <v>50814</v>
      </c>
      <c r="C10000" s="5" t="s">
        <v>50815</v>
      </c>
      <c r="D10000" s="6" t="s">
        <v>42747</v>
      </c>
      <c r="E10000" s="5" t="s">
        <v>42748</v>
      </c>
      <c r="F10000" s="5" t="s">
        <v>16051</v>
      </c>
      <c r="G10000" s="6" t="s">
        <v>50816</v>
      </c>
      <c r="H10000" s="5" t="s">
        <v>50817</v>
      </c>
      <c r="I10000" s="8" t="s">
        <v>50538</v>
      </c>
      <c r="J10000" s="5" t="s">
        <v>51</v>
      </c>
      <c r="K10000" s="5" t="s">
        <v>16805</v>
      </c>
    </row>
    <row r="10001">
      <c r="A10001" s="4">
        <v>1211.0</v>
      </c>
      <c r="B10001" s="5" t="s">
        <v>50818</v>
      </c>
      <c r="C10001" s="5" t="s">
        <v>50819</v>
      </c>
      <c r="D10001" s="6" t="s">
        <v>42747</v>
      </c>
      <c r="E10001" s="5" t="s">
        <v>42748</v>
      </c>
      <c r="F10001" s="5" t="s">
        <v>16051</v>
      </c>
      <c r="G10001" s="6" t="s">
        <v>50820</v>
      </c>
      <c r="H10001" s="5" t="s">
        <v>50771</v>
      </c>
      <c r="I10001" s="9" t="s">
        <v>50821</v>
      </c>
      <c r="J10001" s="5" t="s">
        <v>42</v>
      </c>
      <c r="K10001" s="5" t="s">
        <v>5278</v>
      </c>
    </row>
    <row r="10002">
      <c r="A10002" s="4">
        <v>1210.0</v>
      </c>
      <c r="B10002" s="5" t="s">
        <v>50785</v>
      </c>
      <c r="C10002" s="5" t="s">
        <v>50822</v>
      </c>
      <c r="D10002" s="6" t="s">
        <v>42747</v>
      </c>
      <c r="E10002" s="5" t="s">
        <v>16050</v>
      </c>
      <c r="F10002" s="5" t="s">
        <v>16051</v>
      </c>
      <c r="G10002" s="6" t="s">
        <v>50823</v>
      </c>
      <c r="H10002" s="7" t="s">
        <v>50788</v>
      </c>
      <c r="I10002" s="4" t="str">
        <f>LOWER(SUBSTITUTE(SUBSTITUTE(SUBSTITUTE(SUBSTITUTE(SUBSTITUTE(SUBSTITUTE(SUBSTITUTE(B10002,"S.L.",""),"SL",""),"S.A.",""),"SA","")," ",""),".",""),",",""))&amp;".com"</f>
        <v>m&amp;dgroupmaxcar.com</v>
      </c>
      <c r="J10002" s="5" t="s">
        <v>18</v>
      </c>
      <c r="K10002" s="4" t="s">
        <v>42</v>
      </c>
    </row>
    <row r="10003">
      <c r="A10003" s="4">
        <v>1209.0</v>
      </c>
      <c r="B10003" s="5" t="s">
        <v>50824</v>
      </c>
      <c r="C10003" s="5" t="s">
        <v>50825</v>
      </c>
      <c r="D10003" s="6" t="s">
        <v>50448</v>
      </c>
      <c r="E10003" s="5" t="s">
        <v>42748</v>
      </c>
      <c r="F10003" s="5" t="s">
        <v>16051</v>
      </c>
      <c r="G10003" s="6" t="s">
        <v>50826</v>
      </c>
      <c r="H10003" s="5" t="s">
        <v>50827</v>
      </c>
      <c r="I10003" s="8" t="s">
        <v>50828</v>
      </c>
      <c r="J10003" s="5" t="s">
        <v>42</v>
      </c>
      <c r="K10003" s="4" t="s">
        <v>42</v>
      </c>
    </row>
    <row r="10004">
      <c r="A10004" s="4">
        <v>1208.0</v>
      </c>
      <c r="B10004" s="5" t="s">
        <v>50829</v>
      </c>
      <c r="C10004" s="5" t="s">
        <v>50830</v>
      </c>
      <c r="D10004" s="6" t="s">
        <v>42747</v>
      </c>
      <c r="E10004" s="5" t="s">
        <v>42748</v>
      </c>
      <c r="F10004" s="5" t="s">
        <v>16051</v>
      </c>
      <c r="G10004" s="6" t="s">
        <v>50831</v>
      </c>
      <c r="H10004" s="5" t="s">
        <v>50832</v>
      </c>
      <c r="I10004" s="8" t="s">
        <v>50833</v>
      </c>
      <c r="J10004" s="5" t="s">
        <v>108</v>
      </c>
      <c r="K10004" s="5" t="s">
        <v>20632</v>
      </c>
    </row>
    <row r="10005">
      <c r="A10005" s="4">
        <v>1207.0</v>
      </c>
      <c r="B10005" s="5" t="s">
        <v>50834</v>
      </c>
      <c r="C10005" s="5" t="s">
        <v>50835</v>
      </c>
      <c r="D10005" s="6" t="s">
        <v>50836</v>
      </c>
      <c r="E10005" s="5" t="s">
        <v>42748</v>
      </c>
      <c r="F10005" s="5" t="s">
        <v>16051</v>
      </c>
      <c r="G10005" s="6" t="s">
        <v>50837</v>
      </c>
      <c r="H10005" s="7" t="s">
        <v>50838</v>
      </c>
      <c r="I10005" s="8" t="str">
        <f>LOWER(SUBSTITUTE(SUBSTITUTE(SUBSTITUTE(SUBSTITUTE(SUBSTITUTE(SUBSTITUTE(SUBSTITUTE(B10005,"S.L.",""),"SL",""),"S.A.",""),"SA","")," ",""),".",""),",",""))&amp;".com"</f>
        <v>paliadonpedro.com</v>
      </c>
      <c r="J10005" s="5" t="s">
        <v>18</v>
      </c>
      <c r="K10005" s="5" t="s">
        <v>18216</v>
      </c>
    </row>
    <row r="10006">
      <c r="A10006" s="4">
        <v>1206.0</v>
      </c>
      <c r="B10006" s="5" t="s">
        <v>50839</v>
      </c>
      <c r="C10006" s="5" t="s">
        <v>50840</v>
      </c>
      <c r="D10006" s="6" t="s">
        <v>50841</v>
      </c>
      <c r="E10006" s="5" t="s">
        <v>16050</v>
      </c>
      <c r="F10006" s="5" t="s">
        <v>16051</v>
      </c>
      <c r="G10006" s="6" t="s">
        <v>50842</v>
      </c>
      <c r="H10006" s="25" t="s">
        <v>50843</v>
      </c>
      <c r="I10006" s="13" t="s">
        <v>21563</v>
      </c>
      <c r="J10006" s="5" t="s">
        <v>108</v>
      </c>
      <c r="K10006" s="5" t="s">
        <v>9528</v>
      </c>
    </row>
    <row r="10007">
      <c r="A10007" s="4">
        <v>1205.0</v>
      </c>
      <c r="B10007" s="5" t="s">
        <v>50844</v>
      </c>
      <c r="C10007" s="5" t="s">
        <v>50845</v>
      </c>
      <c r="D10007" s="6" t="s">
        <v>50448</v>
      </c>
      <c r="E10007" s="5" t="s">
        <v>42748</v>
      </c>
      <c r="F10007" s="5" t="s">
        <v>16051</v>
      </c>
      <c r="G10007" s="6" t="s">
        <v>50846</v>
      </c>
      <c r="H10007" s="5" t="s">
        <v>50847</v>
      </c>
      <c r="I10007" s="8" t="s">
        <v>50848</v>
      </c>
      <c r="J10007" s="5" t="s">
        <v>42</v>
      </c>
      <c r="K10007" s="5" t="s">
        <v>1144</v>
      </c>
    </row>
    <row r="10008">
      <c r="A10008" s="4">
        <v>1204.0</v>
      </c>
      <c r="B10008" s="5" t="s">
        <v>50849</v>
      </c>
      <c r="C10008" s="5" t="s">
        <v>50850</v>
      </c>
      <c r="D10008" s="6" t="s">
        <v>42747</v>
      </c>
      <c r="E10008" s="5" t="s">
        <v>16050</v>
      </c>
      <c r="F10008" s="5" t="s">
        <v>16051</v>
      </c>
      <c r="G10008" s="6" t="s">
        <v>50851</v>
      </c>
      <c r="H10008" s="5" t="s">
        <v>50852</v>
      </c>
      <c r="I10008" s="9" t="s">
        <v>50853</v>
      </c>
      <c r="J10008" s="5" t="s">
        <v>108</v>
      </c>
      <c r="K10008" s="5" t="s">
        <v>517</v>
      </c>
    </row>
    <row r="10009">
      <c r="A10009" s="4">
        <v>1203.0</v>
      </c>
      <c r="B10009" s="5" t="s">
        <v>50854</v>
      </c>
      <c r="C10009" s="5" t="s">
        <v>50855</v>
      </c>
      <c r="D10009" s="6" t="s">
        <v>50856</v>
      </c>
      <c r="E10009" s="5" t="s">
        <v>50857</v>
      </c>
      <c r="F10009" s="5" t="s">
        <v>16051</v>
      </c>
      <c r="G10009" s="6" t="s">
        <v>50858</v>
      </c>
      <c r="H10009" s="7" t="s">
        <v>50859</v>
      </c>
      <c r="I10009" s="8" t="str">
        <f>LOWER(SUBSTITUTE(SUBSTITUTE(SUBSTITUTE(SUBSTITUTE(SUBSTITUTE(SUBSTITUTE(SUBSTITUTE(B10009,"S.L.",""),"SL",""),"S.A.",""),"SA","")," ",""),".",""),",",""))&amp;".com"</f>
        <v>senderosdeabona.com</v>
      </c>
      <c r="J10009" s="5" t="s">
        <v>51</v>
      </c>
      <c r="K10009" s="5" t="s">
        <v>170</v>
      </c>
    </row>
    <row r="10010">
      <c r="A10010" s="4">
        <v>1202.0</v>
      </c>
      <c r="B10010" s="5" t="s">
        <v>50860</v>
      </c>
      <c r="C10010" s="5" t="s">
        <v>50861</v>
      </c>
      <c r="D10010" s="6" t="s">
        <v>50644</v>
      </c>
      <c r="E10010" s="5" t="s">
        <v>16050</v>
      </c>
      <c r="F10010" s="5" t="s">
        <v>16051</v>
      </c>
      <c r="G10010" s="6" t="s">
        <v>50862</v>
      </c>
      <c r="H10010" s="5" t="s">
        <v>50863</v>
      </c>
      <c r="I10010" s="8" t="s">
        <v>16008</v>
      </c>
      <c r="J10010" s="5" t="s">
        <v>93</v>
      </c>
      <c r="K10010" s="5" t="s">
        <v>16569</v>
      </c>
    </row>
    <row r="10011">
      <c r="A10011" s="4">
        <v>1200.0</v>
      </c>
      <c r="B10011" s="5" t="s">
        <v>50864</v>
      </c>
      <c r="C10011" s="5" t="s">
        <v>50865</v>
      </c>
      <c r="D10011" s="6" t="s">
        <v>42747</v>
      </c>
      <c r="E10011" s="5" t="s">
        <v>42748</v>
      </c>
      <c r="F10011" s="5" t="s">
        <v>16051</v>
      </c>
      <c r="G10011" s="6" t="s">
        <v>50866</v>
      </c>
      <c r="H10011" s="5" t="s">
        <v>50867</v>
      </c>
      <c r="I10011" s="8" t="s">
        <v>19730</v>
      </c>
      <c r="J10011" s="5" t="s">
        <v>42</v>
      </c>
      <c r="K10011" s="5" t="s">
        <v>7677</v>
      </c>
    </row>
    <row r="10012">
      <c r="A10012" s="4">
        <v>1201.0</v>
      </c>
      <c r="B10012" s="5" t="s">
        <v>50868</v>
      </c>
      <c r="C10012" s="5" t="s">
        <v>50869</v>
      </c>
      <c r="D10012" s="6" t="s">
        <v>42747</v>
      </c>
      <c r="E10012" s="5" t="s">
        <v>42748</v>
      </c>
      <c r="F10012" s="5" t="s">
        <v>16051</v>
      </c>
      <c r="G10012" s="6" t="s">
        <v>50866</v>
      </c>
      <c r="H10012" s="5" t="s">
        <v>50870</v>
      </c>
      <c r="I10012" s="8" t="s">
        <v>19730</v>
      </c>
      <c r="J10012" s="5" t="s">
        <v>18</v>
      </c>
      <c r="K10012" s="5" t="s">
        <v>18841</v>
      </c>
    </row>
    <row r="10013">
      <c r="A10013" s="4">
        <v>1197.0</v>
      </c>
      <c r="B10013" s="5" t="s">
        <v>50871</v>
      </c>
      <c r="C10013" s="5" t="s">
        <v>50872</v>
      </c>
      <c r="D10013" s="6" t="s">
        <v>42747</v>
      </c>
      <c r="E10013" s="5" t="s">
        <v>42748</v>
      </c>
      <c r="F10013" s="5" t="s">
        <v>16051</v>
      </c>
      <c r="G10013" s="6" t="s">
        <v>50873</v>
      </c>
      <c r="H10013" s="25" t="s">
        <v>50874</v>
      </c>
      <c r="I10013" s="13" t="s">
        <v>50875</v>
      </c>
      <c r="J10013" s="5" t="s">
        <v>93</v>
      </c>
      <c r="K10013" s="5" t="s">
        <v>14078</v>
      </c>
    </row>
    <row r="10014">
      <c r="A10014" s="4">
        <v>1198.0</v>
      </c>
      <c r="B10014" s="5" t="s">
        <v>50876</v>
      </c>
      <c r="C10014" s="5" t="s">
        <v>50877</v>
      </c>
      <c r="D10014" s="6" t="s">
        <v>42747</v>
      </c>
      <c r="E10014" s="5" t="s">
        <v>42748</v>
      </c>
      <c r="F10014" s="5" t="s">
        <v>16051</v>
      </c>
      <c r="G10014" s="6" t="s">
        <v>50873</v>
      </c>
      <c r="H10014" s="5" t="s">
        <v>50878</v>
      </c>
      <c r="I10014" s="8" t="s">
        <v>50879</v>
      </c>
      <c r="J10014" s="5" t="s">
        <v>108</v>
      </c>
      <c r="K10014" s="5" t="s">
        <v>50880</v>
      </c>
    </row>
    <row r="10015">
      <c r="A10015" s="4">
        <v>1199.0</v>
      </c>
      <c r="B10015" s="5" t="s">
        <v>50881</v>
      </c>
      <c r="C10015" s="5" t="s">
        <v>50872</v>
      </c>
      <c r="D10015" s="6" t="s">
        <v>42747</v>
      </c>
      <c r="E10015" s="5" t="s">
        <v>42748</v>
      </c>
      <c r="F10015" s="5" t="s">
        <v>16051</v>
      </c>
      <c r="G10015" s="6" t="s">
        <v>50873</v>
      </c>
      <c r="H10015" s="5" t="s">
        <v>50878</v>
      </c>
      <c r="I10015" s="9" t="s">
        <v>50882</v>
      </c>
      <c r="J10015" s="5" t="s">
        <v>93</v>
      </c>
      <c r="K10015" s="5" t="s">
        <v>2201</v>
      </c>
    </row>
    <row r="10016">
      <c r="A10016" s="4">
        <v>1196.0</v>
      </c>
      <c r="B10016" s="5" t="s">
        <v>50883</v>
      </c>
      <c r="C10016" s="5" t="s">
        <v>50872</v>
      </c>
      <c r="D10016" s="6" t="s">
        <v>42747</v>
      </c>
      <c r="E10016" s="5" t="s">
        <v>42748</v>
      </c>
      <c r="F10016" s="5" t="s">
        <v>16051</v>
      </c>
      <c r="G10016" s="6" t="s">
        <v>50884</v>
      </c>
      <c r="H10016" s="5" t="s">
        <v>50885</v>
      </c>
      <c r="I10016" s="8" t="s">
        <v>50879</v>
      </c>
      <c r="J10016" s="5" t="s">
        <v>51</v>
      </c>
      <c r="K10016" s="5" t="s">
        <v>184</v>
      </c>
    </row>
    <row r="10017">
      <c r="A10017" s="4">
        <v>1195.0</v>
      </c>
      <c r="B10017" s="5" t="s">
        <v>50886</v>
      </c>
      <c r="C10017" s="5" t="s">
        <v>50887</v>
      </c>
      <c r="D10017" s="6" t="s">
        <v>50888</v>
      </c>
      <c r="E10017" s="5" t="s">
        <v>16050</v>
      </c>
      <c r="F10017" s="5" t="s">
        <v>16051</v>
      </c>
      <c r="G10017" s="6" t="s">
        <v>50889</v>
      </c>
      <c r="H10017" s="5" t="s">
        <v>34810</v>
      </c>
      <c r="I10017" s="8" t="s">
        <v>10039</v>
      </c>
      <c r="J10017" s="5" t="s">
        <v>18</v>
      </c>
      <c r="K10017" s="4" t="s">
        <v>42</v>
      </c>
    </row>
    <row r="10018">
      <c r="A10018" s="4">
        <v>1194.0</v>
      </c>
      <c r="B10018" s="5" t="s">
        <v>50890</v>
      </c>
      <c r="C10018" s="5" t="s">
        <v>50891</v>
      </c>
      <c r="D10018" s="6" t="s">
        <v>50448</v>
      </c>
      <c r="E10018" s="5" t="s">
        <v>42748</v>
      </c>
      <c r="F10018" s="5" t="s">
        <v>16051</v>
      </c>
      <c r="G10018" s="6" t="s">
        <v>50892</v>
      </c>
      <c r="H10018" s="5" t="s">
        <v>50893</v>
      </c>
      <c r="I10018" s="8" t="s">
        <v>50894</v>
      </c>
      <c r="J10018" s="5" t="s">
        <v>18</v>
      </c>
      <c r="K10018" s="5" t="s">
        <v>22902</v>
      </c>
    </row>
    <row r="10019">
      <c r="A10019" s="4">
        <v>1193.0</v>
      </c>
      <c r="B10019" s="5" t="s">
        <v>50895</v>
      </c>
      <c r="C10019" s="5" t="s">
        <v>50865</v>
      </c>
      <c r="D10019" s="6" t="s">
        <v>42747</v>
      </c>
      <c r="E10019" s="5" t="s">
        <v>42748</v>
      </c>
      <c r="F10019" s="5" t="s">
        <v>16051</v>
      </c>
      <c r="G10019" s="6" t="s">
        <v>50896</v>
      </c>
      <c r="H10019" s="5" t="s">
        <v>50867</v>
      </c>
      <c r="I10019" s="8" t="s">
        <v>19730</v>
      </c>
      <c r="J10019" s="5" t="s">
        <v>108</v>
      </c>
      <c r="K10019" s="5" t="s">
        <v>7677</v>
      </c>
    </row>
    <row r="10020">
      <c r="A10020" s="4">
        <v>1192.0</v>
      </c>
      <c r="B10020" s="5" t="s">
        <v>50897</v>
      </c>
      <c r="C10020" s="5" t="s">
        <v>50898</v>
      </c>
      <c r="D10020" s="6" t="s">
        <v>50448</v>
      </c>
      <c r="E10020" s="5" t="s">
        <v>42748</v>
      </c>
      <c r="F10020" s="5" t="s">
        <v>16051</v>
      </c>
      <c r="G10020" s="6" t="s">
        <v>50899</v>
      </c>
      <c r="H10020" s="5" t="s">
        <v>50900</v>
      </c>
      <c r="I10020" s="8" t="s">
        <v>50762</v>
      </c>
      <c r="J10020" s="5" t="s">
        <v>108</v>
      </c>
      <c r="K10020" s="5" t="s">
        <v>1144</v>
      </c>
    </row>
    <row r="10021">
      <c r="A10021" s="4">
        <v>1191.0</v>
      </c>
      <c r="B10021" s="5" t="s">
        <v>50901</v>
      </c>
      <c r="C10021" s="5" t="s">
        <v>50902</v>
      </c>
      <c r="D10021" s="6" t="s">
        <v>50448</v>
      </c>
      <c r="E10021" s="5" t="s">
        <v>42748</v>
      </c>
      <c r="F10021" s="5" t="s">
        <v>16051</v>
      </c>
      <c r="G10021" s="6" t="s">
        <v>50903</v>
      </c>
      <c r="H10021" s="25" t="s">
        <v>50904</v>
      </c>
      <c r="I10021" s="15" t="s">
        <v>50905</v>
      </c>
      <c r="J10021" s="5" t="s">
        <v>108</v>
      </c>
      <c r="K10021" s="5" t="s">
        <v>5817</v>
      </c>
    </row>
    <row r="10022">
      <c r="A10022" s="4">
        <v>1190.0</v>
      </c>
      <c r="B10022" s="5" t="s">
        <v>50906</v>
      </c>
      <c r="C10022" s="5" t="s">
        <v>50907</v>
      </c>
      <c r="D10022" s="6" t="s">
        <v>42747</v>
      </c>
      <c r="E10022" s="5" t="s">
        <v>42748</v>
      </c>
      <c r="F10022" s="5" t="s">
        <v>16051</v>
      </c>
      <c r="G10022" s="6" t="s">
        <v>50908</v>
      </c>
      <c r="H10022" s="7" t="s">
        <v>50909</v>
      </c>
      <c r="I10022" s="8" t="str">
        <f>LOWER(SUBSTITUTE(SUBSTITUTE(SUBSTITUTE(SUBSTITUTE(SUBSTITUTE(SUBSTITUTE(SUBSTITUTE(B10022,"S.L.",""),"SL",""),"S.A.",""),"SA","")," ",""),".",""),",",""))&amp;".com"</f>
        <v>apartamentoscalifornia.com</v>
      </c>
      <c r="J10022" s="5" t="s">
        <v>108</v>
      </c>
      <c r="K10022" s="5" t="s">
        <v>6053</v>
      </c>
    </row>
    <row r="10023">
      <c r="A10023" s="4">
        <v>1189.0</v>
      </c>
      <c r="B10023" s="5" t="s">
        <v>50910</v>
      </c>
      <c r="C10023" s="5" t="s">
        <v>50911</v>
      </c>
      <c r="D10023" s="6" t="s">
        <v>50448</v>
      </c>
      <c r="E10023" s="5" t="s">
        <v>42748</v>
      </c>
      <c r="F10023" s="5" t="s">
        <v>16051</v>
      </c>
      <c r="G10023" s="6" t="s">
        <v>50912</v>
      </c>
      <c r="H10023" s="5" t="s">
        <v>50913</v>
      </c>
      <c r="I10023" s="8" t="s">
        <v>8159</v>
      </c>
      <c r="J10023" s="5" t="s">
        <v>108</v>
      </c>
      <c r="K10023" s="5" t="s">
        <v>29227</v>
      </c>
    </row>
    <row r="10024">
      <c r="A10024" s="4">
        <v>1188.0</v>
      </c>
      <c r="B10024" s="5" t="s">
        <v>50914</v>
      </c>
      <c r="C10024" s="5" t="s">
        <v>50915</v>
      </c>
      <c r="D10024" s="6" t="s">
        <v>42747</v>
      </c>
      <c r="E10024" s="5" t="s">
        <v>42748</v>
      </c>
      <c r="F10024" s="5" t="s">
        <v>16051</v>
      </c>
      <c r="G10024" s="6" t="s">
        <v>50916</v>
      </c>
      <c r="H10024" s="5" t="s">
        <v>50917</v>
      </c>
      <c r="I10024" s="8" t="s">
        <v>10039</v>
      </c>
      <c r="J10024" s="5" t="s">
        <v>93</v>
      </c>
      <c r="K10024" s="5" t="s">
        <v>50918</v>
      </c>
    </row>
    <row r="10025">
      <c r="A10025" s="4">
        <v>1187.0</v>
      </c>
      <c r="B10025" s="5" t="s">
        <v>50919</v>
      </c>
      <c r="C10025" s="5" t="s">
        <v>50920</v>
      </c>
      <c r="D10025" s="6" t="s">
        <v>50448</v>
      </c>
      <c r="E10025" s="5" t="s">
        <v>42748</v>
      </c>
      <c r="F10025" s="5" t="s">
        <v>16051</v>
      </c>
      <c r="G10025" s="6" t="s">
        <v>50921</v>
      </c>
      <c r="H10025" s="5" t="s">
        <v>50922</v>
      </c>
      <c r="I10025" s="8" t="s">
        <v>50923</v>
      </c>
      <c r="J10025" s="5" t="s">
        <v>18</v>
      </c>
      <c r="K10025" s="4" t="s">
        <v>42</v>
      </c>
    </row>
    <row r="10026">
      <c r="A10026" s="4">
        <v>1186.0</v>
      </c>
      <c r="B10026" s="5" t="s">
        <v>50924</v>
      </c>
      <c r="C10026" s="5" t="s">
        <v>50925</v>
      </c>
      <c r="D10026" s="6" t="s">
        <v>42747</v>
      </c>
      <c r="E10026" s="5" t="s">
        <v>42748</v>
      </c>
      <c r="F10026" s="5" t="s">
        <v>16051</v>
      </c>
      <c r="G10026" s="6" t="s">
        <v>50926</v>
      </c>
      <c r="H10026" s="7" t="s">
        <v>50927</v>
      </c>
      <c r="I10026" s="4" t="str">
        <f>LOWER(SUBSTITUTE(SUBSTITUTE(SUBSTITUTE(SUBSTITUTE(SUBSTITUTE(SUBSTITUTE(SUBSTITUTE(B10026,"S.L.",""),"SL",""),"S.A.",""),"SA","")," ",""),".",""),",",""))&amp;".com"</f>
        <v>marolaportosín.com</v>
      </c>
      <c r="J10026" s="5" t="s">
        <v>93</v>
      </c>
      <c r="K10026" s="4" t="s">
        <v>42</v>
      </c>
    </row>
    <row r="10027">
      <c r="A10027" s="4">
        <v>1185.0</v>
      </c>
      <c r="B10027" s="5" t="s">
        <v>50928</v>
      </c>
      <c r="C10027" s="5" t="s">
        <v>50929</v>
      </c>
      <c r="D10027" s="6" t="s">
        <v>42747</v>
      </c>
      <c r="E10027" s="5" t="s">
        <v>42748</v>
      </c>
      <c r="F10027" s="5" t="s">
        <v>16051</v>
      </c>
      <c r="G10027" s="6" t="s">
        <v>50930</v>
      </c>
      <c r="H10027" s="5" t="s">
        <v>50771</v>
      </c>
      <c r="I10027" s="8" t="s">
        <v>50931</v>
      </c>
      <c r="J10027" s="5" t="s">
        <v>18</v>
      </c>
      <c r="K10027" s="5" t="s">
        <v>25866</v>
      </c>
    </row>
    <row r="10028">
      <c r="A10028" s="4">
        <v>1184.0</v>
      </c>
      <c r="B10028" s="5" t="s">
        <v>13744</v>
      </c>
      <c r="C10028" s="5" t="s">
        <v>50932</v>
      </c>
      <c r="D10028" s="6" t="s">
        <v>42747</v>
      </c>
      <c r="E10028" s="5" t="s">
        <v>42748</v>
      </c>
      <c r="F10028" s="5" t="s">
        <v>16051</v>
      </c>
      <c r="G10028" s="6" t="s">
        <v>50933</v>
      </c>
      <c r="H10028" s="5" t="s">
        <v>50934</v>
      </c>
      <c r="I10028" s="8" t="s">
        <v>50772</v>
      </c>
      <c r="J10028" s="5" t="s">
        <v>108</v>
      </c>
      <c r="K10028" s="5" t="s">
        <v>25866</v>
      </c>
    </row>
    <row r="10029">
      <c r="A10029" s="4">
        <v>1183.0</v>
      </c>
      <c r="B10029" s="5" t="s">
        <v>50935</v>
      </c>
      <c r="C10029" s="5" t="s">
        <v>50936</v>
      </c>
      <c r="D10029" s="6" t="s">
        <v>42747</v>
      </c>
      <c r="E10029" s="5" t="s">
        <v>16050</v>
      </c>
      <c r="F10029" s="5" t="s">
        <v>16051</v>
      </c>
      <c r="G10029" s="6" t="s">
        <v>50937</v>
      </c>
      <c r="H10029" s="5" t="s">
        <v>50938</v>
      </c>
      <c r="I10029" s="9" t="s">
        <v>50939</v>
      </c>
      <c r="J10029" s="5" t="s">
        <v>108</v>
      </c>
      <c r="K10029" s="4" t="s">
        <v>42</v>
      </c>
    </row>
    <row r="10030">
      <c r="A10030" s="4">
        <v>1182.0</v>
      </c>
      <c r="B10030" s="5" t="s">
        <v>50940</v>
      </c>
      <c r="C10030" s="5" t="s">
        <v>50941</v>
      </c>
      <c r="D10030" s="6" t="s">
        <v>42747</v>
      </c>
      <c r="E10030" s="5" t="s">
        <v>42748</v>
      </c>
      <c r="F10030" s="5" t="s">
        <v>16051</v>
      </c>
      <c r="G10030" s="6" t="s">
        <v>50942</v>
      </c>
      <c r="H10030" s="5" t="s">
        <v>50943</v>
      </c>
      <c r="I10030" s="8" t="s">
        <v>50944</v>
      </c>
      <c r="J10030" s="5" t="s">
        <v>18</v>
      </c>
      <c r="K10030" s="5" t="s">
        <v>5591</v>
      </c>
    </row>
    <row r="10031">
      <c r="A10031" s="4">
        <v>1181.0</v>
      </c>
      <c r="B10031" s="5" t="s">
        <v>50945</v>
      </c>
      <c r="C10031" s="5" t="s">
        <v>50946</v>
      </c>
      <c r="D10031" s="6" t="s">
        <v>50448</v>
      </c>
      <c r="E10031" s="5" t="s">
        <v>42748</v>
      </c>
      <c r="F10031" s="5" t="s">
        <v>16051</v>
      </c>
      <c r="G10031" s="6" t="s">
        <v>50947</v>
      </c>
      <c r="H10031" s="5" t="s">
        <v>50817</v>
      </c>
      <c r="I10031" s="8" t="s">
        <v>50538</v>
      </c>
      <c r="J10031" s="5" t="s">
        <v>93</v>
      </c>
      <c r="K10031" s="5" t="s">
        <v>50948</v>
      </c>
    </row>
    <row r="10032">
      <c r="A10032" s="4">
        <v>1180.0</v>
      </c>
      <c r="B10032" s="5" t="s">
        <v>50949</v>
      </c>
      <c r="C10032" s="5" t="s">
        <v>50950</v>
      </c>
      <c r="D10032" s="6" t="s">
        <v>50448</v>
      </c>
      <c r="E10032" s="5" t="s">
        <v>42748</v>
      </c>
      <c r="F10032" s="5" t="s">
        <v>16051</v>
      </c>
      <c r="G10032" s="6" t="s">
        <v>50951</v>
      </c>
      <c r="H10032" s="5" t="s">
        <v>50952</v>
      </c>
      <c r="I10032" s="8" t="s">
        <v>50953</v>
      </c>
      <c r="J10032" s="5" t="s">
        <v>18</v>
      </c>
      <c r="K10032" s="5" t="s">
        <v>10996</v>
      </c>
    </row>
    <row r="10033">
      <c r="A10033" s="4">
        <v>1179.0</v>
      </c>
      <c r="B10033" s="5" t="s">
        <v>50954</v>
      </c>
      <c r="C10033" s="5" t="s">
        <v>50955</v>
      </c>
      <c r="D10033" s="6" t="s">
        <v>50956</v>
      </c>
      <c r="E10033" s="5" t="s">
        <v>50957</v>
      </c>
      <c r="F10033" s="5" t="s">
        <v>16051</v>
      </c>
      <c r="G10033" s="6" t="s">
        <v>50958</v>
      </c>
      <c r="H10033" s="5" t="s">
        <v>50959</v>
      </c>
      <c r="I10033" s="8" t="s">
        <v>50960</v>
      </c>
      <c r="J10033" s="5" t="s">
        <v>18</v>
      </c>
      <c r="K10033" s="5" t="s">
        <v>10177</v>
      </c>
    </row>
    <row r="10034">
      <c r="A10034" s="4">
        <v>1178.0</v>
      </c>
      <c r="B10034" s="5" t="s">
        <v>50961</v>
      </c>
      <c r="C10034" s="5" t="s">
        <v>50962</v>
      </c>
      <c r="D10034" s="6" t="s">
        <v>42747</v>
      </c>
      <c r="E10034" s="5" t="s">
        <v>16050</v>
      </c>
      <c r="F10034" s="5" t="s">
        <v>16051</v>
      </c>
      <c r="G10034" s="6" t="s">
        <v>50963</v>
      </c>
      <c r="H10034" s="5" t="s">
        <v>50964</v>
      </c>
      <c r="I10034" s="8" t="s">
        <v>50965</v>
      </c>
      <c r="J10034" s="5" t="s">
        <v>93</v>
      </c>
      <c r="K10034" s="5" t="s">
        <v>30826</v>
      </c>
    </row>
    <row r="10035">
      <c r="A10035" s="4">
        <v>1177.0</v>
      </c>
      <c r="B10035" s="5" t="s">
        <v>27372</v>
      </c>
      <c r="C10035" s="5" t="s">
        <v>50966</v>
      </c>
      <c r="D10035" s="6" t="s">
        <v>42747</v>
      </c>
      <c r="E10035" s="5" t="s">
        <v>16050</v>
      </c>
      <c r="F10035" s="5" t="s">
        <v>16051</v>
      </c>
      <c r="G10035" s="6" t="s">
        <v>50963</v>
      </c>
      <c r="H10035" s="5" t="s">
        <v>50967</v>
      </c>
      <c r="I10035" s="8" t="s">
        <v>50968</v>
      </c>
      <c r="J10035" s="5" t="s">
        <v>108</v>
      </c>
      <c r="K10035" s="5" t="s">
        <v>30826</v>
      </c>
    </row>
    <row r="10036">
      <c r="A10036" s="4">
        <v>1176.0</v>
      </c>
      <c r="B10036" s="5" t="s">
        <v>50969</v>
      </c>
      <c r="C10036" s="5" t="s">
        <v>50970</v>
      </c>
      <c r="D10036" s="6" t="s">
        <v>42747</v>
      </c>
      <c r="E10036" s="5" t="s">
        <v>16050</v>
      </c>
      <c r="F10036" s="5" t="s">
        <v>16051</v>
      </c>
      <c r="G10036" s="6" t="s">
        <v>50971</v>
      </c>
      <c r="H10036" s="5" t="s">
        <v>50972</v>
      </c>
      <c r="I10036" s="8" t="s">
        <v>50973</v>
      </c>
      <c r="J10036" s="5" t="s">
        <v>108</v>
      </c>
      <c r="K10036" s="5" t="s">
        <v>47627</v>
      </c>
    </row>
    <row r="10037">
      <c r="A10037" s="4">
        <v>1175.0</v>
      </c>
      <c r="B10037" s="5" t="s">
        <v>50961</v>
      </c>
      <c r="C10037" s="5" t="s">
        <v>50974</v>
      </c>
      <c r="D10037" s="6" t="s">
        <v>42747</v>
      </c>
      <c r="E10037" s="5" t="s">
        <v>16050</v>
      </c>
      <c r="F10037" s="5" t="s">
        <v>16051</v>
      </c>
      <c r="G10037" s="6" t="s">
        <v>50975</v>
      </c>
      <c r="H10037" s="5" t="s">
        <v>50964</v>
      </c>
      <c r="I10037" s="8" t="s">
        <v>50965</v>
      </c>
      <c r="J10037" s="5" t="s">
        <v>51</v>
      </c>
      <c r="K10037" s="5" t="s">
        <v>21030</v>
      </c>
    </row>
    <row r="10038">
      <c r="A10038" s="4">
        <v>1174.0</v>
      </c>
      <c r="B10038" s="5" t="s">
        <v>50976</v>
      </c>
      <c r="C10038" s="5" t="s">
        <v>50977</v>
      </c>
      <c r="D10038" s="6" t="s">
        <v>50888</v>
      </c>
      <c r="E10038" s="5" t="s">
        <v>16050</v>
      </c>
      <c r="F10038" s="5" t="s">
        <v>16051</v>
      </c>
      <c r="G10038" s="6" t="s">
        <v>50978</v>
      </c>
      <c r="H10038" s="5" t="s">
        <v>50979</v>
      </c>
      <c r="I10038" s="8" t="s">
        <v>50980</v>
      </c>
      <c r="J10038" s="5" t="s">
        <v>108</v>
      </c>
      <c r="K10038" s="4" t="s">
        <v>42</v>
      </c>
    </row>
    <row r="10039">
      <c r="A10039" s="4">
        <v>1173.0</v>
      </c>
      <c r="B10039" s="5" t="s">
        <v>50981</v>
      </c>
      <c r="C10039" s="5" t="s">
        <v>50982</v>
      </c>
      <c r="D10039" s="6" t="s">
        <v>50888</v>
      </c>
      <c r="E10039" s="5" t="s">
        <v>16050</v>
      </c>
      <c r="F10039" s="5" t="s">
        <v>16051</v>
      </c>
      <c r="G10039" s="6" t="s">
        <v>50983</v>
      </c>
      <c r="H10039" s="5" t="s">
        <v>50984</v>
      </c>
      <c r="I10039" s="8" t="s">
        <v>50985</v>
      </c>
      <c r="J10039" s="5" t="s">
        <v>93</v>
      </c>
      <c r="K10039" s="5" t="s">
        <v>50986</v>
      </c>
    </row>
    <row r="10040">
      <c r="A10040" s="4">
        <v>1172.0</v>
      </c>
      <c r="B10040" s="5" t="s">
        <v>50987</v>
      </c>
      <c r="C10040" s="5" t="s">
        <v>50988</v>
      </c>
      <c r="D10040" s="6" t="s">
        <v>50888</v>
      </c>
      <c r="E10040" s="5" t="s">
        <v>16050</v>
      </c>
      <c r="F10040" s="5" t="s">
        <v>16051</v>
      </c>
      <c r="G10040" s="6" t="s">
        <v>50989</v>
      </c>
      <c r="H10040" s="5" t="s">
        <v>19800</v>
      </c>
      <c r="I10040" s="8" t="s">
        <v>19801</v>
      </c>
      <c r="J10040" s="5" t="s">
        <v>93</v>
      </c>
      <c r="K10040" s="4" t="s">
        <v>42</v>
      </c>
    </row>
    <row r="10041">
      <c r="A10041" s="4">
        <v>1171.0</v>
      </c>
      <c r="B10041" s="5" t="s">
        <v>50987</v>
      </c>
      <c r="C10041" s="5" t="s">
        <v>50990</v>
      </c>
      <c r="D10041" s="6" t="s">
        <v>50888</v>
      </c>
      <c r="E10041" s="5" t="s">
        <v>16050</v>
      </c>
      <c r="F10041" s="5" t="s">
        <v>16051</v>
      </c>
      <c r="G10041" s="6" t="s">
        <v>50991</v>
      </c>
      <c r="H10041" s="7" t="s">
        <v>50992</v>
      </c>
      <c r="I10041" s="8" t="str">
        <f t="shared" ref="I10041:I10042" si="115">LOWER(SUBSTITUTE(SUBSTITUTE(SUBSTITUTE(SUBSTITUTE(SUBSTITUTE(SUBSTITUTE(SUBSTITUTE(B10041,"S.L.",""),"SL",""),"S.A.",""),"SA","")," ",""),".",""),",",""))&amp;".com"</f>
        <v>hoteloasisparaiso.com</v>
      </c>
      <c r="J10041" s="5" t="s">
        <v>18</v>
      </c>
      <c r="K10041" s="4" t="s">
        <v>42</v>
      </c>
    </row>
    <row r="10042">
      <c r="A10042" s="4">
        <v>1170.0</v>
      </c>
      <c r="B10042" s="5" t="s">
        <v>50993</v>
      </c>
      <c r="C10042" s="5" t="s">
        <v>50994</v>
      </c>
      <c r="D10042" s="6" t="s">
        <v>50888</v>
      </c>
      <c r="E10042" s="5" t="s">
        <v>16050</v>
      </c>
      <c r="F10042" s="5" t="s">
        <v>16051</v>
      </c>
      <c r="G10042" s="6" t="s">
        <v>50995</v>
      </c>
      <c r="H10042" s="7" t="s">
        <v>50996</v>
      </c>
      <c r="I10042" s="8" t="str">
        <f t="shared" si="115"/>
        <v>clubparaiso.com</v>
      </c>
      <c r="J10042" s="5" t="s">
        <v>18</v>
      </c>
      <c r="K10042" s="5" t="s">
        <v>18425</v>
      </c>
    </row>
    <row r="10043">
      <c r="A10043" s="4">
        <v>1169.0</v>
      </c>
      <c r="B10043" s="5" t="s">
        <v>50997</v>
      </c>
      <c r="C10043" s="5" t="s">
        <v>50887</v>
      </c>
      <c r="D10043" s="6" t="s">
        <v>50888</v>
      </c>
      <c r="E10043" s="5" t="s">
        <v>16050</v>
      </c>
      <c r="F10043" s="5" t="s">
        <v>16051</v>
      </c>
      <c r="G10043" s="6" t="s">
        <v>50998</v>
      </c>
      <c r="H10043" s="5" t="s">
        <v>19800</v>
      </c>
      <c r="I10043" s="8" t="s">
        <v>50999</v>
      </c>
      <c r="J10043" s="5" t="s">
        <v>108</v>
      </c>
      <c r="K10043" s="5" t="s">
        <v>9927</v>
      </c>
    </row>
    <row r="10044">
      <c r="A10044" s="4">
        <v>1168.0</v>
      </c>
      <c r="B10044" s="5" t="s">
        <v>51000</v>
      </c>
      <c r="C10044" s="5" t="s">
        <v>51001</v>
      </c>
      <c r="D10044" s="6" t="s">
        <v>50888</v>
      </c>
      <c r="E10044" s="5" t="s">
        <v>16050</v>
      </c>
      <c r="F10044" s="5" t="s">
        <v>16051</v>
      </c>
      <c r="G10044" s="6" t="s">
        <v>51002</v>
      </c>
      <c r="H10044" s="5" t="s">
        <v>51003</v>
      </c>
      <c r="I10044" s="8" t="s">
        <v>51004</v>
      </c>
      <c r="J10044" s="5" t="s">
        <v>18</v>
      </c>
      <c r="K10044" s="4" t="s">
        <v>42</v>
      </c>
    </row>
    <row r="10045">
      <c r="A10045" s="4">
        <v>1167.0</v>
      </c>
      <c r="B10045" s="5" t="s">
        <v>51005</v>
      </c>
      <c r="C10045" s="5" t="s">
        <v>51006</v>
      </c>
      <c r="D10045" s="6" t="s">
        <v>50888</v>
      </c>
      <c r="E10045" s="5" t="s">
        <v>16050</v>
      </c>
      <c r="F10045" s="5" t="s">
        <v>16051</v>
      </c>
      <c r="G10045" s="6" t="s">
        <v>51007</v>
      </c>
      <c r="H10045" s="5" t="s">
        <v>51008</v>
      </c>
      <c r="I10045" s="8" t="s">
        <v>17020</v>
      </c>
      <c r="J10045" s="5" t="s">
        <v>108</v>
      </c>
      <c r="K10045" s="4" t="s">
        <v>42</v>
      </c>
    </row>
    <row r="10046">
      <c r="A10046" s="4">
        <v>1166.0</v>
      </c>
      <c r="B10046" s="5" t="s">
        <v>51009</v>
      </c>
      <c r="C10046" s="5" t="s">
        <v>51010</v>
      </c>
      <c r="D10046" s="6" t="s">
        <v>50888</v>
      </c>
      <c r="E10046" s="5" t="s">
        <v>16050</v>
      </c>
      <c r="F10046" s="5" t="s">
        <v>16051</v>
      </c>
      <c r="G10046" s="6" t="s">
        <v>51011</v>
      </c>
      <c r="H10046" s="5" t="s">
        <v>51012</v>
      </c>
      <c r="I10046" s="8" t="s">
        <v>51013</v>
      </c>
      <c r="J10046" s="5" t="s">
        <v>18</v>
      </c>
      <c r="K10046" s="5" t="s">
        <v>2201</v>
      </c>
    </row>
    <row r="10047">
      <c r="A10047" s="4">
        <v>1165.0</v>
      </c>
      <c r="B10047" s="5" t="s">
        <v>51014</v>
      </c>
      <c r="C10047" s="5" t="s">
        <v>51015</v>
      </c>
      <c r="D10047" s="6" t="s">
        <v>50956</v>
      </c>
      <c r="E10047" s="5" t="s">
        <v>50957</v>
      </c>
      <c r="F10047" s="5" t="s">
        <v>16051</v>
      </c>
      <c r="G10047" s="6" t="s">
        <v>51016</v>
      </c>
      <c r="H10047" s="5" t="s">
        <v>51017</v>
      </c>
      <c r="I10047" s="8" t="s">
        <v>51018</v>
      </c>
      <c r="J10047" s="5" t="s">
        <v>18</v>
      </c>
      <c r="K10047" s="5" t="s">
        <v>21765</v>
      </c>
    </row>
    <row r="10048">
      <c r="A10048" s="4">
        <v>1164.0</v>
      </c>
      <c r="B10048" s="5" t="s">
        <v>51019</v>
      </c>
      <c r="C10048" s="5" t="s">
        <v>51020</v>
      </c>
      <c r="D10048" s="6" t="s">
        <v>50956</v>
      </c>
      <c r="E10048" s="5" t="s">
        <v>50957</v>
      </c>
      <c r="F10048" s="5" t="s">
        <v>16051</v>
      </c>
      <c r="G10048" s="6" t="s">
        <v>51021</v>
      </c>
      <c r="H10048" s="5" t="s">
        <v>51022</v>
      </c>
      <c r="I10048" s="8" t="s">
        <v>51023</v>
      </c>
      <c r="J10048" s="5" t="s">
        <v>51</v>
      </c>
      <c r="K10048" s="4" t="s">
        <v>42</v>
      </c>
    </row>
    <row r="10049">
      <c r="A10049" s="4">
        <v>1163.0</v>
      </c>
      <c r="B10049" s="5" t="s">
        <v>51024</v>
      </c>
      <c r="C10049" s="5" t="s">
        <v>51025</v>
      </c>
      <c r="D10049" s="6" t="s">
        <v>50956</v>
      </c>
      <c r="E10049" s="5" t="s">
        <v>50957</v>
      </c>
      <c r="F10049" s="5" t="s">
        <v>16051</v>
      </c>
      <c r="G10049" s="6" t="s">
        <v>51026</v>
      </c>
      <c r="H10049" s="7" t="s">
        <v>51027</v>
      </c>
      <c r="I10049" s="4" t="str">
        <f t="shared" ref="I10049:I10050" si="116">LOWER(SUBSTITUTE(SUBSTITUTE(SUBSTITUTE(SUBSTITUTE(SUBSTITUTE(SUBSTITUTE(SUBSTITUTE(B10049,"S.L.",""),"SL",""),"S.A.",""),"SA","")," ",""),".",""),",",""))&amp;".com"</f>
        <v>explotacionesturísticaspuebloprimavera.com</v>
      </c>
      <c r="J10049" s="5" t="s">
        <v>108</v>
      </c>
      <c r="K10049" s="4" t="s">
        <v>42</v>
      </c>
    </row>
    <row r="10050">
      <c r="A10050" s="4">
        <v>1162.0</v>
      </c>
      <c r="B10050" s="5" t="s">
        <v>51028</v>
      </c>
      <c r="C10050" s="5" t="s">
        <v>51029</v>
      </c>
      <c r="D10050" s="6" t="s">
        <v>50956</v>
      </c>
      <c r="E10050" s="5" t="s">
        <v>50957</v>
      </c>
      <c r="F10050" s="5" t="s">
        <v>16051</v>
      </c>
      <c r="G10050" s="6" t="s">
        <v>51030</v>
      </c>
      <c r="H10050" s="7" t="s">
        <v>51031</v>
      </c>
      <c r="I10050" s="8" t="str">
        <f t="shared" si="116"/>
        <v>lasadelfas.com</v>
      </c>
      <c r="J10050" s="5" t="s">
        <v>93</v>
      </c>
      <c r="K10050" s="5" t="s">
        <v>375</v>
      </c>
    </row>
    <row r="10051">
      <c r="A10051" s="4">
        <v>1161.0</v>
      </c>
      <c r="B10051" s="5" t="s">
        <v>51032</v>
      </c>
      <c r="C10051" s="5" t="s">
        <v>51033</v>
      </c>
      <c r="D10051" s="6" t="s">
        <v>50956</v>
      </c>
      <c r="E10051" s="5" t="s">
        <v>50957</v>
      </c>
      <c r="F10051" s="5" t="s">
        <v>16051</v>
      </c>
      <c r="G10051" s="6" t="s">
        <v>51034</v>
      </c>
      <c r="H10051" s="5" t="s">
        <v>51035</v>
      </c>
      <c r="I10051" s="9" t="s">
        <v>51036</v>
      </c>
      <c r="J10051" s="5" t="s">
        <v>51</v>
      </c>
      <c r="K10051" s="4" t="s">
        <v>42</v>
      </c>
    </row>
    <row r="10052">
      <c r="A10052" s="4">
        <v>1160.0</v>
      </c>
      <c r="B10052" s="5" t="s">
        <v>51037</v>
      </c>
      <c r="C10052" s="5" t="s">
        <v>51038</v>
      </c>
      <c r="D10052" s="6" t="s">
        <v>50956</v>
      </c>
      <c r="E10052" s="5" t="s">
        <v>50957</v>
      </c>
      <c r="F10052" s="5" t="s">
        <v>16051</v>
      </c>
      <c r="G10052" s="6" t="s">
        <v>51039</v>
      </c>
      <c r="H10052" s="5" t="s">
        <v>51040</v>
      </c>
      <c r="I10052" s="8" t="s">
        <v>51023</v>
      </c>
      <c r="J10052" s="5" t="s">
        <v>18</v>
      </c>
      <c r="K10052" s="4" t="s">
        <v>42</v>
      </c>
    </row>
    <row r="10053">
      <c r="A10053" s="4">
        <v>1159.0</v>
      </c>
      <c r="B10053" s="5" t="s">
        <v>51041</v>
      </c>
      <c r="C10053" s="5" t="s">
        <v>51042</v>
      </c>
      <c r="D10053" s="6" t="s">
        <v>50956</v>
      </c>
      <c r="E10053" s="5" t="s">
        <v>50957</v>
      </c>
      <c r="F10053" s="5" t="s">
        <v>16051</v>
      </c>
      <c r="G10053" s="6" t="s">
        <v>51043</v>
      </c>
      <c r="H10053" s="5" t="s">
        <v>51044</v>
      </c>
      <c r="I10053" s="8" t="s">
        <v>51045</v>
      </c>
      <c r="J10053" s="5" t="s">
        <v>18</v>
      </c>
      <c r="K10053" s="4" t="s">
        <v>42</v>
      </c>
    </row>
    <row r="10054">
      <c r="A10054" s="4">
        <v>1158.0</v>
      </c>
      <c r="B10054" s="5" t="s">
        <v>51046</v>
      </c>
      <c r="C10054" s="5" t="s">
        <v>51047</v>
      </c>
      <c r="D10054" s="6" t="s">
        <v>51048</v>
      </c>
      <c r="E10054" s="5" t="s">
        <v>42748</v>
      </c>
      <c r="F10054" s="5" t="s">
        <v>16051</v>
      </c>
      <c r="G10054" s="6" t="s">
        <v>51049</v>
      </c>
      <c r="H10054" s="25" t="s">
        <v>51050</v>
      </c>
      <c r="I10054" s="13" t="s">
        <v>51051</v>
      </c>
      <c r="J10054" s="5" t="s">
        <v>42</v>
      </c>
      <c r="K10054" s="4" t="s">
        <v>42</v>
      </c>
    </row>
    <row r="10055">
      <c r="A10055" s="4">
        <v>1157.0</v>
      </c>
      <c r="B10055" s="5" t="s">
        <v>51052</v>
      </c>
      <c r="C10055" s="5" t="s">
        <v>51053</v>
      </c>
      <c r="D10055" s="6" t="s">
        <v>50836</v>
      </c>
      <c r="E10055" s="5" t="s">
        <v>42748</v>
      </c>
      <c r="F10055" s="5" t="s">
        <v>16051</v>
      </c>
      <c r="G10055" s="6" t="s">
        <v>51054</v>
      </c>
      <c r="H10055" s="7" t="s">
        <v>51055</v>
      </c>
      <c r="I10055" s="8" t="str">
        <f t="shared" ref="I10055:I10056" si="117">LOWER(SUBSTITUTE(SUBSTITUTE(SUBSTITUTE(SUBSTITUTE(SUBSTITUTE(SUBSTITUTE(SUBSTITUTE(B10055,"S.L.",""),"SL",""),"S.A.",""),"SA","")," ",""),".",""),",",""))&amp;".com"</f>
        <v>tenbelalborada.com</v>
      </c>
      <c r="J10055" s="5" t="s">
        <v>18</v>
      </c>
      <c r="K10055" s="5" t="s">
        <v>10100</v>
      </c>
    </row>
    <row r="10056">
      <c r="A10056" s="4">
        <v>1156.0</v>
      </c>
      <c r="B10056" s="5" t="s">
        <v>51056</v>
      </c>
      <c r="C10056" s="5" t="s">
        <v>51057</v>
      </c>
      <c r="D10056" s="6" t="s">
        <v>51048</v>
      </c>
      <c r="E10056" s="5" t="s">
        <v>42748</v>
      </c>
      <c r="F10056" s="5" t="s">
        <v>16051</v>
      </c>
      <c r="G10056" s="6" t="s">
        <v>51058</v>
      </c>
      <c r="H10056" s="7" t="s">
        <v>51059</v>
      </c>
      <c r="I10056" s="8" t="str">
        <f t="shared" si="117"/>
        <v>westhavenbay.com</v>
      </c>
      <c r="J10056" s="5" t="s">
        <v>42</v>
      </c>
      <c r="K10056" s="5" t="s">
        <v>52</v>
      </c>
    </row>
    <row r="10057">
      <c r="A10057" s="4">
        <v>1155.0</v>
      </c>
      <c r="B10057" s="5" t="s">
        <v>51060</v>
      </c>
      <c r="C10057" s="5" t="s">
        <v>51061</v>
      </c>
      <c r="D10057" s="6" t="s">
        <v>50836</v>
      </c>
      <c r="E10057" s="5" t="s">
        <v>42748</v>
      </c>
      <c r="F10057" s="5" t="s">
        <v>16051</v>
      </c>
      <c r="G10057" s="6" t="s">
        <v>51062</v>
      </c>
      <c r="H10057" s="5" t="s">
        <v>51063</v>
      </c>
      <c r="I10057" s="8" t="s">
        <v>51064</v>
      </c>
      <c r="J10057" s="5" t="s">
        <v>18</v>
      </c>
      <c r="K10057" s="5" t="s">
        <v>2928</v>
      </c>
    </row>
    <row r="10058">
      <c r="A10058" s="4">
        <v>1154.0</v>
      </c>
      <c r="B10058" s="5" t="s">
        <v>51052</v>
      </c>
      <c r="C10058" s="5" t="s">
        <v>51065</v>
      </c>
      <c r="D10058" s="6" t="s">
        <v>50836</v>
      </c>
      <c r="E10058" s="5" t="s">
        <v>42748</v>
      </c>
      <c r="F10058" s="5" t="s">
        <v>16051</v>
      </c>
      <c r="G10058" s="6" t="s">
        <v>51066</v>
      </c>
      <c r="H10058" s="25" t="s">
        <v>51059</v>
      </c>
      <c r="I10058" s="15" t="s">
        <v>51067</v>
      </c>
      <c r="J10058" s="5" t="s">
        <v>18</v>
      </c>
      <c r="K10058" s="5" t="s">
        <v>10264</v>
      </c>
    </row>
    <row r="10059">
      <c r="A10059" s="4">
        <v>1153.0</v>
      </c>
      <c r="B10059" s="5" t="s">
        <v>51068</v>
      </c>
      <c r="C10059" s="5" t="s">
        <v>51069</v>
      </c>
      <c r="D10059" s="6" t="s">
        <v>51070</v>
      </c>
      <c r="E10059" s="5" t="s">
        <v>42748</v>
      </c>
      <c r="F10059" s="5" t="s">
        <v>16051</v>
      </c>
      <c r="G10059" s="6" t="s">
        <v>51071</v>
      </c>
      <c r="H10059" s="7" t="s">
        <v>51072</v>
      </c>
      <c r="I10059" s="8" t="str">
        <f t="shared" ref="I10059:I10064" si="118">LOWER(SUBSTITUTE(SUBSTITUTE(SUBSTITUTE(SUBSTITUTE(SUBSTITUTE(SUBSTITUTE(SUBSTITUTE(B10059,"S.L.",""),"SL",""),"S.A.",""),"SA","")," ",""),".",""),",",""))&amp;".com"</f>
        <v>annapurnahoteltenerife.com</v>
      </c>
      <c r="J10059" s="5" t="s">
        <v>18</v>
      </c>
      <c r="K10059" s="4" t="s">
        <v>42</v>
      </c>
    </row>
    <row r="10060">
      <c r="A10060" s="4">
        <v>1152.0</v>
      </c>
      <c r="B10060" s="5" t="s">
        <v>51073</v>
      </c>
      <c r="C10060" s="5" t="s">
        <v>51074</v>
      </c>
      <c r="D10060" s="6" t="s">
        <v>51075</v>
      </c>
      <c r="E10060" s="5" t="s">
        <v>42748</v>
      </c>
      <c r="F10060" s="5" t="s">
        <v>16051</v>
      </c>
      <c r="G10060" s="6" t="s">
        <v>51076</v>
      </c>
      <c r="H10060" s="25" t="s">
        <v>51077</v>
      </c>
      <c r="I10060" s="8" t="str">
        <f t="shared" si="118"/>
        <v>chayofacountryclub.com</v>
      </c>
      <c r="J10060" s="5" t="s">
        <v>42</v>
      </c>
      <c r="K10060" s="4" t="s">
        <v>42</v>
      </c>
    </row>
    <row r="10061">
      <c r="A10061" s="4">
        <v>1151.0</v>
      </c>
      <c r="B10061" s="5" t="s">
        <v>51078</v>
      </c>
      <c r="C10061" s="5" t="s">
        <v>51079</v>
      </c>
      <c r="D10061" s="6" t="s">
        <v>51075</v>
      </c>
      <c r="E10061" s="5" t="s">
        <v>42748</v>
      </c>
      <c r="F10061" s="5" t="s">
        <v>16051</v>
      </c>
      <c r="G10061" s="6" t="s">
        <v>51080</v>
      </c>
      <c r="H10061" s="25" t="s">
        <v>51081</v>
      </c>
      <c r="I10061" s="8" t="str">
        <f t="shared" si="118"/>
        <v>aparthotelchafoyapark.com</v>
      </c>
      <c r="J10061" s="5" t="s">
        <v>42</v>
      </c>
      <c r="K10061" s="4" t="s">
        <v>42</v>
      </c>
    </row>
    <row r="10062">
      <c r="A10062" s="4">
        <v>1150.0</v>
      </c>
      <c r="B10062" s="5" t="s">
        <v>50687</v>
      </c>
      <c r="C10062" s="5" t="s">
        <v>51082</v>
      </c>
      <c r="D10062" s="6" t="s">
        <v>51075</v>
      </c>
      <c r="E10062" s="5" t="s">
        <v>42748</v>
      </c>
      <c r="F10062" s="5" t="s">
        <v>16051</v>
      </c>
      <c r="G10062" s="6" t="s">
        <v>51083</v>
      </c>
      <c r="H10062" s="7" t="s">
        <v>51084</v>
      </c>
      <c r="I10062" s="8" t="str">
        <f t="shared" si="118"/>
        <v>kanali.com</v>
      </c>
      <c r="J10062" s="5" t="s">
        <v>51</v>
      </c>
      <c r="K10062" s="4" t="s">
        <v>42</v>
      </c>
    </row>
    <row r="10063">
      <c r="A10063" s="4">
        <v>1149.0</v>
      </c>
      <c r="B10063" s="5" t="s">
        <v>51085</v>
      </c>
      <c r="C10063" s="5" t="s">
        <v>51086</v>
      </c>
      <c r="D10063" s="6" t="s">
        <v>51048</v>
      </c>
      <c r="E10063" s="5" t="s">
        <v>42748</v>
      </c>
      <c r="F10063" s="5" t="s">
        <v>16051</v>
      </c>
      <c r="G10063" s="6" t="s">
        <v>51087</v>
      </c>
      <c r="H10063" s="7" t="s">
        <v>51088</v>
      </c>
      <c r="I10063" s="8" t="str">
        <f t="shared" si="118"/>
        <v>hotelrurallacorreadelalmendro.com</v>
      </c>
      <c r="J10063" s="5" t="s">
        <v>18</v>
      </c>
      <c r="K10063" s="5" t="s">
        <v>679</v>
      </c>
    </row>
    <row r="10064">
      <c r="A10064" s="4">
        <v>1148.0</v>
      </c>
      <c r="B10064" s="5" t="s">
        <v>51089</v>
      </c>
      <c r="C10064" s="5" t="s">
        <v>51090</v>
      </c>
      <c r="D10064" s="6" t="s">
        <v>51091</v>
      </c>
      <c r="E10064" s="5" t="s">
        <v>51092</v>
      </c>
      <c r="F10064" s="5" t="s">
        <v>16051</v>
      </c>
      <c r="G10064" s="6" t="s">
        <v>51093</v>
      </c>
      <c r="H10064" s="25" t="s">
        <v>51094</v>
      </c>
      <c r="I10064" s="8" t="str">
        <f t="shared" si="118"/>
        <v>elnogal.com</v>
      </c>
      <c r="J10064" s="5" t="s">
        <v>51</v>
      </c>
      <c r="K10064" s="5" t="s">
        <v>1427</v>
      </c>
    </row>
    <row r="10065">
      <c r="A10065" s="4">
        <v>1147.0</v>
      </c>
      <c r="B10065" s="5" t="s">
        <v>51089</v>
      </c>
      <c r="C10065" s="5" t="s">
        <v>51095</v>
      </c>
      <c r="D10065" s="6" t="s">
        <v>51091</v>
      </c>
      <c r="E10065" s="5" t="s">
        <v>51092</v>
      </c>
      <c r="F10065" s="5" t="s">
        <v>16051</v>
      </c>
      <c r="G10065" s="6" t="s">
        <v>51096</v>
      </c>
      <c r="H10065" s="25" t="s">
        <v>51097</v>
      </c>
      <c r="I10065" s="13" t="s">
        <v>51098</v>
      </c>
      <c r="J10065" s="5" t="s">
        <v>51</v>
      </c>
      <c r="K10065" s="5" t="s">
        <v>294</v>
      </c>
    </row>
    <row r="10066">
      <c r="A10066" s="4">
        <v>1146.0</v>
      </c>
      <c r="B10066" s="5" t="s">
        <v>51099</v>
      </c>
      <c r="C10066" s="5" t="s">
        <v>51100</v>
      </c>
      <c r="D10066" s="6" t="s">
        <v>50644</v>
      </c>
      <c r="E10066" s="5" t="s">
        <v>16050</v>
      </c>
      <c r="F10066" s="5" t="s">
        <v>16051</v>
      </c>
      <c r="G10066" s="6" t="s">
        <v>51101</v>
      </c>
      <c r="H10066" s="25" t="s">
        <v>51097</v>
      </c>
      <c r="I10066" s="13" t="s">
        <v>51098</v>
      </c>
      <c r="J10066" s="5" t="s">
        <v>42</v>
      </c>
      <c r="K10066" s="4" t="s">
        <v>42</v>
      </c>
    </row>
    <row r="10067">
      <c r="A10067" s="4">
        <v>1145.0</v>
      </c>
      <c r="B10067" s="5" t="s">
        <v>51102</v>
      </c>
      <c r="C10067" s="5" t="s">
        <v>51103</v>
      </c>
      <c r="D10067" s="6" t="s">
        <v>50888</v>
      </c>
      <c r="E10067" s="5" t="s">
        <v>16050</v>
      </c>
      <c r="F10067" s="5" t="s">
        <v>16051</v>
      </c>
      <c r="G10067" s="6" t="s">
        <v>51104</v>
      </c>
      <c r="H10067" s="5" t="s">
        <v>19800</v>
      </c>
      <c r="I10067" s="8" t="s">
        <v>50999</v>
      </c>
      <c r="J10067" s="5" t="s">
        <v>93</v>
      </c>
      <c r="K10067" s="5" t="s">
        <v>51105</v>
      </c>
    </row>
    <row r="10068">
      <c r="A10068" s="4">
        <v>1144.0</v>
      </c>
      <c r="B10068" s="5" t="s">
        <v>51106</v>
      </c>
      <c r="C10068" s="5" t="s">
        <v>51107</v>
      </c>
      <c r="D10068" s="6" t="s">
        <v>50888</v>
      </c>
      <c r="E10068" s="5" t="s">
        <v>16050</v>
      </c>
      <c r="F10068" s="5" t="s">
        <v>16051</v>
      </c>
      <c r="G10068" s="6" t="s">
        <v>51108</v>
      </c>
      <c r="H10068" s="25" t="s">
        <v>51109</v>
      </c>
      <c r="I10068" s="13" t="s">
        <v>51110</v>
      </c>
      <c r="J10068" s="5" t="s">
        <v>42</v>
      </c>
      <c r="K10068" s="4" t="s">
        <v>42</v>
      </c>
    </row>
    <row r="10069">
      <c r="A10069" s="4">
        <v>1143.0</v>
      </c>
      <c r="B10069" s="5" t="s">
        <v>51111</v>
      </c>
      <c r="C10069" s="5" t="s">
        <v>51112</v>
      </c>
      <c r="D10069" s="6" t="s">
        <v>50888</v>
      </c>
      <c r="E10069" s="5" t="s">
        <v>16050</v>
      </c>
      <c r="F10069" s="5" t="s">
        <v>16051</v>
      </c>
      <c r="G10069" s="6" t="s">
        <v>51113</v>
      </c>
      <c r="H10069" s="25" t="s">
        <v>51114</v>
      </c>
      <c r="I10069" s="13" t="s">
        <v>51115</v>
      </c>
      <c r="J10069" s="5" t="s">
        <v>42</v>
      </c>
      <c r="K10069" s="5" t="s">
        <v>43794</v>
      </c>
    </row>
    <row r="10070">
      <c r="A10070" s="4">
        <v>1140.0</v>
      </c>
      <c r="B10070" s="5" t="s">
        <v>51116</v>
      </c>
      <c r="C10070" s="5" t="s">
        <v>51117</v>
      </c>
      <c r="D10070" s="6" t="s">
        <v>50888</v>
      </c>
      <c r="E10070" s="5" t="s">
        <v>16050</v>
      </c>
      <c r="F10070" s="5" t="s">
        <v>16051</v>
      </c>
      <c r="G10070" s="6" t="s">
        <v>51118</v>
      </c>
      <c r="H10070" s="25" t="s">
        <v>51119</v>
      </c>
      <c r="I10070" s="15" t="s">
        <v>51120</v>
      </c>
      <c r="J10070" s="5" t="s">
        <v>51</v>
      </c>
      <c r="K10070" s="5" t="s">
        <v>51121</v>
      </c>
    </row>
    <row r="10071">
      <c r="A10071" s="4">
        <v>1141.0</v>
      </c>
      <c r="B10071" s="5" t="s">
        <v>51122</v>
      </c>
      <c r="C10071" s="5" t="s">
        <v>51123</v>
      </c>
      <c r="D10071" s="6" t="s">
        <v>50888</v>
      </c>
      <c r="E10071" s="5" t="s">
        <v>16050</v>
      </c>
      <c r="F10071" s="5" t="s">
        <v>16051</v>
      </c>
      <c r="G10071" s="6" t="s">
        <v>51118</v>
      </c>
      <c r="H10071" s="25" t="s">
        <v>51119</v>
      </c>
      <c r="I10071" s="15" t="s">
        <v>51120</v>
      </c>
      <c r="J10071" s="5" t="s">
        <v>42</v>
      </c>
      <c r="K10071" s="5" t="s">
        <v>16275</v>
      </c>
    </row>
    <row r="10072">
      <c r="A10072" s="4">
        <v>1142.0</v>
      </c>
      <c r="B10072" s="5" t="s">
        <v>51124</v>
      </c>
      <c r="C10072" s="5" t="s">
        <v>51125</v>
      </c>
      <c r="D10072" s="6" t="s">
        <v>50888</v>
      </c>
      <c r="E10072" s="5" t="s">
        <v>16050</v>
      </c>
      <c r="F10072" s="5" t="s">
        <v>16051</v>
      </c>
      <c r="G10072" s="6" t="s">
        <v>51118</v>
      </c>
      <c r="H10072" s="5" t="s">
        <v>51126</v>
      </c>
      <c r="I10072" s="9" t="s">
        <v>51127</v>
      </c>
      <c r="J10072" s="5" t="s">
        <v>42</v>
      </c>
      <c r="K10072" s="5" t="s">
        <v>433</v>
      </c>
    </row>
    <row r="10073">
      <c r="A10073" s="4">
        <v>1139.0</v>
      </c>
      <c r="B10073" s="5" t="s">
        <v>50687</v>
      </c>
      <c r="C10073" s="5" t="s">
        <v>51128</v>
      </c>
      <c r="D10073" s="6" t="s">
        <v>51129</v>
      </c>
      <c r="E10073" s="5" t="s">
        <v>42748</v>
      </c>
      <c r="F10073" s="5" t="s">
        <v>16051</v>
      </c>
      <c r="G10073" s="6" t="s">
        <v>51130</v>
      </c>
      <c r="H10073" s="5" t="s">
        <v>50690</v>
      </c>
      <c r="I10073" s="8" t="s">
        <v>50691</v>
      </c>
      <c r="J10073" s="5" t="s">
        <v>42</v>
      </c>
      <c r="K10073" s="4" t="s">
        <v>42</v>
      </c>
    </row>
    <row r="10074">
      <c r="A10074" s="4">
        <v>1138.0</v>
      </c>
      <c r="B10074" s="5" t="s">
        <v>51131</v>
      </c>
      <c r="C10074" s="5" t="s">
        <v>51132</v>
      </c>
      <c r="D10074" s="6" t="s">
        <v>42747</v>
      </c>
      <c r="E10074" s="5" t="s">
        <v>16050</v>
      </c>
      <c r="F10074" s="5" t="s">
        <v>16051</v>
      </c>
      <c r="G10074" s="6" t="s">
        <v>51133</v>
      </c>
      <c r="H10074" s="5" t="s">
        <v>51134</v>
      </c>
      <c r="I10074" s="8" t="s">
        <v>51135</v>
      </c>
      <c r="J10074" s="5" t="s">
        <v>42</v>
      </c>
      <c r="K10074" s="5" t="s">
        <v>5611</v>
      </c>
    </row>
    <row r="10075">
      <c r="A10075" s="4">
        <v>1137.0</v>
      </c>
      <c r="B10075" s="5" t="s">
        <v>51136</v>
      </c>
      <c r="C10075" s="5" t="s">
        <v>51137</v>
      </c>
      <c r="D10075" s="6" t="s">
        <v>42747</v>
      </c>
      <c r="E10075" s="5" t="s">
        <v>16050</v>
      </c>
      <c r="F10075" s="5" t="s">
        <v>16051</v>
      </c>
      <c r="G10075" s="6" t="s">
        <v>51138</v>
      </c>
      <c r="H10075" s="5" t="s">
        <v>51139</v>
      </c>
      <c r="I10075" s="8" t="s">
        <v>50968</v>
      </c>
      <c r="J10075" s="5" t="s">
        <v>42</v>
      </c>
      <c r="K10075" s="5" t="s">
        <v>17867</v>
      </c>
    </row>
    <row r="10076">
      <c r="A10076" s="4">
        <v>1136.0</v>
      </c>
      <c r="B10076" s="5" t="s">
        <v>1757</v>
      </c>
      <c r="C10076" s="5" t="s">
        <v>51140</v>
      </c>
      <c r="D10076" s="6" t="s">
        <v>42747</v>
      </c>
      <c r="E10076" s="5" t="s">
        <v>16050</v>
      </c>
      <c r="F10076" s="5" t="s">
        <v>16051</v>
      </c>
      <c r="G10076" s="6" t="s">
        <v>51141</v>
      </c>
      <c r="H10076" s="5" t="s">
        <v>51142</v>
      </c>
      <c r="I10076" s="8" t="s">
        <v>10249</v>
      </c>
      <c r="J10076" s="5" t="s">
        <v>42</v>
      </c>
      <c r="K10076" s="5" t="s">
        <v>51143</v>
      </c>
    </row>
    <row r="10077">
      <c r="A10077" s="4">
        <v>1135.0</v>
      </c>
      <c r="B10077" s="5" t="s">
        <v>51144</v>
      </c>
      <c r="C10077" s="5" t="s">
        <v>51145</v>
      </c>
      <c r="D10077" s="6" t="s">
        <v>50644</v>
      </c>
      <c r="E10077" s="5" t="s">
        <v>16050</v>
      </c>
      <c r="F10077" s="5" t="s">
        <v>16051</v>
      </c>
      <c r="G10077" s="6" t="s">
        <v>51146</v>
      </c>
      <c r="H10077" s="5" t="s">
        <v>51147</v>
      </c>
      <c r="I10077" s="8" t="s">
        <v>51148</v>
      </c>
      <c r="J10077" s="5" t="s">
        <v>463</v>
      </c>
      <c r="K10077" s="4" t="s">
        <v>42</v>
      </c>
    </row>
    <row r="10078">
      <c r="A10078" s="4">
        <v>1134.0</v>
      </c>
      <c r="B10078" s="5" t="s">
        <v>31183</v>
      </c>
      <c r="C10078" s="5" t="s">
        <v>51149</v>
      </c>
      <c r="D10078" s="6" t="s">
        <v>42747</v>
      </c>
      <c r="E10078" s="5" t="s">
        <v>16050</v>
      </c>
      <c r="F10078" s="5" t="s">
        <v>16051</v>
      </c>
      <c r="G10078" s="6" t="s">
        <v>51150</v>
      </c>
      <c r="H10078" s="5" t="s">
        <v>51151</v>
      </c>
      <c r="I10078" s="8" t="s">
        <v>51152</v>
      </c>
      <c r="J10078" s="5" t="s">
        <v>42</v>
      </c>
      <c r="K10078" s="5" t="s">
        <v>1203</v>
      </c>
    </row>
    <row r="10079">
      <c r="A10079" s="4">
        <v>1133.0</v>
      </c>
      <c r="B10079" s="5" t="s">
        <v>51153</v>
      </c>
      <c r="C10079" s="5" t="s">
        <v>51154</v>
      </c>
      <c r="D10079" s="6" t="s">
        <v>42747</v>
      </c>
      <c r="E10079" s="5" t="s">
        <v>16050</v>
      </c>
      <c r="F10079" s="5" t="s">
        <v>16051</v>
      </c>
      <c r="G10079" s="6" t="s">
        <v>51155</v>
      </c>
      <c r="H10079" s="5" t="s">
        <v>51156</v>
      </c>
      <c r="I10079" s="8" t="s">
        <v>51157</v>
      </c>
      <c r="J10079" s="5" t="s">
        <v>18</v>
      </c>
      <c r="K10079" s="5" t="s">
        <v>5485</v>
      </c>
    </row>
    <row r="10080">
      <c r="A10080" s="4">
        <v>1132.0</v>
      </c>
      <c r="B10080" s="5" t="s">
        <v>51158</v>
      </c>
      <c r="C10080" s="5" t="s">
        <v>51159</v>
      </c>
      <c r="D10080" s="6" t="s">
        <v>42747</v>
      </c>
      <c r="E10080" s="5" t="s">
        <v>16050</v>
      </c>
      <c r="F10080" s="5" t="s">
        <v>16051</v>
      </c>
      <c r="G10080" s="6" t="s">
        <v>51160</v>
      </c>
      <c r="H10080" s="5" t="s">
        <v>51161</v>
      </c>
      <c r="I10080" s="8" t="s">
        <v>51162</v>
      </c>
      <c r="J10080" s="5" t="s">
        <v>18</v>
      </c>
      <c r="K10080" s="4" t="s">
        <v>42</v>
      </c>
    </row>
    <row r="10081">
      <c r="A10081" s="4">
        <v>1131.0</v>
      </c>
      <c r="B10081" s="5" t="s">
        <v>51163</v>
      </c>
      <c r="C10081" s="5" t="s">
        <v>51164</v>
      </c>
      <c r="D10081" s="6" t="s">
        <v>42747</v>
      </c>
      <c r="E10081" s="5" t="s">
        <v>16050</v>
      </c>
      <c r="F10081" s="5" t="s">
        <v>16051</v>
      </c>
      <c r="G10081" s="6" t="s">
        <v>51165</v>
      </c>
      <c r="H10081" s="5" t="s">
        <v>51166</v>
      </c>
      <c r="I10081" s="8" t="s">
        <v>6307</v>
      </c>
      <c r="J10081" s="5" t="s">
        <v>51</v>
      </c>
      <c r="K10081" s="5" t="s">
        <v>5310</v>
      </c>
    </row>
    <row r="10082">
      <c r="A10082" s="4">
        <v>1130.0</v>
      </c>
      <c r="B10082" s="5" t="s">
        <v>51167</v>
      </c>
      <c r="C10082" s="5" t="s">
        <v>51168</v>
      </c>
      <c r="D10082" s="6" t="s">
        <v>50956</v>
      </c>
      <c r="E10082" s="5" t="s">
        <v>50957</v>
      </c>
      <c r="F10082" s="5" t="s">
        <v>16051</v>
      </c>
      <c r="G10082" s="6" t="s">
        <v>51169</v>
      </c>
      <c r="H10082" s="5" t="s">
        <v>51170</v>
      </c>
      <c r="I10082" s="8" t="s">
        <v>6307</v>
      </c>
      <c r="J10082" s="5" t="s">
        <v>108</v>
      </c>
      <c r="K10082" s="5" t="s">
        <v>6271</v>
      </c>
    </row>
    <row r="10083">
      <c r="A10083" s="4">
        <v>1129.0</v>
      </c>
      <c r="B10083" s="5" t="s">
        <v>51171</v>
      </c>
      <c r="C10083" s="5" t="s">
        <v>51172</v>
      </c>
      <c r="D10083" s="6" t="s">
        <v>42747</v>
      </c>
      <c r="E10083" s="5" t="s">
        <v>16050</v>
      </c>
      <c r="F10083" s="5" t="s">
        <v>16051</v>
      </c>
      <c r="G10083" s="6" t="s">
        <v>51173</v>
      </c>
      <c r="H10083" s="5" t="s">
        <v>51174</v>
      </c>
      <c r="I10083" s="9" t="s">
        <v>51175</v>
      </c>
      <c r="J10083" s="5" t="s">
        <v>108</v>
      </c>
      <c r="K10083" s="5" t="s">
        <v>51176</v>
      </c>
    </row>
    <row r="10084">
      <c r="A10084" s="4">
        <v>1128.0</v>
      </c>
      <c r="B10084" s="5" t="s">
        <v>51177</v>
      </c>
      <c r="C10084" s="5" t="s">
        <v>51178</v>
      </c>
      <c r="D10084" s="6" t="s">
        <v>46164</v>
      </c>
      <c r="E10084" s="5" t="s">
        <v>46138</v>
      </c>
      <c r="F10084" s="5" t="s">
        <v>3120</v>
      </c>
      <c r="G10084" s="6" t="s">
        <v>51179</v>
      </c>
      <c r="H10084" s="5" t="s">
        <v>51180</v>
      </c>
      <c r="I10084" s="8" t="s">
        <v>46621</v>
      </c>
      <c r="J10084" s="5" t="s">
        <v>42</v>
      </c>
      <c r="K10084" s="4" t="s">
        <v>42</v>
      </c>
    </row>
    <row r="10085">
      <c r="A10085" s="4">
        <v>1127.0</v>
      </c>
      <c r="B10085" s="5" t="s">
        <v>51181</v>
      </c>
      <c r="C10085" s="5" t="s">
        <v>51182</v>
      </c>
      <c r="D10085" s="6" t="s">
        <v>16049</v>
      </c>
      <c r="E10085" s="5" t="s">
        <v>16050</v>
      </c>
      <c r="F10085" s="5" t="s">
        <v>16051</v>
      </c>
      <c r="G10085" s="6" t="s">
        <v>51183</v>
      </c>
      <c r="H10085" s="5" t="s">
        <v>51184</v>
      </c>
      <c r="I10085" s="8" t="s">
        <v>8159</v>
      </c>
      <c r="J10085" s="5" t="s">
        <v>18</v>
      </c>
      <c r="K10085" s="4" t="s">
        <v>42</v>
      </c>
    </row>
    <row r="10086">
      <c r="A10086" s="4">
        <v>1126.0</v>
      </c>
      <c r="B10086" s="5" t="s">
        <v>51185</v>
      </c>
      <c r="C10086" s="5" t="s">
        <v>51186</v>
      </c>
      <c r="D10086" s="6" t="s">
        <v>42747</v>
      </c>
      <c r="E10086" s="5" t="s">
        <v>16050</v>
      </c>
      <c r="F10086" s="5" t="s">
        <v>16051</v>
      </c>
      <c r="G10086" s="6" t="s">
        <v>51187</v>
      </c>
      <c r="H10086" s="5" t="s">
        <v>51188</v>
      </c>
      <c r="I10086" s="8" t="s">
        <v>51189</v>
      </c>
      <c r="J10086" s="5" t="s">
        <v>93</v>
      </c>
      <c r="K10086" s="5" t="s">
        <v>2132</v>
      </c>
    </row>
    <row r="10087">
      <c r="A10087" s="4">
        <v>1125.0</v>
      </c>
      <c r="B10087" s="5" t="s">
        <v>51099</v>
      </c>
      <c r="C10087" s="5" t="s">
        <v>51190</v>
      </c>
      <c r="D10087" s="6" t="s">
        <v>50644</v>
      </c>
      <c r="E10087" s="5" t="s">
        <v>16050</v>
      </c>
      <c r="F10087" s="5" t="s">
        <v>16051</v>
      </c>
      <c r="G10087" s="6" t="s">
        <v>51191</v>
      </c>
      <c r="H10087" s="25" t="s">
        <v>51192</v>
      </c>
      <c r="I10087" s="15" t="s">
        <v>10039</v>
      </c>
      <c r="J10087" s="5" t="s">
        <v>18</v>
      </c>
      <c r="K10087" s="4" t="s">
        <v>42</v>
      </c>
    </row>
    <row r="10088">
      <c r="A10088" s="4">
        <v>1124.0</v>
      </c>
      <c r="B10088" s="5" t="s">
        <v>51193</v>
      </c>
      <c r="C10088" s="5" t="s">
        <v>51194</v>
      </c>
      <c r="D10088" s="6" t="s">
        <v>42747</v>
      </c>
      <c r="E10088" s="5" t="s">
        <v>42748</v>
      </c>
      <c r="F10088" s="5" t="s">
        <v>16051</v>
      </c>
      <c r="G10088" s="6" t="s">
        <v>51195</v>
      </c>
      <c r="H10088" s="5" t="s">
        <v>51196</v>
      </c>
      <c r="I10088" s="8" t="s">
        <v>51197</v>
      </c>
      <c r="J10088" s="5" t="s">
        <v>51</v>
      </c>
      <c r="K10088" s="4" t="s">
        <v>42</v>
      </c>
    </row>
    <row r="10089">
      <c r="A10089" s="4">
        <v>1123.0</v>
      </c>
      <c r="B10089" s="5" t="s">
        <v>51198</v>
      </c>
      <c r="C10089" s="5" t="s">
        <v>51199</v>
      </c>
      <c r="D10089" s="6" t="s">
        <v>42747</v>
      </c>
      <c r="E10089" s="5" t="s">
        <v>16050</v>
      </c>
      <c r="F10089" s="5" t="s">
        <v>16051</v>
      </c>
      <c r="G10089" s="6" t="s">
        <v>51200</v>
      </c>
      <c r="H10089" s="7" t="s">
        <v>51201</v>
      </c>
      <c r="I10089" s="8" t="str">
        <f>LOWER(SUBSTITUTE(SUBSTITUTE(SUBSTITUTE(SUBSTITUTE(SUBSTITUTE(SUBSTITUTE(SUBSTITUTE(B10089,"S.L.",""),"SL",""),"S.A.",""),"SA","")," ",""),".",""),",",""))&amp;".com"</f>
        <v>achidemrestaurantestenerife.com</v>
      </c>
      <c r="J10089" s="5" t="s">
        <v>42</v>
      </c>
      <c r="K10089" s="4" t="s">
        <v>42</v>
      </c>
    </row>
    <row r="10090">
      <c r="A10090" s="4">
        <v>1122.0</v>
      </c>
      <c r="B10090" s="5" t="s">
        <v>51202</v>
      </c>
      <c r="C10090" s="5" t="s">
        <v>51203</v>
      </c>
      <c r="D10090" s="6" t="s">
        <v>42747</v>
      </c>
      <c r="E10090" s="5" t="s">
        <v>16050</v>
      </c>
      <c r="F10090" s="5" t="s">
        <v>16051</v>
      </c>
      <c r="G10090" s="6" t="s">
        <v>51204</v>
      </c>
      <c r="H10090" s="5" t="s">
        <v>51205</v>
      </c>
      <c r="I10090" s="11" t="s">
        <v>51206</v>
      </c>
      <c r="J10090" s="5" t="s">
        <v>18</v>
      </c>
      <c r="K10090" s="4" t="s">
        <v>42</v>
      </c>
    </row>
    <row r="10091">
      <c r="A10091" s="4">
        <v>1121.0</v>
      </c>
      <c r="B10091" s="5" t="s">
        <v>51207</v>
      </c>
      <c r="C10091" s="5" t="s">
        <v>51208</v>
      </c>
      <c r="D10091" s="6" t="s">
        <v>42747</v>
      </c>
      <c r="E10091" s="5" t="s">
        <v>16050</v>
      </c>
      <c r="F10091" s="5" t="s">
        <v>16051</v>
      </c>
      <c r="G10091" s="6" t="s">
        <v>51209</v>
      </c>
      <c r="H10091" s="5" t="s">
        <v>10263</v>
      </c>
      <c r="I10091" s="8" t="s">
        <v>10249</v>
      </c>
      <c r="J10091" s="5" t="s">
        <v>108</v>
      </c>
      <c r="K10091" s="5" t="s">
        <v>10220</v>
      </c>
    </row>
    <row r="10092">
      <c r="A10092" s="4">
        <v>1120.0</v>
      </c>
      <c r="B10092" s="5" t="s">
        <v>51210</v>
      </c>
      <c r="C10092" s="5" t="s">
        <v>51211</v>
      </c>
      <c r="D10092" s="6" t="s">
        <v>50644</v>
      </c>
      <c r="E10092" s="5" t="s">
        <v>16050</v>
      </c>
      <c r="F10092" s="5" t="s">
        <v>16051</v>
      </c>
      <c r="G10092" s="6" t="s">
        <v>51212</v>
      </c>
      <c r="H10092" s="5" t="s">
        <v>51213</v>
      </c>
      <c r="I10092" s="8" t="s">
        <v>16804</v>
      </c>
      <c r="J10092" s="5" t="s">
        <v>108</v>
      </c>
      <c r="K10092" s="5" t="s">
        <v>32423</v>
      </c>
    </row>
    <row r="10093">
      <c r="A10093" s="4">
        <v>1119.0</v>
      </c>
      <c r="B10093" s="5" t="s">
        <v>51214</v>
      </c>
      <c r="C10093" s="5" t="s">
        <v>51215</v>
      </c>
      <c r="D10093" s="6" t="s">
        <v>42747</v>
      </c>
      <c r="E10093" s="5" t="s">
        <v>16050</v>
      </c>
      <c r="F10093" s="5" t="s">
        <v>16051</v>
      </c>
      <c r="G10093" s="6" t="s">
        <v>51216</v>
      </c>
      <c r="H10093" s="7" t="s">
        <v>51217</v>
      </c>
      <c r="I10093" s="8" t="str">
        <f>LOWER(SUBSTITUTE(SUBSTITUTE(SUBSTITUTE(SUBSTITUTE(SUBSTITUTE(SUBSTITUTE(SUBSTITUTE(B10093,"S.L.",""),"SL",""),"S.A.",""),"SA","")," ",""),".",""),",",""))&amp;".com"</f>
        <v>comunidaddepropietariosapartamentoslosgeraneos.com</v>
      </c>
      <c r="J10093" s="5" t="s">
        <v>108</v>
      </c>
      <c r="K10093" s="4" t="s">
        <v>42</v>
      </c>
    </row>
    <row r="10094">
      <c r="A10094" s="4">
        <v>1118.0</v>
      </c>
      <c r="B10094" s="5" t="s">
        <v>51218</v>
      </c>
      <c r="C10094" s="5" t="s">
        <v>51219</v>
      </c>
      <c r="D10094" s="6" t="s">
        <v>16049</v>
      </c>
      <c r="E10094" s="5" t="s">
        <v>16050</v>
      </c>
      <c r="F10094" s="5" t="s">
        <v>16051</v>
      </c>
      <c r="G10094" s="6" t="s">
        <v>51220</v>
      </c>
      <c r="H10094" s="5" t="s">
        <v>51196</v>
      </c>
      <c r="I10094" s="8" t="s">
        <v>50647</v>
      </c>
      <c r="J10094" s="5" t="s">
        <v>18</v>
      </c>
      <c r="K10094" s="5" t="s">
        <v>14828</v>
      </c>
    </row>
    <row r="10095">
      <c r="A10095" s="4">
        <v>1117.0</v>
      </c>
      <c r="B10095" s="5" t="s">
        <v>51221</v>
      </c>
      <c r="C10095" s="5" t="s">
        <v>51222</v>
      </c>
      <c r="D10095" s="6" t="s">
        <v>42747</v>
      </c>
      <c r="E10095" s="5" t="s">
        <v>16050</v>
      </c>
      <c r="F10095" s="5" t="s">
        <v>16051</v>
      </c>
      <c r="G10095" s="6" t="s">
        <v>51223</v>
      </c>
      <c r="H10095" s="25" t="s">
        <v>51224</v>
      </c>
      <c r="I10095" s="13" t="s">
        <v>51225</v>
      </c>
      <c r="J10095" s="5" t="s">
        <v>51</v>
      </c>
      <c r="K10095" s="4" t="s">
        <v>42</v>
      </c>
    </row>
    <row r="10096">
      <c r="A10096" s="4">
        <v>1116.0</v>
      </c>
      <c r="B10096" s="5" t="s">
        <v>51226</v>
      </c>
      <c r="C10096" s="5" t="s">
        <v>51227</v>
      </c>
      <c r="D10096" s="6" t="s">
        <v>50644</v>
      </c>
      <c r="E10096" s="5" t="s">
        <v>16050</v>
      </c>
      <c r="F10096" s="5" t="s">
        <v>16051</v>
      </c>
      <c r="G10096" s="6" t="s">
        <v>51228</v>
      </c>
      <c r="H10096" s="25" t="s">
        <v>51229</v>
      </c>
      <c r="I10096" s="13" t="s">
        <v>16804</v>
      </c>
      <c r="J10096" s="5" t="s">
        <v>42</v>
      </c>
      <c r="K10096" s="5" t="s">
        <v>21772</v>
      </c>
    </row>
    <row r="10097">
      <c r="A10097" s="4">
        <v>1115.0</v>
      </c>
      <c r="B10097" s="5" t="s">
        <v>51230</v>
      </c>
      <c r="C10097" s="5" t="s">
        <v>51231</v>
      </c>
      <c r="D10097" s="6" t="s">
        <v>42747</v>
      </c>
      <c r="E10097" s="5" t="s">
        <v>16050</v>
      </c>
      <c r="F10097" s="5" t="s">
        <v>16051</v>
      </c>
      <c r="G10097" s="6" t="s">
        <v>51232</v>
      </c>
      <c r="H10097" s="5" t="s">
        <v>51192</v>
      </c>
      <c r="I10097" s="8" t="s">
        <v>51233</v>
      </c>
      <c r="J10097" s="5" t="s">
        <v>42</v>
      </c>
      <c r="K10097" s="5" t="s">
        <v>51234</v>
      </c>
    </row>
    <row r="10098">
      <c r="A10098" s="4">
        <v>1114.0</v>
      </c>
      <c r="B10098" s="5" t="s">
        <v>51235</v>
      </c>
      <c r="C10098" s="5" t="s">
        <v>51236</v>
      </c>
      <c r="D10098" s="6" t="s">
        <v>42747</v>
      </c>
      <c r="E10098" s="5" t="s">
        <v>16050</v>
      </c>
      <c r="F10098" s="5" t="s">
        <v>16051</v>
      </c>
      <c r="G10098" s="6" t="s">
        <v>51237</v>
      </c>
      <c r="H10098" s="25" t="s">
        <v>51238</v>
      </c>
      <c r="I10098" s="15" t="s">
        <v>51239</v>
      </c>
      <c r="J10098" s="5" t="s">
        <v>51</v>
      </c>
      <c r="K10098" s="5" t="s">
        <v>294</v>
      </c>
    </row>
    <row r="10099">
      <c r="A10099" s="4">
        <v>1113.0</v>
      </c>
      <c r="B10099" s="5" t="s">
        <v>50785</v>
      </c>
      <c r="C10099" s="5" t="s">
        <v>51240</v>
      </c>
      <c r="D10099" s="6" t="s">
        <v>42747</v>
      </c>
      <c r="E10099" s="5" t="s">
        <v>16050</v>
      </c>
      <c r="F10099" s="5" t="s">
        <v>16051</v>
      </c>
      <c r="G10099" s="6" t="s">
        <v>51241</v>
      </c>
      <c r="H10099" s="7" t="s">
        <v>50788</v>
      </c>
      <c r="I10099" s="4" t="str">
        <f t="shared" ref="I10099:I10100" si="119">LOWER(SUBSTITUTE(SUBSTITUTE(SUBSTITUTE(SUBSTITUTE(SUBSTITUTE(SUBSTITUTE(SUBSTITUTE(B10099,"S.L.",""),"SL",""),"S.A.",""),"SA","")," ",""),".",""),",",""))&amp;".com"</f>
        <v>m&amp;dgroupmaxcar.com</v>
      </c>
      <c r="J10099" s="5" t="s">
        <v>93</v>
      </c>
      <c r="K10099" s="4" t="s">
        <v>42</v>
      </c>
    </row>
    <row r="10100">
      <c r="A10100" s="4">
        <v>1112.0</v>
      </c>
      <c r="B10100" s="5" t="s">
        <v>51242</v>
      </c>
      <c r="C10100" s="5" t="s">
        <v>51243</v>
      </c>
      <c r="D10100" s="6" t="s">
        <v>42747</v>
      </c>
      <c r="E10100" s="5" t="s">
        <v>16050</v>
      </c>
      <c r="F10100" s="5" t="s">
        <v>16051</v>
      </c>
      <c r="G10100" s="6" t="s">
        <v>51244</v>
      </c>
      <c r="H10100" s="7" t="s">
        <v>51245</v>
      </c>
      <c r="I10100" s="8" t="str">
        <f t="shared" si="119"/>
        <v>inversioneshotelerasplayadelduque.com</v>
      </c>
      <c r="J10100" s="5" t="s">
        <v>18</v>
      </c>
      <c r="K10100" s="4" t="s">
        <v>42</v>
      </c>
    </row>
    <row r="10101">
      <c r="A10101" s="4">
        <v>1111.0</v>
      </c>
      <c r="B10101" s="5" t="s">
        <v>51246</v>
      </c>
      <c r="C10101" s="5" t="s">
        <v>51247</v>
      </c>
      <c r="D10101" s="6" t="s">
        <v>42747</v>
      </c>
      <c r="E10101" s="5" t="s">
        <v>16050</v>
      </c>
      <c r="F10101" s="5" t="s">
        <v>16051</v>
      </c>
      <c r="G10101" s="6" t="s">
        <v>51248</v>
      </c>
      <c r="H10101" s="5" t="s">
        <v>51249</v>
      </c>
      <c r="I10101" s="8" t="s">
        <v>10249</v>
      </c>
      <c r="J10101" s="5" t="s">
        <v>51</v>
      </c>
      <c r="K10101" s="5" t="s">
        <v>51250</v>
      </c>
    </row>
    <row r="10102">
      <c r="A10102" s="4">
        <v>1110.0</v>
      </c>
      <c r="B10102" s="5" t="s">
        <v>51251</v>
      </c>
      <c r="C10102" s="5" t="s">
        <v>51252</v>
      </c>
      <c r="D10102" s="6" t="s">
        <v>42747</v>
      </c>
      <c r="E10102" s="5" t="s">
        <v>16050</v>
      </c>
      <c r="F10102" s="5" t="s">
        <v>16051</v>
      </c>
      <c r="G10102" s="6" t="s">
        <v>51253</v>
      </c>
      <c r="H10102" s="5" t="s">
        <v>51254</v>
      </c>
      <c r="I10102" s="8" t="s">
        <v>51255</v>
      </c>
      <c r="J10102" s="5" t="s">
        <v>42</v>
      </c>
      <c r="K10102" s="5" t="s">
        <v>17137</v>
      </c>
    </row>
    <row r="10103">
      <c r="A10103" s="4">
        <v>1109.0</v>
      </c>
      <c r="B10103" s="5" t="s">
        <v>51256</v>
      </c>
      <c r="C10103" s="5" t="s">
        <v>51257</v>
      </c>
      <c r="D10103" s="6" t="s">
        <v>42747</v>
      </c>
      <c r="E10103" s="5" t="s">
        <v>16050</v>
      </c>
      <c r="F10103" s="5" t="s">
        <v>16051</v>
      </c>
      <c r="G10103" s="6" t="s">
        <v>51258</v>
      </c>
      <c r="H10103" s="25" t="s">
        <v>51259</v>
      </c>
      <c r="I10103" s="8" t="str">
        <f>LOWER(SUBSTITUTE(SUBSTITUTE(SUBSTITUTE(SUBSTITUTE(SUBSTITUTE(SUBSTITUTE(SUBSTITUTE(B10103,"S.L.",""),"SL",""),"S.A.",""),"SA","")," ",""),".",""),",",""))&amp;".com"</f>
        <v>solsunbeach.com</v>
      </c>
      <c r="J10103" s="5" t="s">
        <v>18</v>
      </c>
      <c r="K10103" s="4" t="s">
        <v>42</v>
      </c>
    </row>
    <row r="10104">
      <c r="A10104" s="4">
        <v>1108.0</v>
      </c>
      <c r="B10104" s="5" t="s">
        <v>51260</v>
      </c>
      <c r="C10104" s="5" t="s">
        <v>51261</v>
      </c>
      <c r="D10104" s="6" t="s">
        <v>42747</v>
      </c>
      <c r="E10104" s="5" t="s">
        <v>16050</v>
      </c>
      <c r="F10104" s="5" t="s">
        <v>16051</v>
      </c>
      <c r="G10104" s="6" t="s">
        <v>51262</v>
      </c>
      <c r="H10104" s="5" t="s">
        <v>51263</v>
      </c>
      <c r="I10104" s="8" t="s">
        <v>51264</v>
      </c>
      <c r="J10104" s="5" t="s">
        <v>108</v>
      </c>
      <c r="K10104" s="5" t="s">
        <v>32479</v>
      </c>
    </row>
    <row r="10105">
      <c r="A10105" s="4">
        <v>1107.0</v>
      </c>
      <c r="B10105" s="5" t="s">
        <v>51265</v>
      </c>
      <c r="C10105" s="5" t="s">
        <v>51266</v>
      </c>
      <c r="D10105" s="6" t="s">
        <v>42747</v>
      </c>
      <c r="E10105" s="5" t="s">
        <v>16050</v>
      </c>
      <c r="F10105" s="5" t="s">
        <v>16051</v>
      </c>
      <c r="G10105" s="6" t="s">
        <v>51267</v>
      </c>
      <c r="H10105" s="5" t="s">
        <v>34246</v>
      </c>
      <c r="I10105" s="8" t="s">
        <v>34247</v>
      </c>
      <c r="J10105" s="5" t="s">
        <v>93</v>
      </c>
      <c r="K10105" s="4" t="s">
        <v>42</v>
      </c>
    </row>
    <row r="10106">
      <c r="A10106" s="4">
        <v>1106.0</v>
      </c>
      <c r="B10106" s="5" t="s">
        <v>51268</v>
      </c>
      <c r="C10106" s="5" t="s">
        <v>51269</v>
      </c>
      <c r="D10106" s="6" t="s">
        <v>42747</v>
      </c>
      <c r="E10106" s="5" t="s">
        <v>16050</v>
      </c>
      <c r="F10106" s="5" t="s">
        <v>16051</v>
      </c>
      <c r="G10106" s="6" t="s">
        <v>51270</v>
      </c>
      <c r="H10106" s="5" t="s">
        <v>51271</v>
      </c>
      <c r="I10106" s="8" t="s">
        <v>51272</v>
      </c>
      <c r="J10106" s="5" t="s">
        <v>51</v>
      </c>
      <c r="K10106" s="4" t="s">
        <v>42</v>
      </c>
    </row>
    <row r="10107">
      <c r="A10107" s="4">
        <v>1105.0</v>
      </c>
      <c r="B10107" s="5" t="s">
        <v>51273</v>
      </c>
      <c r="C10107" s="5" t="s">
        <v>51274</v>
      </c>
      <c r="D10107" s="6" t="s">
        <v>16049</v>
      </c>
      <c r="E10107" s="5" t="s">
        <v>16050</v>
      </c>
      <c r="F10107" s="5" t="s">
        <v>16051</v>
      </c>
      <c r="G10107" s="6" t="s">
        <v>51275</v>
      </c>
      <c r="H10107" s="5" t="s">
        <v>51276</v>
      </c>
      <c r="I10107" s="8" t="s">
        <v>46331</v>
      </c>
      <c r="J10107" s="5" t="s">
        <v>18</v>
      </c>
      <c r="K10107" s="5" t="s">
        <v>35015</v>
      </c>
    </row>
    <row r="10108">
      <c r="A10108" s="4">
        <v>1104.0</v>
      </c>
      <c r="B10108" s="5" t="s">
        <v>51277</v>
      </c>
      <c r="C10108" s="5" t="s">
        <v>51278</v>
      </c>
      <c r="D10108" s="6" t="s">
        <v>42747</v>
      </c>
      <c r="E10108" s="5" t="s">
        <v>16050</v>
      </c>
      <c r="F10108" s="5" t="s">
        <v>16051</v>
      </c>
      <c r="G10108" s="6" t="s">
        <v>51279</v>
      </c>
      <c r="H10108" s="5" t="s">
        <v>51254</v>
      </c>
      <c r="I10108" s="8" t="s">
        <v>51255</v>
      </c>
      <c r="J10108" s="5" t="s">
        <v>108</v>
      </c>
      <c r="K10108" s="5" t="s">
        <v>10996</v>
      </c>
    </row>
    <row r="10109">
      <c r="A10109" s="4">
        <v>1103.0</v>
      </c>
      <c r="B10109" s="5" t="s">
        <v>51280</v>
      </c>
      <c r="C10109" s="5" t="s">
        <v>51281</v>
      </c>
      <c r="D10109" s="6" t="s">
        <v>42747</v>
      </c>
      <c r="E10109" s="5" t="s">
        <v>16050</v>
      </c>
      <c r="F10109" s="5" t="s">
        <v>16051</v>
      </c>
      <c r="G10109" s="6" t="s">
        <v>51282</v>
      </c>
      <c r="H10109" s="5" t="s">
        <v>51283</v>
      </c>
      <c r="I10109" s="9" t="s">
        <v>51284</v>
      </c>
      <c r="J10109" s="5" t="s">
        <v>18</v>
      </c>
      <c r="K10109" s="4" t="s">
        <v>42</v>
      </c>
    </row>
    <row r="10110">
      <c r="A10110" s="4">
        <v>1102.0</v>
      </c>
      <c r="B10110" s="5" t="s">
        <v>3330</v>
      </c>
      <c r="C10110" s="5" t="s">
        <v>51285</v>
      </c>
      <c r="D10110" s="6" t="s">
        <v>42747</v>
      </c>
      <c r="E10110" s="5" t="s">
        <v>16050</v>
      </c>
      <c r="F10110" s="5" t="s">
        <v>16051</v>
      </c>
      <c r="G10110" s="6" t="s">
        <v>51286</v>
      </c>
      <c r="H10110" s="25" t="s">
        <v>51287</v>
      </c>
      <c r="I10110" s="13" t="s">
        <v>51288</v>
      </c>
      <c r="J10110" s="5" t="s">
        <v>93</v>
      </c>
      <c r="K10110" s="5" t="s">
        <v>16099</v>
      </c>
    </row>
    <row r="10111">
      <c r="A10111" s="4">
        <v>1101.0</v>
      </c>
      <c r="B10111" s="5" t="s">
        <v>51289</v>
      </c>
      <c r="C10111" s="5" t="s">
        <v>51290</v>
      </c>
      <c r="D10111" s="6" t="s">
        <v>16049</v>
      </c>
      <c r="E10111" s="5" t="s">
        <v>16050</v>
      </c>
      <c r="F10111" s="5" t="s">
        <v>16051</v>
      </c>
      <c r="G10111" s="6" t="s">
        <v>51291</v>
      </c>
      <c r="H10111" s="5" t="s">
        <v>51292</v>
      </c>
      <c r="I10111" s="8" t="s">
        <v>15941</v>
      </c>
      <c r="J10111" s="5" t="s">
        <v>18</v>
      </c>
      <c r="K10111" s="4" t="s">
        <v>42</v>
      </c>
    </row>
    <row r="10112">
      <c r="A10112" s="4">
        <v>1100.0</v>
      </c>
      <c r="B10112" s="5" t="s">
        <v>51293</v>
      </c>
      <c r="C10112" s="5" t="s">
        <v>51294</v>
      </c>
      <c r="D10112" s="6" t="s">
        <v>16049</v>
      </c>
      <c r="E10112" s="5" t="s">
        <v>16050</v>
      </c>
      <c r="F10112" s="5" t="s">
        <v>16051</v>
      </c>
      <c r="G10112" s="6" t="s">
        <v>51295</v>
      </c>
      <c r="H10112" s="5" t="s">
        <v>51296</v>
      </c>
      <c r="I10112" s="8" t="s">
        <v>15941</v>
      </c>
      <c r="J10112" s="5" t="s">
        <v>18</v>
      </c>
      <c r="K10112" s="5" t="s">
        <v>16586</v>
      </c>
    </row>
    <row r="10113">
      <c r="A10113" s="4">
        <v>1099.0</v>
      </c>
      <c r="B10113" s="5" t="s">
        <v>51297</v>
      </c>
      <c r="C10113" s="5" t="s">
        <v>51298</v>
      </c>
      <c r="D10113" s="6" t="s">
        <v>42747</v>
      </c>
      <c r="E10113" s="5" t="s">
        <v>16050</v>
      </c>
      <c r="F10113" s="5" t="s">
        <v>16051</v>
      </c>
      <c r="G10113" s="6" t="s">
        <v>51299</v>
      </c>
      <c r="H10113" s="5" t="s">
        <v>10259</v>
      </c>
      <c r="I10113" s="8" t="s">
        <v>51300</v>
      </c>
      <c r="J10113" s="5" t="s">
        <v>18</v>
      </c>
      <c r="K10113" s="5" t="s">
        <v>51301</v>
      </c>
    </row>
    <row r="10114">
      <c r="A10114" s="4">
        <v>1098.0</v>
      </c>
      <c r="B10114" s="5" t="s">
        <v>51302</v>
      </c>
      <c r="C10114" s="5" t="s">
        <v>51303</v>
      </c>
      <c r="D10114" s="6" t="s">
        <v>42747</v>
      </c>
      <c r="E10114" s="5" t="s">
        <v>16050</v>
      </c>
      <c r="F10114" s="5" t="s">
        <v>16051</v>
      </c>
      <c r="G10114" s="6" t="s">
        <v>51304</v>
      </c>
      <c r="H10114" s="5" t="s">
        <v>51305</v>
      </c>
      <c r="I10114" s="8" t="s">
        <v>51306</v>
      </c>
      <c r="J10114" s="5" t="s">
        <v>51</v>
      </c>
      <c r="K10114" s="4" t="s">
        <v>42</v>
      </c>
    </row>
    <row r="10115">
      <c r="A10115" s="4">
        <v>1097.0</v>
      </c>
      <c r="B10115" s="5" t="s">
        <v>51256</v>
      </c>
      <c r="C10115" s="5" t="s">
        <v>51307</v>
      </c>
      <c r="D10115" s="6" t="s">
        <v>42747</v>
      </c>
      <c r="E10115" s="5" t="s">
        <v>16050</v>
      </c>
      <c r="F10115" s="5" t="s">
        <v>16051</v>
      </c>
      <c r="G10115" s="6" t="s">
        <v>51308</v>
      </c>
      <c r="H10115" s="5" t="s">
        <v>51259</v>
      </c>
      <c r="I10115" s="8" t="s">
        <v>8159</v>
      </c>
      <c r="J10115" s="5" t="s">
        <v>18</v>
      </c>
      <c r="K10115" s="4" t="s">
        <v>42</v>
      </c>
    </row>
    <row r="10116">
      <c r="A10116" s="4">
        <v>1096.0</v>
      </c>
      <c r="B10116" s="5" t="s">
        <v>51309</v>
      </c>
      <c r="C10116" s="5" t="s">
        <v>51310</v>
      </c>
      <c r="D10116" s="6" t="s">
        <v>42747</v>
      </c>
      <c r="E10116" s="5" t="s">
        <v>16050</v>
      </c>
      <c r="F10116" s="5" t="s">
        <v>16051</v>
      </c>
      <c r="G10116" s="6" t="s">
        <v>51311</v>
      </c>
      <c r="H10116" s="5" t="s">
        <v>51312</v>
      </c>
      <c r="I10116" s="8" t="s">
        <v>51313</v>
      </c>
      <c r="J10116" s="5" t="s">
        <v>42</v>
      </c>
      <c r="K10116" s="5" t="s">
        <v>9748</v>
      </c>
    </row>
    <row r="10117">
      <c r="A10117" s="4">
        <v>1095.0</v>
      </c>
      <c r="B10117" s="5" t="s">
        <v>51314</v>
      </c>
      <c r="C10117" s="5" t="s">
        <v>51315</v>
      </c>
      <c r="D10117" s="6" t="s">
        <v>42747</v>
      </c>
      <c r="E10117" s="5" t="s">
        <v>16050</v>
      </c>
      <c r="F10117" s="5" t="s">
        <v>16051</v>
      </c>
      <c r="G10117" s="6" t="s">
        <v>51316</v>
      </c>
      <c r="H10117" s="5" t="s">
        <v>51317</v>
      </c>
      <c r="I10117" s="8" t="s">
        <v>46066</v>
      </c>
      <c r="J10117" s="5" t="s">
        <v>42</v>
      </c>
      <c r="K10117" s="4" t="s">
        <v>42</v>
      </c>
    </row>
    <row r="10118">
      <c r="A10118" s="4">
        <v>1094.0</v>
      </c>
      <c r="B10118" s="5" t="s">
        <v>51318</v>
      </c>
      <c r="C10118" s="5" t="s">
        <v>51319</v>
      </c>
      <c r="D10118" s="6" t="s">
        <v>16049</v>
      </c>
      <c r="E10118" s="5" t="s">
        <v>16050</v>
      </c>
      <c r="F10118" s="5" t="s">
        <v>16051</v>
      </c>
      <c r="G10118" s="6" t="s">
        <v>51320</v>
      </c>
      <c r="H10118" s="5" t="s">
        <v>51321</v>
      </c>
      <c r="I10118" s="9" t="s">
        <v>51322</v>
      </c>
      <c r="J10118" s="5" t="s">
        <v>18</v>
      </c>
      <c r="K10118" s="5" t="s">
        <v>260</v>
      </c>
    </row>
    <row r="10119">
      <c r="A10119" s="4">
        <v>1093.0</v>
      </c>
      <c r="B10119" s="5" t="s">
        <v>51323</v>
      </c>
      <c r="C10119" s="5" t="s">
        <v>51324</v>
      </c>
      <c r="D10119" s="6" t="s">
        <v>51325</v>
      </c>
      <c r="E10119" s="5" t="s">
        <v>51092</v>
      </c>
      <c r="F10119" s="5" t="s">
        <v>16051</v>
      </c>
      <c r="G10119" s="6" t="s">
        <v>51326</v>
      </c>
      <c r="H10119" s="5" t="s">
        <v>51327</v>
      </c>
      <c r="I10119" s="9" t="s">
        <v>51328</v>
      </c>
      <c r="J10119" s="5" t="s">
        <v>108</v>
      </c>
      <c r="K10119" s="5" t="s">
        <v>280</v>
      </c>
    </row>
    <row r="10120">
      <c r="A10120" s="4">
        <v>1092.0</v>
      </c>
      <c r="B10120" s="5" t="s">
        <v>51329</v>
      </c>
      <c r="C10120" s="5" t="s">
        <v>51330</v>
      </c>
      <c r="D10120" s="6" t="s">
        <v>50448</v>
      </c>
      <c r="E10120" s="5" t="s">
        <v>42748</v>
      </c>
      <c r="F10120" s="5" t="s">
        <v>16051</v>
      </c>
      <c r="G10120" s="6" t="s">
        <v>51331</v>
      </c>
      <c r="H10120" s="5" t="s">
        <v>50761</v>
      </c>
      <c r="I10120" s="8" t="s">
        <v>50762</v>
      </c>
      <c r="J10120" s="5" t="s">
        <v>42</v>
      </c>
      <c r="K10120" s="5" t="s">
        <v>1375</v>
      </c>
    </row>
    <row r="10121">
      <c r="A10121" s="4">
        <v>1091.0</v>
      </c>
      <c r="B10121" s="5" t="s">
        <v>51332</v>
      </c>
      <c r="C10121" s="5" t="s">
        <v>51333</v>
      </c>
      <c r="D10121" s="6" t="s">
        <v>51325</v>
      </c>
      <c r="E10121" s="5" t="s">
        <v>51092</v>
      </c>
      <c r="F10121" s="5" t="s">
        <v>16051</v>
      </c>
      <c r="G10121" s="6" t="s">
        <v>51334</v>
      </c>
      <c r="H10121" s="5" t="s">
        <v>51335</v>
      </c>
      <c r="I10121" s="8" t="s">
        <v>51336</v>
      </c>
      <c r="J10121" s="5" t="s">
        <v>42</v>
      </c>
      <c r="K10121" s="4" t="s">
        <v>42</v>
      </c>
    </row>
    <row r="10122">
      <c r="A10122" s="4">
        <v>1090.0</v>
      </c>
      <c r="B10122" s="5" t="s">
        <v>51337</v>
      </c>
      <c r="C10122" s="5" t="s">
        <v>51338</v>
      </c>
      <c r="D10122" s="6" t="s">
        <v>51325</v>
      </c>
      <c r="E10122" s="5" t="s">
        <v>51092</v>
      </c>
      <c r="F10122" s="5" t="s">
        <v>16051</v>
      </c>
      <c r="G10122" s="6" t="s">
        <v>51339</v>
      </c>
      <c r="H10122" s="5" t="s">
        <v>51340</v>
      </c>
      <c r="I10122" s="8" t="s">
        <v>51341</v>
      </c>
      <c r="J10122" s="5" t="s">
        <v>18</v>
      </c>
      <c r="K10122" s="5" t="s">
        <v>294</v>
      </c>
    </row>
    <row r="10123">
      <c r="A10123" s="4">
        <v>1089.0</v>
      </c>
      <c r="B10123" s="5" t="s">
        <v>51342</v>
      </c>
      <c r="C10123" s="5" t="s">
        <v>51343</v>
      </c>
      <c r="D10123" s="6" t="s">
        <v>50956</v>
      </c>
      <c r="E10123" s="5" t="s">
        <v>50957</v>
      </c>
      <c r="F10123" s="5" t="s">
        <v>16051</v>
      </c>
      <c r="G10123" s="6" t="s">
        <v>51344</v>
      </c>
      <c r="H10123" s="5" t="s">
        <v>51345</v>
      </c>
      <c r="I10123" s="8" t="s">
        <v>51346</v>
      </c>
      <c r="J10123" s="5" t="s">
        <v>93</v>
      </c>
      <c r="K10123" s="4" t="s">
        <v>42</v>
      </c>
    </row>
    <row r="10124">
      <c r="A10124" s="4">
        <v>1088.0</v>
      </c>
      <c r="B10124" s="5" t="s">
        <v>51347</v>
      </c>
      <c r="C10124" s="5" t="s">
        <v>51348</v>
      </c>
      <c r="D10124" s="6" t="s">
        <v>50956</v>
      </c>
      <c r="E10124" s="5" t="s">
        <v>50957</v>
      </c>
      <c r="F10124" s="5" t="s">
        <v>16051</v>
      </c>
      <c r="G10124" s="6" t="s">
        <v>51349</v>
      </c>
      <c r="H10124" s="7" t="s">
        <v>51350</v>
      </c>
      <c r="I10124" s="8" t="str">
        <f t="shared" ref="I10124:I10125" si="120">LOWER(SUBSTITUTE(SUBSTITUTE(SUBSTITUTE(SUBSTITUTE(SUBSTITUTE(SUBSTITUTE(SUBSTITUTE(B10124,"S.L.",""),"SL",""),"S.A.",""),"SA","")," ",""),".",""),",",""))&amp;".com"</f>
        <v>sunterratenerifeles.com</v>
      </c>
      <c r="J10124" s="5" t="s">
        <v>42</v>
      </c>
      <c r="K10124" s="4" t="s">
        <v>42</v>
      </c>
    </row>
    <row r="10125">
      <c r="A10125" s="4">
        <v>1087.0</v>
      </c>
      <c r="B10125" s="5" t="s">
        <v>51351</v>
      </c>
      <c r="C10125" s="5" t="s">
        <v>51352</v>
      </c>
      <c r="D10125" s="6" t="s">
        <v>50644</v>
      </c>
      <c r="E10125" s="5" t="s">
        <v>16050</v>
      </c>
      <c r="F10125" s="5" t="s">
        <v>16051</v>
      </c>
      <c r="G10125" s="6" t="s">
        <v>51353</v>
      </c>
      <c r="H10125" s="7" t="s">
        <v>51354</v>
      </c>
      <c r="I10125" s="8" t="str">
        <f t="shared" si="120"/>
        <v>natalyhouse.com</v>
      </c>
      <c r="J10125" s="5" t="s">
        <v>42</v>
      </c>
      <c r="K10125" s="4" t="s">
        <v>42</v>
      </c>
    </row>
    <row r="10126">
      <c r="A10126" s="4">
        <v>1086.0</v>
      </c>
      <c r="B10126" s="5" t="s">
        <v>51355</v>
      </c>
      <c r="C10126" s="5" t="s">
        <v>51356</v>
      </c>
      <c r="D10126" s="6" t="s">
        <v>51357</v>
      </c>
      <c r="E10126" s="5" t="s">
        <v>50474</v>
      </c>
      <c r="F10126" s="5" t="s">
        <v>16051</v>
      </c>
      <c r="G10126" s="6" t="s">
        <v>51358</v>
      </c>
      <c r="H10126" s="5" t="s">
        <v>51359</v>
      </c>
      <c r="I10126" s="8" t="s">
        <v>51360</v>
      </c>
      <c r="J10126" s="5" t="s">
        <v>18</v>
      </c>
      <c r="K10126" s="5" t="s">
        <v>308</v>
      </c>
    </row>
    <row r="10127">
      <c r="A10127" s="4">
        <v>1085.0</v>
      </c>
      <c r="B10127" s="5" t="s">
        <v>51361</v>
      </c>
      <c r="C10127" s="5" t="s">
        <v>51362</v>
      </c>
      <c r="D10127" s="6" t="s">
        <v>51363</v>
      </c>
      <c r="E10127" s="5" t="s">
        <v>16051</v>
      </c>
      <c r="F10127" s="5" t="s">
        <v>16051</v>
      </c>
      <c r="G10127" s="6" t="s">
        <v>51364</v>
      </c>
      <c r="H10127" s="5" t="s">
        <v>51365</v>
      </c>
      <c r="I10127" s="8" t="s">
        <v>51366</v>
      </c>
      <c r="J10127" s="5" t="s">
        <v>51</v>
      </c>
      <c r="K10127" s="5" t="s">
        <v>10446</v>
      </c>
    </row>
    <row r="10128">
      <c r="A10128" s="4">
        <v>1084.0</v>
      </c>
      <c r="B10128" s="5" t="s">
        <v>51367</v>
      </c>
      <c r="C10128" s="5" t="s">
        <v>51368</v>
      </c>
      <c r="D10128" s="6" t="s">
        <v>51369</v>
      </c>
      <c r="E10128" s="5" t="s">
        <v>16051</v>
      </c>
      <c r="F10128" s="5" t="s">
        <v>16051</v>
      </c>
      <c r="G10128" s="6" t="s">
        <v>51370</v>
      </c>
      <c r="H10128" s="7" t="s">
        <v>51371</v>
      </c>
      <c r="I10128" s="8" t="str">
        <f>LOWER(SUBSTITUTE(SUBSTITUTE(SUBSTITUTE(SUBSTITUTE(SUBSTITUTE(SUBSTITUTE(SUBSTITUTE(B10128,"S.L.",""),"SL",""),"S.A.",""),"SA","")," ",""),".",""),",",""))&amp;".com"</f>
        <v>prisdeanada.com</v>
      </c>
      <c r="J10128" s="5" t="s">
        <v>51</v>
      </c>
      <c r="K10128" s="4" t="s">
        <v>42</v>
      </c>
    </row>
    <row r="10129">
      <c r="A10129" s="4">
        <v>1083.0</v>
      </c>
      <c r="B10129" s="5" t="s">
        <v>51372</v>
      </c>
      <c r="C10129" s="5" t="s">
        <v>51373</v>
      </c>
      <c r="D10129" s="6" t="s">
        <v>51374</v>
      </c>
      <c r="E10129" s="5" t="s">
        <v>14418</v>
      </c>
      <c r="F10129" s="5" t="s">
        <v>16051</v>
      </c>
      <c r="G10129" s="6" t="s">
        <v>51375</v>
      </c>
      <c r="H10129" s="5" t="s">
        <v>51376</v>
      </c>
      <c r="I10129" s="8" t="s">
        <v>51377</v>
      </c>
      <c r="J10129" s="5" t="s">
        <v>18</v>
      </c>
      <c r="K10129" s="5" t="s">
        <v>160</v>
      </c>
    </row>
    <row r="10130">
      <c r="A10130" s="4">
        <v>1082.0</v>
      </c>
      <c r="B10130" s="5" t="s">
        <v>51378</v>
      </c>
      <c r="C10130" s="5" t="s">
        <v>51379</v>
      </c>
      <c r="D10130" s="6" t="s">
        <v>51380</v>
      </c>
      <c r="E10130" s="5" t="s">
        <v>14418</v>
      </c>
      <c r="F10130" s="5" t="s">
        <v>16051</v>
      </c>
      <c r="G10130" s="6" t="s">
        <v>51381</v>
      </c>
      <c r="H10130" s="7" t="s">
        <v>51382</v>
      </c>
      <c r="I10130" s="8" t="str">
        <f>LOWER(SUBSTITUTE(SUBSTITUTE(SUBSTITUTE(SUBSTITUTE(SUBSTITUTE(SUBSTITUTE(SUBSTITUTE(B10130,"S.L.",""),"SL",""),"S.A.",""),"SA","")," ",""),".",""),",",""))&amp;".com"</f>
        <v>idaines.com</v>
      </c>
      <c r="J10130" s="5" t="s">
        <v>18</v>
      </c>
      <c r="K10130" s="5" t="s">
        <v>19</v>
      </c>
    </row>
    <row r="10131">
      <c r="A10131" s="4">
        <v>1081.0</v>
      </c>
      <c r="B10131" s="5" t="s">
        <v>51383</v>
      </c>
      <c r="C10131" s="5" t="s">
        <v>51384</v>
      </c>
      <c r="D10131" s="6" t="s">
        <v>51385</v>
      </c>
      <c r="E10131" s="5" t="s">
        <v>51386</v>
      </c>
      <c r="F10131" s="5" t="s">
        <v>16051</v>
      </c>
      <c r="G10131" s="6" t="s">
        <v>51387</v>
      </c>
      <c r="H10131" s="5" t="s">
        <v>51388</v>
      </c>
      <c r="I10131" s="8" t="s">
        <v>493</v>
      </c>
      <c r="J10131" s="5" t="s">
        <v>18</v>
      </c>
      <c r="K10131" s="5" t="s">
        <v>1415</v>
      </c>
    </row>
    <row r="10132">
      <c r="A10132" s="4">
        <v>1080.0</v>
      </c>
      <c r="B10132" s="5" t="s">
        <v>51389</v>
      </c>
      <c r="C10132" s="5" t="s">
        <v>51390</v>
      </c>
      <c r="D10132" s="6" t="s">
        <v>51391</v>
      </c>
      <c r="E10132" s="5" t="s">
        <v>51392</v>
      </c>
      <c r="F10132" s="5" t="s">
        <v>16051</v>
      </c>
      <c r="G10132" s="6" t="s">
        <v>51393</v>
      </c>
      <c r="H10132" s="7" t="s">
        <v>51394</v>
      </c>
      <c r="I10132" s="8" t="str">
        <f>LOWER(SUBSTITUTE(SUBSTITUTE(SUBSTITUTE(SUBSTITUTE(SUBSTITUTE(SUBSTITUTE(SUBSTITUTE(B10132,"S.L.",""),"SL",""),"S.A.",""),"SA","")," ",""),".",""),",",""))&amp;".com"</f>
        <v>pinar.com</v>
      </c>
      <c r="J10132" s="5" t="s">
        <v>51</v>
      </c>
      <c r="K10132" s="5" t="s">
        <v>115</v>
      </c>
    </row>
    <row r="10133">
      <c r="A10133" s="4">
        <v>1079.0</v>
      </c>
      <c r="B10133" s="5" t="s">
        <v>51395</v>
      </c>
      <c r="C10133" s="5" t="s">
        <v>51396</v>
      </c>
      <c r="D10133" s="6" t="s">
        <v>51397</v>
      </c>
      <c r="E10133" s="5" t="s">
        <v>51386</v>
      </c>
      <c r="F10133" s="5" t="s">
        <v>16051</v>
      </c>
      <c r="G10133" s="6" t="s">
        <v>51398</v>
      </c>
      <c r="H10133" s="5" t="s">
        <v>51399</v>
      </c>
      <c r="I10133" s="8" t="s">
        <v>51400</v>
      </c>
      <c r="J10133" s="5" t="s">
        <v>51</v>
      </c>
      <c r="K10133" s="5" t="s">
        <v>170</v>
      </c>
    </row>
    <row r="10134">
      <c r="A10134" s="4">
        <v>1078.0</v>
      </c>
      <c r="B10134" s="5" t="s">
        <v>51401</v>
      </c>
      <c r="C10134" s="5" t="s">
        <v>51402</v>
      </c>
      <c r="D10134" s="6" t="s">
        <v>51403</v>
      </c>
      <c r="E10134" s="5" t="s">
        <v>34139</v>
      </c>
      <c r="F10134" s="5" t="s">
        <v>16051</v>
      </c>
      <c r="G10134" s="6" t="s">
        <v>51404</v>
      </c>
      <c r="H10134" s="7" t="s">
        <v>51405</v>
      </c>
      <c r="I10134" s="4" t="str">
        <f t="shared" ref="I10134:I10135" si="121">LOWER(SUBSTITUTE(SUBSTITUTE(SUBSTITUTE(SUBSTITUTE(SUBSTITUTE(SUBSTITUTE(SUBSTITUTE(B10134,"S.L.",""),"SL",""),"S.A.",""),"SA","")," ",""),".",""),",",""))&amp;".com"</f>
        <v>lascañadas.com</v>
      </c>
      <c r="J10134" s="5" t="s">
        <v>93</v>
      </c>
      <c r="K10134" s="5" t="s">
        <v>152</v>
      </c>
    </row>
    <row r="10135">
      <c r="A10135" s="4">
        <v>1077.0</v>
      </c>
      <c r="B10135" s="5" t="s">
        <v>51406</v>
      </c>
      <c r="C10135" s="5" t="s">
        <v>51407</v>
      </c>
      <c r="D10135" s="6" t="s">
        <v>51408</v>
      </c>
      <c r="E10135" s="5" t="s">
        <v>51409</v>
      </c>
      <c r="F10135" s="5" t="s">
        <v>16051</v>
      </c>
      <c r="G10135" s="6" t="s">
        <v>51410</v>
      </c>
      <c r="H10135" s="7" t="s">
        <v>51411</v>
      </c>
      <c r="I10135" s="8" t="str">
        <f t="shared" si="121"/>
        <v>cbkorpes.com</v>
      </c>
      <c r="J10135" s="5" t="s">
        <v>18</v>
      </c>
      <c r="K10135" s="4" t="s">
        <v>42</v>
      </c>
    </row>
    <row r="10136">
      <c r="A10136" s="4">
        <v>1076.0</v>
      </c>
      <c r="B10136" s="5" t="s">
        <v>51412</v>
      </c>
      <c r="C10136" s="5" t="s">
        <v>51413</v>
      </c>
      <c r="D10136" s="6" t="s">
        <v>51357</v>
      </c>
      <c r="E10136" s="5" t="s">
        <v>50474</v>
      </c>
      <c r="F10136" s="5" t="s">
        <v>16051</v>
      </c>
      <c r="G10136" s="6" t="s">
        <v>51414</v>
      </c>
      <c r="H10136" s="25" t="s">
        <v>51415</v>
      </c>
      <c r="I10136" s="15" t="s">
        <v>51416</v>
      </c>
      <c r="J10136" s="5" t="s">
        <v>51</v>
      </c>
      <c r="K10136" s="4" t="s">
        <v>42</v>
      </c>
    </row>
    <row r="10137">
      <c r="A10137" s="4">
        <v>1075.0</v>
      </c>
      <c r="B10137" s="5" t="s">
        <v>51417</v>
      </c>
      <c r="C10137" s="5" t="s">
        <v>51418</v>
      </c>
      <c r="D10137" s="6" t="s">
        <v>51419</v>
      </c>
      <c r="E10137" s="5" t="s">
        <v>16051</v>
      </c>
      <c r="F10137" s="5" t="s">
        <v>16051</v>
      </c>
      <c r="G10137" s="6" t="s">
        <v>51420</v>
      </c>
      <c r="H10137" s="5" t="s">
        <v>51421</v>
      </c>
      <c r="I10137" s="8" t="s">
        <v>41</v>
      </c>
      <c r="J10137" s="5" t="s">
        <v>18</v>
      </c>
      <c r="K10137" s="5" t="s">
        <v>1261</v>
      </c>
    </row>
    <row r="10138">
      <c r="A10138" s="4">
        <v>1074.0</v>
      </c>
      <c r="B10138" s="5" t="s">
        <v>51422</v>
      </c>
      <c r="C10138" s="5" t="s">
        <v>51423</v>
      </c>
      <c r="D10138" s="6" t="s">
        <v>51363</v>
      </c>
      <c r="E10138" s="5" t="s">
        <v>16051</v>
      </c>
      <c r="F10138" s="5" t="s">
        <v>16051</v>
      </c>
      <c r="G10138" s="6" t="s">
        <v>51424</v>
      </c>
      <c r="H10138" s="7" t="s">
        <v>51425</v>
      </c>
      <c r="I10138" s="8" t="str">
        <f>LOWER(SUBSTITUTE(SUBSTITUTE(SUBSTITUTE(SUBSTITUTE(SUBSTITUTE(SUBSTITUTE(SUBSTITUTE(B10138,"S.L.",""),"SL",""),"S.A.",""),"SA","")," ",""),".",""),",",""))&amp;".com"</f>
        <v>igsingenieros.com</v>
      </c>
      <c r="J10138" s="5" t="s">
        <v>42</v>
      </c>
      <c r="K10138" s="4" t="s">
        <v>42</v>
      </c>
    </row>
    <row r="10139">
      <c r="A10139" s="4">
        <v>1073.0</v>
      </c>
      <c r="B10139" s="5" t="s">
        <v>51426</v>
      </c>
      <c r="C10139" s="5" t="s">
        <v>51427</v>
      </c>
      <c r="D10139" s="6" t="s">
        <v>51428</v>
      </c>
      <c r="E10139" s="5" t="s">
        <v>51429</v>
      </c>
      <c r="F10139" s="5" t="s">
        <v>16051</v>
      </c>
      <c r="G10139" s="6" t="s">
        <v>51430</v>
      </c>
      <c r="H10139" s="5" t="s">
        <v>51431</v>
      </c>
      <c r="I10139" s="8" t="s">
        <v>51432</v>
      </c>
      <c r="J10139" s="5" t="s">
        <v>42</v>
      </c>
      <c r="K10139" s="5" t="s">
        <v>280</v>
      </c>
    </row>
    <row r="10140">
      <c r="A10140" s="4">
        <v>1072.0</v>
      </c>
      <c r="B10140" s="5" t="s">
        <v>51433</v>
      </c>
      <c r="C10140" s="5" t="s">
        <v>51434</v>
      </c>
      <c r="D10140" s="6" t="s">
        <v>51428</v>
      </c>
      <c r="E10140" s="5" t="s">
        <v>51429</v>
      </c>
      <c r="F10140" s="5" t="s">
        <v>16051</v>
      </c>
      <c r="G10140" s="6" t="s">
        <v>51435</v>
      </c>
      <c r="H10140" s="25" t="s">
        <v>51436</v>
      </c>
      <c r="I10140" s="13" t="s">
        <v>51437</v>
      </c>
      <c r="J10140" s="5" t="s">
        <v>108</v>
      </c>
      <c r="K10140" s="4" t="s">
        <v>42</v>
      </c>
    </row>
    <row r="10141">
      <c r="A10141" s="4">
        <v>1071.0</v>
      </c>
      <c r="B10141" s="5" t="s">
        <v>51438</v>
      </c>
      <c r="C10141" s="5" t="s">
        <v>51439</v>
      </c>
      <c r="D10141" s="6" t="s">
        <v>51428</v>
      </c>
      <c r="E10141" s="5" t="s">
        <v>51429</v>
      </c>
      <c r="F10141" s="5" t="s">
        <v>16051</v>
      </c>
      <c r="G10141" s="6" t="s">
        <v>51440</v>
      </c>
      <c r="H10141" s="25" t="s">
        <v>51441</v>
      </c>
      <c r="I10141" s="13" t="s">
        <v>51442</v>
      </c>
      <c r="J10141" s="5" t="s">
        <v>18</v>
      </c>
      <c r="K10141" s="5" t="s">
        <v>66</v>
      </c>
    </row>
    <row r="10142">
      <c r="A10142" s="4">
        <v>1070.0</v>
      </c>
      <c r="B10142" s="5" t="s">
        <v>51443</v>
      </c>
      <c r="C10142" s="5" t="s">
        <v>51444</v>
      </c>
      <c r="D10142" s="6" t="s">
        <v>50442</v>
      </c>
      <c r="E10142" s="5" t="s">
        <v>50443</v>
      </c>
      <c r="F10142" s="5" t="s">
        <v>16051</v>
      </c>
      <c r="G10142" s="6" t="s">
        <v>51445</v>
      </c>
      <c r="H10142" s="5" t="s">
        <v>51446</v>
      </c>
      <c r="I10142" s="8" t="s">
        <v>13382</v>
      </c>
      <c r="J10142" s="5" t="s">
        <v>108</v>
      </c>
      <c r="K10142" s="5" t="s">
        <v>19598</v>
      </c>
    </row>
    <row r="10143">
      <c r="A10143" s="4">
        <v>1069.0</v>
      </c>
      <c r="B10143" s="5" t="s">
        <v>51447</v>
      </c>
      <c r="C10143" s="5" t="s">
        <v>51448</v>
      </c>
      <c r="D10143" s="6" t="s">
        <v>51449</v>
      </c>
      <c r="E10143" s="5" t="s">
        <v>51450</v>
      </c>
      <c r="F10143" s="5" t="s">
        <v>16051</v>
      </c>
      <c r="G10143" s="6" t="s">
        <v>51451</v>
      </c>
      <c r="H10143" s="5" t="s">
        <v>51452</v>
      </c>
      <c r="I10143" s="8" t="s">
        <v>51453</v>
      </c>
      <c r="J10143" s="5" t="s">
        <v>18</v>
      </c>
      <c r="K10143" s="5" t="s">
        <v>1410</v>
      </c>
    </row>
    <row r="10144">
      <c r="A10144" s="4">
        <v>1068.0</v>
      </c>
      <c r="B10144" s="5" t="s">
        <v>51454</v>
      </c>
      <c r="C10144" s="5" t="s">
        <v>51455</v>
      </c>
      <c r="D10144" s="6" t="s">
        <v>51456</v>
      </c>
      <c r="E10144" s="5" t="s">
        <v>51457</v>
      </c>
      <c r="F10144" s="5" t="s">
        <v>16051</v>
      </c>
      <c r="G10144" s="6" t="s">
        <v>51458</v>
      </c>
      <c r="H10144" s="25" t="s">
        <v>51459</v>
      </c>
      <c r="I10144" s="15" t="s">
        <v>46757</v>
      </c>
      <c r="J10144" s="5" t="s">
        <v>51</v>
      </c>
      <c r="K10144" s="4" t="s">
        <v>42</v>
      </c>
    </row>
    <row r="10145">
      <c r="A10145" s="4">
        <v>1067.0</v>
      </c>
      <c r="B10145" s="5" t="s">
        <v>51460</v>
      </c>
      <c r="C10145" s="5" t="s">
        <v>51461</v>
      </c>
      <c r="D10145" s="6" t="s">
        <v>51462</v>
      </c>
      <c r="E10145" s="5" t="s">
        <v>51463</v>
      </c>
      <c r="F10145" s="5" t="s">
        <v>16051</v>
      </c>
      <c r="G10145" s="6" t="s">
        <v>51464</v>
      </c>
      <c r="H10145" s="5" t="s">
        <v>51465</v>
      </c>
      <c r="I10145" s="8" t="s">
        <v>493</v>
      </c>
      <c r="J10145" s="5" t="s">
        <v>51</v>
      </c>
      <c r="K10145" s="5" t="s">
        <v>4672</v>
      </c>
    </row>
    <row r="10146">
      <c r="A10146" s="4">
        <v>1066.0</v>
      </c>
      <c r="B10146" s="5" t="s">
        <v>51466</v>
      </c>
      <c r="C10146" s="5" t="s">
        <v>51467</v>
      </c>
      <c r="D10146" s="6" t="s">
        <v>51468</v>
      </c>
      <c r="E10146" s="5" t="s">
        <v>51463</v>
      </c>
      <c r="F10146" s="5" t="s">
        <v>16051</v>
      </c>
      <c r="G10146" s="6" t="s">
        <v>51469</v>
      </c>
      <c r="H10146" s="25" t="s">
        <v>51470</v>
      </c>
      <c r="I10146" s="13" t="s">
        <v>10039</v>
      </c>
      <c r="J10146" s="5" t="s">
        <v>42</v>
      </c>
      <c r="K10146" s="4" t="s">
        <v>42</v>
      </c>
    </row>
    <row r="10147">
      <c r="A10147" s="4">
        <v>1065.0</v>
      </c>
      <c r="B10147" s="5" t="s">
        <v>51471</v>
      </c>
      <c r="C10147" s="5" t="s">
        <v>51472</v>
      </c>
      <c r="D10147" s="6" t="s">
        <v>51468</v>
      </c>
      <c r="E10147" s="5" t="s">
        <v>51463</v>
      </c>
      <c r="F10147" s="5" t="s">
        <v>16051</v>
      </c>
      <c r="G10147" s="6" t="s">
        <v>51473</v>
      </c>
      <c r="H10147" s="5" t="s">
        <v>51474</v>
      </c>
      <c r="I10147" s="8" t="s">
        <v>10039</v>
      </c>
      <c r="J10147" s="5" t="s">
        <v>93</v>
      </c>
      <c r="K10147" s="4" t="s">
        <v>42</v>
      </c>
    </row>
    <row r="10148">
      <c r="A10148" s="4">
        <v>1064.0</v>
      </c>
      <c r="B10148" s="5" t="s">
        <v>51475</v>
      </c>
      <c r="C10148" s="5" t="s">
        <v>51476</v>
      </c>
      <c r="D10148" s="6" t="s">
        <v>51462</v>
      </c>
      <c r="E10148" s="5" t="s">
        <v>51463</v>
      </c>
      <c r="F10148" s="5" t="s">
        <v>16051</v>
      </c>
      <c r="G10148" s="6" t="s">
        <v>51477</v>
      </c>
      <c r="H10148" s="7" t="s">
        <v>51478</v>
      </c>
      <c r="I10148" s="4" t="str">
        <f t="shared" ref="I10148:I10149" si="122">LOWER(SUBSTITUTE(SUBSTITUTE(SUBSTITUTE(SUBSTITUTE(SUBSTITUTE(SUBSTITUTE(SUBSTITUTE(B10148,"S.L.",""),"SL",""),"S.A.",""),"SA","")," ",""),".",""),",",""))&amp;".com"</f>
        <v>apartamentosbreñasgarden.com</v>
      </c>
      <c r="J10148" s="5" t="s">
        <v>18</v>
      </c>
      <c r="K10148" s="5" t="s">
        <v>420</v>
      </c>
    </row>
    <row r="10149">
      <c r="A10149" s="4">
        <v>1063.0</v>
      </c>
      <c r="B10149" s="5" t="s">
        <v>51479</v>
      </c>
      <c r="C10149" s="5" t="s">
        <v>51480</v>
      </c>
      <c r="D10149" s="6" t="s">
        <v>51468</v>
      </c>
      <c r="E10149" s="5" t="s">
        <v>51463</v>
      </c>
      <c r="F10149" s="5" t="s">
        <v>16051</v>
      </c>
      <c r="G10149" s="6" t="s">
        <v>51481</v>
      </c>
      <c r="H10149" s="7" t="s">
        <v>51482</v>
      </c>
      <c r="I10149" s="8" t="str">
        <f t="shared" si="122"/>
        <v>lasolas.com</v>
      </c>
      <c r="J10149" s="5" t="s">
        <v>18</v>
      </c>
      <c r="K10149" s="4" t="s">
        <v>42</v>
      </c>
    </row>
    <row r="10150">
      <c r="A10150" s="4">
        <v>1061.0</v>
      </c>
      <c r="B10150" s="5" t="s">
        <v>51483</v>
      </c>
      <c r="C10150" s="5" t="s">
        <v>51484</v>
      </c>
      <c r="D10150" s="6" t="s">
        <v>51485</v>
      </c>
      <c r="E10150" s="5" t="s">
        <v>51457</v>
      </c>
      <c r="F10150" s="5" t="s">
        <v>16051</v>
      </c>
      <c r="G10150" s="6" t="s">
        <v>51486</v>
      </c>
      <c r="H10150" s="5" t="s">
        <v>51487</v>
      </c>
      <c r="I10150" s="8" t="s">
        <v>46331</v>
      </c>
      <c r="J10150" s="5" t="s">
        <v>93</v>
      </c>
      <c r="K10150" s="4" t="s">
        <v>42</v>
      </c>
    </row>
    <row r="10151">
      <c r="A10151" s="4">
        <v>1062.0</v>
      </c>
      <c r="B10151" s="5" t="s">
        <v>51488</v>
      </c>
      <c r="C10151" s="5" t="s">
        <v>51484</v>
      </c>
      <c r="D10151" s="6" t="s">
        <v>51485</v>
      </c>
      <c r="E10151" s="5" t="s">
        <v>51457</v>
      </c>
      <c r="F10151" s="5" t="s">
        <v>16051</v>
      </c>
      <c r="G10151" s="6" t="s">
        <v>51486</v>
      </c>
      <c r="H10151" s="5" t="s">
        <v>51489</v>
      </c>
      <c r="I10151" s="8" t="s">
        <v>46331</v>
      </c>
      <c r="J10151" s="5" t="s">
        <v>51</v>
      </c>
      <c r="K10151" s="4" t="s">
        <v>42</v>
      </c>
    </row>
    <row r="10152">
      <c r="A10152" s="4">
        <v>1060.0</v>
      </c>
      <c r="B10152" s="5" t="s">
        <v>51490</v>
      </c>
      <c r="C10152" s="5" t="s">
        <v>51491</v>
      </c>
      <c r="D10152" s="6" t="s">
        <v>51492</v>
      </c>
      <c r="E10152" s="5" t="s">
        <v>51493</v>
      </c>
      <c r="F10152" s="5" t="s">
        <v>16051</v>
      </c>
      <c r="G10152" s="6" t="s">
        <v>51494</v>
      </c>
      <c r="H10152" s="5" t="s">
        <v>51495</v>
      </c>
      <c r="I10152" s="8" t="s">
        <v>51496</v>
      </c>
      <c r="J10152" s="5" t="s">
        <v>18</v>
      </c>
      <c r="K10152" s="5" t="s">
        <v>1427</v>
      </c>
    </row>
    <row r="10153">
      <c r="A10153" s="4">
        <v>1059.0</v>
      </c>
      <c r="B10153" s="5" t="s">
        <v>51497</v>
      </c>
      <c r="C10153" s="5" t="s">
        <v>51498</v>
      </c>
      <c r="D10153" s="6" t="s">
        <v>51492</v>
      </c>
      <c r="E10153" s="5" t="s">
        <v>51493</v>
      </c>
      <c r="F10153" s="5" t="s">
        <v>16051</v>
      </c>
      <c r="G10153" s="6" t="s">
        <v>51499</v>
      </c>
      <c r="H10153" s="5" t="s">
        <v>51500</v>
      </c>
      <c r="I10153" s="8" t="s">
        <v>51501</v>
      </c>
      <c r="J10153" s="5" t="s">
        <v>18</v>
      </c>
      <c r="K10153" s="4" t="s">
        <v>42</v>
      </c>
    </row>
    <row r="10154">
      <c r="A10154" s="4">
        <v>1058.0</v>
      </c>
      <c r="B10154" s="5" t="s">
        <v>51502</v>
      </c>
      <c r="C10154" s="5" t="s">
        <v>51503</v>
      </c>
      <c r="D10154" s="6" t="s">
        <v>51504</v>
      </c>
      <c r="E10154" s="5" t="s">
        <v>51505</v>
      </c>
      <c r="F10154" s="5" t="s">
        <v>16051</v>
      </c>
      <c r="G10154" s="6" t="s">
        <v>51506</v>
      </c>
      <c r="H10154" s="7" t="s">
        <v>51507</v>
      </c>
      <c r="I10154" s="8" t="str">
        <f>LOWER(SUBSTITUTE(SUBSTITUTE(SUBSTITUTE(SUBSTITUTE(SUBSTITUTE(SUBSTITUTE(SUBSTITUTE(B10154,"S.L.",""),"SL",""),"S.A.",""),"SA","")," ",""),".",""),",",""))&amp;".com"</f>
        <v>carlosyanesehijos.com</v>
      </c>
      <c r="J10154" s="5" t="s">
        <v>42</v>
      </c>
      <c r="K10154" s="4" t="s">
        <v>42</v>
      </c>
    </row>
    <row r="10155">
      <c r="A10155" s="4">
        <v>1057.0</v>
      </c>
      <c r="B10155" s="5" t="s">
        <v>51508</v>
      </c>
      <c r="C10155" s="5" t="s">
        <v>51509</v>
      </c>
      <c r="D10155" s="6" t="s">
        <v>51492</v>
      </c>
      <c r="E10155" s="5" t="s">
        <v>51493</v>
      </c>
      <c r="F10155" s="5" t="s">
        <v>16051</v>
      </c>
      <c r="G10155" s="6" t="s">
        <v>51510</v>
      </c>
      <c r="H10155" s="5" t="s">
        <v>51511</v>
      </c>
      <c r="I10155" s="8" t="s">
        <v>51512</v>
      </c>
      <c r="J10155" s="5" t="s">
        <v>18</v>
      </c>
      <c r="K10155" s="4" t="s">
        <v>42</v>
      </c>
    </row>
    <row r="10156">
      <c r="A10156" s="4">
        <v>1056.0</v>
      </c>
      <c r="B10156" s="5" t="s">
        <v>51513</v>
      </c>
      <c r="C10156" s="5" t="s">
        <v>51514</v>
      </c>
      <c r="D10156" s="6" t="s">
        <v>51492</v>
      </c>
      <c r="E10156" s="5" t="s">
        <v>51493</v>
      </c>
      <c r="F10156" s="5" t="s">
        <v>16051</v>
      </c>
      <c r="G10156" s="6" t="s">
        <v>51515</v>
      </c>
      <c r="H10156" s="7" t="s">
        <v>51516</v>
      </c>
      <c r="I10156" s="8" t="str">
        <f>LOWER(SUBSTITUTE(SUBSTITUTE(SUBSTITUTE(SUBSTITUTE(SUBSTITUTE(SUBSTITUTE(SUBSTITUTE(B10156,"S.L.",""),"SL",""),"S.A.",""),"SA","")," ",""),".",""),",",""))&amp;".com"</f>
        <v>melinigrupodeempresturisticas.com</v>
      </c>
      <c r="J10156" s="5" t="s">
        <v>108</v>
      </c>
      <c r="K10156" s="4" t="s">
        <v>42</v>
      </c>
    </row>
    <row r="10157">
      <c r="A10157" s="4">
        <v>1055.0</v>
      </c>
      <c r="B10157" s="5" t="s">
        <v>51517</v>
      </c>
      <c r="C10157" s="5" t="s">
        <v>51518</v>
      </c>
      <c r="D10157" s="6" t="s">
        <v>51492</v>
      </c>
      <c r="E10157" s="5" t="s">
        <v>51493</v>
      </c>
      <c r="F10157" s="5" t="s">
        <v>16051</v>
      </c>
      <c r="G10157" s="6" t="s">
        <v>51519</v>
      </c>
      <c r="H10157" s="5" t="s">
        <v>51520</v>
      </c>
      <c r="I10157" s="8" t="s">
        <v>51521</v>
      </c>
      <c r="J10157" s="5" t="s">
        <v>93</v>
      </c>
      <c r="K10157" s="5" t="s">
        <v>782</v>
      </c>
    </row>
    <row r="10158">
      <c r="A10158" s="4">
        <v>1054.0</v>
      </c>
      <c r="B10158" s="5" t="s">
        <v>6249</v>
      </c>
      <c r="C10158" s="5" t="s">
        <v>51522</v>
      </c>
      <c r="D10158" s="6" t="s">
        <v>51523</v>
      </c>
      <c r="E10158" s="5" t="s">
        <v>51450</v>
      </c>
      <c r="F10158" s="5" t="s">
        <v>16051</v>
      </c>
      <c r="G10158" s="6" t="s">
        <v>51524</v>
      </c>
      <c r="H10158" s="7" t="s">
        <v>19663</v>
      </c>
      <c r="I10158" s="8" t="str">
        <f>LOWER(SUBSTITUTE(SUBSTITUTE(SUBSTITUTE(SUBSTITUTE(SUBSTITUTE(SUBSTITUTE(SUBSTITUTE(B10158,"S.L.",""),"SL",""),"S.A.",""),"SA","")," ",""),".",""),",",""))&amp;".com"</f>
        <v>meliahotelsinternational.com</v>
      </c>
      <c r="J10158" s="5" t="s">
        <v>51</v>
      </c>
      <c r="K10158" s="4" t="s">
        <v>42</v>
      </c>
    </row>
    <row r="10159">
      <c r="A10159" s="4">
        <v>1053.0</v>
      </c>
      <c r="B10159" s="5" t="s">
        <v>51525</v>
      </c>
      <c r="C10159" s="5" t="s">
        <v>51526</v>
      </c>
      <c r="D10159" s="6" t="s">
        <v>51523</v>
      </c>
      <c r="E10159" s="5" t="s">
        <v>51450</v>
      </c>
      <c r="F10159" s="5" t="s">
        <v>16051</v>
      </c>
      <c r="G10159" s="6" t="s">
        <v>51527</v>
      </c>
      <c r="H10159" s="5" t="s">
        <v>51528</v>
      </c>
      <c r="I10159" s="9" t="s">
        <v>51529</v>
      </c>
      <c r="J10159" s="5" t="s">
        <v>42</v>
      </c>
      <c r="K10159" s="5" t="s">
        <v>10375</v>
      </c>
    </row>
    <row r="10160">
      <c r="A10160" s="4">
        <v>1052.0</v>
      </c>
      <c r="B10160" s="5" t="s">
        <v>51530</v>
      </c>
      <c r="C10160" s="5" t="s">
        <v>51531</v>
      </c>
      <c r="D10160" s="6" t="s">
        <v>51449</v>
      </c>
      <c r="E10160" s="5" t="s">
        <v>51450</v>
      </c>
      <c r="F10160" s="5" t="s">
        <v>16051</v>
      </c>
      <c r="G10160" s="6" t="s">
        <v>51532</v>
      </c>
      <c r="H10160" s="5" t="s">
        <v>51533</v>
      </c>
      <c r="I10160" s="8" t="s">
        <v>51534</v>
      </c>
      <c r="J10160" s="5" t="s">
        <v>18</v>
      </c>
      <c r="K10160" s="4" t="s">
        <v>42</v>
      </c>
    </row>
    <row r="10161">
      <c r="A10161" s="4">
        <v>1051.0</v>
      </c>
      <c r="B10161" s="5" t="s">
        <v>51535</v>
      </c>
      <c r="C10161" s="5" t="s">
        <v>51536</v>
      </c>
      <c r="D10161" s="6" t="s">
        <v>51537</v>
      </c>
      <c r="E10161" s="5" t="s">
        <v>50857</v>
      </c>
      <c r="F10161" s="5" t="s">
        <v>16051</v>
      </c>
      <c r="G10161" s="6" t="s">
        <v>51538</v>
      </c>
      <c r="H10161" s="5" t="s">
        <v>51539</v>
      </c>
      <c r="I10161" s="8" t="s">
        <v>51540</v>
      </c>
      <c r="J10161" s="5" t="s">
        <v>18</v>
      </c>
      <c r="K10161" s="5" t="s">
        <v>160</v>
      </c>
    </row>
    <row r="10162">
      <c r="A10162" s="4">
        <v>1050.0</v>
      </c>
      <c r="B10162" s="5" t="s">
        <v>20670</v>
      </c>
      <c r="C10162" s="5" t="s">
        <v>51541</v>
      </c>
      <c r="D10162" s="6" t="s">
        <v>42747</v>
      </c>
      <c r="E10162" s="5" t="s">
        <v>42748</v>
      </c>
      <c r="F10162" s="5" t="s">
        <v>16051</v>
      </c>
      <c r="G10162" s="6" t="s">
        <v>51542</v>
      </c>
      <c r="H10162" s="5" t="s">
        <v>50771</v>
      </c>
      <c r="I10162" s="8" t="s">
        <v>50772</v>
      </c>
      <c r="J10162" s="5" t="s">
        <v>42</v>
      </c>
      <c r="K10162" s="4" t="s">
        <v>42</v>
      </c>
    </row>
    <row r="10163">
      <c r="A10163" s="4">
        <v>1048.0</v>
      </c>
      <c r="B10163" s="5" t="s">
        <v>51543</v>
      </c>
      <c r="C10163" s="5" t="s">
        <v>51544</v>
      </c>
      <c r="D10163" s="6" t="s">
        <v>33564</v>
      </c>
      <c r="E10163" s="5" t="s">
        <v>33565</v>
      </c>
      <c r="F10163" s="5" t="s">
        <v>16051</v>
      </c>
      <c r="G10163" s="6" t="s">
        <v>51545</v>
      </c>
      <c r="H10163" s="7" t="s">
        <v>51546</v>
      </c>
      <c r="I10163" s="8" t="str">
        <f t="shared" ref="I10163:I10164" si="123">LOWER(SUBSTITUTE(SUBSTITUTE(SUBSTITUTE(SUBSTITUTE(SUBSTITUTE(SUBSTITUTE(SUBSTITUTE(B10163,"S.L.",""),"SL",""),"S.A.",""),"SA","")," ",""),".",""),",",""))&amp;".com"</f>
        <v>dcxibanapark.com</v>
      </c>
      <c r="J10163" s="5" t="s">
        <v>108</v>
      </c>
      <c r="K10163" s="5" t="s">
        <v>17291</v>
      </c>
    </row>
    <row r="10164">
      <c r="A10164" s="4">
        <v>1049.0</v>
      </c>
      <c r="B10164" s="5" t="s">
        <v>51547</v>
      </c>
      <c r="C10164" s="5" t="s">
        <v>51548</v>
      </c>
      <c r="D10164" s="6" t="s">
        <v>33564</v>
      </c>
      <c r="E10164" s="5" t="s">
        <v>33565</v>
      </c>
      <c r="F10164" s="5" t="s">
        <v>16051</v>
      </c>
      <c r="G10164" s="6" t="s">
        <v>51545</v>
      </c>
      <c r="H10164" s="7" t="s">
        <v>51549</v>
      </c>
      <c r="I10164" s="8" t="str">
        <f t="shared" si="123"/>
        <v>xibanapark.com</v>
      </c>
      <c r="J10164" s="5" t="s">
        <v>108</v>
      </c>
      <c r="K10164" s="5" t="s">
        <v>2662</v>
      </c>
    </row>
    <row r="10165">
      <c r="A10165" s="4">
        <v>1047.0</v>
      </c>
      <c r="B10165" s="5" t="s">
        <v>51412</v>
      </c>
      <c r="C10165" s="5" t="s">
        <v>51550</v>
      </c>
      <c r="D10165" s="6" t="s">
        <v>33564</v>
      </c>
      <c r="E10165" s="5" t="s">
        <v>33565</v>
      </c>
      <c r="F10165" s="5" t="s">
        <v>16051</v>
      </c>
      <c r="G10165" s="6" t="s">
        <v>51551</v>
      </c>
      <c r="H10165" s="5" t="s">
        <v>51552</v>
      </c>
      <c r="I10165" s="8" t="s">
        <v>51553</v>
      </c>
      <c r="J10165" s="5" t="s">
        <v>42</v>
      </c>
      <c r="K10165" s="5" t="s">
        <v>4985</v>
      </c>
    </row>
    <row r="10166">
      <c r="A10166" s="4">
        <v>1046.0</v>
      </c>
      <c r="B10166" s="5" t="s">
        <v>51554</v>
      </c>
      <c r="C10166" s="5" t="s">
        <v>51555</v>
      </c>
      <c r="D10166" s="6" t="s">
        <v>33564</v>
      </c>
      <c r="E10166" s="5" t="s">
        <v>33565</v>
      </c>
      <c r="F10166" s="5" t="s">
        <v>16051</v>
      </c>
      <c r="G10166" s="6" t="s">
        <v>51556</v>
      </c>
      <c r="H10166" s="5" t="s">
        <v>51557</v>
      </c>
      <c r="I10166" s="8" t="s">
        <v>50551</v>
      </c>
      <c r="J10166" s="5" t="s">
        <v>18</v>
      </c>
      <c r="K10166" s="5" t="s">
        <v>184</v>
      </c>
    </row>
    <row r="10167">
      <c r="A10167" s="4">
        <v>1045.0</v>
      </c>
      <c r="B10167" s="5" t="s">
        <v>51558</v>
      </c>
      <c r="C10167" s="5" t="s">
        <v>51559</v>
      </c>
      <c r="D10167" s="6" t="s">
        <v>51560</v>
      </c>
      <c r="E10167" s="5" t="s">
        <v>51561</v>
      </c>
      <c r="F10167" s="5" t="s">
        <v>16051</v>
      </c>
      <c r="G10167" s="6" t="s">
        <v>51562</v>
      </c>
      <c r="H10167" s="5" t="s">
        <v>51563</v>
      </c>
      <c r="I10167" s="8" t="s">
        <v>493</v>
      </c>
      <c r="J10167" s="5" t="s">
        <v>93</v>
      </c>
      <c r="K10167" s="5" t="s">
        <v>754</v>
      </c>
    </row>
    <row r="10168">
      <c r="A10168" s="4">
        <v>1044.0</v>
      </c>
      <c r="B10168" s="5" t="s">
        <v>51564</v>
      </c>
      <c r="C10168" s="5" t="s">
        <v>51565</v>
      </c>
      <c r="D10168" s="6" t="s">
        <v>33564</v>
      </c>
      <c r="E10168" s="5" t="s">
        <v>33565</v>
      </c>
      <c r="F10168" s="5" t="s">
        <v>16051</v>
      </c>
      <c r="G10168" s="6" t="s">
        <v>51566</v>
      </c>
      <c r="H10168" s="5" t="s">
        <v>51567</v>
      </c>
      <c r="I10168" s="8" t="s">
        <v>51568</v>
      </c>
      <c r="J10168" s="5" t="s">
        <v>18</v>
      </c>
      <c r="K10168" s="4" t="s">
        <v>42</v>
      </c>
    </row>
    <row r="10169">
      <c r="A10169" s="4">
        <v>1043.0</v>
      </c>
      <c r="B10169" s="5" t="s">
        <v>51569</v>
      </c>
      <c r="C10169" s="5" t="s">
        <v>51570</v>
      </c>
      <c r="D10169" s="6" t="s">
        <v>33564</v>
      </c>
      <c r="E10169" s="5" t="s">
        <v>33565</v>
      </c>
      <c r="F10169" s="5" t="s">
        <v>16051</v>
      </c>
      <c r="G10169" s="6" t="s">
        <v>51571</v>
      </c>
      <c r="H10169" s="7" t="s">
        <v>51572</v>
      </c>
      <c r="I10169" s="8" t="str">
        <f>LOWER(SUBSTITUTE(SUBSTITUTE(SUBSTITUTE(SUBSTITUTE(SUBSTITUTE(SUBSTITUTE(SUBSTITUTE(B10169,"S.L.",""),"SL",""),"S.A.",""),"SA","")," ",""),".",""),",",""))&amp;".com"</f>
        <v>daniamagec.com</v>
      </c>
      <c r="J10169" s="5" t="s">
        <v>18</v>
      </c>
      <c r="K10169" s="5" t="s">
        <v>51573</v>
      </c>
    </row>
    <row r="10170">
      <c r="A10170" s="4">
        <v>1042.0</v>
      </c>
      <c r="B10170" s="5" t="s">
        <v>51574</v>
      </c>
      <c r="C10170" s="5" t="s">
        <v>51575</v>
      </c>
      <c r="D10170" s="6" t="s">
        <v>33564</v>
      </c>
      <c r="E10170" s="5" t="s">
        <v>33565</v>
      </c>
      <c r="F10170" s="5" t="s">
        <v>16051</v>
      </c>
      <c r="G10170" s="6" t="s">
        <v>51576</v>
      </c>
      <c r="H10170" s="5" t="s">
        <v>51577</v>
      </c>
      <c r="I10170" s="8" t="s">
        <v>17020</v>
      </c>
      <c r="J10170" s="5" t="s">
        <v>51</v>
      </c>
      <c r="K10170" s="4" t="s">
        <v>42</v>
      </c>
    </row>
    <row r="10171">
      <c r="A10171" s="4">
        <v>1041.0</v>
      </c>
      <c r="B10171" s="5" t="s">
        <v>51578</v>
      </c>
      <c r="C10171" s="5" t="s">
        <v>51579</v>
      </c>
      <c r="D10171" s="6" t="s">
        <v>33564</v>
      </c>
      <c r="E10171" s="5" t="s">
        <v>33565</v>
      </c>
      <c r="F10171" s="5" t="s">
        <v>16051</v>
      </c>
      <c r="G10171" s="6" t="s">
        <v>51580</v>
      </c>
      <c r="H10171" s="7" t="s">
        <v>51581</v>
      </c>
      <c r="I10171" s="8" t="str">
        <f>LOWER(SUBSTITUTE(SUBSTITUTE(SUBSTITUTE(SUBSTITUTE(SUBSTITUTE(SUBSTITUTE(SUBSTITUTE(B10171,"S.L.",""),"SL",""),"S.A.",""),"SA","")," ",""),".",""),",",""))&amp;".com"</f>
        <v>lunahotelescanarias.com</v>
      </c>
      <c r="J10171" s="5" t="s">
        <v>108</v>
      </c>
      <c r="K10171" s="4" t="s">
        <v>42</v>
      </c>
    </row>
    <row r="10172">
      <c r="A10172" s="4">
        <v>1040.0</v>
      </c>
      <c r="B10172" s="5" t="s">
        <v>51582</v>
      </c>
      <c r="C10172" s="5" t="s">
        <v>51583</v>
      </c>
      <c r="D10172" s="6" t="s">
        <v>33564</v>
      </c>
      <c r="E10172" s="5" t="s">
        <v>33565</v>
      </c>
      <c r="F10172" s="5" t="s">
        <v>16051</v>
      </c>
      <c r="G10172" s="6" t="s">
        <v>51584</v>
      </c>
      <c r="H10172" s="5" t="s">
        <v>51585</v>
      </c>
      <c r="I10172" s="8" t="s">
        <v>51586</v>
      </c>
      <c r="J10172" s="5" t="s">
        <v>18</v>
      </c>
      <c r="K10172" s="5" t="s">
        <v>14822</v>
      </c>
    </row>
    <row r="10173">
      <c r="A10173" s="4">
        <v>1039.0</v>
      </c>
      <c r="B10173" s="5" t="s">
        <v>51587</v>
      </c>
      <c r="C10173" s="5" t="s">
        <v>51588</v>
      </c>
      <c r="D10173" s="6" t="s">
        <v>33564</v>
      </c>
      <c r="E10173" s="5" t="s">
        <v>33565</v>
      </c>
      <c r="F10173" s="5" t="s">
        <v>16051</v>
      </c>
      <c r="G10173" s="6" t="s">
        <v>51589</v>
      </c>
      <c r="H10173" s="5" t="s">
        <v>51590</v>
      </c>
      <c r="I10173" s="8" t="s">
        <v>51591</v>
      </c>
      <c r="J10173" s="5" t="s">
        <v>18</v>
      </c>
      <c r="K10173" s="5" t="s">
        <v>6053</v>
      </c>
    </row>
    <row r="10174">
      <c r="A10174" s="4">
        <v>1038.0</v>
      </c>
      <c r="B10174" s="5" t="s">
        <v>51592</v>
      </c>
      <c r="C10174" s="5" t="s">
        <v>51593</v>
      </c>
      <c r="D10174" s="6" t="s">
        <v>33564</v>
      </c>
      <c r="E10174" s="5" t="s">
        <v>33565</v>
      </c>
      <c r="F10174" s="5" t="s">
        <v>16051</v>
      </c>
      <c r="G10174" s="6" t="s">
        <v>51594</v>
      </c>
      <c r="H10174" s="7" t="s">
        <v>51595</v>
      </c>
      <c r="I10174" s="8" t="str">
        <f>LOWER(SUBSTITUTE(SUBSTITUTE(SUBSTITUTE(SUBSTITUTE(SUBSTITUTE(SUBSTITUTE(SUBSTITUTE(B10174,"S.L.",""),"SL",""),"S.A.",""),"SA","")," ",""),".",""),",",""))&amp;".com"</f>
        <v>solparquenantonio.com</v>
      </c>
      <c r="J10174" s="5" t="s">
        <v>18</v>
      </c>
      <c r="K10174" s="5" t="s">
        <v>10110</v>
      </c>
    </row>
    <row r="10175">
      <c r="A10175" s="4">
        <v>1037.0</v>
      </c>
      <c r="B10175" s="5" t="s">
        <v>2833</v>
      </c>
      <c r="C10175" s="5" t="s">
        <v>51596</v>
      </c>
      <c r="D10175" s="6" t="s">
        <v>33564</v>
      </c>
      <c r="E10175" s="5" t="s">
        <v>33565</v>
      </c>
      <c r="F10175" s="5" t="s">
        <v>16051</v>
      </c>
      <c r="G10175" s="6" t="s">
        <v>51597</v>
      </c>
      <c r="H10175" s="5" t="s">
        <v>51598</v>
      </c>
      <c r="I10175" s="9" t="s">
        <v>51599</v>
      </c>
      <c r="J10175" s="5" t="s">
        <v>18</v>
      </c>
      <c r="K10175" s="5" t="s">
        <v>1186</v>
      </c>
    </row>
    <row r="10176">
      <c r="A10176" s="4">
        <v>1035.0</v>
      </c>
      <c r="B10176" s="5" t="s">
        <v>51600</v>
      </c>
      <c r="C10176" s="5" t="s">
        <v>51601</v>
      </c>
      <c r="D10176" s="6" t="s">
        <v>33564</v>
      </c>
      <c r="E10176" s="5" t="s">
        <v>33565</v>
      </c>
      <c r="F10176" s="5" t="s">
        <v>16051</v>
      </c>
      <c r="G10176" s="6" t="s">
        <v>51602</v>
      </c>
      <c r="H10176" s="5" t="s">
        <v>51603</v>
      </c>
      <c r="I10176" s="8" t="s">
        <v>51604</v>
      </c>
      <c r="J10176" s="5" t="s">
        <v>42</v>
      </c>
      <c r="K10176" s="4" t="s">
        <v>42</v>
      </c>
    </row>
    <row r="10177">
      <c r="A10177" s="4">
        <v>1036.0</v>
      </c>
      <c r="B10177" s="5" t="s">
        <v>51605</v>
      </c>
      <c r="C10177" s="5" t="s">
        <v>51606</v>
      </c>
      <c r="D10177" s="6" t="s">
        <v>33564</v>
      </c>
      <c r="E10177" s="5" t="s">
        <v>33565</v>
      </c>
      <c r="F10177" s="5" t="s">
        <v>16051</v>
      </c>
      <c r="G10177" s="6" t="s">
        <v>51602</v>
      </c>
      <c r="H10177" s="5" t="s">
        <v>51415</v>
      </c>
      <c r="I10177" s="8" t="s">
        <v>51416</v>
      </c>
      <c r="J10177" s="5" t="s">
        <v>42</v>
      </c>
      <c r="K10177" s="5" t="s">
        <v>16674</v>
      </c>
    </row>
    <row r="10178">
      <c r="A10178" s="4">
        <v>1033.0</v>
      </c>
      <c r="B10178" s="5" t="s">
        <v>51607</v>
      </c>
      <c r="C10178" s="5" t="s">
        <v>51608</v>
      </c>
      <c r="D10178" s="6" t="s">
        <v>33564</v>
      </c>
      <c r="E10178" s="5" t="s">
        <v>33565</v>
      </c>
      <c r="F10178" s="5" t="s">
        <v>16051</v>
      </c>
      <c r="G10178" s="6" t="s">
        <v>51609</v>
      </c>
      <c r="H10178" s="5" t="s">
        <v>51610</v>
      </c>
      <c r="I10178" s="8" t="s">
        <v>51611</v>
      </c>
      <c r="J10178" s="5" t="s">
        <v>18</v>
      </c>
      <c r="K10178" s="4" t="s">
        <v>42</v>
      </c>
    </row>
    <row r="10179">
      <c r="A10179" s="4">
        <v>1034.0</v>
      </c>
      <c r="B10179" s="5" t="s">
        <v>45648</v>
      </c>
      <c r="C10179" s="5" t="s">
        <v>51612</v>
      </c>
      <c r="D10179" s="6" t="s">
        <v>33564</v>
      </c>
      <c r="E10179" s="5" t="s">
        <v>33565</v>
      </c>
      <c r="F10179" s="5" t="s">
        <v>16051</v>
      </c>
      <c r="G10179" s="6" t="s">
        <v>51609</v>
      </c>
      <c r="H10179" s="7" t="s">
        <v>45651</v>
      </c>
      <c r="I10179" s="8" t="str">
        <f>LOWER(SUBSTITUTE(SUBSTITUTE(SUBSTITUTE(SUBSTITUTE(SUBSTITUTE(SUBSTITUTE(SUBSTITUTE(B10179,"S.L.",""),"SL",""),"S.A.",""),"SA","")," ",""),".",""),",",""))&amp;".com"</f>
        <v>astoria.com</v>
      </c>
      <c r="J10179" s="5" t="s">
        <v>18</v>
      </c>
      <c r="K10179" s="5" t="s">
        <v>35</v>
      </c>
    </row>
    <row r="10180">
      <c r="A10180" s="4">
        <v>1032.0</v>
      </c>
      <c r="B10180" s="5" t="s">
        <v>51613</v>
      </c>
      <c r="C10180" s="5" t="s">
        <v>51614</v>
      </c>
      <c r="D10180" s="6" t="s">
        <v>33564</v>
      </c>
      <c r="E10180" s="5" t="s">
        <v>33565</v>
      </c>
      <c r="F10180" s="5" t="s">
        <v>16051</v>
      </c>
      <c r="G10180" s="6" t="s">
        <v>51615</v>
      </c>
      <c r="H10180" s="5" t="s">
        <v>51616</v>
      </c>
      <c r="I10180" s="8" t="s">
        <v>51617</v>
      </c>
      <c r="J10180" s="5" t="s">
        <v>51</v>
      </c>
      <c r="K10180" s="4" t="s">
        <v>42</v>
      </c>
    </row>
    <row r="10181">
      <c r="A10181" s="4">
        <v>1031.0</v>
      </c>
      <c r="B10181" s="5" t="s">
        <v>51618</v>
      </c>
      <c r="C10181" s="5" t="s">
        <v>51619</v>
      </c>
      <c r="D10181" s="6" t="s">
        <v>33564</v>
      </c>
      <c r="E10181" s="5" t="s">
        <v>33565</v>
      </c>
      <c r="F10181" s="5" t="s">
        <v>16051</v>
      </c>
      <c r="G10181" s="6" t="s">
        <v>51620</v>
      </c>
      <c r="H10181" s="5" t="s">
        <v>51621</v>
      </c>
      <c r="I10181" s="8" t="s">
        <v>51622</v>
      </c>
      <c r="J10181" s="5" t="s">
        <v>51</v>
      </c>
      <c r="K10181" s="5" t="s">
        <v>1885</v>
      </c>
    </row>
    <row r="10182">
      <c r="A10182" s="4">
        <v>1030.0</v>
      </c>
      <c r="B10182" s="5" t="s">
        <v>51623</v>
      </c>
      <c r="C10182" s="5" t="s">
        <v>51624</v>
      </c>
      <c r="D10182" s="6" t="s">
        <v>33564</v>
      </c>
      <c r="E10182" s="5" t="s">
        <v>33565</v>
      </c>
      <c r="F10182" s="5" t="s">
        <v>16051</v>
      </c>
      <c r="G10182" s="6" t="s">
        <v>51625</v>
      </c>
      <c r="H10182" s="5" t="s">
        <v>51626</v>
      </c>
      <c r="I10182" s="8" t="s">
        <v>51627</v>
      </c>
      <c r="J10182" s="5" t="s">
        <v>18</v>
      </c>
      <c r="K10182" s="5" t="s">
        <v>375</v>
      </c>
    </row>
    <row r="10183">
      <c r="A10183" s="4">
        <v>1029.0</v>
      </c>
      <c r="B10183" s="5" t="s">
        <v>51628</v>
      </c>
      <c r="C10183" s="5" t="s">
        <v>51629</v>
      </c>
      <c r="D10183" s="6" t="s">
        <v>33564</v>
      </c>
      <c r="E10183" s="5" t="s">
        <v>33565</v>
      </c>
      <c r="F10183" s="5" t="s">
        <v>16051</v>
      </c>
      <c r="G10183" s="6" t="s">
        <v>51630</v>
      </c>
      <c r="H10183" s="5" t="s">
        <v>51631</v>
      </c>
      <c r="I10183" s="8" t="s">
        <v>51632</v>
      </c>
      <c r="J10183" s="5" t="s">
        <v>51</v>
      </c>
      <c r="K10183" s="4" t="s">
        <v>42</v>
      </c>
    </row>
    <row r="10184">
      <c r="A10184" s="4">
        <v>1028.0</v>
      </c>
      <c r="B10184" s="5" t="s">
        <v>51633</v>
      </c>
      <c r="C10184" s="5" t="s">
        <v>51634</v>
      </c>
      <c r="D10184" s="6" t="s">
        <v>33564</v>
      </c>
      <c r="E10184" s="5" t="s">
        <v>33565</v>
      </c>
      <c r="F10184" s="5" t="s">
        <v>16051</v>
      </c>
      <c r="G10184" s="6" t="s">
        <v>51635</v>
      </c>
      <c r="H10184" s="7" t="s">
        <v>51636</v>
      </c>
      <c r="I10184" s="8" t="str">
        <f t="shared" ref="I10184:I10185" si="124">LOWER(SUBSTITUTE(SUBSTITUTE(SUBSTITUTE(SUBSTITUTE(SUBSTITUTE(SUBSTITUTE(SUBSTITUTE(B10184,"S.L.",""),"SL",""),"S.A.",""),"SA","")," ",""),".",""),",",""))&amp;".com"</f>
        <v>lavaggi.com</v>
      </c>
      <c r="J10184" s="5" t="s">
        <v>93</v>
      </c>
      <c r="K10184" s="4" t="s">
        <v>42</v>
      </c>
    </row>
    <row r="10185">
      <c r="A10185" s="4">
        <v>1027.0</v>
      </c>
      <c r="B10185" s="5" t="s">
        <v>51637</v>
      </c>
      <c r="C10185" s="5" t="s">
        <v>51638</v>
      </c>
      <c r="D10185" s="6" t="s">
        <v>33564</v>
      </c>
      <c r="E10185" s="5" t="s">
        <v>33565</v>
      </c>
      <c r="F10185" s="5" t="s">
        <v>16051</v>
      </c>
      <c r="G10185" s="6" t="s">
        <v>51639</v>
      </c>
      <c r="H10185" s="7" t="s">
        <v>51640</v>
      </c>
      <c r="I10185" s="8" t="str">
        <f t="shared" si="124"/>
        <v>wearelapaz.com</v>
      </c>
      <c r="J10185" s="5" t="s">
        <v>42</v>
      </c>
      <c r="K10185" s="5" t="s">
        <v>15330</v>
      </c>
    </row>
    <row r="10186">
      <c r="A10186" s="4">
        <v>1026.0</v>
      </c>
      <c r="B10186" s="5" t="s">
        <v>51641</v>
      </c>
      <c r="C10186" s="5" t="s">
        <v>51642</v>
      </c>
      <c r="D10186" s="6" t="s">
        <v>33564</v>
      </c>
      <c r="E10186" s="5" t="s">
        <v>33565</v>
      </c>
      <c r="F10186" s="5" t="s">
        <v>16051</v>
      </c>
      <c r="G10186" s="6" t="s">
        <v>51643</v>
      </c>
      <c r="H10186" s="5" t="s">
        <v>51644</v>
      </c>
      <c r="I10186" s="8" t="s">
        <v>51645</v>
      </c>
      <c r="J10186" s="5" t="s">
        <v>42</v>
      </c>
      <c r="K10186" s="5" t="s">
        <v>5510</v>
      </c>
    </row>
    <row r="10187">
      <c r="A10187" s="4">
        <v>1025.0</v>
      </c>
      <c r="B10187" s="5" t="s">
        <v>51646</v>
      </c>
      <c r="C10187" s="5" t="s">
        <v>51647</v>
      </c>
      <c r="D10187" s="6" t="s">
        <v>33564</v>
      </c>
      <c r="E10187" s="5" t="s">
        <v>33565</v>
      </c>
      <c r="F10187" s="5" t="s">
        <v>16051</v>
      </c>
      <c r="G10187" s="6" t="s">
        <v>51648</v>
      </c>
      <c r="H10187" s="5" t="s">
        <v>51649</v>
      </c>
      <c r="I10187" s="8" t="s">
        <v>51650</v>
      </c>
      <c r="J10187" s="5" t="s">
        <v>18</v>
      </c>
      <c r="K10187" s="4" t="s">
        <v>42</v>
      </c>
    </row>
    <row r="10188">
      <c r="A10188" s="4">
        <v>1024.0</v>
      </c>
      <c r="B10188" s="5" t="s">
        <v>51651</v>
      </c>
      <c r="C10188" s="5" t="s">
        <v>51652</v>
      </c>
      <c r="D10188" s="6" t="s">
        <v>33564</v>
      </c>
      <c r="E10188" s="5" t="s">
        <v>33565</v>
      </c>
      <c r="F10188" s="5" t="s">
        <v>16051</v>
      </c>
      <c r="G10188" s="6" t="s">
        <v>51653</v>
      </c>
      <c r="H10188" s="7" t="s">
        <v>51654</v>
      </c>
      <c r="I10188" s="8" t="str">
        <f>LOWER(SUBSTITUTE(SUBSTITUTE(SUBSTITUTE(SUBSTITUTE(SUBSTITUTE(SUBSTITUTE(SUBSTITUTE(B10188,"S.L.",""),"SL",""),"S.A.",""),"SA","")," ",""),".",""),",",""))&amp;".com"</f>
        <v>parquenantonio.com</v>
      </c>
      <c r="J10188" s="5" t="s">
        <v>18</v>
      </c>
      <c r="K10188" s="5" t="s">
        <v>5611</v>
      </c>
    </row>
    <row r="10189">
      <c r="A10189" s="4">
        <v>1023.0</v>
      </c>
      <c r="B10189" s="5" t="s">
        <v>51655</v>
      </c>
      <c r="C10189" s="5" t="s">
        <v>51656</v>
      </c>
      <c r="D10189" s="6" t="s">
        <v>33564</v>
      </c>
      <c r="E10189" s="5" t="s">
        <v>33565</v>
      </c>
      <c r="F10189" s="5" t="s">
        <v>16051</v>
      </c>
      <c r="G10189" s="6" t="s">
        <v>51657</v>
      </c>
      <c r="H10189" s="5" t="s">
        <v>51658</v>
      </c>
      <c r="I10189" s="9" t="s">
        <v>51659</v>
      </c>
      <c r="J10189" s="5" t="s">
        <v>108</v>
      </c>
      <c r="K10189" s="5" t="s">
        <v>15073</v>
      </c>
    </row>
    <row r="10190">
      <c r="A10190" s="4">
        <v>1022.0</v>
      </c>
      <c r="B10190" s="5" t="s">
        <v>51660</v>
      </c>
      <c r="C10190" s="5" t="s">
        <v>51661</v>
      </c>
      <c r="D10190" s="6" t="s">
        <v>33564</v>
      </c>
      <c r="E10190" s="5" t="s">
        <v>33565</v>
      </c>
      <c r="F10190" s="5" t="s">
        <v>16051</v>
      </c>
      <c r="G10190" s="6" t="s">
        <v>51662</v>
      </c>
      <c r="H10190" s="25" t="s">
        <v>51663</v>
      </c>
      <c r="I10190" s="15" t="s">
        <v>51664</v>
      </c>
      <c r="J10190" s="5" t="s">
        <v>51</v>
      </c>
      <c r="K10190" s="5" t="s">
        <v>464</v>
      </c>
    </row>
    <row r="10191">
      <c r="A10191" s="4">
        <v>1021.0</v>
      </c>
      <c r="B10191" s="5" t="s">
        <v>51665</v>
      </c>
      <c r="C10191" s="5" t="s">
        <v>51666</v>
      </c>
      <c r="D10191" s="6" t="s">
        <v>33564</v>
      </c>
      <c r="E10191" s="5" t="s">
        <v>33565</v>
      </c>
      <c r="F10191" s="5" t="s">
        <v>16051</v>
      </c>
      <c r="G10191" s="6" t="s">
        <v>51667</v>
      </c>
      <c r="H10191" s="5" t="s">
        <v>51668</v>
      </c>
      <c r="I10191" s="8" t="s">
        <v>11113</v>
      </c>
      <c r="J10191" s="5" t="s">
        <v>93</v>
      </c>
      <c r="K10191" s="4" t="s">
        <v>42</v>
      </c>
    </row>
    <row r="10192">
      <c r="A10192" s="4">
        <v>1019.0</v>
      </c>
      <c r="B10192" s="5" t="s">
        <v>51669</v>
      </c>
      <c r="C10192" s="5" t="s">
        <v>51670</v>
      </c>
      <c r="D10192" s="6" t="s">
        <v>33564</v>
      </c>
      <c r="E10192" s="5" t="s">
        <v>33565</v>
      </c>
      <c r="F10192" s="5" t="s">
        <v>16051</v>
      </c>
      <c r="G10192" s="6" t="s">
        <v>51671</v>
      </c>
      <c r="H10192" s="5" t="s">
        <v>51672</v>
      </c>
      <c r="I10192" s="8" t="s">
        <v>51673</v>
      </c>
      <c r="J10192" s="5" t="s">
        <v>108</v>
      </c>
      <c r="K10192" s="5" t="s">
        <v>184</v>
      </c>
    </row>
    <row r="10193">
      <c r="A10193" s="4">
        <v>1020.0</v>
      </c>
      <c r="B10193" s="5" t="s">
        <v>51674</v>
      </c>
      <c r="C10193" s="5" t="s">
        <v>51675</v>
      </c>
      <c r="D10193" s="6" t="s">
        <v>33564</v>
      </c>
      <c r="E10193" s="5" t="s">
        <v>33565</v>
      </c>
      <c r="F10193" s="5" t="s">
        <v>16051</v>
      </c>
      <c r="G10193" s="6" t="s">
        <v>51671</v>
      </c>
      <c r="H10193" s="7" t="s">
        <v>51676</v>
      </c>
      <c r="I10193" s="8" t="str">
        <f>LOWER(SUBSTITUTE(SUBSTITUTE(SUBSTITUTE(SUBSTITUTE(SUBSTITUTE(SUBSTITUTE(SUBSTITUTE(B10193,"S.L.",""),"SL",""),"S.A.",""),"SA","")," ",""),".",""),",",""))&amp;".com"</f>
        <v>maga.com</v>
      </c>
      <c r="J10193" s="5" t="s">
        <v>93</v>
      </c>
      <c r="K10193" s="4" t="s">
        <v>42</v>
      </c>
    </row>
    <row r="10194">
      <c r="A10194" s="4">
        <v>1018.0</v>
      </c>
      <c r="B10194" s="5" t="s">
        <v>51677</v>
      </c>
      <c r="C10194" s="5" t="s">
        <v>51678</v>
      </c>
      <c r="D10194" s="6" t="s">
        <v>33564</v>
      </c>
      <c r="E10194" s="5" t="s">
        <v>33565</v>
      </c>
      <c r="F10194" s="5" t="s">
        <v>16051</v>
      </c>
      <c r="G10194" s="6" t="s">
        <v>51679</v>
      </c>
      <c r="H10194" s="5" t="s">
        <v>51680</v>
      </c>
      <c r="I10194" s="8" t="s">
        <v>10039</v>
      </c>
      <c r="J10194" s="5" t="s">
        <v>18</v>
      </c>
      <c r="K10194" s="5" t="s">
        <v>10148</v>
      </c>
    </row>
    <row r="10195">
      <c r="A10195" s="4">
        <v>1017.0</v>
      </c>
      <c r="B10195" s="5" t="s">
        <v>51681</v>
      </c>
      <c r="C10195" s="5" t="s">
        <v>51682</v>
      </c>
      <c r="D10195" s="6" t="s">
        <v>33564</v>
      </c>
      <c r="E10195" s="5" t="s">
        <v>33565</v>
      </c>
      <c r="F10195" s="5" t="s">
        <v>16051</v>
      </c>
      <c r="G10195" s="6" t="s">
        <v>51683</v>
      </c>
      <c r="H10195" s="25" t="s">
        <v>51684</v>
      </c>
      <c r="I10195" s="13" t="s">
        <v>51685</v>
      </c>
      <c r="J10195" s="5" t="s">
        <v>42</v>
      </c>
      <c r="K10195" s="5" t="s">
        <v>1086</v>
      </c>
    </row>
    <row r="10196">
      <c r="A10196" s="4">
        <v>1016.0</v>
      </c>
      <c r="B10196" s="5" t="s">
        <v>51686</v>
      </c>
      <c r="C10196" s="5" t="s">
        <v>51687</v>
      </c>
      <c r="D10196" s="6" t="s">
        <v>33564</v>
      </c>
      <c r="E10196" s="5" t="s">
        <v>33565</v>
      </c>
      <c r="F10196" s="5" t="s">
        <v>16051</v>
      </c>
      <c r="G10196" s="6" t="s">
        <v>51688</v>
      </c>
      <c r="H10196" s="5" t="s">
        <v>51689</v>
      </c>
      <c r="I10196" s="8" t="s">
        <v>51690</v>
      </c>
      <c r="J10196" s="5" t="s">
        <v>108</v>
      </c>
      <c r="K10196" s="5" t="s">
        <v>764</v>
      </c>
    </row>
    <row r="10197">
      <c r="A10197" s="4">
        <v>1015.0</v>
      </c>
      <c r="B10197" s="5" t="s">
        <v>51691</v>
      </c>
      <c r="C10197" s="5" t="s">
        <v>51692</v>
      </c>
      <c r="D10197" s="6" t="s">
        <v>33564</v>
      </c>
      <c r="E10197" s="5" t="s">
        <v>33565</v>
      </c>
      <c r="F10197" s="5" t="s">
        <v>16051</v>
      </c>
      <c r="G10197" s="6" t="s">
        <v>51693</v>
      </c>
      <c r="H10197" s="5" t="s">
        <v>51694</v>
      </c>
      <c r="I10197" s="8" t="s">
        <v>51695</v>
      </c>
      <c r="J10197" s="5" t="s">
        <v>42</v>
      </c>
      <c r="K10197" s="5" t="s">
        <v>2700</v>
      </c>
    </row>
    <row r="10198">
      <c r="A10198" s="4">
        <v>1014.0</v>
      </c>
      <c r="B10198" s="5" t="s">
        <v>51696</v>
      </c>
      <c r="C10198" s="5" t="s">
        <v>51697</v>
      </c>
      <c r="D10198" s="6" t="s">
        <v>33564</v>
      </c>
      <c r="E10198" s="5" t="s">
        <v>33565</v>
      </c>
      <c r="F10198" s="5" t="s">
        <v>16051</v>
      </c>
      <c r="G10198" s="6" t="s">
        <v>51698</v>
      </c>
      <c r="H10198" s="7" t="s">
        <v>51699</v>
      </c>
      <c r="I10198" s="8" t="str">
        <f>LOWER(SUBSTITUTE(SUBSTITUTE(SUBSTITUTE(SUBSTITUTE(SUBSTITUTE(SUBSTITUTE(SUBSTITUTE(B10198,"S.L.",""),"SL",""),"S.A.",""),"SA","")," ",""),".",""),",",""))&amp;".com"</f>
        <v>trianflorhoteles.com</v>
      </c>
      <c r="J10198" s="5" t="s">
        <v>108</v>
      </c>
      <c r="K10198" s="4" t="s">
        <v>42</v>
      </c>
    </row>
    <row r="10199">
      <c r="A10199" s="4">
        <v>1013.0</v>
      </c>
      <c r="B10199" s="5" t="s">
        <v>51700</v>
      </c>
      <c r="C10199" s="5" t="s">
        <v>51701</v>
      </c>
      <c r="D10199" s="6" t="s">
        <v>33564</v>
      </c>
      <c r="E10199" s="5" t="s">
        <v>33565</v>
      </c>
      <c r="F10199" s="5" t="s">
        <v>16051</v>
      </c>
      <c r="G10199" s="6" t="s">
        <v>51702</v>
      </c>
      <c r="H10199" s="5" t="s">
        <v>51703</v>
      </c>
      <c r="I10199" s="8" t="s">
        <v>51704</v>
      </c>
      <c r="J10199" s="5" t="s">
        <v>18</v>
      </c>
      <c r="K10199" s="5" t="s">
        <v>9041</v>
      </c>
    </row>
    <row r="10200">
      <c r="A10200" s="4">
        <v>1012.0</v>
      </c>
      <c r="B10200" s="5" t="s">
        <v>51705</v>
      </c>
      <c r="C10200" s="5" t="s">
        <v>51706</v>
      </c>
      <c r="D10200" s="6" t="s">
        <v>33564</v>
      </c>
      <c r="E10200" s="5" t="s">
        <v>33565</v>
      </c>
      <c r="F10200" s="5" t="s">
        <v>16051</v>
      </c>
      <c r="G10200" s="6" t="s">
        <v>51707</v>
      </c>
      <c r="H10200" s="5" t="s">
        <v>51708</v>
      </c>
      <c r="I10200" s="9" t="s">
        <v>51709</v>
      </c>
      <c r="J10200" s="5" t="s">
        <v>463</v>
      </c>
      <c r="K10200" s="5" t="s">
        <v>16253</v>
      </c>
    </row>
    <row r="10201">
      <c r="A10201" s="4">
        <v>1011.0</v>
      </c>
      <c r="B10201" s="5" t="s">
        <v>51710</v>
      </c>
      <c r="C10201" s="5" t="s">
        <v>51711</v>
      </c>
      <c r="D10201" s="6" t="s">
        <v>33564</v>
      </c>
      <c r="E10201" s="5" t="s">
        <v>33565</v>
      </c>
      <c r="F10201" s="5" t="s">
        <v>16051</v>
      </c>
      <c r="G10201" s="6" t="s">
        <v>51712</v>
      </c>
      <c r="H10201" s="25" t="s">
        <v>51713</v>
      </c>
      <c r="I10201" s="13" t="s">
        <v>51714</v>
      </c>
      <c r="J10201" s="5" t="s">
        <v>108</v>
      </c>
      <c r="K10201" s="5" t="s">
        <v>721</v>
      </c>
    </row>
    <row r="10202">
      <c r="A10202" s="4">
        <v>1010.0</v>
      </c>
      <c r="B10202" s="5" t="s">
        <v>20512</v>
      </c>
      <c r="C10202" s="5" t="s">
        <v>51715</v>
      </c>
      <c r="D10202" s="6" t="s">
        <v>33564</v>
      </c>
      <c r="E10202" s="5" t="s">
        <v>33565</v>
      </c>
      <c r="F10202" s="5" t="s">
        <v>16051</v>
      </c>
      <c r="G10202" s="6" t="s">
        <v>51716</v>
      </c>
      <c r="H10202" s="5" t="s">
        <v>51717</v>
      </c>
      <c r="I10202" s="8" t="s">
        <v>51568</v>
      </c>
      <c r="J10202" s="5" t="s">
        <v>108</v>
      </c>
      <c r="K10202" s="4" t="s">
        <v>42</v>
      </c>
    </row>
    <row r="10203">
      <c r="A10203" s="4">
        <v>1009.0</v>
      </c>
      <c r="B10203" s="5" t="s">
        <v>51718</v>
      </c>
      <c r="C10203" s="5" t="s">
        <v>51719</v>
      </c>
      <c r="D10203" s="6" t="s">
        <v>33564</v>
      </c>
      <c r="E10203" s="5" t="s">
        <v>33565</v>
      </c>
      <c r="F10203" s="5" t="s">
        <v>16051</v>
      </c>
      <c r="G10203" s="6" t="s">
        <v>51720</v>
      </c>
      <c r="H10203" s="25" t="s">
        <v>51721</v>
      </c>
      <c r="I10203" s="13" t="s">
        <v>16804</v>
      </c>
      <c r="J10203" s="5" t="s">
        <v>18</v>
      </c>
      <c r="K10203" s="5" t="s">
        <v>11073</v>
      </c>
    </row>
    <row r="10204">
      <c r="A10204" s="4">
        <v>1008.0</v>
      </c>
      <c r="B10204" s="5" t="s">
        <v>51722</v>
      </c>
      <c r="C10204" s="5" t="s">
        <v>51723</v>
      </c>
      <c r="D10204" s="6" t="s">
        <v>33564</v>
      </c>
      <c r="E10204" s="5" t="s">
        <v>33565</v>
      </c>
      <c r="F10204" s="5" t="s">
        <v>16051</v>
      </c>
      <c r="G10204" s="6" t="s">
        <v>51724</v>
      </c>
      <c r="H10204" s="5" t="s">
        <v>51725</v>
      </c>
      <c r="I10204" s="8" t="s">
        <v>51726</v>
      </c>
      <c r="J10204" s="5" t="s">
        <v>18</v>
      </c>
      <c r="K10204" s="4" t="s">
        <v>42</v>
      </c>
    </row>
    <row r="10205">
      <c r="A10205" s="4">
        <v>1007.0</v>
      </c>
      <c r="B10205" s="5" t="s">
        <v>51727</v>
      </c>
      <c r="C10205" s="5" t="s">
        <v>51728</v>
      </c>
      <c r="D10205" s="6" t="s">
        <v>33564</v>
      </c>
      <c r="E10205" s="5" t="s">
        <v>33565</v>
      </c>
      <c r="F10205" s="5" t="s">
        <v>16051</v>
      </c>
      <c r="G10205" s="6" t="s">
        <v>51729</v>
      </c>
      <c r="H10205" s="5" t="s">
        <v>51730</v>
      </c>
      <c r="I10205" s="8" t="s">
        <v>26001</v>
      </c>
      <c r="J10205" s="5" t="s">
        <v>108</v>
      </c>
      <c r="K10205" s="5" t="s">
        <v>10171</v>
      </c>
    </row>
    <row r="10206">
      <c r="A10206" s="4">
        <v>1006.0</v>
      </c>
      <c r="B10206" s="5" t="s">
        <v>51731</v>
      </c>
      <c r="C10206" s="5" t="s">
        <v>51732</v>
      </c>
      <c r="D10206" s="6" t="s">
        <v>33564</v>
      </c>
      <c r="E10206" s="5" t="s">
        <v>33565</v>
      </c>
      <c r="F10206" s="5" t="s">
        <v>16051</v>
      </c>
      <c r="G10206" s="6" t="s">
        <v>51733</v>
      </c>
      <c r="H10206" s="5" t="s">
        <v>51734</v>
      </c>
      <c r="I10206" s="8" t="s">
        <v>51735</v>
      </c>
      <c r="J10206" s="5" t="s">
        <v>42</v>
      </c>
      <c r="K10206" s="5" t="s">
        <v>10110</v>
      </c>
    </row>
    <row r="10207">
      <c r="A10207" s="4">
        <v>1004.0</v>
      </c>
      <c r="B10207" s="5" t="s">
        <v>51736</v>
      </c>
      <c r="C10207" s="5" t="s">
        <v>51737</v>
      </c>
      <c r="D10207" s="6" t="s">
        <v>33564</v>
      </c>
      <c r="E10207" s="5" t="s">
        <v>33565</v>
      </c>
      <c r="F10207" s="5" t="s">
        <v>16051</v>
      </c>
      <c r="G10207" s="6" t="s">
        <v>51738</v>
      </c>
      <c r="H10207" s="5" t="s">
        <v>51739</v>
      </c>
      <c r="I10207" s="8" t="s">
        <v>26001</v>
      </c>
      <c r="J10207" s="5" t="s">
        <v>18</v>
      </c>
      <c r="K10207" s="5" t="s">
        <v>1203</v>
      </c>
    </row>
    <row r="10208">
      <c r="A10208" s="4">
        <v>1005.0</v>
      </c>
      <c r="B10208" s="5" t="s">
        <v>51740</v>
      </c>
      <c r="C10208" s="5" t="s">
        <v>51741</v>
      </c>
      <c r="D10208" s="6" t="s">
        <v>33564</v>
      </c>
      <c r="E10208" s="5" t="s">
        <v>33565</v>
      </c>
      <c r="F10208" s="5" t="s">
        <v>16051</v>
      </c>
      <c r="G10208" s="6" t="s">
        <v>51738</v>
      </c>
      <c r="H10208" s="5" t="s">
        <v>35027</v>
      </c>
      <c r="I10208" s="8" t="s">
        <v>17020</v>
      </c>
      <c r="J10208" s="5" t="s">
        <v>108</v>
      </c>
      <c r="K10208" s="5" t="s">
        <v>10100</v>
      </c>
    </row>
    <row r="10209">
      <c r="A10209" s="4">
        <v>1003.0</v>
      </c>
      <c r="B10209" s="5" t="s">
        <v>51742</v>
      </c>
      <c r="C10209" s="5" t="s">
        <v>51743</v>
      </c>
      <c r="D10209" s="6" t="s">
        <v>33564</v>
      </c>
      <c r="E10209" s="5" t="s">
        <v>33565</v>
      </c>
      <c r="F10209" s="5" t="s">
        <v>16051</v>
      </c>
      <c r="G10209" s="6" t="s">
        <v>51744</v>
      </c>
      <c r="H10209" s="5" t="s">
        <v>51745</v>
      </c>
      <c r="I10209" s="8" t="s">
        <v>51746</v>
      </c>
      <c r="J10209" s="5" t="s">
        <v>42</v>
      </c>
      <c r="K10209" s="5" t="s">
        <v>18223</v>
      </c>
    </row>
    <row r="10210">
      <c r="A10210" s="4">
        <v>1002.0</v>
      </c>
      <c r="B10210" s="5" t="s">
        <v>51747</v>
      </c>
      <c r="C10210" s="5" t="s">
        <v>51748</v>
      </c>
      <c r="D10210" s="6" t="s">
        <v>33564</v>
      </c>
      <c r="E10210" s="5" t="s">
        <v>33565</v>
      </c>
      <c r="F10210" s="5" t="s">
        <v>16051</v>
      </c>
      <c r="G10210" s="6" t="s">
        <v>51749</v>
      </c>
      <c r="H10210" s="5" t="s">
        <v>51717</v>
      </c>
      <c r="I10210" s="8" t="s">
        <v>51568</v>
      </c>
      <c r="J10210" s="5" t="s">
        <v>93</v>
      </c>
      <c r="K10210" s="5" t="s">
        <v>109</v>
      </c>
    </row>
    <row r="10211">
      <c r="A10211" s="4">
        <v>1001.0</v>
      </c>
      <c r="B10211" s="5" t="s">
        <v>51750</v>
      </c>
      <c r="C10211" s="5" t="s">
        <v>51751</v>
      </c>
      <c r="D10211" s="6" t="s">
        <v>33564</v>
      </c>
      <c r="E10211" s="5" t="s">
        <v>33565</v>
      </c>
      <c r="F10211" s="5" t="s">
        <v>16051</v>
      </c>
      <c r="G10211" s="6" t="s">
        <v>51752</v>
      </c>
      <c r="H10211" s="5" t="s">
        <v>51753</v>
      </c>
      <c r="I10211" s="8" t="s">
        <v>51754</v>
      </c>
      <c r="J10211" s="5" t="s">
        <v>51</v>
      </c>
      <c r="K10211" s="5" t="s">
        <v>16046</v>
      </c>
    </row>
    <row r="10212">
      <c r="A10212" s="4">
        <v>1000.0</v>
      </c>
      <c r="B10212" s="5" t="s">
        <v>51755</v>
      </c>
      <c r="C10212" s="5" t="s">
        <v>51756</v>
      </c>
      <c r="D10212" s="6" t="s">
        <v>33564</v>
      </c>
      <c r="E10212" s="5" t="s">
        <v>33565</v>
      </c>
      <c r="F10212" s="5" t="s">
        <v>16051</v>
      </c>
      <c r="G10212" s="6" t="s">
        <v>51757</v>
      </c>
      <c r="H10212" s="25" t="s">
        <v>51734</v>
      </c>
      <c r="I10212" s="8" t="str">
        <f>LOWER(SUBSTITUTE(SUBSTITUTE(SUBSTITUTE(SUBSTITUTE(SUBSTITUTE(SUBSTITUTE(SUBSTITUTE(B10212,"S.L.",""),"SL",""),"S.A.",""),"SA","")," ",""),".",""),",",""))&amp;".com"</f>
        <v>inserhotel.com</v>
      </c>
      <c r="J10212" s="5" t="s">
        <v>18</v>
      </c>
      <c r="K10212" s="4" t="s">
        <v>42</v>
      </c>
    </row>
    <row r="10213">
      <c r="A10213" s="4">
        <v>999.0</v>
      </c>
      <c r="B10213" s="5" t="s">
        <v>51758</v>
      </c>
      <c r="C10213" s="5" t="s">
        <v>51759</v>
      </c>
      <c r="D10213" s="6" t="s">
        <v>33564</v>
      </c>
      <c r="E10213" s="5" t="s">
        <v>33565</v>
      </c>
      <c r="F10213" s="5" t="s">
        <v>16051</v>
      </c>
      <c r="G10213" s="6" t="s">
        <v>51760</v>
      </c>
      <c r="H10213" s="5" t="s">
        <v>51761</v>
      </c>
      <c r="I10213" s="8" t="s">
        <v>16780</v>
      </c>
      <c r="J10213" s="5" t="s">
        <v>108</v>
      </c>
      <c r="K10213" s="5" t="s">
        <v>5480</v>
      </c>
    </row>
    <row r="10214">
      <c r="A10214" s="4">
        <v>998.0</v>
      </c>
      <c r="B10214" s="5" t="s">
        <v>51762</v>
      </c>
      <c r="C10214" s="5" t="s">
        <v>51763</v>
      </c>
      <c r="D10214" s="6" t="s">
        <v>33564</v>
      </c>
      <c r="E10214" s="5" t="s">
        <v>33565</v>
      </c>
      <c r="F10214" s="5" t="s">
        <v>16051</v>
      </c>
      <c r="G10214" s="6" t="s">
        <v>51764</v>
      </c>
      <c r="H10214" s="5" t="s">
        <v>51765</v>
      </c>
      <c r="I10214" s="8" t="s">
        <v>51766</v>
      </c>
      <c r="J10214" s="5" t="s">
        <v>93</v>
      </c>
      <c r="K10214" s="5" t="s">
        <v>52</v>
      </c>
    </row>
    <row r="10215">
      <c r="A10215" s="4">
        <v>997.0</v>
      </c>
      <c r="B10215" s="5" t="s">
        <v>51767</v>
      </c>
      <c r="C10215" s="5" t="s">
        <v>51768</v>
      </c>
      <c r="D10215" s="6" t="s">
        <v>51769</v>
      </c>
      <c r="E10215" s="5" t="s">
        <v>51770</v>
      </c>
      <c r="F10215" s="5" t="s">
        <v>16051</v>
      </c>
      <c r="G10215" s="6" t="s">
        <v>51771</v>
      </c>
      <c r="H10215" s="25" t="s">
        <v>51772</v>
      </c>
      <c r="I10215" s="13" t="s">
        <v>51773</v>
      </c>
      <c r="J10215" s="5" t="s">
        <v>93</v>
      </c>
      <c r="K10215" s="5" t="s">
        <v>17922</v>
      </c>
    </row>
    <row r="10216">
      <c r="A10216" s="4">
        <v>996.0</v>
      </c>
      <c r="B10216" s="5" t="s">
        <v>51774</v>
      </c>
      <c r="C10216" s="5" t="s">
        <v>51775</v>
      </c>
      <c r="D10216" s="6" t="s">
        <v>51769</v>
      </c>
      <c r="E10216" s="5" t="s">
        <v>51770</v>
      </c>
      <c r="F10216" s="5" t="s">
        <v>16051</v>
      </c>
      <c r="G10216" s="6" t="s">
        <v>51771</v>
      </c>
      <c r="H10216" s="25" t="s">
        <v>51772</v>
      </c>
      <c r="I10216" s="13" t="s">
        <v>51776</v>
      </c>
      <c r="J10216" s="5" t="s">
        <v>108</v>
      </c>
      <c r="K10216" s="5" t="s">
        <v>1857</v>
      </c>
    </row>
    <row r="10217">
      <c r="A10217" s="4">
        <v>995.0</v>
      </c>
      <c r="B10217" s="5" t="s">
        <v>51777</v>
      </c>
      <c r="C10217" s="5" t="s">
        <v>51778</v>
      </c>
      <c r="D10217" s="6" t="s">
        <v>33564</v>
      </c>
      <c r="E10217" s="5" t="s">
        <v>33565</v>
      </c>
      <c r="F10217" s="5" t="s">
        <v>16051</v>
      </c>
      <c r="G10217" s="6" t="s">
        <v>51779</v>
      </c>
      <c r="H10217" s="7" t="s">
        <v>51780</v>
      </c>
      <c r="I10217" s="8" t="str">
        <f>LOWER(SUBSTITUTE(SUBSTITUTE(SUBSTITUTE(SUBSTITUTE(SUBSTITUTE(SUBSTITUTE(SUBSTITUTE(B10217,"S.L.",""),"SL",""),"S.A.",""),"SA","")," ",""),".",""),",",""))&amp;".com"</f>
        <v>nopal.com</v>
      </c>
      <c r="J10217" s="5" t="s">
        <v>93</v>
      </c>
      <c r="K10217" s="5" t="s">
        <v>3415</v>
      </c>
    </row>
    <row r="10218">
      <c r="A10218" s="4">
        <v>994.0</v>
      </c>
      <c r="B10218" s="5" t="s">
        <v>51781</v>
      </c>
      <c r="C10218" s="5" t="s">
        <v>51782</v>
      </c>
      <c r="D10218" s="6" t="s">
        <v>33564</v>
      </c>
      <c r="E10218" s="5" t="s">
        <v>33565</v>
      </c>
      <c r="F10218" s="5" t="s">
        <v>16051</v>
      </c>
      <c r="G10218" s="6" t="s">
        <v>51783</v>
      </c>
      <c r="H10218" s="7" t="s">
        <v>51784</v>
      </c>
      <c r="I10218" s="13" t="s">
        <v>51785</v>
      </c>
      <c r="J10218" s="5" t="s">
        <v>232</v>
      </c>
      <c r="K10218" s="4" t="s">
        <v>42</v>
      </c>
    </row>
    <row r="10219">
      <c r="A10219" s="4">
        <v>993.0</v>
      </c>
      <c r="B10219" s="5" t="s">
        <v>51786</v>
      </c>
      <c r="C10219" s="5" t="s">
        <v>51787</v>
      </c>
      <c r="D10219" s="6" t="s">
        <v>33564</v>
      </c>
      <c r="E10219" s="5" t="s">
        <v>33565</v>
      </c>
      <c r="F10219" s="5" t="s">
        <v>16051</v>
      </c>
      <c r="G10219" s="6" t="s">
        <v>51788</v>
      </c>
      <c r="H10219" s="7" t="s">
        <v>51789</v>
      </c>
      <c r="I10219" s="8" t="str">
        <f t="shared" ref="I10219:I10220" si="125">LOWER(SUBSTITUTE(SUBSTITUTE(SUBSTITUTE(SUBSTITUTE(SUBSTITUTE(SUBSTITUTE(SUBSTITUTE(B10219,"S.L.",""),"SL",""),"S.A.",""),"SA","")," ",""),".",""),",",""))&amp;".com"</f>
        <v>trhotelatalayaplaya.com</v>
      </c>
      <c r="J10219" s="5" t="s">
        <v>93</v>
      </c>
      <c r="K10219" s="5" t="s">
        <v>8160</v>
      </c>
    </row>
    <row r="10220">
      <c r="A10220" s="4">
        <v>992.0</v>
      </c>
      <c r="B10220" s="5" t="s">
        <v>51790</v>
      </c>
      <c r="C10220" s="5" t="s">
        <v>51791</v>
      </c>
      <c r="D10220" s="6" t="s">
        <v>33564</v>
      </c>
      <c r="E10220" s="5" t="s">
        <v>33565</v>
      </c>
      <c r="F10220" s="5" t="s">
        <v>16051</v>
      </c>
      <c r="G10220" s="6" t="s">
        <v>51792</v>
      </c>
      <c r="H10220" s="7" t="s">
        <v>51793</v>
      </c>
      <c r="I10220" s="8" t="str">
        <f t="shared" si="125"/>
        <v>maviju.com</v>
      </c>
      <c r="J10220" s="5" t="s">
        <v>42</v>
      </c>
      <c r="K10220" s="4" t="s">
        <v>42</v>
      </c>
    </row>
    <row r="10221">
      <c r="A10221" s="4">
        <v>991.0</v>
      </c>
      <c r="B10221" s="5" t="s">
        <v>51794</v>
      </c>
      <c r="C10221" s="5" t="s">
        <v>51795</v>
      </c>
      <c r="D10221" s="6" t="s">
        <v>33564</v>
      </c>
      <c r="E10221" s="5" t="s">
        <v>33565</v>
      </c>
      <c r="F10221" s="5" t="s">
        <v>16051</v>
      </c>
      <c r="G10221" s="6" t="s">
        <v>51796</v>
      </c>
      <c r="H10221" s="5" t="s">
        <v>51797</v>
      </c>
      <c r="I10221" s="8" t="s">
        <v>51798</v>
      </c>
      <c r="J10221" s="5" t="s">
        <v>42</v>
      </c>
      <c r="K10221" s="5" t="s">
        <v>17886</v>
      </c>
    </row>
    <row r="10222">
      <c r="A10222" s="4">
        <v>990.0</v>
      </c>
      <c r="B10222" s="5" t="s">
        <v>51799</v>
      </c>
      <c r="C10222" s="5" t="s">
        <v>51800</v>
      </c>
      <c r="D10222" s="6" t="s">
        <v>33564</v>
      </c>
      <c r="E10222" s="5" t="s">
        <v>33565</v>
      </c>
      <c r="F10222" s="5" t="s">
        <v>16051</v>
      </c>
      <c r="G10222" s="6" t="s">
        <v>51801</v>
      </c>
      <c r="H10222" s="7" t="s">
        <v>51802</v>
      </c>
      <c r="I10222" s="8" t="str">
        <f>LOWER(SUBSTITUTE(SUBSTITUTE(SUBSTITUTE(SUBSTITUTE(SUBSTITUTE(SUBSTITUTE(SUBSTITUTE(B10222,"S.L.",""),"SL",""),"S.A.",""),"SA","")," ",""),".",""),",",""))&amp;".com"</f>
        <v>lenzbettina.com</v>
      </c>
      <c r="J10222" s="5" t="s">
        <v>93</v>
      </c>
      <c r="K10222" s="4" t="s">
        <v>42</v>
      </c>
    </row>
    <row r="10223">
      <c r="A10223" s="4">
        <v>989.0</v>
      </c>
      <c r="B10223" s="5" t="s">
        <v>51803</v>
      </c>
      <c r="C10223" s="5" t="s">
        <v>51804</v>
      </c>
      <c r="D10223" s="6" t="s">
        <v>33564</v>
      </c>
      <c r="E10223" s="5" t="s">
        <v>33565</v>
      </c>
      <c r="F10223" s="5" t="s">
        <v>16051</v>
      </c>
      <c r="G10223" s="6" t="s">
        <v>51805</v>
      </c>
      <c r="H10223" s="5" t="s">
        <v>47274</v>
      </c>
      <c r="I10223" s="8" t="s">
        <v>23201</v>
      </c>
      <c r="J10223" s="5" t="s">
        <v>42</v>
      </c>
      <c r="K10223" s="5" t="s">
        <v>43794</v>
      </c>
    </row>
    <row r="10224">
      <c r="A10224" s="4">
        <v>988.0</v>
      </c>
      <c r="B10224" s="5" t="s">
        <v>46651</v>
      </c>
      <c r="C10224" s="5" t="s">
        <v>51806</v>
      </c>
      <c r="D10224" s="6" t="s">
        <v>33564</v>
      </c>
      <c r="E10224" s="5" t="s">
        <v>33565</v>
      </c>
      <c r="F10224" s="5" t="s">
        <v>16051</v>
      </c>
      <c r="G10224" s="6" t="s">
        <v>51807</v>
      </c>
      <c r="H10224" s="5" t="s">
        <v>35027</v>
      </c>
      <c r="I10224" s="8" t="s">
        <v>17020</v>
      </c>
      <c r="J10224" s="5" t="s">
        <v>42</v>
      </c>
      <c r="K10224" s="4" t="s">
        <v>42</v>
      </c>
    </row>
    <row r="10225">
      <c r="A10225" s="4">
        <v>987.0</v>
      </c>
      <c r="B10225" s="5" t="s">
        <v>51808</v>
      </c>
      <c r="C10225" s="5" t="s">
        <v>51809</v>
      </c>
      <c r="D10225" s="6" t="s">
        <v>33564</v>
      </c>
      <c r="E10225" s="5" t="s">
        <v>33565</v>
      </c>
      <c r="F10225" s="5" t="s">
        <v>16051</v>
      </c>
      <c r="G10225" s="6" t="s">
        <v>51810</v>
      </c>
      <c r="H10225" s="7" t="s">
        <v>20358</v>
      </c>
      <c r="I10225" s="8" t="str">
        <f>LOWER(SUBSTITUTE(SUBSTITUTE(SUBSTITUTE(SUBSTITUTE(SUBSTITUTE(SUBSTITUTE(SUBSTITUTE(B10225,"S.L.",""),"SL",""),"S.A.",""),"SA","")," ",""),".",""),",",""))&amp;".com"</f>
        <v>bahiaplaya.com</v>
      </c>
      <c r="J10225" s="5" t="s">
        <v>42</v>
      </c>
      <c r="K10225" s="4" t="s">
        <v>42</v>
      </c>
    </row>
    <row r="10226">
      <c r="A10226" s="4">
        <v>986.0</v>
      </c>
      <c r="B10226" s="5" t="s">
        <v>46651</v>
      </c>
      <c r="C10226" s="5" t="s">
        <v>51811</v>
      </c>
      <c r="D10226" s="6" t="s">
        <v>33564</v>
      </c>
      <c r="E10226" s="5" t="s">
        <v>33565</v>
      </c>
      <c r="F10226" s="5" t="s">
        <v>16051</v>
      </c>
      <c r="G10226" s="6" t="s">
        <v>51812</v>
      </c>
      <c r="H10226" s="5" t="s">
        <v>35027</v>
      </c>
      <c r="I10226" s="8" t="s">
        <v>17020</v>
      </c>
      <c r="J10226" s="5" t="s">
        <v>42</v>
      </c>
      <c r="K10226" s="4" t="s">
        <v>42</v>
      </c>
    </row>
    <row r="10227">
      <c r="A10227" s="4">
        <v>985.0</v>
      </c>
      <c r="B10227" s="5" t="s">
        <v>51813</v>
      </c>
      <c r="C10227" s="5" t="s">
        <v>51814</v>
      </c>
      <c r="D10227" s="6" t="s">
        <v>33564</v>
      </c>
      <c r="E10227" s="5" t="s">
        <v>33565</v>
      </c>
      <c r="F10227" s="5" t="s">
        <v>16051</v>
      </c>
      <c r="G10227" s="6" t="s">
        <v>51815</v>
      </c>
      <c r="H10227" s="7" t="s">
        <v>51816</v>
      </c>
      <c r="I10227" s="8" t="str">
        <f>LOWER(SUBSTITUTE(SUBSTITUTE(SUBSTITUTE(SUBSTITUTE(SUBSTITUTE(SUBSTITUTE(SUBSTITUTE(B10227,"S.L.",""),"SL",""),"S.A.",""),"SA","")," ",""),".",""),",",""))&amp;".com"</f>
        <v>hoteltrovador.com</v>
      </c>
      <c r="J10227" s="5" t="s">
        <v>108</v>
      </c>
      <c r="K10227" s="5" t="s">
        <v>5485</v>
      </c>
    </row>
    <row r="10228">
      <c r="A10228" s="4">
        <v>984.0</v>
      </c>
      <c r="B10228" s="5" t="s">
        <v>51817</v>
      </c>
      <c r="C10228" s="5" t="s">
        <v>51818</v>
      </c>
      <c r="D10228" s="6" t="s">
        <v>33564</v>
      </c>
      <c r="E10228" s="5" t="s">
        <v>33565</v>
      </c>
      <c r="F10228" s="5" t="s">
        <v>16051</v>
      </c>
      <c r="G10228" s="6" t="s">
        <v>51819</v>
      </c>
      <c r="H10228" s="5" t="s">
        <v>51820</v>
      </c>
      <c r="I10228" s="8" t="s">
        <v>10074</v>
      </c>
      <c r="J10228" s="5" t="s">
        <v>18</v>
      </c>
      <c r="K10228" s="5" t="s">
        <v>16127</v>
      </c>
    </row>
    <row r="10229">
      <c r="A10229" s="4">
        <v>983.0</v>
      </c>
      <c r="B10229" s="5" t="s">
        <v>51821</v>
      </c>
      <c r="C10229" s="5" t="s">
        <v>51822</v>
      </c>
      <c r="D10229" s="6" t="s">
        <v>33564</v>
      </c>
      <c r="E10229" s="5" t="s">
        <v>33565</v>
      </c>
      <c r="F10229" s="5" t="s">
        <v>16051</v>
      </c>
      <c r="G10229" s="6" t="s">
        <v>51823</v>
      </c>
      <c r="H10229" s="25" t="s">
        <v>51824</v>
      </c>
      <c r="I10229" s="15" t="s">
        <v>51825</v>
      </c>
      <c r="J10229" s="5" t="s">
        <v>108</v>
      </c>
      <c r="K10229" s="5" t="s">
        <v>47188</v>
      </c>
    </row>
    <row r="10230">
      <c r="A10230" s="4">
        <v>981.0</v>
      </c>
      <c r="B10230" s="5" t="s">
        <v>51826</v>
      </c>
      <c r="C10230" s="5" t="s">
        <v>51827</v>
      </c>
      <c r="D10230" s="6" t="s">
        <v>33564</v>
      </c>
      <c r="E10230" s="5" t="s">
        <v>33565</v>
      </c>
      <c r="F10230" s="5" t="s">
        <v>16051</v>
      </c>
      <c r="G10230" s="6" t="s">
        <v>51828</v>
      </c>
      <c r="H10230" s="5" t="s">
        <v>51829</v>
      </c>
      <c r="I10230" s="8" t="s">
        <v>51825</v>
      </c>
      <c r="J10230" s="5" t="s">
        <v>42</v>
      </c>
      <c r="K10230" s="5" t="s">
        <v>47188</v>
      </c>
    </row>
    <row r="10231">
      <c r="A10231" s="4">
        <v>982.0</v>
      </c>
      <c r="B10231" s="5" t="s">
        <v>51821</v>
      </c>
      <c r="C10231" s="5" t="s">
        <v>51830</v>
      </c>
      <c r="D10231" s="6" t="s">
        <v>33564</v>
      </c>
      <c r="E10231" s="5" t="s">
        <v>33565</v>
      </c>
      <c r="F10231" s="5" t="s">
        <v>16051</v>
      </c>
      <c r="G10231" s="6" t="s">
        <v>51828</v>
      </c>
      <c r="H10231" s="5" t="s">
        <v>51829</v>
      </c>
      <c r="I10231" s="8" t="s">
        <v>51825</v>
      </c>
      <c r="J10231" s="5" t="s">
        <v>232</v>
      </c>
      <c r="K10231" s="5" t="s">
        <v>44518</v>
      </c>
    </row>
    <row r="10232">
      <c r="A10232" s="4">
        <v>980.0</v>
      </c>
      <c r="B10232" s="5" t="s">
        <v>51831</v>
      </c>
      <c r="C10232" s="5" t="s">
        <v>51832</v>
      </c>
      <c r="D10232" s="6" t="s">
        <v>33564</v>
      </c>
      <c r="E10232" s="5" t="s">
        <v>33565</v>
      </c>
      <c r="F10232" s="5" t="s">
        <v>16051</v>
      </c>
      <c r="G10232" s="6" t="s">
        <v>51833</v>
      </c>
      <c r="H10232" s="7" t="s">
        <v>51834</v>
      </c>
      <c r="I10232" s="8" t="str">
        <f t="shared" ref="I10232:I10233" si="126">LOWER(SUBSTITUTE(SUBSTITUTE(SUBSTITUTE(SUBSTITUTE(SUBSTITUTE(SUBSTITUTE(SUBSTITUTE(B10232,"S.L.",""),"SL",""),"S.A.",""),"SA","")," ",""),".",""),",",""))&amp;".com"</f>
        <v>bonanzapalace.com</v>
      </c>
      <c r="J10232" s="5" t="s">
        <v>93</v>
      </c>
      <c r="K10232" s="5" t="s">
        <v>2214</v>
      </c>
    </row>
    <row r="10233">
      <c r="A10233" s="4">
        <v>979.0</v>
      </c>
      <c r="B10233" s="5" t="s">
        <v>51835</v>
      </c>
      <c r="C10233" s="5" t="s">
        <v>51836</v>
      </c>
      <c r="D10233" s="6" t="s">
        <v>33564</v>
      </c>
      <c r="E10233" s="5" t="s">
        <v>33565</v>
      </c>
      <c r="F10233" s="5" t="s">
        <v>16051</v>
      </c>
      <c r="G10233" s="6" t="s">
        <v>51837</v>
      </c>
      <c r="H10233" s="7" t="s">
        <v>51838</v>
      </c>
      <c r="I10233" s="8" t="str">
        <f t="shared" si="126"/>
        <v>floridaplaza.com</v>
      </c>
      <c r="J10233" s="5" t="s">
        <v>93</v>
      </c>
      <c r="K10233" s="4" t="s">
        <v>42</v>
      </c>
    </row>
    <row r="10234">
      <c r="A10234" s="4">
        <v>978.0</v>
      </c>
      <c r="B10234" s="5" t="s">
        <v>51839</v>
      </c>
      <c r="C10234" s="5" t="s">
        <v>51840</v>
      </c>
      <c r="D10234" s="6" t="s">
        <v>33564</v>
      </c>
      <c r="E10234" s="5" t="s">
        <v>33565</v>
      </c>
      <c r="F10234" s="5" t="s">
        <v>16051</v>
      </c>
      <c r="G10234" s="6" t="s">
        <v>51841</v>
      </c>
      <c r="H10234" s="5" t="s">
        <v>51842</v>
      </c>
      <c r="I10234" s="8" t="s">
        <v>16045</v>
      </c>
      <c r="J10234" s="5" t="s">
        <v>108</v>
      </c>
      <c r="K10234" s="4" t="s">
        <v>42</v>
      </c>
    </row>
    <row r="10235">
      <c r="A10235" s="4">
        <v>977.0</v>
      </c>
      <c r="B10235" s="5" t="s">
        <v>51843</v>
      </c>
      <c r="C10235" s="5" t="s">
        <v>51844</v>
      </c>
      <c r="D10235" s="6" t="s">
        <v>33564</v>
      </c>
      <c r="E10235" s="5" t="s">
        <v>33565</v>
      </c>
      <c r="F10235" s="5" t="s">
        <v>16051</v>
      </c>
      <c r="G10235" s="6" t="s">
        <v>51845</v>
      </c>
      <c r="H10235" s="7" t="s">
        <v>51846</v>
      </c>
      <c r="I10235" s="8" t="str">
        <f>LOWER(SUBSTITUTE(SUBSTITUTE(SUBSTITUTE(SUBSTITUTE(SUBSTITUTE(SUBSTITUTE(SUBSTITUTE(B10235,"S.L.",""),"SL",""),"S.A.",""),"SA","")," ",""),".",""),",",""))&amp;".com"</f>
        <v>apartamentosflorida.com</v>
      </c>
      <c r="J10235" s="5" t="s">
        <v>93</v>
      </c>
      <c r="K10235" s="5" t="s">
        <v>975</v>
      </c>
    </row>
    <row r="10236">
      <c r="A10236" s="4">
        <v>976.0</v>
      </c>
      <c r="B10236" s="5" t="s">
        <v>51847</v>
      </c>
      <c r="C10236" s="5" t="s">
        <v>51848</v>
      </c>
      <c r="D10236" s="6" t="s">
        <v>33564</v>
      </c>
      <c r="E10236" s="5" t="s">
        <v>33565</v>
      </c>
      <c r="F10236" s="5" t="s">
        <v>16051</v>
      </c>
      <c r="G10236" s="6" t="s">
        <v>51849</v>
      </c>
      <c r="H10236" s="25" t="s">
        <v>51850</v>
      </c>
      <c r="I10236" s="15" t="s">
        <v>51851</v>
      </c>
      <c r="J10236" s="5" t="s">
        <v>463</v>
      </c>
      <c r="K10236" s="4" t="s">
        <v>42</v>
      </c>
    </row>
    <row r="10237">
      <c r="A10237" s="4">
        <v>975.0</v>
      </c>
      <c r="B10237" s="5" t="s">
        <v>51852</v>
      </c>
      <c r="C10237" s="5" t="s">
        <v>51853</v>
      </c>
      <c r="D10237" s="6" t="s">
        <v>33564</v>
      </c>
      <c r="E10237" s="5" t="s">
        <v>33565</v>
      </c>
      <c r="F10237" s="5" t="s">
        <v>16051</v>
      </c>
      <c r="G10237" s="6" t="s">
        <v>51854</v>
      </c>
      <c r="H10237" s="5" t="s">
        <v>51855</v>
      </c>
      <c r="I10237" s="8" t="s">
        <v>51856</v>
      </c>
      <c r="J10237" s="5" t="s">
        <v>93</v>
      </c>
      <c r="K10237" s="4" t="s">
        <v>42</v>
      </c>
    </row>
    <row r="10238">
      <c r="A10238" s="4">
        <v>974.0</v>
      </c>
      <c r="B10238" s="5" t="s">
        <v>51857</v>
      </c>
      <c r="C10238" s="5" t="s">
        <v>51858</v>
      </c>
      <c r="D10238" s="6" t="s">
        <v>51859</v>
      </c>
      <c r="E10238" s="5" t="s">
        <v>51770</v>
      </c>
      <c r="F10238" s="5" t="s">
        <v>16051</v>
      </c>
      <c r="G10238" s="6" t="s">
        <v>51860</v>
      </c>
      <c r="H10238" s="5" t="s">
        <v>51861</v>
      </c>
      <c r="I10238" s="9" t="s">
        <v>51862</v>
      </c>
      <c r="J10238" s="5" t="s">
        <v>93</v>
      </c>
      <c r="K10238" s="4" t="s">
        <v>42</v>
      </c>
    </row>
    <row r="10239">
      <c r="A10239" s="4">
        <v>973.0</v>
      </c>
      <c r="B10239" s="5" t="s">
        <v>51863</v>
      </c>
      <c r="C10239" s="5" t="s">
        <v>51864</v>
      </c>
      <c r="D10239" s="6" t="s">
        <v>51859</v>
      </c>
      <c r="E10239" s="5" t="s">
        <v>51770</v>
      </c>
      <c r="F10239" s="5" t="s">
        <v>16051</v>
      </c>
      <c r="G10239" s="6" t="s">
        <v>51865</v>
      </c>
      <c r="H10239" s="5" t="s">
        <v>51866</v>
      </c>
      <c r="I10239" s="8" t="s">
        <v>51867</v>
      </c>
      <c r="J10239" s="5" t="s">
        <v>367</v>
      </c>
      <c r="K10239" s="4" t="s">
        <v>42</v>
      </c>
    </row>
    <row r="10240">
      <c r="A10240" s="4">
        <v>972.0</v>
      </c>
      <c r="B10240" s="5" t="s">
        <v>51868</v>
      </c>
      <c r="C10240" s="5" t="s">
        <v>51869</v>
      </c>
      <c r="D10240" s="6" t="s">
        <v>51859</v>
      </c>
      <c r="E10240" s="5" t="s">
        <v>51770</v>
      </c>
      <c r="F10240" s="5" t="s">
        <v>16051</v>
      </c>
      <c r="G10240" s="6" t="s">
        <v>51870</v>
      </c>
      <c r="H10240" s="5" t="s">
        <v>51871</v>
      </c>
      <c r="I10240" s="8" t="s">
        <v>51872</v>
      </c>
      <c r="J10240" s="5" t="s">
        <v>42</v>
      </c>
      <c r="K10240" s="4" t="s">
        <v>42</v>
      </c>
    </row>
    <row r="10241">
      <c r="A10241" s="4">
        <v>971.0</v>
      </c>
      <c r="B10241" s="5" t="s">
        <v>51873</v>
      </c>
      <c r="C10241" s="5" t="s">
        <v>51874</v>
      </c>
      <c r="D10241" s="6" t="s">
        <v>51875</v>
      </c>
      <c r="E10241" s="5" t="s">
        <v>51770</v>
      </c>
      <c r="F10241" s="5" t="s">
        <v>16051</v>
      </c>
      <c r="G10241" s="6" t="s">
        <v>51876</v>
      </c>
      <c r="H10241" s="5" t="s">
        <v>51877</v>
      </c>
      <c r="I10241" s="8" t="s">
        <v>51878</v>
      </c>
      <c r="J10241" s="5" t="s">
        <v>108</v>
      </c>
      <c r="K10241" s="5" t="s">
        <v>294</v>
      </c>
    </row>
    <row r="10242">
      <c r="A10242" s="4">
        <v>970.0</v>
      </c>
      <c r="B10242" s="5" t="s">
        <v>51879</v>
      </c>
      <c r="C10242" s="5" t="s">
        <v>51880</v>
      </c>
      <c r="D10242" s="6" t="s">
        <v>33564</v>
      </c>
      <c r="E10242" s="5" t="s">
        <v>33565</v>
      </c>
      <c r="F10242" s="5" t="s">
        <v>16051</v>
      </c>
      <c r="G10242" s="6" t="s">
        <v>51881</v>
      </c>
      <c r="H10242" s="25" t="s">
        <v>51882</v>
      </c>
      <c r="I10242" s="13" t="s">
        <v>51883</v>
      </c>
      <c r="J10242" s="5" t="s">
        <v>93</v>
      </c>
      <c r="K10242" s="4" t="s">
        <v>42</v>
      </c>
    </row>
    <row r="10243">
      <c r="A10243" s="4">
        <v>969.0</v>
      </c>
      <c r="B10243" s="5" t="s">
        <v>51884</v>
      </c>
      <c r="C10243" s="5" t="s">
        <v>51885</v>
      </c>
      <c r="D10243" s="6" t="s">
        <v>51560</v>
      </c>
      <c r="E10243" s="5" t="s">
        <v>51561</v>
      </c>
      <c r="F10243" s="5" t="s">
        <v>16051</v>
      </c>
      <c r="G10243" s="6" t="s">
        <v>51886</v>
      </c>
      <c r="H10243" s="5" t="s">
        <v>51887</v>
      </c>
      <c r="I10243" s="8" t="s">
        <v>51888</v>
      </c>
      <c r="J10243" s="5" t="s">
        <v>93</v>
      </c>
      <c r="K10243" s="5" t="s">
        <v>115</v>
      </c>
    </row>
    <row r="10244">
      <c r="A10244" s="4">
        <v>968.0</v>
      </c>
      <c r="B10244" s="5" t="s">
        <v>51889</v>
      </c>
      <c r="C10244" s="5" t="s">
        <v>51890</v>
      </c>
      <c r="D10244" s="6" t="s">
        <v>51560</v>
      </c>
      <c r="E10244" s="5" t="s">
        <v>51561</v>
      </c>
      <c r="F10244" s="5" t="s">
        <v>16051</v>
      </c>
      <c r="G10244" s="6" t="s">
        <v>51891</v>
      </c>
      <c r="H10244" s="25" t="s">
        <v>51892</v>
      </c>
      <c r="I10244" s="13" t="s">
        <v>51893</v>
      </c>
      <c r="J10244" s="5" t="s">
        <v>42</v>
      </c>
      <c r="K10244" s="5" t="s">
        <v>233</v>
      </c>
    </row>
    <row r="10245">
      <c r="A10245" s="4">
        <v>967.0</v>
      </c>
      <c r="B10245" s="5" t="s">
        <v>51894</v>
      </c>
      <c r="C10245" s="5" t="s">
        <v>51895</v>
      </c>
      <c r="D10245" s="6" t="s">
        <v>51896</v>
      </c>
      <c r="E10245" s="5" t="s">
        <v>51561</v>
      </c>
      <c r="F10245" s="5" t="s">
        <v>16051</v>
      </c>
      <c r="G10245" s="6" t="s">
        <v>51897</v>
      </c>
      <c r="H10245" s="7" t="s">
        <v>51898</v>
      </c>
      <c r="I10245" s="8" t="str">
        <f>LOWER(SUBSTITUTE(SUBSTITUTE(SUBSTITUTE(SUBSTITUTE(SUBSTITUTE(SUBSTITUTE(SUBSTITUTE(B10245,"S.L.",""),"SL",""),"S.A.",""),"SA","")," ",""),".",""),",",""))&amp;".com"</f>
        <v>cercotenerife.com</v>
      </c>
      <c r="J10245" s="5" t="s">
        <v>108</v>
      </c>
      <c r="K10245" s="4" t="s">
        <v>42</v>
      </c>
    </row>
    <row r="10246">
      <c r="A10246" s="4">
        <v>966.0</v>
      </c>
      <c r="B10246" s="5" t="s">
        <v>51899</v>
      </c>
      <c r="C10246" s="5" t="s">
        <v>51900</v>
      </c>
      <c r="D10246" s="6" t="s">
        <v>51901</v>
      </c>
      <c r="E10246" s="5" t="s">
        <v>51902</v>
      </c>
      <c r="F10246" s="5" t="s">
        <v>16051</v>
      </c>
      <c r="G10246" s="6" t="s">
        <v>51903</v>
      </c>
      <c r="H10246" s="5" t="s">
        <v>51904</v>
      </c>
      <c r="I10246" s="8" t="s">
        <v>51905</v>
      </c>
      <c r="J10246" s="5" t="s">
        <v>93</v>
      </c>
      <c r="K10246" s="4" t="s">
        <v>42</v>
      </c>
    </row>
    <row r="10247">
      <c r="A10247" s="4">
        <v>964.0</v>
      </c>
      <c r="B10247" s="5" t="s">
        <v>45648</v>
      </c>
      <c r="C10247" s="5" t="s">
        <v>51906</v>
      </c>
      <c r="D10247" s="6" t="s">
        <v>33564</v>
      </c>
      <c r="E10247" s="5" t="s">
        <v>33565</v>
      </c>
      <c r="F10247" s="5" t="s">
        <v>16051</v>
      </c>
      <c r="G10247" s="6" t="s">
        <v>51907</v>
      </c>
      <c r="H10247" s="5" t="s">
        <v>51908</v>
      </c>
      <c r="I10247" s="8" t="s">
        <v>51909</v>
      </c>
      <c r="J10247" s="5" t="s">
        <v>93</v>
      </c>
      <c r="K10247" s="5" t="s">
        <v>43</v>
      </c>
    </row>
    <row r="10248">
      <c r="A10248" s="4">
        <v>965.0</v>
      </c>
      <c r="B10248" s="5" t="s">
        <v>51910</v>
      </c>
      <c r="C10248" s="5" t="s">
        <v>51911</v>
      </c>
      <c r="D10248" s="6" t="s">
        <v>51901</v>
      </c>
      <c r="E10248" s="5" t="s">
        <v>51902</v>
      </c>
      <c r="F10248" s="5" t="s">
        <v>16051</v>
      </c>
      <c r="G10248" s="6" t="s">
        <v>51907</v>
      </c>
      <c r="H10248" s="5" t="s">
        <v>51908</v>
      </c>
      <c r="I10248" s="8" t="s">
        <v>51909</v>
      </c>
      <c r="J10248" s="5" t="s">
        <v>93</v>
      </c>
      <c r="K10248" s="4" t="s">
        <v>42</v>
      </c>
    </row>
    <row r="10249">
      <c r="A10249" s="4">
        <v>963.0</v>
      </c>
      <c r="B10249" s="5" t="s">
        <v>51912</v>
      </c>
      <c r="C10249" s="5" t="s">
        <v>51913</v>
      </c>
      <c r="D10249" s="6" t="s">
        <v>51901</v>
      </c>
      <c r="E10249" s="5" t="s">
        <v>51902</v>
      </c>
      <c r="F10249" s="5" t="s">
        <v>16051</v>
      </c>
      <c r="G10249" s="6" t="s">
        <v>51914</v>
      </c>
      <c r="H10249" s="5" t="s">
        <v>51908</v>
      </c>
      <c r="I10249" s="9" t="s">
        <v>51909</v>
      </c>
      <c r="J10249" s="5" t="s">
        <v>108</v>
      </c>
      <c r="K10249" s="5" t="s">
        <v>18641</v>
      </c>
    </row>
    <row r="10250">
      <c r="A10250" s="4">
        <v>962.0</v>
      </c>
      <c r="B10250" s="5" t="s">
        <v>51915</v>
      </c>
      <c r="C10250" s="5" t="s">
        <v>51916</v>
      </c>
      <c r="D10250" s="6" t="s">
        <v>50569</v>
      </c>
      <c r="E10250" s="5" t="s">
        <v>16051</v>
      </c>
      <c r="F10250" s="5" t="s">
        <v>16051</v>
      </c>
      <c r="G10250" s="6" t="s">
        <v>51917</v>
      </c>
      <c r="H10250" s="5" t="s">
        <v>38902</v>
      </c>
      <c r="I10250" s="8" t="s">
        <v>51918</v>
      </c>
      <c r="J10250" s="5" t="s">
        <v>93</v>
      </c>
      <c r="K10250" s="5" t="s">
        <v>51919</v>
      </c>
    </row>
    <row r="10251">
      <c r="A10251" s="4">
        <v>961.0</v>
      </c>
      <c r="B10251" s="5" t="s">
        <v>51920</v>
      </c>
      <c r="C10251" s="5" t="s">
        <v>51921</v>
      </c>
      <c r="D10251" s="6" t="s">
        <v>51419</v>
      </c>
      <c r="E10251" s="5" t="s">
        <v>16051</v>
      </c>
      <c r="F10251" s="5" t="s">
        <v>16051</v>
      </c>
      <c r="G10251" s="6" t="s">
        <v>51922</v>
      </c>
      <c r="H10251" s="5" t="s">
        <v>51923</v>
      </c>
      <c r="I10251" s="8" t="s">
        <v>51924</v>
      </c>
      <c r="J10251" s="5" t="s">
        <v>93</v>
      </c>
      <c r="K10251" s="5" t="s">
        <v>950</v>
      </c>
    </row>
    <row r="10252">
      <c r="A10252" s="4">
        <v>960.0</v>
      </c>
      <c r="B10252" s="5" t="s">
        <v>51925</v>
      </c>
      <c r="C10252" s="5" t="s">
        <v>51926</v>
      </c>
      <c r="D10252" s="6" t="s">
        <v>51927</v>
      </c>
      <c r="E10252" s="5" t="s">
        <v>16051</v>
      </c>
      <c r="F10252" s="5" t="s">
        <v>16051</v>
      </c>
      <c r="G10252" s="6" t="s">
        <v>51928</v>
      </c>
      <c r="H10252" s="7" t="s">
        <v>51929</v>
      </c>
      <c r="I10252" s="8" t="str">
        <f>LOWER(SUBSTITUTE(SUBSTITUTE(SUBSTITUTE(SUBSTITUTE(SUBSTITUTE(SUBSTITUTE(SUBSTITUTE(B10252,"S.L.",""),"SL",""),"S.A.",""),"SA","")," ",""),".",""),",",""))&amp;".com"</f>
        <v>agrupacionturisticainsularcanaria.com</v>
      </c>
      <c r="J10252" s="5" t="s">
        <v>93</v>
      </c>
      <c r="K10252" s="4" t="s">
        <v>42</v>
      </c>
    </row>
    <row r="10253">
      <c r="A10253" s="4">
        <v>959.0</v>
      </c>
      <c r="B10253" s="5" t="s">
        <v>51930</v>
      </c>
      <c r="C10253" s="5" t="s">
        <v>51931</v>
      </c>
      <c r="D10253" s="6" t="s">
        <v>50500</v>
      </c>
      <c r="E10253" s="5" t="s">
        <v>16051</v>
      </c>
      <c r="F10253" s="5" t="s">
        <v>16051</v>
      </c>
      <c r="G10253" s="6" t="s">
        <v>51932</v>
      </c>
      <c r="H10253" s="5" t="s">
        <v>51933</v>
      </c>
      <c r="I10253" s="8" t="s">
        <v>51934</v>
      </c>
      <c r="J10253" s="5" t="s">
        <v>93</v>
      </c>
      <c r="K10253" s="5" t="s">
        <v>2462</v>
      </c>
    </row>
    <row r="10254">
      <c r="A10254" s="4">
        <v>958.0</v>
      </c>
      <c r="B10254" s="5" t="s">
        <v>51935</v>
      </c>
      <c r="C10254" s="5" t="s">
        <v>51936</v>
      </c>
      <c r="D10254" s="6" t="s">
        <v>51927</v>
      </c>
      <c r="E10254" s="5" t="s">
        <v>16051</v>
      </c>
      <c r="F10254" s="5" t="s">
        <v>16051</v>
      </c>
      <c r="G10254" s="6" t="s">
        <v>51937</v>
      </c>
      <c r="H10254" s="25" t="s">
        <v>51938</v>
      </c>
      <c r="I10254" s="13" t="s">
        <v>51939</v>
      </c>
      <c r="J10254" s="5" t="s">
        <v>42</v>
      </c>
      <c r="K10254" s="5" t="s">
        <v>21209</v>
      </c>
    </row>
    <row r="10255">
      <c r="A10255" s="4">
        <v>957.0</v>
      </c>
      <c r="B10255" s="5" t="s">
        <v>51940</v>
      </c>
      <c r="C10255" s="5" t="s">
        <v>51941</v>
      </c>
      <c r="D10255" s="6" t="s">
        <v>51363</v>
      </c>
      <c r="E10255" s="5" t="s">
        <v>16051</v>
      </c>
      <c r="F10255" s="5" t="s">
        <v>16051</v>
      </c>
      <c r="G10255" s="6" t="s">
        <v>51942</v>
      </c>
      <c r="H10255" s="5" t="s">
        <v>51943</v>
      </c>
      <c r="I10255" s="8" t="s">
        <v>51944</v>
      </c>
      <c r="J10255" s="5" t="s">
        <v>753</v>
      </c>
      <c r="K10255" s="5" t="s">
        <v>420</v>
      </c>
    </row>
    <row r="10256">
      <c r="A10256" s="4">
        <v>956.0</v>
      </c>
      <c r="B10256" s="5" t="s">
        <v>51945</v>
      </c>
      <c r="C10256" s="5" t="s">
        <v>51946</v>
      </c>
      <c r="D10256" s="6" t="s">
        <v>50500</v>
      </c>
      <c r="E10256" s="5" t="s">
        <v>16051</v>
      </c>
      <c r="F10256" s="5" t="s">
        <v>16051</v>
      </c>
      <c r="G10256" s="6" t="s">
        <v>51947</v>
      </c>
      <c r="H10256" s="5" t="s">
        <v>51948</v>
      </c>
      <c r="I10256" s="8" t="s">
        <v>51255</v>
      </c>
      <c r="J10256" s="5" t="s">
        <v>42</v>
      </c>
      <c r="K10256" s="5" t="s">
        <v>529</v>
      </c>
    </row>
    <row r="10257">
      <c r="A10257" s="4">
        <v>955.0</v>
      </c>
      <c r="B10257" s="5" t="s">
        <v>51949</v>
      </c>
      <c r="C10257" s="5" t="s">
        <v>51931</v>
      </c>
      <c r="D10257" s="6" t="s">
        <v>50500</v>
      </c>
      <c r="E10257" s="5" t="s">
        <v>16051</v>
      </c>
      <c r="F10257" s="5" t="s">
        <v>16051</v>
      </c>
      <c r="G10257" s="6" t="s">
        <v>51950</v>
      </c>
      <c r="H10257" s="7" t="s">
        <v>51951</v>
      </c>
      <c r="I10257" s="8" t="str">
        <f t="shared" ref="I10257:I10258" si="127">LOWER(SUBSTITUTE(SUBSTITUTE(SUBSTITUTE(SUBSTITUTE(SUBSTITUTE(SUBSTITUTE(SUBSTITUTE(B10257,"S.L.",""),"SL",""),"S.A.",""),"SA","")," ",""),".",""),",",""))&amp;".com"</f>
        <v>horizonte.com</v>
      </c>
      <c r="J10257" s="5" t="s">
        <v>93</v>
      </c>
      <c r="K10257" s="5" t="s">
        <v>10215</v>
      </c>
    </row>
    <row r="10258">
      <c r="A10258" s="4">
        <v>954.0</v>
      </c>
      <c r="B10258" s="5" t="s">
        <v>51952</v>
      </c>
      <c r="C10258" s="5" t="s">
        <v>51953</v>
      </c>
      <c r="D10258" s="6" t="s">
        <v>50500</v>
      </c>
      <c r="E10258" s="5" t="s">
        <v>16051</v>
      </c>
      <c r="F10258" s="5" t="s">
        <v>16051</v>
      </c>
      <c r="G10258" s="6" t="s">
        <v>51954</v>
      </c>
      <c r="H10258" s="7" t="s">
        <v>51955</v>
      </c>
      <c r="I10258" s="8" t="str">
        <f t="shared" si="127"/>
        <v>oceano.com</v>
      </c>
      <c r="J10258" s="5" t="s">
        <v>108</v>
      </c>
      <c r="K10258" s="5" t="s">
        <v>201</v>
      </c>
    </row>
    <row r="10259">
      <c r="A10259" s="4">
        <v>953.0</v>
      </c>
      <c r="B10259" s="5" t="s">
        <v>51956</v>
      </c>
      <c r="C10259" s="5" t="s">
        <v>51957</v>
      </c>
      <c r="D10259" s="6" t="s">
        <v>50597</v>
      </c>
      <c r="E10259" s="5" t="s">
        <v>50474</v>
      </c>
      <c r="F10259" s="5" t="s">
        <v>16051</v>
      </c>
      <c r="G10259" s="6" t="s">
        <v>51958</v>
      </c>
      <c r="H10259" s="5" t="s">
        <v>51552</v>
      </c>
      <c r="I10259" s="8" t="s">
        <v>51553</v>
      </c>
      <c r="J10259" s="5" t="s">
        <v>108</v>
      </c>
      <c r="K10259" s="5" t="s">
        <v>4985</v>
      </c>
    </row>
    <row r="10260">
      <c r="A10260" s="4">
        <v>952.0</v>
      </c>
      <c r="B10260" s="5" t="s">
        <v>51959</v>
      </c>
      <c r="C10260" s="5" t="s">
        <v>51960</v>
      </c>
      <c r="D10260" s="6" t="s">
        <v>50597</v>
      </c>
      <c r="E10260" s="5" t="s">
        <v>50474</v>
      </c>
      <c r="F10260" s="5" t="s">
        <v>16051</v>
      </c>
      <c r="G10260" s="6" t="s">
        <v>51961</v>
      </c>
      <c r="H10260" s="5" t="s">
        <v>51962</v>
      </c>
      <c r="I10260" s="8" t="s">
        <v>51963</v>
      </c>
      <c r="J10260" s="5" t="s">
        <v>42</v>
      </c>
      <c r="K10260" s="4" t="s">
        <v>42</v>
      </c>
    </row>
    <row r="10261">
      <c r="A10261" s="4">
        <v>951.0</v>
      </c>
      <c r="B10261" s="5" t="s">
        <v>51964</v>
      </c>
      <c r="C10261" s="5" t="s">
        <v>51965</v>
      </c>
      <c r="D10261" s="6" t="s">
        <v>51966</v>
      </c>
      <c r="E10261" s="5" t="s">
        <v>50474</v>
      </c>
      <c r="F10261" s="5" t="s">
        <v>16051</v>
      </c>
      <c r="G10261" s="6" t="s">
        <v>51967</v>
      </c>
      <c r="H10261" s="5" t="s">
        <v>51968</v>
      </c>
      <c r="I10261" s="8" t="s">
        <v>51969</v>
      </c>
      <c r="J10261" s="5" t="s">
        <v>18</v>
      </c>
      <c r="K10261" s="5" t="s">
        <v>27</v>
      </c>
    </row>
    <row r="10262">
      <c r="A10262" s="4">
        <v>950.0</v>
      </c>
      <c r="B10262" s="5" t="s">
        <v>51970</v>
      </c>
      <c r="C10262" s="5" t="s">
        <v>51971</v>
      </c>
      <c r="D10262" s="6" t="s">
        <v>51972</v>
      </c>
      <c r="E10262" s="5" t="s">
        <v>16051</v>
      </c>
      <c r="F10262" s="5" t="s">
        <v>16051</v>
      </c>
      <c r="G10262" s="6" t="s">
        <v>51973</v>
      </c>
      <c r="H10262" s="25" t="s">
        <v>51974</v>
      </c>
      <c r="I10262" s="13" t="s">
        <v>51975</v>
      </c>
      <c r="J10262" s="5" t="s">
        <v>18</v>
      </c>
      <c r="K10262" s="5" t="s">
        <v>33646</v>
      </c>
    </row>
    <row r="10263">
      <c r="A10263" s="4">
        <v>949.0</v>
      </c>
      <c r="B10263" s="5" t="s">
        <v>51976</v>
      </c>
      <c r="C10263" s="5" t="s">
        <v>51977</v>
      </c>
      <c r="D10263" s="6" t="s">
        <v>50500</v>
      </c>
      <c r="E10263" s="5" t="s">
        <v>16051</v>
      </c>
      <c r="F10263" s="5" t="s">
        <v>16051</v>
      </c>
      <c r="G10263" s="6" t="s">
        <v>51978</v>
      </c>
      <c r="H10263" s="5" t="s">
        <v>51979</v>
      </c>
      <c r="I10263" s="8" t="s">
        <v>51980</v>
      </c>
      <c r="J10263" s="5" t="s">
        <v>93</v>
      </c>
      <c r="K10263" s="5" t="s">
        <v>4672</v>
      </c>
    </row>
    <row r="10264">
      <c r="A10264" s="4">
        <v>948.0</v>
      </c>
      <c r="B10264" s="5" t="s">
        <v>51981</v>
      </c>
      <c r="C10264" s="5" t="s">
        <v>51982</v>
      </c>
      <c r="D10264" s="6" t="s">
        <v>51927</v>
      </c>
      <c r="E10264" s="5" t="s">
        <v>16051</v>
      </c>
      <c r="F10264" s="5" t="s">
        <v>16051</v>
      </c>
      <c r="G10264" s="6" t="s">
        <v>51983</v>
      </c>
      <c r="H10264" s="5" t="s">
        <v>51984</v>
      </c>
      <c r="I10264" s="8" t="s">
        <v>51985</v>
      </c>
      <c r="J10264" s="5" t="s">
        <v>51</v>
      </c>
      <c r="K10264" s="5" t="s">
        <v>420</v>
      </c>
    </row>
    <row r="10265">
      <c r="A10265" s="4">
        <v>947.0</v>
      </c>
      <c r="B10265" s="5" t="s">
        <v>51986</v>
      </c>
      <c r="C10265" s="5" t="s">
        <v>51987</v>
      </c>
      <c r="D10265" s="6" t="s">
        <v>50500</v>
      </c>
      <c r="E10265" s="5" t="s">
        <v>16051</v>
      </c>
      <c r="F10265" s="5" t="s">
        <v>16051</v>
      </c>
      <c r="G10265" s="6" t="s">
        <v>51988</v>
      </c>
      <c r="H10265" s="25" t="s">
        <v>51989</v>
      </c>
      <c r="I10265" s="13" t="s">
        <v>51990</v>
      </c>
      <c r="J10265" s="5" t="s">
        <v>18</v>
      </c>
      <c r="K10265" s="5" t="s">
        <v>1649</v>
      </c>
    </row>
    <row r="10266">
      <c r="A10266" s="4">
        <v>946.0</v>
      </c>
      <c r="B10266" s="5" t="s">
        <v>51991</v>
      </c>
      <c r="C10266" s="5" t="s">
        <v>51992</v>
      </c>
      <c r="D10266" s="6" t="s">
        <v>50569</v>
      </c>
      <c r="E10266" s="5" t="s">
        <v>16051</v>
      </c>
      <c r="F10266" s="5" t="s">
        <v>16051</v>
      </c>
      <c r="G10266" s="6" t="s">
        <v>51993</v>
      </c>
      <c r="H10266" s="5" t="s">
        <v>51994</v>
      </c>
      <c r="I10266" s="8" t="s">
        <v>51995</v>
      </c>
      <c r="J10266" s="5" t="s">
        <v>42</v>
      </c>
      <c r="K10266" s="5" t="s">
        <v>921</v>
      </c>
    </row>
    <row r="10267">
      <c r="A10267" s="4">
        <v>945.0</v>
      </c>
      <c r="B10267" s="5" t="s">
        <v>51996</v>
      </c>
      <c r="C10267" s="5" t="s">
        <v>51997</v>
      </c>
      <c r="D10267" s="6" t="s">
        <v>33564</v>
      </c>
      <c r="E10267" s="5" t="s">
        <v>33565</v>
      </c>
      <c r="F10267" s="5" t="s">
        <v>16051</v>
      </c>
      <c r="G10267" s="6" t="s">
        <v>51998</v>
      </c>
      <c r="H10267" s="5" t="s">
        <v>51999</v>
      </c>
      <c r="I10267" s="8" t="s">
        <v>52000</v>
      </c>
      <c r="J10267" s="5" t="s">
        <v>18</v>
      </c>
      <c r="K10267" s="4" t="s">
        <v>42</v>
      </c>
    </row>
    <row r="10268">
      <c r="A10268" s="4">
        <v>944.0</v>
      </c>
      <c r="B10268" s="5" t="s">
        <v>52001</v>
      </c>
      <c r="C10268" s="5" t="s">
        <v>52002</v>
      </c>
      <c r="D10268" s="6" t="s">
        <v>52003</v>
      </c>
      <c r="E10268" s="5" t="s">
        <v>45997</v>
      </c>
      <c r="F10268" s="5" t="s">
        <v>16051</v>
      </c>
      <c r="G10268" s="6" t="s">
        <v>52004</v>
      </c>
      <c r="H10268" s="25" t="s">
        <v>52005</v>
      </c>
      <c r="I10268" s="13" t="s">
        <v>52006</v>
      </c>
      <c r="J10268" s="5" t="s">
        <v>42</v>
      </c>
      <c r="K10268" s="5" t="s">
        <v>950</v>
      </c>
    </row>
    <row r="10269">
      <c r="A10269" s="4">
        <v>943.0</v>
      </c>
      <c r="B10269" s="5" t="s">
        <v>52007</v>
      </c>
      <c r="C10269" s="5" t="s">
        <v>52008</v>
      </c>
      <c r="D10269" s="6" t="s">
        <v>51468</v>
      </c>
      <c r="E10269" s="5" t="s">
        <v>51463</v>
      </c>
      <c r="F10269" s="5" t="s">
        <v>16051</v>
      </c>
      <c r="G10269" s="6" t="s">
        <v>52009</v>
      </c>
      <c r="H10269" s="7" t="s">
        <v>52010</v>
      </c>
      <c r="I10269" s="8" t="str">
        <f>LOWER(SUBSTITUTE(SUBSTITUTE(SUBSTITUTE(SUBSTITUTE(SUBSTITUTE(SUBSTITUTE(SUBSTITUTE(B10269,"S.L.",""),"SL",""),"S.A.",""),"SA","")," ",""),".",""),",",""))&amp;".com"</f>
        <v>apartamentoscentrocancajo.com</v>
      </c>
      <c r="J10269" s="5" t="s">
        <v>93</v>
      </c>
      <c r="K10269" s="4" t="s">
        <v>42</v>
      </c>
    </row>
    <row r="10270">
      <c r="A10270" s="4">
        <v>942.0</v>
      </c>
      <c r="B10270" s="5" t="s">
        <v>52011</v>
      </c>
      <c r="C10270" s="5" t="s">
        <v>52012</v>
      </c>
      <c r="D10270" s="6" t="s">
        <v>51468</v>
      </c>
      <c r="E10270" s="5" t="s">
        <v>51463</v>
      </c>
      <c r="F10270" s="5" t="s">
        <v>16051</v>
      </c>
      <c r="G10270" s="6" t="s">
        <v>52013</v>
      </c>
      <c r="H10270" s="5" t="s">
        <v>52014</v>
      </c>
      <c r="I10270" s="8" t="s">
        <v>10039</v>
      </c>
      <c r="J10270" s="5" t="s">
        <v>93</v>
      </c>
      <c r="K10270" s="5" t="s">
        <v>52015</v>
      </c>
    </row>
    <row r="10271">
      <c r="A10271" s="4">
        <v>941.0</v>
      </c>
      <c r="B10271" s="5" t="s">
        <v>52016</v>
      </c>
      <c r="C10271" s="5" t="s">
        <v>52017</v>
      </c>
      <c r="D10271" s="6" t="s">
        <v>52018</v>
      </c>
      <c r="E10271" s="5" t="s">
        <v>50857</v>
      </c>
      <c r="F10271" s="5" t="s">
        <v>16051</v>
      </c>
      <c r="G10271" s="6" t="s">
        <v>52019</v>
      </c>
      <c r="H10271" s="5" t="s">
        <v>52020</v>
      </c>
      <c r="I10271" s="8" t="s">
        <v>46029</v>
      </c>
      <c r="J10271" s="5" t="s">
        <v>108</v>
      </c>
      <c r="K10271" s="5" t="s">
        <v>66</v>
      </c>
    </row>
    <row r="10272">
      <c r="A10272" s="4">
        <v>940.0</v>
      </c>
      <c r="B10272" s="5" t="s">
        <v>50687</v>
      </c>
      <c r="C10272" s="5" t="s">
        <v>52021</v>
      </c>
      <c r="D10272" s="6" t="s">
        <v>52018</v>
      </c>
      <c r="E10272" s="5" t="s">
        <v>50857</v>
      </c>
      <c r="F10272" s="5" t="s">
        <v>16051</v>
      </c>
      <c r="G10272" s="6" t="s">
        <v>52022</v>
      </c>
      <c r="H10272" s="7" t="s">
        <v>51084</v>
      </c>
      <c r="I10272" s="8" t="str">
        <f>LOWER(SUBSTITUTE(SUBSTITUTE(SUBSTITUTE(SUBSTITUTE(SUBSTITUTE(SUBSTITUTE(SUBSTITUTE(B10272,"S.L.",""),"SL",""),"S.A.",""),"SA","")," ",""),".",""),",",""))&amp;".com"</f>
        <v>kanali.com</v>
      </c>
      <c r="J10272" s="5" t="s">
        <v>42</v>
      </c>
      <c r="K10272" s="4" t="s">
        <v>42</v>
      </c>
    </row>
    <row r="10273">
      <c r="A10273" s="4">
        <v>939.0</v>
      </c>
      <c r="B10273" s="5" t="s">
        <v>52023</v>
      </c>
      <c r="C10273" s="5" t="s">
        <v>52024</v>
      </c>
      <c r="D10273" s="6" t="s">
        <v>52018</v>
      </c>
      <c r="E10273" s="5" t="s">
        <v>50857</v>
      </c>
      <c r="F10273" s="5" t="s">
        <v>16051</v>
      </c>
      <c r="G10273" s="6" t="s">
        <v>52025</v>
      </c>
      <c r="H10273" s="5" t="s">
        <v>52026</v>
      </c>
      <c r="I10273" s="8" t="s">
        <v>52027</v>
      </c>
      <c r="J10273" s="5" t="s">
        <v>18</v>
      </c>
      <c r="K10273" s="5" t="s">
        <v>529</v>
      </c>
    </row>
    <row r="10274">
      <c r="A10274" s="4">
        <v>938.0</v>
      </c>
      <c r="B10274" s="5" t="s">
        <v>52028</v>
      </c>
      <c r="C10274" s="5" t="s">
        <v>52029</v>
      </c>
      <c r="D10274" s="6" t="s">
        <v>52018</v>
      </c>
      <c r="E10274" s="5" t="s">
        <v>50857</v>
      </c>
      <c r="F10274" s="5" t="s">
        <v>16051</v>
      </c>
      <c r="G10274" s="6" t="s">
        <v>52030</v>
      </c>
      <c r="H10274" s="7" t="s">
        <v>52031</v>
      </c>
      <c r="I10274" s="8" t="str">
        <f>LOWER(SUBSTITUTE(SUBSTITUTE(SUBSTITUTE(SUBSTITUTE(SUBSTITUTE(SUBSTITUTE(SUBSTITUTE(B10274,"S.L.",""),"SL",""),"S.A.",""),"SA","")," ",""),".",""),",",""))&amp;".com"</f>
        <v>apartamentosdurazno-sur.com</v>
      </c>
      <c r="J10274" s="5" t="s">
        <v>42</v>
      </c>
      <c r="K10274" s="4" t="s">
        <v>42</v>
      </c>
    </row>
    <row r="10275">
      <c r="A10275" s="4">
        <v>937.0</v>
      </c>
      <c r="B10275" s="5" t="s">
        <v>5349</v>
      </c>
      <c r="C10275" s="5" t="s">
        <v>52032</v>
      </c>
      <c r="D10275" s="6" t="s">
        <v>52033</v>
      </c>
      <c r="E10275" s="5" t="s">
        <v>50957</v>
      </c>
      <c r="F10275" s="5" t="s">
        <v>16051</v>
      </c>
      <c r="G10275" s="6" t="s">
        <v>52034</v>
      </c>
      <c r="H10275" s="5" t="s">
        <v>52035</v>
      </c>
      <c r="I10275" s="8" t="s">
        <v>52036</v>
      </c>
      <c r="J10275" s="5" t="s">
        <v>18</v>
      </c>
      <c r="K10275" s="5" t="s">
        <v>170</v>
      </c>
    </row>
    <row r="10276">
      <c r="A10276" s="4">
        <v>936.0</v>
      </c>
      <c r="B10276" s="5" t="s">
        <v>52037</v>
      </c>
      <c r="C10276" s="5" t="s">
        <v>52038</v>
      </c>
      <c r="D10276" s="6" t="s">
        <v>50644</v>
      </c>
      <c r="E10276" s="5" t="s">
        <v>16050</v>
      </c>
      <c r="F10276" s="5" t="s">
        <v>16051</v>
      </c>
      <c r="G10276" s="6" t="s">
        <v>52039</v>
      </c>
      <c r="H10276" s="5" t="s">
        <v>52040</v>
      </c>
      <c r="I10276" s="8" t="s">
        <v>52041</v>
      </c>
      <c r="J10276" s="5" t="s">
        <v>42</v>
      </c>
      <c r="K10276" s="5" t="s">
        <v>52042</v>
      </c>
    </row>
    <row r="10277">
      <c r="A10277" s="4">
        <v>935.0</v>
      </c>
      <c r="B10277" s="5" t="s">
        <v>52043</v>
      </c>
      <c r="C10277" s="5" t="s">
        <v>52044</v>
      </c>
      <c r="D10277" s="6" t="s">
        <v>50644</v>
      </c>
      <c r="E10277" s="5" t="s">
        <v>16050</v>
      </c>
      <c r="F10277" s="5" t="s">
        <v>16051</v>
      </c>
      <c r="G10277" s="6" t="s">
        <v>52045</v>
      </c>
      <c r="H10277" s="5" t="s">
        <v>18534</v>
      </c>
      <c r="I10277" s="8" t="s">
        <v>52041</v>
      </c>
      <c r="J10277" s="5" t="s">
        <v>42</v>
      </c>
      <c r="K10277" s="5" t="s">
        <v>17908</v>
      </c>
    </row>
    <row r="10278">
      <c r="A10278" s="4">
        <v>934.0</v>
      </c>
      <c r="B10278" s="5" t="s">
        <v>46646</v>
      </c>
      <c r="C10278" s="5" t="s">
        <v>52046</v>
      </c>
      <c r="D10278" s="6" t="s">
        <v>52047</v>
      </c>
      <c r="E10278" s="5" t="s">
        <v>50474</v>
      </c>
      <c r="F10278" s="5" t="s">
        <v>16051</v>
      </c>
      <c r="G10278" s="6" t="s">
        <v>52048</v>
      </c>
      <c r="H10278" s="5" t="s">
        <v>52049</v>
      </c>
      <c r="I10278" s="8" t="s">
        <v>52050</v>
      </c>
      <c r="J10278" s="5" t="s">
        <v>42</v>
      </c>
      <c r="K10278" s="5" t="s">
        <v>381</v>
      </c>
    </row>
    <row r="10279">
      <c r="A10279" s="4">
        <v>933.0</v>
      </c>
      <c r="B10279" s="5" t="s">
        <v>52051</v>
      </c>
      <c r="C10279" s="5" t="s">
        <v>52052</v>
      </c>
      <c r="D10279" s="6" t="s">
        <v>52053</v>
      </c>
      <c r="E10279" s="5" t="s">
        <v>52054</v>
      </c>
      <c r="F10279" s="5" t="s">
        <v>16051</v>
      </c>
      <c r="G10279" s="6" t="s">
        <v>52055</v>
      </c>
      <c r="H10279" s="5" t="s">
        <v>52056</v>
      </c>
      <c r="I10279" s="9" t="s">
        <v>52057</v>
      </c>
      <c r="J10279" s="5" t="s">
        <v>51</v>
      </c>
      <c r="K10279" s="5" t="s">
        <v>170</v>
      </c>
    </row>
    <row r="10280">
      <c r="A10280" s="4">
        <v>932.0</v>
      </c>
      <c r="B10280" s="5" t="s">
        <v>52058</v>
      </c>
      <c r="C10280" s="5" t="s">
        <v>52059</v>
      </c>
      <c r="D10280" s="6" t="s">
        <v>52053</v>
      </c>
      <c r="E10280" s="5" t="s">
        <v>52054</v>
      </c>
      <c r="F10280" s="5" t="s">
        <v>16051</v>
      </c>
      <c r="G10280" s="6" t="s">
        <v>52060</v>
      </c>
      <c r="H10280" s="5" t="s">
        <v>52061</v>
      </c>
      <c r="I10280" s="8" t="s">
        <v>52062</v>
      </c>
      <c r="J10280" s="5" t="s">
        <v>18</v>
      </c>
      <c r="K10280" s="4" t="s">
        <v>42</v>
      </c>
    </row>
    <row r="10281">
      <c r="A10281" s="4">
        <v>931.0</v>
      </c>
      <c r="B10281" s="5" t="s">
        <v>52063</v>
      </c>
      <c r="C10281" s="5" t="s">
        <v>52064</v>
      </c>
      <c r="D10281" s="6" t="s">
        <v>50480</v>
      </c>
      <c r="E10281" s="5" t="s">
        <v>50481</v>
      </c>
      <c r="F10281" s="5" t="s">
        <v>16051</v>
      </c>
      <c r="G10281" s="6" t="s">
        <v>52065</v>
      </c>
      <c r="H10281" s="5" t="s">
        <v>52066</v>
      </c>
      <c r="I10281" s="8" t="s">
        <v>52067</v>
      </c>
      <c r="J10281" s="5" t="s">
        <v>108</v>
      </c>
      <c r="K10281" s="5" t="s">
        <v>420</v>
      </c>
    </row>
    <row r="10282">
      <c r="A10282" s="4">
        <v>930.0</v>
      </c>
      <c r="B10282" s="5" t="s">
        <v>52068</v>
      </c>
      <c r="C10282" s="5" t="s">
        <v>52069</v>
      </c>
      <c r="D10282" s="6" t="s">
        <v>52070</v>
      </c>
      <c r="E10282" s="5" t="s">
        <v>52071</v>
      </c>
      <c r="F10282" s="5" t="s">
        <v>16051</v>
      </c>
      <c r="G10282" s="6" t="s">
        <v>52072</v>
      </c>
      <c r="H10282" s="5" t="s">
        <v>52073</v>
      </c>
      <c r="I10282" s="8" t="s">
        <v>52074</v>
      </c>
      <c r="J10282" s="5" t="s">
        <v>93</v>
      </c>
      <c r="K10282" s="5" t="s">
        <v>280</v>
      </c>
    </row>
    <row r="10283">
      <c r="A10283" s="4">
        <v>929.0</v>
      </c>
      <c r="B10283" s="5" t="s">
        <v>52075</v>
      </c>
      <c r="C10283" s="5" t="s">
        <v>52076</v>
      </c>
      <c r="D10283" s="6" t="s">
        <v>52070</v>
      </c>
      <c r="E10283" s="5" t="s">
        <v>52071</v>
      </c>
      <c r="F10283" s="5" t="s">
        <v>16051</v>
      </c>
      <c r="G10283" s="6" t="s">
        <v>52077</v>
      </c>
      <c r="H10283" s="5" t="s">
        <v>52078</v>
      </c>
      <c r="I10283" s="8" t="s">
        <v>52079</v>
      </c>
      <c r="J10283" s="5" t="s">
        <v>93</v>
      </c>
      <c r="K10283" s="5" t="s">
        <v>280</v>
      </c>
    </row>
    <row r="10284">
      <c r="A10284" s="4">
        <v>928.0</v>
      </c>
      <c r="B10284" s="5" t="s">
        <v>52080</v>
      </c>
      <c r="C10284" s="5" t="s">
        <v>52081</v>
      </c>
      <c r="D10284" s="6" t="s">
        <v>52082</v>
      </c>
      <c r="E10284" s="5" t="s">
        <v>52071</v>
      </c>
      <c r="F10284" s="5" t="s">
        <v>16051</v>
      </c>
      <c r="G10284" s="6" t="s">
        <v>52083</v>
      </c>
      <c r="H10284" s="5" t="s">
        <v>52084</v>
      </c>
      <c r="I10284" s="8" t="s">
        <v>52085</v>
      </c>
      <c r="J10284" s="5" t="s">
        <v>42</v>
      </c>
      <c r="K10284" s="5" t="s">
        <v>52</v>
      </c>
    </row>
    <row r="10285">
      <c r="A10285" s="4">
        <v>927.0</v>
      </c>
      <c r="B10285" s="5" t="s">
        <v>52086</v>
      </c>
      <c r="C10285" s="5" t="s">
        <v>52087</v>
      </c>
      <c r="D10285" s="6" t="s">
        <v>50597</v>
      </c>
      <c r="E10285" s="5" t="s">
        <v>50474</v>
      </c>
      <c r="F10285" s="5" t="s">
        <v>16051</v>
      </c>
      <c r="G10285" s="6" t="s">
        <v>52088</v>
      </c>
      <c r="H10285" s="5" t="s">
        <v>52089</v>
      </c>
      <c r="I10285" s="8" t="s">
        <v>52090</v>
      </c>
      <c r="J10285" s="5" t="s">
        <v>93</v>
      </c>
      <c r="K10285" s="5" t="s">
        <v>2826</v>
      </c>
    </row>
    <row r="10286">
      <c r="A10286" s="4">
        <v>926.0</v>
      </c>
      <c r="B10286" s="5" t="s">
        <v>52091</v>
      </c>
      <c r="C10286" s="5" t="s">
        <v>52092</v>
      </c>
      <c r="D10286" s="6" t="s">
        <v>52093</v>
      </c>
      <c r="E10286" s="5" t="s">
        <v>52094</v>
      </c>
      <c r="F10286" s="5" t="s">
        <v>16051</v>
      </c>
      <c r="G10286" s="6" t="s">
        <v>52095</v>
      </c>
      <c r="H10286" s="5" t="s">
        <v>52096</v>
      </c>
      <c r="I10286" s="8" t="s">
        <v>6307</v>
      </c>
      <c r="J10286" s="5" t="s">
        <v>42</v>
      </c>
      <c r="K10286" s="5" t="s">
        <v>7194</v>
      </c>
    </row>
    <row r="10287">
      <c r="A10287" s="4">
        <v>925.0</v>
      </c>
      <c r="B10287" s="5" t="s">
        <v>52097</v>
      </c>
      <c r="C10287" s="5" t="s">
        <v>52098</v>
      </c>
      <c r="D10287" s="6" t="s">
        <v>51419</v>
      </c>
      <c r="E10287" s="5" t="s">
        <v>16051</v>
      </c>
      <c r="F10287" s="5" t="s">
        <v>16051</v>
      </c>
      <c r="G10287" s="6" t="s">
        <v>52099</v>
      </c>
      <c r="H10287" s="5" t="s">
        <v>52100</v>
      </c>
      <c r="I10287" s="8" t="s">
        <v>52101</v>
      </c>
      <c r="J10287" s="5" t="s">
        <v>42</v>
      </c>
      <c r="K10287" s="4" t="s">
        <v>42</v>
      </c>
    </row>
    <row r="10288">
      <c r="A10288" s="4">
        <v>924.0</v>
      </c>
      <c r="B10288" s="5" t="s">
        <v>52102</v>
      </c>
      <c r="C10288" s="5" t="s">
        <v>52103</v>
      </c>
      <c r="D10288" s="6" t="s">
        <v>42747</v>
      </c>
      <c r="E10288" s="5" t="s">
        <v>16050</v>
      </c>
      <c r="F10288" s="5" t="s">
        <v>16051</v>
      </c>
      <c r="G10288" s="6" t="s">
        <v>52104</v>
      </c>
      <c r="H10288" s="5" t="s">
        <v>52105</v>
      </c>
      <c r="I10288" s="8" t="s">
        <v>52106</v>
      </c>
      <c r="J10288" s="5" t="s">
        <v>42</v>
      </c>
      <c r="K10288" s="5" t="s">
        <v>39079</v>
      </c>
    </row>
    <row r="10289">
      <c r="A10289" s="4">
        <v>12220.0</v>
      </c>
      <c r="B10289" s="5" t="s">
        <v>52107</v>
      </c>
      <c r="C10289" s="5" t="s">
        <v>52108</v>
      </c>
      <c r="D10289" s="6" t="s">
        <v>50511</v>
      </c>
      <c r="E10289" s="5" t="s">
        <v>50512</v>
      </c>
      <c r="F10289" s="5" t="s">
        <v>16051</v>
      </c>
      <c r="G10289" s="12" t="s">
        <v>52109</v>
      </c>
      <c r="H10289" s="5" t="s">
        <v>52110</v>
      </c>
      <c r="I10289" s="8" t="s">
        <v>52111</v>
      </c>
      <c r="J10289" s="5" t="s">
        <v>108</v>
      </c>
      <c r="K10289" s="5" t="s">
        <v>553</v>
      </c>
    </row>
    <row r="10290">
      <c r="A10290" s="4">
        <v>12201.0</v>
      </c>
      <c r="B10290" s="5" t="s">
        <v>52112</v>
      </c>
      <c r="C10290" s="5" t="s">
        <v>52113</v>
      </c>
      <c r="D10290" s="6" t="s">
        <v>42747</v>
      </c>
      <c r="E10290" s="5" t="s">
        <v>16050</v>
      </c>
      <c r="F10290" s="5" t="s">
        <v>16051</v>
      </c>
      <c r="G10290" s="12" t="s">
        <v>52114</v>
      </c>
      <c r="H10290" s="4" t="s">
        <v>52115</v>
      </c>
      <c r="I10290" s="8" t="s">
        <v>52116</v>
      </c>
      <c r="J10290" s="5" t="s">
        <v>42</v>
      </c>
      <c r="K10290" s="5" t="s">
        <v>2132</v>
      </c>
    </row>
    <row r="10291">
      <c r="A10291" s="4">
        <v>923.0</v>
      </c>
      <c r="B10291" s="5" t="s">
        <v>52117</v>
      </c>
      <c r="C10291" s="5" t="s">
        <v>52118</v>
      </c>
      <c r="D10291" s="6" t="s">
        <v>52119</v>
      </c>
      <c r="E10291" s="5" t="s">
        <v>52120</v>
      </c>
      <c r="F10291" s="5" t="s">
        <v>52121</v>
      </c>
      <c r="G10291" s="6" t="s">
        <v>52122</v>
      </c>
      <c r="H10291" s="5" t="s">
        <v>52123</v>
      </c>
      <c r="I10291" s="8" t="s">
        <v>52124</v>
      </c>
      <c r="J10291" s="5" t="s">
        <v>18</v>
      </c>
      <c r="K10291" s="5" t="s">
        <v>27</v>
      </c>
    </row>
    <row r="10292">
      <c r="A10292" s="4">
        <v>922.0</v>
      </c>
      <c r="B10292" s="5" t="s">
        <v>52125</v>
      </c>
      <c r="C10292" s="5" t="s">
        <v>52126</v>
      </c>
      <c r="D10292" s="6" t="s">
        <v>52127</v>
      </c>
      <c r="E10292" s="5" t="s">
        <v>52128</v>
      </c>
      <c r="F10292" s="5" t="s">
        <v>52121</v>
      </c>
      <c r="G10292" s="6" t="s">
        <v>52129</v>
      </c>
      <c r="H10292" s="5" t="s">
        <v>52130</v>
      </c>
      <c r="I10292" s="9" t="s">
        <v>52131</v>
      </c>
      <c r="J10292" s="5" t="s">
        <v>18</v>
      </c>
      <c r="K10292" s="5" t="s">
        <v>52</v>
      </c>
    </row>
    <row r="10293">
      <c r="A10293" s="4">
        <v>921.0</v>
      </c>
      <c r="B10293" s="5" t="s">
        <v>52132</v>
      </c>
      <c r="C10293" s="5" t="s">
        <v>52133</v>
      </c>
      <c r="D10293" s="6" t="s">
        <v>52134</v>
      </c>
      <c r="E10293" s="5" t="s">
        <v>52135</v>
      </c>
      <c r="F10293" s="5" t="s">
        <v>52121</v>
      </c>
      <c r="G10293" s="6" t="s">
        <v>52136</v>
      </c>
      <c r="H10293" s="5" t="s">
        <v>52137</v>
      </c>
      <c r="I10293" s="8" t="s">
        <v>52138</v>
      </c>
      <c r="J10293" s="5" t="s">
        <v>18</v>
      </c>
      <c r="K10293" s="5" t="s">
        <v>1027</v>
      </c>
    </row>
    <row r="10294">
      <c r="A10294" s="4">
        <v>920.0</v>
      </c>
      <c r="B10294" s="5" t="s">
        <v>52139</v>
      </c>
      <c r="C10294" s="5" t="s">
        <v>52140</v>
      </c>
      <c r="D10294" s="6" t="s">
        <v>52141</v>
      </c>
      <c r="E10294" s="5" t="s">
        <v>52142</v>
      </c>
      <c r="F10294" s="5" t="s">
        <v>52121</v>
      </c>
      <c r="G10294" s="6" t="s">
        <v>52143</v>
      </c>
      <c r="H10294" s="25" t="s">
        <v>52144</v>
      </c>
      <c r="I10294" s="13" t="s">
        <v>52145</v>
      </c>
      <c r="J10294" s="5" t="s">
        <v>108</v>
      </c>
      <c r="K10294" s="5" t="s">
        <v>19</v>
      </c>
    </row>
    <row r="10295">
      <c r="A10295" s="4">
        <v>919.0</v>
      </c>
      <c r="B10295" s="5" t="s">
        <v>52146</v>
      </c>
      <c r="C10295" s="5" t="s">
        <v>52147</v>
      </c>
      <c r="D10295" s="6" t="s">
        <v>52148</v>
      </c>
      <c r="E10295" s="5" t="s">
        <v>52149</v>
      </c>
      <c r="F10295" s="5" t="s">
        <v>52121</v>
      </c>
      <c r="G10295" s="6" t="s">
        <v>52150</v>
      </c>
      <c r="H10295" s="5" t="s">
        <v>52151</v>
      </c>
      <c r="I10295" s="8" t="s">
        <v>52152</v>
      </c>
      <c r="J10295" s="5" t="s">
        <v>42</v>
      </c>
      <c r="K10295" s="4" t="s">
        <v>42</v>
      </c>
    </row>
    <row r="10296">
      <c r="A10296" s="4">
        <v>918.0</v>
      </c>
      <c r="B10296" s="5" t="s">
        <v>52153</v>
      </c>
      <c r="C10296" s="5" t="s">
        <v>52154</v>
      </c>
      <c r="D10296" s="6" t="s">
        <v>52155</v>
      </c>
      <c r="E10296" s="5" t="s">
        <v>52156</v>
      </c>
      <c r="F10296" s="5" t="s">
        <v>52121</v>
      </c>
      <c r="G10296" s="6" t="s">
        <v>52157</v>
      </c>
      <c r="H10296" s="5" t="s">
        <v>52158</v>
      </c>
      <c r="I10296" s="8" t="s">
        <v>52159</v>
      </c>
      <c r="J10296" s="5" t="s">
        <v>18</v>
      </c>
      <c r="K10296" s="5" t="s">
        <v>66</v>
      </c>
    </row>
    <row r="10297">
      <c r="A10297" s="4">
        <v>917.0</v>
      </c>
      <c r="B10297" s="5" t="s">
        <v>52160</v>
      </c>
      <c r="C10297" s="5" t="s">
        <v>52161</v>
      </c>
      <c r="D10297" s="6" t="s">
        <v>52162</v>
      </c>
      <c r="E10297" s="5" t="s">
        <v>52163</v>
      </c>
      <c r="F10297" s="5" t="s">
        <v>52121</v>
      </c>
      <c r="G10297" s="6" t="s">
        <v>52164</v>
      </c>
      <c r="H10297" s="7" t="s">
        <v>52165</v>
      </c>
      <c r="I10297" s="8" t="str">
        <f>LOWER(SUBSTITUTE(SUBSTITUTE(SUBSTITUTE(SUBSTITUTE(SUBSTITUTE(SUBSTITUTE(SUBSTITUTE(B10297,"S.L.",""),"SL",""),"S.A.",""),"SA","")," ",""),".",""),",",""))&amp;".com"</f>
        <v>hotelruralgradodelpico.com</v>
      </c>
      <c r="J10297" s="5" t="s">
        <v>51</v>
      </c>
      <c r="K10297" s="4" t="s">
        <v>42</v>
      </c>
    </row>
    <row r="10298">
      <c r="A10298" s="4">
        <v>916.0</v>
      </c>
      <c r="B10298" s="5" t="s">
        <v>52166</v>
      </c>
      <c r="C10298" s="5" t="s">
        <v>52167</v>
      </c>
      <c r="D10298" s="6" t="s">
        <v>52168</v>
      </c>
      <c r="E10298" s="5" t="s">
        <v>52163</v>
      </c>
      <c r="F10298" s="5" t="s">
        <v>52121</v>
      </c>
      <c r="G10298" s="6" t="s">
        <v>52169</v>
      </c>
      <c r="H10298" s="5" t="s">
        <v>52170</v>
      </c>
      <c r="I10298" s="8" t="s">
        <v>52171</v>
      </c>
      <c r="J10298" s="5" t="s">
        <v>93</v>
      </c>
      <c r="K10298" s="5" t="s">
        <v>921</v>
      </c>
    </row>
    <row r="10299">
      <c r="A10299" s="4">
        <v>915.0</v>
      </c>
      <c r="B10299" s="5" t="s">
        <v>52172</v>
      </c>
      <c r="C10299" s="5" t="s">
        <v>52173</v>
      </c>
      <c r="D10299" s="6" t="s">
        <v>52174</v>
      </c>
      <c r="E10299" s="5" t="s">
        <v>52175</v>
      </c>
      <c r="F10299" s="5" t="s">
        <v>52121</v>
      </c>
      <c r="G10299" s="6" t="s">
        <v>52176</v>
      </c>
      <c r="H10299" s="7" t="s">
        <v>52177</v>
      </c>
      <c r="I10299" s="8" t="str">
        <f>LOWER(SUBSTITUTE(SUBSTITUTE(SUBSTITUTE(SUBSTITUTE(SUBSTITUTE(SUBSTITUTE(SUBSTITUTE(B10299,"S.L.",""),"SL",""),"S.A.",""),"SA","")," ",""),".",""),",",""))&amp;".com"</f>
        <v>plazahotel.com</v>
      </c>
      <c r="J10299" s="5" t="s">
        <v>93</v>
      </c>
      <c r="K10299" s="5" t="s">
        <v>170</v>
      </c>
    </row>
    <row r="10300">
      <c r="A10300" s="4">
        <v>914.0</v>
      </c>
      <c r="B10300" s="5" t="s">
        <v>52178</v>
      </c>
      <c r="C10300" s="5" t="s">
        <v>52179</v>
      </c>
      <c r="D10300" s="6" t="s">
        <v>52174</v>
      </c>
      <c r="E10300" s="5" t="s">
        <v>52175</v>
      </c>
      <c r="F10300" s="5" t="s">
        <v>52121</v>
      </c>
      <c r="G10300" s="6" t="s">
        <v>52180</v>
      </c>
      <c r="H10300" s="25" t="s">
        <v>52181</v>
      </c>
      <c r="I10300" s="13" t="s">
        <v>52182</v>
      </c>
      <c r="J10300" s="5" t="s">
        <v>108</v>
      </c>
      <c r="K10300" s="5" t="s">
        <v>308</v>
      </c>
    </row>
    <row r="10301">
      <c r="A10301" s="4">
        <v>913.0</v>
      </c>
      <c r="B10301" s="5" t="s">
        <v>52183</v>
      </c>
      <c r="C10301" s="5" t="s">
        <v>52184</v>
      </c>
      <c r="D10301" s="6" t="s">
        <v>52185</v>
      </c>
      <c r="E10301" s="5" t="s">
        <v>52186</v>
      </c>
      <c r="F10301" s="5" t="s">
        <v>52121</v>
      </c>
      <c r="G10301" s="6" t="s">
        <v>52187</v>
      </c>
      <c r="H10301" s="7" t="s">
        <v>52188</v>
      </c>
      <c r="I10301" s="13" t="s">
        <v>52189</v>
      </c>
      <c r="J10301" s="5" t="s">
        <v>93</v>
      </c>
      <c r="K10301" s="4" t="s">
        <v>42</v>
      </c>
    </row>
    <row r="10302">
      <c r="A10302" s="4">
        <v>912.0</v>
      </c>
      <c r="B10302" s="5" t="s">
        <v>52190</v>
      </c>
      <c r="C10302" s="5" t="s">
        <v>52191</v>
      </c>
      <c r="D10302" s="6" t="s">
        <v>52192</v>
      </c>
      <c r="E10302" s="5" t="s">
        <v>52193</v>
      </c>
      <c r="F10302" s="5" t="s">
        <v>52121</v>
      </c>
      <c r="G10302" s="6" t="s">
        <v>52194</v>
      </c>
      <c r="H10302" s="7" t="s">
        <v>52195</v>
      </c>
      <c r="I10302" s="13" t="s">
        <v>52196</v>
      </c>
      <c r="J10302" s="5" t="s">
        <v>108</v>
      </c>
      <c r="K10302" s="4" t="s">
        <v>42</v>
      </c>
    </row>
    <row r="10303">
      <c r="A10303" s="4">
        <v>911.0</v>
      </c>
      <c r="B10303" s="5" t="s">
        <v>52197</v>
      </c>
      <c r="C10303" s="5" t="s">
        <v>52198</v>
      </c>
      <c r="D10303" s="6" t="s">
        <v>52192</v>
      </c>
      <c r="E10303" s="5" t="s">
        <v>52193</v>
      </c>
      <c r="F10303" s="5" t="s">
        <v>52121</v>
      </c>
      <c r="G10303" s="6" t="s">
        <v>52199</v>
      </c>
      <c r="H10303" s="7" t="s">
        <v>52200</v>
      </c>
      <c r="I10303" s="13" t="s">
        <v>4636</v>
      </c>
      <c r="J10303" s="5" t="s">
        <v>93</v>
      </c>
      <c r="K10303" s="5" t="s">
        <v>35</v>
      </c>
    </row>
    <row r="10304">
      <c r="A10304" s="4">
        <v>910.0</v>
      </c>
      <c r="B10304" s="5" t="s">
        <v>52201</v>
      </c>
      <c r="C10304" s="5" t="s">
        <v>52202</v>
      </c>
      <c r="D10304" s="6" t="s">
        <v>52203</v>
      </c>
      <c r="E10304" s="5" t="s">
        <v>52204</v>
      </c>
      <c r="F10304" s="5" t="s">
        <v>52121</v>
      </c>
      <c r="G10304" s="6" t="s">
        <v>52205</v>
      </c>
      <c r="H10304" s="5" t="s">
        <v>52206</v>
      </c>
      <c r="I10304" s="8" t="s">
        <v>52207</v>
      </c>
      <c r="J10304" s="5" t="s">
        <v>18</v>
      </c>
      <c r="K10304" s="5" t="s">
        <v>27</v>
      </c>
    </row>
    <row r="10305">
      <c r="A10305" s="4">
        <v>909.0</v>
      </c>
      <c r="B10305" s="5" t="s">
        <v>52208</v>
      </c>
      <c r="C10305" s="5" t="s">
        <v>52209</v>
      </c>
      <c r="D10305" s="6" t="s">
        <v>52203</v>
      </c>
      <c r="E10305" s="5" t="s">
        <v>52204</v>
      </c>
      <c r="F10305" s="5" t="s">
        <v>52121</v>
      </c>
      <c r="G10305" s="6" t="s">
        <v>52210</v>
      </c>
      <c r="H10305" s="7" t="s">
        <v>52211</v>
      </c>
      <c r="I10305" s="8" t="str">
        <f>LOWER(SUBSTITUTE(SUBSTITUTE(SUBSTITUTE(SUBSTITUTE(SUBSTITUTE(SUBSTITUTE(SUBSTITUTE(B10305,"S.L.",""),"SL",""),"S.A.",""),"SA","")," ",""),".",""),",",""))&amp;".com"</f>
        <v>puertadesepulveda.com</v>
      </c>
      <c r="J10305" s="5" t="s">
        <v>93</v>
      </c>
      <c r="K10305" s="5" t="s">
        <v>679</v>
      </c>
    </row>
    <row r="10306">
      <c r="A10306" s="4">
        <v>908.0</v>
      </c>
      <c r="B10306" s="5" t="s">
        <v>52212</v>
      </c>
      <c r="C10306" s="5" t="s">
        <v>52213</v>
      </c>
      <c r="D10306" s="6" t="s">
        <v>52214</v>
      </c>
      <c r="E10306" s="5" t="s">
        <v>52215</v>
      </c>
      <c r="F10306" s="5" t="s">
        <v>52121</v>
      </c>
      <c r="G10306" s="6" t="s">
        <v>52216</v>
      </c>
      <c r="H10306" s="5" t="s">
        <v>52217</v>
      </c>
      <c r="I10306" s="9" t="s">
        <v>52218</v>
      </c>
      <c r="J10306" s="5" t="s">
        <v>93</v>
      </c>
      <c r="K10306" s="5" t="s">
        <v>152</v>
      </c>
    </row>
    <row r="10307">
      <c r="A10307" s="4">
        <v>907.0</v>
      </c>
      <c r="B10307" s="5" t="s">
        <v>52219</v>
      </c>
      <c r="C10307" s="5" t="s">
        <v>52220</v>
      </c>
      <c r="D10307" s="6" t="s">
        <v>52221</v>
      </c>
      <c r="E10307" s="5" t="s">
        <v>52222</v>
      </c>
      <c r="F10307" s="5" t="s">
        <v>52121</v>
      </c>
      <c r="G10307" s="6" t="s">
        <v>52223</v>
      </c>
      <c r="H10307" s="7" t="s">
        <v>52224</v>
      </c>
      <c r="I10307" s="8" t="str">
        <f>LOWER(SUBSTITUTE(SUBSTITUTE(SUBSTITUTE(SUBSTITUTE(SUBSTITUTE(SUBSTITUTE(SUBSTITUTE(B10307,"S.L.",""),"SL",""),"S.A.",""),"SA","")," ",""),".",""),",",""))&amp;".com"</f>
        <v>centrodeturismoruraltorreduraton.com</v>
      </c>
      <c r="J10307" s="5" t="s">
        <v>51</v>
      </c>
      <c r="K10307" s="4" t="s">
        <v>42</v>
      </c>
    </row>
    <row r="10308">
      <c r="A10308" s="4">
        <v>906.0</v>
      </c>
      <c r="B10308" s="5" t="s">
        <v>52225</v>
      </c>
      <c r="C10308" s="5" t="s">
        <v>52226</v>
      </c>
      <c r="D10308" s="6" t="s">
        <v>52227</v>
      </c>
      <c r="E10308" s="5" t="s">
        <v>52228</v>
      </c>
      <c r="F10308" s="5" t="s">
        <v>52121</v>
      </c>
      <c r="G10308" s="6" t="s">
        <v>52229</v>
      </c>
      <c r="H10308" s="5" t="s">
        <v>52230</v>
      </c>
      <c r="I10308" s="8" t="s">
        <v>52231</v>
      </c>
      <c r="J10308" s="5" t="s">
        <v>108</v>
      </c>
      <c r="K10308" s="5" t="s">
        <v>19</v>
      </c>
    </row>
    <row r="10309">
      <c r="A10309" s="4">
        <v>905.0</v>
      </c>
      <c r="B10309" s="5" t="s">
        <v>52232</v>
      </c>
      <c r="C10309" s="5" t="s">
        <v>52233</v>
      </c>
      <c r="D10309" s="6" t="s">
        <v>52234</v>
      </c>
      <c r="E10309" s="5" t="s">
        <v>52235</v>
      </c>
      <c r="F10309" s="5" t="s">
        <v>52121</v>
      </c>
      <c r="G10309" s="6" t="s">
        <v>52236</v>
      </c>
      <c r="H10309" s="7" t="s">
        <v>52237</v>
      </c>
      <c r="I10309" s="8" t="str">
        <f>LOWER(SUBSTITUTE(SUBSTITUTE(SUBSTITUTE(SUBSTITUTE(SUBSTITUTE(SUBSTITUTE(SUBSTITUTE(B10309,"S.L.",""),"SL",""),"S.A.",""),"SA","")," ",""),".",""),",",""))&amp;".com"</f>
        <v>lacharcahocesdelduraton.com</v>
      </c>
      <c r="J10309" s="5" t="s">
        <v>42</v>
      </c>
      <c r="K10309" s="4" t="s">
        <v>42</v>
      </c>
    </row>
    <row r="10310">
      <c r="A10310" s="4">
        <v>904.0</v>
      </c>
      <c r="B10310" s="5" t="s">
        <v>52238</v>
      </c>
      <c r="C10310" s="5" t="s">
        <v>52239</v>
      </c>
      <c r="D10310" s="6" t="s">
        <v>52234</v>
      </c>
      <c r="E10310" s="5" t="s">
        <v>52235</v>
      </c>
      <c r="F10310" s="5" t="s">
        <v>52121</v>
      </c>
      <c r="G10310" s="6" t="s">
        <v>52240</v>
      </c>
      <c r="H10310" s="5" t="s">
        <v>52241</v>
      </c>
      <c r="I10310" s="8" t="s">
        <v>52242</v>
      </c>
      <c r="J10310" s="5" t="s">
        <v>42</v>
      </c>
      <c r="K10310" s="5" t="s">
        <v>294</v>
      </c>
    </row>
    <row r="10311">
      <c r="A10311" s="4">
        <v>903.0</v>
      </c>
      <c r="B10311" s="5" t="s">
        <v>52243</v>
      </c>
      <c r="C10311" s="5" t="s">
        <v>52244</v>
      </c>
      <c r="D10311" s="6" t="s">
        <v>52245</v>
      </c>
      <c r="E10311" s="5" t="s">
        <v>52246</v>
      </c>
      <c r="F10311" s="5" t="s">
        <v>52121</v>
      </c>
      <c r="G10311" s="6" t="s">
        <v>52247</v>
      </c>
      <c r="H10311" s="5" t="s">
        <v>52248</v>
      </c>
      <c r="I10311" s="8" t="s">
        <v>52249</v>
      </c>
      <c r="J10311" s="5" t="s">
        <v>42</v>
      </c>
      <c r="K10311" s="5" t="s">
        <v>921</v>
      </c>
    </row>
    <row r="10312">
      <c r="A10312" s="4">
        <v>902.0</v>
      </c>
      <c r="B10312" s="5" t="s">
        <v>52250</v>
      </c>
      <c r="C10312" s="5" t="s">
        <v>52251</v>
      </c>
      <c r="D10312" s="6" t="s">
        <v>52252</v>
      </c>
      <c r="E10312" s="5" t="s">
        <v>52253</v>
      </c>
      <c r="F10312" s="5" t="s">
        <v>52121</v>
      </c>
      <c r="G10312" s="6" t="s">
        <v>52254</v>
      </c>
      <c r="H10312" s="5" t="s">
        <v>52255</v>
      </c>
      <c r="I10312" s="8" t="s">
        <v>52256</v>
      </c>
      <c r="J10312" s="5" t="s">
        <v>42</v>
      </c>
      <c r="K10312" s="5" t="s">
        <v>553</v>
      </c>
    </row>
    <row r="10313">
      <c r="A10313" s="4">
        <v>901.0</v>
      </c>
      <c r="B10313" s="5" t="s">
        <v>52257</v>
      </c>
      <c r="C10313" s="5" t="s">
        <v>8375</v>
      </c>
      <c r="D10313" s="6" t="s">
        <v>52245</v>
      </c>
      <c r="E10313" s="5" t="s">
        <v>52246</v>
      </c>
      <c r="F10313" s="5" t="s">
        <v>52121</v>
      </c>
      <c r="G10313" s="6" t="s">
        <v>52258</v>
      </c>
      <c r="H10313" s="5" t="s">
        <v>52259</v>
      </c>
      <c r="I10313" s="8" t="s">
        <v>52260</v>
      </c>
      <c r="J10313" s="5" t="s">
        <v>42</v>
      </c>
      <c r="K10313" s="5" t="s">
        <v>170</v>
      </c>
    </row>
    <row r="10314">
      <c r="A10314" s="4">
        <v>900.0</v>
      </c>
      <c r="B10314" s="5" t="s">
        <v>52261</v>
      </c>
      <c r="C10314" s="5" t="s">
        <v>52262</v>
      </c>
      <c r="D10314" s="6" t="s">
        <v>52245</v>
      </c>
      <c r="E10314" s="5" t="s">
        <v>52246</v>
      </c>
      <c r="F10314" s="5" t="s">
        <v>52121</v>
      </c>
      <c r="G10314" s="6" t="s">
        <v>52263</v>
      </c>
      <c r="H10314" s="25" t="s">
        <v>52264</v>
      </c>
      <c r="I10314" s="13" t="s">
        <v>52265</v>
      </c>
      <c r="J10314" s="5" t="s">
        <v>51</v>
      </c>
      <c r="K10314" s="5" t="s">
        <v>711</v>
      </c>
    </row>
    <row r="10315">
      <c r="A10315" s="4">
        <v>899.0</v>
      </c>
      <c r="B10315" s="5" t="s">
        <v>52266</v>
      </c>
      <c r="C10315" s="5" t="s">
        <v>52267</v>
      </c>
      <c r="D10315" s="6" t="s">
        <v>52245</v>
      </c>
      <c r="E10315" s="5" t="s">
        <v>52246</v>
      </c>
      <c r="F10315" s="5" t="s">
        <v>52121</v>
      </c>
      <c r="G10315" s="6" t="s">
        <v>52268</v>
      </c>
      <c r="H10315" s="7" t="s">
        <v>52269</v>
      </c>
      <c r="I10315" s="4" t="str">
        <f t="shared" ref="I10315:I10316" si="128">LOWER(SUBSTITUTE(SUBSTITUTE(SUBSTITUTE(SUBSTITUTE(SUBSTITUTE(SUBSTITUTE(SUBSTITUTE(B10315,"S.L.",""),"SL",""),"S.A.",""),"SA","")," ",""),".",""),",",""))&amp;".com"</f>
        <v>hosteríadelarco.com</v>
      </c>
      <c r="J10315" s="5" t="s">
        <v>42</v>
      </c>
      <c r="K10315" s="5" t="s">
        <v>679</v>
      </c>
    </row>
    <row r="10316">
      <c r="A10316" s="4">
        <v>898.0</v>
      </c>
      <c r="B10316" s="5" t="s">
        <v>52270</v>
      </c>
      <c r="C10316" s="5" t="s">
        <v>52271</v>
      </c>
      <c r="D10316" s="6" t="s">
        <v>52272</v>
      </c>
      <c r="E10316" s="5" t="s">
        <v>52273</v>
      </c>
      <c r="F10316" s="5" t="s">
        <v>52121</v>
      </c>
      <c r="G10316" s="6" t="s">
        <v>52274</v>
      </c>
      <c r="H10316" s="7" t="s">
        <v>52275</v>
      </c>
      <c r="I10316" s="8" t="str">
        <f t="shared" si="128"/>
        <v>lahosteriadelguadarrama.com</v>
      </c>
      <c r="J10316" s="5" t="s">
        <v>42</v>
      </c>
      <c r="K10316" s="5" t="s">
        <v>308</v>
      </c>
    </row>
    <row r="10317">
      <c r="A10317" s="4">
        <v>897.0</v>
      </c>
      <c r="B10317" s="5" t="s">
        <v>52276</v>
      </c>
      <c r="C10317" s="5" t="s">
        <v>52277</v>
      </c>
      <c r="D10317" s="6" t="s">
        <v>52278</v>
      </c>
      <c r="E10317" s="5" t="s">
        <v>52279</v>
      </c>
      <c r="F10317" s="5" t="s">
        <v>52121</v>
      </c>
      <c r="G10317" s="6" t="s">
        <v>52280</v>
      </c>
      <c r="H10317" s="5" t="s">
        <v>52281</v>
      </c>
      <c r="I10317" s="8" t="s">
        <v>52282</v>
      </c>
      <c r="J10317" s="5" t="s">
        <v>108</v>
      </c>
      <c r="K10317" s="5" t="s">
        <v>74</v>
      </c>
    </row>
    <row r="10318">
      <c r="A10318" s="4">
        <v>896.0</v>
      </c>
      <c r="B10318" s="5" t="s">
        <v>52283</v>
      </c>
      <c r="C10318" s="5" t="s">
        <v>52284</v>
      </c>
      <c r="D10318" s="6" t="s">
        <v>52285</v>
      </c>
      <c r="E10318" s="5" t="s">
        <v>52286</v>
      </c>
      <c r="F10318" s="5" t="s">
        <v>52121</v>
      </c>
      <c r="G10318" s="6" t="s">
        <v>52287</v>
      </c>
      <c r="H10318" s="5" t="s">
        <v>52288</v>
      </c>
      <c r="I10318" s="8" t="s">
        <v>52289</v>
      </c>
      <c r="J10318" s="5" t="s">
        <v>18</v>
      </c>
      <c r="K10318" s="5" t="s">
        <v>260</v>
      </c>
    </row>
    <row r="10319">
      <c r="A10319" s="4">
        <v>895.0</v>
      </c>
      <c r="B10319" s="5" t="s">
        <v>52290</v>
      </c>
      <c r="C10319" s="5" t="s">
        <v>52291</v>
      </c>
      <c r="D10319" s="6" t="s">
        <v>52292</v>
      </c>
      <c r="E10319" s="5" t="s">
        <v>52293</v>
      </c>
      <c r="F10319" s="5" t="s">
        <v>52121</v>
      </c>
      <c r="G10319" s="6" t="s">
        <v>52294</v>
      </c>
      <c r="H10319" s="5" t="s">
        <v>52295</v>
      </c>
      <c r="I10319" s="8" t="s">
        <v>52296</v>
      </c>
      <c r="J10319" s="5" t="s">
        <v>51</v>
      </c>
      <c r="K10319" s="5" t="s">
        <v>553</v>
      </c>
    </row>
    <row r="10320">
      <c r="A10320" s="4">
        <v>894.0</v>
      </c>
      <c r="B10320" s="5" t="s">
        <v>52297</v>
      </c>
      <c r="C10320" s="5" t="s">
        <v>52298</v>
      </c>
      <c r="D10320" s="6" t="s">
        <v>52299</v>
      </c>
      <c r="E10320" s="5" t="s">
        <v>52121</v>
      </c>
      <c r="F10320" s="5" t="s">
        <v>52121</v>
      </c>
      <c r="G10320" s="6" t="s">
        <v>52300</v>
      </c>
      <c r="H10320" s="7" t="s">
        <v>52301</v>
      </c>
      <c r="I10320" s="13" t="s">
        <v>52302</v>
      </c>
      <c r="J10320" s="5" t="s">
        <v>42</v>
      </c>
      <c r="K10320" s="5" t="s">
        <v>126</v>
      </c>
    </row>
    <row r="10321">
      <c r="A10321" s="4">
        <v>893.0</v>
      </c>
      <c r="B10321" s="5" t="s">
        <v>52303</v>
      </c>
      <c r="C10321" s="5" t="s">
        <v>52304</v>
      </c>
      <c r="D10321" s="6" t="s">
        <v>52305</v>
      </c>
      <c r="E10321" s="5" t="s">
        <v>52293</v>
      </c>
      <c r="F10321" s="5" t="s">
        <v>52121</v>
      </c>
      <c r="G10321" s="6" t="s">
        <v>52306</v>
      </c>
      <c r="H10321" s="7" t="s">
        <v>52307</v>
      </c>
      <c r="I10321" s="4" t="str">
        <f>LOWER(SUBSTITUTE(SUBSTITUTE(SUBSTITUTE(SUBSTITUTE(SUBSTITUTE(SUBSTITUTE(SUBSTITUTE(B10321,"S.L.",""),"SL",""),"S.A.",""),"SA","")," ",""),".",""),",",""))&amp;".com"</f>
        <v>mariaibelcañasalonso.com</v>
      </c>
      <c r="J10321" s="5" t="s">
        <v>18</v>
      </c>
      <c r="K10321" s="4" t="s">
        <v>42</v>
      </c>
    </row>
    <row r="10322">
      <c r="A10322" s="4">
        <v>892.0</v>
      </c>
      <c r="B10322" s="5" t="s">
        <v>52308</v>
      </c>
      <c r="C10322" s="5" t="s">
        <v>52309</v>
      </c>
      <c r="D10322" s="6" t="s">
        <v>52305</v>
      </c>
      <c r="E10322" s="5" t="s">
        <v>52293</v>
      </c>
      <c r="F10322" s="5" t="s">
        <v>52121</v>
      </c>
      <c r="G10322" s="6" t="s">
        <v>52310</v>
      </c>
      <c r="H10322" s="25" t="s">
        <v>52311</v>
      </c>
      <c r="I10322" s="13" t="s">
        <v>52312</v>
      </c>
      <c r="J10322" s="5" t="s">
        <v>18</v>
      </c>
      <c r="K10322" s="5" t="s">
        <v>218</v>
      </c>
    </row>
    <row r="10323">
      <c r="A10323" s="4">
        <v>891.0</v>
      </c>
      <c r="B10323" s="5" t="s">
        <v>30259</v>
      </c>
      <c r="C10323" s="5" t="s">
        <v>52313</v>
      </c>
      <c r="D10323" s="6" t="s">
        <v>52305</v>
      </c>
      <c r="E10323" s="5" t="s">
        <v>52293</v>
      </c>
      <c r="F10323" s="5" t="s">
        <v>52121</v>
      </c>
      <c r="G10323" s="6" t="s">
        <v>52314</v>
      </c>
      <c r="H10323" s="5" t="s">
        <v>52315</v>
      </c>
      <c r="I10323" s="8" t="s">
        <v>52316</v>
      </c>
      <c r="J10323" s="5" t="s">
        <v>108</v>
      </c>
      <c r="K10323" s="5" t="s">
        <v>280</v>
      </c>
    </row>
    <row r="10324">
      <c r="A10324" s="4">
        <v>890.0</v>
      </c>
      <c r="B10324" s="5" t="s">
        <v>52317</v>
      </c>
      <c r="C10324" s="5" t="s">
        <v>52318</v>
      </c>
      <c r="D10324" s="6" t="s">
        <v>52299</v>
      </c>
      <c r="E10324" s="5" t="s">
        <v>52121</v>
      </c>
      <c r="F10324" s="5" t="s">
        <v>52121</v>
      </c>
      <c r="G10324" s="6" t="s">
        <v>52319</v>
      </c>
      <c r="H10324" s="5" t="s">
        <v>52320</v>
      </c>
      <c r="I10324" s="8" t="s">
        <v>52321</v>
      </c>
      <c r="J10324" s="5" t="s">
        <v>108</v>
      </c>
      <c r="K10324" s="5" t="s">
        <v>1027</v>
      </c>
    </row>
    <row r="10325">
      <c r="A10325" s="4">
        <v>889.0</v>
      </c>
      <c r="B10325" s="5" t="s">
        <v>52322</v>
      </c>
      <c r="C10325" s="5" t="s">
        <v>52323</v>
      </c>
      <c r="D10325" s="6" t="s">
        <v>52324</v>
      </c>
      <c r="E10325" s="5" t="s">
        <v>52121</v>
      </c>
      <c r="F10325" s="5" t="s">
        <v>52121</v>
      </c>
      <c r="G10325" s="6" t="s">
        <v>52325</v>
      </c>
      <c r="H10325" s="5" t="s">
        <v>52326</v>
      </c>
      <c r="I10325" s="8" t="s">
        <v>52327</v>
      </c>
      <c r="J10325" s="5" t="s">
        <v>42</v>
      </c>
      <c r="K10325" s="5" t="s">
        <v>160</v>
      </c>
    </row>
    <row r="10326">
      <c r="A10326" s="4">
        <v>888.0</v>
      </c>
      <c r="B10326" s="5" t="s">
        <v>20596</v>
      </c>
      <c r="C10326" s="5" t="s">
        <v>52328</v>
      </c>
      <c r="D10326" s="6" t="s">
        <v>52299</v>
      </c>
      <c r="E10326" s="5" t="s">
        <v>52121</v>
      </c>
      <c r="F10326" s="5" t="s">
        <v>52121</v>
      </c>
      <c r="G10326" s="6" t="s">
        <v>52329</v>
      </c>
      <c r="H10326" s="5" t="s">
        <v>52330</v>
      </c>
      <c r="I10326" s="11" t="s">
        <v>52331</v>
      </c>
      <c r="J10326" s="5" t="s">
        <v>42</v>
      </c>
      <c r="K10326" s="5" t="s">
        <v>74</v>
      </c>
    </row>
    <row r="10327">
      <c r="A10327" s="4">
        <v>887.0</v>
      </c>
      <c r="B10327" s="5" t="s">
        <v>52332</v>
      </c>
      <c r="C10327" s="5" t="s">
        <v>52333</v>
      </c>
      <c r="D10327" s="6" t="s">
        <v>52299</v>
      </c>
      <c r="E10327" s="5" t="s">
        <v>52121</v>
      </c>
      <c r="F10327" s="5" t="s">
        <v>52121</v>
      </c>
      <c r="G10327" s="6" t="s">
        <v>52334</v>
      </c>
      <c r="H10327" s="5" t="s">
        <v>52335</v>
      </c>
      <c r="I10327" s="8" t="s">
        <v>52336</v>
      </c>
      <c r="J10327" s="5" t="s">
        <v>93</v>
      </c>
      <c r="K10327" s="5" t="s">
        <v>19</v>
      </c>
    </row>
    <row r="10328">
      <c r="A10328" s="4">
        <v>886.0</v>
      </c>
      <c r="B10328" s="5" t="s">
        <v>52337</v>
      </c>
      <c r="C10328" s="5" t="s">
        <v>52338</v>
      </c>
      <c r="D10328" s="6" t="s">
        <v>52299</v>
      </c>
      <c r="E10328" s="5" t="s">
        <v>52121</v>
      </c>
      <c r="F10328" s="5" t="s">
        <v>52121</v>
      </c>
      <c r="G10328" s="6" t="s">
        <v>52339</v>
      </c>
      <c r="H10328" s="7" t="s">
        <v>52340</v>
      </c>
      <c r="I10328" s="8" t="str">
        <f>LOWER(SUBSTITUTE(SUBSTITUTE(SUBSTITUTE(SUBSTITUTE(SUBSTITUTE(SUBSTITUTE(SUBSTITUTE(B10328,"S.L.",""),"SL",""),"S.A.",""),"SA","")," ",""),".",""),",",""))&amp;".com"</f>
        <v>hotelpalacionfacundo.com</v>
      </c>
      <c r="J10328" s="5" t="s">
        <v>42</v>
      </c>
      <c r="K10328" s="5" t="s">
        <v>52</v>
      </c>
    </row>
    <row r="10329">
      <c r="A10329" s="4">
        <v>885.0</v>
      </c>
      <c r="B10329" s="5" t="s">
        <v>52341</v>
      </c>
      <c r="C10329" s="5" t="s">
        <v>52342</v>
      </c>
      <c r="D10329" s="6" t="s">
        <v>52299</v>
      </c>
      <c r="E10329" s="5" t="s">
        <v>52121</v>
      </c>
      <c r="F10329" s="5" t="s">
        <v>52121</v>
      </c>
      <c r="G10329" s="6" t="s">
        <v>52343</v>
      </c>
      <c r="H10329" s="5" t="s">
        <v>52344</v>
      </c>
      <c r="I10329" s="9" t="s">
        <v>52345</v>
      </c>
      <c r="J10329" s="5" t="s">
        <v>93</v>
      </c>
      <c r="K10329" s="5" t="s">
        <v>85</v>
      </c>
    </row>
    <row r="10330">
      <c r="A10330" s="4">
        <v>884.0</v>
      </c>
      <c r="B10330" s="5" t="s">
        <v>52346</v>
      </c>
      <c r="C10330" s="5" t="s">
        <v>52347</v>
      </c>
      <c r="D10330" s="6" t="s">
        <v>52299</v>
      </c>
      <c r="E10330" s="5" t="s">
        <v>52121</v>
      </c>
      <c r="F10330" s="5" t="s">
        <v>52121</v>
      </c>
      <c r="G10330" s="6" t="s">
        <v>52348</v>
      </c>
      <c r="H10330" s="5" t="s">
        <v>52344</v>
      </c>
      <c r="I10330" s="9" t="s">
        <v>52349</v>
      </c>
      <c r="J10330" s="5" t="s">
        <v>93</v>
      </c>
      <c r="K10330" s="5" t="s">
        <v>950</v>
      </c>
    </row>
    <row r="10331">
      <c r="A10331" s="4">
        <v>883.0</v>
      </c>
      <c r="B10331" s="5" t="s">
        <v>52350</v>
      </c>
      <c r="C10331" s="5" t="s">
        <v>52351</v>
      </c>
      <c r="D10331" s="6" t="s">
        <v>52299</v>
      </c>
      <c r="E10331" s="5" t="s">
        <v>52121</v>
      </c>
      <c r="F10331" s="5" t="s">
        <v>52121</v>
      </c>
      <c r="G10331" s="6" t="s">
        <v>52352</v>
      </c>
      <c r="H10331" s="5" t="s">
        <v>52353</v>
      </c>
      <c r="I10331" s="8" t="s">
        <v>52354</v>
      </c>
      <c r="J10331" s="5" t="s">
        <v>42</v>
      </c>
      <c r="K10331" s="5" t="s">
        <v>754</v>
      </c>
    </row>
    <row r="10332">
      <c r="A10332" s="4">
        <v>882.0</v>
      </c>
      <c r="B10332" s="5" t="s">
        <v>52355</v>
      </c>
      <c r="C10332" s="5" t="s">
        <v>52356</v>
      </c>
      <c r="D10332" s="6" t="s">
        <v>52299</v>
      </c>
      <c r="E10332" s="5" t="s">
        <v>52121</v>
      </c>
      <c r="F10332" s="5" t="s">
        <v>52121</v>
      </c>
      <c r="G10332" s="6" t="s">
        <v>52357</v>
      </c>
      <c r="H10332" s="7" t="s">
        <v>52358</v>
      </c>
      <c r="I10332" s="8" t="str">
        <f>LOWER(SUBSTITUTE(SUBSTITUTE(SUBSTITUTE(SUBSTITUTE(SUBSTITUTE(SUBSTITUTE(SUBSTITUTE(B10332,"S.L.",""),"SL",""),"S.A.",""),"SA","")," ",""),".",""),",",""))&amp;".com"</f>
        <v>hostalfornos.com</v>
      </c>
      <c r="J10332" s="5" t="s">
        <v>51</v>
      </c>
      <c r="K10332" s="5" t="s">
        <v>679</v>
      </c>
    </row>
    <row r="10333">
      <c r="A10333" s="4">
        <v>881.0</v>
      </c>
      <c r="B10333" s="5" t="s">
        <v>52359</v>
      </c>
      <c r="C10333" s="5" t="s">
        <v>52360</v>
      </c>
      <c r="D10333" s="6" t="s">
        <v>52361</v>
      </c>
      <c r="E10333" s="5" t="s">
        <v>52362</v>
      </c>
      <c r="F10333" s="5" t="s">
        <v>52121</v>
      </c>
      <c r="G10333" s="6" t="s">
        <v>52363</v>
      </c>
      <c r="H10333" s="5" t="s">
        <v>52364</v>
      </c>
      <c r="I10333" s="8" t="s">
        <v>52365</v>
      </c>
      <c r="J10333" s="5" t="s">
        <v>18</v>
      </c>
      <c r="K10333" s="5" t="s">
        <v>553</v>
      </c>
    </row>
    <row r="10334">
      <c r="A10334" s="4">
        <v>880.0</v>
      </c>
      <c r="B10334" s="5" t="s">
        <v>52366</v>
      </c>
      <c r="C10334" s="5" t="s">
        <v>52367</v>
      </c>
      <c r="D10334" s="6" t="s">
        <v>52368</v>
      </c>
      <c r="E10334" s="5" t="s">
        <v>52369</v>
      </c>
      <c r="F10334" s="5" t="s">
        <v>52121</v>
      </c>
      <c r="G10334" s="6" t="s">
        <v>52370</v>
      </c>
      <c r="H10334" s="5" t="s">
        <v>52371</v>
      </c>
      <c r="I10334" s="8" t="s">
        <v>52372</v>
      </c>
      <c r="J10334" s="5" t="s">
        <v>108</v>
      </c>
      <c r="K10334" s="5" t="s">
        <v>1985</v>
      </c>
    </row>
    <row r="10335">
      <c r="A10335" s="4">
        <v>879.0</v>
      </c>
      <c r="B10335" s="5" t="s">
        <v>52373</v>
      </c>
      <c r="C10335" s="5" t="s">
        <v>52374</v>
      </c>
      <c r="D10335" s="6" t="s">
        <v>52324</v>
      </c>
      <c r="E10335" s="5" t="s">
        <v>52121</v>
      </c>
      <c r="F10335" s="5" t="s">
        <v>52121</v>
      </c>
      <c r="G10335" s="6" t="s">
        <v>52375</v>
      </c>
      <c r="H10335" s="5" t="s">
        <v>52376</v>
      </c>
      <c r="I10335" s="8" t="s">
        <v>493</v>
      </c>
      <c r="J10335" s="5" t="s">
        <v>42</v>
      </c>
      <c r="K10335" s="5" t="s">
        <v>1233</v>
      </c>
    </row>
    <row r="10336">
      <c r="A10336" s="4">
        <v>878.0</v>
      </c>
      <c r="B10336" s="5" t="s">
        <v>52377</v>
      </c>
      <c r="C10336" s="5" t="s">
        <v>52378</v>
      </c>
      <c r="D10336" s="6" t="s">
        <v>52324</v>
      </c>
      <c r="E10336" s="5" t="s">
        <v>52121</v>
      </c>
      <c r="F10336" s="5" t="s">
        <v>52121</v>
      </c>
      <c r="G10336" s="6" t="s">
        <v>52379</v>
      </c>
      <c r="H10336" s="7" t="s">
        <v>52380</v>
      </c>
      <c r="I10336" s="8" t="str">
        <f>LOWER(SUBSTITUTE(SUBSTITUTE(SUBSTITUTE(SUBSTITUTE(SUBSTITUTE(SUBSTITUTE(SUBSTITUTE(B10336,"S.L.",""),"SL",""),"S.A.",""),"SA","")," ",""),".",""),",",""))&amp;".com"</f>
        <v>hotelrutadecastilla.com</v>
      </c>
      <c r="J10336" s="5" t="s">
        <v>18</v>
      </c>
      <c r="K10336" s="5" t="s">
        <v>85</v>
      </c>
    </row>
    <row r="10337">
      <c r="A10337" s="4">
        <v>877.0</v>
      </c>
      <c r="B10337" s="5" t="s">
        <v>52381</v>
      </c>
      <c r="C10337" s="5" t="s">
        <v>52382</v>
      </c>
      <c r="D10337" s="6" t="s">
        <v>52383</v>
      </c>
      <c r="E10337" s="5" t="s">
        <v>52121</v>
      </c>
      <c r="F10337" s="5" t="s">
        <v>52121</v>
      </c>
      <c r="G10337" s="6" t="s">
        <v>52384</v>
      </c>
      <c r="H10337" s="5" t="s">
        <v>52385</v>
      </c>
      <c r="I10337" s="9" t="s">
        <v>52386</v>
      </c>
      <c r="J10337" s="5" t="s">
        <v>18</v>
      </c>
      <c r="K10337" s="5" t="s">
        <v>2662</v>
      </c>
    </row>
    <row r="10338">
      <c r="A10338" s="4">
        <v>876.0</v>
      </c>
      <c r="B10338" s="5" t="s">
        <v>52387</v>
      </c>
      <c r="C10338" s="5" t="s">
        <v>52388</v>
      </c>
      <c r="D10338" s="6" t="s">
        <v>52389</v>
      </c>
      <c r="E10338" s="5" t="s">
        <v>52121</v>
      </c>
      <c r="F10338" s="5" t="s">
        <v>52121</v>
      </c>
      <c r="G10338" s="6" t="s">
        <v>52390</v>
      </c>
      <c r="H10338" s="5" t="s">
        <v>52391</v>
      </c>
      <c r="I10338" s="8" t="s">
        <v>52392</v>
      </c>
      <c r="J10338" s="5" t="s">
        <v>108</v>
      </c>
      <c r="K10338" s="5" t="s">
        <v>1162</v>
      </c>
    </row>
    <row r="10339">
      <c r="A10339" s="4">
        <v>875.0</v>
      </c>
      <c r="B10339" s="5" t="s">
        <v>52393</v>
      </c>
      <c r="C10339" s="5" t="s">
        <v>52394</v>
      </c>
      <c r="D10339" s="6" t="s">
        <v>52368</v>
      </c>
      <c r="E10339" s="5" t="s">
        <v>52369</v>
      </c>
      <c r="F10339" s="5" t="s">
        <v>52121</v>
      </c>
      <c r="G10339" s="6" t="s">
        <v>52395</v>
      </c>
      <c r="H10339" s="5" t="s">
        <v>52396</v>
      </c>
      <c r="I10339" s="8" t="s">
        <v>52397</v>
      </c>
      <c r="J10339" s="5" t="s">
        <v>42</v>
      </c>
      <c r="K10339" s="5" t="s">
        <v>764</v>
      </c>
    </row>
    <row r="10340">
      <c r="A10340" s="4">
        <v>874.0</v>
      </c>
      <c r="B10340" s="5" t="s">
        <v>52398</v>
      </c>
      <c r="C10340" s="5" t="s">
        <v>52399</v>
      </c>
      <c r="D10340" s="6" t="s">
        <v>52389</v>
      </c>
      <c r="E10340" s="5" t="s">
        <v>52121</v>
      </c>
      <c r="F10340" s="5" t="s">
        <v>52121</v>
      </c>
      <c r="G10340" s="6" t="s">
        <v>52400</v>
      </c>
      <c r="H10340" s="5" t="s">
        <v>52401</v>
      </c>
      <c r="I10340" s="8" t="s">
        <v>52402</v>
      </c>
      <c r="J10340" s="5" t="s">
        <v>51</v>
      </c>
      <c r="K10340" s="5" t="s">
        <v>1446</v>
      </c>
    </row>
    <row r="10341">
      <c r="A10341" s="4">
        <v>873.0</v>
      </c>
      <c r="B10341" s="5" t="s">
        <v>52403</v>
      </c>
      <c r="C10341" s="5" t="s">
        <v>52404</v>
      </c>
      <c r="D10341" s="6" t="s">
        <v>52299</v>
      </c>
      <c r="E10341" s="5" t="s">
        <v>52121</v>
      </c>
      <c r="F10341" s="5" t="s">
        <v>52121</v>
      </c>
      <c r="G10341" s="6" t="s">
        <v>52405</v>
      </c>
      <c r="H10341" s="7" t="s">
        <v>52406</v>
      </c>
      <c r="I10341" s="13" t="s">
        <v>439</v>
      </c>
      <c r="J10341" s="5" t="s">
        <v>108</v>
      </c>
      <c r="K10341" s="5" t="s">
        <v>5641</v>
      </c>
    </row>
    <row r="10342">
      <c r="A10342" s="4">
        <v>872.0</v>
      </c>
      <c r="B10342" s="5" t="s">
        <v>52407</v>
      </c>
      <c r="C10342" s="5" t="s">
        <v>52408</v>
      </c>
      <c r="D10342" s="6" t="s">
        <v>52324</v>
      </c>
      <c r="E10342" s="5" t="s">
        <v>52121</v>
      </c>
      <c r="F10342" s="5" t="s">
        <v>52121</v>
      </c>
      <c r="G10342" s="6" t="s">
        <v>52409</v>
      </c>
      <c r="H10342" s="7" t="s">
        <v>52410</v>
      </c>
      <c r="I10342" s="13" t="s">
        <v>52411</v>
      </c>
      <c r="J10342" s="5" t="s">
        <v>18</v>
      </c>
      <c r="K10342" s="5" t="s">
        <v>5641</v>
      </c>
    </row>
    <row r="10343">
      <c r="A10343" s="4">
        <v>871.0</v>
      </c>
      <c r="B10343" s="5" t="s">
        <v>52412</v>
      </c>
      <c r="C10343" s="5" t="s">
        <v>52413</v>
      </c>
      <c r="D10343" s="6" t="s">
        <v>52383</v>
      </c>
      <c r="E10343" s="5" t="s">
        <v>52121</v>
      </c>
      <c r="F10343" s="5" t="s">
        <v>52121</v>
      </c>
      <c r="G10343" s="6" t="s">
        <v>52414</v>
      </c>
      <c r="H10343" s="5" t="s">
        <v>52415</v>
      </c>
      <c r="I10343" s="8" t="s">
        <v>52416</v>
      </c>
      <c r="J10343" s="5" t="s">
        <v>18</v>
      </c>
      <c r="K10343" s="5" t="s">
        <v>906</v>
      </c>
    </row>
    <row r="10344">
      <c r="A10344" s="4">
        <v>870.0</v>
      </c>
      <c r="B10344" s="5" t="s">
        <v>52417</v>
      </c>
      <c r="C10344" s="5" t="s">
        <v>52418</v>
      </c>
      <c r="D10344" s="6" t="s">
        <v>52299</v>
      </c>
      <c r="E10344" s="5" t="s">
        <v>52121</v>
      </c>
      <c r="F10344" s="5" t="s">
        <v>52121</v>
      </c>
      <c r="G10344" s="6" t="s">
        <v>52419</v>
      </c>
      <c r="H10344" s="25" t="s">
        <v>52420</v>
      </c>
      <c r="I10344" s="13" t="s">
        <v>439</v>
      </c>
      <c r="J10344" s="5" t="s">
        <v>18</v>
      </c>
      <c r="K10344" s="5" t="s">
        <v>2119</v>
      </c>
    </row>
    <row r="10345">
      <c r="A10345" s="4">
        <v>869.0</v>
      </c>
      <c r="B10345" s="5" t="s">
        <v>52421</v>
      </c>
      <c r="C10345" s="5" t="s">
        <v>52422</v>
      </c>
      <c r="D10345" s="6" t="s">
        <v>52368</v>
      </c>
      <c r="E10345" s="5" t="s">
        <v>52369</v>
      </c>
      <c r="F10345" s="5" t="s">
        <v>52121</v>
      </c>
      <c r="G10345" s="6" t="s">
        <v>52423</v>
      </c>
      <c r="H10345" s="7" t="s">
        <v>52424</v>
      </c>
      <c r="I10345" s="13" t="s">
        <v>52425</v>
      </c>
      <c r="J10345" s="5" t="s">
        <v>93</v>
      </c>
      <c r="K10345" s="5" t="s">
        <v>15624</v>
      </c>
    </row>
    <row r="10346">
      <c r="A10346" s="4">
        <v>868.0</v>
      </c>
      <c r="B10346" s="5" t="s">
        <v>52426</v>
      </c>
      <c r="C10346" s="5" t="s">
        <v>52427</v>
      </c>
      <c r="D10346" s="6" t="s">
        <v>52428</v>
      </c>
      <c r="E10346" s="5" t="s">
        <v>52429</v>
      </c>
      <c r="F10346" s="5" t="s">
        <v>52121</v>
      </c>
      <c r="G10346" s="6" t="s">
        <v>52430</v>
      </c>
      <c r="H10346" s="7" t="s">
        <v>52431</v>
      </c>
      <c r="I10346" s="13" t="s">
        <v>52432</v>
      </c>
      <c r="J10346" s="5" t="s">
        <v>18</v>
      </c>
      <c r="K10346" s="5" t="s">
        <v>553</v>
      </c>
    </row>
    <row r="10347">
      <c r="A10347" s="4">
        <v>867.0</v>
      </c>
      <c r="B10347" s="5" t="s">
        <v>52433</v>
      </c>
      <c r="C10347" s="5" t="s">
        <v>52434</v>
      </c>
      <c r="D10347" s="6" t="s">
        <v>52435</v>
      </c>
      <c r="E10347" s="5" t="s">
        <v>52436</v>
      </c>
      <c r="F10347" s="5" t="s">
        <v>52121</v>
      </c>
      <c r="G10347" s="6" t="s">
        <v>52437</v>
      </c>
      <c r="H10347" s="25" t="s">
        <v>52438</v>
      </c>
      <c r="I10347" s="13" t="s">
        <v>52439</v>
      </c>
      <c r="J10347" s="5" t="s">
        <v>93</v>
      </c>
      <c r="K10347" s="5" t="s">
        <v>308</v>
      </c>
    </row>
    <row r="10348">
      <c r="A10348" s="4">
        <v>866.0</v>
      </c>
      <c r="B10348" s="5" t="s">
        <v>52440</v>
      </c>
      <c r="C10348" s="5" t="s">
        <v>52441</v>
      </c>
      <c r="D10348" s="6" t="s">
        <v>52442</v>
      </c>
      <c r="E10348" s="5" t="s">
        <v>52443</v>
      </c>
      <c r="F10348" s="5" t="s">
        <v>52121</v>
      </c>
      <c r="G10348" s="6" t="s">
        <v>52444</v>
      </c>
      <c r="H10348" s="5" t="s">
        <v>52445</v>
      </c>
      <c r="I10348" s="8" t="s">
        <v>52446</v>
      </c>
      <c r="J10348" s="5" t="s">
        <v>93</v>
      </c>
      <c r="K10348" s="5" t="s">
        <v>375</v>
      </c>
    </row>
    <row r="10349">
      <c r="A10349" s="4">
        <v>863.0</v>
      </c>
      <c r="B10349" s="5" t="s">
        <v>52447</v>
      </c>
      <c r="C10349" s="5" t="s">
        <v>52448</v>
      </c>
      <c r="D10349" s="6" t="s">
        <v>52442</v>
      </c>
      <c r="E10349" s="5" t="s">
        <v>52443</v>
      </c>
      <c r="F10349" s="5" t="s">
        <v>52121</v>
      </c>
      <c r="G10349" s="6" t="s">
        <v>52444</v>
      </c>
      <c r="H10349" s="5" t="s">
        <v>52449</v>
      </c>
      <c r="I10349" s="9" t="s">
        <v>52450</v>
      </c>
      <c r="J10349" s="5" t="s">
        <v>93</v>
      </c>
      <c r="K10349" s="5" t="s">
        <v>375</v>
      </c>
    </row>
    <row r="10350">
      <c r="A10350" s="4">
        <v>865.0</v>
      </c>
      <c r="B10350" s="5" t="s">
        <v>52451</v>
      </c>
      <c r="C10350" s="5" t="s">
        <v>52452</v>
      </c>
      <c r="D10350" s="6" t="s">
        <v>52442</v>
      </c>
      <c r="E10350" s="5" t="s">
        <v>52443</v>
      </c>
      <c r="F10350" s="5" t="s">
        <v>52121</v>
      </c>
      <c r="G10350" s="6" t="s">
        <v>52444</v>
      </c>
      <c r="H10350" s="5" t="s">
        <v>52453</v>
      </c>
      <c r="I10350" s="8" t="s">
        <v>52446</v>
      </c>
      <c r="J10350" s="5" t="s">
        <v>42</v>
      </c>
      <c r="K10350" s="5" t="s">
        <v>975</v>
      </c>
    </row>
    <row r="10351">
      <c r="A10351" s="4">
        <v>864.0</v>
      </c>
      <c r="B10351" s="5" t="s">
        <v>52451</v>
      </c>
      <c r="C10351" s="5" t="s">
        <v>52454</v>
      </c>
      <c r="D10351" s="6" t="s">
        <v>52442</v>
      </c>
      <c r="E10351" s="5" t="s">
        <v>52443</v>
      </c>
      <c r="F10351" s="5" t="s">
        <v>52121</v>
      </c>
      <c r="G10351" s="6" t="s">
        <v>52444</v>
      </c>
      <c r="H10351" s="5" t="s">
        <v>52453</v>
      </c>
      <c r="I10351" s="9" t="s">
        <v>52455</v>
      </c>
      <c r="J10351" s="5" t="s">
        <v>18</v>
      </c>
      <c r="K10351" s="5" t="s">
        <v>201</v>
      </c>
    </row>
    <row r="10352">
      <c r="A10352" s="4">
        <v>862.0</v>
      </c>
      <c r="B10352" s="5" t="s">
        <v>52456</v>
      </c>
      <c r="C10352" s="5" t="s">
        <v>52457</v>
      </c>
      <c r="D10352" s="6" t="s">
        <v>52458</v>
      </c>
      <c r="E10352" s="5" t="s">
        <v>52456</v>
      </c>
      <c r="F10352" s="5" t="s">
        <v>52121</v>
      </c>
      <c r="G10352" s="6" t="s">
        <v>52459</v>
      </c>
      <c r="H10352" s="5" t="s">
        <v>52460</v>
      </c>
      <c r="I10352" s="8" t="s">
        <v>52461</v>
      </c>
      <c r="J10352" s="5" t="s">
        <v>18</v>
      </c>
      <c r="K10352" s="5" t="s">
        <v>5931</v>
      </c>
    </row>
    <row r="10353">
      <c r="A10353" s="4">
        <v>861.0</v>
      </c>
      <c r="B10353" s="5" t="s">
        <v>52462</v>
      </c>
      <c r="C10353" s="5" t="s">
        <v>52463</v>
      </c>
      <c r="D10353" s="6" t="s">
        <v>52458</v>
      </c>
      <c r="E10353" s="5" t="s">
        <v>52456</v>
      </c>
      <c r="F10353" s="5" t="s">
        <v>52121</v>
      </c>
      <c r="G10353" s="6" t="s">
        <v>52464</v>
      </c>
      <c r="H10353" s="7" t="s">
        <v>52465</v>
      </c>
      <c r="I10353" s="8" t="str">
        <f>LOWER(SUBSTITUTE(SUBSTITUTE(SUBSTITUTE(SUBSTITUTE(SUBSTITUTE(SUBSTITUTE(SUBSTITUTE(B10353,"S.L.",""),"SL",""),"S.A.",""),"SA","")," ",""),".",""),",",""))&amp;".com"</f>
        <v>hostalrestaurantecamarino.com</v>
      </c>
      <c r="J10353" s="5" t="s">
        <v>42</v>
      </c>
      <c r="K10353" s="5" t="s">
        <v>578</v>
      </c>
    </row>
    <row r="10354">
      <c r="A10354" s="4">
        <v>860.0</v>
      </c>
      <c r="B10354" s="5" t="s">
        <v>52466</v>
      </c>
      <c r="C10354" s="5" t="s">
        <v>52467</v>
      </c>
      <c r="D10354" s="6" t="s">
        <v>52468</v>
      </c>
      <c r="E10354" s="5" t="s">
        <v>52456</v>
      </c>
      <c r="F10354" s="5" t="s">
        <v>52121</v>
      </c>
      <c r="G10354" s="6" t="s">
        <v>52469</v>
      </c>
      <c r="H10354" s="7" t="s">
        <v>52470</v>
      </c>
      <c r="I10354" s="13" t="s">
        <v>52471</v>
      </c>
      <c r="J10354" s="5" t="s">
        <v>93</v>
      </c>
      <c r="K10354" s="5" t="s">
        <v>308</v>
      </c>
    </row>
    <row r="10355">
      <c r="A10355" s="4">
        <v>859.0</v>
      </c>
      <c r="B10355" s="5" t="s">
        <v>52472</v>
      </c>
      <c r="C10355" s="5" t="s">
        <v>37993</v>
      </c>
      <c r="D10355" s="6" t="s">
        <v>52468</v>
      </c>
      <c r="E10355" s="5" t="s">
        <v>52456</v>
      </c>
      <c r="F10355" s="5" t="s">
        <v>52121</v>
      </c>
      <c r="G10355" s="6" t="s">
        <v>52473</v>
      </c>
      <c r="H10355" s="25" t="s">
        <v>52474</v>
      </c>
      <c r="I10355" s="13" t="s">
        <v>52475</v>
      </c>
      <c r="J10355" s="5" t="s">
        <v>108</v>
      </c>
      <c r="K10355" s="5" t="s">
        <v>7591</v>
      </c>
    </row>
    <row r="10356">
      <c r="A10356" s="4">
        <v>858.0</v>
      </c>
      <c r="B10356" s="5" t="s">
        <v>52476</v>
      </c>
      <c r="C10356" s="5" t="s">
        <v>52477</v>
      </c>
      <c r="D10356" s="6" t="s">
        <v>52478</v>
      </c>
      <c r="E10356" s="5" t="s">
        <v>52456</v>
      </c>
      <c r="F10356" s="5" t="s">
        <v>52121</v>
      </c>
      <c r="G10356" s="6" t="s">
        <v>52479</v>
      </c>
      <c r="H10356" s="5" t="s">
        <v>52480</v>
      </c>
      <c r="I10356" s="8" t="s">
        <v>52481</v>
      </c>
      <c r="J10356" s="5" t="s">
        <v>93</v>
      </c>
      <c r="K10356" s="5" t="s">
        <v>3802</v>
      </c>
    </row>
    <row r="10357">
      <c r="A10357" s="4">
        <v>857.0</v>
      </c>
      <c r="B10357" s="5" t="s">
        <v>52482</v>
      </c>
      <c r="C10357" s="5" t="s">
        <v>52483</v>
      </c>
      <c r="D10357" s="6" t="s">
        <v>52484</v>
      </c>
      <c r="E10357" s="5" t="s">
        <v>52485</v>
      </c>
      <c r="F10357" s="5" t="s">
        <v>52121</v>
      </c>
      <c r="G10357" s="6" t="s">
        <v>52486</v>
      </c>
      <c r="H10357" s="5" t="s">
        <v>52487</v>
      </c>
      <c r="I10357" s="8" t="s">
        <v>52488</v>
      </c>
      <c r="J10357" s="5" t="s">
        <v>42</v>
      </c>
      <c r="K10357" s="4" t="s">
        <v>42</v>
      </c>
    </row>
    <row r="10358">
      <c r="A10358" s="4">
        <v>856.0</v>
      </c>
      <c r="B10358" s="5" t="s">
        <v>7535</v>
      </c>
      <c r="C10358" s="5" t="s">
        <v>52489</v>
      </c>
      <c r="D10358" s="6" t="s">
        <v>52484</v>
      </c>
      <c r="E10358" s="5" t="s">
        <v>52485</v>
      </c>
      <c r="F10358" s="5" t="s">
        <v>52121</v>
      </c>
      <c r="G10358" s="6" t="s">
        <v>52490</v>
      </c>
      <c r="H10358" s="5" t="s">
        <v>52491</v>
      </c>
      <c r="I10358" s="8" t="s">
        <v>52492</v>
      </c>
      <c r="J10358" s="5" t="s">
        <v>42</v>
      </c>
      <c r="K10358" s="5" t="s">
        <v>679</v>
      </c>
    </row>
    <row r="10359">
      <c r="A10359" s="4">
        <v>855.0</v>
      </c>
      <c r="B10359" s="5" t="s">
        <v>52493</v>
      </c>
      <c r="C10359" s="5" t="s">
        <v>52494</v>
      </c>
      <c r="D10359" s="6" t="s">
        <v>52495</v>
      </c>
      <c r="E10359" s="5" t="s">
        <v>52496</v>
      </c>
      <c r="F10359" s="5" t="s">
        <v>52121</v>
      </c>
      <c r="G10359" s="6" t="s">
        <v>52497</v>
      </c>
      <c r="H10359" s="5" t="s">
        <v>52498</v>
      </c>
      <c r="I10359" s="8" t="s">
        <v>52499</v>
      </c>
      <c r="J10359" s="5" t="s">
        <v>93</v>
      </c>
      <c r="K10359" s="5" t="s">
        <v>152</v>
      </c>
    </row>
    <row r="10360">
      <c r="A10360" s="4">
        <v>854.0</v>
      </c>
      <c r="B10360" s="5" t="s">
        <v>52500</v>
      </c>
      <c r="C10360" s="5" t="s">
        <v>52501</v>
      </c>
      <c r="D10360" s="6" t="s">
        <v>52162</v>
      </c>
      <c r="E10360" s="5" t="s">
        <v>52175</v>
      </c>
      <c r="F10360" s="5" t="s">
        <v>52121</v>
      </c>
      <c r="G10360" s="6" t="s">
        <v>52502</v>
      </c>
      <c r="H10360" s="7" t="s">
        <v>52503</v>
      </c>
      <c r="I10360" s="8" t="str">
        <f>LOWER(SUBSTITUTE(SUBSTITUTE(SUBSTITUTE(SUBSTITUTE(SUBSTITUTE(SUBSTITUTE(SUBSTITUTE(B10360,"S.L.",""),"SL",""),"S.A.",""),"SA","")," ",""),".",""),",",""))&amp;".com"</f>
        <v>alejandromujicamenendez.com</v>
      </c>
      <c r="J10360" s="5" t="s">
        <v>93</v>
      </c>
      <c r="K10360" s="4" t="s">
        <v>42</v>
      </c>
    </row>
    <row r="10361">
      <c r="A10361" s="4">
        <v>853.0</v>
      </c>
      <c r="B10361" s="5" t="s">
        <v>52504</v>
      </c>
      <c r="C10361" s="5" t="s">
        <v>52505</v>
      </c>
      <c r="D10361" s="6" t="s">
        <v>52506</v>
      </c>
      <c r="E10361" s="5" t="s">
        <v>52507</v>
      </c>
      <c r="F10361" s="5" t="s">
        <v>52121</v>
      </c>
      <c r="G10361" s="6" t="s">
        <v>52508</v>
      </c>
      <c r="H10361" s="5" t="s">
        <v>52509</v>
      </c>
      <c r="I10361" s="8" t="s">
        <v>52510</v>
      </c>
      <c r="J10361" s="5" t="s">
        <v>93</v>
      </c>
      <c r="K10361" s="5" t="s">
        <v>19</v>
      </c>
    </row>
    <row r="10362">
      <c r="A10362" s="4">
        <v>852.0</v>
      </c>
      <c r="B10362" s="5" t="s">
        <v>52511</v>
      </c>
      <c r="C10362" s="5" t="s">
        <v>52512</v>
      </c>
      <c r="D10362" s="6" t="s">
        <v>52513</v>
      </c>
      <c r="E10362" s="5" t="s">
        <v>52514</v>
      </c>
      <c r="F10362" s="5" t="s">
        <v>52121</v>
      </c>
      <c r="G10362" s="6" t="s">
        <v>52515</v>
      </c>
      <c r="H10362" s="25" t="s">
        <v>52516</v>
      </c>
      <c r="I10362" s="13" t="s">
        <v>52517</v>
      </c>
      <c r="J10362" s="5" t="s">
        <v>93</v>
      </c>
      <c r="K10362" s="5" t="s">
        <v>260</v>
      </c>
    </row>
    <row r="10363">
      <c r="A10363" s="4">
        <v>851.0</v>
      </c>
      <c r="B10363" s="5" t="s">
        <v>52518</v>
      </c>
      <c r="C10363" s="5" t="s">
        <v>52519</v>
      </c>
      <c r="D10363" s="6" t="s">
        <v>52162</v>
      </c>
      <c r="E10363" s="5" t="s">
        <v>52163</v>
      </c>
      <c r="F10363" s="5" t="s">
        <v>52121</v>
      </c>
      <c r="G10363" s="6" t="s">
        <v>52520</v>
      </c>
      <c r="H10363" s="5" t="s">
        <v>52521</v>
      </c>
      <c r="I10363" s="8" t="s">
        <v>52522</v>
      </c>
      <c r="J10363" s="5" t="s">
        <v>93</v>
      </c>
      <c r="K10363" s="4" t="s">
        <v>42</v>
      </c>
    </row>
    <row r="10364">
      <c r="A10364" s="4">
        <v>850.0</v>
      </c>
      <c r="B10364" s="5" t="s">
        <v>52523</v>
      </c>
      <c r="C10364" s="5" t="s">
        <v>52524</v>
      </c>
      <c r="D10364" s="6" t="s">
        <v>52525</v>
      </c>
      <c r="E10364" s="5" t="s">
        <v>52526</v>
      </c>
      <c r="F10364" s="5" t="s">
        <v>52121</v>
      </c>
      <c r="G10364" s="6" t="s">
        <v>52527</v>
      </c>
      <c r="H10364" s="7" t="s">
        <v>52528</v>
      </c>
      <c r="I10364" s="8" t="str">
        <f>LOWER(SUBSTITUTE(SUBSTITUTE(SUBSTITUTE(SUBSTITUTE(SUBSTITUTE(SUBSTITUTE(SUBSTITUTE(B10364,"S.L.",""),"SL",""),"S.A.",""),"SA","")," ",""),".",""),",",""))&amp;".com"</f>
        <v>podaabuelomario.com</v>
      </c>
      <c r="J10364" s="5" t="s">
        <v>42</v>
      </c>
      <c r="K10364" s="5" t="s">
        <v>839</v>
      </c>
    </row>
    <row r="10365">
      <c r="A10365" s="4">
        <v>849.0</v>
      </c>
      <c r="B10365" s="5" t="s">
        <v>52529</v>
      </c>
      <c r="C10365" s="5" t="s">
        <v>52530</v>
      </c>
      <c r="D10365" s="6" t="s">
        <v>52531</v>
      </c>
      <c r="E10365" s="5" t="s">
        <v>52532</v>
      </c>
      <c r="F10365" s="5" t="s">
        <v>52121</v>
      </c>
      <c r="G10365" s="6" t="s">
        <v>52533</v>
      </c>
      <c r="H10365" s="5" t="s">
        <v>52534</v>
      </c>
      <c r="I10365" s="9" t="s">
        <v>52535</v>
      </c>
      <c r="J10365" s="5" t="s">
        <v>42</v>
      </c>
      <c r="K10365" s="5" t="s">
        <v>19</v>
      </c>
    </row>
    <row r="10366">
      <c r="A10366" s="4">
        <v>848.0</v>
      </c>
      <c r="B10366" s="5" t="s">
        <v>52536</v>
      </c>
      <c r="C10366" s="5" t="s">
        <v>52537</v>
      </c>
      <c r="D10366" s="6" t="s">
        <v>52305</v>
      </c>
      <c r="E10366" s="5" t="s">
        <v>52293</v>
      </c>
      <c r="F10366" s="5" t="s">
        <v>52121</v>
      </c>
      <c r="G10366" s="6" t="s">
        <v>52538</v>
      </c>
      <c r="H10366" s="5" t="s">
        <v>52539</v>
      </c>
      <c r="I10366" s="8" t="s">
        <v>493</v>
      </c>
      <c r="J10366" s="5" t="s">
        <v>108</v>
      </c>
      <c r="K10366" s="5" t="s">
        <v>18216</v>
      </c>
    </row>
    <row r="10367">
      <c r="A10367" s="4">
        <v>12233.0</v>
      </c>
      <c r="B10367" s="5" t="s">
        <v>52540</v>
      </c>
      <c r="C10367" s="5" t="s">
        <v>52541</v>
      </c>
      <c r="D10367" s="6" t="s">
        <v>52168</v>
      </c>
      <c r="E10367" s="5" t="s">
        <v>52163</v>
      </c>
      <c r="F10367" s="5" t="s">
        <v>52121</v>
      </c>
      <c r="G10367" s="12" t="s">
        <v>52542</v>
      </c>
      <c r="H10367" s="4" t="s">
        <v>52543</v>
      </c>
      <c r="I10367" s="8" t="s">
        <v>52544</v>
      </c>
      <c r="J10367" s="5" t="s">
        <v>42</v>
      </c>
      <c r="K10367" s="5" t="s">
        <v>553</v>
      </c>
    </row>
    <row r="10368">
      <c r="A10368" s="4">
        <v>12240.0</v>
      </c>
      <c r="B10368" s="5" t="s">
        <v>52545</v>
      </c>
      <c r="C10368" s="5" t="s">
        <v>52546</v>
      </c>
      <c r="D10368" s="6" t="s">
        <v>52547</v>
      </c>
      <c r="E10368" s="5" t="s">
        <v>52548</v>
      </c>
      <c r="F10368" s="5" t="s">
        <v>52121</v>
      </c>
      <c r="G10368" s="12" t="s">
        <v>52549</v>
      </c>
      <c r="H10368" s="5" t="s">
        <v>52550</v>
      </c>
      <c r="I10368" s="8" t="s">
        <v>52551</v>
      </c>
      <c r="J10368" s="5" t="s">
        <v>108</v>
      </c>
      <c r="K10368" s="5" t="s">
        <v>233</v>
      </c>
    </row>
    <row r="10369">
      <c r="A10369" s="4">
        <v>12238.0</v>
      </c>
      <c r="B10369" s="5" t="s">
        <v>52552</v>
      </c>
      <c r="C10369" s="5" t="s">
        <v>52553</v>
      </c>
      <c r="D10369" s="6" t="s">
        <v>52468</v>
      </c>
      <c r="E10369" s="5" t="s">
        <v>52456</v>
      </c>
      <c r="F10369" s="5" t="s">
        <v>52121</v>
      </c>
      <c r="G10369" s="12" t="s">
        <v>52554</v>
      </c>
      <c r="H10369" s="5" t="s">
        <v>52555</v>
      </c>
      <c r="I10369" s="8" t="s">
        <v>52556</v>
      </c>
      <c r="J10369" s="5" t="s">
        <v>42</v>
      </c>
      <c r="K10369" s="5" t="s">
        <v>170</v>
      </c>
    </row>
    <row r="10370">
      <c r="A10370" s="4">
        <v>847.0</v>
      </c>
      <c r="B10370" s="5" t="s">
        <v>52557</v>
      </c>
      <c r="C10370" s="5" t="s">
        <v>52558</v>
      </c>
      <c r="D10370" s="6" t="s">
        <v>52559</v>
      </c>
      <c r="E10370" s="5" t="s">
        <v>52560</v>
      </c>
      <c r="F10370" s="5" t="s">
        <v>48034</v>
      </c>
      <c r="G10370" s="6" t="s">
        <v>52561</v>
      </c>
      <c r="H10370" s="5" t="s">
        <v>52562</v>
      </c>
      <c r="I10370" s="8" t="s">
        <v>52563</v>
      </c>
      <c r="J10370" s="5" t="s">
        <v>18</v>
      </c>
      <c r="K10370" s="5" t="s">
        <v>109</v>
      </c>
    </row>
    <row r="10371">
      <c r="A10371" s="4">
        <v>846.0</v>
      </c>
      <c r="B10371" s="5" t="s">
        <v>52564</v>
      </c>
      <c r="C10371" s="5" t="s">
        <v>52565</v>
      </c>
      <c r="D10371" s="6" t="s">
        <v>52566</v>
      </c>
      <c r="E10371" s="5" t="s">
        <v>52567</v>
      </c>
      <c r="F10371" s="5" t="s">
        <v>48034</v>
      </c>
      <c r="G10371" s="6" t="s">
        <v>52568</v>
      </c>
      <c r="H10371" s="5" t="s">
        <v>52569</v>
      </c>
      <c r="I10371" s="9" t="s">
        <v>52570</v>
      </c>
      <c r="J10371" s="5" t="s">
        <v>42</v>
      </c>
      <c r="K10371" s="5" t="s">
        <v>553</v>
      </c>
    </row>
    <row r="10372">
      <c r="A10372" s="4">
        <v>845.0</v>
      </c>
      <c r="B10372" s="5" t="s">
        <v>52571</v>
      </c>
      <c r="C10372" s="5" t="s">
        <v>52572</v>
      </c>
      <c r="D10372" s="6" t="s">
        <v>52573</v>
      </c>
      <c r="E10372" s="5" t="s">
        <v>52574</v>
      </c>
      <c r="F10372" s="5" t="s">
        <v>48034</v>
      </c>
      <c r="G10372" s="6" t="s">
        <v>52575</v>
      </c>
      <c r="H10372" s="5" t="s">
        <v>52576</v>
      </c>
      <c r="I10372" s="9" t="s">
        <v>52577</v>
      </c>
      <c r="J10372" s="5" t="s">
        <v>51</v>
      </c>
      <c r="K10372" s="5" t="s">
        <v>294</v>
      </c>
    </row>
    <row r="10373">
      <c r="A10373" s="4">
        <v>844.0</v>
      </c>
      <c r="B10373" s="5" t="s">
        <v>52578</v>
      </c>
      <c r="C10373" s="5" t="s">
        <v>52579</v>
      </c>
      <c r="D10373" s="6" t="s">
        <v>52580</v>
      </c>
      <c r="E10373" s="5" t="s">
        <v>52581</v>
      </c>
      <c r="F10373" s="5" t="s">
        <v>48034</v>
      </c>
      <c r="G10373" s="6" t="s">
        <v>52582</v>
      </c>
      <c r="H10373" s="7" t="s">
        <v>52583</v>
      </c>
      <c r="I10373" s="8" t="str">
        <f t="shared" ref="I10373:I10374" si="129">LOWER(SUBSTITUTE(SUBSTITUTE(SUBSTITUTE(SUBSTITUTE(SUBSTITUTE(SUBSTITUTE(SUBSTITUTE(B10373,"S.L.",""),"SL",""),"S.A.",""),"SA","")," ",""),".",""),",",""))&amp;".com"</f>
        <v>miradordeltietar.com</v>
      </c>
      <c r="J10373" s="5" t="s">
        <v>42</v>
      </c>
      <c r="K10373" s="5" t="s">
        <v>2456</v>
      </c>
    </row>
    <row r="10374">
      <c r="A10374" s="4">
        <v>843.0</v>
      </c>
      <c r="B10374" s="5" t="s">
        <v>52584</v>
      </c>
      <c r="C10374" s="5" t="s">
        <v>52585</v>
      </c>
      <c r="D10374" s="6" t="s">
        <v>52586</v>
      </c>
      <c r="E10374" s="5" t="s">
        <v>52587</v>
      </c>
      <c r="F10374" s="5" t="s">
        <v>48034</v>
      </c>
      <c r="G10374" s="6" t="s">
        <v>52588</v>
      </c>
      <c r="H10374" s="7" t="s">
        <v>52589</v>
      </c>
      <c r="I10374" s="8" t="str">
        <f t="shared" si="129"/>
        <v>elrinconcitodegredos.com</v>
      </c>
      <c r="J10374" s="5" t="s">
        <v>463</v>
      </c>
      <c r="K10374" s="5" t="s">
        <v>170</v>
      </c>
    </row>
    <row r="10375">
      <c r="A10375" s="4">
        <v>842.0</v>
      </c>
      <c r="B10375" s="5" t="s">
        <v>52590</v>
      </c>
      <c r="C10375" s="5" t="s">
        <v>52591</v>
      </c>
      <c r="D10375" s="6" t="s">
        <v>52586</v>
      </c>
      <c r="E10375" s="5" t="s">
        <v>52587</v>
      </c>
      <c r="F10375" s="5" t="s">
        <v>48034</v>
      </c>
      <c r="G10375" s="6" t="s">
        <v>52592</v>
      </c>
      <c r="H10375" s="5" t="s">
        <v>52593</v>
      </c>
      <c r="I10375" s="9" t="s">
        <v>52594</v>
      </c>
      <c r="J10375" s="5" t="s">
        <v>42</v>
      </c>
      <c r="K10375" s="5" t="s">
        <v>233</v>
      </c>
    </row>
    <row r="10376">
      <c r="A10376" s="4">
        <v>841.0</v>
      </c>
      <c r="B10376" s="5" t="s">
        <v>52595</v>
      </c>
      <c r="C10376" s="5" t="s">
        <v>52596</v>
      </c>
      <c r="D10376" s="6" t="s">
        <v>52586</v>
      </c>
      <c r="E10376" s="5" t="s">
        <v>52587</v>
      </c>
      <c r="F10376" s="5" t="s">
        <v>48034</v>
      </c>
      <c r="G10376" s="6" t="s">
        <v>52597</v>
      </c>
      <c r="H10376" s="7" t="s">
        <v>52598</v>
      </c>
      <c r="I10376" s="8" t="str">
        <f>LOWER(SUBSTITUTE(SUBSTITUTE(SUBSTITUTE(SUBSTITUTE(SUBSTITUTE(SUBSTITUTE(SUBSTITUTE(B10376,"S.L.",""),"SL",""),"S.A.",""),"SA","")," ",""),".",""),",",""))&amp;".com"</f>
        <v>cachato.com</v>
      </c>
      <c r="J10376" s="5" t="s">
        <v>42</v>
      </c>
      <c r="K10376" s="5" t="s">
        <v>115</v>
      </c>
    </row>
    <row r="10377">
      <c r="A10377" s="4">
        <v>840.0</v>
      </c>
      <c r="B10377" s="5" t="s">
        <v>52599</v>
      </c>
      <c r="C10377" s="5" t="s">
        <v>52600</v>
      </c>
      <c r="D10377" s="6" t="s">
        <v>52601</v>
      </c>
      <c r="E10377" s="5" t="s">
        <v>48033</v>
      </c>
      <c r="F10377" s="5" t="s">
        <v>48034</v>
      </c>
      <c r="G10377" s="6" t="s">
        <v>52602</v>
      </c>
      <c r="H10377" s="5" t="s">
        <v>52603</v>
      </c>
      <c r="I10377" s="8" t="s">
        <v>52604</v>
      </c>
      <c r="J10377" s="5" t="s">
        <v>51</v>
      </c>
      <c r="K10377" s="5" t="s">
        <v>152</v>
      </c>
    </row>
    <row r="10378">
      <c r="A10378" s="4">
        <v>839.0</v>
      </c>
      <c r="B10378" s="5" t="s">
        <v>52605</v>
      </c>
      <c r="C10378" s="5" t="s">
        <v>52606</v>
      </c>
      <c r="D10378" s="6" t="s">
        <v>52601</v>
      </c>
      <c r="E10378" s="5" t="s">
        <v>48033</v>
      </c>
      <c r="F10378" s="5" t="s">
        <v>48034</v>
      </c>
      <c r="G10378" s="6" t="s">
        <v>52607</v>
      </c>
      <c r="H10378" s="5" t="s">
        <v>52608</v>
      </c>
      <c r="I10378" s="8" t="s">
        <v>52609</v>
      </c>
      <c r="J10378" s="5" t="s">
        <v>42</v>
      </c>
      <c r="K10378" s="5" t="s">
        <v>679</v>
      </c>
    </row>
    <row r="10379">
      <c r="A10379" s="4">
        <v>838.0</v>
      </c>
      <c r="B10379" s="5" t="s">
        <v>52610</v>
      </c>
      <c r="C10379" s="5" t="s">
        <v>52611</v>
      </c>
      <c r="D10379" s="6" t="s">
        <v>52601</v>
      </c>
      <c r="E10379" s="5" t="s">
        <v>48033</v>
      </c>
      <c r="F10379" s="5" t="s">
        <v>48034</v>
      </c>
      <c r="G10379" s="6" t="s">
        <v>52612</v>
      </c>
      <c r="H10379" s="5" t="s">
        <v>52613</v>
      </c>
      <c r="I10379" s="8" t="s">
        <v>52614</v>
      </c>
      <c r="J10379" s="5" t="s">
        <v>108</v>
      </c>
      <c r="K10379" s="5" t="s">
        <v>74</v>
      </c>
    </row>
    <row r="10380">
      <c r="A10380" s="4">
        <v>837.0</v>
      </c>
      <c r="B10380" s="5" t="s">
        <v>52615</v>
      </c>
      <c r="C10380" s="5" t="s">
        <v>52616</v>
      </c>
      <c r="D10380" s="6" t="s">
        <v>52617</v>
      </c>
      <c r="E10380" s="5" t="s">
        <v>52618</v>
      </c>
      <c r="F10380" s="5" t="s">
        <v>48034</v>
      </c>
      <c r="G10380" s="6" t="s">
        <v>52619</v>
      </c>
      <c r="H10380" s="7" t="s">
        <v>52620</v>
      </c>
      <c r="I10380" s="8" t="str">
        <f>LOWER(SUBSTITUTE(SUBSTITUTE(SUBSTITUTE(SUBSTITUTE(SUBSTITUTE(SUBSTITUTE(SUBSTITUTE(B10380,"S.L.",""),"SL",""),"S.A.",""),"SA","")," ",""),".",""),",",""))&amp;".com"</f>
        <v>losmolinillos.com</v>
      </c>
      <c r="J10380" s="5" t="s">
        <v>93</v>
      </c>
      <c r="K10380" s="5" t="s">
        <v>19</v>
      </c>
    </row>
    <row r="10381">
      <c r="A10381" s="4">
        <v>836.0</v>
      </c>
      <c r="B10381" s="5" t="s">
        <v>52621</v>
      </c>
      <c r="C10381" s="5" t="s">
        <v>52622</v>
      </c>
      <c r="D10381" s="6" t="s">
        <v>52623</v>
      </c>
      <c r="E10381" s="5" t="s">
        <v>52624</v>
      </c>
      <c r="F10381" s="5" t="s">
        <v>48034</v>
      </c>
      <c r="G10381" s="6" t="s">
        <v>52625</v>
      </c>
      <c r="H10381" s="5" t="s">
        <v>52626</v>
      </c>
      <c r="I10381" s="8" t="s">
        <v>52627</v>
      </c>
      <c r="J10381" s="5" t="s">
        <v>42</v>
      </c>
      <c r="K10381" s="4" t="s">
        <v>42</v>
      </c>
    </row>
    <row r="10382">
      <c r="A10382" s="4">
        <v>835.0</v>
      </c>
      <c r="B10382" s="5" t="s">
        <v>3165</v>
      </c>
      <c r="C10382" s="5" t="s">
        <v>52628</v>
      </c>
      <c r="D10382" s="6" t="s">
        <v>52623</v>
      </c>
      <c r="E10382" s="5" t="s">
        <v>52624</v>
      </c>
      <c r="F10382" s="5" t="s">
        <v>48034</v>
      </c>
      <c r="G10382" s="6" t="s">
        <v>52629</v>
      </c>
      <c r="H10382" s="7" t="s">
        <v>37857</v>
      </c>
      <c r="I10382" s="13" t="s">
        <v>52630</v>
      </c>
      <c r="J10382" s="5" t="s">
        <v>42</v>
      </c>
      <c r="K10382" s="5" t="s">
        <v>782</v>
      </c>
    </row>
    <row r="10383">
      <c r="A10383" s="4">
        <v>834.0</v>
      </c>
      <c r="B10383" s="5" t="s">
        <v>52631</v>
      </c>
      <c r="C10383" s="5" t="s">
        <v>52632</v>
      </c>
      <c r="D10383" s="6" t="s">
        <v>52633</v>
      </c>
      <c r="E10383" s="5" t="s">
        <v>48034</v>
      </c>
      <c r="F10383" s="5" t="s">
        <v>48034</v>
      </c>
      <c r="G10383" s="6" t="s">
        <v>52634</v>
      </c>
      <c r="H10383" s="5" t="s">
        <v>52635</v>
      </c>
      <c r="I10383" s="8" t="s">
        <v>32571</v>
      </c>
      <c r="J10383" s="5" t="s">
        <v>108</v>
      </c>
      <c r="K10383" s="5" t="s">
        <v>12282</v>
      </c>
    </row>
    <row r="10384">
      <c r="A10384" s="4">
        <v>832.0</v>
      </c>
      <c r="B10384" s="5" t="s">
        <v>52636</v>
      </c>
      <c r="C10384" s="5" t="s">
        <v>52632</v>
      </c>
      <c r="D10384" s="6" t="s">
        <v>52633</v>
      </c>
      <c r="E10384" s="5" t="s">
        <v>48034</v>
      </c>
      <c r="F10384" s="5" t="s">
        <v>48034</v>
      </c>
      <c r="G10384" s="6" t="s">
        <v>52637</v>
      </c>
      <c r="H10384" s="7" t="s">
        <v>52638</v>
      </c>
      <c r="I10384" s="4" t="str">
        <f>LOWER(SUBSTITUTE(SUBSTITUTE(SUBSTITUTE(SUBSTITUTE(SUBSTITUTE(SUBSTITUTE(SUBSTITUTE(B10384,"S.L.",""),"SL",""),"S.A.",""),"SA","")," ",""),".",""),",",""))&amp;".com"</f>
        <v>gabarróncb.com</v>
      </c>
      <c r="J10384" s="5" t="s">
        <v>42</v>
      </c>
      <c r="K10384" s="5" t="s">
        <v>170</v>
      </c>
    </row>
    <row r="10385">
      <c r="A10385" s="4">
        <v>833.0</v>
      </c>
      <c r="B10385" s="5" t="s">
        <v>52639</v>
      </c>
      <c r="C10385" s="5" t="s">
        <v>52640</v>
      </c>
      <c r="D10385" s="6" t="s">
        <v>52633</v>
      </c>
      <c r="E10385" s="5" t="s">
        <v>48034</v>
      </c>
      <c r="F10385" s="5" t="s">
        <v>48034</v>
      </c>
      <c r="G10385" s="6" t="s">
        <v>52637</v>
      </c>
      <c r="H10385" s="7" t="s">
        <v>52641</v>
      </c>
      <c r="I10385" s="13" t="s">
        <v>52642</v>
      </c>
      <c r="J10385" s="5" t="s">
        <v>108</v>
      </c>
      <c r="K10385" s="5" t="s">
        <v>115</v>
      </c>
    </row>
    <row r="10386">
      <c r="A10386" s="4">
        <v>831.0</v>
      </c>
      <c r="B10386" s="5" t="s">
        <v>52643</v>
      </c>
      <c r="C10386" s="5" t="s">
        <v>52632</v>
      </c>
      <c r="D10386" s="6" t="s">
        <v>52633</v>
      </c>
      <c r="E10386" s="5" t="s">
        <v>48034</v>
      </c>
      <c r="F10386" s="5" t="s">
        <v>48034</v>
      </c>
      <c r="G10386" s="6" t="s">
        <v>52644</v>
      </c>
      <c r="H10386" s="5" t="s">
        <v>52645</v>
      </c>
      <c r="I10386" s="9" t="s">
        <v>52646</v>
      </c>
      <c r="J10386" s="5" t="s">
        <v>232</v>
      </c>
      <c r="K10386" s="4" t="s">
        <v>42</v>
      </c>
    </row>
    <row r="10387">
      <c r="A10387" s="4">
        <v>830.0</v>
      </c>
      <c r="B10387" s="5" t="s">
        <v>52647</v>
      </c>
      <c r="C10387" s="5" t="s">
        <v>52648</v>
      </c>
      <c r="D10387" s="6" t="s">
        <v>52649</v>
      </c>
      <c r="E10387" s="5" t="s">
        <v>48034</v>
      </c>
      <c r="F10387" s="5" t="s">
        <v>48034</v>
      </c>
      <c r="G10387" s="6" t="s">
        <v>52650</v>
      </c>
      <c r="H10387" s="5" t="s">
        <v>52651</v>
      </c>
      <c r="I10387" s="8" t="s">
        <v>52652</v>
      </c>
      <c r="J10387" s="5" t="s">
        <v>51</v>
      </c>
      <c r="K10387" s="5" t="s">
        <v>280</v>
      </c>
    </row>
    <row r="10388">
      <c r="A10388" s="4">
        <v>829.0</v>
      </c>
      <c r="B10388" s="5" t="s">
        <v>52653</v>
      </c>
      <c r="C10388" s="5" t="s">
        <v>52654</v>
      </c>
      <c r="D10388" s="6" t="s">
        <v>52649</v>
      </c>
      <c r="E10388" s="5" t="s">
        <v>48034</v>
      </c>
      <c r="F10388" s="5" t="s">
        <v>48034</v>
      </c>
      <c r="G10388" s="6" t="s">
        <v>52655</v>
      </c>
      <c r="H10388" s="5" t="s">
        <v>52656</v>
      </c>
      <c r="I10388" s="8" t="s">
        <v>52657</v>
      </c>
      <c r="J10388" s="5" t="s">
        <v>51</v>
      </c>
      <c r="K10388" s="5" t="s">
        <v>52</v>
      </c>
    </row>
    <row r="10389">
      <c r="A10389" s="4">
        <v>828.0</v>
      </c>
      <c r="B10389" s="5" t="s">
        <v>52658</v>
      </c>
      <c r="C10389" s="5" t="s">
        <v>52659</v>
      </c>
      <c r="D10389" s="6" t="s">
        <v>52660</v>
      </c>
      <c r="E10389" s="5" t="s">
        <v>52661</v>
      </c>
      <c r="F10389" s="5" t="s">
        <v>48034</v>
      </c>
      <c r="G10389" s="6" t="s">
        <v>52662</v>
      </c>
      <c r="H10389" s="5" t="s">
        <v>52663</v>
      </c>
      <c r="I10389" s="8" t="s">
        <v>52664</v>
      </c>
      <c r="J10389" s="5" t="s">
        <v>108</v>
      </c>
      <c r="K10389" s="5" t="s">
        <v>294</v>
      </c>
    </row>
    <row r="10390">
      <c r="A10390" s="4">
        <v>827.0</v>
      </c>
      <c r="B10390" s="5" t="s">
        <v>52665</v>
      </c>
      <c r="C10390" s="5" t="s">
        <v>52666</v>
      </c>
      <c r="D10390" s="6" t="s">
        <v>52660</v>
      </c>
      <c r="E10390" s="5" t="s">
        <v>52661</v>
      </c>
      <c r="F10390" s="5" t="s">
        <v>48034</v>
      </c>
      <c r="G10390" s="6" t="s">
        <v>52667</v>
      </c>
      <c r="H10390" s="5" t="s">
        <v>52668</v>
      </c>
      <c r="I10390" s="8" t="s">
        <v>52669</v>
      </c>
      <c r="J10390" s="5" t="s">
        <v>108</v>
      </c>
      <c r="K10390" s="5" t="s">
        <v>27</v>
      </c>
    </row>
    <row r="10391">
      <c r="A10391" s="4">
        <v>826.0</v>
      </c>
      <c r="B10391" s="5" t="s">
        <v>52670</v>
      </c>
      <c r="C10391" s="5" t="s">
        <v>52671</v>
      </c>
      <c r="D10391" s="6" t="s">
        <v>52660</v>
      </c>
      <c r="E10391" s="5" t="s">
        <v>52661</v>
      </c>
      <c r="F10391" s="5" t="s">
        <v>48034</v>
      </c>
      <c r="G10391" s="6" t="s">
        <v>52672</v>
      </c>
      <c r="H10391" s="7" t="s">
        <v>52673</v>
      </c>
      <c r="I10391" s="8" t="str">
        <f>LOWER(SUBSTITUTE(SUBSTITUTE(SUBSTITUTE(SUBSTITUTE(SUBSTITUTE(SUBSTITUTE(SUBSTITUTE(B10391,"S.L.",""),"SL",""),"S.A.",""),"SA","")," ",""),".",""),",",""))&amp;".com"</f>
        <v>jj.com</v>
      </c>
      <c r="J10391" s="5" t="s">
        <v>108</v>
      </c>
      <c r="K10391" s="5" t="s">
        <v>152</v>
      </c>
    </row>
    <row r="10392">
      <c r="A10392" s="4">
        <v>825.0</v>
      </c>
      <c r="B10392" s="5" t="s">
        <v>52674</v>
      </c>
      <c r="C10392" s="5" t="s">
        <v>52675</v>
      </c>
      <c r="D10392" s="6" t="s">
        <v>52676</v>
      </c>
      <c r="E10392" s="5" t="s">
        <v>52677</v>
      </c>
      <c r="F10392" s="5" t="s">
        <v>48034</v>
      </c>
      <c r="G10392" s="6" t="s">
        <v>52678</v>
      </c>
      <c r="H10392" s="5" t="s">
        <v>52679</v>
      </c>
      <c r="I10392" s="8" t="s">
        <v>52680</v>
      </c>
      <c r="J10392" s="5" t="s">
        <v>51</v>
      </c>
      <c r="K10392" s="5" t="s">
        <v>160</v>
      </c>
    </row>
    <row r="10393">
      <c r="A10393" s="4">
        <v>824.0</v>
      </c>
      <c r="B10393" s="5" t="s">
        <v>52681</v>
      </c>
      <c r="C10393" s="5" t="s">
        <v>52682</v>
      </c>
      <c r="D10393" s="6" t="s">
        <v>52676</v>
      </c>
      <c r="E10393" s="5" t="s">
        <v>52677</v>
      </c>
      <c r="F10393" s="5" t="s">
        <v>48034</v>
      </c>
      <c r="G10393" s="6" t="s">
        <v>52678</v>
      </c>
      <c r="H10393" s="5" t="s">
        <v>52679</v>
      </c>
      <c r="I10393" s="8" t="s">
        <v>52683</v>
      </c>
      <c r="J10393" s="5" t="s">
        <v>108</v>
      </c>
      <c r="K10393" s="5" t="s">
        <v>578</v>
      </c>
    </row>
    <row r="10394">
      <c r="A10394" s="4">
        <v>823.0</v>
      </c>
      <c r="B10394" s="5" t="s">
        <v>52684</v>
      </c>
      <c r="C10394" s="5" t="s">
        <v>52685</v>
      </c>
      <c r="D10394" s="6" t="s">
        <v>52676</v>
      </c>
      <c r="E10394" s="5" t="s">
        <v>52677</v>
      </c>
      <c r="F10394" s="5" t="s">
        <v>48034</v>
      </c>
      <c r="G10394" s="6" t="s">
        <v>52686</v>
      </c>
      <c r="H10394" s="5" t="s">
        <v>52687</v>
      </c>
      <c r="I10394" s="8" t="s">
        <v>493</v>
      </c>
      <c r="J10394" s="5" t="s">
        <v>93</v>
      </c>
      <c r="K10394" s="5" t="s">
        <v>12282</v>
      </c>
    </row>
    <row r="10395">
      <c r="A10395" s="4">
        <v>822.0</v>
      </c>
      <c r="B10395" s="5" t="s">
        <v>52688</v>
      </c>
      <c r="C10395" s="5" t="s">
        <v>52689</v>
      </c>
      <c r="D10395" s="6" t="s">
        <v>52690</v>
      </c>
      <c r="E10395" s="5" t="s">
        <v>52691</v>
      </c>
      <c r="F10395" s="5" t="s">
        <v>48034</v>
      </c>
      <c r="G10395" s="6" t="s">
        <v>52692</v>
      </c>
      <c r="H10395" s="5" t="s">
        <v>22748</v>
      </c>
      <c r="I10395" s="8" t="s">
        <v>52693</v>
      </c>
      <c r="J10395" s="5" t="s">
        <v>42</v>
      </c>
      <c r="K10395" s="5" t="s">
        <v>375</v>
      </c>
    </row>
    <row r="10396">
      <c r="A10396" s="4">
        <v>820.0</v>
      </c>
      <c r="B10396" s="5" t="s">
        <v>52694</v>
      </c>
      <c r="C10396" s="5" t="s">
        <v>52695</v>
      </c>
      <c r="D10396" s="6" t="s">
        <v>52696</v>
      </c>
      <c r="E10396" s="5" t="s">
        <v>52697</v>
      </c>
      <c r="F10396" s="5" t="s">
        <v>48034</v>
      </c>
      <c r="G10396" s="6" t="s">
        <v>52698</v>
      </c>
      <c r="H10396" s="5" t="s">
        <v>52699</v>
      </c>
      <c r="I10396" s="8" t="s">
        <v>52700</v>
      </c>
      <c r="J10396" s="5" t="s">
        <v>108</v>
      </c>
      <c r="K10396" s="5" t="s">
        <v>679</v>
      </c>
    </row>
    <row r="10397">
      <c r="A10397" s="4">
        <v>821.0</v>
      </c>
      <c r="B10397" s="5" t="s">
        <v>52701</v>
      </c>
      <c r="C10397" s="5" t="s">
        <v>52702</v>
      </c>
      <c r="D10397" s="6" t="s">
        <v>52696</v>
      </c>
      <c r="E10397" s="5" t="s">
        <v>52697</v>
      </c>
      <c r="F10397" s="5" t="s">
        <v>48034</v>
      </c>
      <c r="G10397" s="6" t="s">
        <v>52698</v>
      </c>
      <c r="H10397" s="5" t="s">
        <v>52699</v>
      </c>
      <c r="I10397" s="8" t="s">
        <v>52700</v>
      </c>
      <c r="J10397" s="5" t="s">
        <v>18</v>
      </c>
      <c r="K10397" s="5" t="s">
        <v>679</v>
      </c>
    </row>
    <row r="10398">
      <c r="A10398" s="4">
        <v>819.0</v>
      </c>
      <c r="B10398" s="5" t="s">
        <v>52703</v>
      </c>
      <c r="C10398" s="5" t="s">
        <v>52704</v>
      </c>
      <c r="D10398" s="6" t="s">
        <v>52696</v>
      </c>
      <c r="E10398" s="5" t="s">
        <v>52705</v>
      </c>
      <c r="F10398" s="5" t="s">
        <v>48034</v>
      </c>
      <c r="G10398" s="6" t="s">
        <v>52706</v>
      </c>
      <c r="H10398" s="5" t="s">
        <v>52707</v>
      </c>
      <c r="I10398" s="8" t="s">
        <v>52708</v>
      </c>
      <c r="J10398" s="5" t="s">
        <v>42</v>
      </c>
      <c r="K10398" s="5" t="s">
        <v>233</v>
      </c>
    </row>
    <row r="10399">
      <c r="A10399" s="4">
        <v>818.0</v>
      </c>
      <c r="B10399" s="5" t="s">
        <v>52709</v>
      </c>
      <c r="C10399" s="5" t="s">
        <v>52710</v>
      </c>
      <c r="D10399" s="6" t="s">
        <v>52649</v>
      </c>
      <c r="E10399" s="5" t="s">
        <v>48034</v>
      </c>
      <c r="F10399" s="5" t="s">
        <v>48034</v>
      </c>
      <c r="G10399" s="6" t="s">
        <v>52711</v>
      </c>
      <c r="H10399" s="5" t="s">
        <v>52712</v>
      </c>
      <c r="I10399" s="8" t="s">
        <v>52713</v>
      </c>
      <c r="J10399" s="5" t="s">
        <v>42</v>
      </c>
      <c r="K10399" s="5" t="s">
        <v>170</v>
      </c>
    </row>
    <row r="10400">
      <c r="A10400" s="4">
        <v>817.0</v>
      </c>
      <c r="B10400" s="5" t="s">
        <v>52714</v>
      </c>
      <c r="C10400" s="5" t="s">
        <v>52715</v>
      </c>
      <c r="D10400" s="6" t="s">
        <v>52649</v>
      </c>
      <c r="E10400" s="5" t="s">
        <v>48034</v>
      </c>
      <c r="F10400" s="5" t="s">
        <v>48034</v>
      </c>
      <c r="G10400" s="6" t="s">
        <v>52716</v>
      </c>
      <c r="H10400" s="5" t="s">
        <v>52717</v>
      </c>
      <c r="I10400" s="8" t="s">
        <v>52718</v>
      </c>
      <c r="J10400" s="5" t="s">
        <v>42</v>
      </c>
      <c r="K10400" s="4" t="s">
        <v>42</v>
      </c>
    </row>
    <row r="10401">
      <c r="A10401" s="4">
        <v>816.0</v>
      </c>
      <c r="B10401" s="5" t="s">
        <v>52719</v>
      </c>
      <c r="C10401" s="5" t="s">
        <v>52720</v>
      </c>
      <c r="D10401" s="6" t="s">
        <v>52660</v>
      </c>
      <c r="E10401" s="5" t="s">
        <v>52661</v>
      </c>
      <c r="F10401" s="5" t="s">
        <v>48034</v>
      </c>
      <c r="G10401" s="6" t="s">
        <v>52721</v>
      </c>
      <c r="H10401" s="25" t="s">
        <v>52722</v>
      </c>
      <c r="I10401" s="13" t="s">
        <v>52723</v>
      </c>
      <c r="J10401" s="5" t="s">
        <v>93</v>
      </c>
      <c r="K10401" s="5" t="s">
        <v>679</v>
      </c>
    </row>
    <row r="10402">
      <c r="A10402" s="4">
        <v>815.0</v>
      </c>
      <c r="B10402" s="5" t="s">
        <v>52724</v>
      </c>
      <c r="C10402" s="5" t="s">
        <v>52725</v>
      </c>
      <c r="D10402" s="6" t="s">
        <v>52649</v>
      </c>
      <c r="E10402" s="5" t="s">
        <v>48034</v>
      </c>
      <c r="F10402" s="5" t="s">
        <v>48034</v>
      </c>
      <c r="G10402" s="6" t="s">
        <v>52726</v>
      </c>
      <c r="H10402" s="5" t="s">
        <v>52727</v>
      </c>
      <c r="I10402" s="8" t="s">
        <v>52728</v>
      </c>
      <c r="J10402" s="5" t="s">
        <v>42</v>
      </c>
      <c r="K10402" s="4" t="s">
        <v>42</v>
      </c>
    </row>
    <row r="10403">
      <c r="A10403" s="4">
        <v>814.0</v>
      </c>
      <c r="B10403" s="5" t="s">
        <v>52729</v>
      </c>
      <c r="C10403" s="5" t="s">
        <v>52730</v>
      </c>
      <c r="D10403" s="6" t="s">
        <v>52649</v>
      </c>
      <c r="E10403" s="5" t="s">
        <v>48034</v>
      </c>
      <c r="F10403" s="5" t="s">
        <v>48034</v>
      </c>
      <c r="G10403" s="6" t="s">
        <v>52731</v>
      </c>
      <c r="H10403" s="5" t="s">
        <v>52732</v>
      </c>
      <c r="I10403" s="8" t="s">
        <v>52733</v>
      </c>
      <c r="J10403" s="5" t="s">
        <v>42</v>
      </c>
      <c r="K10403" s="5" t="s">
        <v>9528</v>
      </c>
    </row>
    <row r="10404">
      <c r="A10404" s="4">
        <v>813.0</v>
      </c>
      <c r="B10404" s="5" t="s">
        <v>52734</v>
      </c>
      <c r="C10404" s="5" t="s">
        <v>52735</v>
      </c>
      <c r="D10404" s="6" t="s">
        <v>52736</v>
      </c>
      <c r="E10404" s="5" t="s">
        <v>52737</v>
      </c>
      <c r="F10404" s="5" t="s">
        <v>48034</v>
      </c>
      <c r="G10404" s="6" t="s">
        <v>52738</v>
      </c>
      <c r="H10404" s="5" t="s">
        <v>52739</v>
      </c>
      <c r="I10404" s="8" t="s">
        <v>52740</v>
      </c>
      <c r="J10404" s="5" t="s">
        <v>93</v>
      </c>
      <c r="K10404" s="5" t="s">
        <v>27</v>
      </c>
    </row>
    <row r="10405">
      <c r="A10405" s="4">
        <v>812.0</v>
      </c>
      <c r="B10405" s="5" t="s">
        <v>52741</v>
      </c>
      <c r="C10405" s="5" t="s">
        <v>52742</v>
      </c>
      <c r="D10405" s="6" t="s">
        <v>52649</v>
      </c>
      <c r="E10405" s="5" t="s">
        <v>48034</v>
      </c>
      <c r="F10405" s="5" t="s">
        <v>48034</v>
      </c>
      <c r="G10405" s="6" t="s">
        <v>52743</v>
      </c>
      <c r="H10405" s="5" t="s">
        <v>52727</v>
      </c>
      <c r="I10405" s="11" t="s">
        <v>52744</v>
      </c>
      <c r="J10405" s="5" t="s">
        <v>18</v>
      </c>
      <c r="K10405" s="5" t="s">
        <v>16046</v>
      </c>
    </row>
    <row r="10406">
      <c r="A10406" s="4">
        <v>811.0</v>
      </c>
      <c r="B10406" s="5" t="s">
        <v>52745</v>
      </c>
      <c r="C10406" s="5" t="s">
        <v>52746</v>
      </c>
      <c r="D10406" s="6" t="s">
        <v>52747</v>
      </c>
      <c r="E10406" s="5" t="s">
        <v>48034</v>
      </c>
      <c r="F10406" s="5" t="s">
        <v>48034</v>
      </c>
      <c r="G10406" s="6" t="s">
        <v>52748</v>
      </c>
      <c r="H10406" s="7" t="s">
        <v>52749</v>
      </c>
      <c r="I10406" s="8" t="str">
        <f>LOWER(SUBSTITUTE(SUBSTITUTE(SUBSTITUTE(SUBSTITUTE(SUBSTITUTE(SUBSTITUTE(SUBSTITUTE(B10406,"S.L.",""),"SL",""),"S.A.",""),"SA","")," ",""),".",""),",",""))&amp;".com"</f>
        <v>mesonelsolyhotelntatere.com</v>
      </c>
      <c r="J10406" s="5" t="s">
        <v>42</v>
      </c>
      <c r="K10406" s="4" t="s">
        <v>42</v>
      </c>
    </row>
    <row r="10407">
      <c r="A10407" s="4">
        <v>810.0</v>
      </c>
      <c r="B10407" s="5" t="s">
        <v>52750</v>
      </c>
      <c r="C10407" s="5" t="s">
        <v>52751</v>
      </c>
      <c r="D10407" s="6" t="s">
        <v>52649</v>
      </c>
      <c r="E10407" s="5" t="s">
        <v>48034</v>
      </c>
      <c r="F10407" s="5" t="s">
        <v>48034</v>
      </c>
      <c r="G10407" s="6" t="s">
        <v>52752</v>
      </c>
      <c r="H10407" s="7" t="s">
        <v>52753</v>
      </c>
      <c r="I10407" s="13" t="s">
        <v>52754</v>
      </c>
      <c r="J10407" s="5" t="s">
        <v>42</v>
      </c>
      <c r="K10407" s="5" t="s">
        <v>375</v>
      </c>
    </row>
    <row r="10408">
      <c r="A10408" s="4">
        <v>809.0</v>
      </c>
      <c r="B10408" s="5" t="s">
        <v>5937</v>
      </c>
      <c r="C10408" s="5" t="s">
        <v>52755</v>
      </c>
      <c r="D10408" s="6" t="s">
        <v>52649</v>
      </c>
      <c r="E10408" s="5" t="s">
        <v>48034</v>
      </c>
      <c r="F10408" s="5" t="s">
        <v>48034</v>
      </c>
      <c r="G10408" s="6" t="s">
        <v>52756</v>
      </c>
      <c r="H10408" s="7" t="s">
        <v>5940</v>
      </c>
      <c r="I10408" s="13" t="s">
        <v>52757</v>
      </c>
      <c r="J10408" s="5" t="s">
        <v>42</v>
      </c>
      <c r="K10408" s="5" t="s">
        <v>2145</v>
      </c>
    </row>
    <row r="10409">
      <c r="A10409" s="4">
        <v>808.0</v>
      </c>
      <c r="B10409" s="5" t="s">
        <v>52758</v>
      </c>
      <c r="C10409" s="5" t="s">
        <v>52759</v>
      </c>
      <c r="D10409" s="6" t="s">
        <v>52747</v>
      </c>
      <c r="E10409" s="5" t="s">
        <v>48034</v>
      </c>
      <c r="F10409" s="5" t="s">
        <v>48034</v>
      </c>
      <c r="G10409" s="6" t="s">
        <v>52760</v>
      </c>
      <c r="H10409" s="5" t="s">
        <v>52761</v>
      </c>
      <c r="I10409" s="8" t="s">
        <v>52762</v>
      </c>
      <c r="J10409" s="5" t="s">
        <v>42</v>
      </c>
      <c r="K10409" s="5" t="s">
        <v>160</v>
      </c>
    </row>
    <row r="10410">
      <c r="A10410" s="4">
        <v>807.0</v>
      </c>
      <c r="B10410" s="5" t="s">
        <v>52763</v>
      </c>
      <c r="C10410" s="5" t="s">
        <v>52764</v>
      </c>
      <c r="D10410" s="6" t="s">
        <v>52633</v>
      </c>
      <c r="E10410" s="5" t="s">
        <v>48034</v>
      </c>
      <c r="F10410" s="5" t="s">
        <v>48034</v>
      </c>
      <c r="G10410" s="6" t="s">
        <v>52765</v>
      </c>
      <c r="H10410" s="5" t="s">
        <v>52766</v>
      </c>
      <c r="I10410" s="8" t="s">
        <v>52767</v>
      </c>
      <c r="J10410" s="5" t="s">
        <v>108</v>
      </c>
      <c r="K10410" s="5" t="s">
        <v>1186</v>
      </c>
    </row>
    <row r="10411">
      <c r="A10411" s="4">
        <v>806.0</v>
      </c>
      <c r="B10411" s="5" t="s">
        <v>52768</v>
      </c>
      <c r="C10411" s="5" t="s">
        <v>52769</v>
      </c>
      <c r="D10411" s="6" t="s">
        <v>52770</v>
      </c>
      <c r="E10411" s="5" t="s">
        <v>48034</v>
      </c>
      <c r="F10411" s="5" t="s">
        <v>48034</v>
      </c>
      <c r="G10411" s="6" t="s">
        <v>52771</v>
      </c>
      <c r="H10411" s="5" t="s">
        <v>52772</v>
      </c>
      <c r="I10411" s="8" t="s">
        <v>52773</v>
      </c>
      <c r="J10411" s="5" t="s">
        <v>93</v>
      </c>
      <c r="K10411" s="5" t="s">
        <v>1239</v>
      </c>
    </row>
    <row r="10412">
      <c r="A10412" s="4">
        <v>805.0</v>
      </c>
      <c r="B10412" s="5" t="s">
        <v>52774</v>
      </c>
      <c r="C10412" s="5" t="s">
        <v>52775</v>
      </c>
      <c r="D10412" s="6" t="s">
        <v>52770</v>
      </c>
      <c r="E10412" s="5" t="s">
        <v>48034</v>
      </c>
      <c r="F10412" s="5" t="s">
        <v>48034</v>
      </c>
      <c r="G10412" s="6" t="s">
        <v>52776</v>
      </c>
      <c r="H10412" s="5" t="s">
        <v>52777</v>
      </c>
      <c r="I10412" s="8" t="s">
        <v>5451</v>
      </c>
      <c r="J10412" s="5" t="s">
        <v>42</v>
      </c>
      <c r="K10412" s="5" t="s">
        <v>1086</v>
      </c>
    </row>
    <row r="10413">
      <c r="A10413" s="4">
        <v>804.0</v>
      </c>
      <c r="B10413" s="5" t="s">
        <v>52778</v>
      </c>
      <c r="C10413" s="5" t="s">
        <v>52779</v>
      </c>
      <c r="D10413" s="6" t="s">
        <v>52649</v>
      </c>
      <c r="E10413" s="5" t="s">
        <v>48034</v>
      </c>
      <c r="F10413" s="5" t="s">
        <v>48034</v>
      </c>
      <c r="G10413" s="6" t="s">
        <v>52780</v>
      </c>
      <c r="H10413" s="5" t="s">
        <v>52781</v>
      </c>
      <c r="I10413" s="8" t="s">
        <v>52782</v>
      </c>
      <c r="J10413" s="5" t="s">
        <v>18</v>
      </c>
      <c r="K10413" s="5" t="s">
        <v>74</v>
      </c>
    </row>
    <row r="10414">
      <c r="A10414" s="4">
        <v>803.0</v>
      </c>
      <c r="B10414" s="5" t="s">
        <v>52783</v>
      </c>
      <c r="C10414" s="5" t="s">
        <v>52784</v>
      </c>
      <c r="D10414" s="6" t="s">
        <v>52649</v>
      </c>
      <c r="E10414" s="5" t="s">
        <v>48034</v>
      </c>
      <c r="F10414" s="5" t="s">
        <v>48034</v>
      </c>
      <c r="G10414" s="6" t="s">
        <v>52785</v>
      </c>
      <c r="H10414" s="5" t="s">
        <v>52786</v>
      </c>
      <c r="I10414" s="8" t="s">
        <v>493</v>
      </c>
      <c r="J10414" s="5" t="s">
        <v>42</v>
      </c>
      <c r="K10414" s="5" t="s">
        <v>1198</v>
      </c>
    </row>
    <row r="10415">
      <c r="A10415" s="4">
        <v>802.0</v>
      </c>
      <c r="B10415" s="5" t="s">
        <v>52787</v>
      </c>
      <c r="C10415" s="5" t="s">
        <v>52788</v>
      </c>
      <c r="D10415" s="6" t="s">
        <v>52789</v>
      </c>
      <c r="E10415" s="5" t="s">
        <v>52790</v>
      </c>
      <c r="F10415" s="5" t="s">
        <v>48034</v>
      </c>
      <c r="G10415" s="6" t="s">
        <v>52791</v>
      </c>
      <c r="H10415" s="5" t="s">
        <v>52792</v>
      </c>
      <c r="I10415" s="8" t="s">
        <v>52793</v>
      </c>
      <c r="J10415" s="5" t="s">
        <v>42</v>
      </c>
      <c r="K10415" s="5" t="s">
        <v>233</v>
      </c>
    </row>
    <row r="10416">
      <c r="A10416" s="4">
        <v>801.0</v>
      </c>
      <c r="B10416" s="5" t="s">
        <v>52794</v>
      </c>
      <c r="C10416" s="5" t="s">
        <v>52795</v>
      </c>
      <c r="D10416" s="6" t="s">
        <v>52796</v>
      </c>
      <c r="E10416" s="5" t="s">
        <v>52797</v>
      </c>
      <c r="F10416" s="5" t="s">
        <v>48034</v>
      </c>
      <c r="G10416" s="6" t="s">
        <v>52798</v>
      </c>
      <c r="H10416" s="5" t="s">
        <v>52799</v>
      </c>
      <c r="I10416" s="9" t="s">
        <v>52800</v>
      </c>
      <c r="J10416" s="5" t="s">
        <v>18</v>
      </c>
      <c r="K10416" s="5" t="s">
        <v>260</v>
      </c>
    </row>
    <row r="10417">
      <c r="A10417" s="4">
        <v>11281.0</v>
      </c>
      <c r="B10417" s="5" t="s">
        <v>52801</v>
      </c>
      <c r="C10417" s="5" t="s">
        <v>52802</v>
      </c>
      <c r="D10417" s="6" t="s">
        <v>52803</v>
      </c>
      <c r="E10417" s="5" t="s">
        <v>52804</v>
      </c>
      <c r="F10417" s="5" t="s">
        <v>48034</v>
      </c>
      <c r="G10417" s="12" t="s">
        <v>52805</v>
      </c>
      <c r="H10417" s="4" t="s">
        <v>52806</v>
      </c>
      <c r="I10417" s="11" t="s">
        <v>52807</v>
      </c>
      <c r="J10417" s="5" t="s">
        <v>18</v>
      </c>
      <c r="K10417" s="5" t="s">
        <v>19</v>
      </c>
    </row>
    <row r="10418">
      <c r="A10418" s="4">
        <v>800.0</v>
      </c>
      <c r="B10418" s="5" t="s">
        <v>52808</v>
      </c>
      <c r="C10418" s="5" t="s">
        <v>52809</v>
      </c>
      <c r="D10418" s="6" t="s">
        <v>52810</v>
      </c>
      <c r="E10418" s="5" t="s">
        <v>30913</v>
      </c>
      <c r="F10418" s="5" t="s">
        <v>30226</v>
      </c>
      <c r="G10418" s="6" t="s">
        <v>52811</v>
      </c>
      <c r="H10418" s="5" t="s">
        <v>52812</v>
      </c>
      <c r="I10418" s="8" t="s">
        <v>52813</v>
      </c>
      <c r="J10418" s="5" t="s">
        <v>18</v>
      </c>
      <c r="K10418" s="4" t="s">
        <v>42</v>
      </c>
    </row>
    <row r="10419">
      <c r="A10419" s="4">
        <v>799.0</v>
      </c>
      <c r="B10419" s="5" t="s">
        <v>52814</v>
      </c>
      <c r="C10419" s="5" t="s">
        <v>52815</v>
      </c>
      <c r="D10419" s="6" t="s">
        <v>52816</v>
      </c>
      <c r="E10419" s="5" t="s">
        <v>52817</v>
      </c>
      <c r="F10419" s="5" t="s">
        <v>24249</v>
      </c>
      <c r="G10419" s="6" t="s">
        <v>52818</v>
      </c>
      <c r="H10419" s="25" t="s">
        <v>52819</v>
      </c>
      <c r="I10419" s="13" t="s">
        <v>52820</v>
      </c>
      <c r="J10419" s="5" t="s">
        <v>108</v>
      </c>
      <c r="K10419" s="5" t="s">
        <v>553</v>
      </c>
    </row>
    <row r="10420">
      <c r="A10420" s="4">
        <v>798.0</v>
      </c>
      <c r="B10420" s="5" t="s">
        <v>52821</v>
      </c>
      <c r="C10420" s="5" t="s">
        <v>52822</v>
      </c>
      <c r="D10420" s="6" t="s">
        <v>52823</v>
      </c>
      <c r="E10420" s="5" t="s">
        <v>52824</v>
      </c>
      <c r="F10420" s="5" t="s">
        <v>24249</v>
      </c>
      <c r="G10420" s="6" t="s">
        <v>52825</v>
      </c>
      <c r="H10420" s="25" t="s">
        <v>52826</v>
      </c>
      <c r="I10420" s="15" t="s">
        <v>52827</v>
      </c>
      <c r="J10420" s="5" t="s">
        <v>42</v>
      </c>
      <c r="K10420" s="5" t="s">
        <v>578</v>
      </c>
    </row>
    <row r="10421">
      <c r="A10421" s="4">
        <v>797.0</v>
      </c>
      <c r="B10421" s="5" t="s">
        <v>52828</v>
      </c>
      <c r="C10421" s="5" t="s">
        <v>52829</v>
      </c>
      <c r="D10421" s="6" t="s">
        <v>52830</v>
      </c>
      <c r="E10421" s="5" t="s">
        <v>52831</v>
      </c>
      <c r="F10421" s="5" t="s">
        <v>24249</v>
      </c>
      <c r="G10421" s="6" t="s">
        <v>52832</v>
      </c>
      <c r="H10421" s="5" t="s">
        <v>52833</v>
      </c>
      <c r="I10421" s="8" t="s">
        <v>41</v>
      </c>
      <c r="J10421" s="5" t="s">
        <v>108</v>
      </c>
      <c r="K10421" s="5" t="s">
        <v>12282</v>
      </c>
    </row>
    <row r="10422">
      <c r="A10422" s="4">
        <v>796.0</v>
      </c>
      <c r="B10422" s="5" t="s">
        <v>52834</v>
      </c>
      <c r="C10422" s="5" t="s">
        <v>52835</v>
      </c>
      <c r="D10422" s="6" t="s">
        <v>52830</v>
      </c>
      <c r="E10422" s="5" t="s">
        <v>52831</v>
      </c>
      <c r="F10422" s="5" t="s">
        <v>24249</v>
      </c>
      <c r="G10422" s="6" t="s">
        <v>52836</v>
      </c>
      <c r="H10422" s="7" t="s">
        <v>52837</v>
      </c>
      <c r="I10422" s="13" t="s">
        <v>52838</v>
      </c>
      <c r="J10422" s="5" t="s">
        <v>42</v>
      </c>
      <c r="K10422" s="5" t="s">
        <v>12282</v>
      </c>
    </row>
    <row r="10423">
      <c r="A10423" s="4">
        <v>795.0</v>
      </c>
      <c r="B10423" s="5" t="s">
        <v>32850</v>
      </c>
      <c r="C10423" s="5" t="s">
        <v>52839</v>
      </c>
      <c r="D10423" s="6" t="s">
        <v>52840</v>
      </c>
      <c r="E10423" s="5" t="s">
        <v>52841</v>
      </c>
      <c r="F10423" s="5" t="s">
        <v>24249</v>
      </c>
      <c r="G10423" s="6" t="s">
        <v>52842</v>
      </c>
      <c r="H10423" s="5" t="s">
        <v>52843</v>
      </c>
      <c r="I10423" s="9" t="s">
        <v>52844</v>
      </c>
      <c r="J10423" s="5" t="s">
        <v>42</v>
      </c>
      <c r="K10423" s="5" t="s">
        <v>280</v>
      </c>
    </row>
    <row r="10424">
      <c r="A10424" s="4">
        <v>794.0</v>
      </c>
      <c r="B10424" s="5" t="s">
        <v>52845</v>
      </c>
      <c r="C10424" s="5" t="s">
        <v>52846</v>
      </c>
      <c r="D10424" s="6" t="s">
        <v>52847</v>
      </c>
      <c r="E10424" s="5" t="s">
        <v>52848</v>
      </c>
      <c r="F10424" s="5" t="s">
        <v>24249</v>
      </c>
      <c r="G10424" s="6" t="s">
        <v>52849</v>
      </c>
      <c r="H10424" s="25" t="s">
        <v>52850</v>
      </c>
      <c r="I10424" s="13" t="s">
        <v>52851</v>
      </c>
      <c r="J10424" s="5" t="s">
        <v>93</v>
      </c>
      <c r="K10424" s="5" t="s">
        <v>74</v>
      </c>
    </row>
    <row r="10425">
      <c r="A10425" s="4">
        <v>793.0</v>
      </c>
      <c r="B10425" s="5" t="s">
        <v>52852</v>
      </c>
      <c r="C10425" s="5" t="s">
        <v>52853</v>
      </c>
      <c r="D10425" s="6" t="s">
        <v>52847</v>
      </c>
      <c r="E10425" s="5" t="s">
        <v>52848</v>
      </c>
      <c r="F10425" s="5" t="s">
        <v>24249</v>
      </c>
      <c r="G10425" s="6" t="s">
        <v>52854</v>
      </c>
      <c r="H10425" s="5" t="s">
        <v>52855</v>
      </c>
      <c r="I10425" s="8" t="s">
        <v>52856</v>
      </c>
      <c r="J10425" s="5" t="s">
        <v>42</v>
      </c>
      <c r="K10425" s="5" t="s">
        <v>839</v>
      </c>
    </row>
    <row r="10426">
      <c r="A10426" s="4">
        <v>792.0</v>
      </c>
      <c r="B10426" s="5" t="s">
        <v>52857</v>
      </c>
      <c r="C10426" s="5" t="s">
        <v>52858</v>
      </c>
      <c r="D10426" s="6" t="s">
        <v>52847</v>
      </c>
      <c r="E10426" s="5" t="s">
        <v>52848</v>
      </c>
      <c r="F10426" s="5" t="s">
        <v>24249</v>
      </c>
      <c r="G10426" s="6" t="s">
        <v>52859</v>
      </c>
      <c r="H10426" s="5" t="s">
        <v>52860</v>
      </c>
      <c r="I10426" s="8" t="s">
        <v>493</v>
      </c>
      <c r="J10426" s="5" t="s">
        <v>42</v>
      </c>
      <c r="K10426" s="5" t="s">
        <v>254</v>
      </c>
    </row>
    <row r="10427">
      <c r="A10427" s="4">
        <v>791.0</v>
      </c>
      <c r="B10427" s="5" t="s">
        <v>52861</v>
      </c>
      <c r="C10427" s="5" t="s">
        <v>52862</v>
      </c>
      <c r="D10427" s="6" t="s">
        <v>52847</v>
      </c>
      <c r="E10427" s="5" t="s">
        <v>52848</v>
      </c>
      <c r="F10427" s="5" t="s">
        <v>24249</v>
      </c>
      <c r="G10427" s="6" t="s">
        <v>52863</v>
      </c>
      <c r="H10427" s="7" t="s">
        <v>52864</v>
      </c>
      <c r="I10427" s="8" t="str">
        <f>LOWER(SUBSTITUTE(SUBSTITUTE(SUBSTITUTE(SUBSTITUTE(SUBSTITUTE(SUBSTITUTE(SUBSTITUTE(B10427,"S.L.",""),"SL",""),"S.A.",""),"SA","")," ",""),".",""),",",""))&amp;".com"</f>
        <v>nuevochinchon.com</v>
      </c>
      <c r="J10427" s="5" t="s">
        <v>42</v>
      </c>
      <c r="K10427" s="5" t="s">
        <v>578</v>
      </c>
    </row>
    <row r="10428">
      <c r="A10428" s="4">
        <v>790.0</v>
      </c>
      <c r="B10428" s="5" t="s">
        <v>52865</v>
      </c>
      <c r="C10428" s="5" t="s">
        <v>52866</v>
      </c>
      <c r="D10428" s="6" t="s">
        <v>52847</v>
      </c>
      <c r="E10428" s="5" t="s">
        <v>52848</v>
      </c>
      <c r="F10428" s="5" t="s">
        <v>24249</v>
      </c>
      <c r="G10428" s="6" t="s">
        <v>52867</v>
      </c>
      <c r="H10428" s="5" t="s">
        <v>52868</v>
      </c>
      <c r="I10428" s="8" t="s">
        <v>52869</v>
      </c>
      <c r="J10428" s="5" t="s">
        <v>51</v>
      </c>
      <c r="K10428" s="5" t="s">
        <v>464</v>
      </c>
    </row>
    <row r="10429">
      <c r="A10429" s="4">
        <v>789.0</v>
      </c>
      <c r="B10429" s="5" t="s">
        <v>52870</v>
      </c>
      <c r="C10429" s="5" t="s">
        <v>52871</v>
      </c>
      <c r="D10429" s="6" t="s">
        <v>52872</v>
      </c>
      <c r="E10429" s="5" t="s">
        <v>52873</v>
      </c>
      <c r="F10429" s="5" t="s">
        <v>24249</v>
      </c>
      <c r="G10429" s="6" t="s">
        <v>52874</v>
      </c>
      <c r="H10429" s="5" t="s">
        <v>52875</v>
      </c>
      <c r="I10429" s="8" t="s">
        <v>52876</v>
      </c>
      <c r="J10429" s="5" t="s">
        <v>42</v>
      </c>
      <c r="K10429" s="5" t="s">
        <v>52</v>
      </c>
    </row>
    <row r="10430">
      <c r="A10430" s="4">
        <v>788.0</v>
      </c>
      <c r="B10430" s="5" t="s">
        <v>52877</v>
      </c>
      <c r="C10430" s="5" t="s">
        <v>52878</v>
      </c>
      <c r="D10430" s="6" t="s">
        <v>52872</v>
      </c>
      <c r="E10430" s="5" t="s">
        <v>52873</v>
      </c>
      <c r="F10430" s="5" t="s">
        <v>24249</v>
      </c>
      <c r="G10430" s="6" t="s">
        <v>52879</v>
      </c>
      <c r="H10430" s="5" t="s">
        <v>52880</v>
      </c>
      <c r="I10430" s="8" t="s">
        <v>52881</v>
      </c>
      <c r="J10430" s="5" t="s">
        <v>42</v>
      </c>
      <c r="K10430" s="5" t="s">
        <v>782</v>
      </c>
    </row>
    <row r="10431">
      <c r="A10431" s="4">
        <v>787.0</v>
      </c>
      <c r="B10431" s="5" t="s">
        <v>52882</v>
      </c>
      <c r="C10431" s="5" t="s">
        <v>52883</v>
      </c>
      <c r="D10431" s="6" t="s">
        <v>52872</v>
      </c>
      <c r="E10431" s="5" t="s">
        <v>52873</v>
      </c>
      <c r="F10431" s="5" t="s">
        <v>24249</v>
      </c>
      <c r="G10431" s="6" t="s">
        <v>52884</v>
      </c>
      <c r="H10431" s="5" t="s">
        <v>52885</v>
      </c>
      <c r="I10431" s="8" t="s">
        <v>52886</v>
      </c>
      <c r="J10431" s="5" t="s">
        <v>51</v>
      </c>
      <c r="K10431" s="5" t="s">
        <v>754</v>
      </c>
    </row>
    <row r="10432">
      <c r="A10432" s="4">
        <v>786.0</v>
      </c>
      <c r="B10432" s="5" t="s">
        <v>52887</v>
      </c>
      <c r="C10432" s="5" t="s">
        <v>52888</v>
      </c>
      <c r="D10432" s="6" t="s">
        <v>52830</v>
      </c>
      <c r="E10432" s="5" t="s">
        <v>52831</v>
      </c>
      <c r="F10432" s="5" t="s">
        <v>24249</v>
      </c>
      <c r="G10432" s="6" t="s">
        <v>52889</v>
      </c>
      <c r="H10432" s="5" t="s">
        <v>52890</v>
      </c>
      <c r="I10432" s="8" t="s">
        <v>52891</v>
      </c>
      <c r="J10432" s="5" t="s">
        <v>42</v>
      </c>
      <c r="K10432" s="5" t="s">
        <v>711</v>
      </c>
    </row>
    <row r="10433">
      <c r="A10433" s="4">
        <v>785.0</v>
      </c>
      <c r="B10433" s="5" t="s">
        <v>52892</v>
      </c>
      <c r="C10433" s="5" t="s">
        <v>52893</v>
      </c>
      <c r="D10433" s="6" t="s">
        <v>52830</v>
      </c>
      <c r="E10433" s="5" t="s">
        <v>52831</v>
      </c>
      <c r="F10433" s="5" t="s">
        <v>24249</v>
      </c>
      <c r="G10433" s="6" t="s">
        <v>52894</v>
      </c>
      <c r="H10433" s="7" t="s">
        <v>52895</v>
      </c>
      <c r="I10433" s="8" t="str">
        <f t="shared" ref="I10433:I10434" si="130">LOWER(SUBSTITUTE(SUBSTITUTE(SUBSTITUTE(SUBSTITUTE(SUBSTITUTE(SUBSTITUTE(SUBSTITUTE(B10433,"S.L.",""),"SL",""),"S.A.",""),"SA","")," ",""),".",""),",",""))&amp;".com"</f>
        <v>parrillaprincipe.com</v>
      </c>
      <c r="J10433" s="5" t="s">
        <v>42</v>
      </c>
      <c r="K10433" s="5" t="s">
        <v>52</v>
      </c>
    </row>
    <row r="10434">
      <c r="A10434" s="4">
        <v>784.0</v>
      </c>
      <c r="B10434" s="5" t="s">
        <v>52896</v>
      </c>
      <c r="C10434" s="5" t="s">
        <v>52897</v>
      </c>
      <c r="D10434" s="6" t="s">
        <v>52830</v>
      </c>
      <c r="E10434" s="5" t="s">
        <v>52831</v>
      </c>
      <c r="F10434" s="5" t="s">
        <v>24249</v>
      </c>
      <c r="G10434" s="6" t="s">
        <v>52898</v>
      </c>
      <c r="H10434" s="7" t="s">
        <v>52899</v>
      </c>
      <c r="I10434" s="8" t="str">
        <f t="shared" si="130"/>
        <v>tresarcos.com</v>
      </c>
      <c r="J10434" s="5" t="s">
        <v>42</v>
      </c>
      <c r="K10434" s="4" t="s">
        <v>42</v>
      </c>
    </row>
    <row r="10435">
      <c r="A10435" s="4">
        <v>783.0</v>
      </c>
      <c r="B10435" s="5" t="s">
        <v>52900</v>
      </c>
      <c r="C10435" s="5" t="s">
        <v>52901</v>
      </c>
      <c r="D10435" s="6" t="s">
        <v>52830</v>
      </c>
      <c r="E10435" s="5" t="s">
        <v>52831</v>
      </c>
      <c r="F10435" s="5" t="s">
        <v>24249</v>
      </c>
      <c r="G10435" s="6" t="s">
        <v>52902</v>
      </c>
      <c r="H10435" s="5" t="s">
        <v>52903</v>
      </c>
      <c r="I10435" s="8" t="s">
        <v>52904</v>
      </c>
      <c r="J10435" s="5" t="s">
        <v>93</v>
      </c>
      <c r="K10435" s="5" t="s">
        <v>1375</v>
      </c>
    </row>
    <row r="10436">
      <c r="A10436" s="4">
        <v>782.0</v>
      </c>
      <c r="B10436" s="5" t="s">
        <v>7535</v>
      </c>
      <c r="C10436" s="5" t="s">
        <v>52905</v>
      </c>
      <c r="D10436" s="6" t="s">
        <v>52830</v>
      </c>
      <c r="E10436" s="5" t="s">
        <v>52831</v>
      </c>
      <c r="F10436" s="5" t="s">
        <v>24249</v>
      </c>
      <c r="G10436" s="6" t="s">
        <v>52906</v>
      </c>
      <c r="H10436" s="5" t="s">
        <v>52907</v>
      </c>
      <c r="I10436" s="9" t="s">
        <v>52908</v>
      </c>
      <c r="J10436" s="5" t="s">
        <v>42</v>
      </c>
      <c r="K10436" s="5" t="s">
        <v>2462</v>
      </c>
    </row>
    <row r="10437">
      <c r="A10437" s="4">
        <v>781.0</v>
      </c>
      <c r="B10437" s="5" t="s">
        <v>52909</v>
      </c>
      <c r="C10437" s="5" t="s">
        <v>52910</v>
      </c>
      <c r="D10437" s="6" t="s">
        <v>52911</v>
      </c>
      <c r="E10437" s="5" t="s">
        <v>52912</v>
      </c>
      <c r="F10437" s="5" t="s">
        <v>24249</v>
      </c>
      <c r="G10437" s="6" t="s">
        <v>52913</v>
      </c>
      <c r="H10437" s="5" t="s">
        <v>52914</v>
      </c>
      <c r="I10437" s="9" t="s">
        <v>52915</v>
      </c>
      <c r="J10437" s="5" t="s">
        <v>108</v>
      </c>
      <c r="K10437" s="5" t="s">
        <v>1427</v>
      </c>
    </row>
    <row r="10438">
      <c r="A10438" s="4">
        <v>780.0</v>
      </c>
      <c r="B10438" s="5" t="s">
        <v>52916</v>
      </c>
      <c r="C10438" s="5" t="s">
        <v>52917</v>
      </c>
      <c r="D10438" s="6" t="s">
        <v>52918</v>
      </c>
      <c r="E10438" s="5" t="s">
        <v>52912</v>
      </c>
      <c r="F10438" s="5" t="s">
        <v>24249</v>
      </c>
      <c r="G10438" s="6" t="s">
        <v>52919</v>
      </c>
      <c r="H10438" s="25" t="s">
        <v>52920</v>
      </c>
      <c r="I10438" s="13" t="s">
        <v>52921</v>
      </c>
      <c r="J10438" s="5" t="s">
        <v>42</v>
      </c>
      <c r="K10438" s="4" t="s">
        <v>42</v>
      </c>
    </row>
    <row r="10439">
      <c r="A10439" s="4">
        <v>779.0</v>
      </c>
      <c r="B10439" s="5" t="s">
        <v>52922</v>
      </c>
      <c r="C10439" s="5" t="s">
        <v>52923</v>
      </c>
      <c r="D10439" s="6" t="s">
        <v>52918</v>
      </c>
      <c r="E10439" s="5" t="s">
        <v>52912</v>
      </c>
      <c r="F10439" s="5" t="s">
        <v>24249</v>
      </c>
      <c r="G10439" s="6" t="s">
        <v>52924</v>
      </c>
      <c r="H10439" s="5" t="s">
        <v>52925</v>
      </c>
      <c r="I10439" s="8" t="s">
        <v>493</v>
      </c>
      <c r="J10439" s="5" t="s">
        <v>42</v>
      </c>
      <c r="K10439" s="5" t="s">
        <v>18216</v>
      </c>
    </row>
    <row r="10440">
      <c r="A10440" s="4">
        <v>778.0</v>
      </c>
      <c r="B10440" s="5" t="s">
        <v>52926</v>
      </c>
      <c r="C10440" s="5" t="s">
        <v>52927</v>
      </c>
      <c r="D10440" s="6" t="s">
        <v>52928</v>
      </c>
      <c r="E10440" s="5" t="s">
        <v>52929</v>
      </c>
      <c r="F10440" s="5" t="s">
        <v>24249</v>
      </c>
      <c r="G10440" s="6" t="s">
        <v>52930</v>
      </c>
      <c r="H10440" s="5" t="s">
        <v>52931</v>
      </c>
      <c r="I10440" s="8" t="s">
        <v>52932</v>
      </c>
      <c r="J10440" s="5" t="s">
        <v>463</v>
      </c>
      <c r="K10440" s="4" t="s">
        <v>42</v>
      </c>
    </row>
    <row r="10441">
      <c r="A10441" s="4">
        <v>777.0</v>
      </c>
      <c r="B10441" s="5" t="s">
        <v>52933</v>
      </c>
      <c r="C10441" s="5" t="s">
        <v>52934</v>
      </c>
      <c r="D10441" s="6" t="s">
        <v>52935</v>
      </c>
      <c r="E10441" s="5" t="s">
        <v>52936</v>
      </c>
      <c r="F10441" s="5" t="s">
        <v>24249</v>
      </c>
      <c r="G10441" s="6" t="s">
        <v>52937</v>
      </c>
      <c r="H10441" s="5" t="s">
        <v>52938</v>
      </c>
      <c r="I10441" s="9" t="s">
        <v>52939</v>
      </c>
      <c r="J10441" s="5" t="s">
        <v>7733</v>
      </c>
      <c r="K10441" s="5" t="s">
        <v>160</v>
      </c>
    </row>
    <row r="10442">
      <c r="A10442" s="4">
        <v>776.0</v>
      </c>
      <c r="B10442" s="5" t="s">
        <v>52940</v>
      </c>
      <c r="C10442" s="5" t="s">
        <v>52941</v>
      </c>
      <c r="D10442" s="6" t="s">
        <v>52918</v>
      </c>
      <c r="E10442" s="5" t="s">
        <v>52912</v>
      </c>
      <c r="F10442" s="5" t="s">
        <v>24249</v>
      </c>
      <c r="G10442" s="6" t="s">
        <v>52942</v>
      </c>
      <c r="H10442" s="7" t="s">
        <v>52943</v>
      </c>
      <c r="I10442" s="8" t="str">
        <f>LOWER(SUBSTITUTE(SUBSTITUTE(SUBSTITUTE(SUBSTITUTE(SUBSTITUTE(SUBSTITUTE(SUBSTITUTE(B10442,"S.L.",""),"SL",""),"S.A.",""),"SA","")," ",""),".",""),",",""))&amp;".com"</f>
        <v>ciudaddealcala.com</v>
      </c>
      <c r="J10442" s="5" t="s">
        <v>108</v>
      </c>
      <c r="K10442" s="5" t="s">
        <v>921</v>
      </c>
    </row>
    <row r="10443">
      <c r="A10443" s="4">
        <v>775.0</v>
      </c>
      <c r="B10443" s="5" t="s">
        <v>52944</v>
      </c>
      <c r="C10443" s="5" t="s">
        <v>52945</v>
      </c>
      <c r="D10443" s="6" t="s">
        <v>52918</v>
      </c>
      <c r="E10443" s="5" t="s">
        <v>52912</v>
      </c>
      <c r="F10443" s="5" t="s">
        <v>24249</v>
      </c>
      <c r="G10443" s="6" t="s">
        <v>52946</v>
      </c>
      <c r="H10443" s="7" t="s">
        <v>52947</v>
      </c>
      <c r="I10443" s="13" t="s">
        <v>52948</v>
      </c>
      <c r="J10443" s="5" t="s">
        <v>93</v>
      </c>
      <c r="K10443" s="4" t="s">
        <v>42</v>
      </c>
    </row>
    <row r="10444">
      <c r="A10444" s="4">
        <v>774.0</v>
      </c>
      <c r="B10444" s="5" t="s">
        <v>52949</v>
      </c>
      <c r="C10444" s="5" t="s">
        <v>52950</v>
      </c>
      <c r="D10444" s="6" t="s">
        <v>52951</v>
      </c>
      <c r="E10444" s="5" t="s">
        <v>52912</v>
      </c>
      <c r="F10444" s="5" t="s">
        <v>24249</v>
      </c>
      <c r="G10444" s="6" t="s">
        <v>52952</v>
      </c>
      <c r="H10444" s="5" t="s">
        <v>52953</v>
      </c>
      <c r="I10444" s="8" t="s">
        <v>25399</v>
      </c>
      <c r="J10444" s="5" t="s">
        <v>42</v>
      </c>
      <c r="K10444" s="5" t="s">
        <v>1086</v>
      </c>
    </row>
    <row r="10445">
      <c r="A10445" s="4">
        <v>772.0</v>
      </c>
      <c r="B10445" s="5" t="s">
        <v>52954</v>
      </c>
      <c r="C10445" s="5" t="s">
        <v>52955</v>
      </c>
      <c r="D10445" s="6" t="s">
        <v>52956</v>
      </c>
      <c r="E10445" s="5" t="s">
        <v>52912</v>
      </c>
      <c r="F10445" s="5" t="s">
        <v>24249</v>
      </c>
      <c r="G10445" s="6" t="s">
        <v>52957</v>
      </c>
      <c r="H10445" s="5" t="s">
        <v>52958</v>
      </c>
      <c r="I10445" s="8" t="s">
        <v>52959</v>
      </c>
      <c r="J10445" s="5" t="s">
        <v>42</v>
      </c>
      <c r="K10445" s="5" t="s">
        <v>21605</v>
      </c>
    </row>
    <row r="10446">
      <c r="A10446" s="4">
        <v>773.0</v>
      </c>
      <c r="B10446" s="5" t="s">
        <v>52960</v>
      </c>
      <c r="C10446" s="5" t="s">
        <v>52961</v>
      </c>
      <c r="D10446" s="6" t="s">
        <v>52956</v>
      </c>
      <c r="E10446" s="5" t="s">
        <v>52912</v>
      </c>
      <c r="F10446" s="5" t="s">
        <v>24249</v>
      </c>
      <c r="G10446" s="6" t="s">
        <v>52957</v>
      </c>
      <c r="H10446" s="5" t="s">
        <v>52958</v>
      </c>
      <c r="I10446" s="8" t="s">
        <v>52959</v>
      </c>
      <c r="J10446" s="5" t="s">
        <v>42</v>
      </c>
      <c r="K10446" s="5" t="s">
        <v>21605</v>
      </c>
    </row>
    <row r="10447">
      <c r="A10447" s="4">
        <v>771.0</v>
      </c>
      <c r="B10447" s="5" t="s">
        <v>52962</v>
      </c>
      <c r="C10447" s="5" t="s">
        <v>52963</v>
      </c>
      <c r="D10447" s="6" t="s">
        <v>52964</v>
      </c>
      <c r="E10447" s="5" t="s">
        <v>52912</v>
      </c>
      <c r="F10447" s="5" t="s">
        <v>24249</v>
      </c>
      <c r="G10447" s="6" t="s">
        <v>52965</v>
      </c>
      <c r="H10447" s="5" t="s">
        <v>52966</v>
      </c>
      <c r="I10447" s="8" t="s">
        <v>52967</v>
      </c>
      <c r="J10447" s="5" t="s">
        <v>51</v>
      </c>
      <c r="K10447" s="5" t="s">
        <v>4672</v>
      </c>
    </row>
    <row r="10448">
      <c r="A10448" s="4">
        <v>770.0</v>
      </c>
      <c r="B10448" s="5" t="s">
        <v>52968</v>
      </c>
      <c r="C10448" s="5" t="s">
        <v>52969</v>
      </c>
      <c r="D10448" s="6" t="s">
        <v>52918</v>
      </c>
      <c r="E10448" s="5" t="s">
        <v>52912</v>
      </c>
      <c r="F10448" s="5" t="s">
        <v>24249</v>
      </c>
      <c r="G10448" s="6" t="s">
        <v>52970</v>
      </c>
      <c r="H10448" s="5" t="s">
        <v>52971</v>
      </c>
      <c r="I10448" s="9" t="s">
        <v>52972</v>
      </c>
      <c r="J10448" s="5" t="s">
        <v>51</v>
      </c>
      <c r="K10448" s="5" t="s">
        <v>233</v>
      </c>
    </row>
    <row r="10449">
      <c r="A10449" s="4">
        <v>769.0</v>
      </c>
      <c r="B10449" s="5" t="s">
        <v>52973</v>
      </c>
      <c r="C10449" s="5" t="s">
        <v>52974</v>
      </c>
      <c r="D10449" s="6" t="s">
        <v>52975</v>
      </c>
      <c r="E10449" s="5" t="s">
        <v>52912</v>
      </c>
      <c r="F10449" s="5" t="s">
        <v>24249</v>
      </c>
      <c r="G10449" s="6" t="s">
        <v>52976</v>
      </c>
      <c r="H10449" s="7" t="s">
        <v>52977</v>
      </c>
      <c r="I10449" s="4" t="str">
        <f>LOWER(SUBSTITUTE(SUBSTITUTE(SUBSTITUTE(SUBSTITUTE(SUBSTITUTE(SUBSTITUTE(SUBSTITUTE(B10449,"S.L.",""),"SL",""),"S.A.",""),"SA","")," ",""),".",""),",",""))&amp;".com"</f>
        <v>alcalácentro.com</v>
      </c>
      <c r="J10449" s="5" t="s">
        <v>108</v>
      </c>
      <c r="K10449" s="4" t="s">
        <v>42</v>
      </c>
    </row>
    <row r="10450">
      <c r="A10450" s="4">
        <v>768.0</v>
      </c>
      <c r="B10450" s="5" t="s">
        <v>52978</v>
      </c>
      <c r="C10450" s="5" t="s">
        <v>52979</v>
      </c>
      <c r="D10450" s="6" t="s">
        <v>52964</v>
      </c>
      <c r="E10450" s="5" t="s">
        <v>52912</v>
      </c>
      <c r="F10450" s="5" t="s">
        <v>24249</v>
      </c>
      <c r="G10450" s="6" t="s">
        <v>52980</v>
      </c>
      <c r="H10450" s="5" t="s">
        <v>52981</v>
      </c>
      <c r="I10450" s="8" t="s">
        <v>52982</v>
      </c>
      <c r="J10450" s="5" t="s">
        <v>93</v>
      </c>
      <c r="K10450" s="5" t="s">
        <v>2201</v>
      </c>
    </row>
    <row r="10451">
      <c r="A10451" s="4">
        <v>767.0</v>
      </c>
      <c r="B10451" s="5" t="s">
        <v>52983</v>
      </c>
      <c r="C10451" s="5" t="s">
        <v>52984</v>
      </c>
      <c r="D10451" s="6" t="s">
        <v>52985</v>
      </c>
      <c r="E10451" s="5" t="s">
        <v>52986</v>
      </c>
      <c r="F10451" s="5" t="s">
        <v>24249</v>
      </c>
      <c r="G10451" s="6" t="s">
        <v>52987</v>
      </c>
      <c r="H10451" s="5" t="s">
        <v>52988</v>
      </c>
      <c r="I10451" s="8" t="s">
        <v>52989</v>
      </c>
      <c r="J10451" s="5" t="s">
        <v>108</v>
      </c>
      <c r="K10451" s="5" t="s">
        <v>1239</v>
      </c>
    </row>
    <row r="10452">
      <c r="A10452" s="4">
        <v>766.0</v>
      </c>
      <c r="B10452" s="5" t="s">
        <v>52990</v>
      </c>
      <c r="C10452" s="5" t="s">
        <v>52991</v>
      </c>
      <c r="D10452" s="6" t="s">
        <v>52872</v>
      </c>
      <c r="E10452" s="5" t="s">
        <v>52873</v>
      </c>
      <c r="F10452" s="5" t="s">
        <v>24249</v>
      </c>
      <c r="G10452" s="6" t="s">
        <v>52992</v>
      </c>
      <c r="H10452" s="5" t="s">
        <v>52993</v>
      </c>
      <c r="I10452" s="8" t="s">
        <v>52994</v>
      </c>
      <c r="J10452" s="5" t="s">
        <v>42</v>
      </c>
      <c r="K10452" s="5" t="s">
        <v>921</v>
      </c>
    </row>
    <row r="10453">
      <c r="A10453" s="4">
        <v>765.0</v>
      </c>
      <c r="B10453" s="5" t="s">
        <v>52995</v>
      </c>
      <c r="C10453" s="5" t="s">
        <v>52996</v>
      </c>
      <c r="D10453" s="6" t="s">
        <v>52872</v>
      </c>
      <c r="E10453" s="5" t="s">
        <v>52873</v>
      </c>
      <c r="F10453" s="5" t="s">
        <v>24249</v>
      </c>
      <c r="G10453" s="6" t="s">
        <v>52997</v>
      </c>
      <c r="H10453" s="5" t="s">
        <v>52998</v>
      </c>
      <c r="I10453" s="8" t="s">
        <v>52999</v>
      </c>
      <c r="J10453" s="5" t="s">
        <v>108</v>
      </c>
      <c r="K10453" s="5" t="s">
        <v>1410</v>
      </c>
    </row>
    <row r="10454">
      <c r="A10454" s="4">
        <v>764.0</v>
      </c>
      <c r="B10454" s="5" t="s">
        <v>53000</v>
      </c>
      <c r="C10454" s="5" t="s">
        <v>53001</v>
      </c>
      <c r="D10454" s="6" t="s">
        <v>53002</v>
      </c>
      <c r="E10454" s="5" t="s">
        <v>53003</v>
      </c>
      <c r="F10454" s="5" t="s">
        <v>24249</v>
      </c>
      <c r="G10454" s="6" t="s">
        <v>53004</v>
      </c>
      <c r="H10454" s="5" t="s">
        <v>53005</v>
      </c>
      <c r="I10454" s="8" t="s">
        <v>53006</v>
      </c>
      <c r="J10454" s="5" t="s">
        <v>42</v>
      </c>
      <c r="K10454" s="5" t="s">
        <v>254</v>
      </c>
    </row>
    <row r="10455">
      <c r="A10455" s="4">
        <v>762.0</v>
      </c>
      <c r="B10455" s="5" t="s">
        <v>26655</v>
      </c>
      <c r="C10455" s="5" t="s">
        <v>53007</v>
      </c>
      <c r="D10455" s="6" t="s">
        <v>52985</v>
      </c>
      <c r="E10455" s="5" t="s">
        <v>52986</v>
      </c>
      <c r="F10455" s="5" t="s">
        <v>24249</v>
      </c>
      <c r="G10455" s="6" t="s">
        <v>53008</v>
      </c>
      <c r="H10455" s="7" t="s">
        <v>53009</v>
      </c>
      <c r="I10455" s="8" t="str">
        <f t="shared" ref="I10455:I10457" si="131">LOWER(SUBSTITUTE(SUBSTITUTE(SUBSTITUTE(SUBSTITUTE(SUBSTITUTE(SUBSTITUTE(SUBSTITUTE(B10455,"S.L.",""),"SL",""),"S.A.",""),"SA","")," ",""),".",""),",",""))&amp;".com"</f>
        <v>ibis.com</v>
      </c>
      <c r="J10455" s="5" t="s">
        <v>93</v>
      </c>
      <c r="K10455" s="5" t="s">
        <v>2683</v>
      </c>
    </row>
    <row r="10456">
      <c r="A10456" s="4">
        <v>763.0</v>
      </c>
      <c r="B10456" s="5" t="s">
        <v>53010</v>
      </c>
      <c r="C10456" s="5" t="s">
        <v>53011</v>
      </c>
      <c r="D10456" s="6" t="s">
        <v>52985</v>
      </c>
      <c r="E10456" s="5" t="s">
        <v>52986</v>
      </c>
      <c r="F10456" s="5" t="s">
        <v>24249</v>
      </c>
      <c r="G10456" s="6" t="s">
        <v>53008</v>
      </c>
      <c r="H10456" s="7" t="s">
        <v>53012</v>
      </c>
      <c r="I10456" s="8" t="str">
        <f t="shared" si="131"/>
        <v>ibismadridarganda.com</v>
      </c>
      <c r="J10456" s="5" t="s">
        <v>93</v>
      </c>
      <c r="K10456" s="5" t="s">
        <v>2683</v>
      </c>
    </row>
    <row r="10457">
      <c r="A10457" s="4">
        <v>761.0</v>
      </c>
      <c r="B10457" s="5" t="s">
        <v>53013</v>
      </c>
      <c r="C10457" s="5" t="s">
        <v>53014</v>
      </c>
      <c r="D10457" s="6" t="s">
        <v>53015</v>
      </c>
      <c r="E10457" s="5" t="s">
        <v>53016</v>
      </c>
      <c r="F10457" s="5" t="s">
        <v>24249</v>
      </c>
      <c r="G10457" s="6" t="s">
        <v>53017</v>
      </c>
      <c r="H10457" s="7" t="s">
        <v>53018</v>
      </c>
      <c r="I10457" s="8" t="str">
        <f t="shared" si="131"/>
        <v>hotelpuerto.com</v>
      </c>
      <c r="J10457" s="5" t="s">
        <v>42</v>
      </c>
      <c r="K10457" s="4" t="s">
        <v>42</v>
      </c>
    </row>
    <row r="10458">
      <c r="A10458" s="4">
        <v>760.0</v>
      </c>
      <c r="B10458" s="5" t="s">
        <v>53019</v>
      </c>
      <c r="C10458" s="5" t="s">
        <v>53020</v>
      </c>
      <c r="D10458" s="6" t="s">
        <v>53015</v>
      </c>
      <c r="E10458" s="5" t="s">
        <v>53016</v>
      </c>
      <c r="F10458" s="5" t="s">
        <v>24249</v>
      </c>
      <c r="G10458" s="6" t="s">
        <v>53021</v>
      </c>
      <c r="H10458" s="5" t="s">
        <v>53022</v>
      </c>
      <c r="I10458" s="8" t="s">
        <v>53023</v>
      </c>
      <c r="J10458" s="5" t="s">
        <v>42</v>
      </c>
      <c r="K10458" s="5" t="s">
        <v>679</v>
      </c>
    </row>
    <row r="10459">
      <c r="A10459" s="4">
        <v>759.0</v>
      </c>
      <c r="B10459" s="5" t="s">
        <v>29146</v>
      </c>
      <c r="C10459" s="5" t="s">
        <v>53024</v>
      </c>
      <c r="D10459" s="6" t="s">
        <v>53025</v>
      </c>
      <c r="E10459" s="5" t="s">
        <v>53026</v>
      </c>
      <c r="F10459" s="5" t="s">
        <v>24249</v>
      </c>
      <c r="G10459" s="6" t="s">
        <v>53027</v>
      </c>
      <c r="H10459" s="7" t="s">
        <v>53028</v>
      </c>
      <c r="I10459" s="13" t="s">
        <v>53029</v>
      </c>
      <c r="J10459" s="5" t="s">
        <v>42</v>
      </c>
      <c r="K10459" s="5" t="s">
        <v>126</v>
      </c>
    </row>
    <row r="10460">
      <c r="A10460" s="4">
        <v>758.0</v>
      </c>
      <c r="B10460" s="5" t="s">
        <v>53030</v>
      </c>
      <c r="C10460" s="5" t="s">
        <v>53031</v>
      </c>
      <c r="D10460" s="6" t="s">
        <v>52245</v>
      </c>
      <c r="E10460" s="5" t="s">
        <v>52246</v>
      </c>
      <c r="F10460" s="5" t="s">
        <v>52121</v>
      </c>
      <c r="G10460" s="6" t="s">
        <v>53032</v>
      </c>
      <c r="H10460" s="5" t="s">
        <v>53033</v>
      </c>
      <c r="I10460" s="8" t="s">
        <v>53034</v>
      </c>
      <c r="J10460" s="5" t="s">
        <v>42</v>
      </c>
      <c r="K10460" s="5" t="s">
        <v>66</v>
      </c>
    </row>
    <row r="10461">
      <c r="A10461" s="4">
        <v>757.0</v>
      </c>
      <c r="B10461" s="5" t="s">
        <v>53035</v>
      </c>
      <c r="C10461" s="5" t="s">
        <v>53036</v>
      </c>
      <c r="D10461" s="6" t="s">
        <v>53037</v>
      </c>
      <c r="E10461" s="5" t="s">
        <v>53038</v>
      </c>
      <c r="F10461" s="5" t="s">
        <v>24249</v>
      </c>
      <c r="G10461" s="6" t="s">
        <v>53039</v>
      </c>
      <c r="H10461" s="5" t="s">
        <v>53033</v>
      </c>
      <c r="I10461" s="8" t="s">
        <v>53040</v>
      </c>
      <c r="J10461" s="5" t="s">
        <v>42</v>
      </c>
      <c r="K10461" s="5" t="s">
        <v>66</v>
      </c>
    </row>
    <row r="10462">
      <c r="A10462" s="4">
        <v>756.0</v>
      </c>
      <c r="B10462" s="5" t="s">
        <v>53041</v>
      </c>
      <c r="C10462" s="5" t="s">
        <v>53042</v>
      </c>
      <c r="D10462" s="6" t="s">
        <v>53043</v>
      </c>
      <c r="E10462" s="5" t="s">
        <v>53044</v>
      </c>
      <c r="F10462" s="5" t="s">
        <v>24249</v>
      </c>
      <c r="G10462" s="6" t="s">
        <v>53045</v>
      </c>
      <c r="H10462" s="5" t="s">
        <v>53046</v>
      </c>
      <c r="I10462" s="8" t="s">
        <v>53047</v>
      </c>
      <c r="J10462" s="5" t="s">
        <v>108</v>
      </c>
      <c r="K10462" s="4" t="s">
        <v>42</v>
      </c>
    </row>
    <row r="10463">
      <c r="A10463" s="4">
        <v>755.0</v>
      </c>
      <c r="B10463" s="5" t="s">
        <v>53048</v>
      </c>
      <c r="C10463" s="5" t="s">
        <v>53049</v>
      </c>
      <c r="D10463" s="6" t="s">
        <v>53050</v>
      </c>
      <c r="E10463" s="5" t="s">
        <v>24249</v>
      </c>
      <c r="F10463" s="5" t="s">
        <v>24249</v>
      </c>
      <c r="G10463" s="6" t="s">
        <v>53051</v>
      </c>
      <c r="H10463" s="5" t="s">
        <v>53052</v>
      </c>
      <c r="I10463" s="8" t="s">
        <v>53053</v>
      </c>
      <c r="J10463" s="5" t="s">
        <v>93</v>
      </c>
      <c r="K10463" s="5" t="s">
        <v>921</v>
      </c>
    </row>
    <row r="10464">
      <c r="A10464" s="4">
        <v>754.0</v>
      </c>
      <c r="B10464" s="5" t="s">
        <v>53054</v>
      </c>
      <c r="C10464" s="5" t="s">
        <v>53055</v>
      </c>
      <c r="D10464" s="6" t="s">
        <v>53056</v>
      </c>
      <c r="E10464" s="5" t="s">
        <v>53057</v>
      </c>
      <c r="F10464" s="5" t="s">
        <v>24249</v>
      </c>
      <c r="G10464" s="6" t="s">
        <v>53058</v>
      </c>
      <c r="H10464" s="7" t="s">
        <v>53059</v>
      </c>
      <c r="I10464" s="8" t="str">
        <f>LOWER(SUBSTITUTE(SUBSTITUTE(SUBSTITUTE(SUBSTITUTE(SUBSTITUTE(SUBSTITUTE(SUBSTITUTE(B10464,"S.L.",""),"SL",""),"S.A.",""),"SA","")," ",""),".",""),",",""))&amp;".com"</f>
        <v>lapodadealameda.com</v>
      </c>
      <c r="J10464" s="5" t="s">
        <v>463</v>
      </c>
      <c r="K10464" s="5" t="s">
        <v>212</v>
      </c>
    </row>
    <row r="10465">
      <c r="A10465" s="4">
        <v>753.0</v>
      </c>
      <c r="B10465" s="5" t="s">
        <v>53060</v>
      </c>
      <c r="C10465" s="5" t="s">
        <v>53061</v>
      </c>
      <c r="D10465" s="6" t="s">
        <v>53062</v>
      </c>
      <c r="E10465" s="5" t="s">
        <v>53063</v>
      </c>
      <c r="F10465" s="5" t="s">
        <v>24249</v>
      </c>
      <c r="G10465" s="6" t="s">
        <v>53064</v>
      </c>
      <c r="H10465" s="5" t="s">
        <v>53065</v>
      </c>
      <c r="I10465" s="8" t="s">
        <v>53066</v>
      </c>
      <c r="J10465" s="5" t="s">
        <v>18</v>
      </c>
      <c r="K10465" s="5" t="s">
        <v>115</v>
      </c>
    </row>
    <row r="10466">
      <c r="A10466" s="4">
        <v>751.0</v>
      </c>
      <c r="B10466" s="5" t="s">
        <v>53067</v>
      </c>
      <c r="C10466" s="5" t="s">
        <v>53068</v>
      </c>
      <c r="D10466" s="6" t="s">
        <v>53062</v>
      </c>
      <c r="E10466" s="5" t="s">
        <v>53063</v>
      </c>
      <c r="F10466" s="5" t="s">
        <v>24249</v>
      </c>
      <c r="G10466" s="6" t="s">
        <v>53069</v>
      </c>
      <c r="H10466" s="5" t="s">
        <v>53070</v>
      </c>
      <c r="I10466" s="8" t="s">
        <v>53071</v>
      </c>
      <c r="J10466" s="5" t="s">
        <v>42</v>
      </c>
      <c r="K10466" s="5" t="s">
        <v>1427</v>
      </c>
    </row>
    <row r="10467">
      <c r="A10467" s="4">
        <v>752.0</v>
      </c>
      <c r="B10467" s="5" t="s">
        <v>53072</v>
      </c>
      <c r="C10467" s="5" t="s">
        <v>53073</v>
      </c>
      <c r="D10467" s="6" t="s">
        <v>53062</v>
      </c>
      <c r="E10467" s="5" t="s">
        <v>53063</v>
      </c>
      <c r="F10467" s="5" t="s">
        <v>24249</v>
      </c>
      <c r="G10467" s="6" t="s">
        <v>53069</v>
      </c>
      <c r="H10467" s="5" t="s">
        <v>53070</v>
      </c>
      <c r="I10467" s="8" t="s">
        <v>53071</v>
      </c>
      <c r="J10467" s="5" t="s">
        <v>108</v>
      </c>
      <c r="K10467" s="5" t="s">
        <v>1427</v>
      </c>
    </row>
    <row r="10468">
      <c r="A10468" s="4">
        <v>750.0</v>
      </c>
      <c r="B10468" s="5" t="s">
        <v>53074</v>
      </c>
      <c r="C10468" s="5" t="s">
        <v>53075</v>
      </c>
      <c r="D10468" s="6" t="s">
        <v>53076</v>
      </c>
      <c r="E10468" s="5" t="s">
        <v>53077</v>
      </c>
      <c r="F10468" s="5" t="s">
        <v>24249</v>
      </c>
      <c r="G10468" s="6" t="s">
        <v>53078</v>
      </c>
      <c r="H10468" s="5" t="s">
        <v>53079</v>
      </c>
      <c r="I10468" s="8" t="s">
        <v>53080</v>
      </c>
      <c r="J10468" s="5" t="s">
        <v>232</v>
      </c>
      <c r="K10468" s="5" t="s">
        <v>233</v>
      </c>
    </row>
    <row r="10469">
      <c r="A10469" s="4">
        <v>749.0</v>
      </c>
      <c r="B10469" s="5" t="s">
        <v>53081</v>
      </c>
      <c r="C10469" s="5" t="s">
        <v>53082</v>
      </c>
      <c r="D10469" s="6" t="s">
        <v>53083</v>
      </c>
      <c r="E10469" s="5" t="s">
        <v>53084</v>
      </c>
      <c r="F10469" s="5" t="s">
        <v>24249</v>
      </c>
      <c r="G10469" s="6" t="s">
        <v>53085</v>
      </c>
      <c r="H10469" s="7" t="s">
        <v>53086</v>
      </c>
      <c r="I10469" s="8" t="str">
        <f>LOWER(SUBSTITUTE(SUBSTITUTE(SUBSTITUTE(SUBSTITUTE(SUBSTITUTE(SUBSTITUTE(SUBSTITUTE(B10469,"S.L.",""),"SL",""),"S.A.",""),"SA","")," ",""),".",""),",",""))&amp;".com"</f>
        <v>loscanchos.com</v>
      </c>
      <c r="J10469" s="5" t="s">
        <v>108</v>
      </c>
      <c r="K10469" s="5" t="s">
        <v>553</v>
      </c>
    </row>
    <row r="10470">
      <c r="A10470" s="4">
        <v>748.0</v>
      </c>
      <c r="B10470" s="5" t="s">
        <v>53087</v>
      </c>
      <c r="C10470" s="5" t="s">
        <v>53088</v>
      </c>
      <c r="D10470" s="6" t="s">
        <v>53089</v>
      </c>
      <c r="E10470" s="5" t="s">
        <v>53090</v>
      </c>
      <c r="F10470" s="5" t="s">
        <v>24249</v>
      </c>
      <c r="G10470" s="6" t="s">
        <v>53091</v>
      </c>
      <c r="H10470" s="7" t="s">
        <v>53092</v>
      </c>
      <c r="I10470" s="8" t="s">
        <v>53093</v>
      </c>
      <c r="J10470" s="5" t="s">
        <v>93</v>
      </c>
      <c r="K10470" s="4" t="s">
        <v>42</v>
      </c>
    </row>
    <row r="10471">
      <c r="A10471" s="4">
        <v>747.0</v>
      </c>
      <c r="B10471" s="5" t="s">
        <v>53094</v>
      </c>
      <c r="C10471" s="5" t="s">
        <v>53095</v>
      </c>
      <c r="D10471" s="6" t="s">
        <v>53096</v>
      </c>
      <c r="E10471" s="5" t="s">
        <v>53097</v>
      </c>
      <c r="F10471" s="5" t="s">
        <v>48034</v>
      </c>
      <c r="G10471" s="6" t="s">
        <v>53098</v>
      </c>
      <c r="H10471" s="7" t="s">
        <v>53099</v>
      </c>
      <c r="I10471" s="4" t="str">
        <f>LOWER(SUBSTITUTE(SUBSTITUTE(SUBSTITUTE(SUBSTITUTE(SUBSTITUTE(SUBSTITUTE(SUBSTITUTE(B10471,"S.L.",""),"SL",""),"S.A.",""),"SA","")," ",""),".",""),",",""))&amp;".com"</f>
        <v>podadetrastámara.com</v>
      </c>
      <c r="J10471" s="5" t="s">
        <v>18</v>
      </c>
      <c r="K10471" s="5" t="s">
        <v>308</v>
      </c>
    </row>
    <row r="10472">
      <c r="A10472" s="4">
        <v>746.0</v>
      </c>
      <c r="B10472" s="5" t="s">
        <v>53100</v>
      </c>
      <c r="C10472" s="5" t="s">
        <v>53101</v>
      </c>
      <c r="D10472" s="6" t="s">
        <v>53102</v>
      </c>
      <c r="E10472" s="5" t="s">
        <v>53103</v>
      </c>
      <c r="F10472" s="5" t="s">
        <v>24249</v>
      </c>
      <c r="G10472" s="6" t="s">
        <v>53104</v>
      </c>
      <c r="H10472" s="5" t="s">
        <v>53105</v>
      </c>
      <c r="I10472" s="8" t="s">
        <v>53106</v>
      </c>
      <c r="J10472" s="5" t="s">
        <v>51</v>
      </c>
      <c r="K10472" s="5" t="s">
        <v>294</v>
      </c>
    </row>
    <row r="10473">
      <c r="A10473" s="4">
        <v>745.0</v>
      </c>
      <c r="B10473" s="5" t="s">
        <v>53107</v>
      </c>
      <c r="C10473" s="5" t="s">
        <v>53108</v>
      </c>
      <c r="D10473" s="6" t="s">
        <v>53109</v>
      </c>
      <c r="E10473" s="5" t="s">
        <v>53110</v>
      </c>
      <c r="F10473" s="5" t="s">
        <v>48034</v>
      </c>
      <c r="G10473" s="6" t="s">
        <v>53111</v>
      </c>
      <c r="H10473" s="5" t="s">
        <v>53112</v>
      </c>
      <c r="I10473" s="8" t="s">
        <v>53113</v>
      </c>
      <c r="J10473" s="5" t="s">
        <v>42</v>
      </c>
      <c r="K10473" s="5" t="s">
        <v>1495</v>
      </c>
    </row>
    <row r="10474">
      <c r="A10474" s="4">
        <v>744.0</v>
      </c>
      <c r="B10474" s="5" t="s">
        <v>53114</v>
      </c>
      <c r="C10474" s="5" t="s">
        <v>53115</v>
      </c>
      <c r="D10474" s="6" t="s">
        <v>53116</v>
      </c>
      <c r="E10474" s="5" t="s">
        <v>53117</v>
      </c>
      <c r="F10474" s="5" t="s">
        <v>48034</v>
      </c>
      <c r="G10474" s="6" t="s">
        <v>53118</v>
      </c>
      <c r="H10474" s="7" t="s">
        <v>53119</v>
      </c>
      <c r="I10474" s="8" t="str">
        <f>LOWER(SUBSTITUTE(SUBSTITUTE(SUBSTITUTE(SUBSTITUTE(SUBSTITUTE(SUBSTITUTE(SUBSTITUTE(B10474,"S.L.",""),"SL",""),"S.A.",""),"SA","")," ",""),".",""),",",""))&amp;".com"</f>
        <v>dracos.com</v>
      </c>
      <c r="J10474" s="5" t="s">
        <v>108</v>
      </c>
      <c r="K10474" s="5" t="s">
        <v>85</v>
      </c>
    </row>
    <row r="10475">
      <c r="A10475" s="4">
        <v>743.0</v>
      </c>
      <c r="B10475" s="5" t="s">
        <v>53120</v>
      </c>
      <c r="C10475" s="5" t="s">
        <v>53121</v>
      </c>
      <c r="D10475" s="6" t="s">
        <v>53116</v>
      </c>
      <c r="E10475" s="5" t="s">
        <v>53117</v>
      </c>
      <c r="F10475" s="5" t="s">
        <v>48034</v>
      </c>
      <c r="G10475" s="6" t="s">
        <v>53122</v>
      </c>
      <c r="H10475" s="5" t="s">
        <v>53123</v>
      </c>
      <c r="I10475" s="8" t="s">
        <v>53124</v>
      </c>
      <c r="J10475" s="5" t="s">
        <v>42</v>
      </c>
      <c r="K10475" s="5" t="s">
        <v>553</v>
      </c>
    </row>
    <row r="10476">
      <c r="A10476" s="4">
        <v>742.0</v>
      </c>
      <c r="B10476" s="5" t="s">
        <v>53125</v>
      </c>
      <c r="C10476" s="5" t="s">
        <v>53126</v>
      </c>
      <c r="D10476" s="6" t="s">
        <v>53116</v>
      </c>
      <c r="E10476" s="5" t="s">
        <v>53117</v>
      </c>
      <c r="F10476" s="5" t="s">
        <v>48034</v>
      </c>
      <c r="G10476" s="6" t="s">
        <v>53127</v>
      </c>
      <c r="H10476" s="22" t="s">
        <v>53128</v>
      </c>
      <c r="I10476" s="8" t="s">
        <v>53129</v>
      </c>
      <c r="J10476" s="5" t="s">
        <v>108</v>
      </c>
      <c r="K10476" s="5" t="s">
        <v>218</v>
      </c>
    </row>
    <row r="10477">
      <c r="A10477" s="4">
        <v>741.0</v>
      </c>
      <c r="B10477" s="5" t="s">
        <v>53130</v>
      </c>
      <c r="C10477" s="5" t="s">
        <v>53131</v>
      </c>
      <c r="D10477" s="6" t="s">
        <v>44956</v>
      </c>
      <c r="E10477" s="5" t="s">
        <v>24249</v>
      </c>
      <c r="F10477" s="5" t="s">
        <v>24249</v>
      </c>
      <c r="G10477" s="6" t="s">
        <v>53132</v>
      </c>
      <c r="H10477" s="5" t="s">
        <v>53133</v>
      </c>
      <c r="I10477" s="8" t="s">
        <v>53134</v>
      </c>
      <c r="J10477" s="5" t="s">
        <v>42</v>
      </c>
      <c r="K10477" s="4" t="s">
        <v>42</v>
      </c>
    </row>
    <row r="10478">
      <c r="A10478" s="4">
        <v>740.0</v>
      </c>
      <c r="B10478" s="5" t="s">
        <v>53135</v>
      </c>
      <c r="C10478" s="5" t="s">
        <v>53136</v>
      </c>
      <c r="D10478" s="6" t="s">
        <v>53137</v>
      </c>
      <c r="E10478" s="5" t="s">
        <v>53138</v>
      </c>
      <c r="F10478" s="5" t="s">
        <v>24249</v>
      </c>
      <c r="G10478" s="6" t="s">
        <v>53139</v>
      </c>
      <c r="H10478" s="5" t="s">
        <v>53140</v>
      </c>
      <c r="I10478" s="8" t="s">
        <v>53141</v>
      </c>
      <c r="J10478" s="5" t="s">
        <v>42</v>
      </c>
      <c r="K10478" s="4" t="s">
        <v>42</v>
      </c>
    </row>
    <row r="10479">
      <c r="A10479" s="4">
        <v>739.0</v>
      </c>
      <c r="B10479" s="5" t="s">
        <v>53142</v>
      </c>
      <c r="C10479" s="5" t="s">
        <v>53143</v>
      </c>
      <c r="D10479" s="6" t="s">
        <v>53144</v>
      </c>
      <c r="E10479" s="5" t="s">
        <v>53145</v>
      </c>
      <c r="F10479" s="5" t="s">
        <v>24249</v>
      </c>
      <c r="G10479" s="6" t="s">
        <v>53146</v>
      </c>
      <c r="H10479" s="7" t="s">
        <v>53147</v>
      </c>
      <c r="I10479" s="8" t="str">
        <f t="shared" ref="I10479:I10480" si="132">LOWER(SUBSTITUTE(SUBSTITUTE(SUBSTITUTE(SUBSTITUTE(SUBSTITUTE(SUBSTITUTE(SUBSTITUTE(B10479,"S.L.",""),"SL",""),"S.A.",""),"SA","")," ",""),".",""),",",""))&amp;".com"</f>
        <v>cumderit.com</v>
      </c>
      <c r="J10479" s="5" t="s">
        <v>93</v>
      </c>
      <c r="K10479" s="4" t="s">
        <v>42</v>
      </c>
    </row>
    <row r="10480">
      <c r="A10480" s="4">
        <v>738.0</v>
      </c>
      <c r="B10480" s="5" t="s">
        <v>53148</v>
      </c>
      <c r="C10480" s="5" t="s">
        <v>53149</v>
      </c>
      <c r="D10480" s="6" t="s">
        <v>53150</v>
      </c>
      <c r="E10480" s="5" t="s">
        <v>53151</v>
      </c>
      <c r="F10480" s="5" t="s">
        <v>24249</v>
      </c>
      <c r="G10480" s="6" t="s">
        <v>53152</v>
      </c>
      <c r="H10480" s="7" t="s">
        <v>53153</v>
      </c>
      <c r="I10480" s="4" t="str">
        <f t="shared" si="132"/>
        <v>feijoó.com</v>
      </c>
      <c r="J10480" s="5" t="s">
        <v>93</v>
      </c>
      <c r="K10480" s="5" t="s">
        <v>711</v>
      </c>
    </row>
    <row r="10481">
      <c r="A10481" s="4">
        <v>737.0</v>
      </c>
      <c r="B10481" s="5" t="s">
        <v>53154</v>
      </c>
      <c r="C10481" s="5" t="s">
        <v>53155</v>
      </c>
      <c r="D10481" s="6" t="s">
        <v>53156</v>
      </c>
      <c r="E10481" s="5" t="s">
        <v>53157</v>
      </c>
      <c r="F10481" s="5" t="s">
        <v>24249</v>
      </c>
      <c r="G10481" s="6" t="s">
        <v>53158</v>
      </c>
      <c r="H10481" s="5" t="s">
        <v>53159</v>
      </c>
      <c r="I10481" s="8" t="s">
        <v>53160</v>
      </c>
      <c r="J10481" s="5" t="s">
        <v>42</v>
      </c>
      <c r="K10481" s="5" t="s">
        <v>152</v>
      </c>
    </row>
    <row r="10482">
      <c r="A10482" s="4">
        <v>736.0</v>
      </c>
      <c r="B10482" s="5" t="s">
        <v>53161</v>
      </c>
      <c r="C10482" s="5" t="s">
        <v>53162</v>
      </c>
      <c r="D10482" s="6" t="s">
        <v>53163</v>
      </c>
      <c r="E10482" s="5" t="s">
        <v>53164</v>
      </c>
      <c r="F10482" s="5" t="s">
        <v>24249</v>
      </c>
      <c r="G10482" s="6" t="s">
        <v>53165</v>
      </c>
      <c r="H10482" s="5" t="s">
        <v>53166</v>
      </c>
      <c r="I10482" s="8" t="s">
        <v>53167</v>
      </c>
      <c r="J10482" s="5" t="s">
        <v>18</v>
      </c>
      <c r="K10482" s="5" t="s">
        <v>921</v>
      </c>
    </row>
    <row r="10483">
      <c r="A10483" s="4">
        <v>735.0</v>
      </c>
      <c r="B10483" s="5" t="s">
        <v>53168</v>
      </c>
      <c r="C10483" s="5" t="s">
        <v>53169</v>
      </c>
      <c r="D10483" s="6" t="s">
        <v>53163</v>
      </c>
      <c r="E10483" s="5" t="s">
        <v>53164</v>
      </c>
      <c r="F10483" s="5" t="s">
        <v>24249</v>
      </c>
      <c r="G10483" s="6" t="s">
        <v>53170</v>
      </c>
      <c r="H10483" s="5" t="s">
        <v>53171</v>
      </c>
      <c r="I10483" s="8" t="s">
        <v>53172</v>
      </c>
      <c r="J10483" s="5" t="s">
        <v>18</v>
      </c>
      <c r="K10483" s="5" t="s">
        <v>1985</v>
      </c>
    </row>
    <row r="10484">
      <c r="A10484" s="4">
        <v>734.0</v>
      </c>
      <c r="B10484" s="5" t="s">
        <v>53173</v>
      </c>
      <c r="C10484" s="5" t="s">
        <v>53174</v>
      </c>
      <c r="D10484" s="6" t="s">
        <v>53163</v>
      </c>
      <c r="E10484" s="5" t="s">
        <v>53164</v>
      </c>
      <c r="F10484" s="5" t="s">
        <v>24249</v>
      </c>
      <c r="G10484" s="6" t="s">
        <v>53175</v>
      </c>
      <c r="H10484" s="5" t="s">
        <v>53176</v>
      </c>
      <c r="I10484" s="8" t="s">
        <v>53177</v>
      </c>
      <c r="J10484" s="5" t="s">
        <v>18</v>
      </c>
      <c r="K10484" s="5" t="s">
        <v>754</v>
      </c>
    </row>
    <row r="10485">
      <c r="A10485" s="4">
        <v>733.0</v>
      </c>
      <c r="B10485" s="5" t="s">
        <v>53178</v>
      </c>
      <c r="C10485" s="5" t="s">
        <v>53179</v>
      </c>
      <c r="D10485" s="6" t="s">
        <v>53137</v>
      </c>
      <c r="E10485" s="5" t="s">
        <v>53138</v>
      </c>
      <c r="F10485" s="5" t="s">
        <v>24249</v>
      </c>
      <c r="G10485" s="6" t="s">
        <v>53180</v>
      </c>
      <c r="H10485" s="5" t="s">
        <v>53181</v>
      </c>
      <c r="I10485" s="8" t="s">
        <v>53182</v>
      </c>
      <c r="J10485" s="5" t="s">
        <v>18</v>
      </c>
      <c r="K10485" s="5" t="s">
        <v>152</v>
      </c>
    </row>
    <row r="10486">
      <c r="A10486" s="4">
        <v>732.0</v>
      </c>
      <c r="B10486" s="5" t="s">
        <v>53183</v>
      </c>
      <c r="C10486" s="5" t="s">
        <v>53184</v>
      </c>
      <c r="D10486" s="6" t="s">
        <v>53185</v>
      </c>
      <c r="E10486" s="5" t="s">
        <v>53186</v>
      </c>
      <c r="F10486" s="5" t="s">
        <v>24249</v>
      </c>
      <c r="G10486" s="6" t="s">
        <v>53187</v>
      </c>
      <c r="H10486" s="5" t="s">
        <v>53188</v>
      </c>
      <c r="I10486" s="8" t="s">
        <v>53189</v>
      </c>
      <c r="J10486" s="5" t="s">
        <v>93</v>
      </c>
      <c r="K10486" s="5" t="s">
        <v>66</v>
      </c>
    </row>
    <row r="10487">
      <c r="A10487" s="4">
        <v>731.0</v>
      </c>
      <c r="B10487" s="5" t="s">
        <v>53190</v>
      </c>
      <c r="C10487" s="5" t="s">
        <v>53191</v>
      </c>
      <c r="D10487" s="6" t="s">
        <v>53192</v>
      </c>
      <c r="E10487" s="5" t="s">
        <v>53186</v>
      </c>
      <c r="F10487" s="5" t="s">
        <v>24249</v>
      </c>
      <c r="G10487" s="6" t="s">
        <v>53193</v>
      </c>
      <c r="H10487" s="7" t="s">
        <v>53194</v>
      </c>
      <c r="I10487" s="8" t="str">
        <f>LOWER(SUBSTITUTE(SUBSTITUTE(SUBSTITUTE(SUBSTITUTE(SUBSTITUTE(SUBSTITUTE(SUBSTITUTE(B10487,"S.L.",""),"SL",""),"S.A.",""),"SA","")," ",""),".",""),",",""))&amp;".com"</f>
        <v>sierraoriente.com</v>
      </c>
      <c r="J10487" s="5" t="s">
        <v>108</v>
      </c>
      <c r="K10487" s="5" t="s">
        <v>464</v>
      </c>
    </row>
    <row r="10488">
      <c r="A10488" s="4">
        <v>730.0</v>
      </c>
      <c r="B10488" s="5" t="s">
        <v>53195</v>
      </c>
      <c r="C10488" s="5" t="s">
        <v>53196</v>
      </c>
      <c r="D10488" s="6" t="s">
        <v>53185</v>
      </c>
      <c r="E10488" s="5" t="s">
        <v>53186</v>
      </c>
      <c r="F10488" s="5" t="s">
        <v>24249</v>
      </c>
      <c r="G10488" s="6" t="s">
        <v>53197</v>
      </c>
      <c r="H10488" s="5" t="s">
        <v>53198</v>
      </c>
      <c r="I10488" s="11" t="s">
        <v>53199</v>
      </c>
      <c r="J10488" s="5" t="s">
        <v>18</v>
      </c>
      <c r="K10488" s="5" t="s">
        <v>1239</v>
      </c>
    </row>
    <row r="10489">
      <c r="A10489" s="4">
        <v>729.0</v>
      </c>
      <c r="B10489" s="5" t="s">
        <v>53200</v>
      </c>
      <c r="C10489" s="5" t="s">
        <v>53201</v>
      </c>
      <c r="D10489" s="6" t="s">
        <v>53202</v>
      </c>
      <c r="E10489" s="5" t="s">
        <v>53203</v>
      </c>
      <c r="F10489" s="5" t="s">
        <v>24249</v>
      </c>
      <c r="G10489" s="6" t="s">
        <v>53204</v>
      </c>
      <c r="H10489" s="7" t="s">
        <v>53205</v>
      </c>
      <c r="I10489" s="8" t="str">
        <f>LOWER(SUBSTITUTE(SUBSTITUTE(SUBSTITUTE(SUBSTITUTE(SUBSTITUTE(SUBSTITUTE(SUBSTITUTE(B10489,"S.L.",""),"SL",""),"S.A.",""),"SA","")," ",""),".",""),",",""))&amp;".com"</f>
        <v>parquereal.com</v>
      </c>
      <c r="J10489" s="5" t="s">
        <v>42</v>
      </c>
      <c r="K10489" s="5" t="s">
        <v>184</v>
      </c>
    </row>
    <row r="10490">
      <c r="A10490" s="4">
        <v>728.0</v>
      </c>
      <c r="B10490" s="5" t="s">
        <v>46481</v>
      </c>
      <c r="C10490" s="5" t="s">
        <v>53206</v>
      </c>
      <c r="D10490" s="6" t="s">
        <v>53207</v>
      </c>
      <c r="E10490" s="5" t="s">
        <v>53208</v>
      </c>
      <c r="F10490" s="5" t="s">
        <v>24249</v>
      </c>
      <c r="G10490" s="6" t="s">
        <v>53209</v>
      </c>
      <c r="H10490" s="5" t="s">
        <v>53210</v>
      </c>
      <c r="I10490" s="8" t="s">
        <v>53211</v>
      </c>
      <c r="J10490" s="5" t="s">
        <v>93</v>
      </c>
      <c r="K10490" s="5" t="s">
        <v>254</v>
      </c>
    </row>
    <row r="10491">
      <c r="A10491" s="4">
        <v>727.0</v>
      </c>
      <c r="B10491" s="5" t="s">
        <v>53212</v>
      </c>
      <c r="C10491" s="5" t="s">
        <v>53213</v>
      </c>
      <c r="D10491" s="6" t="s">
        <v>53214</v>
      </c>
      <c r="E10491" s="5" t="s">
        <v>53215</v>
      </c>
      <c r="F10491" s="5" t="s">
        <v>24249</v>
      </c>
      <c r="G10491" s="6" t="s">
        <v>53216</v>
      </c>
      <c r="H10491" s="5" t="s">
        <v>53217</v>
      </c>
      <c r="I10491" s="8" t="s">
        <v>53218</v>
      </c>
      <c r="J10491" s="5" t="s">
        <v>42</v>
      </c>
      <c r="K10491" s="5" t="s">
        <v>711</v>
      </c>
    </row>
    <row r="10492">
      <c r="A10492" s="4">
        <v>726.0</v>
      </c>
      <c r="B10492" s="5" t="s">
        <v>53219</v>
      </c>
      <c r="C10492" s="5" t="s">
        <v>53220</v>
      </c>
      <c r="D10492" s="6" t="s">
        <v>53214</v>
      </c>
      <c r="E10492" s="5" t="s">
        <v>53215</v>
      </c>
      <c r="F10492" s="5" t="s">
        <v>24249</v>
      </c>
      <c r="G10492" s="6" t="s">
        <v>53221</v>
      </c>
      <c r="H10492" s="5" t="s">
        <v>53222</v>
      </c>
      <c r="I10492" s="8" t="s">
        <v>53223</v>
      </c>
      <c r="J10492" s="5" t="s">
        <v>108</v>
      </c>
      <c r="K10492" s="5" t="s">
        <v>19</v>
      </c>
    </row>
    <row r="10493">
      <c r="A10493" s="4">
        <v>725.0</v>
      </c>
      <c r="B10493" s="5" t="s">
        <v>53224</v>
      </c>
      <c r="C10493" s="5" t="s">
        <v>53225</v>
      </c>
      <c r="D10493" s="6" t="s">
        <v>53214</v>
      </c>
      <c r="E10493" s="5" t="s">
        <v>53215</v>
      </c>
      <c r="F10493" s="5" t="s">
        <v>24249</v>
      </c>
      <c r="G10493" s="6" t="s">
        <v>53226</v>
      </c>
      <c r="H10493" s="7" t="s">
        <v>53227</v>
      </c>
      <c r="I10493" s="8" t="str">
        <f>LOWER(SUBSTITUTE(SUBSTITUTE(SUBSTITUTE(SUBSTITUTE(SUBSTITUTE(SUBSTITUTE(SUBSTITUTE(B10493,"S.L.",""),"SL",""),"S.A.",""),"SA","")," ",""),".",""),",",""))&amp;".com"</f>
        <v>calafora.com</v>
      </c>
      <c r="J10493" s="5" t="s">
        <v>93</v>
      </c>
      <c r="K10493" s="5" t="s">
        <v>233</v>
      </c>
    </row>
    <row r="10494">
      <c r="A10494" s="4">
        <v>724.0</v>
      </c>
      <c r="B10494" s="5" t="s">
        <v>53228</v>
      </c>
      <c r="C10494" s="5" t="s">
        <v>53229</v>
      </c>
      <c r="D10494" s="6" t="s">
        <v>53214</v>
      </c>
      <c r="E10494" s="5" t="s">
        <v>53215</v>
      </c>
      <c r="F10494" s="5" t="s">
        <v>24249</v>
      </c>
      <c r="G10494" s="6" t="s">
        <v>53230</v>
      </c>
      <c r="H10494" s="5" t="s">
        <v>53231</v>
      </c>
      <c r="I10494" s="8" t="s">
        <v>53232</v>
      </c>
      <c r="J10494" s="5" t="s">
        <v>18</v>
      </c>
      <c r="K10494" s="5" t="s">
        <v>308</v>
      </c>
    </row>
    <row r="10495">
      <c r="A10495" s="4">
        <v>723.0</v>
      </c>
      <c r="B10495" s="5" t="s">
        <v>53233</v>
      </c>
      <c r="C10495" s="5" t="s">
        <v>53234</v>
      </c>
      <c r="D10495" s="6" t="s">
        <v>53235</v>
      </c>
      <c r="E10495" s="5" t="s">
        <v>53236</v>
      </c>
      <c r="F10495" s="5" t="s">
        <v>24249</v>
      </c>
      <c r="G10495" s="6" t="s">
        <v>53237</v>
      </c>
      <c r="H10495" s="5" t="s">
        <v>53238</v>
      </c>
      <c r="I10495" s="8" t="s">
        <v>1995</v>
      </c>
      <c r="J10495" s="5" t="s">
        <v>18</v>
      </c>
      <c r="K10495" s="5" t="s">
        <v>5510</v>
      </c>
    </row>
    <row r="10496">
      <c r="A10496" s="4">
        <v>722.0</v>
      </c>
      <c r="B10496" s="5" t="s">
        <v>53239</v>
      </c>
      <c r="C10496" s="5" t="s">
        <v>53240</v>
      </c>
      <c r="D10496" s="6" t="s">
        <v>53150</v>
      </c>
      <c r="E10496" s="5" t="s">
        <v>53151</v>
      </c>
      <c r="F10496" s="5" t="s">
        <v>24249</v>
      </c>
      <c r="G10496" s="6" t="s">
        <v>53241</v>
      </c>
      <c r="H10496" s="5" t="s">
        <v>53242</v>
      </c>
      <c r="I10496" s="8" t="s">
        <v>53243</v>
      </c>
      <c r="J10496" s="5" t="s">
        <v>93</v>
      </c>
      <c r="K10496" s="4" t="s">
        <v>42</v>
      </c>
    </row>
    <row r="10497">
      <c r="A10497" s="4">
        <v>721.0</v>
      </c>
      <c r="B10497" s="5" t="s">
        <v>53244</v>
      </c>
      <c r="C10497" s="5" t="s">
        <v>53245</v>
      </c>
      <c r="D10497" s="6" t="s">
        <v>53246</v>
      </c>
      <c r="E10497" s="5" t="s">
        <v>53247</v>
      </c>
      <c r="F10497" s="5" t="s">
        <v>24249</v>
      </c>
      <c r="G10497" s="6" t="s">
        <v>53248</v>
      </c>
      <c r="H10497" s="22" t="s">
        <v>53249</v>
      </c>
      <c r="I10497" s="11" t="s">
        <v>53250</v>
      </c>
      <c r="J10497" s="5" t="s">
        <v>18</v>
      </c>
      <c r="K10497" s="5" t="s">
        <v>420</v>
      </c>
    </row>
    <row r="10498">
      <c r="A10498" s="4">
        <v>720.0</v>
      </c>
      <c r="B10498" s="5" t="s">
        <v>53251</v>
      </c>
      <c r="C10498" s="5" t="s">
        <v>53252</v>
      </c>
      <c r="D10498" s="6" t="s">
        <v>53253</v>
      </c>
      <c r="E10498" s="5" t="s">
        <v>53254</v>
      </c>
      <c r="F10498" s="5" t="s">
        <v>24249</v>
      </c>
      <c r="G10498" s="6" t="s">
        <v>53255</v>
      </c>
      <c r="H10498" s="5" t="s">
        <v>53256</v>
      </c>
      <c r="I10498" s="8" t="s">
        <v>53257</v>
      </c>
      <c r="J10498" s="5" t="s">
        <v>42</v>
      </c>
      <c r="K10498" s="5" t="s">
        <v>375</v>
      </c>
    </row>
    <row r="10499">
      <c r="A10499" s="4">
        <v>719.0</v>
      </c>
      <c r="B10499" s="5" t="s">
        <v>53258</v>
      </c>
      <c r="C10499" s="5" t="s">
        <v>53259</v>
      </c>
      <c r="D10499" s="6" t="s">
        <v>53260</v>
      </c>
      <c r="E10499" s="5" t="s">
        <v>53261</v>
      </c>
      <c r="F10499" s="5" t="s">
        <v>24249</v>
      </c>
      <c r="G10499" s="6" t="s">
        <v>53262</v>
      </c>
      <c r="H10499" s="5" t="s">
        <v>53263</v>
      </c>
      <c r="I10499" s="9" t="s">
        <v>53264</v>
      </c>
      <c r="J10499" s="5" t="s">
        <v>18</v>
      </c>
      <c r="K10499" s="5" t="s">
        <v>170</v>
      </c>
    </row>
    <row r="10500">
      <c r="A10500" s="4">
        <v>718.0</v>
      </c>
      <c r="B10500" s="5" t="s">
        <v>53265</v>
      </c>
      <c r="C10500" s="5" t="s">
        <v>53266</v>
      </c>
      <c r="D10500" s="6" t="s">
        <v>53260</v>
      </c>
      <c r="E10500" s="5" t="s">
        <v>53261</v>
      </c>
      <c r="F10500" s="5" t="s">
        <v>24249</v>
      </c>
      <c r="G10500" s="6" t="s">
        <v>53267</v>
      </c>
      <c r="H10500" s="7" t="s">
        <v>53268</v>
      </c>
      <c r="I10500" s="8" t="str">
        <f>LOWER(SUBSTITUTE(SUBSTITUTE(SUBSTITUTE(SUBSTITUTE(SUBSTITUTE(SUBSTITUTE(SUBSTITUTE(B10500,"S.L.",""),"SL",""),"S.A.",""),"SA","")," ",""),".",""),",",""))&amp;".com"</f>
        <v>laparadadelrey.com</v>
      </c>
      <c r="J10500" s="5" t="s">
        <v>42</v>
      </c>
      <c r="K10500" s="5" t="s">
        <v>19</v>
      </c>
    </row>
    <row r="10501">
      <c r="A10501" s="4">
        <v>717.0</v>
      </c>
      <c r="B10501" s="5" t="s">
        <v>53269</v>
      </c>
      <c r="C10501" s="5" t="s">
        <v>53270</v>
      </c>
      <c r="D10501" s="6" t="s">
        <v>53260</v>
      </c>
      <c r="E10501" s="5" t="s">
        <v>53261</v>
      </c>
      <c r="F10501" s="5" t="s">
        <v>24249</v>
      </c>
      <c r="G10501" s="6" t="s">
        <v>53271</v>
      </c>
      <c r="H10501" s="5" t="s">
        <v>53272</v>
      </c>
      <c r="I10501" s="8" t="s">
        <v>53273</v>
      </c>
      <c r="J10501" s="5" t="s">
        <v>108</v>
      </c>
      <c r="K10501" s="5" t="s">
        <v>294</v>
      </c>
    </row>
    <row r="10502">
      <c r="A10502" s="4">
        <v>716.0</v>
      </c>
      <c r="B10502" s="5" t="s">
        <v>53274</v>
      </c>
      <c r="C10502" s="5" t="s">
        <v>53275</v>
      </c>
      <c r="D10502" s="6" t="s">
        <v>53246</v>
      </c>
      <c r="E10502" s="5" t="s">
        <v>53247</v>
      </c>
      <c r="F10502" s="5" t="s">
        <v>24249</v>
      </c>
      <c r="G10502" s="6" t="s">
        <v>53276</v>
      </c>
      <c r="H10502" s="7" t="s">
        <v>53277</v>
      </c>
      <c r="I10502" s="8" t="str">
        <f>LOWER(SUBSTITUTE(SUBSTITUTE(SUBSTITUTE(SUBSTITUTE(SUBSTITUTE(SUBSTITUTE(SUBSTITUTE(B10502,"S.L.",""),"SL",""),"S.A.",""),"SA","")," ",""),".",""),",",""))&amp;".com"</f>
        <v>hotelguadalix.com</v>
      </c>
      <c r="J10502" s="5" t="s">
        <v>18</v>
      </c>
      <c r="K10502" s="4" t="s">
        <v>42</v>
      </c>
    </row>
    <row r="10503">
      <c r="A10503" s="4">
        <v>715.0</v>
      </c>
      <c r="B10503" s="5" t="s">
        <v>53278</v>
      </c>
      <c r="C10503" s="5" t="s">
        <v>53279</v>
      </c>
      <c r="D10503" s="6" t="s">
        <v>53280</v>
      </c>
      <c r="E10503" s="5" t="s">
        <v>53281</v>
      </c>
      <c r="F10503" s="5" t="s">
        <v>24249</v>
      </c>
      <c r="G10503" s="6" t="s">
        <v>53282</v>
      </c>
      <c r="H10503" s="5" t="s">
        <v>53283</v>
      </c>
      <c r="I10503" s="9" t="s">
        <v>53284</v>
      </c>
      <c r="J10503" s="5" t="s">
        <v>108</v>
      </c>
      <c r="K10503" s="5" t="s">
        <v>74</v>
      </c>
    </row>
    <row r="10504">
      <c r="A10504" s="4">
        <v>714.0</v>
      </c>
      <c r="B10504" s="5" t="s">
        <v>53285</v>
      </c>
      <c r="C10504" s="5" t="s">
        <v>53286</v>
      </c>
      <c r="D10504" s="6" t="s">
        <v>53163</v>
      </c>
      <c r="E10504" s="5" t="s">
        <v>53164</v>
      </c>
      <c r="F10504" s="5" t="s">
        <v>24249</v>
      </c>
      <c r="G10504" s="6" t="s">
        <v>53287</v>
      </c>
      <c r="H10504" s="22" t="s">
        <v>53288</v>
      </c>
      <c r="I10504" s="8" t="s">
        <v>53289</v>
      </c>
      <c r="J10504" s="5" t="s">
        <v>18</v>
      </c>
      <c r="K10504" s="5" t="s">
        <v>679</v>
      </c>
    </row>
    <row r="10505">
      <c r="A10505" s="4">
        <v>713.0</v>
      </c>
      <c r="B10505" s="5" t="s">
        <v>53290</v>
      </c>
      <c r="C10505" s="5" t="s">
        <v>53291</v>
      </c>
      <c r="D10505" s="6" t="s">
        <v>53156</v>
      </c>
      <c r="E10505" s="5" t="s">
        <v>53157</v>
      </c>
      <c r="F10505" s="5" t="s">
        <v>24249</v>
      </c>
      <c r="G10505" s="6" t="s">
        <v>53292</v>
      </c>
      <c r="H10505" s="22" t="s">
        <v>53293</v>
      </c>
      <c r="I10505" s="11" t="s">
        <v>53294</v>
      </c>
      <c r="J10505" s="5" t="s">
        <v>108</v>
      </c>
      <c r="K10505" s="5" t="s">
        <v>126</v>
      </c>
    </row>
    <row r="10506">
      <c r="A10506" s="4">
        <v>712.0</v>
      </c>
      <c r="B10506" s="5" t="s">
        <v>9801</v>
      </c>
      <c r="C10506" s="5" t="s">
        <v>53295</v>
      </c>
      <c r="D10506" s="6" t="s">
        <v>53296</v>
      </c>
      <c r="E10506" s="5" t="s">
        <v>53297</v>
      </c>
      <c r="F10506" s="5" t="s">
        <v>24249</v>
      </c>
      <c r="G10506" s="6" t="s">
        <v>53298</v>
      </c>
      <c r="H10506" s="5" t="s">
        <v>53299</v>
      </c>
      <c r="I10506" s="9" t="s">
        <v>53300</v>
      </c>
      <c r="J10506" s="5" t="s">
        <v>42</v>
      </c>
      <c r="K10506" s="5" t="s">
        <v>679</v>
      </c>
    </row>
    <row r="10507">
      <c r="A10507" s="4">
        <v>711.0</v>
      </c>
      <c r="B10507" s="5" t="s">
        <v>53301</v>
      </c>
      <c r="C10507" s="5" t="s">
        <v>53302</v>
      </c>
      <c r="D10507" s="6" t="s">
        <v>53303</v>
      </c>
      <c r="E10507" s="5" t="s">
        <v>24249</v>
      </c>
      <c r="F10507" s="5" t="s">
        <v>24249</v>
      </c>
      <c r="G10507" s="6" t="s">
        <v>53304</v>
      </c>
      <c r="H10507" s="22" t="s">
        <v>53305</v>
      </c>
      <c r="I10507" s="11" t="s">
        <v>53306</v>
      </c>
      <c r="J10507" s="5" t="s">
        <v>42</v>
      </c>
      <c r="K10507" s="5" t="s">
        <v>1210</v>
      </c>
    </row>
    <row r="10508">
      <c r="A10508" s="4">
        <v>710.0</v>
      </c>
      <c r="B10508" s="5" t="s">
        <v>53307</v>
      </c>
      <c r="C10508" s="5" t="s">
        <v>53308</v>
      </c>
      <c r="D10508" s="6" t="s">
        <v>53309</v>
      </c>
      <c r="E10508" s="5" t="s">
        <v>53307</v>
      </c>
      <c r="F10508" s="5" t="s">
        <v>24249</v>
      </c>
      <c r="G10508" s="6" t="s">
        <v>53310</v>
      </c>
      <c r="H10508" s="7" t="s">
        <v>53311</v>
      </c>
      <c r="I10508" s="8" t="str">
        <f>LOWER(SUBSTITUTE(SUBSTITUTE(SUBSTITUTE(SUBSTITUTE(SUBSTITUTE(SUBSTITUTE(SUBSTITUTE(B10508,"S.L.",""),"SL",""),"S.A.",""),"SA","")," ",""),".",""),",",""))&amp;".com"</f>
        <v>torrelodones.com</v>
      </c>
      <c r="J10508" s="5" t="s">
        <v>108</v>
      </c>
      <c r="K10508" s="5" t="s">
        <v>7591</v>
      </c>
    </row>
    <row r="10509">
      <c r="A10509" s="4">
        <v>709.0</v>
      </c>
      <c r="B10509" s="5" t="s">
        <v>53312</v>
      </c>
      <c r="C10509" s="5" t="s">
        <v>53313</v>
      </c>
      <c r="D10509" s="6" t="s">
        <v>53314</v>
      </c>
      <c r="E10509" s="5" t="s">
        <v>24249</v>
      </c>
      <c r="F10509" s="5" t="s">
        <v>24249</v>
      </c>
      <c r="G10509" s="6" t="s">
        <v>53315</v>
      </c>
      <c r="H10509" s="5" t="s">
        <v>53316</v>
      </c>
      <c r="I10509" s="8" t="s">
        <v>53317</v>
      </c>
      <c r="J10509" s="5" t="s">
        <v>42</v>
      </c>
      <c r="K10509" s="4" t="s">
        <v>42</v>
      </c>
    </row>
    <row r="10510">
      <c r="A10510" s="4">
        <v>708.0</v>
      </c>
      <c r="B10510" s="5" t="s">
        <v>53318</v>
      </c>
      <c r="C10510" s="5" t="s">
        <v>53319</v>
      </c>
      <c r="D10510" s="6" t="s">
        <v>52872</v>
      </c>
      <c r="E10510" s="5" t="s">
        <v>52873</v>
      </c>
      <c r="F10510" s="5" t="s">
        <v>24249</v>
      </c>
      <c r="G10510" s="6" t="s">
        <v>53320</v>
      </c>
      <c r="H10510" s="7" t="s">
        <v>53321</v>
      </c>
      <c r="I10510" s="8" t="str">
        <f>LOWER(SUBSTITUTE(SUBSTITUTE(SUBSTITUTE(SUBSTITUTE(SUBSTITUTE(SUBSTITUTE(SUBSTITUTE(B10510,"S.L.",""),"SL",""),"S.A.",""),"SA","")," ",""),".",""),",",""))&amp;".com"</f>
        <v>allinaranjuez.com</v>
      </c>
      <c r="J10510" s="5" t="s">
        <v>93</v>
      </c>
      <c r="K10510" s="5" t="s">
        <v>2456</v>
      </c>
    </row>
    <row r="10511">
      <c r="A10511" s="4">
        <v>707.0</v>
      </c>
      <c r="B10511" s="5" t="s">
        <v>53322</v>
      </c>
      <c r="C10511" s="5" t="s">
        <v>53323</v>
      </c>
      <c r="D10511" s="6" t="s">
        <v>53324</v>
      </c>
      <c r="E10511" s="5" t="s">
        <v>24249</v>
      </c>
      <c r="F10511" s="5" t="s">
        <v>24249</v>
      </c>
      <c r="G10511" s="6" t="s">
        <v>53325</v>
      </c>
      <c r="H10511" s="5" t="s">
        <v>53326</v>
      </c>
      <c r="I10511" s="8" t="s">
        <v>53327</v>
      </c>
      <c r="J10511" s="5" t="s">
        <v>463</v>
      </c>
      <c r="K10511" s="5" t="s">
        <v>66</v>
      </c>
    </row>
    <row r="10512">
      <c r="A10512" s="4">
        <v>706.0</v>
      </c>
      <c r="B10512" s="5" t="s">
        <v>53328</v>
      </c>
      <c r="C10512" s="5" t="s">
        <v>53329</v>
      </c>
      <c r="D10512" s="6" t="s">
        <v>53330</v>
      </c>
      <c r="E10512" s="5" t="s">
        <v>53331</v>
      </c>
      <c r="F10512" s="5" t="s">
        <v>24249</v>
      </c>
      <c r="G10512" s="6" t="s">
        <v>53332</v>
      </c>
      <c r="H10512" s="5" t="s">
        <v>53333</v>
      </c>
      <c r="I10512" s="9" t="s">
        <v>53334</v>
      </c>
      <c r="J10512" s="5" t="s">
        <v>42</v>
      </c>
      <c r="K10512" s="5" t="s">
        <v>280</v>
      </c>
    </row>
    <row r="10513">
      <c r="A10513" s="4">
        <v>705.0</v>
      </c>
      <c r="B10513" s="5" t="s">
        <v>28661</v>
      </c>
      <c r="C10513" s="5" t="s">
        <v>53335</v>
      </c>
      <c r="D10513" s="6" t="s">
        <v>53336</v>
      </c>
      <c r="E10513" s="5" t="s">
        <v>53337</v>
      </c>
      <c r="F10513" s="5" t="s">
        <v>24249</v>
      </c>
      <c r="G10513" s="6" t="s">
        <v>53338</v>
      </c>
      <c r="H10513" s="5" t="s">
        <v>53339</v>
      </c>
      <c r="I10513" s="8" t="s">
        <v>53340</v>
      </c>
      <c r="J10513" s="5" t="s">
        <v>108</v>
      </c>
      <c r="K10513" s="5" t="s">
        <v>294</v>
      </c>
    </row>
    <row r="10514">
      <c r="A10514" s="4">
        <v>704.0</v>
      </c>
      <c r="B10514" s="5" t="s">
        <v>53341</v>
      </c>
      <c r="C10514" s="5" t="s">
        <v>53342</v>
      </c>
      <c r="D10514" s="6" t="s">
        <v>53314</v>
      </c>
      <c r="E10514" s="5" t="s">
        <v>24249</v>
      </c>
      <c r="F10514" s="5" t="s">
        <v>24249</v>
      </c>
      <c r="G10514" s="6" t="s">
        <v>53343</v>
      </c>
      <c r="H10514" s="5" t="s">
        <v>53344</v>
      </c>
      <c r="I10514" s="8" t="s">
        <v>53345</v>
      </c>
      <c r="J10514" s="5" t="s">
        <v>42</v>
      </c>
      <c r="K10514" s="5" t="s">
        <v>52</v>
      </c>
    </row>
    <row r="10515">
      <c r="A10515" s="4">
        <v>703.0</v>
      </c>
      <c r="B10515" s="5" t="s">
        <v>53346</v>
      </c>
      <c r="C10515" s="5" t="s">
        <v>53347</v>
      </c>
      <c r="D10515" s="6" t="s">
        <v>53348</v>
      </c>
      <c r="E10515" s="5" t="s">
        <v>53349</v>
      </c>
      <c r="F10515" s="5" t="s">
        <v>24249</v>
      </c>
      <c r="G10515" s="6" t="s">
        <v>53350</v>
      </c>
      <c r="H10515" s="5" t="s">
        <v>53351</v>
      </c>
      <c r="I10515" s="8" t="s">
        <v>53352</v>
      </c>
      <c r="J10515" s="5" t="s">
        <v>42</v>
      </c>
      <c r="K10515" s="5" t="s">
        <v>381</v>
      </c>
    </row>
    <row r="10516">
      <c r="A10516" s="4">
        <v>702.0</v>
      </c>
      <c r="B10516" s="5" t="s">
        <v>53353</v>
      </c>
      <c r="C10516" s="5" t="s">
        <v>53354</v>
      </c>
      <c r="D10516" s="6" t="s">
        <v>53348</v>
      </c>
      <c r="E10516" s="5" t="s">
        <v>53349</v>
      </c>
      <c r="F10516" s="5" t="s">
        <v>24249</v>
      </c>
      <c r="G10516" s="6" t="s">
        <v>53355</v>
      </c>
      <c r="H10516" s="5" t="s">
        <v>53351</v>
      </c>
      <c r="I10516" s="8" t="s">
        <v>53352</v>
      </c>
      <c r="J10516" s="5" t="s">
        <v>51</v>
      </c>
      <c r="K10516" s="5" t="s">
        <v>381</v>
      </c>
    </row>
    <row r="10517">
      <c r="A10517" s="4">
        <v>701.0</v>
      </c>
      <c r="B10517" s="5" t="s">
        <v>23265</v>
      </c>
      <c r="C10517" s="5" t="s">
        <v>53356</v>
      </c>
      <c r="D10517" s="6" t="s">
        <v>53357</v>
      </c>
      <c r="E10517" s="5" t="s">
        <v>53358</v>
      </c>
      <c r="F10517" s="5" t="s">
        <v>24249</v>
      </c>
      <c r="G10517" s="6" t="s">
        <v>53359</v>
      </c>
      <c r="H10517" s="7" t="s">
        <v>53360</v>
      </c>
      <c r="I10517" s="11" t="s">
        <v>53361</v>
      </c>
      <c r="J10517" s="5" t="s">
        <v>51</v>
      </c>
      <c r="K10517" s="5" t="s">
        <v>375</v>
      </c>
    </row>
    <row r="10518">
      <c r="A10518" s="4">
        <v>700.0</v>
      </c>
      <c r="B10518" s="5" t="s">
        <v>53362</v>
      </c>
      <c r="C10518" s="5" t="s">
        <v>53363</v>
      </c>
      <c r="D10518" s="6" t="s">
        <v>53336</v>
      </c>
      <c r="E10518" s="5" t="s">
        <v>53337</v>
      </c>
      <c r="F10518" s="5" t="s">
        <v>24249</v>
      </c>
      <c r="G10518" s="6" t="s">
        <v>53364</v>
      </c>
      <c r="H10518" s="7" t="s">
        <v>53365</v>
      </c>
      <c r="I10518" s="8" t="str">
        <f>LOWER(SUBSTITUTE(SUBSTITUTE(SUBSTITUTE(SUBSTITUTE(SUBSTITUTE(SUBSTITUTE(SUBSTITUTE(B10518,"S.L.",""),"SL",""),"S.A.",""),"SA","")," ",""),".",""),",",""))&amp;".com"</f>
        <v>hoteldonangelii.com</v>
      </c>
      <c r="J10518" s="5" t="s">
        <v>108</v>
      </c>
      <c r="K10518" s="5" t="s">
        <v>52</v>
      </c>
    </row>
    <row r="10519">
      <c r="A10519" s="4">
        <v>699.0</v>
      </c>
      <c r="B10519" s="5" t="s">
        <v>53366</v>
      </c>
      <c r="C10519" s="5" t="s">
        <v>53367</v>
      </c>
      <c r="D10519" s="6" t="s">
        <v>53336</v>
      </c>
      <c r="E10519" s="5" t="s">
        <v>53337</v>
      </c>
      <c r="F10519" s="5" t="s">
        <v>24249</v>
      </c>
      <c r="G10519" s="6" t="s">
        <v>53368</v>
      </c>
      <c r="H10519" s="5" t="s">
        <v>53369</v>
      </c>
      <c r="I10519" s="8" t="s">
        <v>53370</v>
      </c>
      <c r="J10519" s="5" t="s">
        <v>93</v>
      </c>
      <c r="K10519" s="5" t="s">
        <v>782</v>
      </c>
    </row>
    <row r="10520">
      <c r="A10520" s="4">
        <v>698.0</v>
      </c>
      <c r="B10520" s="5" t="s">
        <v>53371</v>
      </c>
      <c r="C10520" s="5" t="s">
        <v>53372</v>
      </c>
      <c r="D10520" s="6" t="s">
        <v>53373</v>
      </c>
      <c r="E10520" s="5" t="s">
        <v>53374</v>
      </c>
      <c r="F10520" s="5" t="s">
        <v>24249</v>
      </c>
      <c r="G10520" s="6" t="s">
        <v>53375</v>
      </c>
      <c r="H10520" s="7" t="s">
        <v>53376</v>
      </c>
      <c r="I10520" s="8" t="str">
        <f>LOWER(SUBSTITUTE(SUBSTITUTE(SUBSTITUTE(SUBSTITUTE(SUBSTITUTE(SUBSTITUTE(SUBSTITUTE(B10520,"S.L.",""),"SL",""),"S.A.",""),"SA","")," ",""),".",""),",",""))&amp;".com"</f>
        <v>apartahotelvillanueva.com</v>
      </c>
      <c r="J10520" s="5" t="s">
        <v>93</v>
      </c>
      <c r="K10520" s="5" t="s">
        <v>754</v>
      </c>
    </row>
    <row r="10521">
      <c r="A10521" s="4">
        <v>697.0</v>
      </c>
      <c r="B10521" s="5" t="s">
        <v>53377</v>
      </c>
      <c r="C10521" s="5" t="s">
        <v>53378</v>
      </c>
      <c r="D10521" s="6" t="s">
        <v>52840</v>
      </c>
      <c r="E10521" s="5" t="s">
        <v>52841</v>
      </c>
      <c r="F10521" s="5" t="s">
        <v>24249</v>
      </c>
      <c r="G10521" s="6" t="s">
        <v>53379</v>
      </c>
      <c r="H10521" s="5" t="s">
        <v>53380</v>
      </c>
      <c r="I10521" s="8" t="s">
        <v>53381</v>
      </c>
      <c r="J10521" s="5" t="s">
        <v>93</v>
      </c>
      <c r="K10521" s="5" t="s">
        <v>1014</v>
      </c>
    </row>
    <row r="10522">
      <c r="A10522" s="4">
        <v>696.0</v>
      </c>
      <c r="B10522" s="5" t="s">
        <v>53382</v>
      </c>
      <c r="C10522" s="5" t="s">
        <v>53383</v>
      </c>
      <c r="D10522" s="6" t="s">
        <v>52872</v>
      </c>
      <c r="E10522" s="5" t="s">
        <v>52873</v>
      </c>
      <c r="F10522" s="5" t="s">
        <v>24249</v>
      </c>
      <c r="G10522" s="6" t="s">
        <v>53384</v>
      </c>
      <c r="H10522" s="5" t="s">
        <v>53385</v>
      </c>
      <c r="I10522" s="8" t="s">
        <v>41</v>
      </c>
      <c r="J10522" s="5" t="s">
        <v>42</v>
      </c>
      <c r="K10522" s="5" t="s">
        <v>5320</v>
      </c>
    </row>
    <row r="10523">
      <c r="A10523" s="4">
        <v>695.0</v>
      </c>
      <c r="B10523" s="5" t="s">
        <v>53386</v>
      </c>
      <c r="C10523" s="5" t="s">
        <v>53387</v>
      </c>
      <c r="D10523" s="6" t="s">
        <v>53388</v>
      </c>
      <c r="E10523" s="5" t="s">
        <v>53389</v>
      </c>
      <c r="F10523" s="5" t="s">
        <v>49019</v>
      </c>
      <c r="G10523" s="6" t="s">
        <v>53390</v>
      </c>
      <c r="H10523" s="5" t="s">
        <v>53391</v>
      </c>
      <c r="I10523" s="8" t="s">
        <v>53392</v>
      </c>
      <c r="J10523" s="5" t="s">
        <v>108</v>
      </c>
      <c r="K10523" s="5" t="s">
        <v>5931</v>
      </c>
    </row>
    <row r="10524">
      <c r="A10524" s="4">
        <v>694.0</v>
      </c>
      <c r="B10524" s="5" t="s">
        <v>53393</v>
      </c>
      <c r="C10524" s="5" t="s">
        <v>53394</v>
      </c>
      <c r="D10524" s="6" t="s">
        <v>53395</v>
      </c>
      <c r="E10524" s="5" t="s">
        <v>53396</v>
      </c>
      <c r="F10524" s="5" t="s">
        <v>24249</v>
      </c>
      <c r="G10524" s="6" t="s">
        <v>53397</v>
      </c>
      <c r="H10524" s="7" t="s">
        <v>53398</v>
      </c>
      <c r="I10524" s="8" t="str">
        <f>LOWER(SUBSTITUTE(SUBSTITUTE(SUBSTITUTE(SUBSTITUTE(SUBSTITUTE(SUBSTITUTE(SUBSTITUTE(B10524,"S.L.",""),"SL",""),"S.A.",""),"SA","")," ",""),".",""),",",""))&amp;".com"</f>
        <v>losleones.com</v>
      </c>
      <c r="J10524" s="5" t="s">
        <v>51</v>
      </c>
      <c r="K10524" s="4" t="s">
        <v>42</v>
      </c>
    </row>
    <row r="10525">
      <c r="A10525" s="4">
        <v>693.0</v>
      </c>
      <c r="B10525" s="5" t="s">
        <v>52841</v>
      </c>
      <c r="C10525" s="5" t="s">
        <v>53399</v>
      </c>
      <c r="D10525" s="6" t="s">
        <v>53400</v>
      </c>
      <c r="E10525" s="5" t="s">
        <v>52841</v>
      </c>
      <c r="F10525" s="5" t="s">
        <v>24249</v>
      </c>
      <c r="G10525" s="6" t="s">
        <v>53401</v>
      </c>
      <c r="H10525" s="7" t="s">
        <v>53402</v>
      </c>
      <c r="I10525" s="8" t="s">
        <v>53403</v>
      </c>
      <c r="J10525" s="5" t="s">
        <v>108</v>
      </c>
      <c r="K10525" s="5" t="s">
        <v>906</v>
      </c>
    </row>
    <row r="10526">
      <c r="A10526" s="4">
        <v>692.0</v>
      </c>
      <c r="B10526" s="5" t="s">
        <v>53404</v>
      </c>
      <c r="C10526" s="5" t="s">
        <v>53405</v>
      </c>
      <c r="D10526" s="6" t="s">
        <v>53406</v>
      </c>
      <c r="E10526" s="5" t="s">
        <v>52841</v>
      </c>
      <c r="F10526" s="5" t="s">
        <v>24249</v>
      </c>
      <c r="G10526" s="6" t="s">
        <v>53407</v>
      </c>
      <c r="H10526" s="7" t="s">
        <v>53408</v>
      </c>
      <c r="I10526" s="8" t="str">
        <f>LOWER(SUBSTITUTE(SUBSTITUTE(SUBSTITUTE(SUBSTITUTE(SUBSTITUTE(SUBSTITUTE(SUBSTITUTE(B10526,"S.L.",""),"SL",""),"S.A.",""),"SA","")," ",""),".",""),",",""))&amp;".com"</f>
        <v>hotelluxor.com</v>
      </c>
      <c r="J10526" s="5" t="s">
        <v>18</v>
      </c>
      <c r="K10526" s="4" t="s">
        <v>42</v>
      </c>
    </row>
    <row r="10527">
      <c r="A10527" s="4">
        <v>691.0</v>
      </c>
      <c r="B10527" s="5" t="s">
        <v>53409</v>
      </c>
      <c r="C10527" s="5" t="s">
        <v>53410</v>
      </c>
      <c r="D10527" s="6" t="s">
        <v>53411</v>
      </c>
      <c r="E10527" s="5" t="s">
        <v>53412</v>
      </c>
      <c r="F10527" s="5" t="s">
        <v>24249</v>
      </c>
      <c r="G10527" s="6" t="s">
        <v>53413</v>
      </c>
      <c r="H10527" s="5" t="s">
        <v>53414</v>
      </c>
      <c r="I10527" s="8" t="s">
        <v>53415</v>
      </c>
      <c r="J10527" s="5" t="s">
        <v>93</v>
      </c>
      <c r="K10527" s="5" t="s">
        <v>1446</v>
      </c>
    </row>
    <row r="10528">
      <c r="A10528" s="4">
        <v>690.0</v>
      </c>
      <c r="B10528" s="5" t="s">
        <v>53416</v>
      </c>
      <c r="C10528" s="5" t="s">
        <v>53417</v>
      </c>
      <c r="D10528" s="6" t="s">
        <v>53314</v>
      </c>
      <c r="E10528" s="5" t="s">
        <v>24249</v>
      </c>
      <c r="F10528" s="5" t="s">
        <v>24249</v>
      </c>
      <c r="G10528" s="6" t="s">
        <v>53418</v>
      </c>
      <c r="H10528" s="5" t="s">
        <v>53419</v>
      </c>
      <c r="I10528" s="8" t="s">
        <v>53420</v>
      </c>
      <c r="J10528" s="5" t="s">
        <v>51</v>
      </c>
      <c r="K10528" s="4" t="s">
        <v>42</v>
      </c>
    </row>
    <row r="10529">
      <c r="A10529" s="4">
        <v>689.0</v>
      </c>
      <c r="B10529" s="5" t="s">
        <v>53421</v>
      </c>
      <c r="C10529" s="5" t="s">
        <v>53422</v>
      </c>
      <c r="D10529" s="6" t="s">
        <v>53411</v>
      </c>
      <c r="E10529" s="5" t="s">
        <v>53412</v>
      </c>
      <c r="F10529" s="5" t="s">
        <v>24249</v>
      </c>
      <c r="G10529" s="6" t="s">
        <v>53423</v>
      </c>
      <c r="H10529" s="7" t="s">
        <v>53424</v>
      </c>
      <c r="I10529" s="8" t="s">
        <v>439</v>
      </c>
      <c r="J10529" s="5" t="s">
        <v>93</v>
      </c>
      <c r="K10529" s="5" t="s">
        <v>5485</v>
      </c>
    </row>
    <row r="10530">
      <c r="A10530" s="4">
        <v>688.0</v>
      </c>
      <c r="B10530" s="5" t="s">
        <v>53425</v>
      </c>
      <c r="C10530" s="5" t="s">
        <v>53426</v>
      </c>
      <c r="D10530" s="6" t="s">
        <v>53411</v>
      </c>
      <c r="E10530" s="5" t="s">
        <v>53412</v>
      </c>
      <c r="F10530" s="5" t="s">
        <v>24249</v>
      </c>
      <c r="G10530" s="6" t="s">
        <v>53427</v>
      </c>
      <c r="H10530" s="5" t="s">
        <v>53428</v>
      </c>
      <c r="I10530" s="8" t="s">
        <v>53429</v>
      </c>
      <c r="J10530" s="5" t="s">
        <v>108</v>
      </c>
      <c r="K10530" s="5" t="s">
        <v>2757</v>
      </c>
    </row>
    <row r="10531">
      <c r="A10531" s="4">
        <v>687.0</v>
      </c>
      <c r="B10531" s="5" t="s">
        <v>53430</v>
      </c>
      <c r="C10531" s="5" t="s">
        <v>53431</v>
      </c>
      <c r="D10531" s="6" t="s">
        <v>53411</v>
      </c>
      <c r="E10531" s="5" t="s">
        <v>53412</v>
      </c>
      <c r="F10531" s="5" t="s">
        <v>24249</v>
      </c>
      <c r="G10531" s="6" t="s">
        <v>53432</v>
      </c>
      <c r="H10531" s="5" t="s">
        <v>53433</v>
      </c>
      <c r="I10531" s="9" t="s">
        <v>53434</v>
      </c>
      <c r="J10531" s="5" t="s">
        <v>108</v>
      </c>
      <c r="K10531" s="5" t="s">
        <v>4985</v>
      </c>
    </row>
    <row r="10532">
      <c r="A10532" s="4">
        <v>686.0</v>
      </c>
      <c r="B10532" s="5" t="s">
        <v>53435</v>
      </c>
      <c r="C10532" s="5" t="s">
        <v>53436</v>
      </c>
      <c r="D10532" s="6" t="s">
        <v>52964</v>
      </c>
      <c r="E10532" s="5" t="s">
        <v>52912</v>
      </c>
      <c r="F10532" s="5" t="s">
        <v>24249</v>
      </c>
      <c r="G10532" s="6" t="s">
        <v>53437</v>
      </c>
      <c r="H10532" s="7" t="s">
        <v>53438</v>
      </c>
      <c r="I10532" s="8" t="str">
        <f>LOWER(SUBSTITUTE(SUBSTITUTE(SUBSTITUTE(SUBSTITUTE(SUBSTITUTE(SUBSTITUTE(SUBSTITUTE(B10532,"S.L.",""),"SL",""),"S.A.",""),"SA","")," ",""),".",""),",",""))&amp;".com"</f>
        <v>hotel-restaurantecampanile.com</v>
      </c>
      <c r="J10532" s="5" t="s">
        <v>18</v>
      </c>
      <c r="K10532" s="5" t="s">
        <v>2662</v>
      </c>
    </row>
    <row r="10533">
      <c r="A10533" s="4">
        <v>685.0</v>
      </c>
      <c r="B10533" s="5" t="s">
        <v>53439</v>
      </c>
      <c r="C10533" s="5" t="s">
        <v>53440</v>
      </c>
      <c r="D10533" s="6" t="s">
        <v>52964</v>
      </c>
      <c r="E10533" s="5" t="s">
        <v>52912</v>
      </c>
      <c r="F10533" s="5" t="s">
        <v>24249</v>
      </c>
      <c r="G10533" s="6" t="s">
        <v>53441</v>
      </c>
      <c r="H10533" s="5" t="s">
        <v>53442</v>
      </c>
      <c r="I10533" s="9" t="s">
        <v>53443</v>
      </c>
      <c r="J10533" s="5" t="s">
        <v>93</v>
      </c>
      <c r="K10533" s="5" t="s">
        <v>2513</v>
      </c>
    </row>
    <row r="10534">
      <c r="A10534" s="4">
        <v>684.0</v>
      </c>
      <c r="B10534" s="5" t="s">
        <v>53444</v>
      </c>
      <c r="C10534" s="5" t="s">
        <v>53445</v>
      </c>
      <c r="D10534" s="6" t="s">
        <v>53446</v>
      </c>
      <c r="E10534" s="5" t="s">
        <v>53447</v>
      </c>
      <c r="F10534" s="5" t="s">
        <v>24249</v>
      </c>
      <c r="G10534" s="6" t="s">
        <v>53448</v>
      </c>
      <c r="H10534" s="7" t="s">
        <v>53449</v>
      </c>
      <c r="I10534" s="8" t="str">
        <f>LOWER(SUBSTITUTE(SUBSTITUTE(SUBSTITUTE(SUBSTITUTE(SUBSTITUTE(SUBSTITUTE(SUBSTITUTE(B10534,"S.L.",""),"SL",""),"S.A.",""),"SA","")," ",""),".",""),",",""))&amp;".com"</f>
        <v>garpechosteleros.com</v>
      </c>
      <c r="J10534" s="5" t="s">
        <v>108</v>
      </c>
      <c r="K10534" s="4" t="s">
        <v>42</v>
      </c>
    </row>
    <row r="10535">
      <c r="A10535" s="4">
        <v>11976.0</v>
      </c>
      <c r="B10535" s="5" t="s">
        <v>53450</v>
      </c>
      <c r="C10535" s="5" t="s">
        <v>53451</v>
      </c>
      <c r="D10535" s="6" t="s">
        <v>53025</v>
      </c>
      <c r="E10535" s="5" t="s">
        <v>53452</v>
      </c>
      <c r="F10535" s="5" t="s">
        <v>24249</v>
      </c>
      <c r="G10535" s="12" t="s">
        <v>53453</v>
      </c>
      <c r="H10535" s="4" t="s">
        <v>53454</v>
      </c>
      <c r="I10535" s="8" t="s">
        <v>53455</v>
      </c>
      <c r="J10535" s="5" t="s">
        <v>18</v>
      </c>
      <c r="K10535" s="5" t="s">
        <v>308</v>
      </c>
    </row>
    <row r="10536">
      <c r="A10536" s="4">
        <v>11981.0</v>
      </c>
      <c r="B10536" s="5" t="s">
        <v>53456</v>
      </c>
      <c r="C10536" s="5" t="s">
        <v>53457</v>
      </c>
      <c r="D10536" s="6" t="s">
        <v>53458</v>
      </c>
      <c r="E10536" s="5" t="s">
        <v>53459</v>
      </c>
      <c r="F10536" s="5" t="s">
        <v>24249</v>
      </c>
      <c r="G10536" s="12" t="s">
        <v>53460</v>
      </c>
      <c r="H10536" s="5" t="s">
        <v>53461</v>
      </c>
      <c r="I10536" s="8" t="s">
        <v>53462</v>
      </c>
      <c r="J10536" s="5" t="s">
        <v>18</v>
      </c>
      <c r="K10536" s="4" t="s">
        <v>42</v>
      </c>
    </row>
    <row r="10537">
      <c r="A10537" s="4">
        <v>683.0</v>
      </c>
      <c r="B10537" s="5" t="s">
        <v>53463</v>
      </c>
      <c r="C10537" s="5" t="s">
        <v>53464</v>
      </c>
      <c r="D10537" s="6" t="s">
        <v>53465</v>
      </c>
      <c r="E10537" s="5" t="s">
        <v>53466</v>
      </c>
      <c r="F10537" s="5" t="s">
        <v>24249</v>
      </c>
      <c r="G10537" s="6" t="s">
        <v>53467</v>
      </c>
      <c r="H10537" s="5" t="s">
        <v>53468</v>
      </c>
      <c r="I10537" s="9" t="s">
        <v>53469</v>
      </c>
      <c r="J10537" s="5" t="s">
        <v>108</v>
      </c>
      <c r="K10537" s="5" t="s">
        <v>5485</v>
      </c>
    </row>
    <row r="10538">
      <c r="A10538" s="4">
        <v>682.0</v>
      </c>
      <c r="B10538" s="5" t="s">
        <v>53470</v>
      </c>
      <c r="C10538" s="5" t="s">
        <v>53471</v>
      </c>
      <c r="D10538" s="6" t="s">
        <v>53465</v>
      </c>
      <c r="E10538" s="5" t="s">
        <v>53466</v>
      </c>
      <c r="F10538" s="5" t="s">
        <v>24249</v>
      </c>
      <c r="G10538" s="6" t="s">
        <v>53472</v>
      </c>
      <c r="H10538" s="5" t="s">
        <v>43408</v>
      </c>
      <c r="I10538" s="8" t="s">
        <v>43409</v>
      </c>
      <c r="J10538" s="5" t="s">
        <v>42</v>
      </c>
      <c r="K10538" s="5" t="s">
        <v>5485</v>
      </c>
    </row>
    <row r="10539">
      <c r="A10539" s="4">
        <v>681.0</v>
      </c>
      <c r="B10539" s="5" t="s">
        <v>53473</v>
      </c>
      <c r="C10539" s="5" t="s">
        <v>53474</v>
      </c>
      <c r="D10539" s="6" t="s">
        <v>53475</v>
      </c>
      <c r="E10539" s="5" t="s">
        <v>24249</v>
      </c>
      <c r="F10539" s="5" t="s">
        <v>24249</v>
      </c>
      <c r="G10539" s="6" t="s">
        <v>53476</v>
      </c>
      <c r="H10539" s="5" t="s">
        <v>53477</v>
      </c>
      <c r="I10539" s="8" t="s">
        <v>53478</v>
      </c>
      <c r="J10539" s="5" t="s">
        <v>108</v>
      </c>
      <c r="K10539" s="5" t="s">
        <v>782</v>
      </c>
    </row>
    <row r="10540">
      <c r="A10540" s="4">
        <v>680.0</v>
      </c>
      <c r="B10540" s="5" t="s">
        <v>53479</v>
      </c>
      <c r="C10540" s="5" t="s">
        <v>53480</v>
      </c>
      <c r="D10540" s="6" t="s">
        <v>53314</v>
      </c>
      <c r="E10540" s="5" t="s">
        <v>24249</v>
      </c>
      <c r="F10540" s="5" t="s">
        <v>24249</v>
      </c>
      <c r="G10540" s="6" t="s">
        <v>53481</v>
      </c>
      <c r="H10540" s="5" t="s">
        <v>53482</v>
      </c>
      <c r="I10540" s="9" t="s">
        <v>53483</v>
      </c>
      <c r="J10540" s="5" t="s">
        <v>108</v>
      </c>
      <c r="K10540" s="4" t="s">
        <v>42</v>
      </c>
    </row>
    <row r="10541">
      <c r="A10541" s="4">
        <v>679.0</v>
      </c>
      <c r="B10541" s="5" t="s">
        <v>53484</v>
      </c>
      <c r="C10541" s="5" t="s">
        <v>53485</v>
      </c>
      <c r="D10541" s="6" t="s">
        <v>53486</v>
      </c>
      <c r="E10541" s="5" t="s">
        <v>24249</v>
      </c>
      <c r="F10541" s="5" t="s">
        <v>24249</v>
      </c>
      <c r="G10541" s="6" t="s">
        <v>53487</v>
      </c>
      <c r="H10541" s="7" t="s">
        <v>53488</v>
      </c>
      <c r="I10541" s="8" t="s">
        <v>53489</v>
      </c>
      <c r="J10541" s="5" t="s">
        <v>108</v>
      </c>
      <c r="K10541" s="5" t="s">
        <v>1210</v>
      </c>
    </row>
    <row r="10542">
      <c r="A10542" s="4">
        <v>678.0</v>
      </c>
      <c r="B10542" s="5" t="s">
        <v>53490</v>
      </c>
      <c r="C10542" s="5" t="s">
        <v>53491</v>
      </c>
      <c r="D10542" s="6" t="s">
        <v>53492</v>
      </c>
      <c r="E10542" s="5" t="s">
        <v>53493</v>
      </c>
      <c r="F10542" s="5" t="s">
        <v>24249</v>
      </c>
      <c r="G10542" s="6" t="s">
        <v>53494</v>
      </c>
      <c r="H10542" s="7" t="s">
        <v>53495</v>
      </c>
      <c r="I10542" s="8" t="s">
        <v>53496</v>
      </c>
      <c r="J10542" s="5" t="s">
        <v>93</v>
      </c>
      <c r="K10542" s="5" t="s">
        <v>15612</v>
      </c>
    </row>
    <row r="10543">
      <c r="A10543" s="4">
        <v>677.0</v>
      </c>
      <c r="B10543" s="5" t="s">
        <v>53497</v>
      </c>
      <c r="C10543" s="5" t="s">
        <v>53498</v>
      </c>
      <c r="D10543" s="6" t="s">
        <v>53499</v>
      </c>
      <c r="E10543" s="5" t="s">
        <v>24249</v>
      </c>
      <c r="F10543" s="5" t="s">
        <v>24249</v>
      </c>
      <c r="G10543" s="6" t="s">
        <v>53500</v>
      </c>
      <c r="H10543" s="7" t="s">
        <v>53501</v>
      </c>
      <c r="I10543" s="8" t="str">
        <f t="shared" ref="I10543:I10545" si="133">LOWER(SUBSTITUTE(SUBSTITUTE(SUBSTITUTE(SUBSTITUTE(SUBSTITUTE(SUBSTITUTE(SUBSTITUTE(B10543,"S.L.",""),"SL",""),"S.A.",""),"SA","")," ",""),".",""),",",""))&amp;".com"</f>
        <v>mercaociohoteles22.com</v>
      </c>
      <c r="J10543" s="5" t="s">
        <v>18</v>
      </c>
      <c r="K10543" s="5" t="s">
        <v>1629</v>
      </c>
    </row>
    <row r="10544">
      <c r="A10544" s="4">
        <v>675.0</v>
      </c>
      <c r="B10544" s="5" t="s">
        <v>53502</v>
      </c>
      <c r="C10544" s="5" t="s">
        <v>53503</v>
      </c>
      <c r="D10544" s="6" t="s">
        <v>53324</v>
      </c>
      <c r="E10544" s="5" t="s">
        <v>24249</v>
      </c>
      <c r="F10544" s="5" t="s">
        <v>24249</v>
      </c>
      <c r="G10544" s="6" t="s">
        <v>53504</v>
      </c>
      <c r="H10544" s="7" t="s">
        <v>53505</v>
      </c>
      <c r="I10544" s="8" t="str">
        <f t="shared" si="133"/>
        <v>geplocan.com</v>
      </c>
      <c r="J10544" s="5" t="s">
        <v>18</v>
      </c>
      <c r="K10544" s="4" t="s">
        <v>42</v>
      </c>
    </row>
    <row r="10545">
      <c r="A10545" s="4">
        <v>676.0</v>
      </c>
      <c r="B10545" s="5" t="s">
        <v>53506</v>
      </c>
      <c r="C10545" s="5" t="s">
        <v>53507</v>
      </c>
      <c r="D10545" s="6" t="s">
        <v>53324</v>
      </c>
      <c r="E10545" s="5" t="s">
        <v>24249</v>
      </c>
      <c r="F10545" s="5" t="s">
        <v>24249</v>
      </c>
      <c r="G10545" s="6" t="s">
        <v>53504</v>
      </c>
      <c r="H10545" s="7" t="s">
        <v>53508</v>
      </c>
      <c r="I10545" s="8" t="str">
        <f t="shared" si="133"/>
        <v>pedrosjeans.com</v>
      </c>
      <c r="J10545" s="5" t="s">
        <v>93</v>
      </c>
      <c r="K10545" s="4" t="s">
        <v>42</v>
      </c>
    </row>
    <row r="10546">
      <c r="A10546" s="4">
        <v>674.0</v>
      </c>
      <c r="B10546" s="5" t="s">
        <v>53509</v>
      </c>
      <c r="C10546" s="5" t="s">
        <v>53510</v>
      </c>
      <c r="D10546" s="6" t="s">
        <v>53511</v>
      </c>
      <c r="E10546" s="5" t="s">
        <v>24249</v>
      </c>
      <c r="F10546" s="5" t="s">
        <v>24249</v>
      </c>
      <c r="G10546" s="6" t="s">
        <v>53512</v>
      </c>
      <c r="H10546" s="5" t="s">
        <v>53513</v>
      </c>
      <c r="I10546" s="8" t="s">
        <v>13382</v>
      </c>
      <c r="J10546" s="5" t="s">
        <v>18</v>
      </c>
      <c r="K10546" s="5" t="s">
        <v>1574</v>
      </c>
    </row>
    <row r="10547">
      <c r="A10547" s="4">
        <v>673.0</v>
      </c>
      <c r="B10547" s="5" t="s">
        <v>53514</v>
      </c>
      <c r="C10547" s="5" t="s">
        <v>53515</v>
      </c>
      <c r="D10547" s="6" t="s">
        <v>53511</v>
      </c>
      <c r="E10547" s="5" t="s">
        <v>24249</v>
      </c>
      <c r="F10547" s="5" t="s">
        <v>24249</v>
      </c>
      <c r="G10547" s="6" t="s">
        <v>53516</v>
      </c>
      <c r="H10547" s="5" t="s">
        <v>53517</v>
      </c>
      <c r="I10547" s="8" t="s">
        <v>53518</v>
      </c>
      <c r="J10547" s="5" t="s">
        <v>42</v>
      </c>
      <c r="K10547" s="5" t="s">
        <v>1410</v>
      </c>
    </row>
    <row r="10548">
      <c r="A10548" s="4">
        <v>672.0</v>
      </c>
      <c r="B10548" s="5" t="s">
        <v>53519</v>
      </c>
      <c r="C10548" s="5" t="s">
        <v>53520</v>
      </c>
      <c r="D10548" s="6" t="s">
        <v>53521</v>
      </c>
      <c r="E10548" s="5" t="s">
        <v>24249</v>
      </c>
      <c r="F10548" s="5" t="s">
        <v>24249</v>
      </c>
      <c r="G10548" s="6" t="s">
        <v>53522</v>
      </c>
      <c r="H10548" s="5" t="s">
        <v>53523</v>
      </c>
      <c r="I10548" s="8" t="s">
        <v>53524</v>
      </c>
      <c r="J10548" s="5" t="s">
        <v>42</v>
      </c>
      <c r="K10548" s="4" t="s">
        <v>42</v>
      </c>
    </row>
    <row r="10549">
      <c r="A10549" s="4">
        <v>671.0</v>
      </c>
      <c r="B10549" s="5" t="s">
        <v>53525</v>
      </c>
      <c r="C10549" s="5" t="s">
        <v>53526</v>
      </c>
      <c r="D10549" s="6" t="s">
        <v>53527</v>
      </c>
      <c r="E10549" s="5" t="s">
        <v>24249</v>
      </c>
      <c r="F10549" s="5" t="s">
        <v>24249</v>
      </c>
      <c r="G10549" s="6" t="s">
        <v>53528</v>
      </c>
      <c r="H10549" s="7" t="s">
        <v>53529</v>
      </c>
      <c r="I10549" s="8" t="str">
        <f t="shared" ref="I10549:I10550" si="134">LOWER(SUBSTITUTE(SUBSTITUTE(SUBSTITUTE(SUBSTITUTE(SUBSTITUTE(SUBSTITUTE(SUBSTITUTE(B10549,"S.L.",""),"SL",""),"S.A.",""),"SA","")," ",""),".",""),",",""))&amp;".com"</f>
        <v>dovideointernacional.com</v>
      </c>
      <c r="J10549" s="5" t="s">
        <v>18</v>
      </c>
      <c r="K10549" s="4" t="s">
        <v>42</v>
      </c>
    </row>
    <row r="10550">
      <c r="A10550" s="4">
        <v>670.0</v>
      </c>
      <c r="B10550" s="5" t="s">
        <v>53530</v>
      </c>
      <c r="C10550" s="5" t="s">
        <v>53531</v>
      </c>
      <c r="D10550" s="6" t="s">
        <v>53314</v>
      </c>
      <c r="E10550" s="5" t="s">
        <v>24249</v>
      </c>
      <c r="F10550" s="5" t="s">
        <v>24249</v>
      </c>
      <c r="G10550" s="6" t="s">
        <v>53532</v>
      </c>
      <c r="H10550" s="7" t="s">
        <v>53533</v>
      </c>
      <c r="I10550" s="8" t="str">
        <f t="shared" si="134"/>
        <v>suites33.com</v>
      </c>
      <c r="J10550" s="5" t="s">
        <v>108</v>
      </c>
      <c r="K10550" s="4" t="s">
        <v>42</v>
      </c>
    </row>
    <row r="10551">
      <c r="A10551" s="4">
        <v>669.0</v>
      </c>
      <c r="B10551" s="5" t="s">
        <v>53534</v>
      </c>
      <c r="C10551" s="5" t="s">
        <v>53535</v>
      </c>
      <c r="D10551" s="6" t="s">
        <v>53499</v>
      </c>
      <c r="E10551" s="5" t="s">
        <v>24249</v>
      </c>
      <c r="F10551" s="5" t="s">
        <v>24249</v>
      </c>
      <c r="G10551" s="6" t="s">
        <v>53536</v>
      </c>
      <c r="H10551" s="5" t="s">
        <v>53537</v>
      </c>
      <c r="I10551" s="8" t="s">
        <v>53538</v>
      </c>
      <c r="J10551" s="5" t="s">
        <v>42</v>
      </c>
      <c r="K10551" s="5" t="s">
        <v>375</v>
      </c>
    </row>
    <row r="10552">
      <c r="A10552" s="4">
        <v>668.0</v>
      </c>
      <c r="B10552" s="5" t="s">
        <v>53539</v>
      </c>
      <c r="C10552" s="5" t="s">
        <v>53540</v>
      </c>
      <c r="D10552" s="6" t="s">
        <v>53541</v>
      </c>
      <c r="E10552" s="5" t="s">
        <v>24249</v>
      </c>
      <c r="F10552" s="5" t="s">
        <v>24249</v>
      </c>
      <c r="G10552" s="6" t="s">
        <v>53542</v>
      </c>
      <c r="H10552" s="5" t="s">
        <v>53543</v>
      </c>
      <c r="I10552" s="8" t="s">
        <v>53544</v>
      </c>
      <c r="J10552" s="5" t="s">
        <v>463</v>
      </c>
      <c r="K10552" s="5" t="s">
        <v>4685</v>
      </c>
    </row>
    <row r="10553">
      <c r="A10553" s="4">
        <v>667.0</v>
      </c>
      <c r="B10553" s="5" t="s">
        <v>53545</v>
      </c>
      <c r="C10553" s="5" t="s">
        <v>53546</v>
      </c>
      <c r="D10553" s="6" t="s">
        <v>53314</v>
      </c>
      <c r="E10553" s="5" t="s">
        <v>24249</v>
      </c>
      <c r="F10553" s="5" t="s">
        <v>24249</v>
      </c>
      <c r="G10553" s="6" t="s">
        <v>53547</v>
      </c>
      <c r="H10553" s="5" t="s">
        <v>53548</v>
      </c>
      <c r="I10553" s="8" t="s">
        <v>53549</v>
      </c>
      <c r="J10553" s="5" t="s">
        <v>93</v>
      </c>
      <c r="K10553" s="5" t="s">
        <v>5485</v>
      </c>
    </row>
    <row r="10554">
      <c r="A10554" s="4">
        <v>666.0</v>
      </c>
      <c r="B10554" s="5" t="s">
        <v>53550</v>
      </c>
      <c r="C10554" s="5" t="s">
        <v>53551</v>
      </c>
      <c r="D10554" s="6" t="s">
        <v>53552</v>
      </c>
      <c r="E10554" s="5" t="s">
        <v>24249</v>
      </c>
      <c r="F10554" s="5" t="s">
        <v>24249</v>
      </c>
      <c r="G10554" s="6" t="s">
        <v>53553</v>
      </c>
      <c r="H10554" s="5" t="s">
        <v>53554</v>
      </c>
      <c r="I10554" s="8" t="s">
        <v>2923</v>
      </c>
      <c r="J10554" s="5" t="s">
        <v>42</v>
      </c>
      <c r="K10554" s="5" t="s">
        <v>9748</v>
      </c>
    </row>
    <row r="10555">
      <c r="A10555" s="4">
        <v>665.0</v>
      </c>
      <c r="B10555" s="5" t="s">
        <v>53555</v>
      </c>
      <c r="C10555" s="5" t="s">
        <v>53556</v>
      </c>
      <c r="D10555" s="6" t="s">
        <v>53527</v>
      </c>
      <c r="E10555" s="5" t="s">
        <v>24249</v>
      </c>
      <c r="F10555" s="5" t="s">
        <v>24249</v>
      </c>
      <c r="G10555" s="6" t="s">
        <v>53557</v>
      </c>
      <c r="H10555" s="7" t="s">
        <v>53558</v>
      </c>
      <c r="I10555" s="8" t="s">
        <v>53559</v>
      </c>
      <c r="J10555" s="5" t="s">
        <v>108</v>
      </c>
      <c r="K10555" s="5" t="s">
        <v>10064</v>
      </c>
    </row>
    <row r="10556">
      <c r="A10556" s="4">
        <v>664.0</v>
      </c>
      <c r="B10556" s="5" t="s">
        <v>53560</v>
      </c>
      <c r="C10556" s="5" t="s">
        <v>53561</v>
      </c>
      <c r="D10556" s="6" t="s">
        <v>53527</v>
      </c>
      <c r="E10556" s="5" t="s">
        <v>24249</v>
      </c>
      <c r="F10556" s="5" t="s">
        <v>24249</v>
      </c>
      <c r="G10556" s="6" t="s">
        <v>53562</v>
      </c>
      <c r="H10556" s="5" t="s">
        <v>53563</v>
      </c>
      <c r="I10556" s="8" t="s">
        <v>53564</v>
      </c>
      <c r="J10556" s="5" t="s">
        <v>42</v>
      </c>
      <c r="K10556" s="5" t="s">
        <v>14777</v>
      </c>
    </row>
    <row r="10557">
      <c r="A10557" s="4">
        <v>663.0</v>
      </c>
      <c r="B10557" s="5" t="s">
        <v>53565</v>
      </c>
      <c r="C10557" s="5" t="s">
        <v>53566</v>
      </c>
      <c r="D10557" s="6" t="s">
        <v>53541</v>
      </c>
      <c r="E10557" s="5" t="s">
        <v>24249</v>
      </c>
      <c r="F10557" s="5" t="s">
        <v>24249</v>
      </c>
      <c r="G10557" s="6" t="s">
        <v>53567</v>
      </c>
      <c r="H10557" s="5" t="s">
        <v>53568</v>
      </c>
      <c r="I10557" s="8" t="s">
        <v>8159</v>
      </c>
      <c r="J10557" s="5" t="s">
        <v>42</v>
      </c>
      <c r="K10557" s="5" t="s">
        <v>19643</v>
      </c>
    </row>
    <row r="10558">
      <c r="A10558" s="4">
        <v>662.0</v>
      </c>
      <c r="B10558" s="5" t="s">
        <v>53569</v>
      </c>
      <c r="C10558" s="5" t="s">
        <v>53570</v>
      </c>
      <c r="D10558" s="6" t="s">
        <v>53541</v>
      </c>
      <c r="E10558" s="5" t="s">
        <v>24249</v>
      </c>
      <c r="F10558" s="5" t="s">
        <v>24249</v>
      </c>
      <c r="G10558" s="6" t="s">
        <v>53571</v>
      </c>
      <c r="H10558" s="5" t="s">
        <v>53572</v>
      </c>
      <c r="I10558" s="8" t="s">
        <v>8159</v>
      </c>
      <c r="J10558" s="5" t="s">
        <v>42</v>
      </c>
      <c r="K10558" s="5" t="s">
        <v>6497</v>
      </c>
    </row>
    <row r="10559">
      <c r="A10559" s="4">
        <v>660.0</v>
      </c>
      <c r="B10559" s="5" t="s">
        <v>53573</v>
      </c>
      <c r="C10559" s="5" t="s">
        <v>53574</v>
      </c>
      <c r="D10559" s="6" t="s">
        <v>53527</v>
      </c>
      <c r="E10559" s="5" t="s">
        <v>24249</v>
      </c>
      <c r="F10559" s="5" t="s">
        <v>24249</v>
      </c>
      <c r="G10559" s="6" t="s">
        <v>53575</v>
      </c>
      <c r="H10559" s="5" t="s">
        <v>53576</v>
      </c>
      <c r="I10559" s="8" t="s">
        <v>53577</v>
      </c>
      <c r="J10559" s="5" t="s">
        <v>108</v>
      </c>
      <c r="K10559" s="5" t="s">
        <v>1398</v>
      </c>
    </row>
    <row r="10560">
      <c r="A10560" s="4">
        <v>661.0</v>
      </c>
      <c r="B10560" s="5" t="s">
        <v>53578</v>
      </c>
      <c r="C10560" s="5" t="s">
        <v>53579</v>
      </c>
      <c r="D10560" s="6" t="s">
        <v>53541</v>
      </c>
      <c r="E10560" s="5" t="s">
        <v>24249</v>
      </c>
      <c r="F10560" s="5" t="s">
        <v>24249</v>
      </c>
      <c r="G10560" s="6" t="s">
        <v>53575</v>
      </c>
      <c r="H10560" s="5" t="s">
        <v>53576</v>
      </c>
      <c r="I10560" s="8" t="s">
        <v>53577</v>
      </c>
      <c r="J10560" s="5" t="s">
        <v>42</v>
      </c>
      <c r="K10560" s="5" t="s">
        <v>134</v>
      </c>
    </row>
    <row r="10561">
      <c r="A10561" s="4">
        <v>659.0</v>
      </c>
      <c r="B10561" s="5" t="s">
        <v>53580</v>
      </c>
      <c r="C10561" s="5" t="s">
        <v>53581</v>
      </c>
      <c r="D10561" s="6" t="s">
        <v>53582</v>
      </c>
      <c r="E10561" s="5" t="s">
        <v>24249</v>
      </c>
      <c r="F10561" s="5" t="s">
        <v>24249</v>
      </c>
      <c r="G10561" s="6" t="s">
        <v>53583</v>
      </c>
      <c r="H10561" s="7" t="s">
        <v>53584</v>
      </c>
      <c r="I10561" s="8" t="s">
        <v>53585</v>
      </c>
      <c r="J10561" s="5" t="s">
        <v>93</v>
      </c>
      <c r="K10561" s="5" t="s">
        <v>41248</v>
      </c>
    </row>
    <row r="10562">
      <c r="A10562" s="4">
        <v>658.0</v>
      </c>
      <c r="B10562" s="5" t="s">
        <v>53586</v>
      </c>
      <c r="C10562" s="5" t="s">
        <v>53587</v>
      </c>
      <c r="D10562" s="6" t="s">
        <v>53588</v>
      </c>
      <c r="E10562" s="5" t="s">
        <v>24249</v>
      </c>
      <c r="F10562" s="5" t="s">
        <v>24249</v>
      </c>
      <c r="G10562" s="6" t="s">
        <v>53589</v>
      </c>
      <c r="H10562" s="5" t="s">
        <v>53590</v>
      </c>
      <c r="I10562" s="11" t="s">
        <v>53591</v>
      </c>
      <c r="J10562" s="5" t="s">
        <v>42</v>
      </c>
      <c r="K10562" s="5" t="s">
        <v>10160</v>
      </c>
    </row>
    <row r="10563">
      <c r="A10563" s="4">
        <v>657.0</v>
      </c>
      <c r="B10563" s="5" t="s">
        <v>53592</v>
      </c>
      <c r="C10563" s="5" t="s">
        <v>53593</v>
      </c>
      <c r="D10563" s="6" t="s">
        <v>53541</v>
      </c>
      <c r="E10563" s="5" t="s">
        <v>24249</v>
      </c>
      <c r="F10563" s="5" t="s">
        <v>24249</v>
      </c>
      <c r="G10563" s="6" t="s">
        <v>53594</v>
      </c>
      <c r="H10563" s="5" t="s">
        <v>53595</v>
      </c>
      <c r="I10563" s="8" t="s">
        <v>41</v>
      </c>
      <c r="J10563" s="5" t="s">
        <v>18</v>
      </c>
      <c r="K10563" s="5" t="s">
        <v>6319</v>
      </c>
    </row>
    <row r="10564">
      <c r="A10564" s="4">
        <v>656.0</v>
      </c>
      <c r="B10564" s="5" t="s">
        <v>53596</v>
      </c>
      <c r="C10564" s="5" t="s">
        <v>53597</v>
      </c>
      <c r="D10564" s="6" t="s">
        <v>53541</v>
      </c>
      <c r="E10564" s="5" t="s">
        <v>24249</v>
      </c>
      <c r="F10564" s="5" t="s">
        <v>24249</v>
      </c>
      <c r="G10564" s="6" t="s">
        <v>53598</v>
      </c>
      <c r="H10564" s="5" t="s">
        <v>44189</v>
      </c>
      <c r="I10564" s="8" t="s">
        <v>53599</v>
      </c>
      <c r="J10564" s="5" t="s">
        <v>18</v>
      </c>
      <c r="K10564" s="5" t="s">
        <v>10502</v>
      </c>
    </row>
    <row r="10565">
      <c r="A10565" s="4">
        <v>655.0</v>
      </c>
      <c r="B10565" s="5" t="s">
        <v>53600</v>
      </c>
      <c r="C10565" s="5" t="s">
        <v>53601</v>
      </c>
      <c r="D10565" s="6" t="s">
        <v>53602</v>
      </c>
      <c r="E10565" s="5" t="s">
        <v>24249</v>
      </c>
      <c r="F10565" s="5" t="s">
        <v>24249</v>
      </c>
      <c r="G10565" s="6" t="s">
        <v>53603</v>
      </c>
      <c r="H10565" s="5" t="s">
        <v>53604</v>
      </c>
      <c r="I10565" s="8" t="s">
        <v>53605</v>
      </c>
      <c r="J10565" s="5" t="s">
        <v>42</v>
      </c>
      <c r="K10565" s="5" t="s">
        <v>4672</v>
      </c>
    </row>
    <row r="10566">
      <c r="A10566" s="4">
        <v>654.0</v>
      </c>
      <c r="B10566" s="5" t="s">
        <v>53606</v>
      </c>
      <c r="C10566" s="5" t="s">
        <v>53607</v>
      </c>
      <c r="D10566" s="6" t="s">
        <v>52830</v>
      </c>
      <c r="E10566" s="5" t="s">
        <v>52831</v>
      </c>
      <c r="F10566" s="5" t="s">
        <v>24249</v>
      </c>
      <c r="G10566" s="6" t="s">
        <v>53608</v>
      </c>
      <c r="H10566" s="5" t="s">
        <v>53609</v>
      </c>
      <c r="I10566" s="8" t="s">
        <v>53610</v>
      </c>
      <c r="J10566" s="5" t="s">
        <v>108</v>
      </c>
      <c r="K10566" s="4" t="s">
        <v>42</v>
      </c>
    </row>
    <row r="10567">
      <c r="A10567" s="4">
        <v>653.0</v>
      </c>
      <c r="B10567" s="5" t="s">
        <v>53611</v>
      </c>
      <c r="C10567" s="5" t="s">
        <v>53612</v>
      </c>
      <c r="D10567" s="6" t="s">
        <v>53486</v>
      </c>
      <c r="E10567" s="5" t="s">
        <v>24249</v>
      </c>
      <c r="F10567" s="5" t="s">
        <v>24249</v>
      </c>
      <c r="G10567" s="6" t="s">
        <v>53613</v>
      </c>
      <c r="H10567" s="5" t="s">
        <v>29668</v>
      </c>
      <c r="I10567" s="8" t="s">
        <v>29669</v>
      </c>
      <c r="J10567" s="5" t="s">
        <v>42</v>
      </c>
      <c r="K10567" s="4" t="s">
        <v>42</v>
      </c>
    </row>
    <row r="10568">
      <c r="A10568" s="4">
        <v>652.0</v>
      </c>
      <c r="B10568" s="5" t="s">
        <v>53614</v>
      </c>
      <c r="C10568" s="5" t="s">
        <v>53615</v>
      </c>
      <c r="D10568" s="6" t="s">
        <v>53616</v>
      </c>
      <c r="E10568" s="5" t="s">
        <v>24249</v>
      </c>
      <c r="F10568" s="5" t="s">
        <v>24249</v>
      </c>
      <c r="G10568" s="6" t="s">
        <v>53617</v>
      </c>
      <c r="H10568" s="5" t="s">
        <v>53618</v>
      </c>
      <c r="I10568" s="8" t="s">
        <v>8159</v>
      </c>
      <c r="J10568" s="5" t="s">
        <v>108</v>
      </c>
      <c r="K10568" s="5" t="s">
        <v>21765</v>
      </c>
    </row>
    <row r="10569">
      <c r="A10569" s="4">
        <v>651.0</v>
      </c>
      <c r="B10569" s="5" t="s">
        <v>53619</v>
      </c>
      <c r="C10569" s="5" t="s">
        <v>53620</v>
      </c>
      <c r="D10569" s="6" t="s">
        <v>53621</v>
      </c>
      <c r="E10569" s="5" t="s">
        <v>24249</v>
      </c>
      <c r="F10569" s="5" t="s">
        <v>24249</v>
      </c>
      <c r="G10569" s="6" t="s">
        <v>53622</v>
      </c>
      <c r="H10569" s="7" t="s">
        <v>53623</v>
      </c>
      <c r="I10569" s="8" t="s">
        <v>53624</v>
      </c>
      <c r="J10569" s="5" t="s">
        <v>18</v>
      </c>
      <c r="K10569" s="4" t="s">
        <v>42</v>
      </c>
    </row>
    <row r="10570">
      <c r="A10570" s="4">
        <v>650.0</v>
      </c>
      <c r="B10570" s="5" t="s">
        <v>53625</v>
      </c>
      <c r="C10570" s="5" t="s">
        <v>53626</v>
      </c>
      <c r="D10570" s="6" t="s">
        <v>53627</v>
      </c>
      <c r="E10570" s="5" t="s">
        <v>24249</v>
      </c>
      <c r="F10570" s="5" t="s">
        <v>24249</v>
      </c>
      <c r="G10570" s="6" t="s">
        <v>53628</v>
      </c>
      <c r="H10570" s="5" t="s">
        <v>53629</v>
      </c>
      <c r="I10570" s="8" t="s">
        <v>53630</v>
      </c>
      <c r="J10570" s="5" t="s">
        <v>18</v>
      </c>
      <c r="K10570" s="5" t="s">
        <v>9927</v>
      </c>
    </row>
    <row r="10571">
      <c r="A10571" s="4">
        <v>649.0</v>
      </c>
      <c r="B10571" s="5" t="s">
        <v>53631</v>
      </c>
      <c r="C10571" s="5" t="s">
        <v>53632</v>
      </c>
      <c r="D10571" s="6" t="s">
        <v>53303</v>
      </c>
      <c r="E10571" s="5" t="s">
        <v>24249</v>
      </c>
      <c r="F10571" s="5" t="s">
        <v>24249</v>
      </c>
      <c r="G10571" s="6" t="s">
        <v>53633</v>
      </c>
      <c r="H10571" s="5" t="s">
        <v>53634</v>
      </c>
      <c r="I10571" s="9" t="s">
        <v>53635</v>
      </c>
      <c r="J10571" s="5" t="s">
        <v>93</v>
      </c>
      <c r="K10571" s="5" t="s">
        <v>16046</v>
      </c>
    </row>
    <row r="10572">
      <c r="A10572" s="4">
        <v>648.0</v>
      </c>
      <c r="B10572" s="5" t="s">
        <v>53636</v>
      </c>
      <c r="C10572" s="5" t="s">
        <v>53637</v>
      </c>
      <c r="D10572" s="6" t="s">
        <v>53541</v>
      </c>
      <c r="E10572" s="5" t="s">
        <v>24249</v>
      </c>
      <c r="F10572" s="5" t="s">
        <v>24249</v>
      </c>
      <c r="G10572" s="6" t="s">
        <v>53638</v>
      </c>
      <c r="H10572" s="5" t="s">
        <v>53639</v>
      </c>
      <c r="I10572" s="8" t="s">
        <v>53640</v>
      </c>
      <c r="J10572" s="5" t="s">
        <v>42</v>
      </c>
      <c r="K10572" s="5" t="s">
        <v>8160</v>
      </c>
    </row>
    <row r="10573">
      <c r="A10573" s="4">
        <v>647.0</v>
      </c>
      <c r="B10573" s="5" t="s">
        <v>53641</v>
      </c>
      <c r="C10573" s="5" t="s">
        <v>53642</v>
      </c>
      <c r="D10573" s="6" t="s">
        <v>53465</v>
      </c>
      <c r="E10573" s="5" t="s">
        <v>53466</v>
      </c>
      <c r="F10573" s="5" t="s">
        <v>24249</v>
      </c>
      <c r="G10573" s="6" t="s">
        <v>53643</v>
      </c>
      <c r="H10573" s="5" t="s">
        <v>53644</v>
      </c>
      <c r="I10573" s="8" t="s">
        <v>41</v>
      </c>
      <c r="J10573" s="5" t="s">
        <v>93</v>
      </c>
      <c r="K10573" s="5" t="s">
        <v>2700</v>
      </c>
    </row>
    <row r="10574">
      <c r="A10574" s="4">
        <v>646.0</v>
      </c>
      <c r="B10574" s="5" t="s">
        <v>53645</v>
      </c>
      <c r="C10574" s="5" t="s">
        <v>53646</v>
      </c>
      <c r="D10574" s="6" t="s">
        <v>53465</v>
      </c>
      <c r="E10574" s="5" t="s">
        <v>53466</v>
      </c>
      <c r="F10574" s="5" t="s">
        <v>24249</v>
      </c>
      <c r="G10574" s="6" t="s">
        <v>53647</v>
      </c>
      <c r="H10574" s="5" t="s">
        <v>53648</v>
      </c>
      <c r="I10574" s="8" t="s">
        <v>2923</v>
      </c>
      <c r="J10574" s="5" t="s">
        <v>93</v>
      </c>
      <c r="K10574" s="5" t="s">
        <v>2700</v>
      </c>
    </row>
    <row r="10575">
      <c r="A10575" s="4">
        <v>645.0</v>
      </c>
      <c r="B10575" s="5" t="s">
        <v>53649</v>
      </c>
      <c r="C10575" s="5" t="s">
        <v>53650</v>
      </c>
      <c r="D10575" s="6" t="s">
        <v>53621</v>
      </c>
      <c r="E10575" s="5" t="s">
        <v>24249</v>
      </c>
      <c r="F10575" s="5" t="s">
        <v>24249</v>
      </c>
      <c r="G10575" s="6" t="s">
        <v>53651</v>
      </c>
      <c r="H10575" s="7" t="s">
        <v>53652</v>
      </c>
      <c r="I10575" s="8" t="s">
        <v>439</v>
      </c>
      <c r="J10575" s="5" t="s">
        <v>18</v>
      </c>
      <c r="K10575" s="4" t="s">
        <v>42</v>
      </c>
    </row>
    <row r="10576">
      <c r="A10576" s="4">
        <v>644.0</v>
      </c>
      <c r="B10576" s="5" t="s">
        <v>53653</v>
      </c>
      <c r="C10576" s="5" t="s">
        <v>53654</v>
      </c>
      <c r="D10576" s="6" t="s">
        <v>53655</v>
      </c>
      <c r="E10576" s="5" t="s">
        <v>24249</v>
      </c>
      <c r="F10576" s="5" t="s">
        <v>24249</v>
      </c>
      <c r="G10576" s="6" t="s">
        <v>53656</v>
      </c>
      <c r="H10576" s="7" t="s">
        <v>53657</v>
      </c>
      <c r="I10576" s="8" t="str">
        <f t="shared" ref="I10576:I10578" si="135">LOWER(SUBSTITUTE(SUBSTITUTE(SUBSTITUTE(SUBSTITUTE(SUBSTITUTE(SUBSTITUTE(SUBSTITUTE(B10576,"S.L.",""),"SL",""),"S.A.",""),"SA","")," ",""),".",""),",",""))&amp;".com"</f>
        <v>hipolitagourmetg.com</v>
      </c>
      <c r="J10576" s="5" t="s">
        <v>108</v>
      </c>
      <c r="K10576" s="4" t="s">
        <v>42</v>
      </c>
    </row>
    <row r="10577">
      <c r="A10577" s="4">
        <v>643.0</v>
      </c>
      <c r="B10577" s="5" t="s">
        <v>30107</v>
      </c>
      <c r="C10577" s="5" t="s">
        <v>53658</v>
      </c>
      <c r="D10577" s="6" t="s">
        <v>44956</v>
      </c>
      <c r="E10577" s="5" t="s">
        <v>24249</v>
      </c>
      <c r="F10577" s="5" t="s">
        <v>24249</v>
      </c>
      <c r="G10577" s="6" t="s">
        <v>53659</v>
      </c>
      <c r="H10577" s="7" t="s">
        <v>30110</v>
      </c>
      <c r="I10577" s="8" t="str">
        <f t="shared" si="135"/>
        <v>hotelesturisticosunidos.com</v>
      </c>
      <c r="J10577" s="5" t="s">
        <v>18</v>
      </c>
      <c r="K10577" s="4" t="s">
        <v>42</v>
      </c>
    </row>
    <row r="10578">
      <c r="A10578" s="4">
        <v>641.0</v>
      </c>
      <c r="B10578" s="5" t="s">
        <v>53660</v>
      </c>
      <c r="C10578" s="5" t="s">
        <v>53661</v>
      </c>
      <c r="D10578" s="6" t="s">
        <v>53324</v>
      </c>
      <c r="E10578" s="5" t="s">
        <v>24249</v>
      </c>
      <c r="F10578" s="5" t="s">
        <v>24249</v>
      </c>
      <c r="G10578" s="6" t="s">
        <v>53662</v>
      </c>
      <c r="H10578" s="7" t="s">
        <v>53663</v>
      </c>
      <c r="I10578" s="8" t="str">
        <f t="shared" si="135"/>
        <v>heritagemadridhotel.com</v>
      </c>
      <c r="J10578" s="5" t="s">
        <v>42</v>
      </c>
      <c r="K10578" s="5" t="s">
        <v>375</v>
      </c>
    </row>
    <row r="10579">
      <c r="A10579" s="4">
        <v>642.0</v>
      </c>
      <c r="B10579" s="5" t="s">
        <v>53664</v>
      </c>
      <c r="C10579" s="5" t="s">
        <v>53665</v>
      </c>
      <c r="D10579" s="6" t="s">
        <v>53666</v>
      </c>
      <c r="E10579" s="5" t="s">
        <v>24249</v>
      </c>
      <c r="F10579" s="5" t="s">
        <v>24249</v>
      </c>
      <c r="G10579" s="6" t="s">
        <v>53662</v>
      </c>
      <c r="H10579" s="5" t="s">
        <v>53667</v>
      </c>
      <c r="I10579" s="8" t="s">
        <v>53668</v>
      </c>
      <c r="J10579" s="5" t="s">
        <v>42</v>
      </c>
      <c r="K10579" s="5" t="s">
        <v>294</v>
      </c>
    </row>
    <row r="10580">
      <c r="A10580" s="4">
        <v>640.0</v>
      </c>
      <c r="B10580" s="5" t="s">
        <v>53669</v>
      </c>
      <c r="C10580" s="5" t="s">
        <v>53670</v>
      </c>
      <c r="D10580" s="6" t="s">
        <v>53486</v>
      </c>
      <c r="E10580" s="5" t="s">
        <v>24249</v>
      </c>
      <c r="F10580" s="5" t="s">
        <v>24249</v>
      </c>
      <c r="G10580" s="6" t="s">
        <v>53671</v>
      </c>
      <c r="H10580" s="5" t="s">
        <v>53672</v>
      </c>
      <c r="I10580" s="9" t="s">
        <v>53673</v>
      </c>
      <c r="J10580" s="5" t="s">
        <v>93</v>
      </c>
      <c r="K10580" s="5" t="s">
        <v>14961</v>
      </c>
    </row>
    <row r="10581">
      <c r="A10581" s="4">
        <v>639.0</v>
      </c>
      <c r="B10581" s="5" t="s">
        <v>53674</v>
      </c>
      <c r="C10581" s="5" t="s">
        <v>53675</v>
      </c>
      <c r="D10581" s="6" t="s">
        <v>39759</v>
      </c>
      <c r="E10581" s="5" t="s">
        <v>24249</v>
      </c>
      <c r="F10581" s="5" t="s">
        <v>24249</v>
      </c>
      <c r="G10581" s="6" t="s">
        <v>53676</v>
      </c>
      <c r="H10581" s="7" t="s">
        <v>53677</v>
      </c>
      <c r="I10581" s="8" t="str">
        <f t="shared" ref="I10581:I10582" si="136">LOWER(SUBSTITUTE(SUBSTITUTE(SUBSTITUTE(SUBSTITUTE(SUBSTITUTE(SUBSTITUTE(SUBSTITUTE(B10581,"S.L.",""),"SL",""),"S.A.",""),"SA","")," ",""),".",""),",",""))&amp;".com"</f>
        <v>memadridreinavictoria.com</v>
      </c>
      <c r="J10581" s="5" t="s">
        <v>93</v>
      </c>
      <c r="K10581" s="5" t="s">
        <v>14913</v>
      </c>
    </row>
    <row r="10582">
      <c r="A10582" s="4">
        <v>638.0</v>
      </c>
      <c r="B10582" s="5" t="s">
        <v>53678</v>
      </c>
      <c r="C10582" s="5" t="s">
        <v>53679</v>
      </c>
      <c r="D10582" s="6" t="s">
        <v>53314</v>
      </c>
      <c r="E10582" s="5" t="s">
        <v>24249</v>
      </c>
      <c r="F10582" s="5" t="s">
        <v>24249</v>
      </c>
      <c r="G10582" s="6" t="s">
        <v>53680</v>
      </c>
      <c r="H10582" s="7" t="s">
        <v>53681</v>
      </c>
      <c r="I10582" s="8" t="str">
        <f t="shared" si="136"/>
        <v>roommatelaura.com</v>
      </c>
      <c r="J10582" s="5" t="s">
        <v>108</v>
      </c>
      <c r="K10582" s="5" t="s">
        <v>464</v>
      </c>
    </row>
    <row r="10583">
      <c r="A10583" s="4">
        <v>637.0</v>
      </c>
      <c r="B10583" s="5" t="s">
        <v>53682</v>
      </c>
      <c r="C10583" s="5" t="s">
        <v>53683</v>
      </c>
      <c r="D10583" s="6" t="s">
        <v>44956</v>
      </c>
      <c r="E10583" s="5" t="s">
        <v>24249</v>
      </c>
      <c r="F10583" s="5" t="s">
        <v>24249</v>
      </c>
      <c r="G10583" s="6" t="s">
        <v>53684</v>
      </c>
      <c r="H10583" s="5" t="s">
        <v>53685</v>
      </c>
      <c r="I10583" s="8" t="s">
        <v>53686</v>
      </c>
      <c r="J10583" s="5" t="s">
        <v>42</v>
      </c>
      <c r="K10583" s="5" t="s">
        <v>5931</v>
      </c>
    </row>
    <row r="10584">
      <c r="A10584" s="4">
        <v>636.0</v>
      </c>
      <c r="B10584" s="5" t="s">
        <v>53687</v>
      </c>
      <c r="C10584" s="5" t="s">
        <v>53688</v>
      </c>
      <c r="D10584" s="6" t="s">
        <v>53616</v>
      </c>
      <c r="E10584" s="5" t="s">
        <v>24249</v>
      </c>
      <c r="F10584" s="5" t="s">
        <v>24249</v>
      </c>
      <c r="G10584" s="6" t="s">
        <v>53689</v>
      </c>
      <c r="H10584" s="5" t="s">
        <v>53690</v>
      </c>
      <c r="I10584" s="8" t="s">
        <v>26766</v>
      </c>
      <c r="J10584" s="5" t="s">
        <v>42</v>
      </c>
      <c r="K10584" s="5" t="s">
        <v>47819</v>
      </c>
    </row>
    <row r="10585">
      <c r="A10585" s="4">
        <v>635.0</v>
      </c>
      <c r="B10585" s="5" t="s">
        <v>53691</v>
      </c>
      <c r="C10585" s="5" t="s">
        <v>53692</v>
      </c>
      <c r="D10585" s="6" t="s">
        <v>53693</v>
      </c>
      <c r="E10585" s="5" t="s">
        <v>53694</v>
      </c>
      <c r="F10585" s="5" t="s">
        <v>24249</v>
      </c>
      <c r="G10585" s="6" t="s">
        <v>53695</v>
      </c>
      <c r="H10585" s="5" t="s">
        <v>53696</v>
      </c>
      <c r="I10585" s="8" t="s">
        <v>53697</v>
      </c>
      <c r="J10585" s="5" t="s">
        <v>42</v>
      </c>
      <c r="K10585" s="5" t="s">
        <v>2826</v>
      </c>
    </row>
    <row r="10586">
      <c r="A10586" s="4">
        <v>634.0</v>
      </c>
      <c r="B10586" s="5" t="s">
        <v>51158</v>
      </c>
      <c r="C10586" s="5" t="s">
        <v>53698</v>
      </c>
      <c r="D10586" s="6" t="s">
        <v>53699</v>
      </c>
      <c r="E10586" s="5" t="s">
        <v>53700</v>
      </c>
      <c r="F10586" s="5" t="s">
        <v>24249</v>
      </c>
      <c r="G10586" s="6" t="s">
        <v>53701</v>
      </c>
      <c r="H10586" s="7" t="s">
        <v>53702</v>
      </c>
      <c r="I10586" s="8" t="s">
        <v>53703</v>
      </c>
      <c r="J10586" s="5" t="s">
        <v>42</v>
      </c>
      <c r="K10586" s="5" t="s">
        <v>1421</v>
      </c>
    </row>
    <row r="10587">
      <c r="A10587" s="4">
        <v>633.0</v>
      </c>
      <c r="B10587" s="5" t="s">
        <v>53704</v>
      </c>
      <c r="C10587" s="5" t="s">
        <v>53705</v>
      </c>
      <c r="D10587" s="6" t="s">
        <v>53693</v>
      </c>
      <c r="E10587" s="5" t="s">
        <v>53694</v>
      </c>
      <c r="F10587" s="5" t="s">
        <v>24249</v>
      </c>
      <c r="G10587" s="6" t="s">
        <v>53706</v>
      </c>
      <c r="H10587" s="5" t="s">
        <v>53707</v>
      </c>
      <c r="I10587" s="8" t="s">
        <v>53708</v>
      </c>
      <c r="J10587" s="5" t="s">
        <v>93</v>
      </c>
      <c r="K10587" s="5" t="s">
        <v>782</v>
      </c>
    </row>
    <row r="10588">
      <c r="A10588" s="4">
        <v>632.0</v>
      </c>
      <c r="B10588" s="5" t="s">
        <v>53709</v>
      </c>
      <c r="C10588" s="5" t="s">
        <v>53710</v>
      </c>
      <c r="D10588" s="6" t="s">
        <v>53693</v>
      </c>
      <c r="E10588" s="5" t="s">
        <v>53694</v>
      </c>
      <c r="F10588" s="5" t="s">
        <v>24249</v>
      </c>
      <c r="G10588" s="6" t="s">
        <v>53711</v>
      </c>
      <c r="H10588" s="7" t="s">
        <v>53712</v>
      </c>
      <c r="I10588" s="8" t="s">
        <v>2995</v>
      </c>
      <c r="J10588" s="5" t="s">
        <v>42</v>
      </c>
      <c r="K10588" s="5" t="s">
        <v>2119</v>
      </c>
    </row>
    <row r="10589">
      <c r="A10589" s="4">
        <v>631.0</v>
      </c>
      <c r="B10589" s="5" t="s">
        <v>53713</v>
      </c>
      <c r="C10589" s="5" t="s">
        <v>53714</v>
      </c>
      <c r="D10589" s="6" t="s">
        <v>53693</v>
      </c>
      <c r="E10589" s="5" t="s">
        <v>53694</v>
      </c>
      <c r="F10589" s="5" t="s">
        <v>24249</v>
      </c>
      <c r="G10589" s="6" t="s">
        <v>53715</v>
      </c>
      <c r="H10589" s="7" t="s">
        <v>53716</v>
      </c>
      <c r="I10589" s="8" t="str">
        <f t="shared" ref="I10589:I10590" si="137">LOWER(SUBSTITUTE(SUBSTITUTE(SUBSTITUTE(SUBSTITUTE(SUBSTITUTE(SUBSTITUTE(SUBSTITUTE(B10589,"S.L.",""),"SL",""),"S.A.",""),"SA","")," ",""),".",""),",",""))&amp;".com"</f>
        <v>hostalbellver.com</v>
      </c>
      <c r="J10589" s="5" t="s">
        <v>42</v>
      </c>
      <c r="K10589" s="5" t="s">
        <v>921</v>
      </c>
    </row>
    <row r="10590">
      <c r="A10590" s="4">
        <v>630.0</v>
      </c>
      <c r="B10590" s="5" t="s">
        <v>53717</v>
      </c>
      <c r="C10590" s="5" t="s">
        <v>53718</v>
      </c>
      <c r="D10590" s="6" t="s">
        <v>53693</v>
      </c>
      <c r="E10590" s="5" t="s">
        <v>53694</v>
      </c>
      <c r="F10590" s="5" t="s">
        <v>24249</v>
      </c>
      <c r="G10590" s="6" t="s">
        <v>53719</v>
      </c>
      <c r="H10590" s="7" t="s">
        <v>53720</v>
      </c>
      <c r="I10590" s="8" t="str">
        <f t="shared" si="137"/>
        <v>villadepinto.com</v>
      </c>
      <c r="J10590" s="5" t="s">
        <v>42</v>
      </c>
      <c r="K10590" s="4" t="s">
        <v>42</v>
      </c>
    </row>
    <row r="10591">
      <c r="A10591" s="4">
        <v>629.0</v>
      </c>
      <c r="B10591" s="5" t="s">
        <v>53721</v>
      </c>
      <c r="C10591" s="5" t="s">
        <v>53722</v>
      </c>
      <c r="D10591" s="6" t="s">
        <v>53723</v>
      </c>
      <c r="E10591" s="5" t="s">
        <v>53724</v>
      </c>
      <c r="F10591" s="5" t="s">
        <v>24249</v>
      </c>
      <c r="G10591" s="6" t="s">
        <v>53725</v>
      </c>
      <c r="H10591" s="5" t="s">
        <v>53726</v>
      </c>
      <c r="I10591" s="8" t="s">
        <v>53727</v>
      </c>
      <c r="J10591" s="5" t="s">
        <v>93</v>
      </c>
      <c r="K10591" s="5" t="s">
        <v>1985</v>
      </c>
    </row>
    <row r="10592">
      <c r="A10592" s="4">
        <v>628.0</v>
      </c>
      <c r="B10592" s="5" t="s">
        <v>53728</v>
      </c>
      <c r="C10592" s="5" t="s">
        <v>53729</v>
      </c>
      <c r="D10592" s="6" t="s">
        <v>53730</v>
      </c>
      <c r="E10592" s="5" t="s">
        <v>53731</v>
      </c>
      <c r="F10592" s="5" t="s">
        <v>24249</v>
      </c>
      <c r="G10592" s="6" t="s">
        <v>53732</v>
      </c>
      <c r="H10592" s="5" t="s">
        <v>53733</v>
      </c>
      <c r="I10592" s="8" t="s">
        <v>53734</v>
      </c>
      <c r="J10592" s="5" t="s">
        <v>42</v>
      </c>
      <c r="K10592" s="5" t="s">
        <v>1421</v>
      </c>
    </row>
    <row r="10593">
      <c r="A10593" s="4">
        <v>627.0</v>
      </c>
      <c r="B10593" s="5" t="s">
        <v>53735</v>
      </c>
      <c r="C10593" s="5" t="s">
        <v>53736</v>
      </c>
      <c r="D10593" s="6" t="s">
        <v>53737</v>
      </c>
      <c r="E10593" s="5" t="s">
        <v>53738</v>
      </c>
      <c r="F10593" s="5" t="s">
        <v>24249</v>
      </c>
      <c r="G10593" s="6" t="s">
        <v>53739</v>
      </c>
      <c r="H10593" s="7" t="s">
        <v>53740</v>
      </c>
      <c r="I10593" s="8" t="str">
        <f>LOWER(SUBSTITUTE(SUBSTITUTE(SUBSTITUTE(SUBSTITUTE(SUBSTITUTE(SUBSTITUTE(SUBSTITUTE(B10593,"S.L.",""),"SL",""),"S.A.",""),"SA","")," ",""),".",""),",",""))&amp;".com"</f>
        <v>trypleganes.com</v>
      </c>
      <c r="J10593" s="5" t="s">
        <v>42</v>
      </c>
      <c r="K10593" s="5" t="s">
        <v>6271</v>
      </c>
    </row>
    <row r="10594">
      <c r="A10594" s="4">
        <v>626.0</v>
      </c>
      <c r="B10594" s="5" t="s">
        <v>53741</v>
      </c>
      <c r="C10594" s="5" t="s">
        <v>53742</v>
      </c>
      <c r="D10594" s="6" t="s">
        <v>53743</v>
      </c>
      <c r="E10594" s="5" t="s">
        <v>53738</v>
      </c>
      <c r="F10594" s="5" t="s">
        <v>24249</v>
      </c>
      <c r="G10594" s="6" t="s">
        <v>53744</v>
      </c>
      <c r="H10594" s="5" t="s">
        <v>53745</v>
      </c>
      <c r="I10594" s="8" t="s">
        <v>53746</v>
      </c>
      <c r="J10594" s="5" t="s">
        <v>42</v>
      </c>
      <c r="K10594" s="5" t="s">
        <v>1663</v>
      </c>
    </row>
    <row r="10595">
      <c r="A10595" s="4">
        <v>625.0</v>
      </c>
      <c r="B10595" s="5" t="s">
        <v>53747</v>
      </c>
      <c r="C10595" s="5" t="s">
        <v>53748</v>
      </c>
      <c r="D10595" s="6" t="s">
        <v>53749</v>
      </c>
      <c r="E10595" s="5" t="s">
        <v>53700</v>
      </c>
      <c r="F10595" s="5" t="s">
        <v>24249</v>
      </c>
      <c r="G10595" s="6" t="s">
        <v>53750</v>
      </c>
      <c r="H10595" s="5" t="s">
        <v>53751</v>
      </c>
      <c r="I10595" s="8" t="s">
        <v>53752</v>
      </c>
      <c r="J10595" s="5" t="s">
        <v>42</v>
      </c>
      <c r="K10595" s="5" t="s">
        <v>3001</v>
      </c>
    </row>
    <row r="10596">
      <c r="A10596" s="4">
        <v>624.0</v>
      </c>
      <c r="B10596" s="5" t="s">
        <v>53753</v>
      </c>
      <c r="C10596" s="5" t="s">
        <v>53754</v>
      </c>
      <c r="D10596" s="6" t="s">
        <v>53755</v>
      </c>
      <c r="E10596" s="5" t="s">
        <v>53700</v>
      </c>
      <c r="F10596" s="5" t="s">
        <v>24249</v>
      </c>
      <c r="G10596" s="6" t="s">
        <v>53756</v>
      </c>
      <c r="H10596" s="7" t="s">
        <v>53757</v>
      </c>
      <c r="I10596" s="8" t="s">
        <v>53758</v>
      </c>
      <c r="J10596" s="5" t="s">
        <v>42</v>
      </c>
      <c r="K10596" s="5" t="s">
        <v>1410</v>
      </c>
    </row>
    <row r="10597">
      <c r="A10597" s="4">
        <v>623.0</v>
      </c>
      <c r="B10597" s="5" t="s">
        <v>53759</v>
      </c>
      <c r="C10597" s="5" t="s">
        <v>53760</v>
      </c>
      <c r="D10597" s="6" t="s">
        <v>53761</v>
      </c>
      <c r="E10597" s="5" t="s">
        <v>53700</v>
      </c>
      <c r="F10597" s="5" t="s">
        <v>24249</v>
      </c>
      <c r="G10597" s="6" t="s">
        <v>53762</v>
      </c>
      <c r="H10597" s="7" t="s">
        <v>53763</v>
      </c>
      <c r="I10597" s="8" t="s">
        <v>53703</v>
      </c>
      <c r="J10597" s="5" t="s">
        <v>108</v>
      </c>
      <c r="K10597" s="4" t="s">
        <v>42</v>
      </c>
    </row>
    <row r="10598">
      <c r="A10598" s="4">
        <v>622.0</v>
      </c>
      <c r="B10598" s="5" t="s">
        <v>53764</v>
      </c>
      <c r="C10598" s="5" t="s">
        <v>53765</v>
      </c>
      <c r="D10598" s="6" t="s">
        <v>53766</v>
      </c>
      <c r="E10598" s="5" t="s">
        <v>53767</v>
      </c>
      <c r="F10598" s="5" t="s">
        <v>24249</v>
      </c>
      <c r="G10598" s="6" t="s">
        <v>53768</v>
      </c>
      <c r="H10598" s="7" t="s">
        <v>53769</v>
      </c>
      <c r="I10598" s="8" t="s">
        <v>53770</v>
      </c>
      <c r="J10598" s="5" t="s">
        <v>42</v>
      </c>
      <c r="K10598" s="5" t="s">
        <v>1427</v>
      </c>
    </row>
    <row r="10599">
      <c r="A10599" s="4">
        <v>621.0</v>
      </c>
      <c r="B10599" s="5" t="s">
        <v>53771</v>
      </c>
      <c r="C10599" s="5" t="s">
        <v>53772</v>
      </c>
      <c r="D10599" s="6" t="s">
        <v>53766</v>
      </c>
      <c r="E10599" s="5" t="s">
        <v>53767</v>
      </c>
      <c r="F10599" s="5" t="s">
        <v>24249</v>
      </c>
      <c r="G10599" s="6" t="s">
        <v>53773</v>
      </c>
      <c r="H10599" s="5" t="s">
        <v>53774</v>
      </c>
      <c r="I10599" s="8" t="s">
        <v>53775</v>
      </c>
      <c r="J10599" s="5" t="s">
        <v>42</v>
      </c>
      <c r="K10599" s="5" t="s">
        <v>7640</v>
      </c>
    </row>
    <row r="10600">
      <c r="A10600" s="4">
        <v>620.0</v>
      </c>
      <c r="B10600" s="5" t="s">
        <v>53776</v>
      </c>
      <c r="C10600" s="5" t="s">
        <v>53777</v>
      </c>
      <c r="D10600" s="6" t="s">
        <v>53766</v>
      </c>
      <c r="E10600" s="5" t="s">
        <v>53767</v>
      </c>
      <c r="F10600" s="5" t="s">
        <v>24249</v>
      </c>
      <c r="G10600" s="6" t="s">
        <v>53778</v>
      </c>
      <c r="H10600" s="5" t="s">
        <v>53779</v>
      </c>
      <c r="I10600" s="8" t="s">
        <v>53780</v>
      </c>
      <c r="J10600" s="5" t="s">
        <v>42</v>
      </c>
      <c r="K10600" s="5" t="s">
        <v>553</v>
      </c>
    </row>
    <row r="10601">
      <c r="A10601" s="4">
        <v>619.0</v>
      </c>
      <c r="B10601" s="5" t="s">
        <v>355</v>
      </c>
      <c r="C10601" s="5" t="s">
        <v>53781</v>
      </c>
      <c r="D10601" s="6" t="s">
        <v>53766</v>
      </c>
      <c r="E10601" s="5" t="s">
        <v>53767</v>
      </c>
      <c r="F10601" s="5" t="s">
        <v>24249</v>
      </c>
      <c r="G10601" s="6" t="s">
        <v>53778</v>
      </c>
      <c r="H10601" s="5" t="s">
        <v>53782</v>
      </c>
      <c r="I10601" s="8" t="s">
        <v>53780</v>
      </c>
      <c r="J10601" s="5" t="s">
        <v>42</v>
      </c>
      <c r="K10601" s="4" t="s">
        <v>42</v>
      </c>
    </row>
    <row r="10602">
      <c r="A10602" s="4">
        <v>618.0</v>
      </c>
      <c r="B10602" s="5" t="s">
        <v>53783</v>
      </c>
      <c r="C10602" s="5" t="s">
        <v>53784</v>
      </c>
      <c r="D10602" s="6" t="s">
        <v>53785</v>
      </c>
      <c r="E10602" s="5" t="s">
        <v>53786</v>
      </c>
      <c r="F10602" s="5" t="s">
        <v>24249</v>
      </c>
      <c r="G10602" s="6" t="s">
        <v>53787</v>
      </c>
      <c r="H10602" s="5" t="s">
        <v>53788</v>
      </c>
      <c r="I10602" s="8" t="s">
        <v>2923</v>
      </c>
      <c r="J10602" s="5" t="s">
        <v>108</v>
      </c>
      <c r="K10602" s="5" t="s">
        <v>5713</v>
      </c>
    </row>
    <row r="10603">
      <c r="A10603" s="4">
        <v>617.0</v>
      </c>
      <c r="B10603" s="5" t="s">
        <v>53789</v>
      </c>
      <c r="C10603" s="5" t="s">
        <v>53790</v>
      </c>
      <c r="D10603" s="6" t="s">
        <v>53791</v>
      </c>
      <c r="E10603" s="5" t="s">
        <v>53792</v>
      </c>
      <c r="F10603" s="5" t="s">
        <v>24249</v>
      </c>
      <c r="G10603" s="6" t="s">
        <v>53793</v>
      </c>
      <c r="H10603" s="7" t="s">
        <v>53794</v>
      </c>
      <c r="I10603" s="4" t="str">
        <f>LOWER(SUBSTITUTE(SUBSTITUTE(SUBSTITUTE(SUBSTITUTE(SUBSTITUTE(SUBSTITUTE(SUBSTITUTE(B10603,"S.L.",""),"SL",""),"S.A.",""),"SA","")," ",""),".",""),",",""))&amp;".com"</f>
        <v>maríaamparolópezaparicio.com</v>
      </c>
      <c r="J10603" s="5" t="s">
        <v>42</v>
      </c>
      <c r="K10603" s="4" t="s">
        <v>42</v>
      </c>
    </row>
    <row r="10604">
      <c r="A10604" s="4">
        <v>616.0</v>
      </c>
      <c r="B10604" s="5" t="s">
        <v>53795</v>
      </c>
      <c r="C10604" s="5" t="s">
        <v>53796</v>
      </c>
      <c r="D10604" s="6" t="s">
        <v>53797</v>
      </c>
      <c r="E10604" s="5" t="s">
        <v>53798</v>
      </c>
      <c r="F10604" s="5" t="s">
        <v>24249</v>
      </c>
      <c r="G10604" s="6" t="s">
        <v>53799</v>
      </c>
      <c r="H10604" s="5" t="s">
        <v>53800</v>
      </c>
      <c r="I10604" s="8" t="s">
        <v>53801</v>
      </c>
      <c r="J10604" s="5" t="s">
        <v>108</v>
      </c>
      <c r="K10604" s="4" t="s">
        <v>42</v>
      </c>
    </row>
    <row r="10605">
      <c r="A10605" s="4">
        <v>615.0</v>
      </c>
      <c r="B10605" s="5" t="s">
        <v>53802</v>
      </c>
      <c r="C10605" s="5" t="s">
        <v>53803</v>
      </c>
      <c r="D10605" s="6" t="s">
        <v>53804</v>
      </c>
      <c r="E10605" s="5" t="s">
        <v>53493</v>
      </c>
      <c r="F10605" s="5" t="s">
        <v>24249</v>
      </c>
      <c r="G10605" s="6" t="s">
        <v>53805</v>
      </c>
      <c r="H10605" s="7" t="s">
        <v>53806</v>
      </c>
      <c r="I10605" s="8" t="str">
        <f>LOWER(SUBSTITUTE(SUBSTITUTE(SUBSTITUTE(SUBSTITUTE(SUBSTITUTE(SUBSTITUTE(SUBSTITUTE(B10605,"S.L.",""),"SL",""),"S.A.",""),"SA","")," ",""),".",""),",",""))&amp;".com"</f>
        <v>hotelmiraflores.com</v>
      </c>
      <c r="J10605" s="5" t="s">
        <v>18</v>
      </c>
      <c r="K10605" s="5" t="s">
        <v>260</v>
      </c>
    </row>
    <row r="10606">
      <c r="A10606" s="4">
        <v>614.0</v>
      </c>
      <c r="B10606" s="5" t="s">
        <v>53807</v>
      </c>
      <c r="C10606" s="5" t="s">
        <v>53808</v>
      </c>
      <c r="D10606" s="6" t="s">
        <v>53809</v>
      </c>
      <c r="E10606" s="5" t="s">
        <v>53810</v>
      </c>
      <c r="F10606" s="5" t="s">
        <v>24249</v>
      </c>
      <c r="G10606" s="6" t="s">
        <v>53811</v>
      </c>
      <c r="H10606" s="5" t="s">
        <v>2922</v>
      </c>
      <c r="I10606" s="8" t="s">
        <v>41</v>
      </c>
      <c r="J10606" s="5" t="s">
        <v>3608</v>
      </c>
      <c r="K10606" s="5" t="s">
        <v>2683</v>
      </c>
    </row>
    <row r="10607">
      <c r="A10607" s="4">
        <v>613.0</v>
      </c>
      <c r="B10607" s="5" t="s">
        <v>53812</v>
      </c>
      <c r="C10607" s="5" t="s">
        <v>53813</v>
      </c>
      <c r="D10607" s="6" t="s">
        <v>53814</v>
      </c>
      <c r="E10607" s="5" t="s">
        <v>53810</v>
      </c>
      <c r="F10607" s="5" t="s">
        <v>24249</v>
      </c>
      <c r="G10607" s="6" t="s">
        <v>53815</v>
      </c>
      <c r="H10607" s="5" t="s">
        <v>53816</v>
      </c>
      <c r="I10607" s="8" t="s">
        <v>16780</v>
      </c>
      <c r="J10607" s="5" t="s">
        <v>18</v>
      </c>
      <c r="K10607" s="5" t="s">
        <v>2119</v>
      </c>
    </row>
    <row r="10608">
      <c r="A10608" s="4">
        <v>612.0</v>
      </c>
      <c r="B10608" s="5" t="s">
        <v>53817</v>
      </c>
      <c r="C10608" s="5" t="s">
        <v>53818</v>
      </c>
      <c r="D10608" s="6" t="s">
        <v>53766</v>
      </c>
      <c r="E10608" s="5" t="s">
        <v>53767</v>
      </c>
      <c r="F10608" s="5" t="s">
        <v>24249</v>
      </c>
      <c r="G10608" s="6" t="s">
        <v>53819</v>
      </c>
      <c r="H10608" s="5" t="s">
        <v>53820</v>
      </c>
      <c r="I10608" s="8" t="s">
        <v>53821</v>
      </c>
      <c r="J10608" s="5" t="s">
        <v>18</v>
      </c>
      <c r="K10608" s="5" t="s">
        <v>4672</v>
      </c>
    </row>
    <row r="10609">
      <c r="A10609" s="4">
        <v>611.0</v>
      </c>
      <c r="B10609" s="5" t="s">
        <v>53822</v>
      </c>
      <c r="C10609" s="5" t="s">
        <v>53823</v>
      </c>
      <c r="D10609" s="6" t="s">
        <v>53766</v>
      </c>
      <c r="E10609" s="5" t="s">
        <v>53767</v>
      </c>
      <c r="F10609" s="5" t="s">
        <v>24249</v>
      </c>
      <c r="G10609" s="6" t="s">
        <v>53819</v>
      </c>
      <c r="H10609" s="5" t="s">
        <v>53824</v>
      </c>
      <c r="I10609" s="8" t="s">
        <v>53821</v>
      </c>
      <c r="J10609" s="5" t="s">
        <v>463</v>
      </c>
      <c r="K10609" s="5" t="s">
        <v>2683</v>
      </c>
    </row>
    <row r="10610">
      <c r="A10610" s="4">
        <v>610.0</v>
      </c>
      <c r="B10610" s="5" t="s">
        <v>53825</v>
      </c>
      <c r="C10610" s="5" t="s">
        <v>53826</v>
      </c>
      <c r="D10610" s="6" t="s">
        <v>53809</v>
      </c>
      <c r="E10610" s="5" t="s">
        <v>53810</v>
      </c>
      <c r="F10610" s="5" t="s">
        <v>24249</v>
      </c>
      <c r="G10610" s="6" t="s">
        <v>53827</v>
      </c>
      <c r="H10610" s="5" t="s">
        <v>53828</v>
      </c>
      <c r="I10610" s="8" t="s">
        <v>53829</v>
      </c>
      <c r="J10610" s="5" t="s">
        <v>463</v>
      </c>
      <c r="K10610" s="5" t="s">
        <v>1261</v>
      </c>
    </row>
    <row r="10611">
      <c r="A10611" s="4">
        <v>609.0</v>
      </c>
      <c r="B10611" s="5" t="s">
        <v>53830</v>
      </c>
      <c r="C10611" s="5" t="s">
        <v>53831</v>
      </c>
      <c r="D10611" s="6" t="s">
        <v>53492</v>
      </c>
      <c r="E10611" s="5" t="s">
        <v>53493</v>
      </c>
      <c r="F10611" s="5" t="s">
        <v>24249</v>
      </c>
      <c r="G10611" s="6" t="s">
        <v>53832</v>
      </c>
      <c r="H10611" s="5" t="s">
        <v>53833</v>
      </c>
      <c r="I10611" s="8" t="s">
        <v>53834</v>
      </c>
      <c r="J10611" s="5" t="s">
        <v>93</v>
      </c>
      <c r="K10611" s="5" t="s">
        <v>2757</v>
      </c>
    </row>
    <row r="10612">
      <c r="A10612" s="4">
        <v>608.0</v>
      </c>
      <c r="B10612" s="5" t="s">
        <v>53835</v>
      </c>
      <c r="C10612" s="5" t="s">
        <v>53836</v>
      </c>
      <c r="D10612" s="6" t="s">
        <v>53492</v>
      </c>
      <c r="E10612" s="5" t="s">
        <v>53493</v>
      </c>
      <c r="F10612" s="5" t="s">
        <v>24249</v>
      </c>
      <c r="G10612" s="6" t="s">
        <v>53837</v>
      </c>
      <c r="H10612" s="7" t="s">
        <v>53838</v>
      </c>
      <c r="I10612" s="8" t="str">
        <f>LOWER(SUBSTITUTE(SUBSTITUTE(SUBSTITUTE(SUBSTITUTE(SUBSTITUTE(SUBSTITUTE(SUBSTITUTE(B10612,"S.L.",""),"SL",""),"S.A.",""),"SA","")," ",""),".",""),",",""))&amp;".com"</f>
        <v>motelavia.com</v>
      </c>
      <c r="J10612" s="5" t="s">
        <v>108</v>
      </c>
      <c r="K10612" s="4" t="s">
        <v>42</v>
      </c>
    </row>
    <row r="10613">
      <c r="A10613" s="4">
        <v>607.0</v>
      </c>
      <c r="B10613" s="5" t="s">
        <v>53839</v>
      </c>
      <c r="C10613" s="5" t="s">
        <v>53840</v>
      </c>
      <c r="D10613" s="6" t="s">
        <v>53804</v>
      </c>
      <c r="E10613" s="5" t="s">
        <v>53493</v>
      </c>
      <c r="F10613" s="5" t="s">
        <v>24249</v>
      </c>
      <c r="G10613" s="6" t="s">
        <v>53841</v>
      </c>
      <c r="H10613" s="5" t="s">
        <v>53842</v>
      </c>
      <c r="I10613" s="9" t="s">
        <v>53843</v>
      </c>
      <c r="J10613" s="5" t="s">
        <v>42</v>
      </c>
      <c r="K10613" s="5" t="s">
        <v>35</v>
      </c>
    </row>
    <row r="10614">
      <c r="A10614" s="4">
        <v>606.0</v>
      </c>
      <c r="B10614" s="5" t="s">
        <v>53844</v>
      </c>
      <c r="C10614" s="5" t="s">
        <v>53845</v>
      </c>
      <c r="D10614" s="6" t="s">
        <v>53749</v>
      </c>
      <c r="E10614" s="5" t="s">
        <v>53700</v>
      </c>
      <c r="F10614" s="5" t="s">
        <v>24249</v>
      </c>
      <c r="G10614" s="6" t="s">
        <v>53846</v>
      </c>
      <c r="H10614" s="5" t="s">
        <v>51598</v>
      </c>
      <c r="I10614" s="8" t="s">
        <v>18771</v>
      </c>
      <c r="J10614" s="5" t="s">
        <v>42</v>
      </c>
      <c r="K10614" s="5" t="s">
        <v>1210</v>
      </c>
    </row>
    <row r="10615">
      <c r="A10615" s="4">
        <v>605.0</v>
      </c>
      <c r="B10615" s="5" t="s">
        <v>53847</v>
      </c>
      <c r="C10615" s="5" t="s">
        <v>53848</v>
      </c>
      <c r="D10615" s="6" t="s">
        <v>53849</v>
      </c>
      <c r="E10615" s="5" t="s">
        <v>53731</v>
      </c>
      <c r="F10615" s="5" t="s">
        <v>24249</v>
      </c>
      <c r="G10615" s="6" t="s">
        <v>53850</v>
      </c>
      <c r="H10615" s="5" t="s">
        <v>53851</v>
      </c>
      <c r="I10615" s="8" t="s">
        <v>53852</v>
      </c>
      <c r="J10615" s="5" t="s">
        <v>108</v>
      </c>
      <c r="K10615" s="5" t="s">
        <v>2201</v>
      </c>
    </row>
    <row r="10616">
      <c r="A10616" s="4">
        <v>604.0</v>
      </c>
      <c r="B10616" s="5" t="s">
        <v>53853</v>
      </c>
      <c r="C10616" s="5" t="s">
        <v>53854</v>
      </c>
      <c r="D10616" s="6" t="s">
        <v>53855</v>
      </c>
      <c r="E10616" s="5" t="s">
        <v>53856</v>
      </c>
      <c r="F10616" s="5" t="s">
        <v>24249</v>
      </c>
      <c r="G10616" s="6" t="s">
        <v>53857</v>
      </c>
      <c r="H10616" s="7" t="s">
        <v>53858</v>
      </c>
      <c r="I10616" s="8" t="s">
        <v>53859</v>
      </c>
      <c r="J10616" s="5" t="s">
        <v>42</v>
      </c>
      <c r="K10616" s="5" t="s">
        <v>1261</v>
      </c>
    </row>
    <row r="10617">
      <c r="A10617" s="4">
        <v>603.0</v>
      </c>
      <c r="B10617" s="5" t="s">
        <v>53860</v>
      </c>
      <c r="C10617" s="5" t="s">
        <v>53861</v>
      </c>
      <c r="D10617" s="6" t="s">
        <v>53862</v>
      </c>
      <c r="E10617" s="5" t="s">
        <v>53856</v>
      </c>
      <c r="F10617" s="5" t="s">
        <v>24249</v>
      </c>
      <c r="G10617" s="6" t="s">
        <v>53863</v>
      </c>
      <c r="H10617" s="5" t="s">
        <v>53864</v>
      </c>
      <c r="I10617" s="8" t="s">
        <v>53865</v>
      </c>
      <c r="J10617" s="5" t="s">
        <v>42</v>
      </c>
      <c r="K10617" s="4" t="s">
        <v>42</v>
      </c>
    </row>
    <row r="10618">
      <c r="A10618" s="4">
        <v>602.0</v>
      </c>
      <c r="B10618" s="5" t="s">
        <v>53866</v>
      </c>
      <c r="C10618" s="5" t="s">
        <v>53867</v>
      </c>
      <c r="D10618" s="6" t="s">
        <v>53868</v>
      </c>
      <c r="E10618" s="5" t="s">
        <v>53869</v>
      </c>
      <c r="F10618" s="5" t="s">
        <v>24249</v>
      </c>
      <c r="G10618" s="6" t="s">
        <v>53870</v>
      </c>
      <c r="H10618" s="5" t="s">
        <v>53871</v>
      </c>
      <c r="I10618" s="8" t="s">
        <v>53872</v>
      </c>
      <c r="J10618" s="5" t="s">
        <v>18</v>
      </c>
      <c r="K10618" s="5" t="s">
        <v>950</v>
      </c>
    </row>
    <row r="10619">
      <c r="A10619" s="4">
        <v>601.0</v>
      </c>
      <c r="B10619" s="5" t="s">
        <v>53873</v>
      </c>
      <c r="C10619" s="5" t="s">
        <v>53874</v>
      </c>
      <c r="D10619" s="6" t="s">
        <v>53875</v>
      </c>
      <c r="E10619" s="5" t="s">
        <v>53856</v>
      </c>
      <c r="F10619" s="5" t="s">
        <v>24249</v>
      </c>
      <c r="G10619" s="6" t="s">
        <v>53876</v>
      </c>
      <c r="H10619" s="5" t="s">
        <v>2922</v>
      </c>
      <c r="I10619" s="8" t="s">
        <v>41</v>
      </c>
      <c r="J10619" s="5" t="s">
        <v>42</v>
      </c>
      <c r="K10619" s="5" t="s">
        <v>1162</v>
      </c>
    </row>
    <row r="10620">
      <c r="A10620" s="4">
        <v>600.0</v>
      </c>
      <c r="B10620" s="5" t="s">
        <v>53877</v>
      </c>
      <c r="C10620" s="5" t="s">
        <v>53878</v>
      </c>
      <c r="D10620" s="6" t="s">
        <v>53879</v>
      </c>
      <c r="E10620" s="5" t="s">
        <v>53880</v>
      </c>
      <c r="F10620" s="5" t="s">
        <v>24249</v>
      </c>
      <c r="G10620" s="6" t="s">
        <v>53881</v>
      </c>
      <c r="H10620" s="5" t="s">
        <v>10619</v>
      </c>
      <c r="I10620" s="8" t="s">
        <v>53882</v>
      </c>
      <c r="J10620" s="5" t="s">
        <v>108</v>
      </c>
      <c r="K10620" s="5" t="s">
        <v>711</v>
      </c>
    </row>
    <row r="10621">
      <c r="A10621" s="4">
        <v>599.0</v>
      </c>
      <c r="B10621" s="5" t="s">
        <v>53883</v>
      </c>
      <c r="C10621" s="5" t="s">
        <v>53884</v>
      </c>
      <c r="D10621" s="6" t="s">
        <v>53879</v>
      </c>
      <c r="E10621" s="5" t="s">
        <v>53880</v>
      </c>
      <c r="F10621" s="5" t="s">
        <v>24249</v>
      </c>
      <c r="G10621" s="6" t="s">
        <v>53885</v>
      </c>
      <c r="H10621" s="5" t="s">
        <v>53886</v>
      </c>
      <c r="I10621" s="8" t="s">
        <v>53887</v>
      </c>
      <c r="J10621" s="5" t="s">
        <v>108</v>
      </c>
      <c r="K10621" s="5" t="s">
        <v>578</v>
      </c>
    </row>
    <row r="10622">
      <c r="A10622" s="4">
        <v>598.0</v>
      </c>
      <c r="B10622" s="5" t="s">
        <v>53888</v>
      </c>
      <c r="C10622" s="5" t="s">
        <v>53889</v>
      </c>
      <c r="D10622" s="6" t="s">
        <v>53862</v>
      </c>
      <c r="E10622" s="5" t="s">
        <v>53856</v>
      </c>
      <c r="F10622" s="5" t="s">
        <v>24249</v>
      </c>
      <c r="G10622" s="6" t="s">
        <v>53890</v>
      </c>
      <c r="H10622" s="5" t="s">
        <v>53891</v>
      </c>
      <c r="I10622" s="8" t="s">
        <v>53892</v>
      </c>
      <c r="J10622" s="5" t="s">
        <v>93</v>
      </c>
      <c r="K10622" s="4" t="s">
        <v>42</v>
      </c>
    </row>
    <row r="10623">
      <c r="A10623" s="4">
        <v>597.0</v>
      </c>
      <c r="B10623" s="5" t="s">
        <v>53893</v>
      </c>
      <c r="C10623" s="5" t="s">
        <v>53894</v>
      </c>
      <c r="D10623" s="6" t="s">
        <v>53862</v>
      </c>
      <c r="E10623" s="5" t="s">
        <v>53856</v>
      </c>
      <c r="F10623" s="5" t="s">
        <v>24249</v>
      </c>
      <c r="G10623" s="6" t="s">
        <v>53895</v>
      </c>
      <c r="H10623" s="7" t="s">
        <v>53896</v>
      </c>
      <c r="I10623" s="8" t="s">
        <v>53897</v>
      </c>
      <c r="J10623" s="5" t="s">
        <v>108</v>
      </c>
      <c r="K10623" s="5" t="s">
        <v>35</v>
      </c>
    </row>
    <row r="10624">
      <c r="A10624" s="4">
        <v>596.0</v>
      </c>
      <c r="B10624" s="5" t="s">
        <v>53898</v>
      </c>
      <c r="C10624" s="5" t="s">
        <v>53899</v>
      </c>
      <c r="D10624" s="6" t="s">
        <v>53862</v>
      </c>
      <c r="E10624" s="5" t="s">
        <v>53856</v>
      </c>
      <c r="F10624" s="5" t="s">
        <v>24249</v>
      </c>
      <c r="G10624" s="6" t="s">
        <v>53900</v>
      </c>
      <c r="H10624" s="7" t="s">
        <v>53901</v>
      </c>
      <c r="I10624" s="8" t="str">
        <f>LOWER(SUBSTITUTE(SUBSTITUTE(SUBSTITUTE(SUBSTITUTE(SUBSTITUTE(SUBSTITUTE(SUBSTITUTE(B10624,"S.L.",""),"SL",""),"S.A.",""),"SA","")," ",""),".",""),",",""))&amp;".com"</f>
        <v>apartamentoslaflorida.com</v>
      </c>
      <c r="J10624" s="5" t="s">
        <v>108</v>
      </c>
      <c r="K10624" s="4" t="s">
        <v>42</v>
      </c>
    </row>
    <row r="10625">
      <c r="A10625" s="4">
        <v>595.0</v>
      </c>
      <c r="B10625" s="5" t="s">
        <v>53902</v>
      </c>
      <c r="C10625" s="5" t="s">
        <v>53903</v>
      </c>
      <c r="D10625" s="6" t="s">
        <v>53862</v>
      </c>
      <c r="E10625" s="5" t="s">
        <v>53856</v>
      </c>
      <c r="F10625" s="5" t="s">
        <v>24249</v>
      </c>
      <c r="G10625" s="6" t="s">
        <v>53904</v>
      </c>
      <c r="H10625" s="5" t="s">
        <v>53905</v>
      </c>
      <c r="I10625" s="8" t="s">
        <v>10956</v>
      </c>
      <c r="J10625" s="5" t="s">
        <v>108</v>
      </c>
      <c r="K10625" s="5" t="s">
        <v>134</v>
      </c>
    </row>
    <row r="10626">
      <c r="A10626" s="4">
        <v>594.0</v>
      </c>
      <c r="B10626" s="5" t="s">
        <v>53906</v>
      </c>
      <c r="C10626" s="5" t="s">
        <v>53907</v>
      </c>
      <c r="D10626" s="6" t="s">
        <v>53908</v>
      </c>
      <c r="E10626" s="5" t="s">
        <v>53909</v>
      </c>
      <c r="F10626" s="5" t="s">
        <v>24249</v>
      </c>
      <c r="G10626" s="6" t="s">
        <v>53910</v>
      </c>
      <c r="H10626" s="7" t="s">
        <v>53911</v>
      </c>
      <c r="I10626" s="8" t="str">
        <f t="shared" ref="I10626:I10627" si="138">LOWER(SUBSTITUTE(SUBSTITUTE(SUBSTITUTE(SUBSTITUTE(SUBSTITUTE(SUBSTITUTE(SUBSTITUTE(B10626,"S.L.",""),"SL",""),"S.A.",""),"SA","")," ",""),".",""),",",""))&amp;".com"</f>
        <v>adordealgete.com</v>
      </c>
      <c r="J10626" s="5" t="s">
        <v>108</v>
      </c>
      <c r="K10626" s="5" t="s">
        <v>420</v>
      </c>
    </row>
    <row r="10627">
      <c r="A10627" s="4">
        <v>593.0</v>
      </c>
      <c r="B10627" s="5" t="s">
        <v>53912</v>
      </c>
      <c r="C10627" s="5" t="s">
        <v>53913</v>
      </c>
      <c r="D10627" s="6" t="s">
        <v>53465</v>
      </c>
      <c r="E10627" s="5" t="s">
        <v>53466</v>
      </c>
      <c r="F10627" s="5" t="s">
        <v>24249</v>
      </c>
      <c r="G10627" s="6" t="s">
        <v>53914</v>
      </c>
      <c r="H10627" s="7" t="s">
        <v>53915</v>
      </c>
      <c r="I10627" s="8" t="str">
        <f t="shared" si="138"/>
        <v>acbaqueira.com</v>
      </c>
      <c r="J10627" s="5" t="s">
        <v>42</v>
      </c>
      <c r="K10627" s="4" t="s">
        <v>42</v>
      </c>
    </row>
    <row r="10628">
      <c r="A10628" s="4">
        <v>592.0</v>
      </c>
      <c r="B10628" s="5" t="s">
        <v>53916</v>
      </c>
      <c r="C10628" s="5" t="s">
        <v>53917</v>
      </c>
      <c r="D10628" s="6" t="s">
        <v>53809</v>
      </c>
      <c r="E10628" s="5" t="s">
        <v>53810</v>
      </c>
      <c r="F10628" s="5" t="s">
        <v>24249</v>
      </c>
      <c r="G10628" s="6" t="s">
        <v>53918</v>
      </c>
      <c r="H10628" s="5" t="s">
        <v>53919</v>
      </c>
      <c r="I10628" s="8" t="s">
        <v>26766</v>
      </c>
      <c r="J10628" s="5" t="s">
        <v>18</v>
      </c>
      <c r="K10628" s="5" t="s">
        <v>4701</v>
      </c>
    </row>
    <row r="10629">
      <c r="A10629" s="4">
        <v>591.0</v>
      </c>
      <c r="B10629" s="5" t="s">
        <v>53920</v>
      </c>
      <c r="C10629" s="5" t="s">
        <v>53921</v>
      </c>
      <c r="D10629" s="6" t="s">
        <v>53749</v>
      </c>
      <c r="E10629" s="5" t="s">
        <v>53700</v>
      </c>
      <c r="F10629" s="5" t="s">
        <v>24249</v>
      </c>
      <c r="G10629" s="6" t="s">
        <v>53922</v>
      </c>
      <c r="H10629" s="7" t="s">
        <v>53923</v>
      </c>
      <c r="I10629" s="8" t="s">
        <v>53924</v>
      </c>
      <c r="J10629" s="5" t="s">
        <v>93</v>
      </c>
      <c r="K10629" s="5" t="s">
        <v>2683</v>
      </c>
    </row>
    <row r="10630">
      <c r="A10630" s="4">
        <v>590.0</v>
      </c>
      <c r="B10630" s="5" t="s">
        <v>53925</v>
      </c>
      <c r="C10630" s="5" t="s">
        <v>53926</v>
      </c>
      <c r="D10630" s="6" t="s">
        <v>53809</v>
      </c>
      <c r="E10630" s="5" t="s">
        <v>53810</v>
      </c>
      <c r="F10630" s="5" t="s">
        <v>24249</v>
      </c>
      <c r="G10630" s="6" t="s">
        <v>53927</v>
      </c>
      <c r="H10630" s="5" t="s">
        <v>53928</v>
      </c>
      <c r="I10630" s="9" t="s">
        <v>53929</v>
      </c>
      <c r="J10630" s="5" t="s">
        <v>108</v>
      </c>
      <c r="K10630" s="5" t="s">
        <v>2683</v>
      </c>
    </row>
    <row r="10631">
      <c r="A10631" s="4">
        <v>589.0</v>
      </c>
      <c r="B10631" s="5" t="s">
        <v>53930</v>
      </c>
      <c r="C10631" s="5" t="s">
        <v>53931</v>
      </c>
      <c r="D10631" s="6" t="s">
        <v>44956</v>
      </c>
      <c r="E10631" s="5" t="s">
        <v>24249</v>
      </c>
      <c r="F10631" s="5" t="s">
        <v>24249</v>
      </c>
      <c r="G10631" s="6" t="s">
        <v>53932</v>
      </c>
      <c r="H10631" s="7" t="s">
        <v>53933</v>
      </c>
      <c r="I10631" s="8" t="str">
        <f t="shared" ref="I10631:I10632" si="139">LOWER(SUBSTITUTE(SUBSTITUTE(SUBSTITUTE(SUBSTITUTE(SUBSTITUTE(SUBSTITUTE(SUBSTITUTE(B10631,"S.L.",""),"SL",""),"S.A.",""),"SA","")," ",""),".",""),",",""))&amp;".com"</f>
        <v>gaudiumhoteles.com</v>
      </c>
      <c r="J10631" s="5" t="s">
        <v>51</v>
      </c>
      <c r="K10631" s="4" t="s">
        <v>42</v>
      </c>
    </row>
    <row r="10632">
      <c r="A10632" s="4">
        <v>588.0</v>
      </c>
      <c r="B10632" s="5" t="s">
        <v>53934</v>
      </c>
      <c r="C10632" s="5" t="s">
        <v>53935</v>
      </c>
      <c r="D10632" s="6" t="s">
        <v>53936</v>
      </c>
      <c r="E10632" s="5" t="s">
        <v>24249</v>
      </c>
      <c r="F10632" s="5" t="s">
        <v>24249</v>
      </c>
      <c r="G10632" s="6" t="s">
        <v>53937</v>
      </c>
      <c r="H10632" s="7" t="s">
        <v>53938</v>
      </c>
      <c r="I10632" s="8" t="str">
        <f t="shared" si="139"/>
        <v>antareshotels.com</v>
      </c>
      <c r="J10632" s="5" t="s">
        <v>108</v>
      </c>
      <c r="K10632" s="4" t="s">
        <v>42</v>
      </c>
    </row>
    <row r="10633">
      <c r="A10633" s="4">
        <v>587.0</v>
      </c>
      <c r="B10633" s="5" t="s">
        <v>53939</v>
      </c>
      <c r="C10633" s="5" t="s">
        <v>53940</v>
      </c>
      <c r="D10633" s="6" t="s">
        <v>53749</v>
      </c>
      <c r="E10633" s="5" t="s">
        <v>53700</v>
      </c>
      <c r="F10633" s="5" t="s">
        <v>24249</v>
      </c>
      <c r="G10633" s="6" t="s">
        <v>53941</v>
      </c>
      <c r="H10633" s="5" t="s">
        <v>53942</v>
      </c>
      <c r="I10633" s="8" t="s">
        <v>26660</v>
      </c>
      <c r="J10633" s="5" t="s">
        <v>18</v>
      </c>
      <c r="K10633" s="5" t="s">
        <v>1649</v>
      </c>
    </row>
    <row r="10634">
      <c r="A10634" s="4">
        <v>586.0</v>
      </c>
      <c r="B10634" s="5" t="s">
        <v>53943</v>
      </c>
      <c r="C10634" s="5" t="s">
        <v>53944</v>
      </c>
      <c r="D10634" s="6" t="s">
        <v>53945</v>
      </c>
      <c r="E10634" s="5" t="s">
        <v>53731</v>
      </c>
      <c r="F10634" s="5" t="s">
        <v>24249</v>
      </c>
      <c r="G10634" s="6" t="s">
        <v>53946</v>
      </c>
      <c r="H10634" s="7" t="s">
        <v>53947</v>
      </c>
      <c r="I10634" s="8" t="str">
        <f>LOWER(SUBSTITUTE(SUBSTITUTE(SUBSTITUTE(SUBSTITUTE(SUBSTITUTE(SUBSTITUTE(SUBSTITUTE(B10634,"S.L.",""),"SL",""),"S.A.",""),"SA","")," ",""),".",""),",",""))&amp;".com"</f>
        <v>hernehijos.com</v>
      </c>
      <c r="J10634" s="5" t="s">
        <v>93</v>
      </c>
      <c r="K10634" s="4" t="s">
        <v>42</v>
      </c>
    </row>
    <row r="10635">
      <c r="A10635" s="4">
        <v>585.0</v>
      </c>
      <c r="B10635" s="5" t="s">
        <v>53948</v>
      </c>
      <c r="C10635" s="5" t="s">
        <v>53949</v>
      </c>
      <c r="D10635" s="6" t="s">
        <v>53693</v>
      </c>
      <c r="E10635" s="5" t="s">
        <v>53694</v>
      </c>
      <c r="F10635" s="5" t="s">
        <v>24249</v>
      </c>
      <c r="G10635" s="6" t="s">
        <v>53950</v>
      </c>
      <c r="H10635" s="7" t="s">
        <v>53951</v>
      </c>
      <c r="I10635" s="8" t="s">
        <v>53952</v>
      </c>
      <c r="J10635" s="5" t="s">
        <v>93</v>
      </c>
      <c r="K10635" s="5" t="s">
        <v>10244</v>
      </c>
    </row>
    <row r="10636">
      <c r="A10636" s="4">
        <v>584.0</v>
      </c>
      <c r="B10636" s="5" t="s">
        <v>53953</v>
      </c>
      <c r="C10636" s="5" t="s">
        <v>53954</v>
      </c>
      <c r="D10636" s="6" t="s">
        <v>53955</v>
      </c>
      <c r="E10636" s="5" t="s">
        <v>53731</v>
      </c>
      <c r="F10636" s="5" t="s">
        <v>24249</v>
      </c>
      <c r="G10636" s="6" t="s">
        <v>53956</v>
      </c>
      <c r="H10636" s="5" t="s">
        <v>53957</v>
      </c>
      <c r="I10636" s="8" t="s">
        <v>53958</v>
      </c>
      <c r="J10636" s="5" t="s">
        <v>93</v>
      </c>
      <c r="K10636" s="5" t="s">
        <v>12457</v>
      </c>
    </row>
    <row r="10637">
      <c r="A10637" s="4">
        <v>583.0</v>
      </c>
      <c r="B10637" s="5" t="s">
        <v>53959</v>
      </c>
      <c r="C10637" s="5" t="s">
        <v>53960</v>
      </c>
      <c r="D10637" s="6" t="s">
        <v>53961</v>
      </c>
      <c r="E10637" s="5" t="s">
        <v>53731</v>
      </c>
      <c r="F10637" s="5" t="s">
        <v>24249</v>
      </c>
      <c r="G10637" s="6" t="s">
        <v>53962</v>
      </c>
      <c r="H10637" s="5" t="s">
        <v>53963</v>
      </c>
      <c r="I10637" s="8" t="s">
        <v>53964</v>
      </c>
      <c r="J10637" s="5" t="s">
        <v>42</v>
      </c>
      <c r="K10637" s="5" t="s">
        <v>1398</v>
      </c>
    </row>
    <row r="10638">
      <c r="A10638" s="4">
        <v>582.0</v>
      </c>
      <c r="B10638" s="5" t="s">
        <v>53965</v>
      </c>
      <c r="C10638" s="5" t="s">
        <v>53966</v>
      </c>
      <c r="D10638" s="6" t="s">
        <v>53967</v>
      </c>
      <c r="E10638" s="5" t="s">
        <v>53700</v>
      </c>
      <c r="F10638" s="5" t="s">
        <v>24249</v>
      </c>
      <c r="G10638" s="6" t="s">
        <v>53968</v>
      </c>
      <c r="H10638" s="7" t="s">
        <v>53969</v>
      </c>
      <c r="I10638" s="8" t="s">
        <v>53970</v>
      </c>
      <c r="J10638" s="5" t="s">
        <v>108</v>
      </c>
      <c r="K10638" s="5" t="s">
        <v>16099</v>
      </c>
    </row>
    <row r="10639">
      <c r="A10639" s="4">
        <v>581.0</v>
      </c>
      <c r="B10639" s="5" t="s">
        <v>53971</v>
      </c>
      <c r="C10639" s="5" t="s">
        <v>53972</v>
      </c>
      <c r="D10639" s="6" t="s">
        <v>53973</v>
      </c>
      <c r="E10639" s="5" t="s">
        <v>53700</v>
      </c>
      <c r="F10639" s="5" t="s">
        <v>24249</v>
      </c>
      <c r="G10639" s="6" t="s">
        <v>53974</v>
      </c>
      <c r="H10639" s="5" t="s">
        <v>53975</v>
      </c>
      <c r="I10639" s="8" t="s">
        <v>5451</v>
      </c>
      <c r="J10639" s="5" t="s">
        <v>108</v>
      </c>
      <c r="K10639" s="5" t="s">
        <v>2513</v>
      </c>
    </row>
    <row r="10640">
      <c r="A10640" s="4">
        <v>580.0</v>
      </c>
      <c r="B10640" s="5" t="s">
        <v>53976</v>
      </c>
      <c r="C10640" s="5" t="s">
        <v>53977</v>
      </c>
      <c r="D10640" s="6" t="s">
        <v>53945</v>
      </c>
      <c r="E10640" s="5" t="s">
        <v>53731</v>
      </c>
      <c r="F10640" s="5" t="s">
        <v>24249</v>
      </c>
      <c r="G10640" s="6" t="s">
        <v>53978</v>
      </c>
      <c r="H10640" s="5" t="s">
        <v>53979</v>
      </c>
      <c r="I10640" s="8" t="s">
        <v>5451</v>
      </c>
      <c r="J10640" s="5" t="s">
        <v>108</v>
      </c>
      <c r="K10640" s="5" t="s">
        <v>1233</v>
      </c>
    </row>
    <row r="10641">
      <c r="A10641" s="4">
        <v>579.0</v>
      </c>
      <c r="B10641" s="5" t="s">
        <v>53980</v>
      </c>
      <c r="C10641" s="5" t="s">
        <v>53981</v>
      </c>
      <c r="D10641" s="6" t="s">
        <v>53982</v>
      </c>
      <c r="E10641" s="5" t="s">
        <v>53738</v>
      </c>
      <c r="F10641" s="5" t="s">
        <v>24249</v>
      </c>
      <c r="G10641" s="6" t="s">
        <v>53983</v>
      </c>
      <c r="H10641" s="7" t="s">
        <v>53984</v>
      </c>
      <c r="I10641" s="8" t="s">
        <v>53985</v>
      </c>
      <c r="J10641" s="5" t="s">
        <v>108</v>
      </c>
      <c r="K10641" s="5" t="s">
        <v>1398</v>
      </c>
    </row>
    <row r="10642">
      <c r="A10642" s="4">
        <v>578.0</v>
      </c>
      <c r="B10642" s="5" t="s">
        <v>53986</v>
      </c>
      <c r="C10642" s="5" t="s">
        <v>53987</v>
      </c>
      <c r="D10642" s="6" t="s">
        <v>53988</v>
      </c>
      <c r="E10642" s="5" t="s">
        <v>24249</v>
      </c>
      <c r="F10642" s="5" t="s">
        <v>24249</v>
      </c>
      <c r="G10642" s="6" t="s">
        <v>53989</v>
      </c>
      <c r="H10642" s="5" t="s">
        <v>53990</v>
      </c>
      <c r="I10642" s="8" t="s">
        <v>53991</v>
      </c>
      <c r="J10642" s="5" t="s">
        <v>108</v>
      </c>
      <c r="K10642" s="5" t="s">
        <v>27</v>
      </c>
    </row>
    <row r="10643">
      <c r="A10643" s="4">
        <v>577.0</v>
      </c>
      <c r="B10643" s="5" t="s">
        <v>53992</v>
      </c>
      <c r="C10643" s="5" t="s">
        <v>53993</v>
      </c>
      <c r="D10643" s="6" t="s">
        <v>53982</v>
      </c>
      <c r="E10643" s="5" t="s">
        <v>53738</v>
      </c>
      <c r="F10643" s="5" t="s">
        <v>24249</v>
      </c>
      <c r="G10643" s="6" t="s">
        <v>53994</v>
      </c>
      <c r="H10643" s="5" t="s">
        <v>53995</v>
      </c>
      <c r="I10643" s="8" t="s">
        <v>53996</v>
      </c>
      <c r="J10643" s="5" t="s">
        <v>18</v>
      </c>
      <c r="K10643" s="5" t="s">
        <v>375</v>
      </c>
    </row>
    <row r="10644">
      <c r="A10644" s="4">
        <v>576.0</v>
      </c>
      <c r="B10644" s="5" t="s">
        <v>53997</v>
      </c>
      <c r="C10644" s="5" t="s">
        <v>53998</v>
      </c>
      <c r="D10644" s="6" t="s">
        <v>53999</v>
      </c>
      <c r="E10644" s="5" t="s">
        <v>24249</v>
      </c>
      <c r="F10644" s="5" t="s">
        <v>24249</v>
      </c>
      <c r="G10644" s="6" t="s">
        <v>54000</v>
      </c>
      <c r="H10644" s="5" t="s">
        <v>54001</v>
      </c>
      <c r="I10644" s="9" t="s">
        <v>54002</v>
      </c>
      <c r="J10644" s="5" t="s">
        <v>18</v>
      </c>
      <c r="K10644" s="5" t="s">
        <v>375</v>
      </c>
    </row>
    <row r="10645">
      <c r="A10645" s="4">
        <v>575.0</v>
      </c>
      <c r="B10645" s="5" t="s">
        <v>54003</v>
      </c>
      <c r="C10645" s="5" t="s">
        <v>54004</v>
      </c>
      <c r="D10645" s="6" t="s">
        <v>24248</v>
      </c>
      <c r="E10645" s="5" t="s">
        <v>24249</v>
      </c>
      <c r="F10645" s="5" t="s">
        <v>24249</v>
      </c>
      <c r="G10645" s="6" t="s">
        <v>54005</v>
      </c>
      <c r="H10645" s="5" t="s">
        <v>54006</v>
      </c>
      <c r="I10645" s="8" t="s">
        <v>45756</v>
      </c>
      <c r="J10645" s="5" t="s">
        <v>108</v>
      </c>
      <c r="K10645" s="5" t="s">
        <v>1885</v>
      </c>
    </row>
    <row r="10646">
      <c r="A10646" s="4">
        <v>574.0</v>
      </c>
      <c r="B10646" s="5" t="s">
        <v>54007</v>
      </c>
      <c r="C10646" s="5" t="s">
        <v>54008</v>
      </c>
      <c r="D10646" s="6" t="s">
        <v>53666</v>
      </c>
      <c r="E10646" s="5" t="s">
        <v>24249</v>
      </c>
      <c r="F10646" s="5" t="s">
        <v>24249</v>
      </c>
      <c r="G10646" s="6" t="s">
        <v>54009</v>
      </c>
      <c r="H10646" s="5" t="s">
        <v>2922</v>
      </c>
      <c r="I10646" s="8" t="s">
        <v>41</v>
      </c>
      <c r="J10646" s="5" t="s">
        <v>42</v>
      </c>
      <c r="K10646" s="5" t="s">
        <v>7194</v>
      </c>
    </row>
    <row r="10647">
      <c r="A10647" s="4">
        <v>573.0</v>
      </c>
      <c r="B10647" s="5" t="s">
        <v>54010</v>
      </c>
      <c r="C10647" s="5" t="s">
        <v>54008</v>
      </c>
      <c r="D10647" s="6" t="s">
        <v>53666</v>
      </c>
      <c r="E10647" s="5" t="s">
        <v>24249</v>
      </c>
      <c r="F10647" s="5" t="s">
        <v>24249</v>
      </c>
      <c r="G10647" s="6" t="s">
        <v>54011</v>
      </c>
      <c r="H10647" s="5" t="s">
        <v>54012</v>
      </c>
      <c r="I10647" s="8" t="s">
        <v>41</v>
      </c>
      <c r="J10647" s="5" t="s">
        <v>108</v>
      </c>
      <c r="K10647" s="5" t="s">
        <v>1421</v>
      </c>
    </row>
    <row r="10648">
      <c r="A10648" s="4">
        <v>572.0</v>
      </c>
      <c r="B10648" s="5" t="s">
        <v>54013</v>
      </c>
      <c r="C10648" s="5" t="s">
        <v>54014</v>
      </c>
      <c r="D10648" s="6" t="s">
        <v>53582</v>
      </c>
      <c r="E10648" s="5" t="s">
        <v>24249</v>
      </c>
      <c r="F10648" s="5" t="s">
        <v>24249</v>
      </c>
      <c r="G10648" s="6" t="s">
        <v>54015</v>
      </c>
      <c r="H10648" s="7" t="s">
        <v>54016</v>
      </c>
      <c r="I10648" s="8" t="s">
        <v>45508</v>
      </c>
      <c r="J10648" s="5" t="s">
        <v>51</v>
      </c>
      <c r="K10648" s="5" t="s">
        <v>7591</v>
      </c>
    </row>
    <row r="10649">
      <c r="A10649" s="4">
        <v>571.0</v>
      </c>
      <c r="B10649" s="5" t="s">
        <v>54017</v>
      </c>
      <c r="C10649" s="5" t="s">
        <v>54018</v>
      </c>
      <c r="D10649" s="6" t="s">
        <v>24248</v>
      </c>
      <c r="E10649" s="5" t="s">
        <v>24249</v>
      </c>
      <c r="F10649" s="5" t="s">
        <v>24249</v>
      </c>
      <c r="G10649" s="6" t="s">
        <v>54019</v>
      </c>
      <c r="H10649" s="7" t="s">
        <v>54020</v>
      </c>
      <c r="I10649" s="8" t="str">
        <f>LOWER(SUBSTITUTE(SUBSTITUTE(SUBSTITUTE(SUBSTITUTE(SUBSTITUTE(SUBSTITUTE(SUBSTITUTE(B10649,"S.L.",""),"SL",""),"S.A.",""),"SA","")," ",""),".",""),",",""))&amp;".com"</f>
        <v>sunotelamaral.com</v>
      </c>
      <c r="J10649" s="5" t="s">
        <v>108</v>
      </c>
      <c r="K10649" s="5" t="s">
        <v>14078</v>
      </c>
    </row>
    <row r="10650">
      <c r="A10650" s="4">
        <v>570.0</v>
      </c>
      <c r="B10650" s="5" t="s">
        <v>54021</v>
      </c>
      <c r="C10650" s="5" t="s">
        <v>54022</v>
      </c>
      <c r="D10650" s="6" t="s">
        <v>24248</v>
      </c>
      <c r="E10650" s="5" t="s">
        <v>24249</v>
      </c>
      <c r="F10650" s="5" t="s">
        <v>24249</v>
      </c>
      <c r="G10650" s="6" t="s">
        <v>54019</v>
      </c>
      <c r="H10650" s="5" t="s">
        <v>18806</v>
      </c>
      <c r="I10650" s="8" t="s">
        <v>54023</v>
      </c>
      <c r="J10650" s="5" t="s">
        <v>108</v>
      </c>
      <c r="K10650" s="5" t="s">
        <v>1629</v>
      </c>
    </row>
    <row r="10651">
      <c r="A10651" s="4">
        <v>569.0</v>
      </c>
      <c r="B10651" s="5" t="s">
        <v>54024</v>
      </c>
      <c r="C10651" s="5" t="s">
        <v>54025</v>
      </c>
      <c r="D10651" s="6" t="s">
        <v>24248</v>
      </c>
      <c r="E10651" s="5" t="s">
        <v>24249</v>
      </c>
      <c r="F10651" s="5" t="s">
        <v>24249</v>
      </c>
      <c r="G10651" s="6" t="s">
        <v>54026</v>
      </c>
      <c r="H10651" s="5" t="s">
        <v>54027</v>
      </c>
      <c r="I10651" s="8" t="s">
        <v>54028</v>
      </c>
      <c r="J10651" s="5" t="s">
        <v>93</v>
      </c>
      <c r="K10651" s="5" t="s">
        <v>43</v>
      </c>
    </row>
    <row r="10652">
      <c r="A10652" s="4">
        <v>568.0</v>
      </c>
      <c r="B10652" s="5" t="s">
        <v>54029</v>
      </c>
      <c r="C10652" s="5" t="s">
        <v>54030</v>
      </c>
      <c r="D10652" s="6" t="s">
        <v>53511</v>
      </c>
      <c r="E10652" s="5" t="s">
        <v>24249</v>
      </c>
      <c r="F10652" s="5" t="s">
        <v>24249</v>
      </c>
      <c r="G10652" s="6" t="s">
        <v>54031</v>
      </c>
      <c r="H10652" s="5" t="s">
        <v>54032</v>
      </c>
      <c r="I10652" s="8" t="s">
        <v>21575</v>
      </c>
      <c r="J10652" s="5" t="s">
        <v>93</v>
      </c>
      <c r="K10652" s="5" t="s">
        <v>2668</v>
      </c>
    </row>
    <row r="10653">
      <c r="A10653" s="4">
        <v>567.0</v>
      </c>
      <c r="B10653" s="5" t="s">
        <v>54033</v>
      </c>
      <c r="C10653" s="5" t="s">
        <v>54034</v>
      </c>
      <c r="D10653" s="6" t="s">
        <v>53511</v>
      </c>
      <c r="E10653" s="5" t="s">
        <v>24249</v>
      </c>
      <c r="F10653" s="5" t="s">
        <v>24249</v>
      </c>
      <c r="G10653" s="6" t="s">
        <v>54035</v>
      </c>
      <c r="H10653" s="7" t="s">
        <v>54036</v>
      </c>
      <c r="I10653" s="8" t="str">
        <f t="shared" ref="I10653:I10654" si="140">LOWER(SUBSTITUTE(SUBSTITUTE(SUBSTITUTE(SUBSTITUTE(SUBSTITUTE(SUBSTITUTE(SUBSTITUTE(B10653,"S.L.",""),"SL",""),"S.A.",""),"SA","")," ",""),".",""),",",""))&amp;".com"</f>
        <v>residenciaparaprofesores.com</v>
      </c>
      <c r="J10653" s="5" t="s">
        <v>93</v>
      </c>
      <c r="K10653" s="4" t="s">
        <v>42</v>
      </c>
    </row>
    <row r="10654">
      <c r="A10654" s="4">
        <v>566.0</v>
      </c>
      <c r="B10654" s="5" t="s">
        <v>54037</v>
      </c>
      <c r="C10654" s="5" t="s">
        <v>54038</v>
      </c>
      <c r="D10654" s="6" t="s">
        <v>53324</v>
      </c>
      <c r="E10654" s="5" t="s">
        <v>24249</v>
      </c>
      <c r="F10654" s="5" t="s">
        <v>24249</v>
      </c>
      <c r="G10654" s="6" t="s">
        <v>54039</v>
      </c>
      <c r="H10654" s="7" t="s">
        <v>54040</v>
      </c>
      <c r="I10654" s="8" t="str">
        <f t="shared" si="140"/>
        <v>huserranoroyal.com</v>
      </c>
      <c r="J10654" s="5" t="s">
        <v>93</v>
      </c>
      <c r="K10654" s="5" t="s">
        <v>1985</v>
      </c>
    </row>
    <row r="10655">
      <c r="A10655" s="4">
        <v>565.0</v>
      </c>
      <c r="B10655" s="5" t="s">
        <v>54041</v>
      </c>
      <c r="C10655" s="5" t="s">
        <v>54042</v>
      </c>
      <c r="D10655" s="6" t="s">
        <v>53511</v>
      </c>
      <c r="E10655" s="5" t="s">
        <v>24249</v>
      </c>
      <c r="F10655" s="5" t="s">
        <v>24249</v>
      </c>
      <c r="G10655" s="6" t="s">
        <v>54043</v>
      </c>
      <c r="H10655" s="5" t="s">
        <v>54044</v>
      </c>
      <c r="I10655" s="8" t="s">
        <v>54045</v>
      </c>
      <c r="J10655" s="5" t="s">
        <v>18</v>
      </c>
      <c r="K10655" s="4" t="s">
        <v>42</v>
      </c>
    </row>
    <row r="10656">
      <c r="A10656" s="4">
        <v>564.0</v>
      </c>
      <c r="B10656" s="5" t="s">
        <v>54046</v>
      </c>
      <c r="C10656" s="5" t="s">
        <v>54047</v>
      </c>
      <c r="D10656" s="6" t="s">
        <v>53511</v>
      </c>
      <c r="E10656" s="5" t="s">
        <v>24249</v>
      </c>
      <c r="F10656" s="5" t="s">
        <v>24249</v>
      </c>
      <c r="G10656" s="6" t="s">
        <v>54048</v>
      </c>
      <c r="H10656" s="5" t="s">
        <v>54049</v>
      </c>
      <c r="I10656" s="8" t="s">
        <v>41</v>
      </c>
      <c r="J10656" s="5" t="s">
        <v>42</v>
      </c>
      <c r="K10656" s="5" t="s">
        <v>5310</v>
      </c>
    </row>
    <row r="10657">
      <c r="A10657" s="4">
        <v>563.0</v>
      </c>
      <c r="B10657" s="5" t="s">
        <v>54050</v>
      </c>
      <c r="C10657" s="5" t="s">
        <v>54051</v>
      </c>
      <c r="D10657" s="6" t="s">
        <v>53511</v>
      </c>
      <c r="E10657" s="5" t="s">
        <v>24249</v>
      </c>
      <c r="F10657" s="5" t="s">
        <v>24249</v>
      </c>
      <c r="G10657" s="6" t="s">
        <v>54052</v>
      </c>
      <c r="H10657" s="5" t="s">
        <v>54053</v>
      </c>
      <c r="I10657" s="8" t="s">
        <v>2923</v>
      </c>
      <c r="J10657" s="5" t="s">
        <v>42</v>
      </c>
      <c r="K10657" s="5" t="s">
        <v>1421</v>
      </c>
    </row>
    <row r="10658">
      <c r="A10658" s="4">
        <v>562.0</v>
      </c>
      <c r="B10658" s="5" t="s">
        <v>54054</v>
      </c>
      <c r="C10658" s="5" t="s">
        <v>54055</v>
      </c>
      <c r="D10658" s="6" t="s">
        <v>24248</v>
      </c>
      <c r="E10658" s="5" t="s">
        <v>24249</v>
      </c>
      <c r="F10658" s="5" t="s">
        <v>24249</v>
      </c>
      <c r="G10658" s="6" t="s">
        <v>54056</v>
      </c>
      <c r="H10658" s="5" t="s">
        <v>54057</v>
      </c>
      <c r="I10658" s="8" t="s">
        <v>54058</v>
      </c>
      <c r="J10658" s="5" t="s">
        <v>93</v>
      </c>
      <c r="K10658" s="5" t="s">
        <v>420</v>
      </c>
    </row>
    <row r="10659">
      <c r="A10659" s="4">
        <v>561.0</v>
      </c>
      <c r="B10659" s="5" t="s">
        <v>707</v>
      </c>
      <c r="C10659" s="5" t="s">
        <v>54059</v>
      </c>
      <c r="D10659" s="6" t="s">
        <v>24248</v>
      </c>
      <c r="E10659" s="5" t="s">
        <v>24249</v>
      </c>
      <c r="F10659" s="5" t="s">
        <v>24249</v>
      </c>
      <c r="G10659" s="6" t="s">
        <v>54060</v>
      </c>
      <c r="H10659" s="5" t="s">
        <v>54061</v>
      </c>
      <c r="I10659" s="8" t="s">
        <v>54062</v>
      </c>
      <c r="J10659" s="5" t="s">
        <v>51</v>
      </c>
      <c r="K10659" s="5" t="s">
        <v>1014</v>
      </c>
    </row>
    <row r="10660">
      <c r="A10660" s="4">
        <v>560.0</v>
      </c>
      <c r="B10660" s="5" t="s">
        <v>54063</v>
      </c>
      <c r="C10660" s="5" t="s">
        <v>54064</v>
      </c>
      <c r="D10660" s="6" t="s">
        <v>24248</v>
      </c>
      <c r="E10660" s="5" t="s">
        <v>24249</v>
      </c>
      <c r="F10660" s="5" t="s">
        <v>24249</v>
      </c>
      <c r="G10660" s="6" t="s">
        <v>54065</v>
      </c>
      <c r="H10660" s="5" t="s">
        <v>54066</v>
      </c>
      <c r="I10660" s="9" t="s">
        <v>54067</v>
      </c>
      <c r="J10660" s="5" t="s">
        <v>108</v>
      </c>
      <c r="K10660" s="5" t="s">
        <v>54068</v>
      </c>
    </row>
    <row r="10661">
      <c r="A10661" s="4">
        <v>558.0</v>
      </c>
      <c r="B10661" s="5" t="s">
        <v>54069</v>
      </c>
      <c r="C10661" s="5" t="s">
        <v>54070</v>
      </c>
      <c r="D10661" s="6" t="s">
        <v>53616</v>
      </c>
      <c r="E10661" s="5" t="s">
        <v>24249</v>
      </c>
      <c r="F10661" s="5" t="s">
        <v>24249</v>
      </c>
      <c r="G10661" s="6" t="s">
        <v>54071</v>
      </c>
      <c r="H10661" s="7" t="s">
        <v>54072</v>
      </c>
      <c r="I10661" s="4" t="str">
        <f>LOWER(SUBSTITUTE(SUBSTITUTE(SUBSTITUTE(SUBSTITUTE(SUBSTITUTE(SUBSTITUTE(SUBSTITUTE(B10661,"S.L.",""),"SL",""),"S.A.",""),"SA","")," ",""),".",""),",",""))&amp;".com"</f>
        <v>hotelvíacastellana.com</v>
      </c>
      <c r="J10661" s="5" t="s">
        <v>108</v>
      </c>
      <c r="K10661" s="5" t="s">
        <v>9767</v>
      </c>
    </row>
    <row r="10662">
      <c r="A10662" s="4">
        <v>559.0</v>
      </c>
      <c r="B10662" s="5" t="s">
        <v>54073</v>
      </c>
      <c r="C10662" s="5" t="s">
        <v>54074</v>
      </c>
      <c r="D10662" s="6" t="s">
        <v>53616</v>
      </c>
      <c r="E10662" s="5" t="s">
        <v>24249</v>
      </c>
      <c r="F10662" s="5" t="s">
        <v>24249</v>
      </c>
      <c r="G10662" s="6" t="s">
        <v>54071</v>
      </c>
      <c r="H10662" s="5" t="s">
        <v>54075</v>
      </c>
      <c r="I10662" s="8" t="s">
        <v>54076</v>
      </c>
      <c r="J10662" s="5" t="s">
        <v>7733</v>
      </c>
      <c r="K10662" s="5" t="s">
        <v>10086</v>
      </c>
    </row>
    <row r="10663">
      <c r="A10663" s="4">
        <v>557.0</v>
      </c>
      <c r="B10663" s="5" t="s">
        <v>54077</v>
      </c>
      <c r="C10663" s="5" t="s">
        <v>54078</v>
      </c>
      <c r="D10663" s="6" t="s">
        <v>24248</v>
      </c>
      <c r="E10663" s="5" t="s">
        <v>24249</v>
      </c>
      <c r="F10663" s="5" t="s">
        <v>24249</v>
      </c>
      <c r="G10663" s="6" t="s">
        <v>54079</v>
      </c>
      <c r="H10663" s="5" t="s">
        <v>54080</v>
      </c>
      <c r="I10663" s="8" t="s">
        <v>54081</v>
      </c>
      <c r="J10663" s="5" t="s">
        <v>108</v>
      </c>
      <c r="K10663" s="5" t="s">
        <v>2132</v>
      </c>
    </row>
    <row r="10664">
      <c r="A10664" s="4">
        <v>556.0</v>
      </c>
      <c r="B10664" s="5" t="s">
        <v>54082</v>
      </c>
      <c r="C10664" s="5" t="s">
        <v>54083</v>
      </c>
      <c r="D10664" s="6" t="s">
        <v>53541</v>
      </c>
      <c r="E10664" s="5" t="s">
        <v>24249</v>
      </c>
      <c r="F10664" s="5" t="s">
        <v>24249</v>
      </c>
      <c r="G10664" s="6" t="s">
        <v>54084</v>
      </c>
      <c r="H10664" s="7" t="s">
        <v>54085</v>
      </c>
      <c r="I10664" s="8" t="str">
        <f>LOWER(SUBSTITUTE(SUBSTITUTE(SUBSTITUTE(SUBSTITUTE(SUBSTITUTE(SUBSTITUTE(SUBSTITUTE(B10664,"S.L.",""),"SL",""),"S.A.",""),"SA","")," ",""),".",""),",",""))&amp;".com"</f>
        <v>hightechmadridaeropuerto.com</v>
      </c>
      <c r="J10664" s="5" t="s">
        <v>93</v>
      </c>
      <c r="K10664" s="5" t="s">
        <v>2513</v>
      </c>
    </row>
    <row r="10665">
      <c r="A10665" s="4">
        <v>555.0</v>
      </c>
      <c r="B10665" s="5" t="s">
        <v>54086</v>
      </c>
      <c r="C10665" s="5" t="s">
        <v>54087</v>
      </c>
      <c r="D10665" s="6" t="s">
        <v>53314</v>
      </c>
      <c r="E10665" s="5" t="s">
        <v>24249</v>
      </c>
      <c r="F10665" s="5" t="s">
        <v>24249</v>
      </c>
      <c r="G10665" s="6" t="s">
        <v>54088</v>
      </c>
      <c r="H10665" s="5" t="s">
        <v>54089</v>
      </c>
      <c r="I10665" s="9" t="s">
        <v>54090</v>
      </c>
      <c r="J10665" s="5" t="s">
        <v>93</v>
      </c>
      <c r="K10665" s="5" t="s">
        <v>4685</v>
      </c>
    </row>
    <row r="10666">
      <c r="A10666" s="4">
        <v>554.0</v>
      </c>
      <c r="B10666" s="5" t="s">
        <v>54091</v>
      </c>
      <c r="C10666" s="5" t="s">
        <v>54092</v>
      </c>
      <c r="D10666" s="6" t="s">
        <v>53324</v>
      </c>
      <c r="E10666" s="5" t="s">
        <v>24249</v>
      </c>
      <c r="F10666" s="5" t="s">
        <v>24249</v>
      </c>
      <c r="G10666" s="6" t="s">
        <v>54093</v>
      </c>
      <c r="H10666" s="5" t="s">
        <v>54094</v>
      </c>
      <c r="I10666" s="8" t="s">
        <v>41</v>
      </c>
      <c r="J10666" s="5" t="s">
        <v>42</v>
      </c>
      <c r="K10666" s="5" t="s">
        <v>3802</v>
      </c>
    </row>
    <row r="10667">
      <c r="A10667" s="4">
        <v>553.0</v>
      </c>
      <c r="B10667" s="5" t="s">
        <v>54095</v>
      </c>
      <c r="C10667" s="5" t="s">
        <v>54096</v>
      </c>
      <c r="D10667" s="6" t="s">
        <v>53324</v>
      </c>
      <c r="E10667" s="5" t="s">
        <v>24249</v>
      </c>
      <c r="F10667" s="5" t="s">
        <v>24249</v>
      </c>
      <c r="G10667" s="6" t="s">
        <v>54097</v>
      </c>
      <c r="H10667" s="5" t="s">
        <v>54098</v>
      </c>
      <c r="I10667" s="9" t="s">
        <v>54099</v>
      </c>
      <c r="J10667" s="5" t="s">
        <v>93</v>
      </c>
      <c r="K10667" s="5" t="s">
        <v>34785</v>
      </c>
    </row>
    <row r="10668">
      <c r="A10668" s="4">
        <v>552.0</v>
      </c>
      <c r="B10668" s="5" t="s">
        <v>54100</v>
      </c>
      <c r="C10668" s="5" t="s">
        <v>54101</v>
      </c>
      <c r="D10668" s="6" t="s">
        <v>53324</v>
      </c>
      <c r="E10668" s="5" t="s">
        <v>24249</v>
      </c>
      <c r="F10668" s="5" t="s">
        <v>24249</v>
      </c>
      <c r="G10668" s="6" t="s">
        <v>54102</v>
      </c>
      <c r="H10668" s="22" t="s">
        <v>54103</v>
      </c>
      <c r="I10668" s="8" t="s">
        <v>54104</v>
      </c>
      <c r="J10668" s="5" t="s">
        <v>18</v>
      </c>
      <c r="K10668" s="5" t="s">
        <v>5931</v>
      </c>
    </row>
    <row r="10669">
      <c r="A10669" s="4">
        <v>551.0</v>
      </c>
      <c r="B10669" s="5" t="s">
        <v>54105</v>
      </c>
      <c r="C10669" s="5" t="s">
        <v>54106</v>
      </c>
      <c r="D10669" s="6" t="s">
        <v>53324</v>
      </c>
      <c r="E10669" s="5" t="s">
        <v>24249</v>
      </c>
      <c r="F10669" s="5" t="s">
        <v>24249</v>
      </c>
      <c r="G10669" s="6" t="s">
        <v>54107</v>
      </c>
      <c r="H10669" s="5" t="s">
        <v>54108</v>
      </c>
      <c r="I10669" s="8" t="s">
        <v>2923</v>
      </c>
      <c r="J10669" s="5" t="s">
        <v>42</v>
      </c>
      <c r="K10669" s="5" t="s">
        <v>4679</v>
      </c>
    </row>
    <row r="10670">
      <c r="A10670" s="4">
        <v>550.0</v>
      </c>
      <c r="B10670" s="5" t="s">
        <v>54109</v>
      </c>
      <c r="C10670" s="5" t="s">
        <v>54110</v>
      </c>
      <c r="D10670" s="6" t="s">
        <v>53314</v>
      </c>
      <c r="E10670" s="5" t="s">
        <v>24249</v>
      </c>
      <c r="F10670" s="5" t="s">
        <v>24249</v>
      </c>
      <c r="G10670" s="6" t="s">
        <v>54111</v>
      </c>
      <c r="H10670" s="7" t="s">
        <v>54112</v>
      </c>
      <c r="I10670" s="8" t="str">
        <f>LOWER(SUBSTITUTE(SUBSTITUTE(SUBSTITUTE(SUBSTITUTE(SUBSTITUTE(SUBSTITUTE(SUBSTITUTE(B10670,"S.L.",""),"SL",""),"S.A.",""),"SA","")," ",""),".",""),",",""))&amp;".com"</f>
        <v>cademadrid.com</v>
      </c>
      <c r="J10670" s="5" t="s">
        <v>18</v>
      </c>
      <c r="K10670" s="5" t="s">
        <v>233</v>
      </c>
    </row>
    <row r="10671">
      <c r="A10671" s="4">
        <v>549.0</v>
      </c>
      <c r="B10671" s="5" t="s">
        <v>54113</v>
      </c>
      <c r="C10671" s="5" t="s">
        <v>54114</v>
      </c>
      <c r="D10671" s="6" t="s">
        <v>53616</v>
      </c>
      <c r="E10671" s="5" t="s">
        <v>24249</v>
      </c>
      <c r="F10671" s="5" t="s">
        <v>24249</v>
      </c>
      <c r="G10671" s="6" t="s">
        <v>54115</v>
      </c>
      <c r="H10671" s="5" t="s">
        <v>54116</v>
      </c>
      <c r="I10671" s="9" t="s">
        <v>54117</v>
      </c>
      <c r="J10671" s="5" t="s">
        <v>93</v>
      </c>
      <c r="K10671" s="5" t="s">
        <v>21220</v>
      </c>
    </row>
    <row r="10672">
      <c r="A10672" s="4">
        <v>548.0</v>
      </c>
      <c r="B10672" s="5" t="s">
        <v>54118</v>
      </c>
      <c r="C10672" s="5" t="s">
        <v>54119</v>
      </c>
      <c r="D10672" s="6" t="s">
        <v>24248</v>
      </c>
      <c r="E10672" s="5" t="s">
        <v>24249</v>
      </c>
      <c r="F10672" s="5" t="s">
        <v>24249</v>
      </c>
      <c r="G10672" s="6" t="s">
        <v>54120</v>
      </c>
      <c r="H10672" s="7" t="s">
        <v>54121</v>
      </c>
      <c r="I10672" s="8" t="s">
        <v>54122</v>
      </c>
      <c r="J10672" s="5" t="s">
        <v>108</v>
      </c>
      <c r="K10672" s="5" t="s">
        <v>17640</v>
      </c>
    </row>
    <row r="10673">
      <c r="A10673" s="4">
        <v>547.0</v>
      </c>
      <c r="B10673" s="5" t="s">
        <v>54123</v>
      </c>
      <c r="C10673" s="5" t="s">
        <v>54124</v>
      </c>
      <c r="D10673" s="6" t="s">
        <v>53486</v>
      </c>
      <c r="E10673" s="5" t="s">
        <v>24249</v>
      </c>
      <c r="F10673" s="5" t="s">
        <v>24249</v>
      </c>
      <c r="G10673" s="6" t="s">
        <v>54125</v>
      </c>
      <c r="H10673" s="5" t="s">
        <v>54126</v>
      </c>
      <c r="I10673" s="8" t="s">
        <v>54127</v>
      </c>
      <c r="J10673" s="5" t="s">
        <v>108</v>
      </c>
      <c r="K10673" s="5" t="s">
        <v>19524</v>
      </c>
    </row>
    <row r="10674">
      <c r="A10674" s="4">
        <v>546.0</v>
      </c>
      <c r="B10674" s="5" t="s">
        <v>54128</v>
      </c>
      <c r="C10674" s="5" t="s">
        <v>54129</v>
      </c>
      <c r="D10674" s="6" t="s">
        <v>54130</v>
      </c>
      <c r="E10674" s="5" t="s">
        <v>24249</v>
      </c>
      <c r="F10674" s="5" t="s">
        <v>24249</v>
      </c>
      <c r="G10674" s="6" t="s">
        <v>54131</v>
      </c>
      <c r="H10674" s="5" t="s">
        <v>54132</v>
      </c>
      <c r="I10674" s="8" t="s">
        <v>54133</v>
      </c>
      <c r="J10674" s="5" t="s">
        <v>42</v>
      </c>
      <c r="K10674" s="5" t="s">
        <v>13751</v>
      </c>
    </row>
    <row r="10675">
      <c r="A10675" s="4">
        <v>545.0</v>
      </c>
      <c r="B10675" s="5" t="s">
        <v>54134</v>
      </c>
      <c r="C10675" s="5" t="s">
        <v>54135</v>
      </c>
      <c r="D10675" s="6" t="s">
        <v>53486</v>
      </c>
      <c r="E10675" s="5" t="s">
        <v>24249</v>
      </c>
      <c r="F10675" s="5" t="s">
        <v>24249</v>
      </c>
      <c r="G10675" s="6" t="s">
        <v>54136</v>
      </c>
      <c r="H10675" s="5" t="s">
        <v>54137</v>
      </c>
      <c r="I10675" s="8" t="s">
        <v>54138</v>
      </c>
      <c r="J10675" s="5" t="s">
        <v>42</v>
      </c>
      <c r="K10675" s="5" t="s">
        <v>553</v>
      </c>
    </row>
    <row r="10676">
      <c r="A10676" s="4">
        <v>544.0</v>
      </c>
      <c r="B10676" s="5" t="s">
        <v>54139</v>
      </c>
      <c r="C10676" s="5" t="s">
        <v>54140</v>
      </c>
      <c r="D10676" s="6" t="s">
        <v>53314</v>
      </c>
      <c r="E10676" s="5" t="s">
        <v>24249</v>
      </c>
      <c r="F10676" s="5" t="s">
        <v>24249</v>
      </c>
      <c r="G10676" s="6" t="s">
        <v>54141</v>
      </c>
      <c r="H10676" s="5" t="s">
        <v>54142</v>
      </c>
      <c r="I10676" s="8" t="s">
        <v>54143</v>
      </c>
      <c r="J10676" s="5" t="s">
        <v>51</v>
      </c>
      <c r="K10676" s="5" t="s">
        <v>14078</v>
      </c>
    </row>
    <row r="10677">
      <c r="A10677" s="4">
        <v>543.0</v>
      </c>
      <c r="B10677" s="5" t="s">
        <v>54144</v>
      </c>
      <c r="C10677" s="5" t="s">
        <v>54145</v>
      </c>
      <c r="D10677" s="6" t="s">
        <v>53314</v>
      </c>
      <c r="E10677" s="5" t="s">
        <v>24249</v>
      </c>
      <c r="F10677" s="5" t="s">
        <v>24249</v>
      </c>
      <c r="G10677" s="6" t="s">
        <v>54146</v>
      </c>
      <c r="H10677" s="7" t="s">
        <v>54147</v>
      </c>
      <c r="I10677" s="11" t="s">
        <v>54148</v>
      </c>
      <c r="J10677" s="5" t="s">
        <v>42</v>
      </c>
      <c r="K10677" s="5" t="s">
        <v>1375</v>
      </c>
    </row>
    <row r="10678">
      <c r="A10678" s="4">
        <v>542.0</v>
      </c>
      <c r="B10678" s="5" t="s">
        <v>54149</v>
      </c>
      <c r="C10678" s="5" t="s">
        <v>54150</v>
      </c>
      <c r="D10678" s="6" t="s">
        <v>53314</v>
      </c>
      <c r="E10678" s="5" t="s">
        <v>24249</v>
      </c>
      <c r="F10678" s="5" t="s">
        <v>24249</v>
      </c>
      <c r="G10678" s="6" t="s">
        <v>54151</v>
      </c>
      <c r="H10678" s="5" t="s">
        <v>54152</v>
      </c>
      <c r="I10678" s="9" t="s">
        <v>54153</v>
      </c>
      <c r="J10678" s="5" t="s">
        <v>42</v>
      </c>
      <c r="K10678" s="4" t="s">
        <v>42</v>
      </c>
    </row>
    <row r="10679">
      <c r="A10679" s="4">
        <v>541.0</v>
      </c>
      <c r="B10679" s="5" t="s">
        <v>54154</v>
      </c>
      <c r="C10679" s="5" t="s">
        <v>54155</v>
      </c>
      <c r="D10679" s="6" t="s">
        <v>53314</v>
      </c>
      <c r="E10679" s="5" t="s">
        <v>24249</v>
      </c>
      <c r="F10679" s="5" t="s">
        <v>24249</v>
      </c>
      <c r="G10679" s="6" t="s">
        <v>54156</v>
      </c>
      <c r="H10679" s="5" t="s">
        <v>43865</v>
      </c>
      <c r="I10679" s="8" t="s">
        <v>439</v>
      </c>
      <c r="J10679" s="5" t="s">
        <v>93</v>
      </c>
      <c r="K10679" s="5" t="s">
        <v>16121</v>
      </c>
    </row>
    <row r="10680">
      <c r="A10680" s="4">
        <v>540.0</v>
      </c>
      <c r="B10680" s="5" t="s">
        <v>54157</v>
      </c>
      <c r="C10680" s="5" t="s">
        <v>54158</v>
      </c>
      <c r="D10680" s="6" t="s">
        <v>54159</v>
      </c>
      <c r="E10680" s="5" t="s">
        <v>24249</v>
      </c>
      <c r="F10680" s="5" t="s">
        <v>24249</v>
      </c>
      <c r="G10680" s="6" t="s">
        <v>54160</v>
      </c>
      <c r="H10680" s="5" t="s">
        <v>54161</v>
      </c>
      <c r="I10680" s="8" t="s">
        <v>54162</v>
      </c>
      <c r="J10680" s="5" t="s">
        <v>108</v>
      </c>
      <c r="K10680" s="5" t="s">
        <v>375</v>
      </c>
    </row>
    <row r="10681">
      <c r="A10681" s="4">
        <v>539.0</v>
      </c>
      <c r="B10681" s="5" t="s">
        <v>54163</v>
      </c>
      <c r="C10681" s="5" t="s">
        <v>54164</v>
      </c>
      <c r="D10681" s="6" t="s">
        <v>53499</v>
      </c>
      <c r="E10681" s="5" t="s">
        <v>24249</v>
      </c>
      <c r="F10681" s="5" t="s">
        <v>24249</v>
      </c>
      <c r="G10681" s="6" t="s">
        <v>54165</v>
      </c>
      <c r="H10681" s="5" t="s">
        <v>54166</v>
      </c>
      <c r="I10681" s="8" t="s">
        <v>54167</v>
      </c>
      <c r="J10681" s="5" t="s">
        <v>108</v>
      </c>
      <c r="K10681" s="5" t="s">
        <v>368</v>
      </c>
    </row>
    <row r="10682">
      <c r="A10682" s="4">
        <v>538.0</v>
      </c>
      <c r="B10682" s="5" t="s">
        <v>54168</v>
      </c>
      <c r="C10682" s="5" t="s">
        <v>54169</v>
      </c>
      <c r="D10682" s="6" t="s">
        <v>53499</v>
      </c>
      <c r="E10682" s="5" t="s">
        <v>24249</v>
      </c>
      <c r="F10682" s="5" t="s">
        <v>24249</v>
      </c>
      <c r="G10682" s="6" t="s">
        <v>54170</v>
      </c>
      <c r="H10682" s="5" t="s">
        <v>54171</v>
      </c>
      <c r="I10682" s="8" t="s">
        <v>54172</v>
      </c>
      <c r="J10682" s="5" t="s">
        <v>108</v>
      </c>
      <c r="K10682" s="5" t="s">
        <v>2132</v>
      </c>
    </row>
    <row r="10683">
      <c r="A10683" s="4">
        <v>536.0</v>
      </c>
      <c r="B10683" s="5" t="s">
        <v>54173</v>
      </c>
      <c r="C10683" s="5" t="s">
        <v>54174</v>
      </c>
      <c r="D10683" s="6" t="s">
        <v>53314</v>
      </c>
      <c r="E10683" s="5" t="s">
        <v>24249</v>
      </c>
      <c r="F10683" s="5" t="s">
        <v>24249</v>
      </c>
      <c r="G10683" s="6" t="s">
        <v>54175</v>
      </c>
      <c r="H10683" s="7" t="s">
        <v>54176</v>
      </c>
      <c r="I10683" s="8" t="s">
        <v>54177</v>
      </c>
      <c r="J10683" s="5" t="s">
        <v>108</v>
      </c>
      <c r="K10683" s="5" t="s">
        <v>4701</v>
      </c>
    </row>
    <row r="10684">
      <c r="A10684" s="4">
        <v>537.0</v>
      </c>
      <c r="B10684" s="5" t="s">
        <v>54178</v>
      </c>
      <c r="C10684" s="5" t="s">
        <v>54179</v>
      </c>
      <c r="D10684" s="6" t="s">
        <v>53314</v>
      </c>
      <c r="E10684" s="5" t="s">
        <v>24249</v>
      </c>
      <c r="F10684" s="5" t="s">
        <v>24249</v>
      </c>
      <c r="G10684" s="6" t="s">
        <v>54175</v>
      </c>
      <c r="H10684" s="7" t="s">
        <v>54180</v>
      </c>
      <c r="I10684" s="8" t="s">
        <v>54181</v>
      </c>
      <c r="J10684" s="5" t="s">
        <v>108</v>
      </c>
      <c r="K10684" s="5" t="s">
        <v>17137</v>
      </c>
    </row>
    <row r="10685">
      <c r="A10685" s="4">
        <v>535.0</v>
      </c>
      <c r="B10685" s="5" t="s">
        <v>54182</v>
      </c>
      <c r="C10685" s="5" t="s">
        <v>54183</v>
      </c>
      <c r="D10685" s="6" t="s">
        <v>54184</v>
      </c>
      <c r="E10685" s="5" t="s">
        <v>53466</v>
      </c>
      <c r="F10685" s="5" t="s">
        <v>24249</v>
      </c>
      <c r="G10685" s="6" t="s">
        <v>54185</v>
      </c>
      <c r="H10685" s="7" t="s">
        <v>54186</v>
      </c>
      <c r="I10685" s="8" t="str">
        <f>LOWER(SUBSTITUTE(SUBSTITUTE(SUBSTITUTE(SUBSTITUTE(SUBSTITUTE(SUBSTITUTE(SUBSTITUTE(B10685,"S.L.",""),"SL",""),"S.A.",""),"SA","")," ",""),".",""),",",""))&amp;".com"</f>
        <v>crohouse.com</v>
      </c>
      <c r="J10685" s="5" t="s">
        <v>42</v>
      </c>
      <c r="K10685" s="4" t="s">
        <v>42</v>
      </c>
    </row>
    <row r="10686">
      <c r="A10686" s="4">
        <v>534.0</v>
      </c>
      <c r="B10686" s="5" t="s">
        <v>54187</v>
      </c>
      <c r="C10686" s="5" t="s">
        <v>54188</v>
      </c>
      <c r="D10686" s="6" t="s">
        <v>53314</v>
      </c>
      <c r="E10686" s="5" t="s">
        <v>24249</v>
      </c>
      <c r="F10686" s="5" t="s">
        <v>24249</v>
      </c>
      <c r="G10686" s="6" t="s">
        <v>54189</v>
      </c>
      <c r="H10686" s="5" t="s">
        <v>54190</v>
      </c>
      <c r="I10686" s="8" t="s">
        <v>54191</v>
      </c>
      <c r="J10686" s="5" t="s">
        <v>93</v>
      </c>
      <c r="K10686" s="5" t="s">
        <v>16271</v>
      </c>
    </row>
    <row r="10687">
      <c r="A10687" s="4">
        <v>533.0</v>
      </c>
      <c r="B10687" s="5" t="s">
        <v>54192</v>
      </c>
      <c r="C10687" s="5" t="s">
        <v>54193</v>
      </c>
      <c r="D10687" s="6" t="s">
        <v>53303</v>
      </c>
      <c r="E10687" s="5" t="s">
        <v>24249</v>
      </c>
      <c r="F10687" s="5" t="s">
        <v>24249</v>
      </c>
      <c r="G10687" s="6" t="s">
        <v>54194</v>
      </c>
      <c r="H10687" s="5" t="s">
        <v>54195</v>
      </c>
      <c r="I10687" s="8" t="s">
        <v>54196</v>
      </c>
      <c r="J10687" s="5" t="s">
        <v>93</v>
      </c>
      <c r="K10687" s="5" t="s">
        <v>10996</v>
      </c>
    </row>
    <row r="10688">
      <c r="A10688" s="4">
        <v>532.0</v>
      </c>
      <c r="B10688" s="5" t="s">
        <v>54197</v>
      </c>
      <c r="C10688" s="5" t="s">
        <v>54198</v>
      </c>
      <c r="D10688" s="6" t="s">
        <v>53314</v>
      </c>
      <c r="E10688" s="5" t="s">
        <v>24249</v>
      </c>
      <c r="F10688" s="5" t="s">
        <v>24249</v>
      </c>
      <c r="G10688" s="6" t="s">
        <v>54199</v>
      </c>
      <c r="H10688" s="7" t="s">
        <v>54200</v>
      </c>
      <c r="I10688" s="11" t="s">
        <v>54201</v>
      </c>
      <c r="J10688" s="5" t="s">
        <v>108</v>
      </c>
      <c r="K10688" s="5" t="s">
        <v>13751</v>
      </c>
    </row>
    <row r="10689">
      <c r="A10689" s="4">
        <v>531.0</v>
      </c>
      <c r="B10689" s="5" t="s">
        <v>54202</v>
      </c>
      <c r="C10689" s="5" t="s">
        <v>54203</v>
      </c>
      <c r="D10689" s="6" t="s">
        <v>53499</v>
      </c>
      <c r="E10689" s="5" t="s">
        <v>24249</v>
      </c>
      <c r="F10689" s="5" t="s">
        <v>24249</v>
      </c>
      <c r="G10689" s="6" t="s">
        <v>54204</v>
      </c>
      <c r="H10689" s="7" t="s">
        <v>54205</v>
      </c>
      <c r="I10689" s="8" t="str">
        <f>LOWER(SUBSTITUTE(SUBSTITUTE(SUBSTITUTE(SUBSTITUTE(SUBSTITUTE(SUBSTITUTE(SUBSTITUTE(B10689,"S.L.",""),"SL",""),"S.A.",""),"SA","")," ",""),".",""),",",""))&amp;".com"</f>
        <v>principepio.com</v>
      </c>
      <c r="J10689" s="5" t="s">
        <v>108</v>
      </c>
      <c r="K10689" s="5" t="s">
        <v>9753</v>
      </c>
    </row>
    <row r="10690">
      <c r="A10690" s="4">
        <v>530.0</v>
      </c>
      <c r="B10690" s="5" t="s">
        <v>54206</v>
      </c>
      <c r="C10690" s="5" t="s">
        <v>54207</v>
      </c>
      <c r="D10690" s="6" t="s">
        <v>53314</v>
      </c>
      <c r="E10690" s="5" t="s">
        <v>24249</v>
      </c>
      <c r="F10690" s="5" t="s">
        <v>24249</v>
      </c>
      <c r="G10690" s="6" t="s">
        <v>54208</v>
      </c>
      <c r="H10690" s="5" t="s">
        <v>54209</v>
      </c>
      <c r="I10690" s="8" t="s">
        <v>8159</v>
      </c>
      <c r="J10690" s="5" t="s">
        <v>18</v>
      </c>
      <c r="K10690" s="5" t="s">
        <v>5278</v>
      </c>
    </row>
    <row r="10691">
      <c r="A10691" s="4">
        <v>529.0</v>
      </c>
      <c r="B10691" s="5" t="s">
        <v>54210</v>
      </c>
      <c r="C10691" s="5" t="s">
        <v>54211</v>
      </c>
      <c r="D10691" s="6" t="s">
        <v>53314</v>
      </c>
      <c r="E10691" s="5" t="s">
        <v>24249</v>
      </c>
      <c r="F10691" s="5" t="s">
        <v>24249</v>
      </c>
      <c r="G10691" s="6" t="s">
        <v>54212</v>
      </c>
      <c r="H10691" s="5" t="s">
        <v>54213</v>
      </c>
      <c r="I10691" s="8" t="s">
        <v>54214</v>
      </c>
      <c r="J10691" s="5" t="s">
        <v>42</v>
      </c>
      <c r="K10691" s="5" t="s">
        <v>2513</v>
      </c>
    </row>
    <row r="10692">
      <c r="A10692" s="4">
        <v>527.0</v>
      </c>
      <c r="B10692" s="5" t="s">
        <v>54215</v>
      </c>
      <c r="C10692" s="5" t="s">
        <v>54216</v>
      </c>
      <c r="D10692" s="6" t="s">
        <v>53499</v>
      </c>
      <c r="E10692" s="5" t="s">
        <v>24249</v>
      </c>
      <c r="F10692" s="5" t="s">
        <v>24249</v>
      </c>
      <c r="G10692" s="6" t="s">
        <v>54217</v>
      </c>
      <c r="H10692" s="5" t="s">
        <v>54218</v>
      </c>
      <c r="I10692" s="8" t="s">
        <v>54219</v>
      </c>
      <c r="J10692" s="5" t="s">
        <v>108</v>
      </c>
      <c r="K10692" s="5" t="s">
        <v>30826</v>
      </c>
    </row>
    <row r="10693">
      <c r="A10693" s="4">
        <v>528.0</v>
      </c>
      <c r="B10693" s="5" t="s">
        <v>54220</v>
      </c>
      <c r="C10693" s="5" t="s">
        <v>54221</v>
      </c>
      <c r="D10693" s="6" t="s">
        <v>53499</v>
      </c>
      <c r="E10693" s="5" t="s">
        <v>24249</v>
      </c>
      <c r="F10693" s="5" t="s">
        <v>24249</v>
      </c>
      <c r="G10693" s="6" t="s">
        <v>54217</v>
      </c>
      <c r="H10693" s="5" t="s">
        <v>54218</v>
      </c>
      <c r="I10693" s="8" t="s">
        <v>54219</v>
      </c>
      <c r="J10693" s="5" t="s">
        <v>18</v>
      </c>
      <c r="K10693" s="4" t="s">
        <v>42</v>
      </c>
    </row>
    <row r="10694">
      <c r="A10694" s="4">
        <v>526.0</v>
      </c>
      <c r="B10694" s="5" t="s">
        <v>54222</v>
      </c>
      <c r="C10694" s="5" t="s">
        <v>54223</v>
      </c>
      <c r="D10694" s="6" t="s">
        <v>53314</v>
      </c>
      <c r="E10694" s="5" t="s">
        <v>24249</v>
      </c>
      <c r="F10694" s="5" t="s">
        <v>24249</v>
      </c>
      <c r="G10694" s="6" t="s">
        <v>54224</v>
      </c>
      <c r="H10694" s="7" t="s">
        <v>54225</v>
      </c>
      <c r="I10694" s="4" t="str">
        <f>LOWER(SUBSTITUTE(SUBSTITUTE(SUBSTITUTE(SUBSTITUTE(SUBSTITUTE(SUBSTITUTE(SUBSTITUTE(B10694,"S.L.",""),"SL",""),"S.A.",""),"SA","")," ",""),".",""),",",""))&amp;".com"</f>
        <v>señorial.com</v>
      </c>
      <c r="J10694" s="5" t="s">
        <v>93</v>
      </c>
      <c r="K10694" s="5" t="s">
        <v>1014</v>
      </c>
    </row>
    <row r="10695">
      <c r="A10695" s="4">
        <v>525.0</v>
      </c>
      <c r="B10695" s="5" t="s">
        <v>54226</v>
      </c>
      <c r="C10695" s="5" t="s">
        <v>54227</v>
      </c>
      <c r="D10695" s="6" t="s">
        <v>53499</v>
      </c>
      <c r="E10695" s="5" t="s">
        <v>24249</v>
      </c>
      <c r="F10695" s="5" t="s">
        <v>24249</v>
      </c>
      <c r="G10695" s="6" t="s">
        <v>54228</v>
      </c>
      <c r="H10695" s="22" t="s">
        <v>54229</v>
      </c>
      <c r="I10695" s="8" t="s">
        <v>54230</v>
      </c>
      <c r="J10695" s="5" t="s">
        <v>93</v>
      </c>
      <c r="K10695" s="5" t="s">
        <v>35</v>
      </c>
    </row>
    <row r="10696">
      <c r="A10696" s="4">
        <v>524.0</v>
      </c>
      <c r="B10696" s="5" t="s">
        <v>54231</v>
      </c>
      <c r="C10696" s="5" t="s">
        <v>54232</v>
      </c>
      <c r="D10696" s="6" t="s">
        <v>53314</v>
      </c>
      <c r="E10696" s="5" t="s">
        <v>24249</v>
      </c>
      <c r="F10696" s="5" t="s">
        <v>24249</v>
      </c>
      <c r="G10696" s="6" t="s">
        <v>54233</v>
      </c>
      <c r="H10696" s="7" t="s">
        <v>54234</v>
      </c>
      <c r="I10696" s="8" t="str">
        <f t="shared" ref="I10696:I10697" si="141">LOWER(SUBSTITUTE(SUBSTITUTE(SUBSTITUTE(SUBSTITUTE(SUBSTITUTE(SUBSTITUTE(SUBSTITUTE(B10696,"S.L.",""),"SL",""),"S.A.",""),"SA","")," ",""),".",""),",",""))&amp;".com"</f>
        <v>petitpalacenbernardo.com</v>
      </c>
      <c r="J10696" s="5" t="s">
        <v>108</v>
      </c>
      <c r="K10696" s="5" t="s">
        <v>1216</v>
      </c>
    </row>
    <row r="10697">
      <c r="A10697" s="4">
        <v>523.0</v>
      </c>
      <c r="B10697" s="5" t="s">
        <v>54235</v>
      </c>
      <c r="C10697" s="5" t="s">
        <v>54236</v>
      </c>
      <c r="D10697" s="6" t="s">
        <v>53499</v>
      </c>
      <c r="E10697" s="5" t="s">
        <v>24249</v>
      </c>
      <c r="F10697" s="5" t="s">
        <v>24249</v>
      </c>
      <c r="G10697" s="6" t="s">
        <v>54237</v>
      </c>
      <c r="H10697" s="7" t="s">
        <v>54238</v>
      </c>
      <c r="I10697" s="8" t="str">
        <f t="shared" si="141"/>
        <v>muralto.com</v>
      </c>
      <c r="J10697" s="5" t="s">
        <v>93</v>
      </c>
      <c r="K10697" s="4" t="s">
        <v>42</v>
      </c>
    </row>
    <row r="10698">
      <c r="A10698" s="4">
        <v>522.0</v>
      </c>
      <c r="B10698" s="5" t="s">
        <v>54239</v>
      </c>
      <c r="C10698" s="5" t="s">
        <v>54240</v>
      </c>
      <c r="D10698" s="6" t="s">
        <v>53499</v>
      </c>
      <c r="E10698" s="5" t="s">
        <v>24249</v>
      </c>
      <c r="F10698" s="5" t="s">
        <v>24249</v>
      </c>
      <c r="G10698" s="6" t="s">
        <v>54241</v>
      </c>
      <c r="H10698" s="5" t="s">
        <v>54242</v>
      </c>
      <c r="I10698" s="9" t="s">
        <v>54243</v>
      </c>
      <c r="J10698" s="5" t="s">
        <v>93</v>
      </c>
      <c r="K10698" s="5" t="s">
        <v>14777</v>
      </c>
    </row>
    <row r="10699">
      <c r="A10699" s="4">
        <v>521.0</v>
      </c>
      <c r="B10699" s="5" t="s">
        <v>54244</v>
      </c>
      <c r="C10699" s="5" t="s">
        <v>54245</v>
      </c>
      <c r="D10699" s="6" t="s">
        <v>53582</v>
      </c>
      <c r="E10699" s="5" t="s">
        <v>24249</v>
      </c>
      <c r="F10699" s="5" t="s">
        <v>24249</v>
      </c>
      <c r="G10699" s="6" t="s">
        <v>54246</v>
      </c>
      <c r="H10699" s="7" t="s">
        <v>54247</v>
      </c>
      <c r="I10699" s="8" t="str">
        <f>LOWER(SUBSTITUTE(SUBSTITUTE(SUBSTITUTE(SUBSTITUTE(SUBSTITUTE(SUBSTITUTE(SUBSTITUTE(B10699,"S.L.",""),"SL",""),"S.A.",""),"SA","")," ",""),".",""),",",""))&amp;".com"</f>
        <v>humoncloa.com</v>
      </c>
      <c r="J10699" s="5" t="s">
        <v>93</v>
      </c>
      <c r="K10699" s="5" t="s">
        <v>6497</v>
      </c>
    </row>
    <row r="10700">
      <c r="A10700" s="4">
        <v>520.0</v>
      </c>
      <c r="B10700" s="5" t="s">
        <v>54248</v>
      </c>
      <c r="C10700" s="5" t="s">
        <v>54249</v>
      </c>
      <c r="D10700" s="6" t="s">
        <v>53582</v>
      </c>
      <c r="E10700" s="5" t="s">
        <v>24249</v>
      </c>
      <c r="F10700" s="5" t="s">
        <v>24249</v>
      </c>
      <c r="G10700" s="6" t="s">
        <v>54250</v>
      </c>
      <c r="H10700" s="7" t="s">
        <v>54251</v>
      </c>
      <c r="I10700" s="8" t="s">
        <v>54252</v>
      </c>
      <c r="J10700" s="5" t="s">
        <v>108</v>
      </c>
      <c r="K10700" s="5" t="s">
        <v>1446</v>
      </c>
    </row>
    <row r="10701">
      <c r="A10701" s="4">
        <v>519.0</v>
      </c>
      <c r="B10701" s="5" t="s">
        <v>54253</v>
      </c>
      <c r="C10701" s="5" t="s">
        <v>54254</v>
      </c>
      <c r="D10701" s="6" t="s">
        <v>53499</v>
      </c>
      <c r="E10701" s="5" t="s">
        <v>24249</v>
      </c>
      <c r="F10701" s="5" t="s">
        <v>24249</v>
      </c>
      <c r="G10701" s="6" t="s">
        <v>54255</v>
      </c>
      <c r="H10701" s="5" t="s">
        <v>54256</v>
      </c>
      <c r="I10701" s="8" t="s">
        <v>54257</v>
      </c>
      <c r="J10701" s="5" t="s">
        <v>42</v>
      </c>
      <c r="K10701" s="5" t="s">
        <v>420</v>
      </c>
    </row>
    <row r="10702">
      <c r="A10702" s="4">
        <v>518.0</v>
      </c>
      <c r="B10702" s="5" t="s">
        <v>54258</v>
      </c>
      <c r="C10702" s="5" t="s">
        <v>54193</v>
      </c>
      <c r="D10702" s="6" t="s">
        <v>53303</v>
      </c>
      <c r="E10702" s="5" t="s">
        <v>24249</v>
      </c>
      <c r="F10702" s="5" t="s">
        <v>24249</v>
      </c>
      <c r="G10702" s="6" t="s">
        <v>54259</v>
      </c>
      <c r="H10702" s="22" t="s">
        <v>54260</v>
      </c>
      <c r="I10702" s="8" t="s">
        <v>54261</v>
      </c>
      <c r="J10702" s="5" t="s">
        <v>42</v>
      </c>
      <c r="K10702" s="5" t="s">
        <v>1261</v>
      </c>
    </row>
    <row r="10703">
      <c r="A10703" s="4">
        <v>517.0</v>
      </c>
      <c r="B10703" s="5" t="s">
        <v>54262</v>
      </c>
      <c r="C10703" s="5" t="s">
        <v>54263</v>
      </c>
      <c r="D10703" s="6" t="s">
        <v>53499</v>
      </c>
      <c r="E10703" s="5" t="s">
        <v>24249</v>
      </c>
      <c r="F10703" s="5" t="s">
        <v>24249</v>
      </c>
      <c r="G10703" s="6" t="s">
        <v>54264</v>
      </c>
      <c r="H10703" s="5" t="s">
        <v>54265</v>
      </c>
      <c r="I10703" s="8" t="s">
        <v>8159</v>
      </c>
      <c r="J10703" s="5" t="s">
        <v>108</v>
      </c>
      <c r="K10703" s="5" t="s">
        <v>16142</v>
      </c>
    </row>
    <row r="10704">
      <c r="A10704" s="4">
        <v>516.0</v>
      </c>
      <c r="B10704" s="5" t="s">
        <v>54266</v>
      </c>
      <c r="C10704" s="5" t="s">
        <v>54267</v>
      </c>
      <c r="D10704" s="6" t="s">
        <v>53314</v>
      </c>
      <c r="E10704" s="5" t="s">
        <v>24249</v>
      </c>
      <c r="F10704" s="5" t="s">
        <v>24249</v>
      </c>
      <c r="G10704" s="6" t="s">
        <v>54268</v>
      </c>
      <c r="H10704" s="7" t="s">
        <v>54269</v>
      </c>
      <c r="I10704" s="8" t="str">
        <f>LOWER(SUBSTITUTE(SUBSTITUTE(SUBSTITUTE(SUBSTITUTE(SUBSTITUTE(SUBSTITUTE(SUBSTITUTE(B10704,"S.L.",""),"SL",""),"S.A.",""),"SA","")," ",""),".",""),",",""))&amp;".com"</f>
        <v>trypwashington.com</v>
      </c>
      <c r="J10704" s="5" t="s">
        <v>51</v>
      </c>
      <c r="K10704" s="5" t="s">
        <v>9041</v>
      </c>
    </row>
    <row r="10705">
      <c r="A10705" s="4">
        <v>515.0</v>
      </c>
      <c r="B10705" s="5" t="s">
        <v>54270</v>
      </c>
      <c r="C10705" s="5" t="s">
        <v>54271</v>
      </c>
      <c r="D10705" s="6" t="s">
        <v>53314</v>
      </c>
      <c r="E10705" s="5" t="s">
        <v>24249</v>
      </c>
      <c r="F10705" s="5" t="s">
        <v>24249</v>
      </c>
      <c r="G10705" s="6" t="s">
        <v>54272</v>
      </c>
      <c r="H10705" s="5" t="s">
        <v>54273</v>
      </c>
      <c r="I10705" s="8" t="s">
        <v>54274</v>
      </c>
      <c r="J10705" s="5" t="s">
        <v>108</v>
      </c>
      <c r="K10705" s="5" t="s">
        <v>754</v>
      </c>
    </row>
    <row r="10706">
      <c r="A10706" s="4">
        <v>514.0</v>
      </c>
      <c r="B10706" s="5" t="s">
        <v>54275</v>
      </c>
      <c r="C10706" s="5" t="s">
        <v>54276</v>
      </c>
      <c r="D10706" s="6" t="s">
        <v>53314</v>
      </c>
      <c r="E10706" s="5" t="s">
        <v>24249</v>
      </c>
      <c r="F10706" s="5" t="s">
        <v>24249</v>
      </c>
      <c r="G10706" s="6" t="s">
        <v>54277</v>
      </c>
      <c r="H10706" s="5" t="s">
        <v>53482</v>
      </c>
      <c r="I10706" s="8" t="s">
        <v>54278</v>
      </c>
      <c r="J10706" s="5" t="s">
        <v>108</v>
      </c>
      <c r="K10706" s="5" t="s">
        <v>134</v>
      </c>
    </row>
    <row r="10707">
      <c r="A10707" s="4">
        <v>513.0</v>
      </c>
      <c r="B10707" s="5" t="s">
        <v>54279</v>
      </c>
      <c r="C10707" s="5" t="s">
        <v>54280</v>
      </c>
      <c r="D10707" s="6" t="s">
        <v>53486</v>
      </c>
      <c r="E10707" s="5" t="s">
        <v>24249</v>
      </c>
      <c r="F10707" s="5" t="s">
        <v>24249</v>
      </c>
      <c r="G10707" s="6" t="s">
        <v>54281</v>
      </c>
      <c r="H10707" s="5" t="s">
        <v>54282</v>
      </c>
      <c r="I10707" s="8" t="s">
        <v>41</v>
      </c>
      <c r="J10707" s="5" t="s">
        <v>93</v>
      </c>
      <c r="K10707" s="5" t="s">
        <v>4685</v>
      </c>
    </row>
    <row r="10708">
      <c r="A10708" s="4">
        <v>512.0</v>
      </c>
      <c r="B10708" s="5" t="s">
        <v>54283</v>
      </c>
      <c r="C10708" s="5" t="s">
        <v>54284</v>
      </c>
      <c r="D10708" s="6" t="s">
        <v>54285</v>
      </c>
      <c r="E10708" s="5" t="s">
        <v>24249</v>
      </c>
      <c r="F10708" s="5" t="s">
        <v>24249</v>
      </c>
      <c r="G10708" s="6" t="s">
        <v>54286</v>
      </c>
      <c r="H10708" s="5" t="s">
        <v>54287</v>
      </c>
      <c r="I10708" s="8" t="s">
        <v>54288</v>
      </c>
      <c r="J10708" s="5" t="s">
        <v>93</v>
      </c>
      <c r="K10708" s="5" t="s">
        <v>529</v>
      </c>
    </row>
    <row r="10709">
      <c r="A10709" s="4">
        <v>511.0</v>
      </c>
      <c r="B10709" s="5" t="s">
        <v>54289</v>
      </c>
      <c r="C10709" s="5" t="s">
        <v>54290</v>
      </c>
      <c r="D10709" s="6" t="s">
        <v>39759</v>
      </c>
      <c r="E10709" s="5" t="s">
        <v>24249</v>
      </c>
      <c r="F10709" s="5" t="s">
        <v>24249</v>
      </c>
      <c r="G10709" s="6" t="s">
        <v>54291</v>
      </c>
      <c r="H10709" s="5" t="s">
        <v>54292</v>
      </c>
      <c r="I10709" s="8" t="s">
        <v>54293</v>
      </c>
      <c r="J10709" s="5" t="s">
        <v>463</v>
      </c>
      <c r="K10709" s="5" t="s">
        <v>19</v>
      </c>
    </row>
    <row r="10710">
      <c r="A10710" s="4">
        <v>510.0</v>
      </c>
      <c r="B10710" s="5" t="s">
        <v>54294</v>
      </c>
      <c r="C10710" s="5" t="s">
        <v>54295</v>
      </c>
      <c r="D10710" s="6" t="s">
        <v>24248</v>
      </c>
      <c r="E10710" s="5" t="s">
        <v>24249</v>
      </c>
      <c r="F10710" s="5" t="s">
        <v>24249</v>
      </c>
      <c r="G10710" s="6" t="s">
        <v>54296</v>
      </c>
      <c r="H10710" s="5" t="s">
        <v>54297</v>
      </c>
      <c r="I10710" s="8" t="s">
        <v>54298</v>
      </c>
      <c r="J10710" s="5" t="s">
        <v>108</v>
      </c>
      <c r="K10710" s="5" t="s">
        <v>1398</v>
      </c>
    </row>
    <row r="10711">
      <c r="A10711" s="4">
        <v>509.0</v>
      </c>
      <c r="B10711" s="5" t="s">
        <v>54299</v>
      </c>
      <c r="C10711" s="5" t="s">
        <v>54300</v>
      </c>
      <c r="D10711" s="6" t="s">
        <v>53486</v>
      </c>
      <c r="E10711" s="5" t="s">
        <v>24249</v>
      </c>
      <c r="F10711" s="5" t="s">
        <v>24249</v>
      </c>
      <c r="G10711" s="6" t="s">
        <v>54301</v>
      </c>
      <c r="H10711" s="7" t="s">
        <v>54302</v>
      </c>
      <c r="I10711" s="8" t="s">
        <v>54303</v>
      </c>
      <c r="J10711" s="5" t="s">
        <v>108</v>
      </c>
      <c r="K10711" s="5" t="s">
        <v>4985</v>
      </c>
    </row>
    <row r="10712">
      <c r="A10712" s="4">
        <v>508.0</v>
      </c>
      <c r="B10712" s="5" t="s">
        <v>54304</v>
      </c>
      <c r="C10712" s="5" t="s">
        <v>54305</v>
      </c>
      <c r="D10712" s="6" t="s">
        <v>53314</v>
      </c>
      <c r="E10712" s="5" t="s">
        <v>24249</v>
      </c>
      <c r="F10712" s="5" t="s">
        <v>24249</v>
      </c>
      <c r="G10712" s="6" t="s">
        <v>54306</v>
      </c>
      <c r="H10712" s="5" t="s">
        <v>54307</v>
      </c>
      <c r="I10712" s="8" t="s">
        <v>54308</v>
      </c>
      <c r="J10712" s="5" t="s">
        <v>18</v>
      </c>
      <c r="K10712" s="5" t="s">
        <v>464</v>
      </c>
    </row>
    <row r="10713">
      <c r="A10713" s="4">
        <v>507.0</v>
      </c>
      <c r="B10713" s="5" t="s">
        <v>54309</v>
      </c>
      <c r="C10713" s="5" t="s">
        <v>54310</v>
      </c>
      <c r="D10713" s="6" t="s">
        <v>53314</v>
      </c>
      <c r="E10713" s="5" t="s">
        <v>24249</v>
      </c>
      <c r="F10713" s="5" t="s">
        <v>24249</v>
      </c>
      <c r="G10713" s="6" t="s">
        <v>54311</v>
      </c>
      <c r="H10713" s="7" t="s">
        <v>54312</v>
      </c>
      <c r="I10713" s="11" t="s">
        <v>54313</v>
      </c>
      <c r="J10713" s="5" t="s">
        <v>18</v>
      </c>
      <c r="K10713" s="5" t="s">
        <v>5931</v>
      </c>
    </row>
    <row r="10714">
      <c r="A10714" s="4">
        <v>506.0</v>
      </c>
      <c r="B10714" s="5" t="s">
        <v>54314</v>
      </c>
      <c r="C10714" s="5" t="s">
        <v>54315</v>
      </c>
      <c r="D10714" s="6" t="s">
        <v>44956</v>
      </c>
      <c r="E10714" s="5" t="s">
        <v>24249</v>
      </c>
      <c r="F10714" s="5" t="s">
        <v>24249</v>
      </c>
      <c r="G10714" s="6" t="s">
        <v>54316</v>
      </c>
      <c r="H10714" s="5" t="s">
        <v>54317</v>
      </c>
      <c r="I10714" s="8" t="s">
        <v>8159</v>
      </c>
      <c r="J10714" s="5" t="s">
        <v>93</v>
      </c>
      <c r="K10714" s="5" t="s">
        <v>7719</v>
      </c>
    </row>
    <row r="10715">
      <c r="A10715" s="4">
        <v>505.0</v>
      </c>
      <c r="B10715" s="5" t="s">
        <v>54318</v>
      </c>
      <c r="C10715" s="5" t="s">
        <v>54319</v>
      </c>
      <c r="D10715" s="6" t="s">
        <v>53314</v>
      </c>
      <c r="E10715" s="5" t="s">
        <v>24249</v>
      </c>
      <c r="F10715" s="5" t="s">
        <v>24249</v>
      </c>
      <c r="G10715" s="6" t="s">
        <v>54320</v>
      </c>
      <c r="H10715" s="5" t="s">
        <v>54321</v>
      </c>
      <c r="I10715" s="8" t="s">
        <v>54322</v>
      </c>
      <c r="J10715" s="5" t="s">
        <v>42</v>
      </c>
      <c r="K10715" s="5" t="s">
        <v>16309</v>
      </c>
    </row>
    <row r="10716">
      <c r="A10716" s="4">
        <v>504.0</v>
      </c>
      <c r="B10716" s="5" t="s">
        <v>54323</v>
      </c>
      <c r="C10716" s="5" t="s">
        <v>54324</v>
      </c>
      <c r="D10716" s="6" t="s">
        <v>44956</v>
      </c>
      <c r="E10716" s="5" t="s">
        <v>24249</v>
      </c>
      <c r="F10716" s="5" t="s">
        <v>24249</v>
      </c>
      <c r="G10716" s="6" t="s">
        <v>54325</v>
      </c>
      <c r="H10716" s="5" t="s">
        <v>54326</v>
      </c>
      <c r="I10716" s="8" t="s">
        <v>54327</v>
      </c>
      <c r="J10716" s="5" t="s">
        <v>93</v>
      </c>
      <c r="K10716" s="5" t="s">
        <v>35</v>
      </c>
    </row>
    <row r="10717">
      <c r="A10717" s="4">
        <v>503.0</v>
      </c>
      <c r="B10717" s="5" t="s">
        <v>54328</v>
      </c>
      <c r="C10717" s="5" t="s">
        <v>54329</v>
      </c>
      <c r="D10717" s="6" t="s">
        <v>44956</v>
      </c>
      <c r="E10717" s="5" t="s">
        <v>24249</v>
      </c>
      <c r="F10717" s="5" t="s">
        <v>24249</v>
      </c>
      <c r="G10717" s="6" t="s">
        <v>54330</v>
      </c>
      <c r="H10717" s="7" t="s">
        <v>54331</v>
      </c>
      <c r="I10717" s="4" t="str">
        <f>LOWER(SUBSTITUTE(SUBSTITUTE(SUBSTITUTE(SUBSTITUTE(SUBSTITUTE(SUBSTITUTE(SUBSTITUTE(B10717,"S.L.",""),"SL",""),"S.A.",""),"SA","")," ",""),".",""),",",""))&amp;".com"</f>
        <v>abalúboutique&amp;designhotel.com</v>
      </c>
      <c r="J10717" s="5" t="s">
        <v>108</v>
      </c>
      <c r="K10717" s="5" t="s">
        <v>921</v>
      </c>
    </row>
    <row r="10718">
      <c r="A10718" s="4">
        <v>502.0</v>
      </c>
      <c r="B10718" s="5" t="s">
        <v>54332</v>
      </c>
      <c r="C10718" s="5" t="s">
        <v>54333</v>
      </c>
      <c r="D10718" s="6" t="s">
        <v>39759</v>
      </c>
      <c r="E10718" s="5" t="s">
        <v>24249</v>
      </c>
      <c r="F10718" s="5" t="s">
        <v>24249</v>
      </c>
      <c r="G10718" s="6" t="s">
        <v>54334</v>
      </c>
      <c r="H10718" s="5" t="s">
        <v>54335</v>
      </c>
      <c r="I10718" s="8" t="s">
        <v>54336</v>
      </c>
      <c r="J10718" s="5" t="s">
        <v>108</v>
      </c>
      <c r="K10718" s="5" t="s">
        <v>711</v>
      </c>
    </row>
    <row r="10719">
      <c r="A10719" s="4">
        <v>501.0</v>
      </c>
      <c r="B10719" s="5" t="s">
        <v>54337</v>
      </c>
      <c r="C10719" s="5" t="s">
        <v>54338</v>
      </c>
      <c r="D10719" s="6" t="s">
        <v>53314</v>
      </c>
      <c r="E10719" s="5" t="s">
        <v>24249</v>
      </c>
      <c r="F10719" s="5" t="s">
        <v>24249</v>
      </c>
      <c r="G10719" s="6" t="s">
        <v>54339</v>
      </c>
      <c r="H10719" s="7" t="s">
        <v>54340</v>
      </c>
      <c r="I10719" s="8" t="s">
        <v>54341</v>
      </c>
      <c r="J10719" s="5" t="s">
        <v>18</v>
      </c>
      <c r="K10719" s="5" t="s">
        <v>2700</v>
      </c>
    </row>
    <row r="10720">
      <c r="A10720" s="4">
        <v>500.0</v>
      </c>
      <c r="B10720" s="5" t="s">
        <v>54342</v>
      </c>
      <c r="C10720" s="5" t="s">
        <v>54343</v>
      </c>
      <c r="D10720" s="6" t="s">
        <v>53314</v>
      </c>
      <c r="E10720" s="5" t="s">
        <v>24249</v>
      </c>
      <c r="F10720" s="5" t="s">
        <v>24249</v>
      </c>
      <c r="G10720" s="6" t="s">
        <v>54344</v>
      </c>
      <c r="H10720" s="5" t="s">
        <v>54345</v>
      </c>
      <c r="I10720" s="8" t="s">
        <v>54346</v>
      </c>
      <c r="J10720" s="5" t="s">
        <v>108</v>
      </c>
      <c r="K10720" s="5" t="s">
        <v>464</v>
      </c>
    </row>
    <row r="10721">
      <c r="A10721" s="26">
        <v>499.0</v>
      </c>
      <c r="B10721" s="26" t="s">
        <v>54347</v>
      </c>
      <c r="C10721" s="26" t="s">
        <v>54348</v>
      </c>
      <c r="D10721" s="27">
        <v>28013.0</v>
      </c>
      <c r="E10721" s="26" t="s">
        <v>24249</v>
      </c>
      <c r="F10721" s="26" t="s">
        <v>24249</v>
      </c>
      <c r="G10721" s="6" t="s">
        <v>54349</v>
      </c>
      <c r="H10721" s="25" t="s">
        <v>54350</v>
      </c>
      <c r="I10721" s="13" t="s">
        <v>54351</v>
      </c>
      <c r="J10721" s="5" t="s">
        <v>42</v>
      </c>
      <c r="K10721" s="4" t="s">
        <v>42</v>
      </c>
    </row>
    <row r="10722">
      <c r="A10722" s="4">
        <v>498.0</v>
      </c>
      <c r="B10722" s="5" t="s">
        <v>54352</v>
      </c>
      <c r="C10722" s="5" t="s">
        <v>54353</v>
      </c>
      <c r="D10722" s="6" t="s">
        <v>53314</v>
      </c>
      <c r="E10722" s="5" t="s">
        <v>24249</v>
      </c>
      <c r="F10722" s="5" t="s">
        <v>24249</v>
      </c>
      <c r="G10722" s="6" t="s">
        <v>54354</v>
      </c>
      <c r="H10722" s="5" t="s">
        <v>54355</v>
      </c>
      <c r="I10722" s="8" t="s">
        <v>13382</v>
      </c>
      <c r="J10722" s="5" t="s">
        <v>93</v>
      </c>
      <c r="K10722" s="5" t="s">
        <v>17640</v>
      </c>
    </row>
    <row r="10723">
      <c r="A10723" s="26">
        <v>497.0</v>
      </c>
      <c r="B10723" s="26" t="s">
        <v>54356</v>
      </c>
      <c r="C10723" s="26" t="s">
        <v>54357</v>
      </c>
      <c r="D10723" s="27">
        <v>28013.0</v>
      </c>
      <c r="E10723" s="26" t="s">
        <v>24249</v>
      </c>
      <c r="F10723" s="26" t="s">
        <v>24249</v>
      </c>
      <c r="G10723" s="6" t="s">
        <v>54358</v>
      </c>
      <c r="H10723" s="7" t="s">
        <v>54359</v>
      </c>
      <c r="I10723" s="4" t="str">
        <f>LOWER(SUBSTITUTE(SUBSTITUTE(SUBSTITUTE(SUBSTITUTE(SUBSTITUTE(SUBSTITUTE(SUBSTITUTE(B10723,"S.L.",""),"SL",""),"S.A.",""),"SA","")," ",""),".",""),",",""))&amp;".com"</f>
        <v>petitpalacecliper-granvía.com</v>
      </c>
      <c r="J10723" s="5" t="s">
        <v>51</v>
      </c>
      <c r="K10723" s="5" t="s">
        <v>426</v>
      </c>
    </row>
    <row r="10724">
      <c r="A10724" s="4">
        <v>496.0</v>
      </c>
      <c r="B10724" s="5" t="s">
        <v>54360</v>
      </c>
      <c r="C10724" s="5" t="s">
        <v>54361</v>
      </c>
      <c r="D10724" s="6" t="s">
        <v>53314</v>
      </c>
      <c r="E10724" s="5" t="s">
        <v>24249</v>
      </c>
      <c r="F10724" s="5" t="s">
        <v>24249</v>
      </c>
      <c r="G10724" s="6" t="s">
        <v>54362</v>
      </c>
      <c r="H10724" s="5" t="s">
        <v>54363</v>
      </c>
      <c r="I10724" s="8" t="s">
        <v>54364</v>
      </c>
      <c r="J10724" s="5" t="s">
        <v>93</v>
      </c>
      <c r="K10724" s="5" t="s">
        <v>254</v>
      </c>
    </row>
    <row r="10725">
      <c r="A10725" s="4">
        <v>495.0</v>
      </c>
      <c r="B10725" s="5" t="s">
        <v>54365</v>
      </c>
      <c r="C10725" s="5" t="s">
        <v>54366</v>
      </c>
      <c r="D10725" s="6" t="s">
        <v>53314</v>
      </c>
      <c r="E10725" s="5" t="s">
        <v>24249</v>
      </c>
      <c r="F10725" s="5" t="s">
        <v>24249</v>
      </c>
      <c r="G10725" s="6" t="s">
        <v>54367</v>
      </c>
      <c r="H10725" s="5" t="s">
        <v>54368</v>
      </c>
      <c r="I10725" s="8" t="s">
        <v>54369</v>
      </c>
      <c r="J10725" s="5" t="s">
        <v>42</v>
      </c>
      <c r="K10725" s="5" t="s">
        <v>15297</v>
      </c>
    </row>
    <row r="10726">
      <c r="A10726" s="4">
        <v>494.0</v>
      </c>
      <c r="B10726" s="5" t="s">
        <v>54370</v>
      </c>
      <c r="C10726" s="5" t="s">
        <v>54371</v>
      </c>
      <c r="D10726" s="6" t="s">
        <v>54285</v>
      </c>
      <c r="E10726" s="5" t="s">
        <v>24249</v>
      </c>
      <c r="F10726" s="5" t="s">
        <v>24249</v>
      </c>
      <c r="G10726" s="6" t="s">
        <v>54372</v>
      </c>
      <c r="H10726" s="5" t="s">
        <v>54373</v>
      </c>
      <c r="I10726" s="8" t="s">
        <v>54374</v>
      </c>
      <c r="J10726" s="5" t="s">
        <v>108</v>
      </c>
      <c r="K10726" s="5" t="s">
        <v>1398</v>
      </c>
    </row>
    <row r="10727">
      <c r="A10727" s="4">
        <v>493.0</v>
      </c>
      <c r="B10727" s="5" t="s">
        <v>54375</v>
      </c>
      <c r="C10727" s="5" t="s">
        <v>54376</v>
      </c>
      <c r="D10727" s="6" t="s">
        <v>39759</v>
      </c>
      <c r="E10727" s="5" t="s">
        <v>24249</v>
      </c>
      <c r="F10727" s="5" t="s">
        <v>24249</v>
      </c>
      <c r="G10727" s="6" t="s">
        <v>54377</v>
      </c>
      <c r="H10727" s="5" t="s">
        <v>54378</v>
      </c>
      <c r="I10727" s="8" t="s">
        <v>54379</v>
      </c>
      <c r="J10727" s="5" t="s">
        <v>108</v>
      </c>
      <c r="K10727" s="5" t="s">
        <v>11073</v>
      </c>
    </row>
    <row r="10728">
      <c r="A10728" s="26">
        <v>492.0</v>
      </c>
      <c r="B10728" s="26" t="s">
        <v>54380</v>
      </c>
      <c r="C10728" s="26" t="s">
        <v>54381</v>
      </c>
      <c r="D10728" s="27">
        <v>28014.0</v>
      </c>
      <c r="E10728" s="26" t="s">
        <v>24249</v>
      </c>
      <c r="F10728" s="26" t="s">
        <v>24249</v>
      </c>
      <c r="G10728" s="6" t="s">
        <v>54382</v>
      </c>
      <c r="H10728" s="25" t="s">
        <v>54383</v>
      </c>
      <c r="I10728" s="15" t="s">
        <v>41</v>
      </c>
      <c r="J10728" s="5" t="s">
        <v>18</v>
      </c>
      <c r="K10728" s="5" t="s">
        <v>2996</v>
      </c>
    </row>
    <row r="10729">
      <c r="A10729" s="4">
        <v>491.0</v>
      </c>
      <c r="B10729" s="5" t="s">
        <v>52768</v>
      </c>
      <c r="C10729" s="5" t="s">
        <v>54193</v>
      </c>
      <c r="D10729" s="6" t="s">
        <v>53303</v>
      </c>
      <c r="E10729" s="5" t="s">
        <v>24249</v>
      </c>
      <c r="F10729" s="5" t="s">
        <v>24249</v>
      </c>
      <c r="G10729" s="6" t="s">
        <v>54384</v>
      </c>
      <c r="H10729" s="5" t="s">
        <v>54385</v>
      </c>
      <c r="I10729" s="8" t="s">
        <v>52773</v>
      </c>
      <c r="J10729" s="5" t="s">
        <v>108</v>
      </c>
      <c r="K10729" s="5" t="s">
        <v>5641</v>
      </c>
    </row>
    <row r="10730">
      <c r="A10730" s="26">
        <v>490.0</v>
      </c>
      <c r="B10730" s="26" t="s">
        <v>54386</v>
      </c>
      <c r="C10730" s="26" t="s">
        <v>54387</v>
      </c>
      <c r="D10730" s="27">
        <v>28013.0</v>
      </c>
      <c r="E10730" s="26" t="s">
        <v>24249</v>
      </c>
      <c r="F10730" s="26" t="s">
        <v>24249</v>
      </c>
      <c r="G10730" s="6" t="s">
        <v>54388</v>
      </c>
      <c r="H10730" s="25" t="s">
        <v>54389</v>
      </c>
      <c r="I10730" s="15" t="s">
        <v>54390</v>
      </c>
      <c r="J10730" s="5" t="s">
        <v>108</v>
      </c>
      <c r="K10730" s="5" t="s">
        <v>1250</v>
      </c>
    </row>
    <row r="10731">
      <c r="A10731" s="4">
        <v>489.0</v>
      </c>
      <c r="B10731" s="5" t="s">
        <v>54391</v>
      </c>
      <c r="C10731" s="5" t="s">
        <v>54392</v>
      </c>
      <c r="D10731" s="6" t="s">
        <v>53314</v>
      </c>
      <c r="E10731" s="5" t="s">
        <v>24249</v>
      </c>
      <c r="F10731" s="5" t="s">
        <v>24249</v>
      </c>
      <c r="G10731" s="6" t="s">
        <v>54393</v>
      </c>
      <c r="H10731" s="5" t="s">
        <v>54394</v>
      </c>
      <c r="I10731" s="8" t="s">
        <v>10039</v>
      </c>
      <c r="J10731" s="5" t="s">
        <v>108</v>
      </c>
      <c r="K10731" s="5" t="s">
        <v>1649</v>
      </c>
    </row>
    <row r="10732">
      <c r="A10732" s="4">
        <v>488.0</v>
      </c>
      <c r="B10732" s="5" t="s">
        <v>54395</v>
      </c>
      <c r="C10732" s="5" t="s">
        <v>54396</v>
      </c>
      <c r="D10732" s="6" t="s">
        <v>53314</v>
      </c>
      <c r="E10732" s="5" t="s">
        <v>24249</v>
      </c>
      <c r="F10732" s="5" t="s">
        <v>24249</v>
      </c>
      <c r="G10732" s="6" t="s">
        <v>54397</v>
      </c>
      <c r="H10732" s="5" t="s">
        <v>54398</v>
      </c>
      <c r="I10732" s="9" t="s">
        <v>54399</v>
      </c>
      <c r="J10732" s="5" t="s">
        <v>51</v>
      </c>
      <c r="K10732" s="5" t="s">
        <v>1427</v>
      </c>
    </row>
    <row r="10733">
      <c r="A10733" s="4">
        <v>487.0</v>
      </c>
      <c r="B10733" s="5" t="s">
        <v>54400</v>
      </c>
      <c r="C10733" s="5" t="s">
        <v>54401</v>
      </c>
      <c r="D10733" s="6" t="s">
        <v>53314</v>
      </c>
      <c r="E10733" s="5" t="s">
        <v>24249</v>
      </c>
      <c r="F10733" s="5" t="s">
        <v>24249</v>
      </c>
      <c r="G10733" s="6" t="s">
        <v>54402</v>
      </c>
      <c r="H10733" s="5" t="s">
        <v>10619</v>
      </c>
      <c r="I10733" s="8" t="s">
        <v>53882</v>
      </c>
      <c r="J10733" s="5" t="s">
        <v>42</v>
      </c>
      <c r="K10733" s="5" t="s">
        <v>212</v>
      </c>
    </row>
    <row r="10734">
      <c r="A10734" s="26">
        <v>486.0</v>
      </c>
      <c r="B10734" s="26" t="s">
        <v>54403</v>
      </c>
      <c r="C10734" s="26" t="s">
        <v>54404</v>
      </c>
      <c r="D10734" s="27">
        <v>28012.0</v>
      </c>
      <c r="E10734" s="26" t="s">
        <v>24249</v>
      </c>
      <c r="F10734" s="26" t="s">
        <v>24249</v>
      </c>
      <c r="G10734" s="6" t="s">
        <v>54405</v>
      </c>
      <c r="H10734" s="25" t="s">
        <v>54406</v>
      </c>
      <c r="I10734" s="13" t="s">
        <v>54407</v>
      </c>
      <c r="J10734" s="5" t="s">
        <v>18</v>
      </c>
      <c r="K10734" s="5" t="s">
        <v>1375</v>
      </c>
    </row>
    <row r="10735">
      <c r="A10735" s="4">
        <v>484.0</v>
      </c>
      <c r="B10735" s="5" t="s">
        <v>54408</v>
      </c>
      <c r="C10735" s="5" t="s">
        <v>54409</v>
      </c>
      <c r="D10735" s="6" t="s">
        <v>53314</v>
      </c>
      <c r="E10735" s="5" t="s">
        <v>24249</v>
      </c>
      <c r="F10735" s="5" t="s">
        <v>24249</v>
      </c>
      <c r="G10735" s="6" t="s">
        <v>54410</v>
      </c>
      <c r="H10735" s="5" t="s">
        <v>54411</v>
      </c>
      <c r="I10735" s="8" t="s">
        <v>54412</v>
      </c>
      <c r="J10735" s="5" t="s">
        <v>18</v>
      </c>
      <c r="K10735" s="5" t="s">
        <v>7529</v>
      </c>
    </row>
    <row r="10736">
      <c r="A10736" s="4">
        <v>485.0</v>
      </c>
      <c r="B10736" s="5" t="s">
        <v>54413</v>
      </c>
      <c r="C10736" s="5" t="s">
        <v>54414</v>
      </c>
      <c r="D10736" s="6" t="s">
        <v>53314</v>
      </c>
      <c r="E10736" s="5" t="s">
        <v>24249</v>
      </c>
      <c r="F10736" s="5" t="s">
        <v>24249</v>
      </c>
      <c r="G10736" s="6" t="s">
        <v>54410</v>
      </c>
      <c r="H10736" s="5" t="s">
        <v>54415</v>
      </c>
      <c r="I10736" s="8" t="s">
        <v>15941</v>
      </c>
      <c r="J10736" s="5" t="s">
        <v>108</v>
      </c>
      <c r="K10736" s="5" t="s">
        <v>2662</v>
      </c>
    </row>
    <row r="10737">
      <c r="A10737" s="4">
        <v>483.0</v>
      </c>
      <c r="B10737" s="5" t="s">
        <v>54416</v>
      </c>
      <c r="C10737" s="5" t="s">
        <v>54417</v>
      </c>
      <c r="D10737" s="6" t="s">
        <v>53486</v>
      </c>
      <c r="E10737" s="5" t="s">
        <v>24249</v>
      </c>
      <c r="F10737" s="5" t="s">
        <v>24249</v>
      </c>
      <c r="G10737" s="6" t="s">
        <v>54418</v>
      </c>
      <c r="H10737" s="5" t="s">
        <v>54419</v>
      </c>
      <c r="I10737" s="9" t="s">
        <v>54420</v>
      </c>
      <c r="J10737" s="5" t="s">
        <v>108</v>
      </c>
      <c r="K10737" s="5" t="s">
        <v>43</v>
      </c>
    </row>
    <row r="10738">
      <c r="A10738" s="4">
        <v>482.0</v>
      </c>
      <c r="B10738" s="5" t="s">
        <v>54421</v>
      </c>
      <c r="C10738" s="5" t="s">
        <v>54422</v>
      </c>
      <c r="D10738" s="6" t="s">
        <v>44956</v>
      </c>
      <c r="E10738" s="5" t="s">
        <v>24249</v>
      </c>
      <c r="F10738" s="5" t="s">
        <v>24249</v>
      </c>
      <c r="G10738" s="6" t="s">
        <v>54423</v>
      </c>
      <c r="H10738" s="5" t="s">
        <v>54424</v>
      </c>
      <c r="I10738" s="8" t="s">
        <v>54425</v>
      </c>
      <c r="J10738" s="5" t="s">
        <v>18</v>
      </c>
      <c r="K10738" s="5" t="s">
        <v>2700</v>
      </c>
    </row>
    <row r="10739">
      <c r="A10739" s="26">
        <v>481.0</v>
      </c>
      <c r="B10739" s="26" t="s">
        <v>54426</v>
      </c>
      <c r="C10739" s="26" t="s">
        <v>54427</v>
      </c>
      <c r="D10739" s="27">
        <v>28004.0</v>
      </c>
      <c r="E10739" s="26" t="s">
        <v>24249</v>
      </c>
      <c r="F10739" s="26" t="s">
        <v>24249</v>
      </c>
      <c r="G10739" s="6" t="s">
        <v>54428</v>
      </c>
      <c r="H10739" s="25" t="s">
        <v>54429</v>
      </c>
      <c r="I10739" s="13" t="s">
        <v>54430</v>
      </c>
      <c r="J10739" s="5" t="s">
        <v>93</v>
      </c>
      <c r="K10739" s="4" t="s">
        <v>42</v>
      </c>
    </row>
    <row r="10740">
      <c r="A10740" s="4">
        <v>480.0</v>
      </c>
      <c r="B10740" s="5" t="s">
        <v>54431</v>
      </c>
      <c r="C10740" s="5" t="s">
        <v>54432</v>
      </c>
      <c r="D10740" s="6" t="s">
        <v>44956</v>
      </c>
      <c r="E10740" s="5" t="s">
        <v>24249</v>
      </c>
      <c r="F10740" s="5" t="s">
        <v>24249</v>
      </c>
      <c r="G10740" s="6" t="s">
        <v>54433</v>
      </c>
      <c r="H10740" s="5" t="s">
        <v>54434</v>
      </c>
      <c r="I10740" s="8" t="s">
        <v>54435</v>
      </c>
      <c r="J10740" s="5" t="s">
        <v>93</v>
      </c>
      <c r="K10740" s="5" t="s">
        <v>464</v>
      </c>
    </row>
    <row r="10741">
      <c r="A10741" s="26">
        <v>479.0</v>
      </c>
      <c r="B10741" s="26" t="s">
        <v>54436</v>
      </c>
      <c r="C10741" s="26" t="s">
        <v>54437</v>
      </c>
      <c r="D10741" s="27">
        <v>28013.0</v>
      </c>
      <c r="E10741" s="26" t="s">
        <v>24249</v>
      </c>
      <c r="F10741" s="26" t="s">
        <v>24249</v>
      </c>
      <c r="G10741" s="6" t="s">
        <v>54438</v>
      </c>
      <c r="H10741" s="25" t="s">
        <v>54439</v>
      </c>
      <c r="I10741" s="15" t="s">
        <v>54440</v>
      </c>
      <c r="J10741" s="5" t="s">
        <v>93</v>
      </c>
      <c r="K10741" s="5" t="s">
        <v>16059</v>
      </c>
    </row>
    <row r="10742">
      <c r="A10742" s="4">
        <v>478.0</v>
      </c>
      <c r="B10742" s="5" t="s">
        <v>54441</v>
      </c>
      <c r="C10742" s="5" t="s">
        <v>54442</v>
      </c>
      <c r="D10742" s="6" t="s">
        <v>53314</v>
      </c>
      <c r="E10742" s="5" t="s">
        <v>24249</v>
      </c>
      <c r="F10742" s="5" t="s">
        <v>24249</v>
      </c>
      <c r="G10742" s="6" t="s">
        <v>54443</v>
      </c>
      <c r="H10742" s="5" t="s">
        <v>54444</v>
      </c>
      <c r="I10742" s="8" t="s">
        <v>54445</v>
      </c>
      <c r="J10742" s="5" t="s">
        <v>42</v>
      </c>
      <c r="K10742" s="5" t="s">
        <v>529</v>
      </c>
    </row>
    <row r="10743">
      <c r="A10743" s="26">
        <v>477.0</v>
      </c>
      <c r="B10743" s="26" t="s">
        <v>54446</v>
      </c>
      <c r="C10743" s="26" t="s">
        <v>54447</v>
      </c>
      <c r="D10743" s="27">
        <v>28014.0</v>
      </c>
      <c r="E10743" s="26" t="s">
        <v>24249</v>
      </c>
      <c r="F10743" s="26" t="s">
        <v>24249</v>
      </c>
      <c r="G10743" s="6" t="s">
        <v>54448</v>
      </c>
      <c r="H10743" s="25" t="s">
        <v>54449</v>
      </c>
      <c r="I10743" s="13" t="s">
        <v>54450</v>
      </c>
      <c r="J10743" s="5" t="s">
        <v>108</v>
      </c>
      <c r="K10743" s="4" t="s">
        <v>42</v>
      </c>
    </row>
    <row r="10744">
      <c r="A10744" s="26">
        <v>476.0</v>
      </c>
      <c r="B10744" s="26" t="s">
        <v>54451</v>
      </c>
      <c r="C10744" s="26" t="s">
        <v>54452</v>
      </c>
      <c r="D10744" s="27">
        <v>28004.0</v>
      </c>
      <c r="E10744" s="26" t="s">
        <v>24249</v>
      </c>
      <c r="F10744" s="26" t="s">
        <v>24249</v>
      </c>
      <c r="G10744" s="6" t="s">
        <v>54453</v>
      </c>
      <c r="H10744" s="25" t="s">
        <v>54454</v>
      </c>
      <c r="I10744" s="8" t="str">
        <f>LOWER(SUBSTITUTE(SUBSTITUTE(SUBSTITUTE(SUBSTITUTE(SUBSTITUTE(SUBSTITUTE(SUBSTITUTE(B10744,"S.L.",""),"SL",""),"S.A.",""),"SA","")," ",""),".",""),",",""))&amp;".com"</f>
        <v>petitpalaceitalia.com</v>
      </c>
      <c r="J10744" s="5" t="s">
        <v>42</v>
      </c>
      <c r="K10744" s="5" t="s">
        <v>4985</v>
      </c>
    </row>
    <row r="10745">
      <c r="A10745" s="4">
        <v>475.0</v>
      </c>
      <c r="B10745" s="5" t="s">
        <v>54455</v>
      </c>
      <c r="C10745" s="5" t="s">
        <v>54456</v>
      </c>
      <c r="D10745" s="6" t="s">
        <v>53314</v>
      </c>
      <c r="E10745" s="5" t="s">
        <v>24249</v>
      </c>
      <c r="F10745" s="5" t="s">
        <v>24249</v>
      </c>
      <c r="G10745" s="6" t="s">
        <v>54457</v>
      </c>
      <c r="H10745" s="5" t="s">
        <v>54458</v>
      </c>
      <c r="I10745" s="8" t="s">
        <v>54459</v>
      </c>
      <c r="J10745" s="5" t="s">
        <v>18</v>
      </c>
      <c r="K10745" s="5" t="s">
        <v>950</v>
      </c>
    </row>
    <row r="10746">
      <c r="A10746" s="4">
        <v>474.0</v>
      </c>
      <c r="B10746" s="5" t="s">
        <v>54460</v>
      </c>
      <c r="C10746" s="5" t="s">
        <v>54461</v>
      </c>
      <c r="D10746" s="6" t="s">
        <v>53486</v>
      </c>
      <c r="E10746" s="5" t="s">
        <v>24249</v>
      </c>
      <c r="F10746" s="5" t="s">
        <v>24249</v>
      </c>
      <c r="G10746" s="6" t="s">
        <v>54462</v>
      </c>
      <c r="H10746" s="5" t="s">
        <v>19676</v>
      </c>
      <c r="I10746" s="8" t="s">
        <v>21575</v>
      </c>
      <c r="J10746" s="5" t="s">
        <v>42</v>
      </c>
      <c r="K10746" s="5" t="s">
        <v>176</v>
      </c>
    </row>
    <row r="10747">
      <c r="A10747" s="26">
        <v>473.0</v>
      </c>
      <c r="B10747" s="26" t="s">
        <v>54463</v>
      </c>
      <c r="C10747" s="26" t="s">
        <v>54464</v>
      </c>
      <c r="D10747" s="27">
        <v>28013.0</v>
      </c>
      <c r="E10747" s="26" t="s">
        <v>24249</v>
      </c>
      <c r="F10747" s="26" t="s">
        <v>24249</v>
      </c>
      <c r="G10747" s="6" t="s">
        <v>54465</v>
      </c>
      <c r="H10747" s="25" t="s">
        <v>54466</v>
      </c>
      <c r="I10747" s="8" t="str">
        <f>LOWER(SUBSTITUTE(SUBSTITUTE(SUBSTITUTE(SUBSTITUTE(SUBSTITUTE(SUBSTITUTE(SUBSTITUTE(B10747,"S.L.",""),"SL",""),"S.A.",""),"SA","")," ",""),".",""),",",""))&amp;".com"</f>
        <v>petitpalacetrescruces.com</v>
      </c>
      <c r="J10747" s="5" t="s">
        <v>232</v>
      </c>
      <c r="K10747" s="5" t="s">
        <v>1198</v>
      </c>
    </row>
    <row r="10748">
      <c r="A10748" s="4">
        <v>472.0</v>
      </c>
      <c r="B10748" s="5" t="s">
        <v>54467</v>
      </c>
      <c r="C10748" s="5" t="s">
        <v>54468</v>
      </c>
      <c r="D10748" s="6" t="s">
        <v>53486</v>
      </c>
      <c r="E10748" s="5" t="s">
        <v>24249</v>
      </c>
      <c r="F10748" s="5" t="s">
        <v>24249</v>
      </c>
      <c r="G10748" s="6" t="s">
        <v>54469</v>
      </c>
      <c r="H10748" s="5" t="s">
        <v>54470</v>
      </c>
      <c r="I10748" s="8" t="s">
        <v>54471</v>
      </c>
      <c r="J10748" s="5" t="s">
        <v>42</v>
      </c>
      <c r="K10748" s="5" t="s">
        <v>2757</v>
      </c>
    </row>
    <row r="10749">
      <c r="A10749" s="4">
        <v>471.0</v>
      </c>
      <c r="B10749" s="5" t="s">
        <v>54467</v>
      </c>
      <c r="C10749" s="5" t="s">
        <v>54468</v>
      </c>
      <c r="D10749" s="6" t="s">
        <v>53486</v>
      </c>
      <c r="E10749" s="5" t="s">
        <v>24249</v>
      </c>
      <c r="F10749" s="5" t="s">
        <v>24249</v>
      </c>
      <c r="G10749" s="6" t="s">
        <v>54469</v>
      </c>
      <c r="H10749" s="5" t="s">
        <v>54470</v>
      </c>
      <c r="I10749" s="8" t="s">
        <v>54471</v>
      </c>
      <c r="J10749" s="5" t="s">
        <v>18</v>
      </c>
      <c r="K10749" s="5" t="s">
        <v>2757</v>
      </c>
    </row>
    <row r="10750">
      <c r="A10750" s="4">
        <v>470.0</v>
      </c>
      <c r="B10750" s="5" t="s">
        <v>35448</v>
      </c>
      <c r="C10750" s="5" t="s">
        <v>54472</v>
      </c>
      <c r="D10750" s="6" t="s">
        <v>44956</v>
      </c>
      <c r="E10750" s="5" t="s">
        <v>24249</v>
      </c>
      <c r="F10750" s="5" t="s">
        <v>24249</v>
      </c>
      <c r="G10750" s="6" t="s">
        <v>54473</v>
      </c>
      <c r="H10750" s="5" t="s">
        <v>54474</v>
      </c>
      <c r="I10750" s="8" t="s">
        <v>54475</v>
      </c>
      <c r="J10750" s="5" t="s">
        <v>108</v>
      </c>
      <c r="K10750" s="5" t="s">
        <v>1210</v>
      </c>
    </row>
    <row r="10751">
      <c r="A10751" s="26">
        <v>468.0</v>
      </c>
      <c r="B10751" s="26" t="s">
        <v>54476</v>
      </c>
      <c r="C10751" s="26" t="s">
        <v>54477</v>
      </c>
      <c r="D10751" s="27">
        <v>28013.0</v>
      </c>
      <c r="E10751" s="26" t="s">
        <v>24249</v>
      </c>
      <c r="F10751" s="26" t="s">
        <v>24249</v>
      </c>
      <c r="G10751" s="6" t="s">
        <v>54478</v>
      </c>
      <c r="H10751" s="25" t="s">
        <v>54479</v>
      </c>
      <c r="I10751" s="8" t="str">
        <f>LOWER(SUBSTITUTE(SUBSTITUTE(SUBSTITUTE(SUBSTITUTE(SUBSTITUTE(SUBSTITUTE(SUBSTITUTE(B10751,"S.L.",""),"SL",""),"S.A.",""),"SA","")," ",""),".",""),",",""))&amp;".com"</f>
        <v>trypgranvia.com</v>
      </c>
      <c r="J10751" s="5" t="s">
        <v>18</v>
      </c>
      <c r="K10751" s="5" t="s">
        <v>8175</v>
      </c>
    </row>
    <row r="10752">
      <c r="A10752" s="4">
        <v>469.0</v>
      </c>
      <c r="B10752" s="5" t="s">
        <v>54480</v>
      </c>
      <c r="C10752" s="5" t="s">
        <v>54481</v>
      </c>
      <c r="D10752" s="6" t="s">
        <v>53314</v>
      </c>
      <c r="E10752" s="5" t="s">
        <v>24249</v>
      </c>
      <c r="F10752" s="5" t="s">
        <v>24249</v>
      </c>
      <c r="G10752" s="6" t="s">
        <v>54478</v>
      </c>
      <c r="H10752" s="5" t="s">
        <v>54479</v>
      </c>
      <c r="I10752" s="8" t="s">
        <v>8159</v>
      </c>
      <c r="J10752" s="5" t="s">
        <v>108</v>
      </c>
      <c r="K10752" s="5" t="s">
        <v>8175</v>
      </c>
    </row>
    <row r="10753">
      <c r="A10753" s="4">
        <v>467.0</v>
      </c>
      <c r="B10753" s="5" t="s">
        <v>54482</v>
      </c>
      <c r="C10753" s="5" t="s">
        <v>54483</v>
      </c>
      <c r="D10753" s="6" t="s">
        <v>53314</v>
      </c>
      <c r="E10753" s="5" t="s">
        <v>24249</v>
      </c>
      <c r="F10753" s="5" t="s">
        <v>24249</v>
      </c>
      <c r="G10753" s="6" t="s">
        <v>54478</v>
      </c>
      <c r="H10753" s="5" t="s">
        <v>54479</v>
      </c>
      <c r="I10753" s="9" t="s">
        <v>54484</v>
      </c>
      <c r="J10753" s="5" t="s">
        <v>51</v>
      </c>
      <c r="K10753" s="5" t="s">
        <v>15612</v>
      </c>
    </row>
    <row r="10754">
      <c r="A10754" s="4">
        <v>466.0</v>
      </c>
      <c r="B10754" s="5" t="s">
        <v>54485</v>
      </c>
      <c r="C10754" s="5" t="s">
        <v>54486</v>
      </c>
      <c r="D10754" s="6" t="s">
        <v>44956</v>
      </c>
      <c r="E10754" s="5" t="s">
        <v>24249</v>
      </c>
      <c r="F10754" s="5" t="s">
        <v>24249</v>
      </c>
      <c r="G10754" s="6" t="s">
        <v>54487</v>
      </c>
      <c r="H10754" s="5" t="s">
        <v>54488</v>
      </c>
      <c r="I10754" s="8" t="s">
        <v>54489</v>
      </c>
      <c r="J10754" s="5" t="s">
        <v>42</v>
      </c>
      <c r="K10754" s="5" t="s">
        <v>2700</v>
      </c>
    </row>
    <row r="10755">
      <c r="A10755" s="4">
        <v>465.0</v>
      </c>
      <c r="B10755" s="5" t="s">
        <v>54490</v>
      </c>
      <c r="C10755" s="5" t="s">
        <v>54491</v>
      </c>
      <c r="D10755" s="6" t="s">
        <v>53314</v>
      </c>
      <c r="E10755" s="5" t="s">
        <v>24249</v>
      </c>
      <c r="F10755" s="5" t="s">
        <v>24249</v>
      </c>
      <c r="G10755" s="6" t="s">
        <v>54492</v>
      </c>
      <c r="H10755" s="5" t="s">
        <v>54493</v>
      </c>
      <c r="I10755" s="8" t="s">
        <v>54494</v>
      </c>
      <c r="J10755" s="5" t="s">
        <v>51</v>
      </c>
      <c r="K10755" s="5" t="s">
        <v>14078</v>
      </c>
    </row>
    <row r="10756">
      <c r="A10756" s="4">
        <v>464.0</v>
      </c>
      <c r="B10756" s="5" t="s">
        <v>54495</v>
      </c>
      <c r="C10756" s="5" t="s">
        <v>54496</v>
      </c>
      <c r="D10756" s="6" t="s">
        <v>39759</v>
      </c>
      <c r="E10756" s="5" t="s">
        <v>24249</v>
      </c>
      <c r="F10756" s="5" t="s">
        <v>24249</v>
      </c>
      <c r="G10756" s="6" t="s">
        <v>54497</v>
      </c>
      <c r="H10756" s="5" t="s">
        <v>54498</v>
      </c>
      <c r="I10756" s="8" t="s">
        <v>54499</v>
      </c>
      <c r="J10756" s="5" t="s">
        <v>42</v>
      </c>
      <c r="K10756" s="5" t="s">
        <v>754</v>
      </c>
    </row>
    <row r="10757">
      <c r="A10757" s="4">
        <v>463.0</v>
      </c>
      <c r="B10757" s="5" t="s">
        <v>54500</v>
      </c>
      <c r="C10757" s="5" t="s">
        <v>54501</v>
      </c>
      <c r="D10757" s="6" t="s">
        <v>44956</v>
      </c>
      <c r="E10757" s="5" t="s">
        <v>24249</v>
      </c>
      <c r="F10757" s="5" t="s">
        <v>24249</v>
      </c>
      <c r="G10757" s="6" t="s">
        <v>54502</v>
      </c>
      <c r="H10757" s="5" t="s">
        <v>54503</v>
      </c>
      <c r="I10757" s="8" t="s">
        <v>54504</v>
      </c>
      <c r="J10757" s="5" t="s">
        <v>51</v>
      </c>
      <c r="K10757" s="5" t="s">
        <v>4685</v>
      </c>
    </row>
    <row r="10758">
      <c r="A10758" s="4">
        <v>462.0</v>
      </c>
      <c r="B10758" s="5" t="s">
        <v>54505</v>
      </c>
      <c r="C10758" s="5" t="s">
        <v>54193</v>
      </c>
      <c r="D10758" s="6" t="s">
        <v>53303</v>
      </c>
      <c r="E10758" s="5" t="s">
        <v>24249</v>
      </c>
      <c r="F10758" s="5" t="s">
        <v>24249</v>
      </c>
      <c r="G10758" s="6" t="s">
        <v>54506</v>
      </c>
      <c r="H10758" s="5" t="s">
        <v>54507</v>
      </c>
      <c r="I10758" s="8" t="s">
        <v>54508</v>
      </c>
      <c r="J10758" s="5" t="s">
        <v>93</v>
      </c>
      <c r="K10758" s="5" t="s">
        <v>17640</v>
      </c>
    </row>
    <row r="10759">
      <c r="A10759" s="4">
        <v>461.0</v>
      </c>
      <c r="B10759" s="5" t="s">
        <v>54509</v>
      </c>
      <c r="C10759" s="5" t="s">
        <v>54510</v>
      </c>
      <c r="D10759" s="6" t="s">
        <v>53314</v>
      </c>
      <c r="E10759" s="5" t="s">
        <v>24249</v>
      </c>
      <c r="F10759" s="5" t="s">
        <v>24249</v>
      </c>
      <c r="G10759" s="6" t="s">
        <v>54511</v>
      </c>
      <c r="H10759" s="5" t="s">
        <v>54512</v>
      </c>
      <c r="I10759" s="8" t="s">
        <v>54513</v>
      </c>
      <c r="J10759" s="5" t="s">
        <v>93</v>
      </c>
      <c r="K10759" s="5" t="s">
        <v>13806</v>
      </c>
    </row>
    <row r="10760">
      <c r="A10760" s="26">
        <v>460.0</v>
      </c>
      <c r="B10760" s="26" t="s">
        <v>54514</v>
      </c>
      <c r="C10760" s="26" t="s">
        <v>54515</v>
      </c>
      <c r="D10760" s="27">
        <v>28013.0</v>
      </c>
      <c r="E10760" s="26" t="s">
        <v>24249</v>
      </c>
      <c r="F10760" s="26" t="s">
        <v>24249</v>
      </c>
      <c r="G10760" s="6" t="s">
        <v>54516</v>
      </c>
      <c r="H10760" s="25" t="s">
        <v>54517</v>
      </c>
      <c r="I10760" s="13" t="s">
        <v>54518</v>
      </c>
      <c r="J10760" s="5" t="s">
        <v>108</v>
      </c>
      <c r="K10760" s="5" t="s">
        <v>2201</v>
      </c>
    </row>
    <row r="10761">
      <c r="A10761" s="4">
        <v>459.0</v>
      </c>
      <c r="B10761" s="5" t="s">
        <v>54519</v>
      </c>
      <c r="C10761" s="5" t="s">
        <v>54520</v>
      </c>
      <c r="D10761" s="6" t="s">
        <v>53314</v>
      </c>
      <c r="E10761" s="5" t="s">
        <v>24249</v>
      </c>
      <c r="F10761" s="5" t="s">
        <v>24249</v>
      </c>
      <c r="G10761" s="6" t="s">
        <v>54521</v>
      </c>
      <c r="H10761" s="5" t="s">
        <v>54522</v>
      </c>
      <c r="I10761" s="4" t="s">
        <v>54523</v>
      </c>
      <c r="J10761" s="5" t="s">
        <v>51</v>
      </c>
      <c r="K10761" s="5" t="s">
        <v>5408</v>
      </c>
    </row>
    <row r="10762">
      <c r="A10762" s="4">
        <v>458.0</v>
      </c>
      <c r="B10762" s="5" t="s">
        <v>54524</v>
      </c>
      <c r="C10762" s="5" t="s">
        <v>54525</v>
      </c>
      <c r="D10762" s="6" t="s">
        <v>44956</v>
      </c>
      <c r="E10762" s="5" t="s">
        <v>24249</v>
      </c>
      <c r="F10762" s="5" t="s">
        <v>24249</v>
      </c>
      <c r="G10762" s="6" t="s">
        <v>54526</v>
      </c>
      <c r="H10762" s="5" t="s">
        <v>54527</v>
      </c>
      <c r="I10762" s="8" t="s">
        <v>54528</v>
      </c>
      <c r="J10762" s="5" t="s">
        <v>18</v>
      </c>
      <c r="K10762" s="5" t="s">
        <v>420</v>
      </c>
    </row>
    <row r="10763">
      <c r="A10763" s="26">
        <v>457.0</v>
      </c>
      <c r="B10763" s="26" t="s">
        <v>54529</v>
      </c>
      <c r="C10763" s="26" t="s">
        <v>54530</v>
      </c>
      <c r="D10763" s="27">
        <v>28004.0</v>
      </c>
      <c r="E10763" s="26" t="s">
        <v>24249</v>
      </c>
      <c r="F10763" s="26" t="s">
        <v>24249</v>
      </c>
      <c r="G10763" s="6" t="s">
        <v>54531</v>
      </c>
      <c r="H10763" s="25" t="s">
        <v>54532</v>
      </c>
      <c r="I10763" s="8" t="str">
        <f>LOWER(SUBSTITUTE(SUBSTITUTE(SUBSTITUTE(SUBSTITUTE(SUBSTITUTE(SUBSTITUTE(SUBSTITUTE(B10763,"S.L.",""),"SL",""),"S.A.",""),"SA","")," ",""),".",""),",",""))&amp;".com"</f>
        <v>petitpalaceducal.com</v>
      </c>
      <c r="J10763" s="5" t="s">
        <v>108</v>
      </c>
      <c r="K10763" s="5" t="s">
        <v>2145</v>
      </c>
    </row>
    <row r="10764">
      <c r="A10764" s="4">
        <v>455.0</v>
      </c>
      <c r="B10764" s="5" t="s">
        <v>54533</v>
      </c>
      <c r="C10764" s="5" t="s">
        <v>54534</v>
      </c>
      <c r="D10764" s="6" t="s">
        <v>53314</v>
      </c>
      <c r="E10764" s="5" t="s">
        <v>24249</v>
      </c>
      <c r="F10764" s="5" t="s">
        <v>24249</v>
      </c>
      <c r="G10764" s="6" t="s">
        <v>54535</v>
      </c>
      <c r="H10764" s="5" t="s">
        <v>54536</v>
      </c>
      <c r="I10764" s="8" t="s">
        <v>54537</v>
      </c>
      <c r="J10764" s="5" t="s">
        <v>108</v>
      </c>
      <c r="K10764" s="5" t="s">
        <v>764</v>
      </c>
    </row>
    <row r="10765">
      <c r="A10765" s="26">
        <v>456.0</v>
      </c>
      <c r="B10765" s="26" t="s">
        <v>54538</v>
      </c>
      <c r="C10765" s="26" t="s">
        <v>54539</v>
      </c>
      <c r="D10765" s="27">
        <v>28013.0</v>
      </c>
      <c r="E10765" s="26" t="s">
        <v>24249</v>
      </c>
      <c r="F10765" s="26" t="s">
        <v>24249</v>
      </c>
      <c r="G10765" s="6" t="s">
        <v>54535</v>
      </c>
      <c r="H10765" s="25" t="s">
        <v>54540</v>
      </c>
      <c r="I10765" s="13" t="s">
        <v>54541</v>
      </c>
      <c r="J10765" s="5" t="s">
        <v>108</v>
      </c>
      <c r="K10765" s="5" t="s">
        <v>764</v>
      </c>
    </row>
    <row r="10766">
      <c r="A10766" s="4">
        <v>454.0</v>
      </c>
      <c r="B10766" s="5" t="s">
        <v>54542</v>
      </c>
      <c r="C10766" s="5" t="s">
        <v>54543</v>
      </c>
      <c r="D10766" s="6" t="s">
        <v>53314</v>
      </c>
      <c r="E10766" s="5" t="s">
        <v>24249</v>
      </c>
      <c r="F10766" s="5" t="s">
        <v>24249</v>
      </c>
      <c r="G10766" s="6" t="s">
        <v>54544</v>
      </c>
      <c r="H10766" s="5" t="s">
        <v>54545</v>
      </c>
      <c r="I10766" s="9" t="s">
        <v>54546</v>
      </c>
      <c r="J10766" s="5" t="s">
        <v>42</v>
      </c>
      <c r="K10766" s="5" t="s">
        <v>764</v>
      </c>
    </row>
    <row r="10767">
      <c r="A10767" s="4">
        <v>453.0</v>
      </c>
      <c r="B10767" s="5" t="s">
        <v>54547</v>
      </c>
      <c r="C10767" s="5" t="s">
        <v>54548</v>
      </c>
      <c r="D10767" s="6" t="s">
        <v>53588</v>
      </c>
      <c r="E10767" s="5" t="s">
        <v>24249</v>
      </c>
      <c r="F10767" s="5" t="s">
        <v>24249</v>
      </c>
      <c r="G10767" s="6" t="s">
        <v>54549</v>
      </c>
      <c r="H10767" s="5" t="s">
        <v>54550</v>
      </c>
      <c r="I10767" s="8" t="s">
        <v>54551</v>
      </c>
      <c r="J10767" s="5" t="s">
        <v>42</v>
      </c>
      <c r="K10767" s="5" t="s">
        <v>711</v>
      </c>
    </row>
    <row r="10768">
      <c r="A10768" s="26">
        <v>452.0</v>
      </c>
      <c r="B10768" s="26" t="s">
        <v>54552</v>
      </c>
      <c r="C10768" s="26" t="s">
        <v>54553</v>
      </c>
      <c r="D10768" s="27">
        <v>28002.0</v>
      </c>
      <c r="E10768" s="26" t="s">
        <v>24249</v>
      </c>
      <c r="F10768" s="26" t="s">
        <v>24249</v>
      </c>
      <c r="G10768" s="6" t="s">
        <v>54554</v>
      </c>
      <c r="H10768" s="25" t="s">
        <v>54555</v>
      </c>
      <c r="I10768" s="15" t="s">
        <v>54556</v>
      </c>
      <c r="J10768" s="5" t="s">
        <v>42</v>
      </c>
      <c r="K10768" s="4" t="s">
        <v>42</v>
      </c>
    </row>
    <row r="10769">
      <c r="A10769" s="26">
        <v>451.0</v>
      </c>
      <c r="B10769" s="26" t="s">
        <v>54557</v>
      </c>
      <c r="C10769" s="26" t="s">
        <v>54558</v>
      </c>
      <c r="D10769" s="27">
        <v>28005.0</v>
      </c>
      <c r="E10769" s="26" t="s">
        <v>24249</v>
      </c>
      <c r="F10769" s="26" t="s">
        <v>24249</v>
      </c>
      <c r="G10769" s="6" t="s">
        <v>54559</v>
      </c>
      <c r="H10769" s="25" t="s">
        <v>54560</v>
      </c>
      <c r="I10769" s="13" t="s">
        <v>26766</v>
      </c>
      <c r="J10769" s="5" t="s">
        <v>108</v>
      </c>
      <c r="K10769" s="5" t="s">
        <v>2513</v>
      </c>
    </row>
    <row r="10770">
      <c r="A10770" s="4">
        <v>450.0</v>
      </c>
      <c r="B10770" s="5" t="s">
        <v>54561</v>
      </c>
      <c r="C10770" s="5" t="s">
        <v>54562</v>
      </c>
      <c r="D10770" s="6" t="s">
        <v>53862</v>
      </c>
      <c r="E10770" s="5" t="s">
        <v>53856</v>
      </c>
      <c r="F10770" s="5" t="s">
        <v>24249</v>
      </c>
      <c r="G10770" s="6" t="s">
        <v>54563</v>
      </c>
      <c r="H10770" s="5" t="s">
        <v>54564</v>
      </c>
      <c r="I10770" s="8" t="s">
        <v>54565</v>
      </c>
      <c r="J10770" s="5" t="s">
        <v>108</v>
      </c>
      <c r="K10770" s="5" t="s">
        <v>2757</v>
      </c>
    </row>
    <row r="10771">
      <c r="A10771" s="4">
        <v>449.0</v>
      </c>
      <c r="B10771" s="5" t="s">
        <v>54566</v>
      </c>
      <c r="C10771" s="5" t="s">
        <v>54567</v>
      </c>
      <c r="D10771" s="6" t="s">
        <v>53588</v>
      </c>
      <c r="E10771" s="5" t="s">
        <v>24249</v>
      </c>
      <c r="F10771" s="5" t="s">
        <v>24249</v>
      </c>
      <c r="G10771" s="6" t="s">
        <v>54568</v>
      </c>
      <c r="H10771" s="5" t="s">
        <v>54569</v>
      </c>
      <c r="I10771" s="8" t="s">
        <v>54570</v>
      </c>
      <c r="J10771" s="5" t="s">
        <v>42</v>
      </c>
      <c r="K10771" s="5" t="s">
        <v>35</v>
      </c>
    </row>
    <row r="10772">
      <c r="A10772" s="4">
        <v>448.0</v>
      </c>
      <c r="B10772" s="5" t="s">
        <v>54571</v>
      </c>
      <c r="C10772" s="5" t="s">
        <v>54572</v>
      </c>
      <c r="D10772" s="6" t="s">
        <v>54573</v>
      </c>
      <c r="E10772" s="5" t="s">
        <v>24249</v>
      </c>
      <c r="F10772" s="5" t="s">
        <v>24249</v>
      </c>
      <c r="G10772" s="6" t="s">
        <v>54574</v>
      </c>
      <c r="H10772" s="5" t="s">
        <v>54575</v>
      </c>
      <c r="I10772" s="8" t="s">
        <v>54576</v>
      </c>
      <c r="J10772" s="5" t="s">
        <v>42</v>
      </c>
      <c r="K10772" s="5" t="s">
        <v>1086</v>
      </c>
    </row>
    <row r="10773">
      <c r="A10773" s="4">
        <v>447.0</v>
      </c>
      <c r="B10773" s="5" t="s">
        <v>54577</v>
      </c>
      <c r="C10773" s="5" t="s">
        <v>54578</v>
      </c>
      <c r="D10773" s="6" t="s">
        <v>54579</v>
      </c>
      <c r="E10773" s="5" t="s">
        <v>24249</v>
      </c>
      <c r="F10773" s="5" t="s">
        <v>24249</v>
      </c>
      <c r="G10773" s="6" t="s">
        <v>54580</v>
      </c>
      <c r="H10773" s="5" t="s">
        <v>54581</v>
      </c>
      <c r="I10773" s="8" t="s">
        <v>54582</v>
      </c>
      <c r="J10773" s="5" t="s">
        <v>51</v>
      </c>
      <c r="K10773" s="5" t="s">
        <v>7529</v>
      </c>
    </row>
    <row r="10774">
      <c r="A10774" s="4">
        <v>446.0</v>
      </c>
      <c r="B10774" s="5" t="s">
        <v>54583</v>
      </c>
      <c r="C10774" s="5" t="s">
        <v>54584</v>
      </c>
      <c r="D10774" s="6" t="s">
        <v>54585</v>
      </c>
      <c r="E10774" s="5" t="s">
        <v>24249</v>
      </c>
      <c r="F10774" s="5" t="s">
        <v>24249</v>
      </c>
      <c r="G10774" s="6" t="s">
        <v>54580</v>
      </c>
      <c r="H10774" s="5" t="s">
        <v>54581</v>
      </c>
      <c r="I10774" s="8" t="s">
        <v>54586</v>
      </c>
      <c r="J10774" s="5" t="s">
        <v>42</v>
      </c>
      <c r="K10774" s="5" t="s">
        <v>7529</v>
      </c>
    </row>
    <row r="10775">
      <c r="A10775" s="26">
        <v>445.0</v>
      </c>
      <c r="B10775" s="26" t="s">
        <v>26655</v>
      </c>
      <c r="C10775" s="26" t="s">
        <v>54587</v>
      </c>
      <c r="D10775" s="27">
        <v>28053.0</v>
      </c>
      <c r="E10775" s="26" t="s">
        <v>24249</v>
      </c>
      <c r="F10775" s="26" t="s">
        <v>24249</v>
      </c>
      <c r="G10775" s="6" t="s">
        <v>54588</v>
      </c>
      <c r="H10775" s="25" t="s">
        <v>54589</v>
      </c>
      <c r="I10775" s="13" t="s">
        <v>26660</v>
      </c>
      <c r="J10775" s="5" t="s">
        <v>93</v>
      </c>
      <c r="K10775" s="5" t="s">
        <v>17291</v>
      </c>
    </row>
    <row r="10776">
      <c r="A10776" s="26">
        <v>444.0</v>
      </c>
      <c r="B10776" s="26" t="s">
        <v>54590</v>
      </c>
      <c r="C10776" s="26" t="s">
        <v>54591</v>
      </c>
      <c r="D10776" s="27">
        <v>28021.0</v>
      </c>
      <c r="E10776" s="26" t="s">
        <v>24249</v>
      </c>
      <c r="F10776" s="26" t="s">
        <v>24249</v>
      </c>
      <c r="G10776" s="6" t="s">
        <v>54592</v>
      </c>
      <c r="H10776" s="25" t="s">
        <v>54593</v>
      </c>
      <c r="I10776" s="15" t="s">
        <v>54594</v>
      </c>
      <c r="J10776" s="5" t="s">
        <v>93</v>
      </c>
      <c r="K10776" s="4" t="s">
        <v>42</v>
      </c>
    </row>
    <row r="10777">
      <c r="A10777" s="4">
        <v>443.0</v>
      </c>
      <c r="B10777" s="5" t="s">
        <v>54595</v>
      </c>
      <c r="C10777" s="5" t="s">
        <v>54596</v>
      </c>
      <c r="D10777" s="6" t="s">
        <v>54597</v>
      </c>
      <c r="E10777" s="5" t="s">
        <v>54598</v>
      </c>
      <c r="F10777" s="5" t="s">
        <v>24249</v>
      </c>
      <c r="G10777" s="6" t="s">
        <v>54599</v>
      </c>
      <c r="H10777" s="5" t="s">
        <v>54600</v>
      </c>
      <c r="I10777" s="8" t="s">
        <v>54601</v>
      </c>
      <c r="J10777" s="5" t="s">
        <v>108</v>
      </c>
      <c r="K10777" s="5" t="s">
        <v>381</v>
      </c>
    </row>
    <row r="10778">
      <c r="A10778" s="4">
        <v>442.0</v>
      </c>
      <c r="B10778" s="5" t="s">
        <v>54602</v>
      </c>
      <c r="C10778" s="5" t="s">
        <v>54603</v>
      </c>
      <c r="D10778" s="6" t="s">
        <v>54604</v>
      </c>
      <c r="E10778" s="5" t="s">
        <v>54605</v>
      </c>
      <c r="F10778" s="5" t="s">
        <v>24249</v>
      </c>
      <c r="G10778" s="6" t="s">
        <v>54606</v>
      </c>
      <c r="H10778" s="5" t="s">
        <v>54607</v>
      </c>
      <c r="I10778" s="8" t="s">
        <v>2923</v>
      </c>
      <c r="J10778" s="5" t="s">
        <v>93</v>
      </c>
      <c r="K10778" s="5" t="s">
        <v>5408</v>
      </c>
    </row>
    <row r="10779">
      <c r="A10779" s="26">
        <v>441.0</v>
      </c>
      <c r="B10779" s="26" t="s">
        <v>54608</v>
      </c>
      <c r="C10779" s="26" t="s">
        <v>54609</v>
      </c>
      <c r="D10779" s="27">
        <v>28232.0</v>
      </c>
      <c r="E10779" s="26" t="s">
        <v>53856</v>
      </c>
      <c r="F10779" s="26" t="s">
        <v>24249</v>
      </c>
      <c r="G10779" s="6" t="s">
        <v>54610</v>
      </c>
      <c r="H10779" s="25" t="s">
        <v>54611</v>
      </c>
      <c r="I10779" s="13" t="s">
        <v>54612</v>
      </c>
      <c r="J10779" s="5" t="s">
        <v>18</v>
      </c>
      <c r="K10779" s="5" t="s">
        <v>975</v>
      </c>
    </row>
    <row r="10780">
      <c r="A10780" s="26">
        <v>440.0</v>
      </c>
      <c r="B10780" s="26" t="s">
        <v>30391</v>
      </c>
      <c r="C10780" s="26" t="s">
        <v>54613</v>
      </c>
      <c r="D10780" s="27">
        <v>28014.0</v>
      </c>
      <c r="E10780" s="26" t="s">
        <v>24249</v>
      </c>
      <c r="F10780" s="26" t="s">
        <v>24249</v>
      </c>
      <c r="G10780" s="6" t="s">
        <v>54614</v>
      </c>
      <c r="H10780" s="25" t="s">
        <v>54615</v>
      </c>
      <c r="I10780" s="15" t="s">
        <v>41</v>
      </c>
      <c r="J10780" s="5" t="s">
        <v>51</v>
      </c>
      <c r="K10780" s="4" t="s">
        <v>42</v>
      </c>
    </row>
    <row r="10781">
      <c r="A10781" s="26">
        <v>439.0</v>
      </c>
      <c r="B10781" s="26" t="s">
        <v>49148</v>
      </c>
      <c r="C10781" s="26" t="s">
        <v>54616</v>
      </c>
      <c r="D10781" s="27">
        <v>28941.0</v>
      </c>
      <c r="E10781" s="26" t="s">
        <v>53731</v>
      </c>
      <c r="F10781" s="26" t="s">
        <v>24249</v>
      </c>
      <c r="G10781" s="6" t="s">
        <v>54617</v>
      </c>
      <c r="H10781" s="25" t="s">
        <v>54618</v>
      </c>
      <c r="I10781" s="13" t="s">
        <v>54619</v>
      </c>
      <c r="J10781" s="5" t="s">
        <v>42</v>
      </c>
      <c r="K10781" s="5" t="s">
        <v>6308</v>
      </c>
    </row>
    <row r="10782">
      <c r="A10782" s="4">
        <v>438.0</v>
      </c>
      <c r="B10782" s="5" t="s">
        <v>54620</v>
      </c>
      <c r="C10782" s="5" t="s">
        <v>54621</v>
      </c>
      <c r="D10782" s="6" t="s">
        <v>53749</v>
      </c>
      <c r="E10782" s="5" t="s">
        <v>53700</v>
      </c>
      <c r="F10782" s="5" t="s">
        <v>24249</v>
      </c>
      <c r="G10782" s="6" t="s">
        <v>54622</v>
      </c>
      <c r="H10782" s="5" t="s">
        <v>35552</v>
      </c>
      <c r="I10782" s="8" t="s">
        <v>54623</v>
      </c>
      <c r="J10782" s="5" t="s">
        <v>42</v>
      </c>
      <c r="K10782" s="5" t="s">
        <v>1210</v>
      </c>
    </row>
    <row r="10783">
      <c r="A10783" s="4">
        <v>437.0</v>
      </c>
      <c r="B10783" s="5" t="s">
        <v>54624</v>
      </c>
      <c r="C10783" s="5" t="s">
        <v>54625</v>
      </c>
      <c r="D10783" s="6" t="s">
        <v>53982</v>
      </c>
      <c r="E10783" s="5" t="s">
        <v>53738</v>
      </c>
      <c r="F10783" s="5" t="s">
        <v>24249</v>
      </c>
      <c r="G10783" s="6" t="s">
        <v>54626</v>
      </c>
      <c r="H10783" s="5" t="s">
        <v>54627</v>
      </c>
      <c r="I10783" s="8" t="s">
        <v>41</v>
      </c>
      <c r="J10783" s="5" t="s">
        <v>18</v>
      </c>
      <c r="K10783" s="5" t="s">
        <v>4672</v>
      </c>
    </row>
    <row r="10784">
      <c r="A10784" s="4">
        <v>436.0</v>
      </c>
      <c r="B10784" s="5" t="s">
        <v>54628</v>
      </c>
      <c r="C10784" s="5" t="s">
        <v>54629</v>
      </c>
      <c r="D10784" s="6" t="s">
        <v>54630</v>
      </c>
      <c r="E10784" s="5" t="s">
        <v>24249</v>
      </c>
      <c r="F10784" s="5" t="s">
        <v>24249</v>
      </c>
      <c r="G10784" s="6" t="s">
        <v>54631</v>
      </c>
      <c r="H10784" s="5" t="s">
        <v>54632</v>
      </c>
      <c r="I10784" s="8" t="s">
        <v>54633</v>
      </c>
      <c r="J10784" s="5" t="s">
        <v>18</v>
      </c>
      <c r="K10784" s="5" t="s">
        <v>2683</v>
      </c>
    </row>
    <row r="10785">
      <c r="A10785" s="26">
        <v>435.0</v>
      </c>
      <c r="B10785" s="26" t="s">
        <v>54634</v>
      </c>
      <c r="C10785" s="26" t="s">
        <v>8768</v>
      </c>
      <c r="D10785" s="27">
        <v>28012.0</v>
      </c>
      <c r="E10785" s="26" t="s">
        <v>24249</v>
      </c>
      <c r="F10785" s="26" t="s">
        <v>24249</v>
      </c>
      <c r="G10785" s="6" t="s">
        <v>54635</v>
      </c>
      <c r="H10785" s="25" t="s">
        <v>54636</v>
      </c>
      <c r="I10785" s="13" t="s">
        <v>54637</v>
      </c>
      <c r="J10785" s="5" t="s">
        <v>42</v>
      </c>
      <c r="K10785" s="5" t="s">
        <v>16674</v>
      </c>
    </row>
    <row r="10786">
      <c r="A10786" s="4">
        <v>434.0</v>
      </c>
      <c r="B10786" s="5" t="s">
        <v>54638</v>
      </c>
      <c r="C10786" s="5" t="s">
        <v>54639</v>
      </c>
      <c r="D10786" s="6" t="s">
        <v>54640</v>
      </c>
      <c r="E10786" s="5" t="s">
        <v>24249</v>
      </c>
      <c r="F10786" s="5" t="s">
        <v>24249</v>
      </c>
      <c r="G10786" s="6" t="s">
        <v>54641</v>
      </c>
      <c r="H10786" s="5" t="s">
        <v>54642</v>
      </c>
      <c r="I10786" s="8" t="s">
        <v>54643</v>
      </c>
      <c r="J10786" s="5" t="s">
        <v>108</v>
      </c>
      <c r="K10786" s="5" t="s">
        <v>54644</v>
      </c>
    </row>
    <row r="10787">
      <c r="A10787" s="4">
        <v>433.0</v>
      </c>
      <c r="B10787" s="5" t="s">
        <v>54645</v>
      </c>
      <c r="C10787" s="5" t="s">
        <v>54646</v>
      </c>
      <c r="D10787" s="6" t="s">
        <v>54285</v>
      </c>
      <c r="E10787" s="5" t="s">
        <v>24249</v>
      </c>
      <c r="F10787" s="5" t="s">
        <v>24249</v>
      </c>
      <c r="G10787" s="6" t="s">
        <v>54647</v>
      </c>
      <c r="H10787" s="5" t="s">
        <v>54648</v>
      </c>
      <c r="I10787" s="8" t="s">
        <v>45756</v>
      </c>
      <c r="J10787" s="5" t="s">
        <v>18</v>
      </c>
      <c r="K10787" s="5" t="s">
        <v>17078</v>
      </c>
    </row>
    <row r="10788">
      <c r="A10788" s="4">
        <v>432.0</v>
      </c>
      <c r="B10788" s="5" t="s">
        <v>54649</v>
      </c>
      <c r="C10788" s="5" t="s">
        <v>54650</v>
      </c>
      <c r="D10788" s="6" t="s">
        <v>53616</v>
      </c>
      <c r="E10788" s="5" t="s">
        <v>24249</v>
      </c>
      <c r="F10788" s="5" t="s">
        <v>24249</v>
      </c>
      <c r="G10788" s="6" t="s">
        <v>54651</v>
      </c>
      <c r="H10788" s="5" t="s">
        <v>54652</v>
      </c>
      <c r="I10788" s="9" t="s">
        <v>54653</v>
      </c>
      <c r="J10788" s="5" t="s">
        <v>108</v>
      </c>
      <c r="K10788" s="5" t="s">
        <v>1050</v>
      </c>
    </row>
    <row r="10789">
      <c r="A10789" s="26">
        <v>431.0</v>
      </c>
      <c r="B10789" s="26" t="s">
        <v>54654</v>
      </c>
      <c r="C10789" s="26" t="s">
        <v>54655</v>
      </c>
      <c r="D10789" s="27">
        <v>28020.0</v>
      </c>
      <c r="E10789" s="26" t="s">
        <v>24249</v>
      </c>
      <c r="F10789" s="26" t="s">
        <v>24249</v>
      </c>
      <c r="G10789" s="6" t="s">
        <v>54656</v>
      </c>
      <c r="H10789" s="25" t="s">
        <v>54657</v>
      </c>
      <c r="I10789" s="8" t="str">
        <f t="shared" ref="I10789:I10790" si="142">LOWER(SUBSTITUTE(SUBSTITUTE(SUBSTITUTE(SUBSTITUTE(SUBSTITUTE(SUBSTITUTE(SUBSTITUTE(B10789,"S.L.",""),"SL",""),"S.A.",""),"SA","")," ",""),".",""),",",""))&amp;".com"</f>
        <v>holidayinnmadridbernabeu.com</v>
      </c>
      <c r="J10789" s="5" t="s">
        <v>108</v>
      </c>
      <c r="K10789" s="5" t="s">
        <v>16142</v>
      </c>
    </row>
    <row r="10790">
      <c r="A10790" s="26">
        <v>430.0</v>
      </c>
      <c r="B10790" s="26" t="s">
        <v>54658</v>
      </c>
      <c r="C10790" s="26" t="s">
        <v>54659</v>
      </c>
      <c r="D10790" s="27">
        <v>28020.0</v>
      </c>
      <c r="E10790" s="26" t="s">
        <v>24249</v>
      </c>
      <c r="F10790" s="26" t="s">
        <v>24249</v>
      </c>
      <c r="G10790" s="6" t="s">
        <v>54656</v>
      </c>
      <c r="H10790" s="25" t="s">
        <v>54657</v>
      </c>
      <c r="I10790" s="8" t="str">
        <f t="shared" si="142"/>
        <v>holidayinnmadrid.com</v>
      </c>
      <c r="J10790" s="5" t="s">
        <v>51</v>
      </c>
      <c r="K10790" s="5" t="s">
        <v>54660</v>
      </c>
    </row>
    <row r="10791">
      <c r="A10791" s="4">
        <v>429.0</v>
      </c>
      <c r="B10791" s="5" t="s">
        <v>54661</v>
      </c>
      <c r="C10791" s="5" t="s">
        <v>54662</v>
      </c>
      <c r="D10791" s="6" t="s">
        <v>53314</v>
      </c>
      <c r="E10791" s="5" t="s">
        <v>24249</v>
      </c>
      <c r="F10791" s="5" t="s">
        <v>24249</v>
      </c>
      <c r="G10791" s="6" t="s">
        <v>54663</v>
      </c>
      <c r="H10791" s="5" t="s">
        <v>9703</v>
      </c>
      <c r="I10791" s="11" t="s">
        <v>54664</v>
      </c>
      <c r="J10791" s="5" t="s">
        <v>42</v>
      </c>
      <c r="K10791" s="4" t="s">
        <v>42</v>
      </c>
    </row>
    <row r="10792">
      <c r="A10792" s="4">
        <v>428.0</v>
      </c>
      <c r="B10792" s="5" t="s">
        <v>54665</v>
      </c>
      <c r="C10792" s="5" t="s">
        <v>54666</v>
      </c>
      <c r="D10792" s="6" t="s">
        <v>53314</v>
      </c>
      <c r="E10792" s="5" t="s">
        <v>24249</v>
      </c>
      <c r="F10792" s="5" t="s">
        <v>24249</v>
      </c>
      <c r="G10792" s="6" t="s">
        <v>54667</v>
      </c>
      <c r="H10792" s="5" t="s">
        <v>54668</v>
      </c>
      <c r="I10792" s="8" t="s">
        <v>54669</v>
      </c>
      <c r="J10792" s="5" t="s">
        <v>42</v>
      </c>
      <c r="K10792" s="5" t="s">
        <v>2201</v>
      </c>
    </row>
    <row r="10793">
      <c r="A10793" s="26">
        <v>427.0</v>
      </c>
      <c r="B10793" s="26" t="s">
        <v>54670</v>
      </c>
      <c r="C10793" s="26" t="s">
        <v>54671</v>
      </c>
      <c r="D10793" s="27">
        <v>28046.0</v>
      </c>
      <c r="E10793" s="26" t="s">
        <v>24249</v>
      </c>
      <c r="F10793" s="26" t="s">
        <v>24249</v>
      </c>
      <c r="G10793" s="6" t="s">
        <v>54672</v>
      </c>
      <c r="H10793" s="25" t="s">
        <v>54673</v>
      </c>
      <c r="I10793" s="13" t="s">
        <v>54674</v>
      </c>
      <c r="J10793" s="5" t="s">
        <v>93</v>
      </c>
      <c r="K10793" s="5" t="s">
        <v>16148</v>
      </c>
    </row>
    <row r="10794">
      <c r="A10794" s="4">
        <v>426.0</v>
      </c>
      <c r="B10794" s="5" t="s">
        <v>54675</v>
      </c>
      <c r="C10794" s="5" t="s">
        <v>54676</v>
      </c>
      <c r="D10794" s="6" t="s">
        <v>53666</v>
      </c>
      <c r="E10794" s="5" t="s">
        <v>24249</v>
      </c>
      <c r="F10794" s="5" t="s">
        <v>24249</v>
      </c>
      <c r="G10794" s="6" t="s">
        <v>54677</v>
      </c>
      <c r="H10794" s="5" t="s">
        <v>30179</v>
      </c>
      <c r="I10794" s="8" t="s">
        <v>54678</v>
      </c>
      <c r="J10794" s="5" t="s">
        <v>42</v>
      </c>
      <c r="K10794" s="5" t="s">
        <v>10391</v>
      </c>
    </row>
    <row r="10795">
      <c r="A10795" s="4">
        <v>425.0</v>
      </c>
      <c r="B10795" s="5" t="s">
        <v>54679</v>
      </c>
      <c r="C10795" s="5" t="s">
        <v>54680</v>
      </c>
      <c r="D10795" s="6" t="s">
        <v>53314</v>
      </c>
      <c r="E10795" s="5" t="s">
        <v>24249</v>
      </c>
      <c r="F10795" s="5" t="s">
        <v>24249</v>
      </c>
      <c r="G10795" s="6" t="s">
        <v>54681</v>
      </c>
      <c r="H10795" s="5" t="s">
        <v>54682</v>
      </c>
      <c r="I10795" s="8" t="s">
        <v>54683</v>
      </c>
      <c r="J10795" s="5" t="s">
        <v>108</v>
      </c>
      <c r="K10795" s="5" t="s">
        <v>375</v>
      </c>
    </row>
    <row r="10796">
      <c r="A10796" s="4">
        <v>424.0</v>
      </c>
      <c r="B10796" s="5" t="s">
        <v>54684</v>
      </c>
      <c r="C10796" s="5" t="s">
        <v>54685</v>
      </c>
      <c r="D10796" s="6" t="s">
        <v>53666</v>
      </c>
      <c r="E10796" s="5" t="s">
        <v>24249</v>
      </c>
      <c r="F10796" s="5" t="s">
        <v>24249</v>
      </c>
      <c r="G10796" s="6" t="s">
        <v>54686</v>
      </c>
      <c r="H10796" s="5" t="s">
        <v>54687</v>
      </c>
      <c r="I10796" s="8" t="s">
        <v>54688</v>
      </c>
      <c r="J10796" s="5" t="s">
        <v>108</v>
      </c>
      <c r="K10796" s="5" t="s">
        <v>1410</v>
      </c>
    </row>
    <row r="10797">
      <c r="A10797" s="26">
        <v>423.0</v>
      </c>
      <c r="B10797" s="26" t="s">
        <v>54689</v>
      </c>
      <c r="C10797" s="26" t="s">
        <v>54690</v>
      </c>
      <c r="D10797" s="27">
        <v>28010.0</v>
      </c>
      <c r="E10797" s="26" t="s">
        <v>24249</v>
      </c>
      <c r="F10797" s="26" t="s">
        <v>24249</v>
      </c>
      <c r="G10797" s="6" t="s">
        <v>54691</v>
      </c>
      <c r="H10797" s="25" t="s">
        <v>54692</v>
      </c>
      <c r="I10797" s="13" t="s">
        <v>54693</v>
      </c>
      <c r="J10797" s="5" t="s">
        <v>18</v>
      </c>
      <c r="K10797" s="5" t="s">
        <v>16597</v>
      </c>
    </row>
    <row r="10798">
      <c r="A10798" s="4">
        <v>422.0</v>
      </c>
      <c r="B10798" s="5" t="s">
        <v>54694</v>
      </c>
      <c r="C10798" s="5" t="s">
        <v>54695</v>
      </c>
      <c r="D10798" s="6" t="s">
        <v>53050</v>
      </c>
      <c r="E10798" s="5" t="s">
        <v>24249</v>
      </c>
      <c r="F10798" s="5" t="s">
        <v>24249</v>
      </c>
      <c r="G10798" s="6" t="s">
        <v>54696</v>
      </c>
      <c r="H10798" s="5" t="s">
        <v>54697</v>
      </c>
      <c r="I10798" s="8" t="s">
        <v>54698</v>
      </c>
      <c r="J10798" s="5" t="s">
        <v>463</v>
      </c>
      <c r="K10798" s="5" t="s">
        <v>2119</v>
      </c>
    </row>
    <row r="10799">
      <c r="A10799" s="4">
        <v>421.0</v>
      </c>
      <c r="B10799" s="5" t="s">
        <v>54699</v>
      </c>
      <c r="C10799" s="5" t="s">
        <v>54700</v>
      </c>
      <c r="D10799" s="6" t="s">
        <v>47978</v>
      </c>
      <c r="E10799" s="5" t="s">
        <v>47979</v>
      </c>
      <c r="F10799" s="5" t="s">
        <v>47980</v>
      </c>
      <c r="G10799" s="6" t="s">
        <v>54701</v>
      </c>
      <c r="H10799" s="5" t="s">
        <v>49806</v>
      </c>
      <c r="I10799" s="8" t="s">
        <v>54702</v>
      </c>
      <c r="J10799" s="5" t="s">
        <v>108</v>
      </c>
      <c r="K10799" s="4" t="s">
        <v>42</v>
      </c>
    </row>
    <row r="10800">
      <c r="A10800" s="4">
        <v>420.0</v>
      </c>
      <c r="B10800" s="5" t="s">
        <v>54703</v>
      </c>
      <c r="C10800" s="5" t="s">
        <v>54704</v>
      </c>
      <c r="D10800" s="6" t="s">
        <v>53582</v>
      </c>
      <c r="E10800" s="5" t="s">
        <v>24249</v>
      </c>
      <c r="F10800" s="5" t="s">
        <v>24249</v>
      </c>
      <c r="G10800" s="6" t="s">
        <v>54705</v>
      </c>
      <c r="H10800" s="5" t="s">
        <v>54706</v>
      </c>
      <c r="I10800" s="8" t="s">
        <v>44771</v>
      </c>
      <c r="J10800" s="5" t="s">
        <v>93</v>
      </c>
      <c r="K10800" s="5" t="s">
        <v>7770</v>
      </c>
    </row>
    <row r="10801">
      <c r="A10801" s="26">
        <v>419.0</v>
      </c>
      <c r="B10801" s="26" t="s">
        <v>54707</v>
      </c>
      <c r="C10801" s="26" t="s">
        <v>54708</v>
      </c>
      <c r="D10801" s="27">
        <v>28010.0</v>
      </c>
      <c r="E10801" s="26" t="s">
        <v>24249</v>
      </c>
      <c r="F10801" s="26" t="s">
        <v>24249</v>
      </c>
      <c r="G10801" s="6" t="s">
        <v>54709</v>
      </c>
      <c r="H10801" s="25" t="s">
        <v>54710</v>
      </c>
      <c r="I10801" s="13" t="s">
        <v>54711</v>
      </c>
      <c r="J10801" s="5" t="s">
        <v>42</v>
      </c>
      <c r="K10801" s="4" t="s">
        <v>42</v>
      </c>
    </row>
    <row r="10802">
      <c r="A10802" s="26">
        <v>418.0</v>
      </c>
      <c r="B10802" s="26" t="s">
        <v>54712</v>
      </c>
      <c r="C10802" s="26" t="s">
        <v>54713</v>
      </c>
      <c r="D10802" s="27">
        <v>28010.0</v>
      </c>
      <c r="E10802" s="26" t="s">
        <v>24249</v>
      </c>
      <c r="F10802" s="26" t="s">
        <v>24249</v>
      </c>
      <c r="G10802" s="6" t="s">
        <v>54714</v>
      </c>
      <c r="H10802" s="25" t="s">
        <v>54715</v>
      </c>
      <c r="I10802" s="15" t="s">
        <v>54716</v>
      </c>
      <c r="J10802" s="5" t="s">
        <v>42</v>
      </c>
      <c r="K10802" s="5" t="s">
        <v>975</v>
      </c>
    </row>
    <row r="10803">
      <c r="A10803" s="26">
        <v>417.0</v>
      </c>
      <c r="B10803" s="26" t="s">
        <v>54717</v>
      </c>
      <c r="C10803" s="26" t="s">
        <v>54718</v>
      </c>
      <c r="D10803" s="27">
        <v>28004.0</v>
      </c>
      <c r="E10803" s="26" t="s">
        <v>24249</v>
      </c>
      <c r="F10803" s="26" t="s">
        <v>24249</v>
      </c>
      <c r="G10803" s="6" t="s">
        <v>54719</v>
      </c>
      <c r="H10803" s="25" t="s">
        <v>54720</v>
      </c>
      <c r="I10803" s="13" t="s">
        <v>54721</v>
      </c>
      <c r="J10803" s="5" t="s">
        <v>108</v>
      </c>
      <c r="K10803" s="5" t="s">
        <v>4672</v>
      </c>
    </row>
    <row r="10804">
      <c r="A10804" s="4">
        <v>416.0</v>
      </c>
      <c r="B10804" s="5" t="s">
        <v>54722</v>
      </c>
      <c r="C10804" s="5" t="s">
        <v>54723</v>
      </c>
      <c r="D10804" s="6" t="s">
        <v>54724</v>
      </c>
      <c r="E10804" s="5" t="s">
        <v>24249</v>
      </c>
      <c r="F10804" s="5" t="s">
        <v>24249</v>
      </c>
      <c r="G10804" s="6" t="s">
        <v>54725</v>
      </c>
      <c r="H10804" s="5" t="s">
        <v>54726</v>
      </c>
      <c r="I10804" s="8" t="s">
        <v>54727</v>
      </c>
      <c r="J10804" s="5" t="s">
        <v>18</v>
      </c>
      <c r="K10804" s="5" t="s">
        <v>13806</v>
      </c>
    </row>
    <row r="10805">
      <c r="A10805" s="4">
        <v>415.0</v>
      </c>
      <c r="B10805" s="5" t="s">
        <v>54728</v>
      </c>
      <c r="C10805" s="5" t="s">
        <v>54729</v>
      </c>
      <c r="D10805" s="6" t="s">
        <v>53050</v>
      </c>
      <c r="E10805" s="5" t="s">
        <v>24249</v>
      </c>
      <c r="F10805" s="5" t="s">
        <v>24249</v>
      </c>
      <c r="G10805" s="6" t="s">
        <v>54730</v>
      </c>
      <c r="H10805" s="5" t="s">
        <v>54731</v>
      </c>
      <c r="I10805" s="8" t="s">
        <v>41</v>
      </c>
      <c r="J10805" s="5" t="s">
        <v>18</v>
      </c>
      <c r="K10805" s="5" t="s">
        <v>1446</v>
      </c>
    </row>
    <row r="10806">
      <c r="A10806" s="4">
        <v>414.0</v>
      </c>
      <c r="B10806" s="5" t="s">
        <v>54732</v>
      </c>
      <c r="C10806" s="5" t="s">
        <v>54733</v>
      </c>
      <c r="D10806" s="6" t="s">
        <v>53050</v>
      </c>
      <c r="E10806" s="5" t="s">
        <v>24249</v>
      </c>
      <c r="F10806" s="5" t="s">
        <v>24249</v>
      </c>
      <c r="G10806" s="6" t="s">
        <v>54734</v>
      </c>
      <c r="H10806" s="5" t="s">
        <v>54735</v>
      </c>
      <c r="I10806" s="8" t="s">
        <v>41</v>
      </c>
      <c r="J10806" s="5" t="s">
        <v>93</v>
      </c>
      <c r="K10806" s="5" t="s">
        <v>10307</v>
      </c>
    </row>
    <row r="10807">
      <c r="A10807" s="4">
        <v>413.0</v>
      </c>
      <c r="B10807" s="5" t="s">
        <v>54732</v>
      </c>
      <c r="C10807" s="5" t="s">
        <v>54736</v>
      </c>
      <c r="D10807" s="6" t="s">
        <v>53050</v>
      </c>
      <c r="E10807" s="5" t="s">
        <v>24249</v>
      </c>
      <c r="F10807" s="5" t="s">
        <v>24249</v>
      </c>
      <c r="G10807" s="6" t="s">
        <v>54737</v>
      </c>
      <c r="H10807" s="5" t="s">
        <v>54735</v>
      </c>
      <c r="I10807" s="8" t="s">
        <v>54727</v>
      </c>
      <c r="J10807" s="5" t="s">
        <v>93</v>
      </c>
      <c r="K10807" s="5" t="s">
        <v>14890</v>
      </c>
    </row>
    <row r="10808">
      <c r="A10808" s="4">
        <v>412.0</v>
      </c>
      <c r="B10808" s="5" t="s">
        <v>54738</v>
      </c>
      <c r="C10808" s="5" t="s">
        <v>54739</v>
      </c>
      <c r="D10808" s="6" t="s">
        <v>53050</v>
      </c>
      <c r="E10808" s="5" t="s">
        <v>24249</v>
      </c>
      <c r="F10808" s="5" t="s">
        <v>24249</v>
      </c>
      <c r="G10808" s="6" t="s">
        <v>54740</v>
      </c>
      <c r="H10808" s="5" t="s">
        <v>54741</v>
      </c>
      <c r="I10808" s="8" t="s">
        <v>54727</v>
      </c>
      <c r="J10808" s="5" t="s">
        <v>108</v>
      </c>
      <c r="K10808" s="5" t="s">
        <v>17677</v>
      </c>
    </row>
    <row r="10809">
      <c r="A10809" s="4">
        <v>411.0</v>
      </c>
      <c r="B10809" s="5" t="s">
        <v>54742</v>
      </c>
      <c r="C10809" s="5" t="s">
        <v>54743</v>
      </c>
      <c r="D10809" s="6" t="s">
        <v>53988</v>
      </c>
      <c r="E10809" s="5" t="s">
        <v>24249</v>
      </c>
      <c r="F10809" s="5" t="s">
        <v>24249</v>
      </c>
      <c r="G10809" s="6" t="s">
        <v>54744</v>
      </c>
      <c r="H10809" s="5" t="s">
        <v>54745</v>
      </c>
      <c r="I10809" s="8" t="s">
        <v>54746</v>
      </c>
      <c r="J10809" s="5" t="s">
        <v>108</v>
      </c>
      <c r="K10809" s="4" t="s">
        <v>42</v>
      </c>
    </row>
    <row r="10810">
      <c r="A10810" s="4">
        <v>410.0</v>
      </c>
      <c r="B10810" s="5" t="s">
        <v>54747</v>
      </c>
      <c r="C10810" s="5" t="s">
        <v>54748</v>
      </c>
      <c r="D10810" s="6" t="s">
        <v>53616</v>
      </c>
      <c r="E10810" s="5" t="s">
        <v>24249</v>
      </c>
      <c r="F10810" s="5" t="s">
        <v>24249</v>
      </c>
      <c r="G10810" s="6" t="s">
        <v>54749</v>
      </c>
      <c r="H10810" s="5" t="s">
        <v>54750</v>
      </c>
      <c r="I10810" s="8" t="s">
        <v>54751</v>
      </c>
      <c r="J10810" s="5" t="s">
        <v>42</v>
      </c>
      <c r="K10810" s="5" t="s">
        <v>3104</v>
      </c>
    </row>
    <row r="10811">
      <c r="A10811" s="4">
        <v>409.0</v>
      </c>
      <c r="B10811" s="5" t="s">
        <v>54752</v>
      </c>
      <c r="C10811" s="5" t="s">
        <v>54753</v>
      </c>
      <c r="D10811" s="6" t="s">
        <v>53324</v>
      </c>
      <c r="E10811" s="5" t="s">
        <v>24249</v>
      </c>
      <c r="F10811" s="5" t="s">
        <v>24249</v>
      </c>
      <c r="G10811" s="6" t="s">
        <v>54754</v>
      </c>
      <c r="H10811" s="5" t="s">
        <v>54755</v>
      </c>
      <c r="I10811" s="8" t="s">
        <v>17463</v>
      </c>
      <c r="J10811" s="5" t="s">
        <v>18</v>
      </c>
      <c r="K10811" s="4" t="s">
        <v>42</v>
      </c>
    </row>
    <row r="10812">
      <c r="A10812" s="4">
        <v>408.0</v>
      </c>
      <c r="B10812" s="5" t="s">
        <v>54756</v>
      </c>
      <c r="C10812" s="5" t="s">
        <v>54757</v>
      </c>
      <c r="D10812" s="6" t="s">
        <v>53511</v>
      </c>
      <c r="E10812" s="5" t="s">
        <v>24249</v>
      </c>
      <c r="F10812" s="5" t="s">
        <v>24249</v>
      </c>
      <c r="G10812" s="6" t="s">
        <v>54758</v>
      </c>
      <c r="H10812" s="5" t="s">
        <v>54759</v>
      </c>
      <c r="I10812" s="9" t="s">
        <v>54760</v>
      </c>
      <c r="J10812" s="5" t="s">
        <v>108</v>
      </c>
      <c r="K10812" s="5" t="s">
        <v>5641</v>
      </c>
    </row>
    <row r="10813">
      <c r="A10813" s="4">
        <v>407.0</v>
      </c>
      <c r="B10813" s="5" t="s">
        <v>54761</v>
      </c>
      <c r="C10813" s="5" t="s">
        <v>54762</v>
      </c>
      <c r="D10813" s="6" t="s">
        <v>53050</v>
      </c>
      <c r="E10813" s="5" t="s">
        <v>24249</v>
      </c>
      <c r="F10813" s="5" t="s">
        <v>24249</v>
      </c>
      <c r="G10813" s="6" t="s">
        <v>54763</v>
      </c>
      <c r="H10813" s="5" t="s">
        <v>54764</v>
      </c>
      <c r="I10813" s="9" t="s">
        <v>54765</v>
      </c>
      <c r="J10813" s="5" t="s">
        <v>42</v>
      </c>
      <c r="K10813" s="4" t="s">
        <v>42</v>
      </c>
    </row>
    <row r="10814">
      <c r="A10814" s="4">
        <v>406.0</v>
      </c>
      <c r="B10814" s="5" t="s">
        <v>54766</v>
      </c>
      <c r="C10814" s="5" t="s">
        <v>54767</v>
      </c>
      <c r="D10814" s="6" t="s">
        <v>53511</v>
      </c>
      <c r="E10814" s="5" t="s">
        <v>24249</v>
      </c>
      <c r="F10814" s="5" t="s">
        <v>24249</v>
      </c>
      <c r="G10814" s="6" t="s">
        <v>54768</v>
      </c>
      <c r="H10814" s="5" t="s">
        <v>54769</v>
      </c>
      <c r="I10814" s="8" t="s">
        <v>6307</v>
      </c>
      <c r="J10814" s="5" t="s">
        <v>93</v>
      </c>
      <c r="K10814" s="5" t="s">
        <v>8132</v>
      </c>
    </row>
    <row r="10815">
      <c r="A10815" s="4">
        <v>405.0</v>
      </c>
      <c r="B10815" s="5" t="s">
        <v>54770</v>
      </c>
      <c r="C10815" s="5" t="s">
        <v>54771</v>
      </c>
      <c r="D10815" s="6" t="s">
        <v>53511</v>
      </c>
      <c r="E10815" s="5" t="s">
        <v>24249</v>
      </c>
      <c r="F10815" s="5" t="s">
        <v>24249</v>
      </c>
      <c r="G10815" s="6" t="s">
        <v>54772</v>
      </c>
      <c r="H10815" s="5" t="s">
        <v>54773</v>
      </c>
      <c r="I10815" s="8" t="s">
        <v>21575</v>
      </c>
      <c r="J10815" s="5" t="s">
        <v>108</v>
      </c>
      <c r="K10815" s="5" t="s">
        <v>1014</v>
      </c>
    </row>
    <row r="10816">
      <c r="A10816" s="4">
        <v>404.0</v>
      </c>
      <c r="B10816" s="5" t="s">
        <v>54774</v>
      </c>
      <c r="C10816" s="5" t="s">
        <v>54775</v>
      </c>
      <c r="D10816" s="6" t="s">
        <v>53511</v>
      </c>
      <c r="E10816" s="5" t="s">
        <v>24249</v>
      </c>
      <c r="F10816" s="5" t="s">
        <v>24249</v>
      </c>
      <c r="G10816" s="6" t="s">
        <v>54776</v>
      </c>
      <c r="H10816" s="5" t="s">
        <v>54777</v>
      </c>
      <c r="I10816" s="8" t="s">
        <v>54778</v>
      </c>
      <c r="J10816" s="5" t="s">
        <v>42</v>
      </c>
      <c r="K10816" s="4" t="s">
        <v>42</v>
      </c>
    </row>
    <row r="10817">
      <c r="A10817" s="4">
        <v>403.0</v>
      </c>
      <c r="B10817" s="5" t="s">
        <v>54779</v>
      </c>
      <c r="C10817" s="5" t="s">
        <v>54780</v>
      </c>
      <c r="D10817" s="6" t="s">
        <v>54781</v>
      </c>
      <c r="E10817" s="5" t="s">
        <v>24249</v>
      </c>
      <c r="F10817" s="5" t="s">
        <v>24249</v>
      </c>
      <c r="G10817" s="6" t="s">
        <v>54782</v>
      </c>
      <c r="H10817" s="5" t="s">
        <v>54783</v>
      </c>
      <c r="I10817" s="8" t="s">
        <v>41</v>
      </c>
      <c r="J10817" s="5" t="s">
        <v>42</v>
      </c>
      <c r="K10817" s="5" t="s">
        <v>17038</v>
      </c>
    </row>
    <row r="10818">
      <c r="A10818" s="4">
        <v>402.0</v>
      </c>
      <c r="B10818" s="5" t="s">
        <v>54784</v>
      </c>
      <c r="C10818" s="5" t="s">
        <v>54785</v>
      </c>
      <c r="D10818" s="6" t="s">
        <v>54130</v>
      </c>
      <c r="E10818" s="5" t="s">
        <v>24249</v>
      </c>
      <c r="F10818" s="5" t="s">
        <v>24249</v>
      </c>
      <c r="G10818" s="6" t="s">
        <v>54786</v>
      </c>
      <c r="H10818" s="5" t="s">
        <v>54787</v>
      </c>
      <c r="I10818" s="8" t="s">
        <v>41</v>
      </c>
      <c r="J10818" s="5" t="s">
        <v>108</v>
      </c>
      <c r="K10818" s="5" t="s">
        <v>5641</v>
      </c>
    </row>
    <row r="10819">
      <c r="A10819" s="26">
        <v>401.0</v>
      </c>
      <c r="B10819" s="26" t="s">
        <v>54788</v>
      </c>
      <c r="C10819" s="26" t="s">
        <v>54789</v>
      </c>
      <c r="D10819" s="27">
        <v>28001.0</v>
      </c>
      <c r="E10819" s="26" t="s">
        <v>24249</v>
      </c>
      <c r="F10819" s="26" t="s">
        <v>24249</v>
      </c>
      <c r="G10819" s="6" t="s">
        <v>54790</v>
      </c>
      <c r="H10819" s="25" t="s">
        <v>54791</v>
      </c>
      <c r="I10819" s="15" t="s">
        <v>21575</v>
      </c>
      <c r="J10819" s="5" t="s">
        <v>93</v>
      </c>
      <c r="K10819" s="5" t="s">
        <v>7591</v>
      </c>
    </row>
    <row r="10820">
      <c r="A10820" s="26">
        <v>400.0</v>
      </c>
      <c r="B10820" s="26" t="s">
        <v>41093</v>
      </c>
      <c r="C10820" s="26" t="s">
        <v>54792</v>
      </c>
      <c r="D10820" s="27">
        <v>28014.0</v>
      </c>
      <c r="E10820" s="26" t="s">
        <v>24249</v>
      </c>
      <c r="F10820" s="26" t="s">
        <v>24249</v>
      </c>
      <c r="G10820" s="6" t="s">
        <v>54793</v>
      </c>
      <c r="H10820" s="25" t="s">
        <v>54794</v>
      </c>
      <c r="I10820" s="13" t="s">
        <v>54795</v>
      </c>
      <c r="J10820" s="5" t="s">
        <v>108</v>
      </c>
      <c r="K10820" s="5" t="s">
        <v>1685</v>
      </c>
    </row>
    <row r="10821">
      <c r="A10821" s="4">
        <v>399.0</v>
      </c>
      <c r="B10821" s="5" t="s">
        <v>54796</v>
      </c>
      <c r="C10821" s="5" t="s">
        <v>54797</v>
      </c>
      <c r="D10821" s="6" t="s">
        <v>53486</v>
      </c>
      <c r="E10821" s="5" t="s">
        <v>24249</v>
      </c>
      <c r="F10821" s="5" t="s">
        <v>24249</v>
      </c>
      <c r="G10821" s="6" t="s">
        <v>54798</v>
      </c>
      <c r="H10821" s="5" t="s">
        <v>54799</v>
      </c>
      <c r="I10821" s="8" t="s">
        <v>41</v>
      </c>
      <c r="J10821" s="5" t="s">
        <v>108</v>
      </c>
      <c r="K10821" s="5" t="s">
        <v>17791</v>
      </c>
    </row>
    <row r="10822">
      <c r="A10822" s="26">
        <v>398.0</v>
      </c>
      <c r="B10822" s="26" t="s">
        <v>54800</v>
      </c>
      <c r="C10822" s="26" t="s">
        <v>54801</v>
      </c>
      <c r="D10822" s="27">
        <v>28023.0</v>
      </c>
      <c r="E10822" s="26" t="s">
        <v>24249</v>
      </c>
      <c r="F10822" s="26" t="s">
        <v>24249</v>
      </c>
      <c r="G10822" s="6" t="s">
        <v>54802</v>
      </c>
      <c r="H10822" s="25" t="s">
        <v>54803</v>
      </c>
      <c r="I10822" s="15" t="s">
        <v>54804</v>
      </c>
      <c r="J10822" s="5" t="s">
        <v>42</v>
      </c>
      <c r="K10822" s="4" t="s">
        <v>42</v>
      </c>
    </row>
    <row r="10823">
      <c r="A10823" s="4">
        <v>397.0</v>
      </c>
      <c r="B10823" s="5" t="s">
        <v>54805</v>
      </c>
      <c r="C10823" s="5" t="s">
        <v>54806</v>
      </c>
      <c r="D10823" s="6" t="s">
        <v>53486</v>
      </c>
      <c r="E10823" s="5" t="s">
        <v>24249</v>
      </c>
      <c r="F10823" s="5" t="s">
        <v>24249</v>
      </c>
      <c r="G10823" s="6" t="s">
        <v>54807</v>
      </c>
      <c r="H10823" s="5" t="s">
        <v>54808</v>
      </c>
      <c r="I10823" s="8" t="s">
        <v>54809</v>
      </c>
      <c r="J10823" s="5" t="s">
        <v>42</v>
      </c>
      <c r="K10823" s="4" t="s">
        <v>42</v>
      </c>
    </row>
    <row r="10824">
      <c r="A10824" s="26">
        <v>396.0</v>
      </c>
      <c r="B10824" s="26" t="s">
        <v>54810</v>
      </c>
      <c r="C10824" s="26" t="s">
        <v>54811</v>
      </c>
      <c r="D10824" s="27">
        <v>28012.0</v>
      </c>
      <c r="E10824" s="26" t="s">
        <v>24249</v>
      </c>
      <c r="F10824" s="26" t="s">
        <v>24249</v>
      </c>
      <c r="G10824" s="6" t="s">
        <v>54812</v>
      </c>
      <c r="H10824" s="25" t="s">
        <v>54813</v>
      </c>
      <c r="I10824" s="13" t="s">
        <v>54814</v>
      </c>
      <c r="J10824" s="5" t="s">
        <v>42</v>
      </c>
      <c r="K10824" s="5" t="s">
        <v>294</v>
      </c>
    </row>
    <row r="10825">
      <c r="A10825" s="26">
        <v>395.0</v>
      </c>
      <c r="B10825" s="26" t="s">
        <v>54815</v>
      </c>
      <c r="C10825" s="26" t="s">
        <v>54816</v>
      </c>
      <c r="D10825" s="27">
        <v>28001.0</v>
      </c>
      <c r="E10825" s="26" t="s">
        <v>24249</v>
      </c>
      <c r="F10825" s="26" t="s">
        <v>24249</v>
      </c>
      <c r="G10825" s="6" t="s">
        <v>54817</v>
      </c>
      <c r="H10825" s="25" t="s">
        <v>54818</v>
      </c>
      <c r="I10825" s="15" t="s">
        <v>54819</v>
      </c>
      <c r="J10825" s="5" t="s">
        <v>51</v>
      </c>
      <c r="K10825" s="5" t="s">
        <v>754</v>
      </c>
    </row>
    <row r="10826">
      <c r="A10826" s="4">
        <v>394.0</v>
      </c>
      <c r="B10826" s="5" t="s">
        <v>54820</v>
      </c>
      <c r="C10826" s="5" t="s">
        <v>54821</v>
      </c>
      <c r="D10826" s="6" t="s">
        <v>53511</v>
      </c>
      <c r="E10826" s="5" t="s">
        <v>24249</v>
      </c>
      <c r="F10826" s="5" t="s">
        <v>24249</v>
      </c>
      <c r="G10826" s="6" t="s">
        <v>54822</v>
      </c>
      <c r="H10826" s="5" t="s">
        <v>54823</v>
      </c>
      <c r="I10826" s="8" t="s">
        <v>54824</v>
      </c>
      <c r="J10826" s="5" t="s">
        <v>108</v>
      </c>
      <c r="K10826" s="5" t="s">
        <v>2996</v>
      </c>
    </row>
    <row r="10827">
      <c r="A10827" s="4">
        <v>393.0</v>
      </c>
      <c r="B10827" s="5" t="s">
        <v>54825</v>
      </c>
      <c r="C10827" s="5" t="s">
        <v>54826</v>
      </c>
      <c r="D10827" s="6" t="s">
        <v>53627</v>
      </c>
      <c r="E10827" s="5" t="s">
        <v>24249</v>
      </c>
      <c r="F10827" s="5" t="s">
        <v>24249</v>
      </c>
      <c r="G10827" s="6" t="s">
        <v>54827</v>
      </c>
      <c r="H10827" s="5" t="s">
        <v>54828</v>
      </c>
      <c r="I10827" s="8" t="s">
        <v>8159</v>
      </c>
      <c r="J10827" s="5" t="s">
        <v>42</v>
      </c>
      <c r="K10827" s="5" t="s">
        <v>39079</v>
      </c>
    </row>
    <row r="10828">
      <c r="A10828" s="4">
        <v>392.0</v>
      </c>
      <c r="B10828" s="5" t="s">
        <v>54829</v>
      </c>
      <c r="C10828" s="5" t="s">
        <v>54830</v>
      </c>
      <c r="D10828" s="6" t="s">
        <v>53486</v>
      </c>
      <c r="E10828" s="5" t="s">
        <v>24249</v>
      </c>
      <c r="F10828" s="5" t="s">
        <v>24249</v>
      </c>
      <c r="G10828" s="6" t="s">
        <v>54831</v>
      </c>
      <c r="H10828" s="5" t="s">
        <v>54832</v>
      </c>
      <c r="I10828" s="8" t="s">
        <v>54833</v>
      </c>
      <c r="J10828" s="5" t="s">
        <v>108</v>
      </c>
      <c r="K10828" s="5" t="s">
        <v>1427</v>
      </c>
    </row>
    <row r="10829">
      <c r="A10829" s="4">
        <v>391.0</v>
      </c>
      <c r="B10829" s="5" t="s">
        <v>54834</v>
      </c>
      <c r="C10829" s="5" t="s">
        <v>54835</v>
      </c>
      <c r="D10829" s="6" t="s">
        <v>39759</v>
      </c>
      <c r="E10829" s="5" t="s">
        <v>24249</v>
      </c>
      <c r="F10829" s="5" t="s">
        <v>24249</v>
      </c>
      <c r="G10829" s="6" t="s">
        <v>54836</v>
      </c>
      <c r="H10829" s="5" t="s">
        <v>43939</v>
      </c>
      <c r="I10829" s="8" t="s">
        <v>13382</v>
      </c>
      <c r="J10829" s="5" t="s">
        <v>108</v>
      </c>
      <c r="K10829" s="5" t="s">
        <v>2201</v>
      </c>
    </row>
    <row r="10830">
      <c r="A10830" s="26">
        <v>390.0</v>
      </c>
      <c r="B10830" s="26" t="s">
        <v>21509</v>
      </c>
      <c r="C10830" s="26" t="s">
        <v>54837</v>
      </c>
      <c r="D10830" s="27">
        <v>28014.0</v>
      </c>
      <c r="E10830" s="26" t="s">
        <v>24249</v>
      </c>
      <c r="F10830" s="26" t="s">
        <v>24249</v>
      </c>
      <c r="G10830" s="6" t="s">
        <v>54838</v>
      </c>
      <c r="H10830" s="25" t="s">
        <v>54839</v>
      </c>
      <c r="I10830" s="13" t="s">
        <v>45652</v>
      </c>
      <c r="J10830" s="5" t="s">
        <v>108</v>
      </c>
      <c r="K10830" s="5" t="s">
        <v>1210</v>
      </c>
    </row>
    <row r="10831">
      <c r="A10831" s="4">
        <v>389.0</v>
      </c>
      <c r="B10831" s="5" t="s">
        <v>54840</v>
      </c>
      <c r="C10831" s="5" t="s">
        <v>54841</v>
      </c>
      <c r="D10831" s="6" t="s">
        <v>53486</v>
      </c>
      <c r="E10831" s="5" t="s">
        <v>24249</v>
      </c>
      <c r="F10831" s="5" t="s">
        <v>24249</v>
      </c>
      <c r="G10831" s="6" t="s">
        <v>54842</v>
      </c>
      <c r="H10831" s="5" t="s">
        <v>54843</v>
      </c>
      <c r="I10831" s="8" t="s">
        <v>54844</v>
      </c>
      <c r="J10831" s="5" t="s">
        <v>108</v>
      </c>
      <c r="K10831" s="4" t="s">
        <v>42</v>
      </c>
    </row>
    <row r="10832">
      <c r="A10832" s="4">
        <v>388.0</v>
      </c>
      <c r="B10832" s="5" t="s">
        <v>54845</v>
      </c>
      <c r="C10832" s="5" t="s">
        <v>54193</v>
      </c>
      <c r="D10832" s="6" t="s">
        <v>53303</v>
      </c>
      <c r="E10832" s="5" t="s">
        <v>24249</v>
      </c>
      <c r="F10832" s="5" t="s">
        <v>24249</v>
      </c>
      <c r="G10832" s="6" t="s">
        <v>54846</v>
      </c>
      <c r="H10832" s="5" t="s">
        <v>54847</v>
      </c>
      <c r="I10832" s="9" t="s">
        <v>54848</v>
      </c>
      <c r="J10832" s="5" t="s">
        <v>108</v>
      </c>
      <c r="K10832" s="5" t="s">
        <v>5641</v>
      </c>
    </row>
    <row r="10833">
      <c r="A10833" s="4">
        <v>387.0</v>
      </c>
      <c r="B10833" s="5" t="s">
        <v>54849</v>
      </c>
      <c r="C10833" s="5" t="s">
        <v>54850</v>
      </c>
      <c r="D10833" s="6" t="s">
        <v>53486</v>
      </c>
      <c r="E10833" s="5" t="s">
        <v>24249</v>
      </c>
      <c r="F10833" s="5" t="s">
        <v>24249</v>
      </c>
      <c r="G10833" s="6" t="s">
        <v>54851</v>
      </c>
      <c r="H10833" s="5" t="s">
        <v>54213</v>
      </c>
      <c r="I10833" s="8" t="s">
        <v>54298</v>
      </c>
      <c r="J10833" s="5" t="s">
        <v>108</v>
      </c>
      <c r="K10833" s="5" t="s">
        <v>212</v>
      </c>
    </row>
    <row r="10834">
      <c r="A10834" s="4">
        <v>386.0</v>
      </c>
      <c r="B10834" s="5" t="s">
        <v>54852</v>
      </c>
      <c r="C10834" s="5" t="s">
        <v>54853</v>
      </c>
      <c r="D10834" s="6" t="s">
        <v>53588</v>
      </c>
      <c r="E10834" s="5" t="s">
        <v>24249</v>
      </c>
      <c r="F10834" s="5" t="s">
        <v>24249</v>
      </c>
      <c r="G10834" s="6" t="s">
        <v>54854</v>
      </c>
      <c r="H10834" s="5" t="s">
        <v>54855</v>
      </c>
      <c r="I10834" s="9" t="s">
        <v>54856</v>
      </c>
      <c r="J10834" s="5" t="s">
        <v>108</v>
      </c>
      <c r="K10834" s="4" t="s">
        <v>42</v>
      </c>
    </row>
    <row r="10835">
      <c r="A10835" s="4">
        <v>385.0</v>
      </c>
      <c r="B10835" s="5" t="s">
        <v>54857</v>
      </c>
      <c r="C10835" s="5" t="s">
        <v>54858</v>
      </c>
      <c r="D10835" s="6" t="s">
        <v>53324</v>
      </c>
      <c r="E10835" s="5" t="s">
        <v>24249</v>
      </c>
      <c r="F10835" s="5" t="s">
        <v>24249</v>
      </c>
      <c r="G10835" s="6" t="s">
        <v>54859</v>
      </c>
      <c r="H10835" s="5" t="s">
        <v>54860</v>
      </c>
      <c r="I10835" s="8" t="s">
        <v>54861</v>
      </c>
      <c r="J10835" s="5" t="s">
        <v>42</v>
      </c>
      <c r="K10835" s="5" t="s">
        <v>3415</v>
      </c>
    </row>
    <row r="10836">
      <c r="A10836" s="4">
        <v>384.0</v>
      </c>
      <c r="B10836" s="5" t="s">
        <v>54862</v>
      </c>
      <c r="C10836" s="5" t="s">
        <v>54863</v>
      </c>
      <c r="D10836" s="6" t="s">
        <v>53627</v>
      </c>
      <c r="E10836" s="5" t="s">
        <v>24249</v>
      </c>
      <c r="F10836" s="5" t="s">
        <v>24249</v>
      </c>
      <c r="G10836" s="6" t="s">
        <v>54864</v>
      </c>
      <c r="H10836" s="5" t="s">
        <v>54865</v>
      </c>
      <c r="I10836" s="8" t="s">
        <v>54866</v>
      </c>
      <c r="J10836" s="5" t="s">
        <v>42</v>
      </c>
      <c r="K10836" s="5" t="s">
        <v>1144</v>
      </c>
    </row>
    <row r="10837">
      <c r="A10837" s="4">
        <v>383.0</v>
      </c>
      <c r="B10837" s="5" t="s">
        <v>54867</v>
      </c>
      <c r="C10837" s="5" t="s">
        <v>54868</v>
      </c>
      <c r="D10837" s="6" t="s">
        <v>53324</v>
      </c>
      <c r="E10837" s="5" t="s">
        <v>24249</v>
      </c>
      <c r="F10837" s="5" t="s">
        <v>24249</v>
      </c>
      <c r="G10837" s="6" t="s">
        <v>54869</v>
      </c>
      <c r="H10837" s="5" t="s">
        <v>54870</v>
      </c>
      <c r="I10837" s="8" t="s">
        <v>54871</v>
      </c>
      <c r="J10837" s="5" t="s">
        <v>108</v>
      </c>
      <c r="K10837" s="5" t="s">
        <v>1421</v>
      </c>
    </row>
    <row r="10838">
      <c r="A10838" s="26">
        <v>382.0</v>
      </c>
      <c r="B10838" s="26" t="s">
        <v>54872</v>
      </c>
      <c r="C10838" s="26" t="s">
        <v>54873</v>
      </c>
      <c r="D10838" s="27">
        <v>28022.0</v>
      </c>
      <c r="E10838" s="26" t="s">
        <v>24249</v>
      </c>
      <c r="F10838" s="26" t="s">
        <v>24249</v>
      </c>
      <c r="G10838" s="6" t="s">
        <v>54874</v>
      </c>
      <c r="H10838" s="25" t="s">
        <v>54875</v>
      </c>
      <c r="I10838" s="13" t="s">
        <v>54876</v>
      </c>
      <c r="J10838" s="5" t="s">
        <v>108</v>
      </c>
      <c r="K10838" s="5" t="s">
        <v>14893</v>
      </c>
    </row>
    <row r="10839">
      <c r="A10839" s="4">
        <v>381.0</v>
      </c>
      <c r="B10839" s="5" t="s">
        <v>54877</v>
      </c>
      <c r="C10839" s="5" t="s">
        <v>54878</v>
      </c>
      <c r="D10839" s="6" t="s">
        <v>48974</v>
      </c>
      <c r="E10839" s="5" t="s">
        <v>48594</v>
      </c>
      <c r="F10839" s="5" t="s">
        <v>48594</v>
      </c>
      <c r="G10839" s="6" t="s">
        <v>54879</v>
      </c>
      <c r="H10839" s="5" t="s">
        <v>54880</v>
      </c>
      <c r="I10839" s="8" t="s">
        <v>41</v>
      </c>
      <c r="J10839" s="5" t="s">
        <v>18</v>
      </c>
      <c r="K10839" s="5" t="s">
        <v>5817</v>
      </c>
    </row>
    <row r="10840">
      <c r="A10840" s="4">
        <v>380.0</v>
      </c>
      <c r="B10840" s="5" t="s">
        <v>54881</v>
      </c>
      <c r="C10840" s="5" t="s">
        <v>54882</v>
      </c>
      <c r="D10840" s="6" t="s">
        <v>7032</v>
      </c>
      <c r="E10840" s="5" t="s">
        <v>7012</v>
      </c>
      <c r="F10840" s="5" t="s">
        <v>7012</v>
      </c>
      <c r="G10840" s="6" t="s">
        <v>54883</v>
      </c>
      <c r="H10840" s="5" t="s">
        <v>2922</v>
      </c>
      <c r="I10840" s="8" t="s">
        <v>2923</v>
      </c>
      <c r="J10840" s="5" t="s">
        <v>108</v>
      </c>
      <c r="K10840" s="5" t="s">
        <v>24245</v>
      </c>
    </row>
    <row r="10841">
      <c r="A10841" s="4">
        <v>379.0</v>
      </c>
      <c r="B10841" s="5" t="s">
        <v>54884</v>
      </c>
      <c r="C10841" s="5" t="s">
        <v>54885</v>
      </c>
      <c r="D10841" s="6" t="s">
        <v>44956</v>
      </c>
      <c r="E10841" s="5" t="s">
        <v>24249</v>
      </c>
      <c r="F10841" s="5" t="s">
        <v>24249</v>
      </c>
      <c r="G10841" s="6" t="s">
        <v>54886</v>
      </c>
      <c r="H10841" s="5" t="s">
        <v>19676</v>
      </c>
      <c r="I10841" s="8" t="s">
        <v>21575</v>
      </c>
      <c r="J10841" s="5" t="s">
        <v>108</v>
      </c>
      <c r="K10841" s="5" t="s">
        <v>381</v>
      </c>
    </row>
    <row r="10842">
      <c r="A10842" s="4">
        <v>377.0</v>
      </c>
      <c r="B10842" s="5" t="s">
        <v>54887</v>
      </c>
      <c r="C10842" s="5" t="s">
        <v>54888</v>
      </c>
      <c r="D10842" s="6" t="s">
        <v>39759</v>
      </c>
      <c r="E10842" s="5" t="s">
        <v>24249</v>
      </c>
      <c r="F10842" s="5" t="s">
        <v>24249</v>
      </c>
      <c r="G10842" s="6" t="s">
        <v>54889</v>
      </c>
      <c r="H10842" s="5" t="s">
        <v>54890</v>
      </c>
      <c r="I10842" s="8" t="s">
        <v>2923</v>
      </c>
      <c r="J10842" s="5" t="s">
        <v>3608</v>
      </c>
      <c r="K10842" s="5" t="s">
        <v>3415</v>
      </c>
    </row>
    <row r="10843">
      <c r="A10843" s="4">
        <v>378.0</v>
      </c>
      <c r="B10843" s="5" t="s">
        <v>54891</v>
      </c>
      <c r="C10843" s="5" t="s">
        <v>54892</v>
      </c>
      <c r="D10843" s="6" t="s">
        <v>39759</v>
      </c>
      <c r="E10843" s="5" t="s">
        <v>24249</v>
      </c>
      <c r="F10843" s="5" t="s">
        <v>24249</v>
      </c>
      <c r="G10843" s="6" t="s">
        <v>54889</v>
      </c>
      <c r="H10843" s="5" t="s">
        <v>54893</v>
      </c>
      <c r="I10843" s="8" t="s">
        <v>2923</v>
      </c>
      <c r="J10843" s="5" t="s">
        <v>18</v>
      </c>
      <c r="K10843" s="5" t="s">
        <v>3415</v>
      </c>
    </row>
    <row r="10844">
      <c r="A10844" s="26">
        <v>376.0</v>
      </c>
      <c r="B10844" s="26" t="s">
        <v>54894</v>
      </c>
      <c r="C10844" s="26" t="s">
        <v>54895</v>
      </c>
      <c r="D10844" s="27">
        <v>28014.0</v>
      </c>
      <c r="E10844" s="26" t="s">
        <v>24249</v>
      </c>
      <c r="F10844" s="26" t="s">
        <v>24249</v>
      </c>
      <c r="G10844" s="6" t="s">
        <v>54896</v>
      </c>
      <c r="H10844" s="25" t="s">
        <v>54897</v>
      </c>
      <c r="I10844" s="13" t="s">
        <v>35277</v>
      </c>
      <c r="J10844" s="5" t="s">
        <v>42</v>
      </c>
      <c r="K10844" s="5" t="s">
        <v>1685</v>
      </c>
    </row>
    <row r="10845">
      <c r="A10845" s="4">
        <v>375.0</v>
      </c>
      <c r="B10845" s="5" t="s">
        <v>54898</v>
      </c>
      <c r="C10845" s="5" t="s">
        <v>54899</v>
      </c>
      <c r="D10845" s="6" t="s">
        <v>53486</v>
      </c>
      <c r="E10845" s="5" t="s">
        <v>24249</v>
      </c>
      <c r="F10845" s="5" t="s">
        <v>24249</v>
      </c>
      <c r="G10845" s="6" t="s">
        <v>54900</v>
      </c>
      <c r="H10845" s="5" t="s">
        <v>54901</v>
      </c>
      <c r="I10845" s="8" t="s">
        <v>11113</v>
      </c>
      <c r="J10845" s="5" t="s">
        <v>42</v>
      </c>
      <c r="K10845" s="5" t="s">
        <v>1261</v>
      </c>
    </row>
    <row r="10846">
      <c r="A10846" s="4">
        <v>374.0</v>
      </c>
      <c r="B10846" s="5" t="s">
        <v>54898</v>
      </c>
      <c r="C10846" s="5" t="s">
        <v>54902</v>
      </c>
      <c r="D10846" s="6" t="s">
        <v>53486</v>
      </c>
      <c r="E10846" s="5" t="s">
        <v>24249</v>
      </c>
      <c r="F10846" s="5" t="s">
        <v>24249</v>
      </c>
      <c r="G10846" s="6" t="s">
        <v>54900</v>
      </c>
      <c r="H10846" s="5" t="s">
        <v>54901</v>
      </c>
      <c r="I10846" s="8" t="s">
        <v>11113</v>
      </c>
      <c r="J10846" s="5" t="s">
        <v>42</v>
      </c>
      <c r="K10846" s="5" t="s">
        <v>5641</v>
      </c>
    </row>
    <row r="10847">
      <c r="A10847" s="26">
        <v>373.0</v>
      </c>
      <c r="B10847" s="26" t="s">
        <v>54903</v>
      </c>
      <c r="C10847" s="26" t="s">
        <v>54904</v>
      </c>
      <c r="D10847" s="27">
        <v>28043.0</v>
      </c>
      <c r="E10847" s="26" t="s">
        <v>24249</v>
      </c>
      <c r="F10847" s="26" t="s">
        <v>24249</v>
      </c>
      <c r="G10847" s="6" t="s">
        <v>54905</v>
      </c>
      <c r="H10847" s="25" t="s">
        <v>54906</v>
      </c>
      <c r="I10847" s="13" t="s">
        <v>54907</v>
      </c>
      <c r="J10847" s="5" t="s">
        <v>42</v>
      </c>
      <c r="K10847" s="4" t="s">
        <v>42</v>
      </c>
    </row>
    <row r="10848">
      <c r="A10848" s="4">
        <v>372.0</v>
      </c>
      <c r="B10848" s="5" t="s">
        <v>54908</v>
      </c>
      <c r="C10848" s="5" t="s">
        <v>54909</v>
      </c>
      <c r="D10848" s="6" t="s">
        <v>54910</v>
      </c>
      <c r="E10848" s="5" t="s">
        <v>24249</v>
      </c>
      <c r="F10848" s="5" t="s">
        <v>24249</v>
      </c>
      <c r="G10848" s="6" t="s">
        <v>54911</v>
      </c>
      <c r="H10848" s="5" t="s">
        <v>54912</v>
      </c>
      <c r="I10848" s="8" t="s">
        <v>54913</v>
      </c>
      <c r="J10848" s="5" t="s">
        <v>18</v>
      </c>
      <c r="K10848" s="5" t="s">
        <v>7801</v>
      </c>
    </row>
    <row r="10849">
      <c r="A10849" s="4">
        <v>371.0</v>
      </c>
      <c r="B10849" s="5" t="s">
        <v>54914</v>
      </c>
      <c r="C10849" s="5" t="s">
        <v>54915</v>
      </c>
      <c r="D10849" s="6" t="s">
        <v>39759</v>
      </c>
      <c r="E10849" s="5" t="s">
        <v>24249</v>
      </c>
      <c r="F10849" s="5" t="s">
        <v>24249</v>
      </c>
      <c r="G10849" s="6" t="s">
        <v>54916</v>
      </c>
      <c r="H10849" s="5" t="s">
        <v>54917</v>
      </c>
      <c r="I10849" s="8" t="s">
        <v>54918</v>
      </c>
      <c r="J10849" s="5" t="s">
        <v>42</v>
      </c>
      <c r="K10849" s="4" t="s">
        <v>42</v>
      </c>
    </row>
    <row r="10850">
      <c r="A10850" s="4">
        <v>370.0</v>
      </c>
      <c r="B10850" s="5" t="s">
        <v>54919</v>
      </c>
      <c r="C10850" s="5" t="s">
        <v>54920</v>
      </c>
      <c r="D10850" s="6" t="s">
        <v>53521</v>
      </c>
      <c r="E10850" s="5" t="s">
        <v>24249</v>
      </c>
      <c r="F10850" s="5" t="s">
        <v>24249</v>
      </c>
      <c r="G10850" s="6" t="s">
        <v>54921</v>
      </c>
      <c r="H10850" s="5" t="s">
        <v>54922</v>
      </c>
      <c r="I10850" s="8" t="s">
        <v>54923</v>
      </c>
      <c r="J10850" s="5" t="s">
        <v>108</v>
      </c>
      <c r="K10850" s="5" t="s">
        <v>2462</v>
      </c>
    </row>
    <row r="10851">
      <c r="A10851" s="4">
        <v>369.0</v>
      </c>
      <c r="B10851" s="5" t="s">
        <v>54924</v>
      </c>
      <c r="C10851" s="5" t="s">
        <v>54925</v>
      </c>
      <c r="D10851" s="6" t="s">
        <v>53521</v>
      </c>
      <c r="E10851" s="5" t="s">
        <v>24249</v>
      </c>
      <c r="F10851" s="5" t="s">
        <v>24249</v>
      </c>
      <c r="G10851" s="6" t="s">
        <v>54926</v>
      </c>
      <c r="H10851" s="5" t="s">
        <v>54927</v>
      </c>
      <c r="I10851" s="9" t="s">
        <v>54928</v>
      </c>
      <c r="J10851" s="5" t="s">
        <v>42</v>
      </c>
      <c r="K10851" s="5" t="s">
        <v>13806</v>
      </c>
    </row>
    <row r="10852">
      <c r="A10852" s="4">
        <v>368.0</v>
      </c>
      <c r="B10852" s="5" t="s">
        <v>54929</v>
      </c>
      <c r="C10852" s="5" t="s">
        <v>54930</v>
      </c>
      <c r="D10852" s="6" t="s">
        <v>53988</v>
      </c>
      <c r="E10852" s="5" t="s">
        <v>24249</v>
      </c>
      <c r="F10852" s="5" t="s">
        <v>24249</v>
      </c>
      <c r="G10852" s="6" t="s">
        <v>54931</v>
      </c>
      <c r="H10852" s="5" t="s">
        <v>54932</v>
      </c>
      <c r="I10852" s="8" t="s">
        <v>25399</v>
      </c>
      <c r="J10852" s="5" t="s">
        <v>108</v>
      </c>
      <c r="K10852" s="5" t="s">
        <v>1568</v>
      </c>
    </row>
    <row r="10853">
      <c r="A10853" s="26">
        <v>367.0</v>
      </c>
      <c r="B10853" s="26" t="s">
        <v>54933</v>
      </c>
      <c r="C10853" s="26" t="s">
        <v>54934</v>
      </c>
      <c r="D10853" s="27">
        <v>28023.0</v>
      </c>
      <c r="E10853" s="26" t="s">
        <v>24249</v>
      </c>
      <c r="F10853" s="26" t="s">
        <v>24249</v>
      </c>
      <c r="G10853" s="6" t="s">
        <v>54935</v>
      </c>
      <c r="H10853" s="25" t="s">
        <v>54936</v>
      </c>
      <c r="I10853" s="15" t="s">
        <v>54937</v>
      </c>
      <c r="J10853" s="5" t="s">
        <v>42</v>
      </c>
      <c r="K10853" s="5" t="s">
        <v>160</v>
      </c>
    </row>
    <row r="10854">
      <c r="A10854" s="4">
        <v>366.0</v>
      </c>
      <c r="B10854" s="5" t="s">
        <v>54938</v>
      </c>
      <c r="C10854" s="5" t="s">
        <v>54939</v>
      </c>
      <c r="D10854" s="6" t="s">
        <v>53602</v>
      </c>
      <c r="E10854" s="5" t="s">
        <v>24249</v>
      </c>
      <c r="F10854" s="5" t="s">
        <v>24249</v>
      </c>
      <c r="G10854" s="6" t="s">
        <v>54940</v>
      </c>
      <c r="H10854" s="5" t="s">
        <v>54941</v>
      </c>
      <c r="I10854" s="9" t="s">
        <v>54942</v>
      </c>
      <c r="J10854" s="5" t="s">
        <v>18</v>
      </c>
      <c r="K10854" s="4" t="s">
        <v>42</v>
      </c>
    </row>
    <row r="10855">
      <c r="A10855" s="26">
        <v>365.0</v>
      </c>
      <c r="B10855" s="26" t="s">
        <v>54943</v>
      </c>
      <c r="C10855" s="26" t="s">
        <v>54944</v>
      </c>
      <c r="D10855" s="27">
        <v>28023.0</v>
      </c>
      <c r="E10855" s="26" t="s">
        <v>24249</v>
      </c>
      <c r="F10855" s="26" t="s">
        <v>24249</v>
      </c>
      <c r="G10855" s="6" t="s">
        <v>54945</v>
      </c>
      <c r="H10855" s="25" t="s">
        <v>54946</v>
      </c>
      <c r="I10855" s="13" t="s">
        <v>54947</v>
      </c>
      <c r="J10855" s="5" t="s">
        <v>51</v>
      </c>
      <c r="K10855" s="4" t="s">
        <v>42</v>
      </c>
    </row>
    <row r="10856">
      <c r="A10856" s="4">
        <v>364.0</v>
      </c>
      <c r="B10856" s="5" t="s">
        <v>54948</v>
      </c>
      <c r="C10856" s="5" t="s">
        <v>54949</v>
      </c>
      <c r="D10856" s="6" t="s">
        <v>53655</v>
      </c>
      <c r="E10856" s="5" t="s">
        <v>24249</v>
      </c>
      <c r="F10856" s="5" t="s">
        <v>24249</v>
      </c>
      <c r="G10856" s="6" t="s">
        <v>54950</v>
      </c>
      <c r="H10856" s="5" t="s">
        <v>54951</v>
      </c>
      <c r="I10856" s="8" t="s">
        <v>54952</v>
      </c>
      <c r="J10856" s="5" t="s">
        <v>18</v>
      </c>
      <c r="K10856" s="5" t="s">
        <v>2996</v>
      </c>
    </row>
    <row r="10857">
      <c r="A10857" s="4">
        <v>363.0</v>
      </c>
      <c r="B10857" s="5" t="s">
        <v>54953</v>
      </c>
      <c r="C10857" s="5" t="s">
        <v>54954</v>
      </c>
      <c r="D10857" s="6" t="s">
        <v>54955</v>
      </c>
      <c r="E10857" s="5" t="s">
        <v>24249</v>
      </c>
      <c r="F10857" s="5" t="s">
        <v>24249</v>
      </c>
      <c r="G10857" s="6" t="s">
        <v>54956</v>
      </c>
      <c r="H10857" s="5" t="s">
        <v>54957</v>
      </c>
      <c r="I10857" s="8" t="s">
        <v>54958</v>
      </c>
      <c r="J10857" s="5" t="s">
        <v>5941</v>
      </c>
      <c r="K10857" s="4" t="s">
        <v>42</v>
      </c>
    </row>
    <row r="10858">
      <c r="A10858" s="4">
        <v>362.0</v>
      </c>
      <c r="B10858" s="5" t="s">
        <v>54959</v>
      </c>
      <c r="C10858" s="5" t="s">
        <v>54960</v>
      </c>
      <c r="D10858" s="6" t="s">
        <v>39759</v>
      </c>
      <c r="E10858" s="5" t="s">
        <v>24249</v>
      </c>
      <c r="F10858" s="5" t="s">
        <v>24249</v>
      </c>
      <c r="G10858" s="6" t="s">
        <v>54961</v>
      </c>
      <c r="H10858" s="5" t="s">
        <v>54962</v>
      </c>
      <c r="I10858" s="8" t="s">
        <v>13382</v>
      </c>
      <c r="J10858" s="5" t="s">
        <v>108</v>
      </c>
      <c r="K10858" s="5" t="s">
        <v>1014</v>
      </c>
    </row>
    <row r="10859">
      <c r="A10859" s="26">
        <v>361.0</v>
      </c>
      <c r="B10859" s="26" t="s">
        <v>54963</v>
      </c>
      <c r="C10859" s="26" t="s">
        <v>54964</v>
      </c>
      <c r="D10859" s="27">
        <v>28012.0</v>
      </c>
      <c r="E10859" s="26" t="s">
        <v>24249</v>
      </c>
      <c r="F10859" s="26" t="s">
        <v>24249</v>
      </c>
      <c r="G10859" s="6" t="s">
        <v>54965</v>
      </c>
      <c r="H10859" s="25" t="s">
        <v>54966</v>
      </c>
      <c r="I10859" s="13" t="s">
        <v>13382</v>
      </c>
      <c r="J10859" s="5" t="s">
        <v>108</v>
      </c>
      <c r="K10859" s="5" t="s">
        <v>381</v>
      </c>
    </row>
    <row r="10860">
      <c r="A10860" s="4">
        <v>360.0</v>
      </c>
      <c r="B10860" s="5" t="s">
        <v>54967</v>
      </c>
      <c r="C10860" s="5" t="s">
        <v>54968</v>
      </c>
      <c r="D10860" s="6" t="s">
        <v>39759</v>
      </c>
      <c r="E10860" s="5" t="s">
        <v>24249</v>
      </c>
      <c r="F10860" s="5" t="s">
        <v>24249</v>
      </c>
      <c r="G10860" s="6" t="s">
        <v>54969</v>
      </c>
      <c r="H10860" s="5" t="s">
        <v>54970</v>
      </c>
      <c r="I10860" s="8" t="s">
        <v>54971</v>
      </c>
      <c r="J10860" s="5" t="s">
        <v>18</v>
      </c>
      <c r="K10860" s="5" t="s">
        <v>152</v>
      </c>
    </row>
    <row r="10861">
      <c r="A10861" s="4">
        <v>359.0</v>
      </c>
      <c r="B10861" s="5" t="s">
        <v>54972</v>
      </c>
      <c r="C10861" s="5" t="s">
        <v>54973</v>
      </c>
      <c r="D10861" s="6" t="s">
        <v>39759</v>
      </c>
      <c r="E10861" s="5" t="s">
        <v>24249</v>
      </c>
      <c r="F10861" s="5" t="s">
        <v>24249</v>
      </c>
      <c r="G10861" s="6" t="s">
        <v>54974</v>
      </c>
      <c r="H10861" s="5" t="s">
        <v>54975</v>
      </c>
      <c r="I10861" s="8" t="s">
        <v>54976</v>
      </c>
      <c r="J10861" s="5" t="s">
        <v>18</v>
      </c>
      <c r="K10861" s="5" t="s">
        <v>1574</v>
      </c>
    </row>
    <row r="10862">
      <c r="A10862" s="26">
        <v>358.0</v>
      </c>
      <c r="B10862" s="26" t="s">
        <v>32679</v>
      </c>
      <c r="C10862" s="26" t="s">
        <v>54977</v>
      </c>
      <c r="D10862" s="27">
        <v>28005.0</v>
      </c>
      <c r="E10862" s="26" t="s">
        <v>24249</v>
      </c>
      <c r="F10862" s="26" t="s">
        <v>24249</v>
      </c>
      <c r="G10862" s="6" t="s">
        <v>54978</v>
      </c>
      <c r="H10862" s="25" t="s">
        <v>54979</v>
      </c>
      <c r="I10862" s="13" t="s">
        <v>54980</v>
      </c>
      <c r="J10862" s="5" t="s">
        <v>42</v>
      </c>
      <c r="K10862" s="5" t="s">
        <v>254</v>
      </c>
    </row>
    <row r="10863">
      <c r="A10863" s="4">
        <v>357.0</v>
      </c>
      <c r="B10863" s="5" t="s">
        <v>54981</v>
      </c>
      <c r="C10863" s="5" t="s">
        <v>54982</v>
      </c>
      <c r="D10863" s="6" t="s">
        <v>54983</v>
      </c>
      <c r="E10863" s="5" t="s">
        <v>24249</v>
      </c>
      <c r="F10863" s="5" t="s">
        <v>24249</v>
      </c>
      <c r="G10863" s="6" t="s">
        <v>54984</v>
      </c>
      <c r="H10863" s="5" t="s">
        <v>54985</v>
      </c>
      <c r="I10863" s="8" t="s">
        <v>54986</v>
      </c>
      <c r="J10863" s="5" t="s">
        <v>42</v>
      </c>
      <c r="K10863" s="5" t="s">
        <v>6497</v>
      </c>
    </row>
    <row r="10864">
      <c r="A10864" s="4">
        <v>356.0</v>
      </c>
      <c r="B10864" s="5" t="s">
        <v>54987</v>
      </c>
      <c r="C10864" s="5" t="s">
        <v>54988</v>
      </c>
      <c r="D10864" s="6" t="s">
        <v>54983</v>
      </c>
      <c r="E10864" s="5" t="s">
        <v>24249</v>
      </c>
      <c r="F10864" s="5" t="s">
        <v>24249</v>
      </c>
      <c r="G10864" s="6" t="s">
        <v>54989</v>
      </c>
      <c r="H10864" s="5" t="s">
        <v>54990</v>
      </c>
      <c r="I10864" s="8" t="s">
        <v>2923</v>
      </c>
      <c r="J10864" s="5" t="s">
        <v>51</v>
      </c>
      <c r="K10864" s="5" t="s">
        <v>19557</v>
      </c>
    </row>
    <row r="10865">
      <c r="A10865" s="4">
        <v>355.0</v>
      </c>
      <c r="B10865" s="5" t="s">
        <v>54991</v>
      </c>
      <c r="C10865" s="5" t="s">
        <v>54992</v>
      </c>
      <c r="D10865" s="6" t="s">
        <v>53303</v>
      </c>
      <c r="E10865" s="5" t="s">
        <v>24249</v>
      </c>
      <c r="F10865" s="5" t="s">
        <v>24249</v>
      </c>
      <c r="G10865" s="6" t="s">
        <v>54993</v>
      </c>
      <c r="H10865" s="5" t="s">
        <v>54994</v>
      </c>
      <c r="I10865" s="8" t="s">
        <v>41</v>
      </c>
      <c r="J10865" s="5" t="s">
        <v>108</v>
      </c>
      <c r="K10865" s="5" t="s">
        <v>17772</v>
      </c>
    </row>
    <row r="10866">
      <c r="A10866" s="4">
        <v>354.0</v>
      </c>
      <c r="B10866" s="5" t="s">
        <v>54995</v>
      </c>
      <c r="C10866" s="5" t="s">
        <v>54996</v>
      </c>
      <c r="D10866" s="6" t="s">
        <v>53486</v>
      </c>
      <c r="E10866" s="5" t="s">
        <v>24249</v>
      </c>
      <c r="F10866" s="5" t="s">
        <v>24249</v>
      </c>
      <c r="G10866" s="6" t="s">
        <v>54997</v>
      </c>
      <c r="H10866" s="5" t="s">
        <v>54998</v>
      </c>
      <c r="I10866" s="8" t="s">
        <v>6307</v>
      </c>
      <c r="J10866" s="5" t="s">
        <v>93</v>
      </c>
      <c r="K10866" s="5" t="s">
        <v>2757</v>
      </c>
    </row>
    <row r="10867">
      <c r="A10867" s="4">
        <v>353.0</v>
      </c>
      <c r="B10867" s="5" t="s">
        <v>54999</v>
      </c>
      <c r="C10867" s="5" t="s">
        <v>55000</v>
      </c>
      <c r="D10867" s="6" t="s">
        <v>39759</v>
      </c>
      <c r="E10867" s="5" t="s">
        <v>24249</v>
      </c>
      <c r="F10867" s="5" t="s">
        <v>24249</v>
      </c>
      <c r="G10867" s="6" t="s">
        <v>55001</v>
      </c>
      <c r="H10867" s="5" t="s">
        <v>55002</v>
      </c>
      <c r="I10867" s="8" t="s">
        <v>55003</v>
      </c>
      <c r="J10867" s="5" t="s">
        <v>108</v>
      </c>
      <c r="K10867" s="5" t="s">
        <v>9528</v>
      </c>
    </row>
    <row r="10868">
      <c r="A10868" s="4">
        <v>352.0</v>
      </c>
      <c r="B10868" s="5" t="s">
        <v>55004</v>
      </c>
      <c r="C10868" s="5" t="s">
        <v>55005</v>
      </c>
      <c r="D10868" s="6" t="s">
        <v>53314</v>
      </c>
      <c r="E10868" s="5" t="s">
        <v>24249</v>
      </c>
      <c r="F10868" s="5" t="s">
        <v>24249</v>
      </c>
      <c r="G10868" s="6" t="s">
        <v>55006</v>
      </c>
      <c r="H10868" s="5" t="s">
        <v>55007</v>
      </c>
      <c r="I10868" s="8" t="s">
        <v>55008</v>
      </c>
      <c r="J10868" s="5" t="s">
        <v>42</v>
      </c>
      <c r="K10868" s="4" t="s">
        <v>42</v>
      </c>
    </row>
    <row r="10869">
      <c r="A10869" s="26">
        <v>351.0</v>
      </c>
      <c r="B10869" s="26" t="s">
        <v>55009</v>
      </c>
      <c r="C10869" s="26" t="s">
        <v>55010</v>
      </c>
      <c r="D10869" s="27">
        <v>28014.0</v>
      </c>
      <c r="E10869" s="26" t="s">
        <v>24249</v>
      </c>
      <c r="F10869" s="26" t="s">
        <v>24249</v>
      </c>
      <c r="G10869" s="6" t="s">
        <v>55011</v>
      </c>
      <c r="H10869" s="25" t="s">
        <v>55012</v>
      </c>
      <c r="I10869" s="15" t="s">
        <v>43793</v>
      </c>
      <c r="J10869" s="5" t="s">
        <v>18</v>
      </c>
      <c r="K10869" s="4" t="s">
        <v>42</v>
      </c>
    </row>
    <row r="10870">
      <c r="A10870" s="4">
        <v>350.0</v>
      </c>
      <c r="B10870" s="5" t="s">
        <v>55013</v>
      </c>
      <c r="C10870" s="5" t="s">
        <v>55014</v>
      </c>
      <c r="D10870" s="6" t="s">
        <v>39759</v>
      </c>
      <c r="E10870" s="5" t="s">
        <v>24249</v>
      </c>
      <c r="F10870" s="5" t="s">
        <v>24249</v>
      </c>
      <c r="G10870" s="6" t="s">
        <v>55015</v>
      </c>
      <c r="H10870" s="5" t="s">
        <v>55016</v>
      </c>
      <c r="I10870" s="8" t="s">
        <v>55017</v>
      </c>
      <c r="J10870" s="5" t="s">
        <v>42</v>
      </c>
      <c r="K10870" s="5" t="s">
        <v>420</v>
      </c>
    </row>
    <row r="10871">
      <c r="A10871" s="4">
        <v>349.0</v>
      </c>
      <c r="B10871" s="5" t="s">
        <v>55018</v>
      </c>
      <c r="C10871" s="5" t="s">
        <v>55019</v>
      </c>
      <c r="D10871" s="6" t="s">
        <v>53552</v>
      </c>
      <c r="E10871" s="5" t="s">
        <v>24249</v>
      </c>
      <c r="F10871" s="5" t="s">
        <v>24249</v>
      </c>
      <c r="G10871" s="6" t="s">
        <v>55020</v>
      </c>
      <c r="H10871" s="5" t="s">
        <v>55021</v>
      </c>
      <c r="I10871" s="8" t="s">
        <v>55022</v>
      </c>
      <c r="J10871" s="5" t="s">
        <v>51</v>
      </c>
      <c r="K10871" s="5" t="s">
        <v>7719</v>
      </c>
    </row>
    <row r="10872">
      <c r="A10872" s="4">
        <v>348.0</v>
      </c>
      <c r="B10872" s="5" t="s">
        <v>55023</v>
      </c>
      <c r="C10872" s="5" t="s">
        <v>55024</v>
      </c>
      <c r="D10872" s="6" t="s">
        <v>53602</v>
      </c>
      <c r="E10872" s="5" t="s">
        <v>24249</v>
      </c>
      <c r="F10872" s="5" t="s">
        <v>24249</v>
      </c>
      <c r="G10872" s="6" t="s">
        <v>55025</v>
      </c>
      <c r="H10872" s="5" t="s">
        <v>55026</v>
      </c>
      <c r="I10872" s="8" t="s">
        <v>41</v>
      </c>
      <c r="J10872" s="5" t="s">
        <v>18</v>
      </c>
      <c r="K10872" s="5" t="s">
        <v>52</v>
      </c>
    </row>
    <row r="10873">
      <c r="A10873" s="26">
        <v>347.0</v>
      </c>
      <c r="B10873" s="26" t="s">
        <v>55027</v>
      </c>
      <c r="C10873" s="26" t="s">
        <v>55028</v>
      </c>
      <c r="D10873" s="27">
        <v>28028.0</v>
      </c>
      <c r="E10873" s="26" t="s">
        <v>24249</v>
      </c>
      <c r="F10873" s="26" t="s">
        <v>24249</v>
      </c>
      <c r="G10873" s="6" t="s">
        <v>55029</v>
      </c>
      <c r="H10873" s="25" t="s">
        <v>55030</v>
      </c>
      <c r="I10873" s="13" t="s">
        <v>55031</v>
      </c>
      <c r="J10873" s="5" t="s">
        <v>42</v>
      </c>
      <c r="K10873" s="4" t="s">
        <v>42</v>
      </c>
    </row>
    <row r="10874">
      <c r="A10874" s="4">
        <v>346.0</v>
      </c>
      <c r="B10874" s="5" t="s">
        <v>55032</v>
      </c>
      <c r="C10874" s="5" t="s">
        <v>55033</v>
      </c>
      <c r="D10874" s="6" t="s">
        <v>53303</v>
      </c>
      <c r="E10874" s="5" t="s">
        <v>24249</v>
      </c>
      <c r="F10874" s="5" t="s">
        <v>24249</v>
      </c>
      <c r="G10874" s="6" t="s">
        <v>55034</v>
      </c>
      <c r="H10874" s="5" t="s">
        <v>53428</v>
      </c>
      <c r="I10874" s="8" t="s">
        <v>53429</v>
      </c>
      <c r="J10874" s="5" t="s">
        <v>42</v>
      </c>
      <c r="K10874" s="5" t="s">
        <v>1685</v>
      </c>
    </row>
    <row r="10875">
      <c r="A10875" s="4">
        <v>345.0</v>
      </c>
      <c r="B10875" s="5" t="s">
        <v>55035</v>
      </c>
      <c r="C10875" s="5" t="s">
        <v>55036</v>
      </c>
      <c r="D10875" s="6" t="s">
        <v>54724</v>
      </c>
      <c r="E10875" s="5" t="s">
        <v>24249</v>
      </c>
      <c r="F10875" s="5" t="s">
        <v>24249</v>
      </c>
      <c r="G10875" s="6" t="s">
        <v>55037</v>
      </c>
      <c r="H10875" s="5" t="s">
        <v>55038</v>
      </c>
      <c r="I10875" s="8" t="s">
        <v>2923</v>
      </c>
      <c r="J10875" s="5" t="s">
        <v>108</v>
      </c>
      <c r="K10875" s="4" t="s">
        <v>42</v>
      </c>
    </row>
    <row r="10876">
      <c r="A10876" s="4">
        <v>344.0</v>
      </c>
      <c r="B10876" s="5" t="s">
        <v>55039</v>
      </c>
      <c r="C10876" s="5" t="s">
        <v>55040</v>
      </c>
      <c r="D10876" s="6" t="s">
        <v>54910</v>
      </c>
      <c r="E10876" s="5" t="s">
        <v>24249</v>
      </c>
      <c r="F10876" s="5" t="s">
        <v>24249</v>
      </c>
      <c r="G10876" s="6" t="s">
        <v>55041</v>
      </c>
      <c r="H10876" s="5" t="s">
        <v>55042</v>
      </c>
      <c r="I10876" s="8" t="s">
        <v>55043</v>
      </c>
      <c r="J10876" s="5" t="s">
        <v>51</v>
      </c>
      <c r="K10876" s="5" t="s">
        <v>1027</v>
      </c>
    </row>
    <row r="10877">
      <c r="A10877" s="26">
        <v>343.0</v>
      </c>
      <c r="B10877" s="26" t="s">
        <v>55044</v>
      </c>
      <c r="C10877" s="26" t="s">
        <v>55045</v>
      </c>
      <c r="D10877" s="27">
        <v>28036.0</v>
      </c>
      <c r="E10877" s="26" t="s">
        <v>24249</v>
      </c>
      <c r="F10877" s="26" t="s">
        <v>24249</v>
      </c>
      <c r="G10877" s="6" t="s">
        <v>55046</v>
      </c>
      <c r="H10877" s="25" t="s">
        <v>55047</v>
      </c>
      <c r="I10877" s="13" t="s">
        <v>55048</v>
      </c>
      <c r="J10877" s="5" t="s">
        <v>18</v>
      </c>
      <c r="K10877" s="5" t="s">
        <v>679</v>
      </c>
    </row>
    <row r="10878">
      <c r="A10878" s="26">
        <v>342.0</v>
      </c>
      <c r="B10878" s="26" t="s">
        <v>55049</v>
      </c>
      <c r="C10878" s="26" t="s">
        <v>55050</v>
      </c>
      <c r="D10878" s="27">
        <v>28016.0</v>
      </c>
      <c r="E10878" s="26" t="s">
        <v>24249</v>
      </c>
      <c r="F10878" s="26" t="s">
        <v>24249</v>
      </c>
      <c r="G10878" s="6" t="s">
        <v>55051</v>
      </c>
      <c r="H10878" s="25" t="s">
        <v>55052</v>
      </c>
      <c r="I10878" s="13" t="s">
        <v>55053</v>
      </c>
      <c r="J10878" s="5" t="s">
        <v>5941</v>
      </c>
      <c r="K10878" s="4" t="s">
        <v>42</v>
      </c>
    </row>
    <row r="10879">
      <c r="A10879" s="26">
        <v>341.0</v>
      </c>
      <c r="B10879" s="26" t="s">
        <v>55054</v>
      </c>
      <c r="C10879" s="26" t="s">
        <v>55055</v>
      </c>
      <c r="D10879" s="27">
        <v>28016.0</v>
      </c>
      <c r="E10879" s="26" t="s">
        <v>24249</v>
      </c>
      <c r="F10879" s="26" t="s">
        <v>24249</v>
      </c>
      <c r="G10879" s="6" t="s">
        <v>55056</v>
      </c>
      <c r="H10879" s="25" t="s">
        <v>55057</v>
      </c>
      <c r="I10879" s="13" t="s">
        <v>55058</v>
      </c>
      <c r="J10879" s="5" t="s">
        <v>42</v>
      </c>
      <c r="K10879" s="4" t="s">
        <v>42</v>
      </c>
    </row>
    <row r="10880">
      <c r="A10880" s="4">
        <v>340.0</v>
      </c>
      <c r="B10880" s="5" t="s">
        <v>55059</v>
      </c>
      <c r="C10880" s="5" t="s">
        <v>55060</v>
      </c>
      <c r="D10880" s="6" t="s">
        <v>55061</v>
      </c>
      <c r="E10880" s="5" t="s">
        <v>53738</v>
      </c>
      <c r="F10880" s="5" t="s">
        <v>24249</v>
      </c>
      <c r="G10880" s="6" t="s">
        <v>55062</v>
      </c>
      <c r="H10880" s="5" t="s">
        <v>55063</v>
      </c>
      <c r="I10880" s="8" t="s">
        <v>55064</v>
      </c>
      <c r="J10880" s="5" t="s">
        <v>93</v>
      </c>
      <c r="K10880" s="5" t="s">
        <v>126</v>
      </c>
    </row>
    <row r="10881">
      <c r="A10881" s="4">
        <v>339.0</v>
      </c>
      <c r="B10881" s="5" t="s">
        <v>55065</v>
      </c>
      <c r="C10881" s="5" t="s">
        <v>55066</v>
      </c>
      <c r="D10881" s="6" t="s">
        <v>54724</v>
      </c>
      <c r="E10881" s="5" t="s">
        <v>24249</v>
      </c>
      <c r="F10881" s="5" t="s">
        <v>24249</v>
      </c>
      <c r="G10881" s="6" t="s">
        <v>55067</v>
      </c>
      <c r="H10881" s="5" t="s">
        <v>55068</v>
      </c>
      <c r="I10881" s="9" t="s">
        <v>55069</v>
      </c>
      <c r="J10881" s="5" t="s">
        <v>108</v>
      </c>
      <c r="K10881" s="5" t="s">
        <v>10166</v>
      </c>
    </row>
    <row r="10882">
      <c r="A10882" s="4">
        <v>338.0</v>
      </c>
      <c r="B10882" s="5" t="s">
        <v>55070</v>
      </c>
      <c r="C10882" s="5" t="s">
        <v>55071</v>
      </c>
      <c r="D10882" s="6" t="s">
        <v>53616</v>
      </c>
      <c r="E10882" s="5" t="s">
        <v>24249</v>
      </c>
      <c r="F10882" s="5" t="s">
        <v>24249</v>
      </c>
      <c r="G10882" s="6" t="s">
        <v>55072</v>
      </c>
      <c r="H10882" s="5" t="s">
        <v>55073</v>
      </c>
      <c r="I10882" s="8" t="s">
        <v>55074</v>
      </c>
      <c r="J10882" s="5" t="s">
        <v>93</v>
      </c>
      <c r="K10882" s="5" t="s">
        <v>55075</v>
      </c>
    </row>
    <row r="10883">
      <c r="A10883" s="4">
        <v>337.0</v>
      </c>
      <c r="B10883" s="5" t="s">
        <v>55076</v>
      </c>
      <c r="C10883" s="5" t="s">
        <v>55077</v>
      </c>
      <c r="D10883" s="6" t="s">
        <v>53616</v>
      </c>
      <c r="E10883" s="5" t="s">
        <v>24249</v>
      </c>
      <c r="F10883" s="5" t="s">
        <v>24249</v>
      </c>
      <c r="G10883" s="6" t="s">
        <v>55078</v>
      </c>
      <c r="H10883" s="5" t="s">
        <v>55073</v>
      </c>
      <c r="I10883" s="8" t="s">
        <v>439</v>
      </c>
      <c r="J10883" s="5" t="s">
        <v>232</v>
      </c>
      <c r="K10883" s="5" t="s">
        <v>55079</v>
      </c>
    </row>
    <row r="10884">
      <c r="A10884" s="26">
        <v>336.0</v>
      </c>
      <c r="B10884" s="26" t="s">
        <v>55080</v>
      </c>
      <c r="C10884" s="26" t="s">
        <v>55081</v>
      </c>
      <c r="D10884" s="27">
        <v>28031.0</v>
      </c>
      <c r="E10884" s="26" t="s">
        <v>24249</v>
      </c>
      <c r="F10884" s="26" t="s">
        <v>24249</v>
      </c>
      <c r="G10884" s="6" t="s">
        <v>55082</v>
      </c>
      <c r="H10884" s="7" t="s">
        <v>55083</v>
      </c>
      <c r="I10884" s="4" t="str">
        <f>LOWER(SUBSTITUTE(SUBSTITUTE(SUBSTITUTE(SUBSTITUTE(SUBSTITUTE(SUBSTITUTE(SUBSTITUTE(B10884,"S.L.",""),"SL",""),"S.A.",""),"SA","")," ",""),".",""),",",""))&amp;".com"</f>
        <v>maríadelpilargarcíagarcía.com</v>
      </c>
      <c r="J10884" s="5" t="s">
        <v>108</v>
      </c>
      <c r="K10884" s="4" t="s">
        <v>42</v>
      </c>
    </row>
    <row r="10885">
      <c r="A10885" s="4">
        <v>335.0</v>
      </c>
      <c r="B10885" s="5" t="s">
        <v>55084</v>
      </c>
      <c r="C10885" s="5" t="s">
        <v>55085</v>
      </c>
      <c r="D10885" s="6" t="s">
        <v>39759</v>
      </c>
      <c r="E10885" s="5" t="s">
        <v>24249</v>
      </c>
      <c r="F10885" s="5" t="s">
        <v>24249</v>
      </c>
      <c r="G10885" s="6" t="s">
        <v>55086</v>
      </c>
      <c r="H10885" s="5" t="s">
        <v>55087</v>
      </c>
      <c r="I10885" s="8" t="s">
        <v>55088</v>
      </c>
      <c r="J10885" s="5" t="s">
        <v>93</v>
      </c>
      <c r="K10885" s="5" t="s">
        <v>2132</v>
      </c>
    </row>
    <row r="10886">
      <c r="A10886" s="4">
        <v>334.0</v>
      </c>
      <c r="B10886" s="5" t="s">
        <v>55089</v>
      </c>
      <c r="C10886" s="5" t="s">
        <v>55090</v>
      </c>
      <c r="D10886" s="6" t="s">
        <v>39759</v>
      </c>
      <c r="E10886" s="5" t="s">
        <v>24249</v>
      </c>
      <c r="F10886" s="5" t="s">
        <v>24249</v>
      </c>
      <c r="G10886" s="6" t="s">
        <v>55091</v>
      </c>
      <c r="H10886" s="5" t="s">
        <v>55092</v>
      </c>
      <c r="I10886" s="9" t="s">
        <v>55093</v>
      </c>
      <c r="J10886" s="5" t="s">
        <v>18</v>
      </c>
      <c r="K10886" s="5" t="s">
        <v>9748</v>
      </c>
    </row>
    <row r="10887">
      <c r="A10887" s="4">
        <v>333.0</v>
      </c>
      <c r="B10887" s="5" t="s">
        <v>55094</v>
      </c>
      <c r="C10887" s="5" t="s">
        <v>55095</v>
      </c>
      <c r="D10887" s="6" t="s">
        <v>53541</v>
      </c>
      <c r="E10887" s="5" t="s">
        <v>24249</v>
      </c>
      <c r="F10887" s="5" t="s">
        <v>24249</v>
      </c>
      <c r="G10887" s="6" t="s">
        <v>55096</v>
      </c>
      <c r="H10887" s="5" t="s">
        <v>55097</v>
      </c>
      <c r="I10887" s="8" t="s">
        <v>55098</v>
      </c>
      <c r="J10887" s="5" t="s">
        <v>108</v>
      </c>
      <c r="K10887" s="5" t="s">
        <v>2119</v>
      </c>
    </row>
    <row r="10888">
      <c r="A10888" s="26">
        <v>332.0</v>
      </c>
      <c r="B10888" s="26" t="s">
        <v>55099</v>
      </c>
      <c r="C10888" s="26" t="s">
        <v>21914</v>
      </c>
      <c r="D10888" s="27">
        <v>28042.0</v>
      </c>
      <c r="E10888" s="26" t="s">
        <v>24249</v>
      </c>
      <c r="F10888" s="26" t="s">
        <v>24249</v>
      </c>
      <c r="G10888" s="6" t="s">
        <v>55100</v>
      </c>
      <c r="H10888" s="25" t="s">
        <v>55101</v>
      </c>
      <c r="I10888" s="15" t="s">
        <v>55102</v>
      </c>
      <c r="J10888" s="5" t="s">
        <v>18</v>
      </c>
      <c r="K10888" s="4" t="s">
        <v>42</v>
      </c>
    </row>
    <row r="10889">
      <c r="A10889" s="26">
        <v>331.0</v>
      </c>
      <c r="B10889" s="26" t="s">
        <v>55103</v>
      </c>
      <c r="C10889" s="26" t="s">
        <v>55104</v>
      </c>
      <c r="D10889" s="27">
        <v>28042.0</v>
      </c>
      <c r="E10889" s="26" t="s">
        <v>24249</v>
      </c>
      <c r="F10889" s="26" t="s">
        <v>24249</v>
      </c>
      <c r="G10889" s="6" t="s">
        <v>55105</v>
      </c>
      <c r="H10889" s="25" t="s">
        <v>55106</v>
      </c>
      <c r="I10889" s="15" t="s">
        <v>55107</v>
      </c>
      <c r="J10889" s="5" t="s">
        <v>18</v>
      </c>
      <c r="K10889" s="5" t="s">
        <v>1027</v>
      </c>
    </row>
    <row r="10890">
      <c r="A10890" s="26">
        <v>330.0</v>
      </c>
      <c r="B10890" s="26" t="s">
        <v>55108</v>
      </c>
      <c r="C10890" s="26" t="s">
        <v>55109</v>
      </c>
      <c r="D10890" s="27">
        <v>28042.0</v>
      </c>
      <c r="E10890" s="26" t="s">
        <v>24249</v>
      </c>
      <c r="F10890" s="26" t="s">
        <v>24249</v>
      </c>
      <c r="G10890" s="6" t="s">
        <v>55110</v>
      </c>
      <c r="H10890" s="25" t="s">
        <v>55111</v>
      </c>
      <c r="I10890" s="15" t="s">
        <v>55112</v>
      </c>
      <c r="J10890" s="5" t="s">
        <v>93</v>
      </c>
      <c r="K10890" s="5" t="s">
        <v>74</v>
      </c>
    </row>
    <row r="10891">
      <c r="A10891" s="4">
        <v>329.0</v>
      </c>
      <c r="B10891" s="5" t="s">
        <v>55113</v>
      </c>
      <c r="C10891" s="5" t="s">
        <v>55114</v>
      </c>
      <c r="D10891" s="6" t="s">
        <v>53627</v>
      </c>
      <c r="E10891" s="5" t="s">
        <v>24249</v>
      </c>
      <c r="F10891" s="5" t="s">
        <v>24249</v>
      </c>
      <c r="G10891" s="6" t="s">
        <v>55115</v>
      </c>
      <c r="H10891" s="5" t="s">
        <v>55116</v>
      </c>
      <c r="I10891" s="8" t="s">
        <v>45756</v>
      </c>
      <c r="J10891" s="5" t="s">
        <v>108</v>
      </c>
      <c r="K10891" s="5" t="s">
        <v>1050</v>
      </c>
    </row>
    <row r="10892">
      <c r="A10892" s="26">
        <v>328.0</v>
      </c>
      <c r="B10892" s="26" t="s">
        <v>55117</v>
      </c>
      <c r="C10892" s="26" t="s">
        <v>55118</v>
      </c>
      <c r="D10892" s="27">
        <v>28010.0</v>
      </c>
      <c r="E10892" s="26" t="s">
        <v>24249</v>
      </c>
      <c r="F10892" s="26" t="s">
        <v>24249</v>
      </c>
      <c r="G10892" s="6" t="s">
        <v>55119</v>
      </c>
      <c r="H10892" s="25" t="s">
        <v>55120</v>
      </c>
      <c r="I10892" s="15" t="s">
        <v>55121</v>
      </c>
      <c r="J10892" s="5" t="s">
        <v>93</v>
      </c>
      <c r="K10892" s="5" t="s">
        <v>1398</v>
      </c>
    </row>
    <row r="10893">
      <c r="A10893" s="26">
        <v>327.0</v>
      </c>
      <c r="B10893" s="26" t="s">
        <v>55122</v>
      </c>
      <c r="C10893" s="26" t="s">
        <v>55123</v>
      </c>
      <c r="D10893" s="27">
        <v>28010.0</v>
      </c>
      <c r="E10893" s="26" t="s">
        <v>24249</v>
      </c>
      <c r="F10893" s="26" t="s">
        <v>24249</v>
      </c>
      <c r="G10893" s="6" t="s">
        <v>55124</v>
      </c>
      <c r="H10893" s="25" t="s">
        <v>55125</v>
      </c>
      <c r="I10893" s="13" t="s">
        <v>55126</v>
      </c>
      <c r="J10893" s="5" t="s">
        <v>42</v>
      </c>
      <c r="K10893" s="4" t="s">
        <v>42</v>
      </c>
    </row>
    <row r="10894">
      <c r="A10894" s="26">
        <v>326.0</v>
      </c>
      <c r="B10894" s="26" t="s">
        <v>55127</v>
      </c>
      <c r="C10894" s="26" t="s">
        <v>55128</v>
      </c>
      <c r="D10894" s="27">
        <v>28035.0</v>
      </c>
      <c r="E10894" s="26" t="s">
        <v>24249</v>
      </c>
      <c r="F10894" s="26" t="s">
        <v>24249</v>
      </c>
      <c r="G10894" s="6" t="s">
        <v>55129</v>
      </c>
      <c r="H10894" s="25" t="s">
        <v>55130</v>
      </c>
      <c r="I10894" s="15" t="s">
        <v>55131</v>
      </c>
      <c r="J10894" s="5" t="s">
        <v>51</v>
      </c>
      <c r="K10894" s="4" t="s">
        <v>42</v>
      </c>
    </row>
    <row r="10895">
      <c r="A10895" s="26">
        <v>325.0</v>
      </c>
      <c r="B10895" s="26" t="s">
        <v>55132</v>
      </c>
      <c r="C10895" s="26" t="s">
        <v>55133</v>
      </c>
      <c r="D10895" s="27">
        <v>28046.0</v>
      </c>
      <c r="E10895" s="26" t="s">
        <v>24249</v>
      </c>
      <c r="F10895" s="26" t="s">
        <v>24249</v>
      </c>
      <c r="G10895" s="6" t="s">
        <v>55134</v>
      </c>
      <c r="H10895" s="25" t="s">
        <v>55135</v>
      </c>
      <c r="I10895" s="8" t="str">
        <f>LOWER(SUBSTITUTE(SUBSTITUTE(SUBSTITUTE(SUBSTITUTE(SUBSTITUTE(SUBSTITUTE(SUBSTITUTE(B10895,"S.L.",""),"SL",""),"S.A.",""),"SA","")," ",""),".",""),",",""))&amp;".com"</f>
        <v>hotelalcobendasunipersonal.com</v>
      </c>
      <c r="J10895" s="5" t="s">
        <v>18</v>
      </c>
      <c r="K10895" s="4" t="s">
        <v>42</v>
      </c>
    </row>
    <row r="10896">
      <c r="A10896" s="26">
        <v>324.0</v>
      </c>
      <c r="B10896" s="26" t="s">
        <v>55136</v>
      </c>
      <c r="C10896" s="26" t="s">
        <v>55137</v>
      </c>
      <c r="D10896" s="27">
        <v>28037.0</v>
      </c>
      <c r="E10896" s="26" t="s">
        <v>24249</v>
      </c>
      <c r="F10896" s="26" t="s">
        <v>24249</v>
      </c>
      <c r="G10896" s="6" t="s">
        <v>55138</v>
      </c>
      <c r="H10896" s="25" t="s">
        <v>55139</v>
      </c>
      <c r="I10896" s="13" t="s">
        <v>3122</v>
      </c>
      <c r="J10896" s="5" t="s">
        <v>18</v>
      </c>
      <c r="K10896" s="5" t="s">
        <v>5485</v>
      </c>
    </row>
    <row r="10897">
      <c r="A10897" s="4">
        <v>323.0</v>
      </c>
      <c r="B10897" s="5" t="s">
        <v>55140</v>
      </c>
      <c r="C10897" s="5" t="s">
        <v>55141</v>
      </c>
      <c r="D10897" s="6" t="s">
        <v>53527</v>
      </c>
      <c r="E10897" s="5" t="s">
        <v>24249</v>
      </c>
      <c r="F10897" s="5" t="s">
        <v>24249</v>
      </c>
      <c r="G10897" s="6" t="s">
        <v>55142</v>
      </c>
      <c r="H10897" s="5" t="s">
        <v>55143</v>
      </c>
      <c r="I10897" s="8" t="s">
        <v>55144</v>
      </c>
      <c r="J10897" s="5" t="s">
        <v>18</v>
      </c>
      <c r="K10897" s="5" t="s">
        <v>14828</v>
      </c>
    </row>
    <row r="10898">
      <c r="A10898" s="26">
        <v>322.0</v>
      </c>
      <c r="B10898" s="26" t="s">
        <v>55145</v>
      </c>
      <c r="C10898" s="26" t="s">
        <v>55146</v>
      </c>
      <c r="D10898" s="27">
        <v>28022.0</v>
      </c>
      <c r="E10898" s="26" t="s">
        <v>24249</v>
      </c>
      <c r="F10898" s="26" t="s">
        <v>24249</v>
      </c>
      <c r="G10898" s="6" t="s">
        <v>55147</v>
      </c>
      <c r="H10898" s="25" t="s">
        <v>55148</v>
      </c>
      <c r="I10898" s="13" t="s">
        <v>55144</v>
      </c>
      <c r="J10898" s="5" t="s">
        <v>18</v>
      </c>
      <c r="K10898" s="5" t="s">
        <v>15014</v>
      </c>
    </row>
    <row r="10899">
      <c r="A10899" s="4">
        <v>321.0</v>
      </c>
      <c r="B10899" s="5" t="s">
        <v>55149</v>
      </c>
      <c r="C10899" s="5" t="s">
        <v>55150</v>
      </c>
      <c r="D10899" s="6" t="s">
        <v>53541</v>
      </c>
      <c r="E10899" s="5" t="s">
        <v>24249</v>
      </c>
      <c r="F10899" s="5" t="s">
        <v>24249</v>
      </c>
      <c r="G10899" s="6" t="s">
        <v>55151</v>
      </c>
      <c r="H10899" s="5" t="s">
        <v>55152</v>
      </c>
      <c r="I10899" s="8" t="s">
        <v>55153</v>
      </c>
      <c r="J10899" s="5" t="s">
        <v>42</v>
      </c>
      <c r="K10899" s="5" t="s">
        <v>754</v>
      </c>
    </row>
    <row r="10900">
      <c r="A10900" s="4">
        <v>320.0</v>
      </c>
      <c r="B10900" s="5" t="s">
        <v>55154</v>
      </c>
      <c r="C10900" s="5" t="s">
        <v>55155</v>
      </c>
      <c r="D10900" s="6" t="s">
        <v>53588</v>
      </c>
      <c r="E10900" s="5" t="s">
        <v>24249</v>
      </c>
      <c r="F10900" s="5" t="s">
        <v>24249</v>
      </c>
      <c r="G10900" s="6" t="s">
        <v>55156</v>
      </c>
      <c r="H10900" s="5" t="s">
        <v>55157</v>
      </c>
      <c r="I10900" s="8" t="s">
        <v>55158</v>
      </c>
      <c r="J10900" s="5" t="s">
        <v>93</v>
      </c>
      <c r="K10900" s="5" t="s">
        <v>280</v>
      </c>
    </row>
    <row r="10901">
      <c r="A10901" s="4">
        <v>319.0</v>
      </c>
      <c r="B10901" s="5" t="s">
        <v>55159</v>
      </c>
      <c r="C10901" s="5" t="s">
        <v>55160</v>
      </c>
      <c r="D10901" s="6" t="s">
        <v>53666</v>
      </c>
      <c r="E10901" s="5" t="s">
        <v>24249</v>
      </c>
      <c r="F10901" s="5" t="s">
        <v>24249</v>
      </c>
      <c r="G10901" s="6" t="s">
        <v>55161</v>
      </c>
      <c r="H10901" s="5" t="s">
        <v>55162</v>
      </c>
      <c r="I10901" s="8" t="s">
        <v>55163</v>
      </c>
      <c r="J10901" s="5" t="s">
        <v>93</v>
      </c>
      <c r="K10901" s="5" t="s">
        <v>782</v>
      </c>
    </row>
    <row r="10902">
      <c r="A10902" s="26">
        <v>318.0</v>
      </c>
      <c r="B10902" s="26" t="s">
        <v>55164</v>
      </c>
      <c r="C10902" s="26" t="s">
        <v>55165</v>
      </c>
      <c r="D10902" s="27">
        <v>28031.0</v>
      </c>
      <c r="E10902" s="26" t="s">
        <v>24249</v>
      </c>
      <c r="F10902" s="26" t="s">
        <v>24249</v>
      </c>
      <c r="G10902" s="6" t="s">
        <v>55166</v>
      </c>
      <c r="H10902" s="25" t="s">
        <v>55167</v>
      </c>
      <c r="I10902" s="13" t="s">
        <v>10667</v>
      </c>
      <c r="J10902" s="5" t="s">
        <v>93</v>
      </c>
      <c r="K10902" s="5" t="s">
        <v>2683</v>
      </c>
    </row>
    <row r="10903">
      <c r="A10903" s="26">
        <v>317.0</v>
      </c>
      <c r="B10903" s="26" t="s">
        <v>55168</v>
      </c>
      <c r="C10903" s="26" t="s">
        <v>55169</v>
      </c>
      <c r="D10903" s="27">
        <v>28050.0</v>
      </c>
      <c r="E10903" s="26" t="s">
        <v>24249</v>
      </c>
      <c r="F10903" s="26" t="s">
        <v>24249</v>
      </c>
      <c r="G10903" s="6" t="s">
        <v>55170</v>
      </c>
      <c r="H10903" s="25" t="s">
        <v>55171</v>
      </c>
      <c r="I10903" s="13" t="s">
        <v>55172</v>
      </c>
      <c r="J10903" s="5" t="s">
        <v>42</v>
      </c>
      <c r="K10903" s="4" t="s">
        <v>42</v>
      </c>
    </row>
    <row r="10904">
      <c r="A10904" s="4">
        <v>316.0</v>
      </c>
      <c r="B10904" s="5" t="s">
        <v>55173</v>
      </c>
      <c r="C10904" s="5" t="s">
        <v>55174</v>
      </c>
      <c r="D10904" s="6" t="s">
        <v>53541</v>
      </c>
      <c r="E10904" s="5" t="s">
        <v>24249</v>
      </c>
      <c r="F10904" s="5" t="s">
        <v>24249</v>
      </c>
      <c r="G10904" s="6" t="s">
        <v>55175</v>
      </c>
      <c r="H10904" s="5" t="s">
        <v>53543</v>
      </c>
      <c r="I10904" s="8" t="s">
        <v>55176</v>
      </c>
      <c r="J10904" s="5" t="s">
        <v>42</v>
      </c>
      <c r="K10904" s="5" t="s">
        <v>1663</v>
      </c>
    </row>
    <row r="10905">
      <c r="A10905" s="4">
        <v>315.0</v>
      </c>
      <c r="B10905" s="5" t="s">
        <v>55177</v>
      </c>
      <c r="C10905" s="5" t="s">
        <v>55178</v>
      </c>
      <c r="D10905" s="6" t="s">
        <v>53541</v>
      </c>
      <c r="E10905" s="5" t="s">
        <v>24249</v>
      </c>
      <c r="F10905" s="5" t="s">
        <v>24249</v>
      </c>
      <c r="G10905" s="6" t="s">
        <v>55179</v>
      </c>
      <c r="H10905" s="5" t="s">
        <v>55180</v>
      </c>
      <c r="I10905" s="8" t="s">
        <v>55181</v>
      </c>
      <c r="J10905" s="5" t="s">
        <v>232</v>
      </c>
      <c r="K10905" s="5" t="s">
        <v>35</v>
      </c>
    </row>
    <row r="10906">
      <c r="A10906" s="26">
        <v>314.0</v>
      </c>
      <c r="B10906" s="26" t="s">
        <v>55182</v>
      </c>
      <c r="C10906" s="26" t="s">
        <v>55183</v>
      </c>
      <c r="D10906" s="27">
        <v>28043.0</v>
      </c>
      <c r="E10906" s="26" t="s">
        <v>24249</v>
      </c>
      <c r="F10906" s="26" t="s">
        <v>24249</v>
      </c>
      <c r="G10906" s="6" t="s">
        <v>55184</v>
      </c>
      <c r="H10906" s="25" t="s">
        <v>55185</v>
      </c>
      <c r="I10906" s="13" t="s">
        <v>55186</v>
      </c>
      <c r="J10906" s="5" t="s">
        <v>753</v>
      </c>
      <c r="K10906" s="5" t="s">
        <v>218</v>
      </c>
    </row>
    <row r="10907">
      <c r="A10907" s="26">
        <v>313.0</v>
      </c>
      <c r="B10907" s="26" t="s">
        <v>55187</v>
      </c>
      <c r="C10907" s="26" t="s">
        <v>55188</v>
      </c>
      <c r="D10907" s="27">
        <v>28012.0</v>
      </c>
      <c r="E10907" s="26" t="s">
        <v>24249</v>
      </c>
      <c r="F10907" s="26" t="s">
        <v>24249</v>
      </c>
      <c r="G10907" s="6" t="s">
        <v>55189</v>
      </c>
      <c r="H10907" s="25" t="s">
        <v>55190</v>
      </c>
      <c r="I10907" s="8" t="str">
        <f>LOWER(SUBSTITUTE(SUBSTITUTE(SUBSTITUTE(SUBSTITUTE(SUBSTITUTE(SUBSTITUTE(SUBSTITUTE(B10907,"S.L.",""),"SL",""),"S.A.",""),"SA","")," ",""),".",""),",",""))&amp;".com"</f>
        <v>paseodelartehotel.com</v>
      </c>
      <c r="J10907" s="5" t="s">
        <v>51</v>
      </c>
      <c r="K10907" s="4" t="s">
        <v>42</v>
      </c>
    </row>
    <row r="10908">
      <c r="A10908" s="4">
        <v>312.0</v>
      </c>
      <c r="B10908" s="5" t="s">
        <v>55191</v>
      </c>
      <c r="C10908" s="5" t="s">
        <v>55192</v>
      </c>
      <c r="D10908" s="6" t="s">
        <v>53521</v>
      </c>
      <c r="E10908" s="5" t="s">
        <v>24249</v>
      </c>
      <c r="F10908" s="5" t="s">
        <v>24249</v>
      </c>
      <c r="G10908" s="6" t="s">
        <v>55193</v>
      </c>
      <c r="H10908" s="5" t="s">
        <v>55194</v>
      </c>
      <c r="I10908" s="8" t="s">
        <v>55195</v>
      </c>
      <c r="J10908" s="5" t="s">
        <v>18</v>
      </c>
      <c r="K10908" s="5" t="s">
        <v>7801</v>
      </c>
    </row>
    <row r="10909">
      <c r="A10909" s="4">
        <v>311.0</v>
      </c>
      <c r="B10909" s="5" t="s">
        <v>55196</v>
      </c>
      <c r="C10909" s="5" t="s">
        <v>55197</v>
      </c>
      <c r="D10909" s="6" t="s">
        <v>53492</v>
      </c>
      <c r="E10909" s="5" t="s">
        <v>53493</v>
      </c>
      <c r="F10909" s="5" t="s">
        <v>24249</v>
      </c>
      <c r="G10909" s="6" t="s">
        <v>55198</v>
      </c>
      <c r="H10909" s="5" t="s">
        <v>55199</v>
      </c>
      <c r="I10909" s="8" t="s">
        <v>26766</v>
      </c>
      <c r="J10909" s="5" t="s">
        <v>18</v>
      </c>
      <c r="K10909" s="5" t="s">
        <v>19544</v>
      </c>
    </row>
    <row r="10910">
      <c r="A10910" s="26">
        <v>310.0</v>
      </c>
      <c r="B10910" s="26" t="s">
        <v>55200</v>
      </c>
      <c r="C10910" s="26" t="s">
        <v>55201</v>
      </c>
      <c r="D10910" s="27">
        <v>28010.0</v>
      </c>
      <c r="E10910" s="26" t="s">
        <v>24249</v>
      </c>
      <c r="F10910" s="26" t="s">
        <v>24249</v>
      </c>
      <c r="G10910" s="6" t="s">
        <v>55202</v>
      </c>
      <c r="H10910" s="25" t="s">
        <v>55203</v>
      </c>
      <c r="I10910" s="13" t="s">
        <v>8159</v>
      </c>
      <c r="J10910" s="5" t="s">
        <v>18</v>
      </c>
      <c r="K10910" s="5" t="s">
        <v>1027</v>
      </c>
    </row>
    <row r="10911">
      <c r="A10911" s="4">
        <v>309.0</v>
      </c>
      <c r="B10911" s="5" t="s">
        <v>55204</v>
      </c>
      <c r="C10911" s="5" t="s">
        <v>55205</v>
      </c>
      <c r="D10911" s="6" t="s">
        <v>52951</v>
      </c>
      <c r="E10911" s="5" t="s">
        <v>52912</v>
      </c>
      <c r="F10911" s="5" t="s">
        <v>24249</v>
      </c>
      <c r="G10911" s="6" t="s">
        <v>55206</v>
      </c>
      <c r="H10911" s="5" t="s">
        <v>55207</v>
      </c>
      <c r="I10911" s="8" t="s">
        <v>45756</v>
      </c>
      <c r="J10911" s="5" t="s">
        <v>51</v>
      </c>
      <c r="K10911" s="5" t="s">
        <v>7719</v>
      </c>
    </row>
    <row r="10912">
      <c r="A10912" s="4">
        <v>308.0</v>
      </c>
      <c r="B10912" s="5" t="s">
        <v>55208</v>
      </c>
      <c r="C10912" s="5" t="s">
        <v>55209</v>
      </c>
      <c r="D10912" s="6" t="s">
        <v>53627</v>
      </c>
      <c r="E10912" s="5" t="s">
        <v>24249</v>
      </c>
      <c r="F10912" s="5" t="s">
        <v>24249</v>
      </c>
      <c r="G10912" s="6" t="s">
        <v>55210</v>
      </c>
      <c r="H10912" s="5" t="s">
        <v>55211</v>
      </c>
      <c r="I10912" s="8" t="s">
        <v>18424</v>
      </c>
      <c r="J10912" s="5" t="s">
        <v>108</v>
      </c>
      <c r="K10912" s="5" t="s">
        <v>1239</v>
      </c>
    </row>
    <row r="10913">
      <c r="A10913" s="26">
        <v>307.0</v>
      </c>
      <c r="B10913" s="26" t="s">
        <v>55212</v>
      </c>
      <c r="C10913" s="26" t="s">
        <v>55213</v>
      </c>
      <c r="D10913" s="27">
        <v>28944.0</v>
      </c>
      <c r="E10913" s="26" t="s">
        <v>53731</v>
      </c>
      <c r="F10913" s="26" t="s">
        <v>24249</v>
      </c>
      <c r="G10913" s="6" t="s">
        <v>55214</v>
      </c>
      <c r="H10913" s="25" t="s">
        <v>55215</v>
      </c>
      <c r="I10913" s="8" t="str">
        <f>LOWER(SUBSTITUTE(SUBSTITUTE(SUBSTITUTE(SUBSTITUTE(SUBSTITUTE(SUBSTITUTE(SUBSTITUTE(B10913,"S.L.",""),"SL",""),"S.A.",""),"SA","")," ",""),".",""),",",""))&amp;".com"</f>
        <v>sercotelgemafuenlabrada.com</v>
      </c>
      <c r="J10913" s="5" t="s">
        <v>42</v>
      </c>
      <c r="K10913" s="4" t="s">
        <v>42</v>
      </c>
    </row>
    <row r="10914">
      <c r="A10914" s="4">
        <v>306.0</v>
      </c>
      <c r="B10914" s="5" t="s">
        <v>55216</v>
      </c>
      <c r="C10914" s="5" t="s">
        <v>55217</v>
      </c>
      <c r="D10914" s="6" t="s">
        <v>55218</v>
      </c>
      <c r="E10914" s="5" t="s">
        <v>55219</v>
      </c>
      <c r="F10914" s="5" t="s">
        <v>24249</v>
      </c>
      <c r="G10914" s="6" t="s">
        <v>55220</v>
      </c>
      <c r="H10914" s="5" t="s">
        <v>55221</v>
      </c>
      <c r="I10914" s="8" t="s">
        <v>55222</v>
      </c>
      <c r="J10914" s="5" t="s">
        <v>463</v>
      </c>
      <c r="K10914" s="5" t="s">
        <v>553</v>
      </c>
    </row>
    <row r="10915">
      <c r="A10915" s="4">
        <v>305.0</v>
      </c>
      <c r="B10915" s="5" t="s">
        <v>55223</v>
      </c>
      <c r="C10915" s="5" t="s">
        <v>55224</v>
      </c>
      <c r="D10915" s="6" t="s">
        <v>44956</v>
      </c>
      <c r="E10915" s="5" t="s">
        <v>24249</v>
      </c>
      <c r="F10915" s="5" t="s">
        <v>24249</v>
      </c>
      <c r="G10915" s="6" t="s">
        <v>55225</v>
      </c>
      <c r="H10915" s="5" t="s">
        <v>55226</v>
      </c>
      <c r="I10915" s="8" t="s">
        <v>23437</v>
      </c>
      <c r="J10915" s="5" t="s">
        <v>108</v>
      </c>
      <c r="K10915" s="5" t="s">
        <v>1144</v>
      </c>
    </row>
    <row r="10916">
      <c r="A10916" s="4">
        <v>304.0</v>
      </c>
      <c r="B10916" s="5" t="s">
        <v>55227</v>
      </c>
      <c r="C10916" s="5" t="s">
        <v>55228</v>
      </c>
      <c r="D10916" s="6" t="s">
        <v>53809</v>
      </c>
      <c r="E10916" s="5" t="s">
        <v>53810</v>
      </c>
      <c r="F10916" s="5" t="s">
        <v>24249</v>
      </c>
      <c r="G10916" s="6" t="s">
        <v>55229</v>
      </c>
      <c r="H10916" s="5" t="s">
        <v>55230</v>
      </c>
      <c r="I10916" s="8" t="s">
        <v>10956</v>
      </c>
      <c r="J10916" s="5" t="s">
        <v>18</v>
      </c>
      <c r="K10916" s="5" t="s">
        <v>5591</v>
      </c>
    </row>
    <row r="10917">
      <c r="A10917" s="4">
        <v>303.0</v>
      </c>
      <c r="B10917" s="5" t="s">
        <v>55231</v>
      </c>
      <c r="C10917" s="5" t="s">
        <v>55232</v>
      </c>
      <c r="D10917" s="6" t="s">
        <v>17223</v>
      </c>
      <c r="E10917" s="5" t="s">
        <v>15964</v>
      </c>
      <c r="F10917" s="5" t="s">
        <v>15938</v>
      </c>
      <c r="G10917" s="6" t="s">
        <v>55233</v>
      </c>
      <c r="H10917" s="5" t="s">
        <v>55234</v>
      </c>
      <c r="I10917" s="8" t="s">
        <v>8159</v>
      </c>
      <c r="J10917" s="5" t="s">
        <v>93</v>
      </c>
      <c r="K10917" s="4" t="s">
        <v>42</v>
      </c>
    </row>
    <row r="10918">
      <c r="A10918" s="26">
        <v>302.0</v>
      </c>
      <c r="B10918" s="26" t="s">
        <v>55235</v>
      </c>
      <c r="C10918" s="26" t="s">
        <v>55236</v>
      </c>
      <c r="D10918" s="27">
        <v>28223.0</v>
      </c>
      <c r="E10918" s="26" t="s">
        <v>53466</v>
      </c>
      <c r="F10918" s="26" t="s">
        <v>24249</v>
      </c>
      <c r="G10918" s="6" t="s">
        <v>55237</v>
      </c>
      <c r="H10918" s="25" t="s">
        <v>55238</v>
      </c>
      <c r="I10918" s="13" t="s">
        <v>55239</v>
      </c>
      <c r="J10918" s="5" t="s">
        <v>42</v>
      </c>
      <c r="K10918" s="5" t="s">
        <v>433</v>
      </c>
    </row>
    <row r="10919">
      <c r="A10919" s="4">
        <v>301.0</v>
      </c>
      <c r="B10919" s="5" t="s">
        <v>55240</v>
      </c>
      <c r="C10919" s="5" t="s">
        <v>55241</v>
      </c>
      <c r="D10919" s="6" t="s">
        <v>53303</v>
      </c>
      <c r="E10919" s="5" t="s">
        <v>24249</v>
      </c>
      <c r="F10919" s="5" t="s">
        <v>24249</v>
      </c>
      <c r="G10919" s="6" t="s">
        <v>55242</v>
      </c>
      <c r="H10919" s="5" t="s">
        <v>55243</v>
      </c>
      <c r="I10919" s="8" t="s">
        <v>55244</v>
      </c>
      <c r="J10919" s="5" t="s">
        <v>108</v>
      </c>
      <c r="K10919" s="4" t="s">
        <v>42</v>
      </c>
    </row>
    <row r="10920">
      <c r="A10920" s="4">
        <v>300.0</v>
      </c>
      <c r="B10920" s="5" t="s">
        <v>55245</v>
      </c>
      <c r="C10920" s="5" t="s">
        <v>55246</v>
      </c>
      <c r="D10920" s="6" t="s">
        <v>55247</v>
      </c>
      <c r="E10920" s="5" t="s">
        <v>54605</v>
      </c>
      <c r="F10920" s="5" t="s">
        <v>24249</v>
      </c>
      <c r="G10920" s="6" t="s">
        <v>55248</v>
      </c>
      <c r="H10920" s="5" t="s">
        <v>55249</v>
      </c>
      <c r="I10920" s="8" t="s">
        <v>55250</v>
      </c>
      <c r="J10920" s="5" t="s">
        <v>18</v>
      </c>
      <c r="K10920" s="4" t="s">
        <v>42</v>
      </c>
    </row>
    <row r="10921">
      <c r="A10921" s="4">
        <v>299.0</v>
      </c>
      <c r="B10921" s="5" t="s">
        <v>55251</v>
      </c>
      <c r="C10921" s="5" t="s">
        <v>55252</v>
      </c>
      <c r="D10921" s="6" t="s">
        <v>53693</v>
      </c>
      <c r="E10921" s="5" t="s">
        <v>53694</v>
      </c>
      <c r="F10921" s="5" t="s">
        <v>24249</v>
      </c>
      <c r="G10921" s="6" t="s">
        <v>55253</v>
      </c>
      <c r="H10921" s="5" t="s">
        <v>55254</v>
      </c>
      <c r="I10921" s="8" t="s">
        <v>55255</v>
      </c>
      <c r="J10921" s="5" t="s">
        <v>108</v>
      </c>
      <c r="K10921" s="5" t="s">
        <v>15297</v>
      </c>
    </row>
    <row r="10922">
      <c r="A10922" s="4">
        <v>298.0</v>
      </c>
      <c r="B10922" s="5" t="s">
        <v>55256</v>
      </c>
      <c r="C10922" s="5" t="s">
        <v>55257</v>
      </c>
      <c r="D10922" s="6" t="s">
        <v>53988</v>
      </c>
      <c r="E10922" s="5" t="s">
        <v>24249</v>
      </c>
      <c r="F10922" s="5" t="s">
        <v>24249</v>
      </c>
      <c r="G10922" s="6" t="s">
        <v>55258</v>
      </c>
      <c r="H10922" s="5" t="s">
        <v>27521</v>
      </c>
      <c r="I10922" s="8" t="s">
        <v>27522</v>
      </c>
      <c r="J10922" s="5" t="s">
        <v>42</v>
      </c>
      <c r="K10922" s="5" t="s">
        <v>2683</v>
      </c>
    </row>
    <row r="10923">
      <c r="A10923" s="4">
        <v>297.0</v>
      </c>
      <c r="B10923" s="5" t="s">
        <v>55259</v>
      </c>
      <c r="C10923" s="5" t="s">
        <v>55260</v>
      </c>
      <c r="D10923" s="6" t="s">
        <v>53621</v>
      </c>
      <c r="E10923" s="5" t="s">
        <v>24249</v>
      </c>
      <c r="F10923" s="5" t="s">
        <v>24249</v>
      </c>
      <c r="G10923" s="6" t="s">
        <v>55261</v>
      </c>
      <c r="H10923" s="5" t="s">
        <v>55262</v>
      </c>
      <c r="I10923" s="8" t="s">
        <v>55263</v>
      </c>
      <c r="J10923" s="5" t="s">
        <v>367</v>
      </c>
      <c r="K10923" s="5" t="s">
        <v>3001</v>
      </c>
    </row>
    <row r="10924">
      <c r="A10924" s="4">
        <v>296.0</v>
      </c>
      <c r="B10924" s="5" t="s">
        <v>55264</v>
      </c>
      <c r="C10924" s="5" t="s">
        <v>54821</v>
      </c>
      <c r="D10924" s="6" t="s">
        <v>53511</v>
      </c>
      <c r="E10924" s="5" t="s">
        <v>24249</v>
      </c>
      <c r="F10924" s="5" t="s">
        <v>24249</v>
      </c>
      <c r="G10924" s="6" t="s">
        <v>55265</v>
      </c>
      <c r="H10924" s="5" t="s">
        <v>32336</v>
      </c>
      <c r="I10924" s="8" t="s">
        <v>32337</v>
      </c>
      <c r="J10924" s="5" t="s">
        <v>51</v>
      </c>
      <c r="K10924" s="5" t="s">
        <v>2996</v>
      </c>
    </row>
    <row r="10925">
      <c r="A10925" s="4">
        <v>295.0</v>
      </c>
      <c r="B10925" s="5" t="s">
        <v>55266</v>
      </c>
      <c r="C10925" s="5" t="s">
        <v>55267</v>
      </c>
      <c r="D10925" s="6" t="s">
        <v>55268</v>
      </c>
      <c r="E10925" s="5" t="s">
        <v>24249</v>
      </c>
      <c r="F10925" s="5" t="s">
        <v>24249</v>
      </c>
      <c r="G10925" s="6" t="s">
        <v>55269</v>
      </c>
      <c r="H10925" s="5" t="s">
        <v>55270</v>
      </c>
      <c r="I10925" s="9" t="s">
        <v>55271</v>
      </c>
      <c r="J10925" s="5" t="s">
        <v>51</v>
      </c>
      <c r="K10925" s="4" t="s">
        <v>42</v>
      </c>
    </row>
    <row r="10926">
      <c r="A10926" s="4">
        <v>294.0</v>
      </c>
      <c r="B10926" s="5" t="s">
        <v>55272</v>
      </c>
      <c r="C10926" s="5" t="s">
        <v>55273</v>
      </c>
      <c r="D10926" s="6" t="s">
        <v>53627</v>
      </c>
      <c r="E10926" s="5" t="s">
        <v>24249</v>
      </c>
      <c r="F10926" s="5" t="s">
        <v>24249</v>
      </c>
      <c r="G10926" s="6" t="s">
        <v>55274</v>
      </c>
      <c r="H10926" s="5" t="s">
        <v>55275</v>
      </c>
      <c r="I10926" s="8" t="s">
        <v>10667</v>
      </c>
      <c r="J10926" s="5" t="s">
        <v>108</v>
      </c>
      <c r="K10926" s="5" t="s">
        <v>1421</v>
      </c>
    </row>
    <row r="10927">
      <c r="A10927" s="4">
        <v>293.0</v>
      </c>
      <c r="B10927" s="5" t="s">
        <v>55276</v>
      </c>
      <c r="C10927" s="5" t="s">
        <v>55277</v>
      </c>
      <c r="D10927" s="6" t="s">
        <v>53303</v>
      </c>
      <c r="E10927" s="5" t="s">
        <v>24249</v>
      </c>
      <c r="F10927" s="5" t="s">
        <v>24249</v>
      </c>
      <c r="G10927" s="6" t="s">
        <v>55278</v>
      </c>
      <c r="H10927" s="5" t="s">
        <v>37592</v>
      </c>
      <c r="I10927" s="8" t="s">
        <v>55279</v>
      </c>
      <c r="J10927" s="5" t="s">
        <v>108</v>
      </c>
      <c r="K10927" s="5" t="s">
        <v>15624</v>
      </c>
    </row>
    <row r="10928">
      <c r="A10928" s="26">
        <v>292.0</v>
      </c>
      <c r="B10928" s="26" t="s">
        <v>55280</v>
      </c>
      <c r="C10928" s="26" t="s">
        <v>55281</v>
      </c>
      <c r="D10928" s="27">
        <v>28522.0</v>
      </c>
      <c r="E10928" s="26" t="s">
        <v>54598</v>
      </c>
      <c r="F10928" s="26" t="s">
        <v>24249</v>
      </c>
      <c r="G10928" s="6" t="s">
        <v>55282</v>
      </c>
      <c r="H10928" s="25" t="s">
        <v>55283</v>
      </c>
      <c r="I10928" s="13" t="s">
        <v>26766</v>
      </c>
      <c r="J10928" s="5" t="s">
        <v>93</v>
      </c>
      <c r="K10928" s="5" t="s">
        <v>1233</v>
      </c>
    </row>
    <row r="10929">
      <c r="A10929" s="26">
        <v>291.0</v>
      </c>
      <c r="B10929" s="26" t="s">
        <v>55284</v>
      </c>
      <c r="C10929" s="26" t="s">
        <v>54193</v>
      </c>
      <c r="D10929" s="27">
        <v>28028.0</v>
      </c>
      <c r="E10929" s="26" t="s">
        <v>24249</v>
      </c>
      <c r="F10929" s="26" t="s">
        <v>24249</v>
      </c>
      <c r="G10929" s="6" t="s">
        <v>55285</v>
      </c>
      <c r="H10929" s="25" t="s">
        <v>55286</v>
      </c>
      <c r="I10929" s="13" t="s">
        <v>439</v>
      </c>
      <c r="J10929" s="5" t="s">
        <v>18</v>
      </c>
      <c r="K10929" s="5" t="s">
        <v>529</v>
      </c>
    </row>
    <row r="10930">
      <c r="A10930" s="26">
        <v>290.0</v>
      </c>
      <c r="B10930" s="26" t="s">
        <v>55287</v>
      </c>
      <c r="C10930" s="26" t="s">
        <v>55288</v>
      </c>
      <c r="D10930" s="27">
        <v>28922.0</v>
      </c>
      <c r="E10930" s="26" t="s">
        <v>54605</v>
      </c>
      <c r="F10930" s="26" t="s">
        <v>24249</v>
      </c>
      <c r="G10930" s="6" t="s">
        <v>55289</v>
      </c>
      <c r="H10930" s="25" t="s">
        <v>55290</v>
      </c>
      <c r="I10930" s="8" t="str">
        <f>LOWER(SUBSTITUTE(SUBSTITUTE(SUBSTITUTE(SUBSTITUTE(SUBSTITUTE(SUBSTITUTE(SUBSTITUTE(B10930,"S.L.",""),"SL",""),"S.A.",""),"SA","")," ",""),".",""),",",""))&amp;".com"</f>
        <v>expressbyholidayinnmadridalcorcon.com</v>
      </c>
      <c r="J10930" s="5" t="s">
        <v>51</v>
      </c>
      <c r="K10930" s="5" t="s">
        <v>2928</v>
      </c>
    </row>
    <row r="10931">
      <c r="A10931" s="4">
        <v>289.0</v>
      </c>
      <c r="B10931" s="5" t="s">
        <v>55291</v>
      </c>
      <c r="C10931" s="5" t="s">
        <v>55292</v>
      </c>
      <c r="D10931" s="6" t="s">
        <v>53862</v>
      </c>
      <c r="E10931" s="5" t="s">
        <v>53856</v>
      </c>
      <c r="F10931" s="5" t="s">
        <v>24249</v>
      </c>
      <c r="G10931" s="6" t="s">
        <v>55293</v>
      </c>
      <c r="H10931" s="5" t="s">
        <v>55294</v>
      </c>
      <c r="I10931" s="8" t="s">
        <v>2647</v>
      </c>
      <c r="J10931" s="5" t="s">
        <v>51</v>
      </c>
      <c r="K10931" s="4" t="s">
        <v>42</v>
      </c>
    </row>
    <row r="10932">
      <c r="A10932" s="4">
        <v>288.0</v>
      </c>
      <c r="B10932" s="5" t="s">
        <v>55295</v>
      </c>
      <c r="C10932" s="5" t="s">
        <v>54713</v>
      </c>
      <c r="D10932" s="6" t="s">
        <v>53666</v>
      </c>
      <c r="E10932" s="5" t="s">
        <v>24249</v>
      </c>
      <c r="F10932" s="5" t="s">
        <v>24249</v>
      </c>
      <c r="G10932" s="6" t="s">
        <v>55296</v>
      </c>
      <c r="H10932" s="5" t="s">
        <v>39231</v>
      </c>
      <c r="I10932" s="8" t="s">
        <v>55297</v>
      </c>
      <c r="J10932" s="5" t="s">
        <v>42</v>
      </c>
      <c r="K10932" s="5" t="s">
        <v>21209</v>
      </c>
    </row>
    <row r="10933">
      <c r="A10933" s="4">
        <v>287.0</v>
      </c>
      <c r="B10933" s="5" t="s">
        <v>55298</v>
      </c>
      <c r="C10933" s="5" t="s">
        <v>55299</v>
      </c>
      <c r="D10933" s="6" t="s">
        <v>53527</v>
      </c>
      <c r="E10933" s="5" t="s">
        <v>24249</v>
      </c>
      <c r="F10933" s="5" t="s">
        <v>24249</v>
      </c>
      <c r="G10933" s="6" t="s">
        <v>55300</v>
      </c>
      <c r="H10933" s="5" t="s">
        <v>55301</v>
      </c>
      <c r="I10933" s="8" t="s">
        <v>55302</v>
      </c>
      <c r="J10933" s="5" t="s">
        <v>51</v>
      </c>
      <c r="K10933" s="5" t="s">
        <v>6271</v>
      </c>
    </row>
    <row r="10934">
      <c r="A10934" s="26">
        <v>286.0</v>
      </c>
      <c r="B10934" s="26" t="s">
        <v>55303</v>
      </c>
      <c r="C10934" s="26" t="s">
        <v>55304</v>
      </c>
      <c r="D10934" s="27">
        <v>28004.0</v>
      </c>
      <c r="E10934" s="26" t="s">
        <v>24249</v>
      </c>
      <c r="F10934" s="26" t="s">
        <v>24249</v>
      </c>
      <c r="G10934" s="6" t="s">
        <v>55305</v>
      </c>
      <c r="H10934" s="25" t="s">
        <v>55306</v>
      </c>
      <c r="I10934" s="13" t="s">
        <v>8159</v>
      </c>
      <c r="J10934" s="5" t="s">
        <v>93</v>
      </c>
      <c r="K10934" s="5" t="s">
        <v>5641</v>
      </c>
    </row>
    <row r="10935">
      <c r="A10935" s="4">
        <v>285.0</v>
      </c>
      <c r="B10935" s="5" t="s">
        <v>55307</v>
      </c>
      <c r="C10935" s="5" t="s">
        <v>55308</v>
      </c>
      <c r="D10935" s="6" t="s">
        <v>53314</v>
      </c>
      <c r="E10935" s="5" t="s">
        <v>24249</v>
      </c>
      <c r="F10935" s="5" t="s">
        <v>24249</v>
      </c>
      <c r="G10935" s="6" t="s">
        <v>55309</v>
      </c>
      <c r="H10935" s="5" t="s">
        <v>55310</v>
      </c>
      <c r="I10935" s="8" t="s">
        <v>55311</v>
      </c>
      <c r="J10935" s="5" t="s">
        <v>367</v>
      </c>
      <c r="K10935" s="4" t="s">
        <v>42</v>
      </c>
    </row>
    <row r="10936">
      <c r="A10936" s="26">
        <v>284.0</v>
      </c>
      <c r="B10936" s="26" t="s">
        <v>55312</v>
      </c>
      <c r="C10936" s="26" t="s">
        <v>55313</v>
      </c>
      <c r="D10936" s="27">
        <v>28108.0</v>
      </c>
      <c r="E10936" s="26" t="s">
        <v>53493</v>
      </c>
      <c r="F10936" s="26" t="s">
        <v>24249</v>
      </c>
      <c r="G10936" s="6" t="s">
        <v>55314</v>
      </c>
      <c r="H10936" s="25" t="s">
        <v>55315</v>
      </c>
      <c r="I10936" s="13" t="s">
        <v>439</v>
      </c>
      <c r="J10936" s="5" t="s">
        <v>108</v>
      </c>
      <c r="K10936" s="5" t="s">
        <v>15297</v>
      </c>
    </row>
    <row r="10937">
      <c r="A10937" s="4">
        <v>283.0</v>
      </c>
      <c r="B10937" s="5" t="s">
        <v>55316</v>
      </c>
      <c r="C10937" s="5" t="s">
        <v>55317</v>
      </c>
      <c r="D10937" s="6" t="s">
        <v>53486</v>
      </c>
      <c r="E10937" s="5" t="s">
        <v>24249</v>
      </c>
      <c r="F10937" s="5" t="s">
        <v>24249</v>
      </c>
      <c r="G10937" s="6" t="s">
        <v>55318</v>
      </c>
      <c r="H10937" s="5" t="s">
        <v>55319</v>
      </c>
      <c r="I10937" s="8" t="s">
        <v>39103</v>
      </c>
      <c r="J10937" s="5" t="s">
        <v>18</v>
      </c>
      <c r="K10937" s="5" t="s">
        <v>20993</v>
      </c>
    </row>
    <row r="10938">
      <c r="A10938" s="26">
        <v>282.0</v>
      </c>
      <c r="B10938" s="26" t="s">
        <v>55320</v>
      </c>
      <c r="C10938" s="26" t="s">
        <v>55321</v>
      </c>
      <c r="D10938" s="27">
        <v>28012.0</v>
      </c>
      <c r="E10938" s="26" t="s">
        <v>24249</v>
      </c>
      <c r="F10938" s="26" t="s">
        <v>24249</v>
      </c>
      <c r="G10938" s="6" t="s">
        <v>55322</v>
      </c>
      <c r="H10938" s="25" t="s">
        <v>55323</v>
      </c>
      <c r="I10938" s="15" t="s">
        <v>55324</v>
      </c>
      <c r="J10938" s="5" t="s">
        <v>42</v>
      </c>
      <c r="K10938" s="4" t="s">
        <v>42</v>
      </c>
    </row>
    <row r="10939">
      <c r="A10939" s="4">
        <v>281.0</v>
      </c>
      <c r="B10939" s="5" t="s">
        <v>55325</v>
      </c>
      <c r="C10939" s="5" t="s">
        <v>55326</v>
      </c>
      <c r="D10939" s="6" t="s">
        <v>53766</v>
      </c>
      <c r="E10939" s="5" t="s">
        <v>53767</v>
      </c>
      <c r="F10939" s="5" t="s">
        <v>24249</v>
      </c>
      <c r="G10939" s="6" t="s">
        <v>55327</v>
      </c>
      <c r="H10939" s="5" t="s">
        <v>55328</v>
      </c>
      <c r="I10939" s="8" t="s">
        <v>55329</v>
      </c>
      <c r="J10939" s="5" t="s">
        <v>51</v>
      </c>
      <c r="K10939" s="4" t="s">
        <v>42</v>
      </c>
    </row>
    <row r="10940">
      <c r="A10940" s="26">
        <v>280.0</v>
      </c>
      <c r="B10940" s="26" t="s">
        <v>55330</v>
      </c>
      <c r="C10940" s="26" t="s">
        <v>55331</v>
      </c>
      <c r="D10940" s="27">
        <v>28050.0</v>
      </c>
      <c r="E10940" s="26" t="s">
        <v>24249</v>
      </c>
      <c r="F10940" s="26" t="s">
        <v>24249</v>
      </c>
      <c r="G10940" s="6" t="s">
        <v>55332</v>
      </c>
      <c r="H10940" s="25" t="s">
        <v>55333</v>
      </c>
      <c r="I10940" s="13" t="s">
        <v>55334</v>
      </c>
      <c r="J10940" s="5" t="s">
        <v>42</v>
      </c>
      <c r="K10940" s="5" t="s">
        <v>14822</v>
      </c>
    </row>
    <row r="10941">
      <c r="A10941" s="4">
        <v>279.0</v>
      </c>
      <c r="B10941" s="5" t="s">
        <v>53735</v>
      </c>
      <c r="C10941" s="5" t="s">
        <v>55335</v>
      </c>
      <c r="D10941" s="6" t="s">
        <v>53737</v>
      </c>
      <c r="E10941" s="5" t="s">
        <v>53738</v>
      </c>
      <c r="F10941" s="5" t="s">
        <v>24249</v>
      </c>
      <c r="G10941" s="6" t="s">
        <v>55336</v>
      </c>
      <c r="H10941" s="5" t="s">
        <v>55337</v>
      </c>
      <c r="I10941" s="8" t="s">
        <v>8159</v>
      </c>
      <c r="J10941" s="5" t="s">
        <v>51</v>
      </c>
      <c r="K10941" s="5" t="s">
        <v>18216</v>
      </c>
    </row>
    <row r="10942">
      <c r="A10942" s="4">
        <v>278.0</v>
      </c>
      <c r="B10942" s="5" t="s">
        <v>55338</v>
      </c>
      <c r="C10942" s="5" t="s">
        <v>55339</v>
      </c>
      <c r="D10942" s="6" t="s">
        <v>53492</v>
      </c>
      <c r="E10942" s="5" t="s">
        <v>53493</v>
      </c>
      <c r="F10942" s="5" t="s">
        <v>24249</v>
      </c>
      <c r="G10942" s="6" t="s">
        <v>55340</v>
      </c>
      <c r="H10942" s="5" t="s">
        <v>54006</v>
      </c>
      <c r="I10942" s="8" t="s">
        <v>45756</v>
      </c>
      <c r="J10942" s="5" t="s">
        <v>42</v>
      </c>
      <c r="K10942" s="5" t="s">
        <v>15612</v>
      </c>
    </row>
    <row r="10943">
      <c r="A10943" s="4">
        <v>277.0</v>
      </c>
      <c r="B10943" s="5" t="s">
        <v>55341</v>
      </c>
      <c r="C10943" s="5" t="s">
        <v>55342</v>
      </c>
      <c r="D10943" s="6" t="s">
        <v>53050</v>
      </c>
      <c r="E10943" s="5" t="s">
        <v>24249</v>
      </c>
      <c r="F10943" s="5" t="s">
        <v>24249</v>
      </c>
      <c r="G10943" s="6" t="s">
        <v>55343</v>
      </c>
      <c r="H10943" s="5" t="s">
        <v>55344</v>
      </c>
      <c r="I10943" s="8" t="s">
        <v>55345</v>
      </c>
      <c r="J10943" s="5" t="s">
        <v>51</v>
      </c>
      <c r="K10943" s="5" t="s">
        <v>5408</v>
      </c>
    </row>
    <row r="10944">
      <c r="A10944" s="4">
        <v>276.0</v>
      </c>
      <c r="B10944" s="5" t="s">
        <v>55346</v>
      </c>
      <c r="C10944" s="5" t="s">
        <v>55347</v>
      </c>
      <c r="D10944" s="6" t="s">
        <v>53511</v>
      </c>
      <c r="E10944" s="5" t="s">
        <v>24249</v>
      </c>
      <c r="F10944" s="5" t="s">
        <v>24249</v>
      </c>
      <c r="G10944" s="6" t="s">
        <v>55348</v>
      </c>
      <c r="H10944" s="5" t="s">
        <v>55349</v>
      </c>
      <c r="I10944" s="8" t="s">
        <v>55350</v>
      </c>
      <c r="J10944" s="5" t="s">
        <v>18</v>
      </c>
      <c r="K10944" s="5" t="s">
        <v>1216</v>
      </c>
    </row>
    <row r="10945">
      <c r="A10945" s="26">
        <v>275.0</v>
      </c>
      <c r="B10945" s="26" t="s">
        <v>55351</v>
      </c>
      <c r="C10945" s="26" t="s">
        <v>55352</v>
      </c>
      <c r="D10945" s="27">
        <v>28802.0</v>
      </c>
      <c r="E10945" s="26" t="s">
        <v>52912</v>
      </c>
      <c r="F10945" s="26" t="s">
        <v>24249</v>
      </c>
      <c r="G10945" s="6" t="s">
        <v>55353</v>
      </c>
      <c r="H10945" s="25" t="s">
        <v>55354</v>
      </c>
      <c r="I10945" s="13" t="s">
        <v>55355</v>
      </c>
      <c r="J10945" s="5" t="s">
        <v>42</v>
      </c>
      <c r="K10945" s="5" t="s">
        <v>10650</v>
      </c>
    </row>
    <row r="10946">
      <c r="A10946" s="26">
        <v>274.0</v>
      </c>
      <c r="B10946" s="26" t="s">
        <v>55356</v>
      </c>
      <c r="C10946" s="26" t="s">
        <v>55357</v>
      </c>
      <c r="D10946" s="27">
        <v>28830.0</v>
      </c>
      <c r="E10946" s="26" t="s">
        <v>53792</v>
      </c>
      <c r="F10946" s="26" t="s">
        <v>24249</v>
      </c>
      <c r="G10946" s="6" t="s">
        <v>55358</v>
      </c>
      <c r="H10946" s="25" t="s">
        <v>55359</v>
      </c>
      <c r="I10946" s="13" t="s">
        <v>55360</v>
      </c>
      <c r="J10946" s="5" t="s">
        <v>42</v>
      </c>
      <c r="K10946" s="4" t="s">
        <v>42</v>
      </c>
    </row>
    <row r="10947">
      <c r="A10947" s="26">
        <v>273.0</v>
      </c>
      <c r="B10947" s="26" t="s">
        <v>55361</v>
      </c>
      <c r="C10947" s="26" t="s">
        <v>55362</v>
      </c>
      <c r="D10947" s="27">
        <v>28108.0</v>
      </c>
      <c r="E10947" s="26" t="s">
        <v>53493</v>
      </c>
      <c r="F10947" s="26" t="s">
        <v>24249</v>
      </c>
      <c r="G10947" s="6" t="s">
        <v>55363</v>
      </c>
      <c r="H10947" s="25" t="s">
        <v>55364</v>
      </c>
      <c r="I10947" s="15" t="s">
        <v>55365</v>
      </c>
      <c r="J10947" s="5" t="s">
        <v>51</v>
      </c>
      <c r="K10947" s="4" t="s">
        <v>42</v>
      </c>
    </row>
    <row r="10948">
      <c r="A10948" s="26">
        <v>272.0</v>
      </c>
      <c r="B10948" s="26" t="s">
        <v>33862</v>
      </c>
      <c r="C10948" s="26" t="s">
        <v>54895</v>
      </c>
      <c r="D10948" s="27">
        <v>28014.0</v>
      </c>
      <c r="E10948" s="26" t="s">
        <v>24249</v>
      </c>
      <c r="F10948" s="26" t="s">
        <v>24249</v>
      </c>
      <c r="G10948" s="6" t="s">
        <v>55366</v>
      </c>
      <c r="H10948" s="25" t="s">
        <v>55367</v>
      </c>
      <c r="I10948" s="13" t="s">
        <v>50279</v>
      </c>
      <c r="J10948" s="5" t="s">
        <v>42</v>
      </c>
      <c r="K10948" s="4" t="s">
        <v>42</v>
      </c>
    </row>
    <row r="10949">
      <c r="A10949" s="4">
        <v>271.0</v>
      </c>
      <c r="B10949" s="5" t="s">
        <v>55368</v>
      </c>
      <c r="C10949" s="5" t="s">
        <v>55369</v>
      </c>
      <c r="D10949" s="6" t="s">
        <v>55370</v>
      </c>
      <c r="E10949" s="5" t="s">
        <v>24249</v>
      </c>
      <c r="F10949" s="5" t="s">
        <v>24249</v>
      </c>
      <c r="G10949" s="6" t="s">
        <v>55371</v>
      </c>
      <c r="H10949" s="5" t="s">
        <v>8137</v>
      </c>
      <c r="I10949" s="8" t="s">
        <v>2682</v>
      </c>
      <c r="J10949" s="5" t="s">
        <v>51</v>
      </c>
      <c r="K10949" s="5" t="s">
        <v>5817</v>
      </c>
    </row>
    <row r="10950">
      <c r="A10950" s="4">
        <v>270.0</v>
      </c>
      <c r="B10950" s="5" t="s">
        <v>55372</v>
      </c>
      <c r="C10950" s="5" t="s">
        <v>55373</v>
      </c>
      <c r="D10950" s="6" t="s">
        <v>53511</v>
      </c>
      <c r="E10950" s="5" t="s">
        <v>24249</v>
      </c>
      <c r="F10950" s="5" t="s">
        <v>24249</v>
      </c>
      <c r="G10950" s="6" t="s">
        <v>55374</v>
      </c>
      <c r="H10950" s="5" t="s">
        <v>19676</v>
      </c>
      <c r="I10950" s="8" t="s">
        <v>21575</v>
      </c>
      <c r="J10950" s="5" t="s">
        <v>51</v>
      </c>
      <c r="K10950" s="5" t="s">
        <v>1685</v>
      </c>
    </row>
    <row r="10951">
      <c r="A10951" s="4">
        <v>269.0</v>
      </c>
      <c r="B10951" s="5" t="s">
        <v>55375</v>
      </c>
      <c r="C10951" s="5" t="s">
        <v>55376</v>
      </c>
      <c r="D10951" s="6" t="s">
        <v>24248</v>
      </c>
      <c r="E10951" s="5" t="s">
        <v>24249</v>
      </c>
      <c r="F10951" s="5" t="s">
        <v>24249</v>
      </c>
      <c r="G10951" s="6" t="s">
        <v>55377</v>
      </c>
      <c r="H10951" s="5" t="s">
        <v>24251</v>
      </c>
      <c r="I10951" s="8" t="s">
        <v>55378</v>
      </c>
      <c r="J10951" s="5" t="s">
        <v>18</v>
      </c>
      <c r="K10951" s="4" t="s">
        <v>42</v>
      </c>
    </row>
    <row r="10952">
      <c r="A10952" s="26">
        <v>268.0</v>
      </c>
      <c r="B10952" s="26" t="s">
        <v>55379</v>
      </c>
      <c r="C10952" s="26" t="s">
        <v>55380</v>
      </c>
      <c r="D10952" s="27">
        <v>28042.0</v>
      </c>
      <c r="E10952" s="26" t="s">
        <v>24249</v>
      </c>
      <c r="F10952" s="26" t="s">
        <v>24249</v>
      </c>
      <c r="G10952" s="6" t="s">
        <v>55381</v>
      </c>
      <c r="H10952" s="25" t="s">
        <v>55382</v>
      </c>
      <c r="I10952" s="13" t="s">
        <v>55383</v>
      </c>
      <c r="J10952" s="5" t="s">
        <v>93</v>
      </c>
      <c r="K10952" s="5" t="s">
        <v>17908</v>
      </c>
    </row>
    <row r="10953">
      <c r="A10953" s="4">
        <v>267.0</v>
      </c>
      <c r="B10953" s="5" t="s">
        <v>55384</v>
      </c>
      <c r="C10953" s="5" t="s">
        <v>55385</v>
      </c>
      <c r="D10953" s="6" t="s">
        <v>55386</v>
      </c>
      <c r="E10953" s="5" t="s">
        <v>24249</v>
      </c>
      <c r="F10953" s="5" t="s">
        <v>24249</v>
      </c>
      <c r="G10953" s="6" t="s">
        <v>55387</v>
      </c>
      <c r="H10953" s="5" t="s">
        <v>55388</v>
      </c>
      <c r="I10953" s="8" t="s">
        <v>55389</v>
      </c>
      <c r="J10953" s="5" t="s">
        <v>18</v>
      </c>
      <c r="K10953" s="5" t="s">
        <v>420</v>
      </c>
    </row>
    <row r="10954">
      <c r="A10954" s="4">
        <v>266.0</v>
      </c>
      <c r="B10954" s="5" t="s">
        <v>55390</v>
      </c>
      <c r="C10954" s="5" t="s">
        <v>55391</v>
      </c>
      <c r="D10954" s="6" t="s">
        <v>52956</v>
      </c>
      <c r="E10954" s="5" t="s">
        <v>52912</v>
      </c>
      <c r="F10954" s="5" t="s">
        <v>24249</v>
      </c>
      <c r="G10954" s="6" t="s">
        <v>55392</v>
      </c>
      <c r="H10954" s="5" t="s">
        <v>55393</v>
      </c>
      <c r="I10954" s="8" t="s">
        <v>16008</v>
      </c>
      <c r="J10954" s="5" t="s">
        <v>753</v>
      </c>
      <c r="K10954" s="5" t="s">
        <v>5278</v>
      </c>
    </row>
    <row r="10955">
      <c r="A10955" s="4">
        <v>265.0</v>
      </c>
      <c r="B10955" s="5" t="s">
        <v>55394</v>
      </c>
      <c r="C10955" s="5" t="s">
        <v>55395</v>
      </c>
      <c r="D10955" s="6" t="s">
        <v>53486</v>
      </c>
      <c r="E10955" s="5" t="s">
        <v>24249</v>
      </c>
      <c r="F10955" s="5" t="s">
        <v>24249</v>
      </c>
      <c r="G10955" s="6" t="s">
        <v>55396</v>
      </c>
      <c r="H10955" s="5" t="s">
        <v>55397</v>
      </c>
      <c r="I10955" s="8" t="s">
        <v>6307</v>
      </c>
      <c r="J10955" s="5" t="s">
        <v>42</v>
      </c>
      <c r="K10955" s="5" t="s">
        <v>13817</v>
      </c>
    </row>
    <row r="10956">
      <c r="A10956" s="4">
        <v>264.0</v>
      </c>
      <c r="B10956" s="5" t="s">
        <v>55398</v>
      </c>
      <c r="C10956" s="5" t="s">
        <v>55399</v>
      </c>
      <c r="D10956" s="6" t="s">
        <v>55400</v>
      </c>
      <c r="E10956" s="5" t="s">
        <v>55401</v>
      </c>
      <c r="F10956" s="5" t="s">
        <v>49019</v>
      </c>
      <c r="G10956" s="6" t="s">
        <v>55402</v>
      </c>
      <c r="H10956" s="5" t="s">
        <v>55403</v>
      </c>
      <c r="I10956" s="8" t="s">
        <v>55404</v>
      </c>
      <c r="J10956" s="5" t="s">
        <v>42</v>
      </c>
      <c r="K10956" s="5" t="s">
        <v>27</v>
      </c>
    </row>
    <row r="10957">
      <c r="A10957" s="4">
        <v>263.0</v>
      </c>
      <c r="B10957" s="5" t="s">
        <v>55405</v>
      </c>
      <c r="C10957" s="5" t="s">
        <v>55406</v>
      </c>
      <c r="D10957" s="6" t="s">
        <v>43196</v>
      </c>
      <c r="E10957" s="5" t="s">
        <v>29573</v>
      </c>
      <c r="F10957" s="5" t="s">
        <v>29573</v>
      </c>
      <c r="G10957" s="6" t="s">
        <v>55407</v>
      </c>
      <c r="H10957" s="5" t="s">
        <v>55408</v>
      </c>
      <c r="I10957" s="8" t="s">
        <v>55409</v>
      </c>
      <c r="J10957" s="5" t="s">
        <v>18</v>
      </c>
      <c r="K10957" s="4" t="s">
        <v>42</v>
      </c>
    </row>
    <row r="10958">
      <c r="A10958" s="26">
        <v>262.0</v>
      </c>
      <c r="B10958" s="26" t="s">
        <v>55410</v>
      </c>
      <c r="C10958" s="26" t="s">
        <v>55411</v>
      </c>
      <c r="D10958" s="27">
        <v>8903.0</v>
      </c>
      <c r="E10958" s="26" t="s">
        <v>43755</v>
      </c>
      <c r="F10958" s="26" t="s">
        <v>29573</v>
      </c>
      <c r="G10958" s="6" t="s">
        <v>55412</v>
      </c>
      <c r="H10958" s="25" t="s">
        <v>55413</v>
      </c>
      <c r="I10958" s="13" t="s">
        <v>55414</v>
      </c>
      <c r="J10958" s="5" t="s">
        <v>93</v>
      </c>
      <c r="K10958" s="4" t="s">
        <v>42</v>
      </c>
    </row>
    <row r="10959">
      <c r="A10959" s="4">
        <v>261.0</v>
      </c>
      <c r="B10959" s="5" t="s">
        <v>55415</v>
      </c>
      <c r="C10959" s="5" t="s">
        <v>55416</v>
      </c>
      <c r="D10959" s="6" t="s">
        <v>54983</v>
      </c>
      <c r="E10959" s="5" t="s">
        <v>24249</v>
      </c>
      <c r="F10959" s="5" t="s">
        <v>24249</v>
      </c>
      <c r="G10959" s="6" t="s">
        <v>55417</v>
      </c>
      <c r="H10959" s="5" t="s">
        <v>55418</v>
      </c>
      <c r="I10959" s="8" t="s">
        <v>55419</v>
      </c>
      <c r="J10959" s="5" t="s">
        <v>42</v>
      </c>
      <c r="K10959" s="5" t="s">
        <v>578</v>
      </c>
    </row>
    <row r="10960">
      <c r="A10960" s="26">
        <v>260.0</v>
      </c>
      <c r="B10960" s="26" t="s">
        <v>55420</v>
      </c>
      <c r="C10960" s="26" t="s">
        <v>55421</v>
      </c>
      <c r="D10960" s="27">
        <v>28005.0</v>
      </c>
      <c r="E10960" s="26" t="s">
        <v>24249</v>
      </c>
      <c r="F10960" s="26" t="s">
        <v>24249</v>
      </c>
      <c r="G10960" s="6" t="s">
        <v>55422</v>
      </c>
      <c r="H10960" s="25" t="s">
        <v>55423</v>
      </c>
      <c r="I10960" s="13" t="s">
        <v>55424</v>
      </c>
      <c r="J10960" s="5" t="s">
        <v>108</v>
      </c>
      <c r="K10960" s="5" t="s">
        <v>721</v>
      </c>
    </row>
    <row r="10961">
      <c r="A10961" s="4">
        <v>259.0</v>
      </c>
      <c r="B10961" s="5" t="s">
        <v>55425</v>
      </c>
      <c r="C10961" s="5" t="s">
        <v>55426</v>
      </c>
      <c r="D10961" s="6" t="s">
        <v>55427</v>
      </c>
      <c r="E10961" s="5" t="s">
        <v>55428</v>
      </c>
      <c r="F10961" s="5" t="s">
        <v>24249</v>
      </c>
      <c r="G10961" s="6" t="s">
        <v>55429</v>
      </c>
      <c r="H10961" s="5" t="s">
        <v>55430</v>
      </c>
      <c r="I10961" s="8" t="s">
        <v>55431</v>
      </c>
      <c r="J10961" s="5" t="s">
        <v>18</v>
      </c>
      <c r="K10961" s="4" t="s">
        <v>42</v>
      </c>
    </row>
    <row r="10962">
      <c r="A10962" s="4">
        <v>11986.0</v>
      </c>
      <c r="B10962" s="5" t="s">
        <v>55432</v>
      </c>
      <c r="C10962" s="5" t="s">
        <v>55433</v>
      </c>
      <c r="D10962" s="6" t="s">
        <v>44956</v>
      </c>
      <c r="E10962" s="5" t="s">
        <v>24249</v>
      </c>
      <c r="F10962" s="5" t="s">
        <v>24249</v>
      </c>
      <c r="G10962" s="12" t="s">
        <v>55434</v>
      </c>
      <c r="H10962" s="7" t="s">
        <v>55435</v>
      </c>
      <c r="I10962" s="11" t="s">
        <v>55436</v>
      </c>
      <c r="J10962" s="5" t="s">
        <v>93</v>
      </c>
      <c r="K10962" s="4" t="s">
        <v>42</v>
      </c>
    </row>
    <row r="10963">
      <c r="A10963" s="4">
        <v>258.0</v>
      </c>
      <c r="B10963" s="5" t="s">
        <v>55437</v>
      </c>
      <c r="C10963" s="5" t="s">
        <v>55438</v>
      </c>
      <c r="D10963" s="6" t="s">
        <v>39759</v>
      </c>
      <c r="E10963" s="5" t="s">
        <v>24249</v>
      </c>
      <c r="F10963" s="5" t="s">
        <v>24249</v>
      </c>
      <c r="G10963" s="6" t="s">
        <v>55439</v>
      </c>
      <c r="H10963" s="5" t="s">
        <v>43396</v>
      </c>
      <c r="I10963" s="8" t="s">
        <v>43397</v>
      </c>
      <c r="J10963" s="5" t="s">
        <v>108</v>
      </c>
      <c r="K10963" s="4" t="s">
        <v>42</v>
      </c>
    </row>
    <row r="10964">
      <c r="A10964" s="4">
        <v>257.0</v>
      </c>
      <c r="B10964" s="5" t="s">
        <v>55440</v>
      </c>
      <c r="C10964" s="5" t="s">
        <v>55441</v>
      </c>
      <c r="D10964" s="6" t="s">
        <v>53666</v>
      </c>
      <c r="E10964" s="5" t="s">
        <v>24249</v>
      </c>
      <c r="F10964" s="5" t="s">
        <v>24249</v>
      </c>
      <c r="G10964" s="6" t="s">
        <v>55442</v>
      </c>
      <c r="H10964" s="5" t="s">
        <v>55443</v>
      </c>
      <c r="I10964" s="8" t="s">
        <v>55444</v>
      </c>
      <c r="J10964" s="5" t="s">
        <v>93</v>
      </c>
      <c r="K10964" s="4" t="s">
        <v>42</v>
      </c>
    </row>
    <row r="10965">
      <c r="A10965" s="4">
        <v>256.0</v>
      </c>
      <c r="B10965" s="5" t="s">
        <v>55445</v>
      </c>
      <c r="C10965" s="5" t="s">
        <v>55446</v>
      </c>
      <c r="D10965" s="6" t="s">
        <v>39759</v>
      </c>
      <c r="E10965" s="5" t="s">
        <v>24249</v>
      </c>
      <c r="F10965" s="5" t="s">
        <v>24249</v>
      </c>
      <c r="G10965" s="6" t="s">
        <v>55447</v>
      </c>
      <c r="H10965" s="5" t="s">
        <v>55448</v>
      </c>
      <c r="I10965" s="8" t="s">
        <v>35277</v>
      </c>
      <c r="J10965" s="5" t="s">
        <v>18</v>
      </c>
      <c r="K10965" s="4" t="s">
        <v>42</v>
      </c>
    </row>
    <row r="10966">
      <c r="A10966" s="4">
        <v>255.0</v>
      </c>
      <c r="B10966" s="5" t="s">
        <v>55449</v>
      </c>
      <c r="C10966" s="5" t="s">
        <v>55450</v>
      </c>
      <c r="D10966" s="6" t="s">
        <v>53314</v>
      </c>
      <c r="E10966" s="5" t="s">
        <v>24249</v>
      </c>
      <c r="F10966" s="5" t="s">
        <v>24249</v>
      </c>
      <c r="G10966" s="6" t="s">
        <v>55451</v>
      </c>
      <c r="H10966" s="5" t="s">
        <v>44958</v>
      </c>
      <c r="I10966" s="8" t="s">
        <v>44959</v>
      </c>
      <c r="J10966" s="5" t="s">
        <v>108</v>
      </c>
      <c r="K10966" s="4" t="s">
        <v>42</v>
      </c>
    </row>
    <row r="10967">
      <c r="A10967" s="26">
        <v>254.0</v>
      </c>
      <c r="B10967" s="26" t="s">
        <v>55452</v>
      </c>
      <c r="C10967" s="26" t="s">
        <v>55453</v>
      </c>
      <c r="D10967" s="27">
        <v>28012.0</v>
      </c>
      <c r="E10967" s="26" t="s">
        <v>24249</v>
      </c>
      <c r="F10967" s="26" t="s">
        <v>24249</v>
      </c>
      <c r="G10967" s="6" t="s">
        <v>55454</v>
      </c>
      <c r="H10967" s="25" t="s">
        <v>55455</v>
      </c>
      <c r="I10967" s="13" t="s">
        <v>55456</v>
      </c>
      <c r="J10967" s="5" t="s">
        <v>108</v>
      </c>
      <c r="K10967" s="4" t="s">
        <v>42</v>
      </c>
    </row>
    <row r="10968">
      <c r="A10968" s="26">
        <v>253.0</v>
      </c>
      <c r="B10968" s="26" t="s">
        <v>55457</v>
      </c>
      <c r="C10968" s="26" t="s">
        <v>55458</v>
      </c>
      <c r="D10968" s="27">
        <v>28491.0</v>
      </c>
      <c r="E10968" s="26" t="s">
        <v>53164</v>
      </c>
      <c r="F10968" s="26" t="s">
        <v>24249</v>
      </c>
      <c r="G10968" s="6" t="s">
        <v>55459</v>
      </c>
      <c r="H10968" s="25" t="s">
        <v>55460</v>
      </c>
      <c r="I10968" s="13" t="s">
        <v>55461</v>
      </c>
      <c r="J10968" s="5" t="s">
        <v>42</v>
      </c>
      <c r="K10968" s="4" t="s">
        <v>42</v>
      </c>
    </row>
    <row r="10969">
      <c r="A10969" s="4">
        <v>252.0</v>
      </c>
      <c r="B10969" s="5" t="s">
        <v>55462</v>
      </c>
      <c r="C10969" s="5" t="s">
        <v>55463</v>
      </c>
      <c r="D10969" s="6" t="s">
        <v>53541</v>
      </c>
      <c r="E10969" s="5" t="s">
        <v>24249</v>
      </c>
      <c r="F10969" s="5" t="s">
        <v>24249</v>
      </c>
      <c r="G10969" s="6" t="s">
        <v>55464</v>
      </c>
      <c r="H10969" s="5" t="s">
        <v>55465</v>
      </c>
      <c r="I10969" s="8" t="s">
        <v>55466</v>
      </c>
      <c r="J10969" s="5" t="s">
        <v>108</v>
      </c>
      <c r="K10969" s="4" t="s">
        <v>42</v>
      </c>
    </row>
    <row r="10970">
      <c r="A10970" s="4">
        <v>251.0</v>
      </c>
      <c r="B10970" s="5" t="s">
        <v>55467</v>
      </c>
      <c r="C10970" s="5" t="s">
        <v>55468</v>
      </c>
      <c r="D10970" s="6" t="s">
        <v>54184</v>
      </c>
      <c r="E10970" s="5" t="s">
        <v>53466</v>
      </c>
      <c r="F10970" s="5" t="s">
        <v>24249</v>
      </c>
      <c r="G10970" s="6" t="s">
        <v>55469</v>
      </c>
      <c r="H10970" s="5" t="s">
        <v>55470</v>
      </c>
      <c r="I10970" s="8" t="s">
        <v>55471</v>
      </c>
      <c r="J10970" s="5" t="s">
        <v>42</v>
      </c>
      <c r="K10970" s="4" t="s">
        <v>42</v>
      </c>
    </row>
    <row r="10971">
      <c r="A10971" s="26">
        <v>250.0</v>
      </c>
      <c r="B10971" s="26" t="s">
        <v>55472</v>
      </c>
      <c r="C10971" s="26" t="s">
        <v>55473</v>
      </c>
      <c r="D10971" s="27">
        <v>28983.0</v>
      </c>
      <c r="E10971" s="26" t="s">
        <v>53798</v>
      </c>
      <c r="F10971" s="26" t="s">
        <v>24249</v>
      </c>
      <c r="G10971" s="6" t="s">
        <v>55474</v>
      </c>
      <c r="H10971" s="25" t="s">
        <v>55475</v>
      </c>
      <c r="I10971" s="15" t="s">
        <v>55476</v>
      </c>
      <c r="J10971" s="5" t="s">
        <v>42</v>
      </c>
      <c r="K10971" s="5" t="s">
        <v>6053</v>
      </c>
    </row>
    <row r="10972">
      <c r="A10972" s="4">
        <v>249.0</v>
      </c>
      <c r="B10972" s="5" t="s">
        <v>55477</v>
      </c>
      <c r="C10972" s="5" t="s">
        <v>55478</v>
      </c>
      <c r="D10972" s="6" t="s">
        <v>55479</v>
      </c>
      <c r="E10972" s="5" t="s">
        <v>36656</v>
      </c>
      <c r="F10972" s="5" t="s">
        <v>36600</v>
      </c>
      <c r="G10972" s="6" t="s">
        <v>55480</v>
      </c>
      <c r="H10972" s="5" t="s">
        <v>55481</v>
      </c>
      <c r="I10972" s="8" t="s">
        <v>55482</v>
      </c>
      <c r="J10972" s="5" t="s">
        <v>108</v>
      </c>
      <c r="K10972" s="5" t="s">
        <v>233</v>
      </c>
    </row>
    <row r="10973">
      <c r="A10973" s="26">
        <v>248.0</v>
      </c>
      <c r="B10973" s="26" t="s">
        <v>55483</v>
      </c>
      <c r="C10973" s="26" t="s">
        <v>55484</v>
      </c>
      <c r="D10973" s="27">
        <v>28905.0</v>
      </c>
      <c r="E10973" s="26" t="s">
        <v>53700</v>
      </c>
      <c r="F10973" s="26" t="s">
        <v>24249</v>
      </c>
      <c r="G10973" s="6" t="s">
        <v>55485</v>
      </c>
      <c r="H10973" s="25" t="s">
        <v>55486</v>
      </c>
      <c r="I10973" s="13" t="s">
        <v>55487</v>
      </c>
      <c r="J10973" s="5" t="s">
        <v>18</v>
      </c>
      <c r="K10973" s="4" t="s">
        <v>42</v>
      </c>
    </row>
    <row r="10974">
      <c r="A10974" s="4">
        <v>247.0</v>
      </c>
      <c r="B10974" s="5" t="s">
        <v>55488</v>
      </c>
      <c r="C10974" s="5" t="s">
        <v>55489</v>
      </c>
      <c r="D10974" s="6" t="s">
        <v>55490</v>
      </c>
      <c r="E10974" s="5" t="s">
        <v>55491</v>
      </c>
      <c r="F10974" s="5" t="s">
        <v>24249</v>
      </c>
      <c r="G10974" s="6" t="s">
        <v>55492</v>
      </c>
      <c r="H10974" s="5" t="s">
        <v>55493</v>
      </c>
      <c r="I10974" s="8" t="s">
        <v>55494</v>
      </c>
      <c r="J10974" s="5" t="s">
        <v>463</v>
      </c>
      <c r="K10974" s="4" t="s">
        <v>42</v>
      </c>
    </row>
    <row r="10975">
      <c r="A10975" s="4">
        <v>246.0</v>
      </c>
      <c r="B10975" s="5" t="s">
        <v>55495</v>
      </c>
      <c r="C10975" s="5" t="s">
        <v>55496</v>
      </c>
      <c r="D10975" s="6" t="s">
        <v>39759</v>
      </c>
      <c r="E10975" s="5" t="s">
        <v>24249</v>
      </c>
      <c r="F10975" s="5" t="s">
        <v>24249</v>
      </c>
      <c r="G10975" s="6" t="s">
        <v>55497</v>
      </c>
      <c r="H10975" s="5" t="s">
        <v>55498</v>
      </c>
      <c r="I10975" s="8" t="s">
        <v>45142</v>
      </c>
      <c r="J10975" s="5" t="s">
        <v>42</v>
      </c>
      <c r="K10975" s="4" t="s">
        <v>42</v>
      </c>
    </row>
    <row r="10976">
      <c r="A10976" s="4">
        <v>245.0</v>
      </c>
      <c r="B10976" s="5" t="s">
        <v>55499</v>
      </c>
      <c r="C10976" s="5" t="s">
        <v>55500</v>
      </c>
      <c r="D10976" s="6" t="s">
        <v>53314</v>
      </c>
      <c r="E10976" s="5" t="s">
        <v>24249</v>
      </c>
      <c r="F10976" s="5" t="s">
        <v>24249</v>
      </c>
      <c r="G10976" s="6" t="s">
        <v>55501</v>
      </c>
      <c r="H10976" s="5" t="s">
        <v>55502</v>
      </c>
      <c r="I10976" s="8" t="s">
        <v>55503</v>
      </c>
      <c r="J10976" s="5" t="s">
        <v>463</v>
      </c>
      <c r="K10976" s="5" t="s">
        <v>160</v>
      </c>
    </row>
    <row r="10977">
      <c r="A10977" s="4">
        <v>12049.0</v>
      </c>
      <c r="B10977" s="5" t="s">
        <v>55504</v>
      </c>
      <c r="C10977" s="5" t="s">
        <v>55505</v>
      </c>
      <c r="D10977" s="6" t="s">
        <v>34287</v>
      </c>
      <c r="E10977" s="5" t="s">
        <v>7797</v>
      </c>
      <c r="F10977" s="5" t="s">
        <v>7797</v>
      </c>
      <c r="G10977" s="12" t="s">
        <v>55506</v>
      </c>
      <c r="H10977" s="5" t="s">
        <v>55507</v>
      </c>
      <c r="I10977" s="8" t="s">
        <v>55508</v>
      </c>
      <c r="J10977" s="5" t="s">
        <v>42</v>
      </c>
      <c r="K10977" s="4" t="s">
        <v>42</v>
      </c>
    </row>
    <row r="10978">
      <c r="A10978" s="4">
        <v>11279.0</v>
      </c>
      <c r="B10978" s="5" t="s">
        <v>55509</v>
      </c>
      <c r="C10978" s="5" t="s">
        <v>55510</v>
      </c>
      <c r="D10978" s="6" t="s">
        <v>55511</v>
      </c>
      <c r="E10978" s="5" t="s">
        <v>55512</v>
      </c>
      <c r="F10978" s="5" t="s">
        <v>48034</v>
      </c>
      <c r="G10978" s="12" t="s">
        <v>55513</v>
      </c>
      <c r="H10978" s="4" t="s">
        <v>55514</v>
      </c>
      <c r="I10978" s="11" t="s">
        <v>55515</v>
      </c>
      <c r="J10978" s="5" t="s">
        <v>42</v>
      </c>
      <c r="K10978" s="5" t="s">
        <v>553</v>
      </c>
    </row>
    <row r="10979">
      <c r="A10979" s="4">
        <v>12019.0</v>
      </c>
      <c r="B10979" s="5" t="s">
        <v>55516</v>
      </c>
      <c r="C10979" s="5" t="s">
        <v>55517</v>
      </c>
      <c r="D10979" s="6" t="s">
        <v>55518</v>
      </c>
      <c r="E10979" s="5" t="s">
        <v>55519</v>
      </c>
      <c r="F10979" s="5" t="s">
        <v>24249</v>
      </c>
      <c r="G10979" s="12" t="s">
        <v>55520</v>
      </c>
      <c r="H10979" s="7" t="s">
        <v>55521</v>
      </c>
      <c r="I10979" s="11" t="s">
        <v>55522</v>
      </c>
      <c r="J10979" s="5" t="s">
        <v>42</v>
      </c>
      <c r="K10979" s="4" t="s">
        <v>42</v>
      </c>
    </row>
    <row r="10980">
      <c r="A10980" s="4">
        <v>11575.0</v>
      </c>
      <c r="B10980" s="5" t="s">
        <v>55523</v>
      </c>
      <c r="C10980" s="5" t="s">
        <v>55524</v>
      </c>
      <c r="D10980" s="6" t="s">
        <v>55525</v>
      </c>
      <c r="E10980" s="5" t="s">
        <v>55526</v>
      </c>
      <c r="F10980" s="5" t="s">
        <v>22156</v>
      </c>
      <c r="G10980" s="12" t="s">
        <v>55527</v>
      </c>
      <c r="H10980" s="5" t="s">
        <v>55528</v>
      </c>
      <c r="I10980" s="8" t="s">
        <v>55529</v>
      </c>
      <c r="J10980" s="5" t="s">
        <v>93</v>
      </c>
      <c r="K10980" s="5" t="s">
        <v>679</v>
      </c>
    </row>
    <row r="10981">
      <c r="A10981" s="4">
        <v>11970.0</v>
      </c>
      <c r="B10981" s="5" t="s">
        <v>55530</v>
      </c>
      <c r="C10981" s="5" t="s">
        <v>55531</v>
      </c>
      <c r="D10981" s="6" t="s">
        <v>52847</v>
      </c>
      <c r="E10981" s="5" t="s">
        <v>52848</v>
      </c>
      <c r="F10981" s="5" t="s">
        <v>24249</v>
      </c>
      <c r="G10981" s="12" t="s">
        <v>55532</v>
      </c>
      <c r="H10981" s="5" t="s">
        <v>55533</v>
      </c>
      <c r="I10981" s="8" t="s">
        <v>55534</v>
      </c>
      <c r="J10981" s="5" t="s">
        <v>18</v>
      </c>
      <c r="K10981" s="4" t="s">
        <v>42</v>
      </c>
    </row>
    <row r="10982">
      <c r="A10982" s="26">
        <v>244.0</v>
      </c>
      <c r="B10982" s="26" t="s">
        <v>55535</v>
      </c>
      <c r="C10982" s="26" t="s">
        <v>55536</v>
      </c>
      <c r="D10982" s="27">
        <v>40181.0</v>
      </c>
      <c r="E10982" s="26" t="s">
        <v>52279</v>
      </c>
      <c r="F10982" s="26" t="s">
        <v>52121</v>
      </c>
      <c r="G10982" s="6" t="s">
        <v>55537</v>
      </c>
      <c r="H10982" s="25" t="s">
        <v>55538</v>
      </c>
      <c r="I10982" s="15" t="s">
        <v>55539</v>
      </c>
      <c r="J10982" s="5" t="s">
        <v>108</v>
      </c>
      <c r="K10982" s="5" t="s">
        <v>553</v>
      </c>
    </row>
    <row r="10983">
      <c r="A10983" s="4">
        <v>242.0</v>
      </c>
      <c r="B10983" s="5" t="s">
        <v>55540</v>
      </c>
      <c r="C10983" s="5" t="s">
        <v>55541</v>
      </c>
      <c r="D10983" s="6" t="s">
        <v>10738</v>
      </c>
      <c r="E10983" s="5" t="s">
        <v>10739</v>
      </c>
      <c r="F10983" s="5" t="s">
        <v>10664</v>
      </c>
      <c r="G10983" s="6" t="s">
        <v>55542</v>
      </c>
      <c r="H10983" s="5" t="s">
        <v>55543</v>
      </c>
      <c r="I10983" s="8" t="s">
        <v>55544</v>
      </c>
      <c r="J10983" s="5" t="s">
        <v>42</v>
      </c>
      <c r="K10983" s="5" t="s">
        <v>66</v>
      </c>
    </row>
    <row r="10984">
      <c r="A10984" s="4">
        <v>243.0</v>
      </c>
      <c r="B10984" s="5" t="s">
        <v>55545</v>
      </c>
      <c r="C10984" s="5" t="s">
        <v>55546</v>
      </c>
      <c r="D10984" s="6" t="s">
        <v>10738</v>
      </c>
      <c r="E10984" s="5" t="s">
        <v>10739</v>
      </c>
      <c r="F10984" s="5" t="s">
        <v>10664</v>
      </c>
      <c r="G10984" s="6" t="s">
        <v>55542</v>
      </c>
      <c r="H10984" s="5" t="s">
        <v>55543</v>
      </c>
      <c r="I10984" s="8" t="s">
        <v>55544</v>
      </c>
      <c r="J10984" s="5" t="s">
        <v>108</v>
      </c>
      <c r="K10984" s="5" t="s">
        <v>5485</v>
      </c>
    </row>
    <row r="10985">
      <c r="A10985" s="26">
        <v>241.0</v>
      </c>
      <c r="B10985" s="26" t="s">
        <v>55547</v>
      </c>
      <c r="C10985" s="26" t="s">
        <v>55548</v>
      </c>
      <c r="D10985" s="27">
        <v>46980.0</v>
      </c>
      <c r="E10985" s="26" t="s">
        <v>26263</v>
      </c>
      <c r="F10985" s="26" t="s">
        <v>9123</v>
      </c>
      <c r="G10985" s="6" t="s">
        <v>55549</v>
      </c>
      <c r="H10985" s="25" t="s">
        <v>55550</v>
      </c>
      <c r="I10985" s="13" t="s">
        <v>55551</v>
      </c>
      <c r="J10985" s="5" t="s">
        <v>18</v>
      </c>
      <c r="K10985" s="5" t="s">
        <v>5408</v>
      </c>
    </row>
    <row r="10986">
      <c r="A10986" s="4">
        <v>240.0</v>
      </c>
      <c r="B10986" s="5" t="s">
        <v>55552</v>
      </c>
      <c r="C10986" s="5" t="s">
        <v>43560</v>
      </c>
      <c r="D10986" s="6" t="s">
        <v>43551</v>
      </c>
      <c r="E10986" s="5" t="s">
        <v>43552</v>
      </c>
      <c r="F10986" s="5" t="s">
        <v>29573</v>
      </c>
      <c r="G10986" s="6" t="s">
        <v>55553</v>
      </c>
      <c r="H10986" s="5" t="s">
        <v>43562</v>
      </c>
      <c r="I10986" s="8" t="s">
        <v>43563</v>
      </c>
      <c r="J10986" s="5" t="s">
        <v>51</v>
      </c>
      <c r="K10986" s="5" t="s">
        <v>7194</v>
      </c>
    </row>
    <row r="10987">
      <c r="A10987" s="26">
        <v>239.0</v>
      </c>
      <c r="B10987" s="26" t="s">
        <v>55554</v>
      </c>
      <c r="C10987" s="26" t="s">
        <v>55555</v>
      </c>
      <c r="D10987" s="27">
        <v>29200.0</v>
      </c>
      <c r="E10987" s="26" t="s">
        <v>33829</v>
      </c>
      <c r="F10987" s="26" t="s">
        <v>7797</v>
      </c>
      <c r="G10987" s="6" t="s">
        <v>55556</v>
      </c>
      <c r="H10987" s="25" t="s">
        <v>55557</v>
      </c>
      <c r="I10987" s="15" t="s">
        <v>55558</v>
      </c>
      <c r="J10987" s="5" t="s">
        <v>108</v>
      </c>
      <c r="K10987" s="5" t="s">
        <v>782</v>
      </c>
    </row>
    <row r="10988">
      <c r="A10988" s="26">
        <v>238.0</v>
      </c>
      <c r="B10988" s="26" t="s">
        <v>55559</v>
      </c>
      <c r="C10988" s="26" t="s">
        <v>55560</v>
      </c>
      <c r="D10988" s="27">
        <v>45500.0</v>
      </c>
      <c r="E10988" s="26" t="s">
        <v>49059</v>
      </c>
      <c r="F10988" s="26" t="s">
        <v>49019</v>
      </c>
      <c r="G10988" s="6" t="s">
        <v>55561</v>
      </c>
      <c r="H10988" s="25" t="s">
        <v>49071</v>
      </c>
      <c r="I10988" s="13" t="s">
        <v>55562</v>
      </c>
      <c r="J10988" s="5" t="s">
        <v>108</v>
      </c>
      <c r="K10988" s="5" t="s">
        <v>1144</v>
      </c>
    </row>
    <row r="10989">
      <c r="A10989" s="4">
        <v>237.0</v>
      </c>
      <c r="B10989" s="5" t="s">
        <v>55563</v>
      </c>
      <c r="C10989" s="5" t="s">
        <v>25621</v>
      </c>
      <c r="D10989" s="6" t="s">
        <v>25436</v>
      </c>
      <c r="E10989" s="5" t="s">
        <v>25437</v>
      </c>
      <c r="F10989" s="5" t="s">
        <v>25438</v>
      </c>
      <c r="G10989" s="6" t="s">
        <v>55564</v>
      </c>
      <c r="H10989" s="5" t="s">
        <v>55565</v>
      </c>
      <c r="I10989" s="8" t="s">
        <v>55566</v>
      </c>
      <c r="J10989" s="5" t="s">
        <v>108</v>
      </c>
      <c r="K10989" s="5" t="s">
        <v>975</v>
      </c>
    </row>
    <row r="10990">
      <c r="A10990" s="26">
        <v>236.0</v>
      </c>
      <c r="B10990" s="26" t="s">
        <v>55567</v>
      </c>
      <c r="C10990" s="26" t="s">
        <v>12721</v>
      </c>
      <c r="D10990" s="27">
        <v>43711.0</v>
      </c>
      <c r="E10990" s="26" t="s">
        <v>9780</v>
      </c>
      <c r="F10990" s="26" t="s">
        <v>9418</v>
      </c>
      <c r="G10990" s="6" t="s">
        <v>55568</v>
      </c>
      <c r="H10990" s="25" t="s">
        <v>55569</v>
      </c>
      <c r="I10990" s="13" t="s">
        <v>55570</v>
      </c>
      <c r="J10990" s="5" t="s">
        <v>108</v>
      </c>
      <c r="K10990" s="5" t="s">
        <v>260</v>
      </c>
    </row>
    <row r="10991">
      <c r="A10991" s="4">
        <v>235.0</v>
      </c>
      <c r="B10991" s="5" t="s">
        <v>55571</v>
      </c>
      <c r="C10991" s="5" t="s">
        <v>55572</v>
      </c>
      <c r="D10991" s="6" t="s">
        <v>25085</v>
      </c>
      <c r="E10991" s="5" t="s">
        <v>25086</v>
      </c>
      <c r="F10991" s="5" t="s">
        <v>22149</v>
      </c>
      <c r="G10991" s="6" t="s">
        <v>55573</v>
      </c>
      <c r="H10991" s="5" t="s">
        <v>55574</v>
      </c>
      <c r="I10991" s="8" t="s">
        <v>55575</v>
      </c>
      <c r="J10991" s="5" t="s">
        <v>18</v>
      </c>
      <c r="K10991" s="5" t="s">
        <v>782</v>
      </c>
    </row>
    <row r="10992">
      <c r="A10992" s="4">
        <v>234.0</v>
      </c>
      <c r="B10992" s="5" t="s">
        <v>55576</v>
      </c>
      <c r="C10992" s="5" t="s">
        <v>55577</v>
      </c>
      <c r="D10992" s="6" t="s">
        <v>21866</v>
      </c>
      <c r="E10992" s="5" t="s">
        <v>21867</v>
      </c>
      <c r="F10992" s="5" t="s">
        <v>7797</v>
      </c>
      <c r="G10992" s="6" t="s">
        <v>55578</v>
      </c>
      <c r="H10992" s="5" t="s">
        <v>55579</v>
      </c>
      <c r="I10992" s="8" t="s">
        <v>34374</v>
      </c>
      <c r="J10992" s="5" t="s">
        <v>108</v>
      </c>
      <c r="K10992" s="5" t="s">
        <v>19</v>
      </c>
    </row>
    <row r="10993">
      <c r="A10993" s="4">
        <v>233.0</v>
      </c>
      <c r="B10993" s="5" t="s">
        <v>55580</v>
      </c>
      <c r="C10993" s="5" t="s">
        <v>25788</v>
      </c>
      <c r="D10993" s="6" t="s">
        <v>25767</v>
      </c>
      <c r="E10993" s="5" t="s">
        <v>25768</v>
      </c>
      <c r="F10993" s="5" t="s">
        <v>25438</v>
      </c>
      <c r="G10993" s="6" t="s">
        <v>55581</v>
      </c>
      <c r="H10993" s="5" t="s">
        <v>55582</v>
      </c>
      <c r="I10993" s="8" t="s">
        <v>55583</v>
      </c>
      <c r="J10993" s="5" t="s">
        <v>18</v>
      </c>
      <c r="K10993" s="4" t="s">
        <v>42</v>
      </c>
    </row>
    <row r="10994">
      <c r="A10994" s="26">
        <v>232.0</v>
      </c>
      <c r="B10994" s="26" t="s">
        <v>55584</v>
      </c>
      <c r="C10994" s="26" t="s">
        <v>55585</v>
      </c>
      <c r="D10994" s="27">
        <v>46167.0</v>
      </c>
      <c r="E10994" s="26" t="s">
        <v>27468</v>
      </c>
      <c r="F10994" s="26" t="s">
        <v>9123</v>
      </c>
      <c r="G10994" s="6" t="s">
        <v>55586</v>
      </c>
      <c r="H10994" s="25" t="s">
        <v>55587</v>
      </c>
      <c r="I10994" s="13" t="s">
        <v>55588</v>
      </c>
      <c r="J10994" s="5" t="s">
        <v>18</v>
      </c>
      <c r="K10994" s="5" t="s">
        <v>1421</v>
      </c>
    </row>
    <row r="10995">
      <c r="A10995" s="26">
        <v>231.0</v>
      </c>
      <c r="B10995" s="26" t="s">
        <v>55589</v>
      </c>
      <c r="C10995" s="26" t="s">
        <v>55590</v>
      </c>
      <c r="D10995" s="27">
        <v>22889.0</v>
      </c>
      <c r="E10995" s="26" t="s">
        <v>12181</v>
      </c>
      <c r="F10995" s="26" t="s">
        <v>11485</v>
      </c>
      <c r="G10995" s="6" t="s">
        <v>55591</v>
      </c>
      <c r="H10995" s="25" t="s">
        <v>55592</v>
      </c>
      <c r="I10995" s="13" t="s">
        <v>55593</v>
      </c>
      <c r="J10995" s="5" t="s">
        <v>51</v>
      </c>
      <c r="K10995" s="5" t="s">
        <v>1375</v>
      </c>
    </row>
    <row r="10996">
      <c r="A10996" s="4">
        <v>230.0</v>
      </c>
      <c r="B10996" s="5" t="s">
        <v>55594</v>
      </c>
      <c r="C10996" s="5" t="s">
        <v>55595</v>
      </c>
      <c r="D10996" s="6" t="s">
        <v>43768</v>
      </c>
      <c r="E10996" s="5" t="s">
        <v>43755</v>
      </c>
      <c r="F10996" s="5" t="s">
        <v>29573</v>
      </c>
      <c r="G10996" s="6" t="s">
        <v>55596</v>
      </c>
      <c r="H10996" s="5" t="s">
        <v>55597</v>
      </c>
      <c r="I10996" s="8" t="s">
        <v>55598</v>
      </c>
      <c r="J10996" s="5" t="s">
        <v>93</v>
      </c>
      <c r="K10996" s="5" t="s">
        <v>54644</v>
      </c>
    </row>
    <row r="10997">
      <c r="A10997" s="26">
        <v>229.0</v>
      </c>
      <c r="B10997" s="26" t="s">
        <v>52270</v>
      </c>
      <c r="C10997" s="26" t="s">
        <v>52271</v>
      </c>
      <c r="D10997" s="27">
        <v>40171.0</v>
      </c>
      <c r="E10997" s="26" t="s">
        <v>52273</v>
      </c>
      <c r="F10997" s="26" t="s">
        <v>52121</v>
      </c>
      <c r="G10997" s="6" t="s">
        <v>55599</v>
      </c>
      <c r="H10997" s="25" t="s">
        <v>55600</v>
      </c>
      <c r="I10997" s="13" t="s">
        <v>55601</v>
      </c>
      <c r="J10997" s="5" t="s">
        <v>42</v>
      </c>
      <c r="K10997" s="5" t="s">
        <v>308</v>
      </c>
    </row>
    <row r="10998">
      <c r="A10998" s="26">
        <v>228.0</v>
      </c>
      <c r="B10998" s="26" t="s">
        <v>55602</v>
      </c>
      <c r="C10998" s="26" t="s">
        <v>55603</v>
      </c>
      <c r="D10998" s="27">
        <v>7713.0</v>
      </c>
      <c r="E10998" s="26" t="s">
        <v>21704</v>
      </c>
      <c r="F10998" s="26" t="s">
        <v>15938</v>
      </c>
      <c r="G10998" s="6" t="s">
        <v>55604</v>
      </c>
      <c r="H10998" s="25" t="s">
        <v>55605</v>
      </c>
      <c r="I10998" s="15" t="s">
        <v>55606</v>
      </c>
      <c r="J10998" s="5" t="s">
        <v>42</v>
      </c>
      <c r="K10998" s="5" t="s">
        <v>16099</v>
      </c>
    </row>
    <row r="10999">
      <c r="A10999" s="4">
        <v>227.0</v>
      </c>
      <c r="B10999" s="5" t="s">
        <v>55607</v>
      </c>
      <c r="C10999" s="5" t="s">
        <v>55608</v>
      </c>
      <c r="D10999" s="6" t="s">
        <v>33506</v>
      </c>
      <c r="E10999" s="5" t="s">
        <v>15575</v>
      </c>
      <c r="F10999" s="5" t="s">
        <v>7797</v>
      </c>
      <c r="G10999" s="6" t="s">
        <v>55609</v>
      </c>
      <c r="H10999" s="5" t="s">
        <v>34122</v>
      </c>
      <c r="I10999" s="8" t="s">
        <v>2923</v>
      </c>
      <c r="J10999" s="5" t="s">
        <v>42</v>
      </c>
      <c r="K10999" s="5" t="s">
        <v>13806</v>
      </c>
    </row>
    <row r="11000">
      <c r="A11000" s="4">
        <v>223.0</v>
      </c>
      <c r="B11000" s="5" t="s">
        <v>55610</v>
      </c>
      <c r="C11000" s="5" t="s">
        <v>55611</v>
      </c>
      <c r="D11000" s="6" t="s">
        <v>19472</v>
      </c>
      <c r="E11000" s="5" t="s">
        <v>16499</v>
      </c>
      <c r="F11000" s="5" t="s">
        <v>15938</v>
      </c>
      <c r="G11000" s="6" t="s">
        <v>55612</v>
      </c>
      <c r="H11000" s="5" t="s">
        <v>55613</v>
      </c>
      <c r="I11000" s="9" t="s">
        <v>55614</v>
      </c>
      <c r="J11000" s="5" t="s">
        <v>42</v>
      </c>
      <c r="K11000" s="5" t="s">
        <v>10110</v>
      </c>
    </row>
    <row r="11001">
      <c r="A11001" s="4">
        <v>224.0</v>
      </c>
      <c r="B11001" s="5" t="s">
        <v>55615</v>
      </c>
      <c r="C11001" s="5" t="s">
        <v>55616</v>
      </c>
      <c r="D11001" s="6" t="s">
        <v>19472</v>
      </c>
      <c r="E11001" s="5" t="s">
        <v>16499</v>
      </c>
      <c r="F11001" s="5" t="s">
        <v>15938</v>
      </c>
      <c r="G11001" s="6" t="s">
        <v>55612</v>
      </c>
      <c r="H11001" s="5" t="s">
        <v>55617</v>
      </c>
      <c r="I11001" s="9" t="s">
        <v>55618</v>
      </c>
      <c r="J11001" s="5" t="s">
        <v>42</v>
      </c>
      <c r="K11001" s="5" t="s">
        <v>20778</v>
      </c>
    </row>
    <row r="11002">
      <c r="A11002" s="4">
        <v>225.0</v>
      </c>
      <c r="B11002" s="5" t="s">
        <v>55619</v>
      </c>
      <c r="C11002" s="5" t="s">
        <v>55620</v>
      </c>
      <c r="D11002" s="6" t="s">
        <v>19472</v>
      </c>
      <c r="E11002" s="5" t="s">
        <v>16499</v>
      </c>
      <c r="F11002" s="5" t="s">
        <v>15938</v>
      </c>
      <c r="G11002" s="6" t="s">
        <v>55612</v>
      </c>
      <c r="H11002" s="5" t="s">
        <v>19943</v>
      </c>
      <c r="I11002" s="8" t="s">
        <v>16084</v>
      </c>
      <c r="J11002" s="5" t="s">
        <v>51</v>
      </c>
      <c r="K11002" s="4" t="s">
        <v>42</v>
      </c>
    </row>
    <row r="11003">
      <c r="A11003" s="4">
        <v>226.0</v>
      </c>
      <c r="B11003" s="5" t="s">
        <v>55621</v>
      </c>
      <c r="C11003" s="5" t="s">
        <v>55622</v>
      </c>
      <c r="D11003" s="6" t="s">
        <v>19472</v>
      </c>
      <c r="E11003" s="5" t="s">
        <v>16499</v>
      </c>
      <c r="F11003" s="5" t="s">
        <v>15938</v>
      </c>
      <c r="G11003" s="6" t="s">
        <v>55612</v>
      </c>
      <c r="H11003" s="5" t="s">
        <v>55623</v>
      </c>
      <c r="I11003" s="9" t="s">
        <v>55624</v>
      </c>
      <c r="J11003" s="5" t="s">
        <v>108</v>
      </c>
      <c r="K11003" s="5" t="s">
        <v>2201</v>
      </c>
    </row>
    <row r="11004">
      <c r="A11004" s="4">
        <v>222.0</v>
      </c>
      <c r="B11004" s="5" t="s">
        <v>55625</v>
      </c>
      <c r="C11004" s="5" t="s">
        <v>55626</v>
      </c>
      <c r="D11004" s="6" t="s">
        <v>33506</v>
      </c>
      <c r="E11004" s="5" t="s">
        <v>15575</v>
      </c>
      <c r="F11004" s="5" t="s">
        <v>7797</v>
      </c>
      <c r="G11004" s="6" t="s">
        <v>55627</v>
      </c>
      <c r="H11004" s="5" t="s">
        <v>18806</v>
      </c>
      <c r="I11004" s="8" t="s">
        <v>55628</v>
      </c>
      <c r="J11004" s="5" t="s">
        <v>108</v>
      </c>
      <c r="K11004" s="5" t="s">
        <v>16603</v>
      </c>
    </row>
    <row r="11005">
      <c r="A11005" s="4">
        <v>220.0</v>
      </c>
      <c r="B11005" s="5" t="s">
        <v>55629</v>
      </c>
      <c r="C11005" s="5" t="s">
        <v>55630</v>
      </c>
      <c r="D11005" s="6" t="s">
        <v>35944</v>
      </c>
      <c r="E11005" s="5" t="s">
        <v>35945</v>
      </c>
      <c r="F11005" s="5" t="s">
        <v>29618</v>
      </c>
      <c r="G11005" s="6" t="s">
        <v>55627</v>
      </c>
      <c r="H11005" s="5" t="s">
        <v>18806</v>
      </c>
      <c r="I11005" s="8" t="s">
        <v>26253</v>
      </c>
      <c r="J11005" s="5" t="s">
        <v>18</v>
      </c>
      <c r="K11005" s="5" t="s">
        <v>55631</v>
      </c>
    </row>
    <row r="11006">
      <c r="A11006" s="4">
        <v>221.0</v>
      </c>
      <c r="B11006" s="5" t="s">
        <v>55632</v>
      </c>
      <c r="C11006" s="5" t="s">
        <v>55633</v>
      </c>
      <c r="D11006" s="6" t="s">
        <v>35998</v>
      </c>
      <c r="E11006" s="5" t="s">
        <v>35992</v>
      </c>
      <c r="F11006" s="5" t="s">
        <v>29618</v>
      </c>
      <c r="G11006" s="6" t="s">
        <v>55627</v>
      </c>
      <c r="H11006" s="5" t="s">
        <v>18806</v>
      </c>
      <c r="I11006" s="8" t="s">
        <v>26253</v>
      </c>
      <c r="J11006" s="5" t="s">
        <v>42</v>
      </c>
      <c r="K11006" s="4" t="s">
        <v>42</v>
      </c>
    </row>
    <row r="11007">
      <c r="A11007" s="26">
        <v>219.0</v>
      </c>
      <c r="B11007" s="26" t="s">
        <v>55634</v>
      </c>
      <c r="C11007" s="26" t="s">
        <v>55635</v>
      </c>
      <c r="D11007" s="27">
        <v>29649.0</v>
      </c>
      <c r="E11007" s="26" t="s">
        <v>33520</v>
      </c>
      <c r="F11007" s="26" t="s">
        <v>7797</v>
      </c>
      <c r="G11007" s="6" t="s">
        <v>55636</v>
      </c>
      <c r="H11007" s="25" t="s">
        <v>55637</v>
      </c>
      <c r="I11007" s="13" t="s">
        <v>55638</v>
      </c>
      <c r="J11007" s="5" t="s">
        <v>93</v>
      </c>
      <c r="K11007" s="5" t="s">
        <v>1014</v>
      </c>
    </row>
    <row r="11008">
      <c r="A11008" s="4">
        <v>218.0</v>
      </c>
      <c r="B11008" s="5" t="s">
        <v>55639</v>
      </c>
      <c r="C11008" s="5" t="s">
        <v>55640</v>
      </c>
      <c r="D11008" s="6" t="s">
        <v>42550</v>
      </c>
      <c r="E11008" s="5" t="s">
        <v>29573</v>
      </c>
      <c r="F11008" s="5" t="s">
        <v>29573</v>
      </c>
      <c r="G11008" s="6" t="s">
        <v>55641</v>
      </c>
      <c r="H11008" s="5" t="s">
        <v>55642</v>
      </c>
      <c r="I11008" s="8" t="s">
        <v>55643</v>
      </c>
      <c r="J11008" s="5" t="s">
        <v>108</v>
      </c>
      <c r="K11008" s="5" t="s">
        <v>1014</v>
      </c>
    </row>
    <row r="11009">
      <c r="A11009" s="4">
        <v>217.0</v>
      </c>
      <c r="B11009" s="5" t="s">
        <v>55644</v>
      </c>
      <c r="C11009" s="5" t="s">
        <v>55645</v>
      </c>
      <c r="D11009" s="6" t="s">
        <v>27764</v>
      </c>
      <c r="E11009" s="5" t="s">
        <v>27765</v>
      </c>
      <c r="F11009" s="5" t="s">
        <v>16307</v>
      </c>
      <c r="G11009" s="6" t="s">
        <v>55646</v>
      </c>
      <c r="H11009" s="5" t="s">
        <v>55647</v>
      </c>
      <c r="I11009" s="8" t="s">
        <v>55648</v>
      </c>
      <c r="J11009" s="5" t="s">
        <v>18</v>
      </c>
      <c r="K11009" s="5" t="s">
        <v>35913</v>
      </c>
    </row>
    <row r="11010">
      <c r="A11010" s="26">
        <v>216.0</v>
      </c>
      <c r="B11010" s="26" t="s">
        <v>55649</v>
      </c>
      <c r="C11010" s="26" t="s">
        <v>55650</v>
      </c>
      <c r="D11010" s="27">
        <v>46183.0</v>
      </c>
      <c r="E11010" s="26" t="s">
        <v>27005</v>
      </c>
      <c r="F11010" s="26" t="s">
        <v>9123</v>
      </c>
      <c r="G11010" s="6" t="s">
        <v>55651</v>
      </c>
      <c r="H11010" s="25" t="s">
        <v>55652</v>
      </c>
      <c r="I11010" s="13" t="s">
        <v>55653</v>
      </c>
      <c r="J11010" s="5" t="s">
        <v>93</v>
      </c>
      <c r="K11010" s="5" t="s">
        <v>5510</v>
      </c>
    </row>
    <row r="11011">
      <c r="A11011" s="4">
        <v>215.0</v>
      </c>
      <c r="B11011" s="5" t="s">
        <v>55654</v>
      </c>
      <c r="C11011" s="5" t="s">
        <v>55655</v>
      </c>
      <c r="D11011" s="6" t="s">
        <v>25436</v>
      </c>
      <c r="E11011" s="5" t="s">
        <v>25437</v>
      </c>
      <c r="F11011" s="5" t="s">
        <v>25438</v>
      </c>
      <c r="G11011" s="6" t="s">
        <v>55656</v>
      </c>
      <c r="H11011" s="5" t="s">
        <v>55657</v>
      </c>
      <c r="I11011" s="8" t="s">
        <v>55658</v>
      </c>
      <c r="J11011" s="5" t="s">
        <v>93</v>
      </c>
      <c r="K11011" s="5" t="s">
        <v>4672</v>
      </c>
    </row>
    <row r="11012">
      <c r="A11012" s="4">
        <v>214.0</v>
      </c>
      <c r="B11012" s="5" t="s">
        <v>55659</v>
      </c>
      <c r="C11012" s="5" t="s">
        <v>55660</v>
      </c>
      <c r="D11012" s="6" t="s">
        <v>15936</v>
      </c>
      <c r="E11012" s="5" t="s">
        <v>16504</v>
      </c>
      <c r="F11012" s="5" t="s">
        <v>15938</v>
      </c>
      <c r="G11012" s="6" t="s">
        <v>55661</v>
      </c>
      <c r="H11012" s="5" t="s">
        <v>16152</v>
      </c>
      <c r="I11012" s="8" t="s">
        <v>16153</v>
      </c>
      <c r="J11012" s="5" t="s">
        <v>108</v>
      </c>
      <c r="K11012" s="5" t="s">
        <v>16597</v>
      </c>
    </row>
    <row r="11013">
      <c r="A11013" s="4">
        <v>213.0</v>
      </c>
      <c r="B11013" s="5" t="s">
        <v>55662</v>
      </c>
      <c r="C11013" s="5" t="s">
        <v>55663</v>
      </c>
      <c r="D11013" s="6" t="s">
        <v>26460</v>
      </c>
      <c r="E11013" s="5" t="s">
        <v>26251</v>
      </c>
      <c r="F11013" s="5" t="s">
        <v>9123</v>
      </c>
      <c r="G11013" s="6" t="s">
        <v>55664</v>
      </c>
      <c r="H11013" s="5" t="s">
        <v>55665</v>
      </c>
      <c r="I11013" s="8" t="s">
        <v>55666</v>
      </c>
      <c r="J11013" s="5" t="s">
        <v>51</v>
      </c>
      <c r="K11013" s="5" t="s">
        <v>4685</v>
      </c>
    </row>
    <row r="11014">
      <c r="A11014" s="4">
        <v>212.0</v>
      </c>
      <c r="B11014" s="5" t="s">
        <v>55667</v>
      </c>
      <c r="C11014" s="5" t="s">
        <v>55668</v>
      </c>
      <c r="D11014" s="6" t="s">
        <v>55669</v>
      </c>
      <c r="E11014" s="5" t="s">
        <v>55670</v>
      </c>
      <c r="F11014" s="5" t="s">
        <v>9123</v>
      </c>
      <c r="G11014" s="6" t="s">
        <v>55671</v>
      </c>
      <c r="H11014" s="5" t="s">
        <v>55672</v>
      </c>
      <c r="I11014" s="8" t="s">
        <v>55673</v>
      </c>
      <c r="J11014" s="5" t="s">
        <v>108</v>
      </c>
      <c r="K11014" s="5" t="s">
        <v>15155</v>
      </c>
    </row>
    <row r="11015">
      <c r="A11015" s="26">
        <v>211.0</v>
      </c>
      <c r="B11015" s="26" t="s">
        <v>46414</v>
      </c>
      <c r="C11015" s="26" t="s">
        <v>55674</v>
      </c>
      <c r="D11015" s="27">
        <v>35100.0</v>
      </c>
      <c r="E11015" s="26" t="s">
        <v>45922</v>
      </c>
      <c r="F11015" s="26" t="s">
        <v>3120</v>
      </c>
      <c r="G11015" s="6" t="s">
        <v>55675</v>
      </c>
      <c r="H11015" s="25" t="s">
        <v>55676</v>
      </c>
      <c r="I11015" s="15" t="s">
        <v>46308</v>
      </c>
      <c r="J11015" s="5" t="s">
        <v>93</v>
      </c>
      <c r="K11015" s="4" t="s">
        <v>42</v>
      </c>
    </row>
    <row r="11016">
      <c r="A11016" s="4">
        <v>210.0</v>
      </c>
      <c r="B11016" s="5" t="s">
        <v>55677</v>
      </c>
      <c r="C11016" s="5" t="s">
        <v>55678</v>
      </c>
      <c r="D11016" s="6" t="s">
        <v>13363</v>
      </c>
      <c r="E11016" s="5" t="s">
        <v>12504</v>
      </c>
      <c r="F11016" s="5" t="s">
        <v>12504</v>
      </c>
      <c r="G11016" s="6" t="s">
        <v>55679</v>
      </c>
      <c r="H11016" s="5" t="s">
        <v>55680</v>
      </c>
      <c r="I11016" s="8" t="s">
        <v>13354</v>
      </c>
      <c r="J11016" s="5" t="s">
        <v>463</v>
      </c>
      <c r="K11016" s="4" t="s">
        <v>42</v>
      </c>
    </row>
    <row r="11017">
      <c r="A11017" s="4">
        <v>209.0</v>
      </c>
      <c r="B11017" s="5" t="s">
        <v>55681</v>
      </c>
      <c r="C11017" s="5" t="s">
        <v>55682</v>
      </c>
      <c r="D11017" s="6" t="s">
        <v>55370</v>
      </c>
      <c r="E11017" s="5" t="s">
        <v>24249</v>
      </c>
      <c r="F11017" s="5" t="s">
        <v>24249</v>
      </c>
      <c r="G11017" s="6" t="s">
        <v>55683</v>
      </c>
      <c r="H11017" s="5" t="s">
        <v>55684</v>
      </c>
      <c r="I11017" s="8" t="s">
        <v>55685</v>
      </c>
      <c r="J11017" s="5" t="s">
        <v>93</v>
      </c>
      <c r="K11017" s="5" t="s">
        <v>20632</v>
      </c>
    </row>
    <row r="11018">
      <c r="A11018" s="4">
        <v>208.0</v>
      </c>
      <c r="B11018" s="5" t="s">
        <v>55686</v>
      </c>
      <c r="C11018" s="5" t="s">
        <v>55687</v>
      </c>
      <c r="D11018" s="6" t="s">
        <v>27759</v>
      </c>
      <c r="E11018" s="5" t="s">
        <v>27760</v>
      </c>
      <c r="F11018" s="5" t="s">
        <v>16307</v>
      </c>
      <c r="G11018" s="6" t="s">
        <v>55683</v>
      </c>
      <c r="H11018" s="5" t="s">
        <v>55688</v>
      </c>
      <c r="I11018" s="9" t="s">
        <v>55689</v>
      </c>
      <c r="J11018" s="5" t="s">
        <v>108</v>
      </c>
      <c r="K11018" s="5" t="s">
        <v>20778</v>
      </c>
    </row>
    <row r="11019">
      <c r="A11019" s="4">
        <v>207.0</v>
      </c>
      <c r="B11019" s="5" t="s">
        <v>55690</v>
      </c>
      <c r="C11019" s="5" t="s">
        <v>55691</v>
      </c>
      <c r="D11019" s="6" t="s">
        <v>55692</v>
      </c>
      <c r="E11019" s="5" t="s">
        <v>55693</v>
      </c>
      <c r="F11019" s="5" t="s">
        <v>1350</v>
      </c>
      <c r="G11019" s="6" t="s">
        <v>55694</v>
      </c>
      <c r="H11019" s="5" t="s">
        <v>55695</v>
      </c>
      <c r="I11019" s="9" t="s">
        <v>55696</v>
      </c>
      <c r="J11019" s="5" t="s">
        <v>108</v>
      </c>
      <c r="K11019" s="5" t="s">
        <v>184</v>
      </c>
    </row>
    <row r="11020">
      <c r="A11020" s="4">
        <v>206.0</v>
      </c>
      <c r="B11020" s="5" t="s">
        <v>55697</v>
      </c>
      <c r="C11020" s="5" t="s">
        <v>55698</v>
      </c>
      <c r="D11020" s="6" t="s">
        <v>7594</v>
      </c>
      <c r="E11020" s="5" t="s">
        <v>7026</v>
      </c>
      <c r="F11020" s="5" t="s">
        <v>7012</v>
      </c>
      <c r="G11020" s="6" t="s">
        <v>55694</v>
      </c>
      <c r="H11020" s="5" t="s">
        <v>55699</v>
      </c>
      <c r="I11020" s="8" t="s">
        <v>7609</v>
      </c>
      <c r="J11020" s="5" t="s">
        <v>51</v>
      </c>
      <c r="K11020" s="5" t="s">
        <v>1427</v>
      </c>
    </row>
    <row r="11021">
      <c r="A11021" s="4">
        <v>205.0</v>
      </c>
      <c r="B11021" s="5" t="s">
        <v>55700</v>
      </c>
      <c r="C11021" s="5" t="s">
        <v>55701</v>
      </c>
      <c r="D11021" s="6" t="s">
        <v>41092</v>
      </c>
      <c r="E11021" s="5" t="s">
        <v>41093</v>
      </c>
      <c r="F11021" s="5" t="s">
        <v>39946</v>
      </c>
      <c r="G11021" s="6" t="s">
        <v>55702</v>
      </c>
      <c r="H11021" s="5" t="s">
        <v>55703</v>
      </c>
      <c r="I11021" s="8" t="s">
        <v>3122</v>
      </c>
      <c r="J11021" s="5" t="s">
        <v>18</v>
      </c>
      <c r="K11021" s="5" t="s">
        <v>5817</v>
      </c>
    </row>
    <row r="11022">
      <c r="A11022" s="4">
        <v>204.0</v>
      </c>
      <c r="B11022" s="5" t="s">
        <v>55704</v>
      </c>
      <c r="C11022" s="5" t="s">
        <v>55705</v>
      </c>
      <c r="D11022" s="6" t="s">
        <v>27759</v>
      </c>
      <c r="E11022" s="5" t="s">
        <v>27760</v>
      </c>
      <c r="F11022" s="5" t="s">
        <v>16307</v>
      </c>
      <c r="G11022" s="6" t="s">
        <v>55706</v>
      </c>
      <c r="H11022" s="5" t="s">
        <v>55707</v>
      </c>
      <c r="I11022" s="8" t="s">
        <v>32456</v>
      </c>
      <c r="J11022" s="5" t="s">
        <v>51</v>
      </c>
      <c r="K11022" s="5" t="s">
        <v>975</v>
      </c>
    </row>
    <row r="11023">
      <c r="A11023" s="4">
        <v>202.0</v>
      </c>
      <c r="B11023" s="5" t="s">
        <v>55708</v>
      </c>
      <c r="C11023" s="5" t="s">
        <v>55709</v>
      </c>
      <c r="D11023" s="6" t="s">
        <v>16117</v>
      </c>
      <c r="E11023" s="5" t="s">
        <v>15985</v>
      </c>
      <c r="F11023" s="5" t="s">
        <v>15938</v>
      </c>
      <c r="G11023" s="6" t="s">
        <v>55710</v>
      </c>
      <c r="H11023" s="5" t="s">
        <v>55711</v>
      </c>
      <c r="I11023" s="8" t="s">
        <v>55712</v>
      </c>
      <c r="J11023" s="5" t="s">
        <v>463</v>
      </c>
      <c r="K11023" s="5" t="s">
        <v>1250</v>
      </c>
    </row>
    <row r="11024">
      <c r="A11024" s="4">
        <v>203.0</v>
      </c>
      <c r="B11024" s="5" t="s">
        <v>55713</v>
      </c>
      <c r="C11024" s="5" t="s">
        <v>55714</v>
      </c>
      <c r="D11024" s="6" t="s">
        <v>16117</v>
      </c>
      <c r="E11024" s="5" t="s">
        <v>15985</v>
      </c>
      <c r="F11024" s="5" t="s">
        <v>15938</v>
      </c>
      <c r="G11024" s="6" t="s">
        <v>55710</v>
      </c>
      <c r="H11024" s="5" t="s">
        <v>55715</v>
      </c>
      <c r="I11024" s="8" t="s">
        <v>55716</v>
      </c>
      <c r="J11024" s="5" t="s">
        <v>51</v>
      </c>
      <c r="K11024" s="5" t="s">
        <v>176</v>
      </c>
    </row>
    <row r="11025">
      <c r="A11025" s="26">
        <v>201.0</v>
      </c>
      <c r="B11025" s="26" t="s">
        <v>55717</v>
      </c>
      <c r="C11025" s="26" t="s">
        <v>55718</v>
      </c>
      <c r="D11025" s="27">
        <v>29639.0</v>
      </c>
      <c r="E11025" s="26" t="s">
        <v>21867</v>
      </c>
      <c r="F11025" s="26" t="s">
        <v>7797</v>
      </c>
      <c r="G11025" s="6" t="s">
        <v>55719</v>
      </c>
      <c r="H11025" s="25" t="s">
        <v>55720</v>
      </c>
      <c r="I11025" s="13" t="s">
        <v>55721</v>
      </c>
      <c r="J11025" s="5" t="s">
        <v>51</v>
      </c>
      <c r="K11025" s="5" t="s">
        <v>1239</v>
      </c>
    </row>
    <row r="11026">
      <c r="A11026" s="4">
        <v>200.0</v>
      </c>
      <c r="B11026" s="5" t="s">
        <v>55722</v>
      </c>
      <c r="C11026" s="5" t="s">
        <v>55723</v>
      </c>
      <c r="D11026" s="6" t="s">
        <v>45989</v>
      </c>
      <c r="E11026" s="5" t="s">
        <v>45990</v>
      </c>
      <c r="F11026" s="5" t="s">
        <v>3120</v>
      </c>
      <c r="G11026" s="6" t="s">
        <v>55724</v>
      </c>
      <c r="H11026" s="5" t="s">
        <v>46906</v>
      </c>
      <c r="I11026" s="8" t="s">
        <v>46907</v>
      </c>
      <c r="J11026" s="5" t="s">
        <v>51</v>
      </c>
      <c r="K11026" s="5" t="s">
        <v>30826</v>
      </c>
    </row>
    <row r="11027">
      <c r="A11027" s="4">
        <v>198.0</v>
      </c>
      <c r="B11027" s="5" t="s">
        <v>55725</v>
      </c>
      <c r="C11027" s="5" t="s">
        <v>55726</v>
      </c>
      <c r="D11027" s="6" t="s">
        <v>33543</v>
      </c>
      <c r="E11027" s="5" t="s">
        <v>33544</v>
      </c>
      <c r="F11027" s="5" t="s">
        <v>7797</v>
      </c>
      <c r="G11027" s="6" t="s">
        <v>55727</v>
      </c>
      <c r="H11027" s="5" t="s">
        <v>55728</v>
      </c>
      <c r="I11027" s="8" t="s">
        <v>32456</v>
      </c>
      <c r="J11027" s="5" t="s">
        <v>463</v>
      </c>
      <c r="K11027" s="5" t="s">
        <v>5278</v>
      </c>
    </row>
    <row r="11028">
      <c r="A11028" s="4">
        <v>199.0</v>
      </c>
      <c r="B11028" s="5" t="s">
        <v>19896</v>
      </c>
      <c r="C11028" s="5" t="s">
        <v>55729</v>
      </c>
      <c r="D11028" s="6" t="s">
        <v>33506</v>
      </c>
      <c r="E11028" s="5" t="s">
        <v>15575</v>
      </c>
      <c r="F11028" s="5" t="s">
        <v>7797</v>
      </c>
      <c r="G11028" s="6" t="s">
        <v>55727</v>
      </c>
      <c r="H11028" s="5" t="s">
        <v>55730</v>
      </c>
      <c r="I11028" s="8" t="s">
        <v>32456</v>
      </c>
      <c r="J11028" s="5" t="s">
        <v>51</v>
      </c>
      <c r="K11028" s="5" t="s">
        <v>1421</v>
      </c>
    </row>
    <row r="11029">
      <c r="A11029" s="4">
        <v>197.0</v>
      </c>
      <c r="B11029" s="5" t="s">
        <v>55731</v>
      </c>
      <c r="C11029" s="5" t="s">
        <v>55732</v>
      </c>
      <c r="D11029" s="6" t="s">
        <v>23991</v>
      </c>
      <c r="E11029" s="5" t="s">
        <v>23985</v>
      </c>
      <c r="F11029" s="5" t="s">
        <v>22149</v>
      </c>
      <c r="G11029" s="6" t="s">
        <v>55733</v>
      </c>
      <c r="H11029" s="5" t="s">
        <v>24013</v>
      </c>
      <c r="I11029" s="8" t="s">
        <v>24014</v>
      </c>
      <c r="J11029" s="5" t="s">
        <v>93</v>
      </c>
      <c r="K11029" s="5" t="s">
        <v>523</v>
      </c>
    </row>
    <row r="11030">
      <c r="A11030" s="26">
        <v>196.0</v>
      </c>
      <c r="B11030" s="26" t="s">
        <v>55734</v>
      </c>
      <c r="C11030" s="26" t="s">
        <v>55735</v>
      </c>
      <c r="D11030" s="27">
        <v>6510.0</v>
      </c>
      <c r="E11030" s="26" t="s">
        <v>55736</v>
      </c>
      <c r="F11030" s="26" t="s">
        <v>47980</v>
      </c>
      <c r="G11030" s="6" t="s">
        <v>55737</v>
      </c>
      <c r="H11030" s="25" t="s">
        <v>55738</v>
      </c>
      <c r="I11030" s="13" t="s">
        <v>55739</v>
      </c>
      <c r="J11030" s="5" t="s">
        <v>42</v>
      </c>
      <c r="K11030" s="5" t="s">
        <v>294</v>
      </c>
    </row>
    <row r="11031">
      <c r="A11031" s="4">
        <v>195.0</v>
      </c>
      <c r="B11031" s="5" t="s">
        <v>55740</v>
      </c>
      <c r="C11031" s="5" t="s">
        <v>55741</v>
      </c>
      <c r="D11031" s="6" t="s">
        <v>55742</v>
      </c>
      <c r="E11031" s="5" t="s">
        <v>55743</v>
      </c>
      <c r="F11031" s="5" t="s">
        <v>24249</v>
      </c>
      <c r="G11031" s="6" t="s">
        <v>55744</v>
      </c>
      <c r="H11031" s="5" t="s">
        <v>55745</v>
      </c>
      <c r="I11031" s="8" t="s">
        <v>55746</v>
      </c>
      <c r="J11031" s="5" t="s">
        <v>18</v>
      </c>
      <c r="K11031" s="5" t="s">
        <v>12282</v>
      </c>
    </row>
    <row r="11032">
      <c r="A11032" s="4">
        <v>194.0</v>
      </c>
      <c r="B11032" s="5" t="s">
        <v>55747</v>
      </c>
      <c r="C11032" s="5" t="s">
        <v>55748</v>
      </c>
      <c r="D11032" s="6" t="s">
        <v>3099</v>
      </c>
      <c r="E11032" s="5" t="s">
        <v>3100</v>
      </c>
      <c r="F11032" s="5" t="s">
        <v>3068</v>
      </c>
      <c r="G11032" s="6" t="s">
        <v>55749</v>
      </c>
      <c r="H11032" s="5" t="s">
        <v>55750</v>
      </c>
      <c r="I11032" s="9" t="s">
        <v>55751</v>
      </c>
      <c r="J11032" s="5" t="s">
        <v>51</v>
      </c>
      <c r="K11032" s="4" t="s">
        <v>42</v>
      </c>
    </row>
    <row r="11033">
      <c r="A11033" s="4">
        <v>193.0</v>
      </c>
      <c r="B11033" s="5" t="s">
        <v>55752</v>
      </c>
      <c r="C11033" s="5" t="s">
        <v>55753</v>
      </c>
      <c r="D11033" s="6" t="s">
        <v>31507</v>
      </c>
      <c r="E11033" s="5" t="s">
        <v>31508</v>
      </c>
      <c r="F11033" s="5" t="s">
        <v>30226</v>
      </c>
      <c r="G11033" s="6" t="s">
        <v>55754</v>
      </c>
      <c r="H11033" s="5" t="s">
        <v>33991</v>
      </c>
      <c r="I11033" s="8" t="s">
        <v>27971</v>
      </c>
      <c r="J11033" s="5" t="s">
        <v>42</v>
      </c>
      <c r="K11033" s="5" t="s">
        <v>7591</v>
      </c>
    </row>
    <row r="11034">
      <c r="A11034" s="4">
        <v>192.0</v>
      </c>
      <c r="B11034" s="5" t="s">
        <v>55755</v>
      </c>
      <c r="C11034" s="5" t="s">
        <v>55756</v>
      </c>
      <c r="D11034" s="6" t="s">
        <v>30894</v>
      </c>
      <c r="E11034" s="5" t="s">
        <v>30895</v>
      </c>
      <c r="F11034" s="5" t="s">
        <v>30226</v>
      </c>
      <c r="G11034" s="6" t="s">
        <v>55754</v>
      </c>
      <c r="H11034" s="5" t="s">
        <v>33991</v>
      </c>
      <c r="I11034" s="8" t="s">
        <v>27971</v>
      </c>
      <c r="J11034" s="5" t="s">
        <v>42</v>
      </c>
      <c r="K11034" s="5" t="s">
        <v>9927</v>
      </c>
    </row>
    <row r="11035">
      <c r="A11035" s="4">
        <v>191.0</v>
      </c>
      <c r="B11035" s="5" t="s">
        <v>55757</v>
      </c>
      <c r="C11035" s="5" t="s">
        <v>55758</v>
      </c>
      <c r="D11035" s="6" t="s">
        <v>29103</v>
      </c>
      <c r="E11035" s="5" t="s">
        <v>29104</v>
      </c>
      <c r="F11035" s="5" t="s">
        <v>437</v>
      </c>
      <c r="G11035" s="6" t="s">
        <v>55759</v>
      </c>
      <c r="H11035" s="5" t="s">
        <v>28570</v>
      </c>
      <c r="I11035" s="8" t="s">
        <v>55760</v>
      </c>
      <c r="J11035" s="5" t="s">
        <v>93</v>
      </c>
      <c r="K11035" s="5" t="s">
        <v>2700</v>
      </c>
    </row>
    <row r="11036">
      <c r="A11036" s="4">
        <v>190.0</v>
      </c>
      <c r="B11036" s="5" t="s">
        <v>55761</v>
      </c>
      <c r="C11036" s="5" t="s">
        <v>55762</v>
      </c>
      <c r="D11036" s="6" t="s">
        <v>28219</v>
      </c>
      <c r="E11036" s="5" t="s">
        <v>437</v>
      </c>
      <c r="F11036" s="5" t="s">
        <v>437</v>
      </c>
      <c r="G11036" s="6" t="s">
        <v>55759</v>
      </c>
      <c r="H11036" s="5" t="s">
        <v>55763</v>
      </c>
      <c r="I11036" s="9" t="s">
        <v>55764</v>
      </c>
      <c r="J11036" s="5" t="s">
        <v>42</v>
      </c>
      <c r="K11036" s="5" t="s">
        <v>10238</v>
      </c>
    </row>
    <row r="11037">
      <c r="A11037" s="4">
        <v>189.0</v>
      </c>
      <c r="B11037" s="5" t="s">
        <v>55765</v>
      </c>
      <c r="C11037" s="5" t="s">
        <v>26489</v>
      </c>
      <c r="D11037" s="6" t="s">
        <v>26490</v>
      </c>
      <c r="E11037" s="5" t="s">
        <v>26251</v>
      </c>
      <c r="F11037" s="5" t="s">
        <v>9123</v>
      </c>
      <c r="G11037" s="6" t="s">
        <v>55766</v>
      </c>
      <c r="H11037" s="5" t="s">
        <v>55767</v>
      </c>
      <c r="I11037" s="8" t="s">
        <v>55768</v>
      </c>
      <c r="J11037" s="5" t="s">
        <v>42</v>
      </c>
      <c r="K11037" s="5" t="s">
        <v>2132</v>
      </c>
    </row>
    <row r="11038">
      <c r="A11038" s="4">
        <v>188.0</v>
      </c>
      <c r="B11038" s="5" t="s">
        <v>55769</v>
      </c>
      <c r="C11038" s="5" t="s">
        <v>55770</v>
      </c>
      <c r="D11038" s="6" t="s">
        <v>2487</v>
      </c>
      <c r="E11038" s="5" t="s">
        <v>2488</v>
      </c>
      <c r="F11038" s="5" t="s">
        <v>1350</v>
      </c>
      <c r="G11038" s="6" t="s">
        <v>55771</v>
      </c>
      <c r="H11038" s="5" t="s">
        <v>39889</v>
      </c>
      <c r="I11038" s="8" t="s">
        <v>41001</v>
      </c>
      <c r="J11038" s="5" t="s">
        <v>51</v>
      </c>
      <c r="K11038" s="5" t="s">
        <v>5641</v>
      </c>
    </row>
    <row r="11039">
      <c r="A11039" s="4">
        <v>187.0</v>
      </c>
      <c r="B11039" s="5" t="s">
        <v>55772</v>
      </c>
      <c r="C11039" s="5" t="s">
        <v>29152</v>
      </c>
      <c r="D11039" s="6" t="s">
        <v>29153</v>
      </c>
      <c r="E11039" s="5" t="s">
        <v>437</v>
      </c>
      <c r="F11039" s="5" t="s">
        <v>437</v>
      </c>
      <c r="G11039" s="6" t="s">
        <v>55773</v>
      </c>
      <c r="H11039" s="5" t="s">
        <v>26452</v>
      </c>
      <c r="I11039" s="8" t="s">
        <v>16958</v>
      </c>
      <c r="J11039" s="5" t="s">
        <v>51</v>
      </c>
      <c r="K11039" s="5" t="s">
        <v>7758</v>
      </c>
    </row>
    <row r="11040">
      <c r="A11040" s="26">
        <v>186.0</v>
      </c>
      <c r="B11040" s="26" t="s">
        <v>55774</v>
      </c>
      <c r="C11040" s="26" t="s">
        <v>55775</v>
      </c>
      <c r="D11040" s="27">
        <v>50011.0</v>
      </c>
      <c r="E11040" s="26" t="s">
        <v>10664</v>
      </c>
      <c r="F11040" s="26" t="s">
        <v>10664</v>
      </c>
      <c r="G11040" s="6" t="s">
        <v>55776</v>
      </c>
      <c r="H11040" s="25" t="s">
        <v>55777</v>
      </c>
      <c r="I11040" s="15" t="s">
        <v>7800</v>
      </c>
      <c r="J11040" s="5" t="s">
        <v>51</v>
      </c>
      <c r="K11040" s="5" t="s">
        <v>2119</v>
      </c>
    </row>
    <row r="11041">
      <c r="A11041" s="4">
        <v>185.0</v>
      </c>
      <c r="B11041" s="5" t="s">
        <v>55778</v>
      </c>
      <c r="C11041" s="5" t="s">
        <v>55779</v>
      </c>
      <c r="D11041" s="6" t="s">
        <v>43580</v>
      </c>
      <c r="E11041" s="5" t="s">
        <v>29573</v>
      </c>
      <c r="F11041" s="5" t="s">
        <v>29573</v>
      </c>
      <c r="G11041" s="6" t="s">
        <v>55776</v>
      </c>
      <c r="H11041" s="5" t="s">
        <v>55780</v>
      </c>
      <c r="I11041" s="8" t="s">
        <v>55781</v>
      </c>
      <c r="J11041" s="5" t="s">
        <v>51</v>
      </c>
      <c r="K11041" s="5" t="s">
        <v>5485</v>
      </c>
    </row>
    <row r="11042">
      <c r="A11042" s="26">
        <v>181.0</v>
      </c>
      <c r="B11042" s="26" t="s">
        <v>55782</v>
      </c>
      <c r="C11042" s="26" t="s">
        <v>38750</v>
      </c>
      <c r="D11042" s="27">
        <v>1139.0</v>
      </c>
      <c r="E11042" s="26" t="s">
        <v>38745</v>
      </c>
      <c r="F11042" s="26" t="s">
        <v>38441</v>
      </c>
      <c r="G11042" s="6" t="s">
        <v>55783</v>
      </c>
      <c r="H11042" s="25" t="s">
        <v>55784</v>
      </c>
      <c r="I11042" s="13" t="s">
        <v>24123</v>
      </c>
      <c r="J11042" s="5" t="s">
        <v>108</v>
      </c>
      <c r="K11042" s="5" t="s">
        <v>294</v>
      </c>
    </row>
    <row r="11043">
      <c r="A11043" s="26">
        <v>182.0</v>
      </c>
      <c r="B11043" s="26" t="s">
        <v>55785</v>
      </c>
      <c r="C11043" s="26" t="s">
        <v>55786</v>
      </c>
      <c r="D11043" s="27">
        <v>8290.0</v>
      </c>
      <c r="E11043" s="26" t="s">
        <v>43165</v>
      </c>
      <c r="F11043" s="26" t="s">
        <v>29573</v>
      </c>
      <c r="G11043" s="6" t="s">
        <v>55783</v>
      </c>
      <c r="H11043" s="25" t="s">
        <v>55787</v>
      </c>
      <c r="I11043" s="13" t="s">
        <v>24123</v>
      </c>
      <c r="J11043" s="5" t="s">
        <v>108</v>
      </c>
      <c r="K11043" s="5" t="s">
        <v>14078</v>
      </c>
    </row>
    <row r="11044">
      <c r="A11044" s="26">
        <v>183.0</v>
      </c>
      <c r="B11044" s="26" t="s">
        <v>55788</v>
      </c>
      <c r="C11044" s="26" t="s">
        <v>55789</v>
      </c>
      <c r="D11044" s="27">
        <v>17700.0</v>
      </c>
      <c r="E11044" s="26" t="s">
        <v>14386</v>
      </c>
      <c r="F11044" s="26" t="s">
        <v>13460</v>
      </c>
      <c r="G11044" s="6" t="s">
        <v>55783</v>
      </c>
      <c r="H11044" s="25" t="s">
        <v>55790</v>
      </c>
      <c r="I11044" s="13" t="s">
        <v>24123</v>
      </c>
      <c r="J11044" s="5" t="s">
        <v>108</v>
      </c>
      <c r="K11044" s="5" t="s">
        <v>1663</v>
      </c>
    </row>
    <row r="11045">
      <c r="A11045" s="26">
        <v>184.0</v>
      </c>
      <c r="B11045" s="26" t="s">
        <v>55791</v>
      </c>
      <c r="C11045" s="26" t="s">
        <v>55792</v>
      </c>
      <c r="D11045" s="27">
        <v>25161.0</v>
      </c>
      <c r="E11045" s="26" t="s">
        <v>55793</v>
      </c>
      <c r="F11045" s="26" t="s">
        <v>12504</v>
      </c>
      <c r="G11045" s="6" t="s">
        <v>55783</v>
      </c>
      <c r="H11045" s="25" t="s">
        <v>55794</v>
      </c>
      <c r="I11045" s="13" t="s">
        <v>24123</v>
      </c>
      <c r="J11045" s="5" t="s">
        <v>42</v>
      </c>
      <c r="K11045" s="5" t="s">
        <v>7591</v>
      </c>
    </row>
    <row r="11046">
      <c r="A11046" s="4">
        <v>180.0</v>
      </c>
      <c r="B11046" s="5" t="s">
        <v>55795</v>
      </c>
      <c r="C11046" s="5" t="s">
        <v>55796</v>
      </c>
      <c r="D11046" s="6" t="s">
        <v>29320</v>
      </c>
      <c r="E11046" s="5" t="s">
        <v>437</v>
      </c>
      <c r="F11046" s="5" t="s">
        <v>437</v>
      </c>
      <c r="G11046" s="6" t="s">
        <v>55797</v>
      </c>
      <c r="H11046" s="5" t="s">
        <v>55798</v>
      </c>
      <c r="I11046" s="8" t="s">
        <v>53821</v>
      </c>
      <c r="J11046" s="5" t="s">
        <v>18</v>
      </c>
      <c r="K11046" s="5" t="s">
        <v>17190</v>
      </c>
    </row>
    <row r="11047">
      <c r="A11047" s="26">
        <v>179.0</v>
      </c>
      <c r="B11047" s="26" t="s">
        <v>55799</v>
      </c>
      <c r="C11047" s="26" t="s">
        <v>55800</v>
      </c>
      <c r="D11047" s="27">
        <v>30739.0</v>
      </c>
      <c r="E11047" s="26" t="s">
        <v>22702</v>
      </c>
      <c r="F11047" s="26" t="s">
        <v>22419</v>
      </c>
      <c r="G11047" s="6" t="s">
        <v>55801</v>
      </c>
      <c r="H11047" s="25" t="s">
        <v>23072</v>
      </c>
      <c r="I11047" s="13" t="s">
        <v>23073</v>
      </c>
      <c r="J11047" s="5" t="s">
        <v>18</v>
      </c>
      <c r="K11047" s="4" t="s">
        <v>42</v>
      </c>
    </row>
    <row r="11048">
      <c r="A11048" s="26">
        <v>178.0</v>
      </c>
      <c r="B11048" s="26" t="s">
        <v>55802</v>
      </c>
      <c r="C11048" s="26" t="s">
        <v>55803</v>
      </c>
      <c r="D11048" s="27">
        <v>8003.0</v>
      </c>
      <c r="E11048" s="26" t="s">
        <v>29573</v>
      </c>
      <c r="F11048" s="26" t="s">
        <v>29573</v>
      </c>
      <c r="G11048" s="6" t="s">
        <v>55804</v>
      </c>
      <c r="H11048" s="25" t="s">
        <v>9360</v>
      </c>
      <c r="I11048" s="13" t="s">
        <v>9040</v>
      </c>
      <c r="J11048" s="5" t="s">
        <v>51</v>
      </c>
      <c r="K11048" s="4" t="s">
        <v>42</v>
      </c>
    </row>
    <row r="11049">
      <c r="A11049" s="4">
        <v>177.0</v>
      </c>
      <c r="B11049" s="5" t="s">
        <v>55805</v>
      </c>
      <c r="C11049" s="5" t="s">
        <v>55806</v>
      </c>
      <c r="D11049" s="6" t="s">
        <v>55807</v>
      </c>
      <c r="E11049" s="5" t="s">
        <v>50481</v>
      </c>
      <c r="F11049" s="5" t="s">
        <v>16051</v>
      </c>
      <c r="G11049" s="6" t="s">
        <v>55808</v>
      </c>
      <c r="H11049" s="5" t="s">
        <v>55809</v>
      </c>
      <c r="I11049" s="8" t="s">
        <v>55810</v>
      </c>
      <c r="J11049" s="5" t="s">
        <v>51</v>
      </c>
      <c r="K11049" s="5" t="s">
        <v>33646</v>
      </c>
    </row>
    <row r="11050">
      <c r="A11050" s="4">
        <v>174.0</v>
      </c>
      <c r="B11050" s="5" t="s">
        <v>55811</v>
      </c>
      <c r="C11050" s="5" t="s">
        <v>55812</v>
      </c>
      <c r="D11050" s="6" t="s">
        <v>43202</v>
      </c>
      <c r="E11050" s="5" t="s">
        <v>29573</v>
      </c>
      <c r="F11050" s="5" t="s">
        <v>29573</v>
      </c>
      <c r="G11050" s="6" t="s">
        <v>55813</v>
      </c>
      <c r="H11050" s="5" t="s">
        <v>55814</v>
      </c>
      <c r="I11050" s="8" t="s">
        <v>55815</v>
      </c>
      <c r="J11050" s="5" t="s">
        <v>18</v>
      </c>
      <c r="K11050" s="5" t="s">
        <v>3001</v>
      </c>
    </row>
    <row r="11051">
      <c r="A11051" s="4">
        <v>175.0</v>
      </c>
      <c r="B11051" s="5" t="s">
        <v>55816</v>
      </c>
      <c r="C11051" s="5" t="s">
        <v>55812</v>
      </c>
      <c r="D11051" s="6" t="s">
        <v>43202</v>
      </c>
      <c r="E11051" s="5" t="s">
        <v>29573</v>
      </c>
      <c r="F11051" s="5" t="s">
        <v>29573</v>
      </c>
      <c r="G11051" s="6" t="s">
        <v>55813</v>
      </c>
      <c r="H11051" s="5" t="s">
        <v>55817</v>
      </c>
      <c r="I11051" s="8" t="s">
        <v>55818</v>
      </c>
      <c r="J11051" s="5" t="s">
        <v>42</v>
      </c>
      <c r="K11051" s="5" t="s">
        <v>721</v>
      </c>
    </row>
    <row r="11052">
      <c r="A11052" s="26">
        <v>176.0</v>
      </c>
      <c r="B11052" s="26" t="s">
        <v>55819</v>
      </c>
      <c r="C11052" s="26" t="s">
        <v>55812</v>
      </c>
      <c r="D11052" s="27">
        <v>8021.0</v>
      </c>
      <c r="E11052" s="26" t="s">
        <v>29573</v>
      </c>
      <c r="F11052" s="26" t="s">
        <v>29573</v>
      </c>
      <c r="G11052" s="6" t="s">
        <v>55813</v>
      </c>
      <c r="H11052" s="25" t="s">
        <v>55820</v>
      </c>
      <c r="I11052" s="15" t="s">
        <v>55821</v>
      </c>
      <c r="J11052" s="5" t="s">
        <v>42</v>
      </c>
      <c r="K11052" s="5" t="s">
        <v>1415</v>
      </c>
    </row>
    <row r="11053">
      <c r="A11053" s="4">
        <v>173.0</v>
      </c>
      <c r="B11053" s="5" t="s">
        <v>55822</v>
      </c>
      <c r="C11053" s="5" t="s">
        <v>55823</v>
      </c>
      <c r="D11053" s="6" t="s">
        <v>10035</v>
      </c>
      <c r="E11053" s="5" t="s">
        <v>10036</v>
      </c>
      <c r="F11053" s="5" t="s">
        <v>9418</v>
      </c>
      <c r="G11053" s="6" t="s">
        <v>55824</v>
      </c>
      <c r="H11053" s="5" t="s">
        <v>10613</v>
      </c>
      <c r="I11053" s="8" t="s">
        <v>10614</v>
      </c>
      <c r="J11053" s="5" t="s">
        <v>42</v>
      </c>
      <c r="K11053" s="5" t="s">
        <v>55825</v>
      </c>
    </row>
    <row r="11054">
      <c r="A11054" s="4">
        <v>172.0</v>
      </c>
      <c r="B11054" s="5" t="s">
        <v>55826</v>
      </c>
      <c r="C11054" s="5" t="s">
        <v>55827</v>
      </c>
      <c r="D11054" s="6" t="s">
        <v>55828</v>
      </c>
      <c r="E11054" s="5" t="s">
        <v>55829</v>
      </c>
      <c r="F11054" s="5" t="s">
        <v>13460</v>
      </c>
      <c r="G11054" s="6" t="s">
        <v>55830</v>
      </c>
      <c r="H11054" s="5" t="s">
        <v>55831</v>
      </c>
      <c r="I11054" s="8" t="s">
        <v>55832</v>
      </c>
      <c r="J11054" s="5" t="s">
        <v>42</v>
      </c>
      <c r="K11054" s="5" t="s">
        <v>308</v>
      </c>
    </row>
    <row r="11055">
      <c r="A11055" s="4">
        <v>170.0</v>
      </c>
      <c r="B11055" s="5" t="s">
        <v>55833</v>
      </c>
      <c r="C11055" s="5" t="s">
        <v>55834</v>
      </c>
      <c r="D11055" s="6" t="s">
        <v>16962</v>
      </c>
      <c r="E11055" s="5" t="s">
        <v>16851</v>
      </c>
      <c r="F11055" s="5" t="s">
        <v>15938</v>
      </c>
      <c r="G11055" s="6" t="s">
        <v>55835</v>
      </c>
      <c r="H11055" s="5" t="s">
        <v>55836</v>
      </c>
      <c r="I11055" s="8" t="s">
        <v>16938</v>
      </c>
      <c r="J11055" s="5" t="s">
        <v>42</v>
      </c>
      <c r="K11055" s="5" t="s">
        <v>15042</v>
      </c>
    </row>
    <row r="11056">
      <c r="A11056" s="4">
        <v>171.0</v>
      </c>
      <c r="B11056" s="5" t="s">
        <v>55837</v>
      </c>
      <c r="C11056" s="5" t="s">
        <v>17067</v>
      </c>
      <c r="D11056" s="6" t="s">
        <v>16962</v>
      </c>
      <c r="E11056" s="5" t="s">
        <v>16851</v>
      </c>
      <c r="F11056" s="5" t="s">
        <v>15938</v>
      </c>
      <c r="G11056" s="6" t="s">
        <v>55835</v>
      </c>
      <c r="H11056" s="5" t="s">
        <v>55836</v>
      </c>
      <c r="I11056" s="8" t="s">
        <v>16938</v>
      </c>
      <c r="J11056" s="5" t="s">
        <v>42</v>
      </c>
      <c r="K11056" s="5" t="s">
        <v>20993</v>
      </c>
    </row>
    <row r="11057">
      <c r="A11057" s="4">
        <v>169.0</v>
      </c>
      <c r="B11057" s="5" t="s">
        <v>55838</v>
      </c>
      <c r="C11057" s="5" t="s">
        <v>55839</v>
      </c>
      <c r="D11057" s="6" t="s">
        <v>10023</v>
      </c>
      <c r="E11057" s="5" t="s">
        <v>10024</v>
      </c>
      <c r="F11057" s="5" t="s">
        <v>9418</v>
      </c>
      <c r="G11057" s="6" t="s">
        <v>55840</v>
      </c>
      <c r="H11057" s="5" t="s">
        <v>10613</v>
      </c>
      <c r="I11057" s="8" t="s">
        <v>55841</v>
      </c>
      <c r="J11057" s="5" t="s">
        <v>18</v>
      </c>
      <c r="K11057" s="4" t="s">
        <v>42</v>
      </c>
    </row>
    <row r="11058">
      <c r="A11058" s="4">
        <v>168.0</v>
      </c>
      <c r="B11058" s="5" t="s">
        <v>55842</v>
      </c>
      <c r="C11058" s="5" t="s">
        <v>55843</v>
      </c>
      <c r="D11058" s="6" t="s">
        <v>31908</v>
      </c>
      <c r="E11058" s="5" t="s">
        <v>26794</v>
      </c>
      <c r="F11058" s="5" t="s">
        <v>26794</v>
      </c>
      <c r="G11058" s="6" t="s">
        <v>55844</v>
      </c>
      <c r="H11058" s="5" t="s">
        <v>55845</v>
      </c>
      <c r="I11058" s="8" t="s">
        <v>55846</v>
      </c>
      <c r="J11058" s="5" t="s">
        <v>51</v>
      </c>
      <c r="K11058" s="5" t="s">
        <v>4685</v>
      </c>
    </row>
    <row r="11059">
      <c r="A11059" s="4">
        <v>166.0</v>
      </c>
      <c r="B11059" s="5" t="s">
        <v>55847</v>
      </c>
      <c r="C11059" s="5" t="s">
        <v>55848</v>
      </c>
      <c r="D11059" s="6" t="s">
        <v>33618</v>
      </c>
      <c r="E11059" s="5" t="s">
        <v>33537</v>
      </c>
      <c r="F11059" s="5" t="s">
        <v>7797</v>
      </c>
      <c r="G11059" s="6" t="s">
        <v>55849</v>
      </c>
      <c r="H11059" s="5" t="s">
        <v>55850</v>
      </c>
      <c r="I11059" s="8" t="s">
        <v>55851</v>
      </c>
      <c r="J11059" s="5" t="s">
        <v>93</v>
      </c>
      <c r="K11059" s="4" t="s">
        <v>42</v>
      </c>
    </row>
    <row r="11060">
      <c r="A11060" s="4">
        <v>167.0</v>
      </c>
      <c r="B11060" s="5" t="s">
        <v>55852</v>
      </c>
      <c r="C11060" s="5" t="s">
        <v>55848</v>
      </c>
      <c r="D11060" s="6" t="s">
        <v>33994</v>
      </c>
      <c r="E11060" s="5" t="s">
        <v>33537</v>
      </c>
      <c r="F11060" s="5" t="s">
        <v>7797</v>
      </c>
      <c r="G11060" s="6" t="s">
        <v>55849</v>
      </c>
      <c r="H11060" s="5" t="s">
        <v>55850</v>
      </c>
      <c r="I11060" s="8" t="s">
        <v>55851</v>
      </c>
      <c r="J11060" s="5" t="s">
        <v>93</v>
      </c>
      <c r="K11060" s="5" t="s">
        <v>27</v>
      </c>
    </row>
    <row r="11061">
      <c r="A11061" s="4">
        <v>165.0</v>
      </c>
      <c r="B11061" s="5" t="s">
        <v>55853</v>
      </c>
      <c r="C11061" s="5" t="s">
        <v>55854</v>
      </c>
      <c r="D11061" s="6" t="s">
        <v>46170</v>
      </c>
      <c r="E11061" s="5" t="s">
        <v>46171</v>
      </c>
      <c r="F11061" s="5" t="s">
        <v>3120</v>
      </c>
      <c r="G11061" s="6" t="s">
        <v>55855</v>
      </c>
      <c r="H11061" s="5" t="s">
        <v>34345</v>
      </c>
      <c r="I11061" s="8" t="s">
        <v>55856</v>
      </c>
      <c r="J11061" s="5" t="s">
        <v>42</v>
      </c>
      <c r="K11061" s="4" t="s">
        <v>42</v>
      </c>
    </row>
    <row r="11062">
      <c r="A11062" s="4">
        <v>164.0</v>
      </c>
      <c r="B11062" s="5" t="s">
        <v>55857</v>
      </c>
      <c r="C11062" s="5" t="s">
        <v>32354</v>
      </c>
      <c r="D11062" s="6" t="s">
        <v>31908</v>
      </c>
      <c r="E11062" s="5" t="s">
        <v>26794</v>
      </c>
      <c r="F11062" s="5" t="s">
        <v>26794</v>
      </c>
      <c r="G11062" s="6" t="s">
        <v>55858</v>
      </c>
      <c r="H11062" s="5" t="s">
        <v>32356</v>
      </c>
      <c r="I11062" s="8" t="s">
        <v>25305</v>
      </c>
      <c r="J11062" s="5" t="s">
        <v>93</v>
      </c>
      <c r="K11062" s="5" t="s">
        <v>17520</v>
      </c>
    </row>
    <row r="11063">
      <c r="A11063" s="4">
        <v>163.0</v>
      </c>
      <c r="B11063" s="5" t="s">
        <v>55859</v>
      </c>
      <c r="C11063" s="5" t="s">
        <v>21882</v>
      </c>
      <c r="D11063" s="6" t="s">
        <v>18004</v>
      </c>
      <c r="E11063" s="5" t="s">
        <v>15964</v>
      </c>
      <c r="F11063" s="5" t="s">
        <v>15938</v>
      </c>
      <c r="G11063" s="6" t="s">
        <v>55860</v>
      </c>
      <c r="H11063" s="5" t="s">
        <v>55861</v>
      </c>
      <c r="I11063" s="8" t="s">
        <v>8159</v>
      </c>
      <c r="J11063" s="5" t="s">
        <v>42</v>
      </c>
      <c r="K11063" s="5" t="s">
        <v>55862</v>
      </c>
    </row>
    <row r="11064">
      <c r="A11064" s="26">
        <v>162.0</v>
      </c>
      <c r="B11064" s="26" t="s">
        <v>55863</v>
      </c>
      <c r="C11064" s="26" t="s">
        <v>55864</v>
      </c>
      <c r="D11064" s="27">
        <v>38678.0</v>
      </c>
      <c r="E11064" s="26" t="s">
        <v>16050</v>
      </c>
      <c r="F11064" s="26" t="s">
        <v>16051</v>
      </c>
      <c r="G11064" s="6" t="s">
        <v>55865</v>
      </c>
      <c r="H11064" s="25" t="s">
        <v>55866</v>
      </c>
      <c r="I11064" s="13" t="s">
        <v>46293</v>
      </c>
      <c r="J11064" s="5" t="s">
        <v>93</v>
      </c>
      <c r="K11064" s="5" t="s">
        <v>55867</v>
      </c>
    </row>
    <row r="11065">
      <c r="A11065" s="26">
        <v>161.0</v>
      </c>
      <c r="B11065" s="26" t="s">
        <v>55868</v>
      </c>
      <c r="C11065" s="26" t="s">
        <v>55869</v>
      </c>
      <c r="D11065" s="27">
        <v>35625.0</v>
      </c>
      <c r="E11065" s="26" t="s">
        <v>45990</v>
      </c>
      <c r="F11065" s="26" t="s">
        <v>3120</v>
      </c>
      <c r="G11065" s="6" t="s">
        <v>55865</v>
      </c>
      <c r="H11065" s="25" t="s">
        <v>55866</v>
      </c>
      <c r="I11065" s="15" t="s">
        <v>55870</v>
      </c>
      <c r="J11065" s="5" t="s">
        <v>108</v>
      </c>
      <c r="K11065" s="4" t="s">
        <v>42</v>
      </c>
    </row>
    <row r="11066">
      <c r="A11066" s="4">
        <v>160.0</v>
      </c>
      <c r="B11066" s="5" t="s">
        <v>55871</v>
      </c>
      <c r="C11066" s="5" t="s">
        <v>55872</v>
      </c>
      <c r="D11066" s="6" t="s">
        <v>46493</v>
      </c>
      <c r="E11066" s="5" t="s">
        <v>46477</v>
      </c>
      <c r="F11066" s="5" t="s">
        <v>3120</v>
      </c>
      <c r="G11066" s="6" t="s">
        <v>55865</v>
      </c>
      <c r="H11066" s="5" t="s">
        <v>55873</v>
      </c>
      <c r="I11066" s="8" t="s">
        <v>55874</v>
      </c>
      <c r="J11066" s="5" t="s">
        <v>51</v>
      </c>
      <c r="K11066" s="5" t="s">
        <v>16121</v>
      </c>
    </row>
    <row r="11067">
      <c r="A11067" s="4">
        <v>159.0</v>
      </c>
      <c r="B11067" s="5" t="s">
        <v>55875</v>
      </c>
      <c r="C11067" s="5" t="s">
        <v>55876</v>
      </c>
      <c r="D11067" s="6" t="s">
        <v>7510</v>
      </c>
      <c r="E11067" s="5" t="s">
        <v>7473</v>
      </c>
      <c r="F11067" s="5" t="s">
        <v>7012</v>
      </c>
      <c r="G11067" s="6" t="s">
        <v>55877</v>
      </c>
      <c r="H11067" s="5" t="s">
        <v>7522</v>
      </c>
      <c r="I11067" s="8" t="s">
        <v>7523</v>
      </c>
      <c r="J11067" s="5" t="s">
        <v>18</v>
      </c>
      <c r="K11067" s="5" t="s">
        <v>201</v>
      </c>
    </row>
    <row r="11068">
      <c r="A11068" s="4">
        <v>158.0</v>
      </c>
      <c r="B11068" s="5" t="s">
        <v>55878</v>
      </c>
      <c r="C11068" s="5" t="s">
        <v>55879</v>
      </c>
      <c r="D11068" s="6" t="s">
        <v>55880</v>
      </c>
      <c r="E11068" s="5" t="s">
        <v>22654</v>
      </c>
      <c r="F11068" s="5" t="s">
        <v>22419</v>
      </c>
      <c r="G11068" s="6" t="s">
        <v>55881</v>
      </c>
      <c r="H11068" s="5" t="s">
        <v>55882</v>
      </c>
      <c r="I11068" s="8" t="s">
        <v>55883</v>
      </c>
      <c r="J11068" s="5" t="s">
        <v>42</v>
      </c>
      <c r="K11068" s="5" t="s">
        <v>12730</v>
      </c>
    </row>
    <row r="11069">
      <c r="A11069" s="4">
        <v>157.0</v>
      </c>
      <c r="B11069" s="5" t="s">
        <v>55884</v>
      </c>
      <c r="C11069" s="5" t="s">
        <v>55885</v>
      </c>
      <c r="D11069" s="6" t="s">
        <v>46493</v>
      </c>
      <c r="E11069" s="5" t="s">
        <v>46477</v>
      </c>
      <c r="F11069" s="5" t="s">
        <v>3120</v>
      </c>
      <c r="G11069" s="6" t="s">
        <v>55886</v>
      </c>
      <c r="H11069" s="5" t="s">
        <v>46882</v>
      </c>
      <c r="I11069" s="8" t="s">
        <v>46883</v>
      </c>
      <c r="J11069" s="5" t="s">
        <v>51</v>
      </c>
      <c r="K11069" s="4" t="s">
        <v>42</v>
      </c>
    </row>
    <row r="11070">
      <c r="A11070" s="4">
        <v>156.0</v>
      </c>
      <c r="B11070" s="5" t="s">
        <v>26661</v>
      </c>
      <c r="C11070" s="5" t="s">
        <v>55887</v>
      </c>
      <c r="D11070" s="6" t="s">
        <v>26326</v>
      </c>
      <c r="E11070" s="5" t="s">
        <v>26657</v>
      </c>
      <c r="F11070" s="5" t="s">
        <v>9123</v>
      </c>
      <c r="G11070" s="6" t="s">
        <v>55888</v>
      </c>
      <c r="H11070" s="5" t="s">
        <v>55889</v>
      </c>
      <c r="I11070" s="8" t="s">
        <v>55890</v>
      </c>
      <c r="J11070" s="5" t="s">
        <v>42</v>
      </c>
      <c r="K11070" s="5" t="s">
        <v>1210</v>
      </c>
    </row>
    <row r="11071">
      <c r="A11071" s="26">
        <v>155.0</v>
      </c>
      <c r="B11071" s="26" t="s">
        <v>55891</v>
      </c>
      <c r="C11071" s="26" t="s">
        <v>55892</v>
      </c>
      <c r="D11071" s="27">
        <v>7711.0</v>
      </c>
      <c r="E11071" s="26" t="s">
        <v>21704</v>
      </c>
      <c r="F11071" s="26" t="s">
        <v>15938</v>
      </c>
      <c r="G11071" s="6" t="s">
        <v>55893</v>
      </c>
      <c r="H11071" s="25" t="s">
        <v>55894</v>
      </c>
      <c r="I11071" s="13" t="s">
        <v>17131</v>
      </c>
      <c r="J11071" s="5" t="s">
        <v>18</v>
      </c>
      <c r="K11071" s="5" t="s">
        <v>1375</v>
      </c>
    </row>
    <row r="11072">
      <c r="A11072" s="4">
        <v>154.0</v>
      </c>
      <c r="B11072" s="5" t="s">
        <v>55895</v>
      </c>
      <c r="C11072" s="5" t="s">
        <v>55896</v>
      </c>
      <c r="D11072" s="6" t="s">
        <v>55897</v>
      </c>
      <c r="E11072" s="5" t="s">
        <v>50512</v>
      </c>
      <c r="F11072" s="5" t="s">
        <v>16051</v>
      </c>
      <c r="G11072" s="6" t="s">
        <v>55898</v>
      </c>
      <c r="H11072" s="5" t="s">
        <v>18534</v>
      </c>
      <c r="I11072" s="8" t="s">
        <v>55899</v>
      </c>
      <c r="J11072" s="5" t="s">
        <v>51</v>
      </c>
      <c r="K11072" s="5" t="s">
        <v>55900</v>
      </c>
    </row>
    <row r="11073">
      <c r="A11073" s="4">
        <v>153.0</v>
      </c>
      <c r="B11073" s="5" t="s">
        <v>55901</v>
      </c>
      <c r="C11073" s="5" t="s">
        <v>40999</v>
      </c>
      <c r="D11073" s="6" t="s">
        <v>40994</v>
      </c>
      <c r="E11073" s="5" t="s">
        <v>40995</v>
      </c>
      <c r="F11073" s="5" t="s">
        <v>39946</v>
      </c>
      <c r="G11073" s="6" t="s">
        <v>55902</v>
      </c>
      <c r="H11073" s="5" t="s">
        <v>39889</v>
      </c>
      <c r="I11073" s="8" t="s">
        <v>55903</v>
      </c>
      <c r="J11073" s="5" t="s">
        <v>51</v>
      </c>
      <c r="K11073" s="5" t="s">
        <v>15297</v>
      </c>
    </row>
    <row r="11074">
      <c r="A11074" s="4">
        <v>152.0</v>
      </c>
      <c r="B11074" s="5" t="s">
        <v>55904</v>
      </c>
      <c r="C11074" s="5" t="s">
        <v>55905</v>
      </c>
      <c r="D11074" s="6" t="s">
        <v>31876</v>
      </c>
      <c r="E11074" s="5" t="s">
        <v>26794</v>
      </c>
      <c r="F11074" s="5" t="s">
        <v>26794</v>
      </c>
      <c r="G11074" s="6" t="s">
        <v>55906</v>
      </c>
      <c r="H11074" s="5" t="s">
        <v>55907</v>
      </c>
      <c r="I11074" s="8" t="s">
        <v>55908</v>
      </c>
      <c r="J11074" s="5" t="s">
        <v>42</v>
      </c>
      <c r="K11074" s="5" t="s">
        <v>7856</v>
      </c>
    </row>
    <row r="11075">
      <c r="A11075" s="26">
        <v>151.0</v>
      </c>
      <c r="B11075" s="26" t="s">
        <v>55909</v>
      </c>
      <c r="C11075" s="26" t="s">
        <v>55910</v>
      </c>
      <c r="D11075" s="27">
        <v>46191.0</v>
      </c>
      <c r="E11075" s="26" t="s">
        <v>55911</v>
      </c>
      <c r="F11075" s="26" t="s">
        <v>9123</v>
      </c>
      <c r="G11075" s="6" t="s">
        <v>55912</v>
      </c>
      <c r="H11075" s="7" t="s">
        <v>55913</v>
      </c>
      <c r="I11075" s="8" t="str">
        <f>LOWER(SUBSTITUTE(SUBSTITUTE(SUBSTITUTE(SUBSTITUTE(SUBSTITUTE(SUBSTITUTE(SUBSTITUTE(B11075,"S.L.",""),"SL",""),"S.A.",""),"SA","")," ",""),".",""),",",""))&amp;".com"</f>
        <v>masdecanicatti.com</v>
      </c>
      <c r="J11075" s="5" t="s">
        <v>42</v>
      </c>
      <c r="K11075" s="5" t="s">
        <v>721</v>
      </c>
    </row>
    <row r="11076">
      <c r="A11076" s="4">
        <v>150.0</v>
      </c>
      <c r="B11076" s="5" t="s">
        <v>55914</v>
      </c>
      <c r="C11076" s="5" t="s">
        <v>55915</v>
      </c>
      <c r="D11076" s="6" t="s">
        <v>50518</v>
      </c>
      <c r="E11076" s="5" t="s">
        <v>50519</v>
      </c>
      <c r="F11076" s="5" t="s">
        <v>16051</v>
      </c>
      <c r="G11076" s="6" t="s">
        <v>55916</v>
      </c>
      <c r="H11076" s="5" t="s">
        <v>16103</v>
      </c>
      <c r="I11076" s="8" t="s">
        <v>16069</v>
      </c>
      <c r="J11076" s="5" t="s">
        <v>42</v>
      </c>
      <c r="K11076" s="5" t="s">
        <v>16597</v>
      </c>
    </row>
    <row r="11077">
      <c r="A11077" s="4">
        <v>149.0</v>
      </c>
      <c r="B11077" s="5" t="s">
        <v>55917</v>
      </c>
      <c r="C11077" s="5" t="s">
        <v>55918</v>
      </c>
      <c r="D11077" s="6" t="s">
        <v>16823</v>
      </c>
      <c r="E11077" s="5" t="s">
        <v>16716</v>
      </c>
      <c r="F11077" s="5" t="s">
        <v>15938</v>
      </c>
      <c r="G11077" s="6" t="s">
        <v>55916</v>
      </c>
      <c r="H11077" s="5" t="s">
        <v>16103</v>
      </c>
      <c r="I11077" s="8" t="s">
        <v>16069</v>
      </c>
      <c r="J11077" s="5" t="s">
        <v>51</v>
      </c>
      <c r="K11077" s="5" t="s">
        <v>711</v>
      </c>
    </row>
    <row r="11078">
      <c r="A11078" s="4">
        <v>148.0</v>
      </c>
      <c r="B11078" s="5" t="s">
        <v>55919</v>
      </c>
      <c r="C11078" s="5" t="s">
        <v>55920</v>
      </c>
      <c r="D11078" s="6" t="s">
        <v>33564</v>
      </c>
      <c r="E11078" s="5" t="s">
        <v>33565</v>
      </c>
      <c r="F11078" s="5" t="s">
        <v>16051</v>
      </c>
      <c r="G11078" s="6" t="s">
        <v>55921</v>
      </c>
      <c r="H11078" s="5" t="s">
        <v>55922</v>
      </c>
      <c r="I11078" s="8" t="s">
        <v>55923</v>
      </c>
      <c r="J11078" s="5" t="s">
        <v>51</v>
      </c>
      <c r="K11078" s="5" t="s">
        <v>34785</v>
      </c>
    </row>
    <row r="11079">
      <c r="A11079" s="4">
        <v>147.0</v>
      </c>
      <c r="B11079" s="5" t="s">
        <v>55924</v>
      </c>
      <c r="C11079" s="5" t="s">
        <v>55925</v>
      </c>
      <c r="D11079" s="6" t="s">
        <v>33564</v>
      </c>
      <c r="E11079" s="5" t="s">
        <v>33565</v>
      </c>
      <c r="F11079" s="5" t="s">
        <v>16051</v>
      </c>
      <c r="G11079" s="6" t="s">
        <v>55921</v>
      </c>
      <c r="H11079" s="5" t="s">
        <v>55926</v>
      </c>
      <c r="I11079" s="8" t="s">
        <v>55927</v>
      </c>
      <c r="J11079" s="5" t="s">
        <v>108</v>
      </c>
      <c r="K11079" s="5" t="s">
        <v>1885</v>
      </c>
    </row>
    <row r="11080">
      <c r="A11080" s="4">
        <v>146.0</v>
      </c>
      <c r="B11080" s="5" t="s">
        <v>55928</v>
      </c>
      <c r="C11080" s="5" t="s">
        <v>48709</v>
      </c>
      <c r="D11080" s="6" t="s">
        <v>48710</v>
      </c>
      <c r="E11080" s="5" t="s">
        <v>48594</v>
      </c>
      <c r="F11080" s="5" t="s">
        <v>48594</v>
      </c>
      <c r="G11080" s="6" t="s">
        <v>55929</v>
      </c>
      <c r="H11080" s="5" t="s">
        <v>48712</v>
      </c>
      <c r="I11080" s="8" t="s">
        <v>48713</v>
      </c>
      <c r="J11080" s="5" t="s">
        <v>18</v>
      </c>
      <c r="K11080" s="5" t="s">
        <v>218</v>
      </c>
    </row>
    <row r="11081">
      <c r="A11081" s="4">
        <v>145.0</v>
      </c>
      <c r="B11081" s="5" t="s">
        <v>55930</v>
      </c>
      <c r="C11081" s="5" t="s">
        <v>55931</v>
      </c>
      <c r="D11081" s="6" t="s">
        <v>12657</v>
      </c>
      <c r="E11081" s="5" t="s">
        <v>12658</v>
      </c>
      <c r="F11081" s="5" t="s">
        <v>12504</v>
      </c>
      <c r="G11081" s="6" t="s">
        <v>55932</v>
      </c>
      <c r="H11081" s="5" t="s">
        <v>55933</v>
      </c>
      <c r="I11081" s="8" t="s">
        <v>55934</v>
      </c>
      <c r="J11081" s="5" t="s">
        <v>93</v>
      </c>
      <c r="K11081" s="4" t="s">
        <v>42</v>
      </c>
    </row>
    <row r="11082">
      <c r="A11082" s="4">
        <v>144.0</v>
      </c>
      <c r="B11082" s="5" t="s">
        <v>55935</v>
      </c>
      <c r="C11082" s="5" t="s">
        <v>55936</v>
      </c>
      <c r="D11082" s="6" t="s">
        <v>10681</v>
      </c>
      <c r="E11082" s="5" t="s">
        <v>10682</v>
      </c>
      <c r="F11082" s="5" t="s">
        <v>10664</v>
      </c>
      <c r="G11082" s="6" t="s">
        <v>55937</v>
      </c>
      <c r="H11082" s="5" t="s">
        <v>10838</v>
      </c>
      <c r="I11082" s="8" t="s">
        <v>10839</v>
      </c>
      <c r="J11082" s="5" t="s">
        <v>18</v>
      </c>
      <c r="K11082" s="5" t="s">
        <v>375</v>
      </c>
    </row>
    <row r="11083">
      <c r="A11083" s="26">
        <v>141.0</v>
      </c>
      <c r="B11083" s="26" t="s">
        <v>55938</v>
      </c>
      <c r="C11083" s="26" t="s">
        <v>55939</v>
      </c>
      <c r="D11083" s="27">
        <v>3130.0</v>
      </c>
      <c r="E11083" s="26" t="s">
        <v>23852</v>
      </c>
      <c r="F11083" s="26" t="s">
        <v>22149</v>
      </c>
      <c r="G11083" s="6" t="s">
        <v>55940</v>
      </c>
      <c r="H11083" s="25" t="s">
        <v>55941</v>
      </c>
      <c r="I11083" s="13" t="s">
        <v>55942</v>
      </c>
      <c r="J11083" s="5" t="s">
        <v>51</v>
      </c>
      <c r="K11083" s="4" t="s">
        <v>42</v>
      </c>
    </row>
    <row r="11084">
      <c r="A11084" s="26">
        <v>143.0</v>
      </c>
      <c r="B11084" s="26" t="s">
        <v>55943</v>
      </c>
      <c r="C11084" s="26" t="s">
        <v>55944</v>
      </c>
      <c r="D11084" s="27">
        <v>18220.0</v>
      </c>
      <c r="E11084" s="26" t="s">
        <v>28944</v>
      </c>
      <c r="F11084" s="26" t="s">
        <v>437</v>
      </c>
      <c r="G11084" s="6" t="s">
        <v>55940</v>
      </c>
      <c r="H11084" s="25" t="s">
        <v>55945</v>
      </c>
      <c r="I11084" s="15" t="s">
        <v>55946</v>
      </c>
      <c r="J11084" s="5" t="s">
        <v>18</v>
      </c>
      <c r="K11084" s="5" t="s">
        <v>10502</v>
      </c>
    </row>
    <row r="11085">
      <c r="A11085" s="26">
        <v>142.0</v>
      </c>
      <c r="B11085" s="26" t="s">
        <v>55947</v>
      </c>
      <c r="C11085" s="26" t="s">
        <v>55948</v>
      </c>
      <c r="D11085" s="27">
        <v>4740.0</v>
      </c>
      <c r="E11085" s="26" t="s">
        <v>35945</v>
      </c>
      <c r="F11085" s="26" t="s">
        <v>29618</v>
      </c>
      <c r="G11085" s="6" t="s">
        <v>55940</v>
      </c>
      <c r="H11085" s="25" t="s">
        <v>55945</v>
      </c>
      <c r="I11085" s="15" t="s">
        <v>55946</v>
      </c>
      <c r="J11085" s="5" t="s">
        <v>18</v>
      </c>
      <c r="K11085" s="5" t="s">
        <v>17137</v>
      </c>
    </row>
    <row r="11086">
      <c r="A11086" s="26">
        <v>140.0</v>
      </c>
      <c r="B11086" s="26" t="s">
        <v>55949</v>
      </c>
      <c r="C11086" s="26" t="s">
        <v>55950</v>
      </c>
      <c r="D11086" s="27">
        <v>28223.0</v>
      </c>
      <c r="E11086" s="26" t="s">
        <v>53466</v>
      </c>
      <c r="F11086" s="26" t="s">
        <v>24249</v>
      </c>
      <c r="G11086" s="6" t="s">
        <v>55951</v>
      </c>
      <c r="H11086" s="25" t="s">
        <v>55238</v>
      </c>
      <c r="I11086" s="13" t="s">
        <v>439</v>
      </c>
      <c r="J11086" s="5" t="s">
        <v>108</v>
      </c>
      <c r="K11086" s="5" t="s">
        <v>2668</v>
      </c>
    </row>
    <row r="11087">
      <c r="A11087" s="4">
        <v>138.0</v>
      </c>
      <c r="B11087" s="5" t="s">
        <v>55952</v>
      </c>
      <c r="C11087" s="5" t="s">
        <v>55953</v>
      </c>
      <c r="D11087" s="6" t="s">
        <v>14046</v>
      </c>
      <c r="E11087" s="5" t="s">
        <v>14047</v>
      </c>
      <c r="F11087" s="5" t="s">
        <v>13460</v>
      </c>
      <c r="G11087" s="6" t="s">
        <v>55954</v>
      </c>
      <c r="H11087" s="5" t="s">
        <v>55955</v>
      </c>
      <c r="I11087" s="8" t="s">
        <v>23437</v>
      </c>
      <c r="J11087" s="5" t="s">
        <v>51</v>
      </c>
      <c r="K11087" s="5" t="s">
        <v>381</v>
      </c>
    </row>
    <row r="11088">
      <c r="A11088" s="4">
        <v>139.0</v>
      </c>
      <c r="B11088" s="5" t="s">
        <v>55956</v>
      </c>
      <c r="C11088" s="5" t="s">
        <v>55957</v>
      </c>
      <c r="D11088" s="6" t="s">
        <v>15929</v>
      </c>
      <c r="E11088" s="5" t="s">
        <v>15930</v>
      </c>
      <c r="F11088" s="5" t="s">
        <v>13460</v>
      </c>
      <c r="G11088" s="6" t="s">
        <v>55954</v>
      </c>
      <c r="H11088" s="5" t="s">
        <v>55958</v>
      </c>
      <c r="I11088" s="8" t="s">
        <v>23437</v>
      </c>
      <c r="J11088" s="5" t="s">
        <v>42</v>
      </c>
      <c r="K11088" s="5" t="s">
        <v>2683</v>
      </c>
    </row>
    <row r="11089">
      <c r="A11089" s="4">
        <v>137.0</v>
      </c>
      <c r="B11089" s="5" t="s">
        <v>55959</v>
      </c>
      <c r="C11089" s="5" t="s">
        <v>55960</v>
      </c>
      <c r="D11089" s="6" t="s">
        <v>55961</v>
      </c>
      <c r="E11089" s="5" t="s">
        <v>55962</v>
      </c>
      <c r="F11089" s="5" t="s">
        <v>29573</v>
      </c>
      <c r="G11089" s="6" t="s">
        <v>55954</v>
      </c>
      <c r="H11089" s="5" t="s">
        <v>55963</v>
      </c>
      <c r="I11089" s="8" t="s">
        <v>23437</v>
      </c>
      <c r="J11089" s="5" t="s">
        <v>42</v>
      </c>
      <c r="K11089" s="5" t="s">
        <v>1210</v>
      </c>
    </row>
    <row r="11090">
      <c r="A11090" s="26">
        <v>136.0</v>
      </c>
      <c r="B11090" s="26" t="s">
        <v>55964</v>
      </c>
      <c r="C11090" s="26" t="s">
        <v>55965</v>
      </c>
      <c r="D11090" s="27">
        <v>8015.0</v>
      </c>
      <c r="E11090" s="26" t="s">
        <v>29573</v>
      </c>
      <c r="F11090" s="26" t="s">
        <v>29573</v>
      </c>
      <c r="G11090" s="6" t="s">
        <v>55966</v>
      </c>
      <c r="H11090" s="25" t="s">
        <v>55967</v>
      </c>
      <c r="I11090" s="13" t="s">
        <v>55968</v>
      </c>
      <c r="J11090" s="5" t="s">
        <v>42</v>
      </c>
      <c r="K11090" s="5" t="s">
        <v>906</v>
      </c>
    </row>
    <row r="11091">
      <c r="A11091" s="4">
        <v>133.0</v>
      </c>
      <c r="B11091" s="5" t="s">
        <v>55969</v>
      </c>
      <c r="C11091" s="5" t="s">
        <v>55970</v>
      </c>
      <c r="D11091" s="6" t="s">
        <v>35944</v>
      </c>
      <c r="E11091" s="5" t="s">
        <v>35945</v>
      </c>
      <c r="F11091" s="5" t="s">
        <v>29618</v>
      </c>
      <c r="G11091" s="6" t="s">
        <v>55971</v>
      </c>
      <c r="H11091" s="5" t="s">
        <v>14794</v>
      </c>
      <c r="I11091" s="8" t="s">
        <v>14795</v>
      </c>
      <c r="J11091" s="5" t="s">
        <v>232</v>
      </c>
      <c r="K11091" s="4" t="s">
        <v>42</v>
      </c>
    </row>
    <row r="11092">
      <c r="A11092" s="4">
        <v>135.0</v>
      </c>
      <c r="B11092" s="5" t="s">
        <v>55972</v>
      </c>
      <c r="C11092" s="5" t="s">
        <v>55973</v>
      </c>
      <c r="D11092" s="6" t="s">
        <v>13473</v>
      </c>
      <c r="E11092" s="5" t="s">
        <v>13474</v>
      </c>
      <c r="F11092" s="5" t="s">
        <v>13460</v>
      </c>
      <c r="G11092" s="6" t="s">
        <v>55971</v>
      </c>
      <c r="H11092" s="5" t="s">
        <v>14794</v>
      </c>
      <c r="I11092" s="8" t="s">
        <v>14795</v>
      </c>
      <c r="J11092" s="5" t="s">
        <v>51</v>
      </c>
      <c r="K11092" s="5" t="s">
        <v>7591</v>
      </c>
    </row>
    <row r="11093">
      <c r="A11093" s="4">
        <v>134.0</v>
      </c>
      <c r="B11093" s="5" t="s">
        <v>55974</v>
      </c>
      <c r="C11093" s="5" t="s">
        <v>55975</v>
      </c>
      <c r="D11093" s="6" t="s">
        <v>13473</v>
      </c>
      <c r="E11093" s="5" t="s">
        <v>13474</v>
      </c>
      <c r="F11093" s="5" t="s">
        <v>13460</v>
      </c>
      <c r="G11093" s="6" t="s">
        <v>55971</v>
      </c>
      <c r="H11093" s="5" t="s">
        <v>55976</v>
      </c>
      <c r="I11093" s="8" t="s">
        <v>14795</v>
      </c>
      <c r="J11093" s="5" t="s">
        <v>51</v>
      </c>
      <c r="K11093" s="4" t="s">
        <v>42</v>
      </c>
    </row>
    <row r="11094">
      <c r="A11094" s="26">
        <v>131.0</v>
      </c>
      <c r="B11094" s="26" t="s">
        <v>55977</v>
      </c>
      <c r="C11094" s="26" t="s">
        <v>55978</v>
      </c>
      <c r="D11094" s="27">
        <v>12594.0</v>
      </c>
      <c r="E11094" s="26" t="s">
        <v>25476</v>
      </c>
      <c r="F11094" s="26" t="s">
        <v>25438</v>
      </c>
      <c r="G11094" s="6" t="s">
        <v>55979</v>
      </c>
      <c r="H11094" s="25" t="s">
        <v>55980</v>
      </c>
      <c r="I11094" s="13" t="s">
        <v>25479</v>
      </c>
      <c r="J11094" s="5" t="s">
        <v>42</v>
      </c>
      <c r="K11094" s="4" t="s">
        <v>42</v>
      </c>
    </row>
    <row r="11095">
      <c r="A11095" s="26">
        <v>132.0</v>
      </c>
      <c r="B11095" s="26" t="s">
        <v>55981</v>
      </c>
      <c r="C11095" s="26" t="s">
        <v>55982</v>
      </c>
      <c r="D11095" s="27">
        <v>12594.0</v>
      </c>
      <c r="E11095" s="26" t="s">
        <v>25476</v>
      </c>
      <c r="F11095" s="26" t="s">
        <v>25438</v>
      </c>
      <c r="G11095" s="6" t="s">
        <v>55979</v>
      </c>
      <c r="H11095" s="25" t="s">
        <v>55980</v>
      </c>
      <c r="I11095" s="13" t="s">
        <v>25479</v>
      </c>
      <c r="J11095" s="5" t="s">
        <v>42</v>
      </c>
      <c r="K11095" s="5" t="s">
        <v>21209</v>
      </c>
    </row>
    <row r="11096">
      <c r="A11096" s="26">
        <v>130.0</v>
      </c>
      <c r="B11096" s="26" t="s">
        <v>55983</v>
      </c>
      <c r="C11096" s="26" t="s">
        <v>55984</v>
      </c>
      <c r="D11096" s="27">
        <v>41930.0</v>
      </c>
      <c r="E11096" s="26" t="s">
        <v>31820</v>
      </c>
      <c r="F11096" s="26" t="s">
        <v>26794</v>
      </c>
      <c r="G11096" s="6" t="s">
        <v>55985</v>
      </c>
      <c r="H11096" s="25" t="s">
        <v>55986</v>
      </c>
      <c r="I11096" s="13" t="s">
        <v>31972</v>
      </c>
      <c r="J11096" s="5" t="s">
        <v>51</v>
      </c>
      <c r="K11096" s="4" t="s">
        <v>42</v>
      </c>
    </row>
    <row r="11097">
      <c r="A11097" s="4">
        <v>129.0</v>
      </c>
      <c r="B11097" s="5" t="s">
        <v>55987</v>
      </c>
      <c r="C11097" s="5" t="s">
        <v>55988</v>
      </c>
      <c r="D11097" s="6" t="s">
        <v>33506</v>
      </c>
      <c r="E11097" s="5" t="s">
        <v>15575</v>
      </c>
      <c r="F11097" s="5" t="s">
        <v>7797</v>
      </c>
      <c r="G11097" s="6" t="s">
        <v>55989</v>
      </c>
      <c r="H11097" s="5" t="s">
        <v>33991</v>
      </c>
      <c r="I11097" s="8" t="s">
        <v>27971</v>
      </c>
      <c r="J11097" s="5" t="s">
        <v>18</v>
      </c>
      <c r="K11097" s="5" t="s">
        <v>52042</v>
      </c>
    </row>
    <row r="11098">
      <c r="A11098" s="4">
        <v>128.0</v>
      </c>
      <c r="B11098" s="5" t="s">
        <v>55990</v>
      </c>
      <c r="C11098" s="5" t="s">
        <v>55991</v>
      </c>
      <c r="D11098" s="6" t="s">
        <v>34311</v>
      </c>
      <c r="E11098" s="5" t="s">
        <v>7797</v>
      </c>
      <c r="F11098" s="5" t="s">
        <v>7797</v>
      </c>
      <c r="G11098" s="6" t="s">
        <v>55992</v>
      </c>
      <c r="H11098" s="5" t="s">
        <v>55993</v>
      </c>
      <c r="I11098" s="8" t="s">
        <v>55994</v>
      </c>
      <c r="J11098" s="5" t="s">
        <v>51</v>
      </c>
      <c r="K11098" s="5" t="s">
        <v>1415</v>
      </c>
    </row>
    <row r="11099">
      <c r="A11099" s="4">
        <v>127.0</v>
      </c>
      <c r="B11099" s="5" t="s">
        <v>55995</v>
      </c>
      <c r="C11099" s="5" t="s">
        <v>55996</v>
      </c>
      <c r="D11099" s="6" t="s">
        <v>55997</v>
      </c>
      <c r="E11099" s="5" t="s">
        <v>10664</v>
      </c>
      <c r="F11099" s="5" t="s">
        <v>10664</v>
      </c>
      <c r="G11099" s="6" t="s">
        <v>55998</v>
      </c>
      <c r="H11099" s="5" t="s">
        <v>55999</v>
      </c>
      <c r="I11099" s="8" t="s">
        <v>56000</v>
      </c>
      <c r="J11099" s="5" t="s">
        <v>18</v>
      </c>
      <c r="K11099" s="5" t="s">
        <v>2757</v>
      </c>
    </row>
    <row r="11100">
      <c r="A11100" s="26">
        <v>126.0</v>
      </c>
      <c r="B11100" s="26" t="s">
        <v>56001</v>
      </c>
      <c r="C11100" s="26" t="s">
        <v>56002</v>
      </c>
      <c r="D11100" s="27">
        <v>37001.0</v>
      </c>
      <c r="E11100" s="26" t="s">
        <v>49928</v>
      </c>
      <c r="F11100" s="26" t="s">
        <v>49928</v>
      </c>
      <c r="G11100" s="6" t="s">
        <v>56003</v>
      </c>
      <c r="H11100" s="25" t="s">
        <v>56004</v>
      </c>
      <c r="I11100" s="13" t="s">
        <v>56005</v>
      </c>
      <c r="J11100" s="5" t="s">
        <v>51</v>
      </c>
      <c r="K11100" s="5" t="s">
        <v>27</v>
      </c>
    </row>
    <row r="11101">
      <c r="A11101" s="4">
        <v>125.0</v>
      </c>
      <c r="B11101" s="5" t="s">
        <v>56006</v>
      </c>
      <c r="C11101" s="5" t="s">
        <v>56007</v>
      </c>
      <c r="D11101" s="6" t="s">
        <v>50956</v>
      </c>
      <c r="E11101" s="5" t="s">
        <v>50957</v>
      </c>
      <c r="F11101" s="5" t="s">
        <v>16051</v>
      </c>
      <c r="G11101" s="6" t="s">
        <v>56008</v>
      </c>
      <c r="H11101" s="5" t="s">
        <v>56009</v>
      </c>
      <c r="I11101" s="9" t="s">
        <v>56010</v>
      </c>
      <c r="J11101" s="5" t="s">
        <v>42</v>
      </c>
      <c r="K11101" s="4" t="s">
        <v>42</v>
      </c>
    </row>
    <row r="11102">
      <c r="A11102" s="4">
        <v>124.0</v>
      </c>
      <c r="B11102" s="5" t="s">
        <v>56011</v>
      </c>
      <c r="C11102" s="5" t="s">
        <v>56012</v>
      </c>
      <c r="D11102" s="6" t="s">
        <v>24230</v>
      </c>
      <c r="E11102" s="5" t="s">
        <v>24231</v>
      </c>
      <c r="F11102" s="5" t="s">
        <v>22149</v>
      </c>
      <c r="G11102" s="6" t="s">
        <v>56013</v>
      </c>
      <c r="H11102" s="5" t="s">
        <v>56014</v>
      </c>
      <c r="I11102" s="8" t="s">
        <v>24234</v>
      </c>
      <c r="J11102" s="5" t="s">
        <v>51</v>
      </c>
      <c r="K11102" s="5" t="s">
        <v>13817</v>
      </c>
    </row>
    <row r="11103">
      <c r="A11103" s="4">
        <v>12198.0</v>
      </c>
      <c r="B11103" s="5" t="s">
        <v>56015</v>
      </c>
      <c r="C11103" s="5" t="s">
        <v>56016</v>
      </c>
      <c r="D11103" s="6" t="s">
        <v>42747</v>
      </c>
      <c r="E11103" s="5" t="s">
        <v>16050</v>
      </c>
      <c r="F11103" s="5" t="s">
        <v>16051</v>
      </c>
      <c r="G11103" s="12" t="s">
        <v>56017</v>
      </c>
      <c r="H11103" s="5" t="s">
        <v>56018</v>
      </c>
      <c r="I11103" s="8" t="s">
        <v>15941</v>
      </c>
      <c r="J11103" s="5" t="s">
        <v>42</v>
      </c>
      <c r="K11103" s="5" t="s">
        <v>29227</v>
      </c>
    </row>
    <row r="11104">
      <c r="A11104" s="4">
        <v>12199.0</v>
      </c>
      <c r="B11104" s="5" t="s">
        <v>56019</v>
      </c>
      <c r="C11104" s="5" t="s">
        <v>56020</v>
      </c>
      <c r="D11104" s="6" t="s">
        <v>42747</v>
      </c>
      <c r="E11104" s="5" t="s">
        <v>16050</v>
      </c>
      <c r="F11104" s="5" t="s">
        <v>16051</v>
      </c>
      <c r="G11104" s="12" t="s">
        <v>56017</v>
      </c>
      <c r="H11104" s="5" t="s">
        <v>56018</v>
      </c>
      <c r="I11104" s="8" t="s">
        <v>15941</v>
      </c>
      <c r="J11104" s="5" t="s">
        <v>42</v>
      </c>
      <c r="K11104" s="5" t="s">
        <v>184</v>
      </c>
    </row>
    <row r="11105">
      <c r="A11105" s="4">
        <v>123.0</v>
      </c>
      <c r="B11105" s="5" t="s">
        <v>56021</v>
      </c>
      <c r="C11105" s="5" t="s">
        <v>56022</v>
      </c>
      <c r="D11105" s="6" t="s">
        <v>1394</v>
      </c>
      <c r="E11105" s="5" t="s">
        <v>1350</v>
      </c>
      <c r="F11105" s="5" t="s">
        <v>1350</v>
      </c>
      <c r="G11105" s="6" t="s">
        <v>56023</v>
      </c>
      <c r="H11105" s="5" t="s">
        <v>56024</v>
      </c>
      <c r="I11105" s="8" t="s">
        <v>56025</v>
      </c>
      <c r="J11105" s="5" t="s">
        <v>18</v>
      </c>
      <c r="K11105" s="4" t="s">
        <v>42</v>
      </c>
    </row>
    <row r="11106">
      <c r="A11106" s="4">
        <v>122.0</v>
      </c>
      <c r="B11106" s="5" t="s">
        <v>56026</v>
      </c>
      <c r="C11106" s="5" t="s">
        <v>56027</v>
      </c>
      <c r="D11106" s="6" t="s">
        <v>2487</v>
      </c>
      <c r="E11106" s="5" t="s">
        <v>2488</v>
      </c>
      <c r="F11106" s="5" t="s">
        <v>1350</v>
      </c>
      <c r="G11106" s="6" t="s">
        <v>56028</v>
      </c>
      <c r="H11106" s="5" t="s">
        <v>56029</v>
      </c>
      <c r="I11106" s="9" t="s">
        <v>56030</v>
      </c>
      <c r="J11106" s="5" t="s">
        <v>753</v>
      </c>
      <c r="K11106" s="4" t="s">
        <v>42</v>
      </c>
    </row>
    <row r="11107">
      <c r="A11107" s="4">
        <v>121.0</v>
      </c>
      <c r="B11107" s="5" t="s">
        <v>56031</v>
      </c>
      <c r="C11107" s="5" t="s">
        <v>56032</v>
      </c>
      <c r="D11107" s="6" t="s">
        <v>2539</v>
      </c>
      <c r="E11107" s="5" t="s">
        <v>2540</v>
      </c>
      <c r="F11107" s="5" t="s">
        <v>1350</v>
      </c>
      <c r="G11107" s="6" t="s">
        <v>56033</v>
      </c>
      <c r="H11107" s="5" t="s">
        <v>56034</v>
      </c>
      <c r="I11107" s="8" t="s">
        <v>56035</v>
      </c>
      <c r="J11107" s="5" t="s">
        <v>18</v>
      </c>
      <c r="K11107" s="5" t="s">
        <v>184</v>
      </c>
    </row>
    <row r="11108">
      <c r="A11108" s="4">
        <v>120.0</v>
      </c>
      <c r="B11108" s="5" t="s">
        <v>56036</v>
      </c>
      <c r="C11108" s="5" t="s">
        <v>56037</v>
      </c>
      <c r="D11108" s="6" t="s">
        <v>1898</v>
      </c>
      <c r="E11108" s="5" t="s">
        <v>1525</v>
      </c>
      <c r="F11108" s="5" t="s">
        <v>1350</v>
      </c>
      <c r="G11108" s="6" t="s">
        <v>56038</v>
      </c>
      <c r="H11108" s="5" t="s">
        <v>56039</v>
      </c>
      <c r="I11108" s="8" t="s">
        <v>56040</v>
      </c>
      <c r="J11108" s="5" t="s">
        <v>108</v>
      </c>
      <c r="K11108" s="4" t="s">
        <v>42</v>
      </c>
    </row>
    <row r="11109">
      <c r="A11109" s="4">
        <v>119.0</v>
      </c>
      <c r="B11109" s="5" t="s">
        <v>56041</v>
      </c>
      <c r="C11109" s="5" t="s">
        <v>56042</v>
      </c>
      <c r="D11109" s="6" t="s">
        <v>56043</v>
      </c>
      <c r="E11109" s="5" t="s">
        <v>56044</v>
      </c>
      <c r="F11109" s="5" t="s">
        <v>1350</v>
      </c>
      <c r="G11109" s="6" t="s">
        <v>56045</v>
      </c>
      <c r="H11109" s="5" t="s">
        <v>56046</v>
      </c>
      <c r="I11109" s="8" t="s">
        <v>56047</v>
      </c>
      <c r="J11109" s="5" t="s">
        <v>108</v>
      </c>
      <c r="K11109" s="4" t="s">
        <v>42</v>
      </c>
    </row>
    <row r="11110">
      <c r="A11110" s="26">
        <v>118.0</v>
      </c>
      <c r="B11110" s="26" t="s">
        <v>56048</v>
      </c>
      <c r="C11110" s="26" t="s">
        <v>56049</v>
      </c>
      <c r="D11110" s="27">
        <v>15160.0</v>
      </c>
      <c r="E11110" s="26" t="s">
        <v>7559</v>
      </c>
      <c r="F11110" s="26" t="s">
        <v>7012</v>
      </c>
      <c r="G11110" s="6" t="s">
        <v>56050</v>
      </c>
      <c r="H11110" s="25" t="s">
        <v>56051</v>
      </c>
      <c r="I11110" s="15" t="s">
        <v>1044</v>
      </c>
      <c r="J11110" s="5" t="s">
        <v>108</v>
      </c>
      <c r="K11110" s="4" t="s">
        <v>42</v>
      </c>
    </row>
    <row r="11111">
      <c r="A11111" s="4">
        <v>117.0</v>
      </c>
      <c r="B11111" s="5" t="s">
        <v>56052</v>
      </c>
      <c r="C11111" s="5" t="s">
        <v>56053</v>
      </c>
      <c r="D11111" s="6" t="s">
        <v>7011</v>
      </c>
      <c r="E11111" s="5" t="s">
        <v>7012</v>
      </c>
      <c r="F11111" s="5" t="s">
        <v>7012</v>
      </c>
      <c r="G11111" s="6" t="s">
        <v>56054</v>
      </c>
      <c r="H11111" s="5" t="s">
        <v>56055</v>
      </c>
      <c r="I11111" s="8" t="s">
        <v>56056</v>
      </c>
      <c r="J11111" s="5" t="s">
        <v>42</v>
      </c>
      <c r="K11111" s="5" t="s">
        <v>260</v>
      </c>
    </row>
    <row r="11112">
      <c r="A11112" s="4">
        <v>116.0</v>
      </c>
      <c r="B11112" s="5" t="s">
        <v>56057</v>
      </c>
      <c r="C11112" s="5" t="s">
        <v>56058</v>
      </c>
      <c r="D11112" s="6" t="s">
        <v>7504</v>
      </c>
      <c r="E11112" s="5" t="s">
        <v>7498</v>
      </c>
      <c r="F11112" s="5" t="s">
        <v>7012</v>
      </c>
      <c r="G11112" s="6" t="s">
        <v>56059</v>
      </c>
      <c r="H11112" s="5" t="s">
        <v>56060</v>
      </c>
      <c r="I11112" s="8" t="s">
        <v>56061</v>
      </c>
      <c r="J11112" s="5" t="s">
        <v>108</v>
      </c>
      <c r="K11112" s="5" t="s">
        <v>578</v>
      </c>
    </row>
    <row r="11113">
      <c r="A11113" s="4">
        <v>115.0</v>
      </c>
      <c r="B11113" s="5" t="s">
        <v>56062</v>
      </c>
      <c r="C11113" s="5" t="s">
        <v>56063</v>
      </c>
      <c r="D11113" s="6" t="s">
        <v>7365</v>
      </c>
      <c r="E11113" s="5" t="s">
        <v>7366</v>
      </c>
      <c r="F11113" s="5" t="s">
        <v>7012</v>
      </c>
      <c r="G11113" s="6" t="s">
        <v>56064</v>
      </c>
      <c r="H11113" s="5" t="s">
        <v>56065</v>
      </c>
      <c r="I11113" s="8" t="s">
        <v>56066</v>
      </c>
      <c r="J11113" s="5" t="s">
        <v>18</v>
      </c>
      <c r="K11113" s="4" t="s">
        <v>42</v>
      </c>
    </row>
    <row r="11114">
      <c r="A11114" s="4">
        <v>114.0</v>
      </c>
      <c r="B11114" s="5" t="s">
        <v>56067</v>
      </c>
      <c r="C11114" s="5" t="s">
        <v>56068</v>
      </c>
      <c r="D11114" s="6" t="s">
        <v>7084</v>
      </c>
      <c r="E11114" s="5" t="s">
        <v>7074</v>
      </c>
      <c r="F11114" s="5" t="s">
        <v>7012</v>
      </c>
      <c r="G11114" s="6" t="s">
        <v>56069</v>
      </c>
      <c r="H11114" s="5" t="s">
        <v>7086</v>
      </c>
      <c r="I11114" s="8" t="s">
        <v>7087</v>
      </c>
      <c r="J11114" s="5" t="s">
        <v>42</v>
      </c>
      <c r="K11114" s="4" t="s">
        <v>42</v>
      </c>
    </row>
    <row r="11115">
      <c r="A11115" s="4">
        <v>113.0</v>
      </c>
      <c r="B11115" s="5" t="s">
        <v>56070</v>
      </c>
      <c r="C11115" s="5" t="s">
        <v>56071</v>
      </c>
      <c r="D11115" s="6" t="s">
        <v>7594</v>
      </c>
      <c r="E11115" s="5" t="s">
        <v>7026</v>
      </c>
      <c r="F11115" s="5" t="s">
        <v>7012</v>
      </c>
      <c r="G11115" s="6" t="s">
        <v>56072</v>
      </c>
      <c r="H11115" s="5" t="s">
        <v>56073</v>
      </c>
      <c r="I11115" s="8" t="s">
        <v>56074</v>
      </c>
      <c r="J11115" s="5" t="s">
        <v>42</v>
      </c>
      <c r="K11115" s="5" t="s">
        <v>308</v>
      </c>
    </row>
    <row r="11116">
      <c r="A11116" s="4">
        <v>112.0</v>
      </c>
      <c r="B11116" s="5" t="s">
        <v>56075</v>
      </c>
      <c r="C11116" s="5" t="s">
        <v>56076</v>
      </c>
      <c r="D11116" s="6" t="s">
        <v>7548</v>
      </c>
      <c r="E11116" s="5" t="s">
        <v>7473</v>
      </c>
      <c r="F11116" s="5" t="s">
        <v>7012</v>
      </c>
      <c r="G11116" s="6" t="s">
        <v>56077</v>
      </c>
      <c r="H11116" s="5" t="s">
        <v>56078</v>
      </c>
      <c r="I11116" s="9" t="s">
        <v>56079</v>
      </c>
      <c r="J11116" s="5" t="s">
        <v>51</v>
      </c>
      <c r="K11116" s="4" t="s">
        <v>42</v>
      </c>
    </row>
    <row r="11117">
      <c r="A11117" s="4">
        <v>111.0</v>
      </c>
      <c r="B11117" s="5" t="s">
        <v>56080</v>
      </c>
      <c r="C11117" s="5" t="s">
        <v>56081</v>
      </c>
      <c r="D11117" s="6" t="s">
        <v>7600</v>
      </c>
      <c r="E11117" s="5" t="s">
        <v>7026</v>
      </c>
      <c r="F11117" s="5" t="s">
        <v>7012</v>
      </c>
      <c r="G11117" s="6" t="s">
        <v>56082</v>
      </c>
      <c r="H11117" s="5" t="s">
        <v>56083</v>
      </c>
      <c r="I11117" s="9" t="s">
        <v>56084</v>
      </c>
      <c r="J11117" s="5" t="s">
        <v>42</v>
      </c>
      <c r="K11117" s="5" t="s">
        <v>152</v>
      </c>
    </row>
    <row r="11118">
      <c r="A11118" s="4">
        <v>110.0</v>
      </c>
      <c r="B11118" s="5" t="s">
        <v>56085</v>
      </c>
      <c r="C11118" s="5" t="s">
        <v>56086</v>
      </c>
      <c r="D11118" s="6" t="s">
        <v>7412</v>
      </c>
      <c r="E11118" s="5" t="s">
        <v>7413</v>
      </c>
      <c r="F11118" s="5" t="s">
        <v>7012</v>
      </c>
      <c r="G11118" s="6" t="s">
        <v>56087</v>
      </c>
      <c r="H11118" s="5" t="s">
        <v>56088</v>
      </c>
      <c r="I11118" s="8" t="s">
        <v>56089</v>
      </c>
      <c r="J11118" s="5" t="s">
        <v>42</v>
      </c>
      <c r="K11118" s="5" t="s">
        <v>308</v>
      </c>
    </row>
    <row r="11119">
      <c r="A11119" s="4">
        <v>11048.0</v>
      </c>
      <c r="B11119" s="5" t="s">
        <v>56090</v>
      </c>
      <c r="C11119" s="5" t="s">
        <v>56091</v>
      </c>
      <c r="D11119" s="6" t="s">
        <v>7828</v>
      </c>
      <c r="E11119" s="5" t="s">
        <v>7829</v>
      </c>
      <c r="F11119" s="5" t="s">
        <v>7012</v>
      </c>
      <c r="G11119" s="12" t="s">
        <v>56092</v>
      </c>
      <c r="H11119" s="5" t="s">
        <v>56093</v>
      </c>
      <c r="I11119" s="8" t="s">
        <v>56094</v>
      </c>
      <c r="J11119" s="5" t="s">
        <v>42</v>
      </c>
      <c r="K11119" s="5" t="s">
        <v>921</v>
      </c>
    </row>
    <row r="11120">
      <c r="A11120" s="4">
        <v>11908.0</v>
      </c>
      <c r="B11120" s="5" t="s">
        <v>56095</v>
      </c>
      <c r="C11120" s="5" t="s">
        <v>56096</v>
      </c>
      <c r="D11120" s="6" t="s">
        <v>1011</v>
      </c>
      <c r="E11120" s="5" t="s">
        <v>629</v>
      </c>
      <c r="F11120" s="5" t="s">
        <v>514</v>
      </c>
      <c r="G11120" s="12" t="s">
        <v>56097</v>
      </c>
      <c r="H11120" s="5" t="s">
        <v>56098</v>
      </c>
      <c r="I11120" s="11" t="s">
        <v>56099</v>
      </c>
      <c r="J11120" s="5" t="s">
        <v>42</v>
      </c>
      <c r="K11120" s="4" t="s">
        <v>42</v>
      </c>
    </row>
    <row r="11121">
      <c r="A11121" s="4">
        <v>11480.0</v>
      </c>
      <c r="B11121" s="5" t="s">
        <v>56100</v>
      </c>
      <c r="C11121" s="5" t="s">
        <v>56101</v>
      </c>
      <c r="D11121" s="6" t="s">
        <v>40439</v>
      </c>
      <c r="E11121" s="5" t="s">
        <v>40351</v>
      </c>
      <c r="F11121" s="5" t="s">
        <v>39946</v>
      </c>
      <c r="G11121" s="12" t="s">
        <v>56097</v>
      </c>
      <c r="H11121" s="5" t="s">
        <v>56102</v>
      </c>
      <c r="I11121" s="8" t="s">
        <v>56103</v>
      </c>
      <c r="J11121" s="5" t="s">
        <v>93</v>
      </c>
      <c r="K11121" s="5" t="s">
        <v>721</v>
      </c>
    </row>
    <row r="11122">
      <c r="A11122" s="4">
        <v>12154.0</v>
      </c>
      <c r="B11122" s="5" t="s">
        <v>56104</v>
      </c>
      <c r="C11122" s="5" t="s">
        <v>56105</v>
      </c>
      <c r="D11122" s="6" t="s">
        <v>1401</v>
      </c>
      <c r="E11122" s="5" t="s">
        <v>1350</v>
      </c>
      <c r="F11122" s="5" t="s">
        <v>1350</v>
      </c>
      <c r="G11122" s="12" t="s">
        <v>56097</v>
      </c>
      <c r="H11122" s="4" t="s">
        <v>56106</v>
      </c>
      <c r="I11122" s="8" t="s">
        <v>56107</v>
      </c>
      <c r="J11122" s="5" t="s">
        <v>51</v>
      </c>
      <c r="K11122" s="4" t="s">
        <v>42</v>
      </c>
    </row>
    <row r="11123">
      <c r="A11123" s="4">
        <v>109.0</v>
      </c>
      <c r="B11123" s="5" t="s">
        <v>56108</v>
      </c>
      <c r="C11123" s="5" t="s">
        <v>56109</v>
      </c>
      <c r="D11123" s="6" t="s">
        <v>9608</v>
      </c>
      <c r="E11123" s="5" t="s">
        <v>9609</v>
      </c>
      <c r="F11123" s="5" t="s">
        <v>9418</v>
      </c>
      <c r="G11123" s="6" t="s">
        <v>56110</v>
      </c>
      <c r="H11123" s="5" t="s">
        <v>56111</v>
      </c>
      <c r="I11123" s="8" t="s">
        <v>56112</v>
      </c>
      <c r="J11123" s="5" t="s">
        <v>18</v>
      </c>
      <c r="K11123" s="5" t="s">
        <v>2132</v>
      </c>
    </row>
    <row r="11124">
      <c r="A11124" s="4">
        <v>108.0</v>
      </c>
      <c r="B11124" s="5" t="s">
        <v>56113</v>
      </c>
      <c r="C11124" s="5" t="s">
        <v>56114</v>
      </c>
      <c r="D11124" s="6" t="s">
        <v>9567</v>
      </c>
      <c r="E11124" s="5" t="s">
        <v>9568</v>
      </c>
      <c r="F11124" s="5" t="s">
        <v>9418</v>
      </c>
      <c r="G11124" s="6" t="s">
        <v>56115</v>
      </c>
      <c r="H11124" s="5" t="s">
        <v>56116</v>
      </c>
      <c r="I11124" s="8" t="s">
        <v>56117</v>
      </c>
      <c r="J11124" s="5" t="s">
        <v>18</v>
      </c>
      <c r="K11124" s="5" t="s">
        <v>1014</v>
      </c>
    </row>
    <row r="11125">
      <c r="A11125" s="4">
        <v>107.0</v>
      </c>
      <c r="B11125" s="5" t="s">
        <v>56118</v>
      </c>
      <c r="C11125" s="5" t="s">
        <v>56119</v>
      </c>
      <c r="D11125" s="6" t="s">
        <v>35944</v>
      </c>
      <c r="E11125" s="5" t="s">
        <v>35945</v>
      </c>
      <c r="F11125" s="5" t="s">
        <v>29618</v>
      </c>
      <c r="G11125" s="6" t="s">
        <v>56120</v>
      </c>
      <c r="H11125" s="5" t="s">
        <v>35547</v>
      </c>
      <c r="I11125" s="11" t="s">
        <v>56121</v>
      </c>
      <c r="J11125" s="5" t="s">
        <v>18</v>
      </c>
      <c r="K11125" s="4" t="s">
        <v>42</v>
      </c>
    </row>
    <row r="11126">
      <c r="A11126" s="4">
        <v>106.0</v>
      </c>
      <c r="B11126" s="5" t="s">
        <v>56122</v>
      </c>
      <c r="C11126" s="5" t="s">
        <v>56123</v>
      </c>
      <c r="D11126" s="6" t="s">
        <v>9473</v>
      </c>
      <c r="E11126" s="5" t="s">
        <v>56124</v>
      </c>
      <c r="F11126" s="5" t="s">
        <v>9418</v>
      </c>
      <c r="G11126" s="6" t="s">
        <v>56125</v>
      </c>
      <c r="H11126" s="5" t="s">
        <v>56126</v>
      </c>
      <c r="I11126" s="8" t="s">
        <v>56127</v>
      </c>
      <c r="J11126" s="5" t="s">
        <v>42</v>
      </c>
      <c r="K11126" s="5" t="s">
        <v>679</v>
      </c>
    </row>
    <row r="11127">
      <c r="A11127" s="4">
        <v>105.0</v>
      </c>
      <c r="B11127" s="5" t="s">
        <v>56128</v>
      </c>
      <c r="C11127" s="5" t="s">
        <v>56129</v>
      </c>
      <c r="D11127" s="6" t="s">
        <v>10035</v>
      </c>
      <c r="E11127" s="5" t="s">
        <v>10036</v>
      </c>
      <c r="F11127" s="5" t="s">
        <v>9418</v>
      </c>
      <c r="G11127" s="6" t="s">
        <v>56130</v>
      </c>
      <c r="H11127" s="5" t="s">
        <v>56131</v>
      </c>
      <c r="I11127" s="8" t="s">
        <v>56132</v>
      </c>
      <c r="J11127" s="5" t="s">
        <v>108</v>
      </c>
      <c r="K11127" s="5" t="s">
        <v>10064</v>
      </c>
    </row>
    <row r="11128">
      <c r="A11128" s="4">
        <v>104.0</v>
      </c>
      <c r="B11128" s="5" t="s">
        <v>56133</v>
      </c>
      <c r="C11128" s="5" t="s">
        <v>56134</v>
      </c>
      <c r="D11128" s="6" t="s">
        <v>10842</v>
      </c>
      <c r="E11128" s="5" t="s">
        <v>10664</v>
      </c>
      <c r="F11128" s="5" t="s">
        <v>10664</v>
      </c>
      <c r="G11128" s="6" t="s">
        <v>56135</v>
      </c>
      <c r="H11128" s="5" t="s">
        <v>56136</v>
      </c>
      <c r="I11128" s="8" t="s">
        <v>11072</v>
      </c>
      <c r="J11128" s="5" t="s">
        <v>51</v>
      </c>
      <c r="K11128" s="5" t="s">
        <v>17886</v>
      </c>
    </row>
    <row r="11129">
      <c r="A11129" s="4">
        <v>103.0</v>
      </c>
      <c r="B11129" s="5" t="s">
        <v>56137</v>
      </c>
      <c r="C11129" s="5" t="s">
        <v>56138</v>
      </c>
      <c r="D11129" s="6" t="s">
        <v>10935</v>
      </c>
      <c r="E11129" s="5" t="s">
        <v>10664</v>
      </c>
      <c r="F11129" s="5" t="s">
        <v>10664</v>
      </c>
      <c r="G11129" s="6" t="s">
        <v>56139</v>
      </c>
      <c r="H11129" s="5" t="s">
        <v>56140</v>
      </c>
      <c r="I11129" s="8" t="s">
        <v>11072</v>
      </c>
      <c r="J11129" s="5" t="s">
        <v>108</v>
      </c>
      <c r="K11129" s="5" t="s">
        <v>15330</v>
      </c>
    </row>
    <row r="11130">
      <c r="A11130" s="4">
        <v>102.0</v>
      </c>
      <c r="B11130" s="5" t="s">
        <v>56141</v>
      </c>
      <c r="C11130" s="5" t="s">
        <v>56142</v>
      </c>
      <c r="D11130" s="6" t="s">
        <v>10984</v>
      </c>
      <c r="E11130" s="5" t="s">
        <v>10664</v>
      </c>
      <c r="F11130" s="5" t="s">
        <v>10664</v>
      </c>
      <c r="G11130" s="6" t="s">
        <v>56143</v>
      </c>
      <c r="H11130" s="5" t="s">
        <v>56144</v>
      </c>
      <c r="I11130" s="8" t="s">
        <v>56145</v>
      </c>
      <c r="J11130" s="5" t="s">
        <v>51</v>
      </c>
      <c r="K11130" s="5" t="s">
        <v>7529</v>
      </c>
    </row>
    <row r="11131">
      <c r="A11131" s="4">
        <v>101.0</v>
      </c>
      <c r="B11131" s="5" t="s">
        <v>56146</v>
      </c>
      <c r="C11131" s="5" t="s">
        <v>56147</v>
      </c>
      <c r="D11131" s="6" t="s">
        <v>11037</v>
      </c>
      <c r="E11131" s="5" t="s">
        <v>10664</v>
      </c>
      <c r="F11131" s="5" t="s">
        <v>10664</v>
      </c>
      <c r="G11131" s="6" t="s">
        <v>56148</v>
      </c>
      <c r="H11131" s="5" t="s">
        <v>56149</v>
      </c>
      <c r="I11131" s="9" t="s">
        <v>56150</v>
      </c>
      <c r="J11131" s="5" t="s">
        <v>18</v>
      </c>
      <c r="K11131" s="5" t="s">
        <v>420</v>
      </c>
    </row>
    <row r="11132">
      <c r="A11132" s="26">
        <v>100.0</v>
      </c>
      <c r="B11132" s="26" t="s">
        <v>56151</v>
      </c>
      <c r="C11132" s="26" t="s">
        <v>56152</v>
      </c>
      <c r="D11132" s="27">
        <v>50197.0</v>
      </c>
      <c r="E11132" s="26" t="s">
        <v>10664</v>
      </c>
      <c r="F11132" s="26" t="s">
        <v>10664</v>
      </c>
      <c r="G11132" s="6" t="s">
        <v>56153</v>
      </c>
      <c r="H11132" s="25" t="s">
        <v>56154</v>
      </c>
      <c r="I11132" s="13" t="s">
        <v>56155</v>
      </c>
      <c r="J11132" s="5" t="s">
        <v>42</v>
      </c>
      <c r="K11132" s="5" t="s">
        <v>17886</v>
      </c>
    </row>
    <row r="11133">
      <c r="A11133" s="4">
        <v>99.0</v>
      </c>
      <c r="B11133" s="5" t="s">
        <v>56156</v>
      </c>
      <c r="C11133" s="5" t="s">
        <v>56157</v>
      </c>
      <c r="D11133" s="6" t="s">
        <v>55997</v>
      </c>
      <c r="E11133" s="5" t="s">
        <v>10664</v>
      </c>
      <c r="F11133" s="5" t="s">
        <v>10664</v>
      </c>
      <c r="G11133" s="6" t="s">
        <v>56158</v>
      </c>
      <c r="H11133" s="5" t="s">
        <v>56159</v>
      </c>
      <c r="I11133" s="9" t="s">
        <v>56160</v>
      </c>
      <c r="J11133" s="5" t="s">
        <v>51</v>
      </c>
      <c r="K11133" s="5" t="s">
        <v>10064</v>
      </c>
    </row>
    <row r="11134">
      <c r="A11134" s="4">
        <v>98.0</v>
      </c>
      <c r="B11134" s="5" t="s">
        <v>56161</v>
      </c>
      <c r="C11134" s="5" t="s">
        <v>56162</v>
      </c>
      <c r="D11134" s="6" t="s">
        <v>56163</v>
      </c>
      <c r="E11134" s="5" t="s">
        <v>56164</v>
      </c>
      <c r="F11134" s="5" t="s">
        <v>12504</v>
      </c>
      <c r="G11134" s="6" t="s">
        <v>56165</v>
      </c>
      <c r="H11134" s="5" t="s">
        <v>56166</v>
      </c>
      <c r="I11134" s="9" t="s">
        <v>56167</v>
      </c>
      <c r="J11134" s="5" t="s">
        <v>51</v>
      </c>
      <c r="K11134" s="5" t="s">
        <v>115</v>
      </c>
    </row>
    <row r="11135">
      <c r="A11135" s="4">
        <v>97.0</v>
      </c>
      <c r="B11135" s="5" t="s">
        <v>56168</v>
      </c>
      <c r="C11135" s="5" t="s">
        <v>56169</v>
      </c>
      <c r="D11135" s="6" t="s">
        <v>13473</v>
      </c>
      <c r="E11135" s="5" t="s">
        <v>13474</v>
      </c>
      <c r="F11135" s="5" t="s">
        <v>13460</v>
      </c>
      <c r="G11135" s="6" t="s">
        <v>56170</v>
      </c>
      <c r="H11135" s="5" t="s">
        <v>56171</v>
      </c>
      <c r="I11135" s="8" t="s">
        <v>56172</v>
      </c>
      <c r="J11135" s="5" t="s">
        <v>42</v>
      </c>
      <c r="K11135" s="4" t="s">
        <v>42</v>
      </c>
    </row>
    <row r="11136">
      <c r="A11136" s="4">
        <v>96.0</v>
      </c>
      <c r="B11136" s="5" t="s">
        <v>56173</v>
      </c>
      <c r="C11136" s="5" t="s">
        <v>56174</v>
      </c>
      <c r="D11136" s="6" t="s">
        <v>15184</v>
      </c>
      <c r="E11136" s="5" t="s">
        <v>15185</v>
      </c>
      <c r="F11136" s="5" t="s">
        <v>13460</v>
      </c>
      <c r="G11136" s="6" t="s">
        <v>56175</v>
      </c>
      <c r="H11136" s="5" t="s">
        <v>56176</v>
      </c>
      <c r="I11136" s="9" t="s">
        <v>56177</v>
      </c>
      <c r="J11136" s="5" t="s">
        <v>51</v>
      </c>
      <c r="K11136" s="5" t="s">
        <v>1198</v>
      </c>
    </row>
    <row r="11137">
      <c r="A11137" s="4">
        <v>95.0</v>
      </c>
      <c r="B11137" s="5" t="s">
        <v>56178</v>
      </c>
      <c r="C11137" s="5" t="s">
        <v>56179</v>
      </c>
      <c r="D11137" s="6" t="s">
        <v>14025</v>
      </c>
      <c r="E11137" s="5" t="s">
        <v>14026</v>
      </c>
      <c r="F11137" s="5" t="s">
        <v>13460</v>
      </c>
      <c r="G11137" s="6" t="s">
        <v>56180</v>
      </c>
      <c r="H11137" s="5" t="s">
        <v>56181</v>
      </c>
      <c r="I11137" s="8" t="s">
        <v>56182</v>
      </c>
      <c r="J11137" s="5" t="s">
        <v>93</v>
      </c>
      <c r="K11137" s="5" t="s">
        <v>679</v>
      </c>
    </row>
    <row r="11138">
      <c r="A11138" s="26">
        <v>94.0</v>
      </c>
      <c r="B11138" s="26" t="s">
        <v>56183</v>
      </c>
      <c r="C11138" s="26" t="s">
        <v>56184</v>
      </c>
      <c r="D11138" s="27">
        <v>17833.0</v>
      </c>
      <c r="E11138" s="26" t="s">
        <v>14372</v>
      </c>
      <c r="F11138" s="26" t="s">
        <v>13460</v>
      </c>
      <c r="G11138" s="6" t="s">
        <v>56185</v>
      </c>
      <c r="H11138" s="25" t="s">
        <v>56186</v>
      </c>
      <c r="I11138" s="13" t="s">
        <v>56187</v>
      </c>
      <c r="J11138" s="5" t="s">
        <v>93</v>
      </c>
      <c r="K11138" s="5" t="s">
        <v>184</v>
      </c>
    </row>
    <row r="11139">
      <c r="A11139" s="4">
        <v>93.0</v>
      </c>
      <c r="B11139" s="5" t="s">
        <v>56188</v>
      </c>
      <c r="C11139" s="5" t="s">
        <v>56189</v>
      </c>
      <c r="D11139" s="6" t="s">
        <v>13838</v>
      </c>
      <c r="E11139" s="5" t="s">
        <v>13839</v>
      </c>
      <c r="F11139" s="5" t="s">
        <v>13460</v>
      </c>
      <c r="G11139" s="6" t="s">
        <v>56190</v>
      </c>
      <c r="H11139" s="5" t="s">
        <v>42057</v>
      </c>
      <c r="I11139" s="8" t="s">
        <v>56191</v>
      </c>
      <c r="J11139" s="5" t="s">
        <v>51</v>
      </c>
      <c r="K11139" s="4" t="s">
        <v>42</v>
      </c>
    </row>
    <row r="11140">
      <c r="A11140" s="4">
        <v>92.0</v>
      </c>
      <c r="B11140" s="5" t="s">
        <v>56192</v>
      </c>
      <c r="C11140" s="5" t="s">
        <v>56193</v>
      </c>
      <c r="D11140" s="6" t="s">
        <v>15521</v>
      </c>
      <c r="E11140" s="5" t="s">
        <v>15522</v>
      </c>
      <c r="F11140" s="5" t="s">
        <v>13460</v>
      </c>
      <c r="G11140" s="6" t="s">
        <v>56194</v>
      </c>
      <c r="H11140" s="5" t="s">
        <v>56195</v>
      </c>
      <c r="I11140" s="8" t="s">
        <v>56196</v>
      </c>
      <c r="J11140" s="5" t="s">
        <v>42</v>
      </c>
      <c r="K11140" s="5" t="s">
        <v>115</v>
      </c>
    </row>
    <row r="11141">
      <c r="A11141" s="26">
        <v>91.0</v>
      </c>
      <c r="B11141" s="26" t="s">
        <v>56197</v>
      </c>
      <c r="C11141" s="26" t="s">
        <v>56198</v>
      </c>
      <c r="D11141" s="27">
        <v>17220.0</v>
      </c>
      <c r="E11141" s="26" t="s">
        <v>13735</v>
      </c>
      <c r="F11141" s="26" t="s">
        <v>13460</v>
      </c>
      <c r="G11141" s="6" t="s">
        <v>56199</v>
      </c>
      <c r="H11141" s="25" t="s">
        <v>56200</v>
      </c>
      <c r="I11141" s="15" t="s">
        <v>56201</v>
      </c>
      <c r="J11141" s="5" t="s">
        <v>42</v>
      </c>
      <c r="K11141" s="5" t="s">
        <v>578</v>
      </c>
    </row>
    <row r="11142">
      <c r="A11142" s="4">
        <v>90.0</v>
      </c>
      <c r="B11142" s="5" t="s">
        <v>56202</v>
      </c>
      <c r="C11142" s="5" t="s">
        <v>56203</v>
      </c>
      <c r="D11142" s="6" t="s">
        <v>13734</v>
      </c>
      <c r="E11142" s="5" t="s">
        <v>13735</v>
      </c>
      <c r="F11142" s="5" t="s">
        <v>13460</v>
      </c>
      <c r="G11142" s="6" t="s">
        <v>56204</v>
      </c>
      <c r="H11142" s="5" t="s">
        <v>56205</v>
      </c>
      <c r="I11142" s="8" t="s">
        <v>56206</v>
      </c>
      <c r="J11142" s="5" t="s">
        <v>18</v>
      </c>
      <c r="K11142" s="4" t="s">
        <v>42</v>
      </c>
    </row>
    <row r="11143">
      <c r="A11143" s="4">
        <v>89.0</v>
      </c>
      <c r="B11143" s="5" t="s">
        <v>56207</v>
      </c>
      <c r="C11143" s="5" t="s">
        <v>56208</v>
      </c>
      <c r="D11143" s="6" t="s">
        <v>13838</v>
      </c>
      <c r="E11143" s="5" t="s">
        <v>13839</v>
      </c>
      <c r="F11143" s="5" t="s">
        <v>13460</v>
      </c>
      <c r="G11143" s="6" t="s">
        <v>56209</v>
      </c>
      <c r="H11143" s="5" t="s">
        <v>56210</v>
      </c>
      <c r="I11143" s="8" t="s">
        <v>56211</v>
      </c>
      <c r="J11143" s="5" t="s">
        <v>51</v>
      </c>
      <c r="K11143" s="5" t="s">
        <v>839</v>
      </c>
    </row>
    <row r="11144">
      <c r="A11144" s="4">
        <v>88.0</v>
      </c>
      <c r="B11144" s="5" t="s">
        <v>56212</v>
      </c>
      <c r="C11144" s="5" t="s">
        <v>56213</v>
      </c>
      <c r="D11144" s="6" t="s">
        <v>13734</v>
      </c>
      <c r="E11144" s="5" t="s">
        <v>13735</v>
      </c>
      <c r="F11144" s="5" t="s">
        <v>13460</v>
      </c>
      <c r="G11144" s="6" t="s">
        <v>56214</v>
      </c>
      <c r="H11144" s="5" t="s">
        <v>56215</v>
      </c>
      <c r="I11144" s="8" t="s">
        <v>56216</v>
      </c>
      <c r="J11144" s="5" t="s">
        <v>93</v>
      </c>
      <c r="K11144" s="4" t="s">
        <v>42</v>
      </c>
    </row>
    <row r="11145">
      <c r="A11145" s="26">
        <v>86.0</v>
      </c>
      <c r="B11145" s="26" t="s">
        <v>56217</v>
      </c>
      <c r="C11145" s="26" t="s">
        <v>56218</v>
      </c>
      <c r="D11145" s="27">
        <v>17004.0</v>
      </c>
      <c r="E11145" s="26" t="s">
        <v>13460</v>
      </c>
      <c r="F11145" s="26" t="s">
        <v>13460</v>
      </c>
      <c r="G11145" s="6" t="s">
        <v>56219</v>
      </c>
      <c r="H11145" s="25" t="s">
        <v>56220</v>
      </c>
      <c r="I11145" s="13" t="s">
        <v>56221</v>
      </c>
      <c r="J11145" s="5" t="s">
        <v>42</v>
      </c>
      <c r="K11145" s="5" t="s">
        <v>2201</v>
      </c>
    </row>
    <row r="11146">
      <c r="A11146" s="26">
        <v>87.0</v>
      </c>
      <c r="B11146" s="26" t="s">
        <v>56222</v>
      </c>
      <c r="C11146" s="26" t="s">
        <v>56218</v>
      </c>
      <c r="D11146" s="27">
        <v>17004.0</v>
      </c>
      <c r="E11146" s="26" t="s">
        <v>13460</v>
      </c>
      <c r="F11146" s="26" t="s">
        <v>13460</v>
      </c>
      <c r="G11146" s="6" t="s">
        <v>56219</v>
      </c>
      <c r="H11146" s="25" t="s">
        <v>56220</v>
      </c>
      <c r="I11146" s="13" t="s">
        <v>56223</v>
      </c>
      <c r="J11146" s="5" t="s">
        <v>18</v>
      </c>
      <c r="K11146" s="5" t="s">
        <v>2201</v>
      </c>
    </row>
    <row r="11147">
      <c r="A11147" s="26">
        <v>85.0</v>
      </c>
      <c r="B11147" s="26" t="s">
        <v>56224</v>
      </c>
      <c r="C11147" s="26" t="s">
        <v>56225</v>
      </c>
      <c r="D11147" s="27">
        <v>17240.0</v>
      </c>
      <c r="E11147" s="26" t="s">
        <v>13821</v>
      </c>
      <c r="F11147" s="26" t="s">
        <v>13460</v>
      </c>
      <c r="G11147" s="6" t="s">
        <v>56226</v>
      </c>
      <c r="H11147" s="25" t="s">
        <v>56227</v>
      </c>
      <c r="I11147" s="15" t="s">
        <v>56228</v>
      </c>
      <c r="J11147" s="5" t="s">
        <v>51</v>
      </c>
      <c r="K11147" s="5" t="s">
        <v>170</v>
      </c>
    </row>
    <row r="11148">
      <c r="A11148" s="26">
        <v>84.0</v>
      </c>
      <c r="B11148" s="26" t="s">
        <v>56229</v>
      </c>
      <c r="C11148" s="26" t="s">
        <v>56230</v>
      </c>
      <c r="D11148" s="27">
        <v>17743.0</v>
      </c>
      <c r="E11148" s="26" t="s">
        <v>56231</v>
      </c>
      <c r="F11148" s="26" t="s">
        <v>13460</v>
      </c>
      <c r="G11148" s="6" t="s">
        <v>56232</v>
      </c>
      <c r="H11148" s="25" t="s">
        <v>56233</v>
      </c>
      <c r="I11148" s="15" t="s">
        <v>56234</v>
      </c>
      <c r="J11148" s="5" t="s">
        <v>51</v>
      </c>
      <c r="K11148" s="5" t="s">
        <v>839</v>
      </c>
    </row>
    <row r="11149">
      <c r="A11149" s="26">
        <v>83.0</v>
      </c>
      <c r="B11149" s="26" t="s">
        <v>56235</v>
      </c>
      <c r="C11149" s="26" t="s">
        <v>56236</v>
      </c>
      <c r="D11149" s="27">
        <v>17730.0</v>
      </c>
      <c r="E11149" s="26" t="s">
        <v>14764</v>
      </c>
      <c r="F11149" s="26" t="s">
        <v>13460</v>
      </c>
      <c r="G11149" s="6" t="s">
        <v>56237</v>
      </c>
      <c r="H11149" s="25" t="s">
        <v>56238</v>
      </c>
      <c r="I11149" s="13" t="s">
        <v>56239</v>
      </c>
      <c r="J11149" s="5" t="s">
        <v>18</v>
      </c>
      <c r="K11149" s="5" t="s">
        <v>152</v>
      </c>
    </row>
    <row r="11150">
      <c r="A11150" s="26">
        <v>81.0</v>
      </c>
      <c r="B11150" s="26" t="s">
        <v>56240</v>
      </c>
      <c r="C11150" s="26" t="s">
        <v>56241</v>
      </c>
      <c r="D11150" s="27">
        <v>7609.0</v>
      </c>
      <c r="E11150" s="26" t="s">
        <v>17246</v>
      </c>
      <c r="F11150" s="26" t="s">
        <v>15938</v>
      </c>
      <c r="G11150" s="6" t="s">
        <v>56242</v>
      </c>
      <c r="H11150" s="25" t="s">
        <v>56243</v>
      </c>
      <c r="I11150" s="15" t="s">
        <v>56244</v>
      </c>
      <c r="J11150" s="5" t="s">
        <v>42</v>
      </c>
      <c r="K11150" s="5" t="s">
        <v>1398</v>
      </c>
    </row>
    <row r="11151">
      <c r="A11151" s="26">
        <v>82.0</v>
      </c>
      <c r="B11151" s="26" t="s">
        <v>56245</v>
      </c>
      <c r="C11151" s="26" t="s">
        <v>56246</v>
      </c>
      <c r="D11151" s="27">
        <v>28008.0</v>
      </c>
      <c r="E11151" s="26" t="s">
        <v>24249</v>
      </c>
      <c r="F11151" s="26" t="s">
        <v>24249</v>
      </c>
      <c r="G11151" s="6" t="s">
        <v>56242</v>
      </c>
      <c r="H11151" s="25" t="s">
        <v>56243</v>
      </c>
      <c r="I11151" s="13" t="s">
        <v>56247</v>
      </c>
      <c r="J11151" s="5" t="s">
        <v>18</v>
      </c>
      <c r="K11151" s="5" t="s">
        <v>5485</v>
      </c>
    </row>
    <row r="11152">
      <c r="A11152" s="26">
        <v>80.0</v>
      </c>
      <c r="B11152" s="26" t="s">
        <v>56248</v>
      </c>
      <c r="C11152" s="26" t="s">
        <v>56249</v>
      </c>
      <c r="D11152" s="27">
        <v>7610.0</v>
      </c>
      <c r="E11152" s="26" t="s">
        <v>15985</v>
      </c>
      <c r="F11152" s="26" t="s">
        <v>15938</v>
      </c>
      <c r="G11152" s="6" t="s">
        <v>56250</v>
      </c>
      <c r="H11152" s="25" t="s">
        <v>56251</v>
      </c>
      <c r="I11152" s="15" t="s">
        <v>56252</v>
      </c>
      <c r="J11152" s="5" t="s">
        <v>108</v>
      </c>
      <c r="K11152" s="5" t="s">
        <v>4672</v>
      </c>
    </row>
    <row r="11153">
      <c r="A11153" s="26">
        <v>79.0</v>
      </c>
      <c r="B11153" s="26" t="s">
        <v>56253</v>
      </c>
      <c r="C11153" s="26" t="s">
        <v>56254</v>
      </c>
      <c r="D11153" s="27">
        <v>7760.0</v>
      </c>
      <c r="E11153" s="26" t="s">
        <v>16499</v>
      </c>
      <c r="F11153" s="26" t="s">
        <v>15938</v>
      </c>
      <c r="G11153" s="6" t="s">
        <v>56255</v>
      </c>
      <c r="H11153" s="25" t="s">
        <v>56256</v>
      </c>
      <c r="I11153" s="15" t="s">
        <v>56257</v>
      </c>
      <c r="J11153" s="5" t="s">
        <v>18</v>
      </c>
      <c r="K11153" s="4" t="s">
        <v>42</v>
      </c>
    </row>
    <row r="11154">
      <c r="A11154" s="26">
        <v>78.0</v>
      </c>
      <c r="B11154" s="26" t="s">
        <v>56258</v>
      </c>
      <c r="C11154" s="26" t="s">
        <v>56259</v>
      </c>
      <c r="D11154" s="27">
        <v>7015.0</v>
      </c>
      <c r="E11154" s="26" t="s">
        <v>15985</v>
      </c>
      <c r="F11154" s="26" t="s">
        <v>15938</v>
      </c>
      <c r="G11154" s="6" t="s">
        <v>56260</v>
      </c>
      <c r="H11154" s="25" t="s">
        <v>56261</v>
      </c>
      <c r="I11154" s="15" t="s">
        <v>56262</v>
      </c>
      <c r="J11154" s="5" t="s">
        <v>42</v>
      </c>
      <c r="K11154" s="4" t="s">
        <v>42</v>
      </c>
    </row>
    <row r="11155">
      <c r="A11155" s="4">
        <v>77.0</v>
      </c>
      <c r="B11155" s="5" t="s">
        <v>56263</v>
      </c>
      <c r="C11155" s="5" t="s">
        <v>56264</v>
      </c>
      <c r="D11155" s="6" t="s">
        <v>16354</v>
      </c>
      <c r="E11155" s="5" t="s">
        <v>15985</v>
      </c>
      <c r="F11155" s="5" t="s">
        <v>15938</v>
      </c>
      <c r="G11155" s="6" t="s">
        <v>56265</v>
      </c>
      <c r="H11155" s="5" t="s">
        <v>56266</v>
      </c>
      <c r="I11155" s="8" t="s">
        <v>56267</v>
      </c>
      <c r="J11155" s="5" t="s">
        <v>18</v>
      </c>
      <c r="K11155" s="4" t="s">
        <v>42</v>
      </c>
    </row>
    <row r="11156">
      <c r="A11156" s="26">
        <v>76.0</v>
      </c>
      <c r="B11156" s="26" t="s">
        <v>56268</v>
      </c>
      <c r="C11156" s="26" t="s">
        <v>56269</v>
      </c>
      <c r="D11156" s="27">
        <v>7589.0</v>
      </c>
      <c r="E11156" s="26" t="s">
        <v>16716</v>
      </c>
      <c r="F11156" s="26" t="s">
        <v>15938</v>
      </c>
      <c r="G11156" s="6" t="s">
        <v>56270</v>
      </c>
      <c r="H11156" s="25" t="s">
        <v>56271</v>
      </c>
      <c r="I11156" s="13" t="s">
        <v>53317</v>
      </c>
      <c r="J11156" s="5" t="s">
        <v>18</v>
      </c>
      <c r="K11156" s="5" t="s">
        <v>16597</v>
      </c>
    </row>
    <row r="11157">
      <c r="A11157" s="26">
        <v>75.0</v>
      </c>
      <c r="B11157" s="26" t="s">
        <v>56272</v>
      </c>
      <c r="C11157" s="26" t="s">
        <v>56273</v>
      </c>
      <c r="D11157" s="27">
        <v>7001.0</v>
      </c>
      <c r="E11157" s="26" t="s">
        <v>15985</v>
      </c>
      <c r="F11157" s="26" t="s">
        <v>15938</v>
      </c>
      <c r="G11157" s="6" t="s">
        <v>56274</v>
      </c>
      <c r="H11157" s="25" t="s">
        <v>56275</v>
      </c>
      <c r="I11157" s="13" t="s">
        <v>56276</v>
      </c>
      <c r="J11157" s="5" t="s">
        <v>42</v>
      </c>
      <c r="K11157" s="4" t="s">
        <v>42</v>
      </c>
    </row>
    <row r="11158">
      <c r="A11158" s="26">
        <v>74.0</v>
      </c>
      <c r="B11158" s="26" t="s">
        <v>56277</v>
      </c>
      <c r="C11158" s="26" t="s">
        <v>56278</v>
      </c>
      <c r="D11158" s="27">
        <v>7730.0</v>
      </c>
      <c r="E11158" s="26" t="s">
        <v>20036</v>
      </c>
      <c r="F11158" s="26" t="s">
        <v>15938</v>
      </c>
      <c r="G11158" s="6" t="s">
        <v>56279</v>
      </c>
      <c r="H11158" s="25" t="s">
        <v>56280</v>
      </c>
      <c r="I11158" s="13" t="s">
        <v>56281</v>
      </c>
      <c r="J11158" s="5" t="s">
        <v>42</v>
      </c>
      <c r="K11158" s="4" t="s">
        <v>42</v>
      </c>
    </row>
    <row r="11159">
      <c r="A11159" s="4">
        <v>73.0</v>
      </c>
      <c r="B11159" s="5" t="s">
        <v>56282</v>
      </c>
      <c r="C11159" s="5" t="s">
        <v>56283</v>
      </c>
      <c r="D11159" s="6" t="s">
        <v>17310</v>
      </c>
      <c r="E11159" s="5" t="s">
        <v>15985</v>
      </c>
      <c r="F11159" s="5" t="s">
        <v>15938</v>
      </c>
      <c r="G11159" s="6" t="s">
        <v>56284</v>
      </c>
      <c r="H11159" s="5" t="s">
        <v>56285</v>
      </c>
      <c r="I11159" s="8" t="s">
        <v>56286</v>
      </c>
      <c r="J11159" s="5" t="s">
        <v>42</v>
      </c>
      <c r="K11159" s="5" t="s">
        <v>308</v>
      </c>
    </row>
    <row r="11160">
      <c r="A11160" s="4">
        <v>72.0</v>
      </c>
      <c r="B11160" s="5" t="s">
        <v>56287</v>
      </c>
      <c r="C11160" s="5" t="s">
        <v>56288</v>
      </c>
      <c r="D11160" s="6" t="s">
        <v>15984</v>
      </c>
      <c r="E11160" s="5" t="s">
        <v>15985</v>
      </c>
      <c r="F11160" s="5" t="s">
        <v>15938</v>
      </c>
      <c r="G11160" s="6" t="s">
        <v>56289</v>
      </c>
      <c r="H11160" s="5" t="s">
        <v>56290</v>
      </c>
      <c r="I11160" s="8" t="s">
        <v>56291</v>
      </c>
      <c r="J11160" s="5" t="s">
        <v>51</v>
      </c>
      <c r="K11160" s="4" t="s">
        <v>42</v>
      </c>
    </row>
    <row r="11161">
      <c r="A11161" s="4">
        <v>71.0</v>
      </c>
      <c r="B11161" s="5" t="s">
        <v>56292</v>
      </c>
      <c r="C11161" s="5" t="s">
        <v>56293</v>
      </c>
      <c r="D11161" s="6" t="s">
        <v>16354</v>
      </c>
      <c r="E11161" s="5" t="s">
        <v>15985</v>
      </c>
      <c r="F11161" s="5" t="s">
        <v>15938</v>
      </c>
      <c r="G11161" s="6" t="s">
        <v>56294</v>
      </c>
      <c r="H11161" s="5" t="s">
        <v>56295</v>
      </c>
      <c r="I11161" s="8" t="s">
        <v>56296</v>
      </c>
      <c r="J11161" s="5" t="s">
        <v>18</v>
      </c>
      <c r="K11161" s="5" t="s">
        <v>152</v>
      </c>
    </row>
    <row r="11162">
      <c r="A11162" s="26">
        <v>70.0</v>
      </c>
      <c r="B11162" s="26" t="s">
        <v>56297</v>
      </c>
      <c r="C11162" s="26" t="s">
        <v>56298</v>
      </c>
      <c r="D11162" s="27">
        <v>7690.0</v>
      </c>
      <c r="E11162" s="26" t="s">
        <v>15950</v>
      </c>
      <c r="F11162" s="26" t="s">
        <v>15938</v>
      </c>
      <c r="G11162" s="6" t="s">
        <v>56299</v>
      </c>
      <c r="H11162" s="25" t="s">
        <v>56300</v>
      </c>
      <c r="I11162" s="13" t="s">
        <v>56301</v>
      </c>
      <c r="J11162" s="5" t="s">
        <v>463</v>
      </c>
      <c r="K11162" s="5" t="s">
        <v>280</v>
      </c>
    </row>
    <row r="11163">
      <c r="A11163" s="4">
        <v>69.0</v>
      </c>
      <c r="B11163" s="5" t="s">
        <v>56302</v>
      </c>
      <c r="C11163" s="5" t="s">
        <v>56303</v>
      </c>
      <c r="D11163" s="6" t="s">
        <v>16354</v>
      </c>
      <c r="E11163" s="5" t="s">
        <v>15985</v>
      </c>
      <c r="F11163" s="5" t="s">
        <v>15938</v>
      </c>
      <c r="G11163" s="6" t="s">
        <v>56304</v>
      </c>
      <c r="H11163" s="5" t="s">
        <v>56305</v>
      </c>
      <c r="I11163" s="8" t="s">
        <v>56306</v>
      </c>
      <c r="J11163" s="5" t="s">
        <v>108</v>
      </c>
      <c r="K11163" s="5" t="s">
        <v>711</v>
      </c>
    </row>
    <row r="11164">
      <c r="A11164" s="4">
        <v>68.0</v>
      </c>
      <c r="B11164" s="5" t="s">
        <v>56307</v>
      </c>
      <c r="C11164" s="5" t="s">
        <v>56308</v>
      </c>
      <c r="D11164" s="6" t="s">
        <v>17223</v>
      </c>
      <c r="E11164" s="5" t="s">
        <v>15964</v>
      </c>
      <c r="F11164" s="5" t="s">
        <v>15938</v>
      </c>
      <c r="G11164" s="6" t="s">
        <v>56309</v>
      </c>
      <c r="H11164" s="5" t="s">
        <v>56310</v>
      </c>
      <c r="I11164" s="8" t="s">
        <v>56311</v>
      </c>
      <c r="J11164" s="5" t="s">
        <v>18</v>
      </c>
      <c r="K11164" s="5" t="s">
        <v>1427</v>
      </c>
    </row>
    <row r="11165">
      <c r="A11165" s="4">
        <v>67.0</v>
      </c>
      <c r="B11165" s="5" t="s">
        <v>56312</v>
      </c>
      <c r="C11165" s="5" t="s">
        <v>56313</v>
      </c>
      <c r="D11165" s="6" t="s">
        <v>17223</v>
      </c>
      <c r="E11165" s="5" t="s">
        <v>17983</v>
      </c>
      <c r="F11165" s="5" t="s">
        <v>15938</v>
      </c>
      <c r="G11165" s="6" t="s">
        <v>56314</v>
      </c>
      <c r="H11165" s="5" t="s">
        <v>56310</v>
      </c>
      <c r="I11165" s="8" t="s">
        <v>56311</v>
      </c>
      <c r="J11165" s="5" t="s">
        <v>18</v>
      </c>
      <c r="K11165" s="5" t="s">
        <v>1427</v>
      </c>
    </row>
    <row r="11166">
      <c r="A11166" s="4">
        <v>66.0</v>
      </c>
      <c r="B11166" s="5" t="s">
        <v>56315</v>
      </c>
      <c r="C11166" s="5" t="s">
        <v>56316</v>
      </c>
      <c r="D11166" s="6" t="s">
        <v>17336</v>
      </c>
      <c r="E11166" s="5" t="s">
        <v>15985</v>
      </c>
      <c r="F11166" s="5" t="s">
        <v>15938</v>
      </c>
      <c r="G11166" s="6" t="s">
        <v>56317</v>
      </c>
      <c r="H11166" s="5" t="s">
        <v>56318</v>
      </c>
      <c r="I11166" s="8" t="s">
        <v>56319</v>
      </c>
      <c r="J11166" s="5" t="s">
        <v>42</v>
      </c>
      <c r="K11166" s="4" t="s">
        <v>42</v>
      </c>
    </row>
    <row r="11167">
      <c r="A11167" s="4">
        <v>65.0</v>
      </c>
      <c r="B11167" s="5" t="s">
        <v>56320</v>
      </c>
      <c r="C11167" s="5" t="s">
        <v>56321</v>
      </c>
      <c r="D11167" s="6" t="s">
        <v>16354</v>
      </c>
      <c r="E11167" s="5" t="s">
        <v>15985</v>
      </c>
      <c r="F11167" s="5" t="s">
        <v>15938</v>
      </c>
      <c r="G11167" s="6" t="s">
        <v>56322</v>
      </c>
      <c r="H11167" s="5" t="s">
        <v>56323</v>
      </c>
      <c r="I11167" s="8" t="s">
        <v>56324</v>
      </c>
      <c r="J11167" s="5" t="s">
        <v>51</v>
      </c>
      <c r="K11167" s="4" t="s">
        <v>42</v>
      </c>
    </row>
    <row r="11168">
      <c r="A11168" s="26">
        <v>64.0</v>
      </c>
      <c r="B11168" s="26" t="s">
        <v>56325</v>
      </c>
      <c r="C11168" s="26" t="s">
        <v>56326</v>
      </c>
      <c r="D11168" s="27">
        <v>7630.0</v>
      </c>
      <c r="E11168" s="26" t="s">
        <v>18236</v>
      </c>
      <c r="F11168" s="26" t="s">
        <v>15938</v>
      </c>
      <c r="G11168" s="6" t="s">
        <v>56327</v>
      </c>
      <c r="H11168" s="25" t="s">
        <v>56328</v>
      </c>
      <c r="I11168" s="13" t="s">
        <v>56329</v>
      </c>
      <c r="J11168" s="5" t="s">
        <v>51</v>
      </c>
      <c r="K11168" s="5" t="s">
        <v>170</v>
      </c>
    </row>
    <row r="11169">
      <c r="A11169" s="4">
        <v>63.0</v>
      </c>
      <c r="B11169" s="5" t="s">
        <v>56330</v>
      </c>
      <c r="C11169" s="5" t="s">
        <v>56331</v>
      </c>
      <c r="D11169" s="6" t="s">
        <v>17121</v>
      </c>
      <c r="E11169" s="5" t="s">
        <v>17122</v>
      </c>
      <c r="F11169" s="5" t="s">
        <v>15938</v>
      </c>
      <c r="G11169" s="6" t="s">
        <v>56332</v>
      </c>
      <c r="H11169" s="5" t="s">
        <v>56333</v>
      </c>
      <c r="I11169" s="8" t="s">
        <v>56334</v>
      </c>
      <c r="J11169" s="5" t="s">
        <v>42</v>
      </c>
      <c r="K11169" s="5" t="s">
        <v>35</v>
      </c>
    </row>
    <row r="11170">
      <c r="A11170" s="4">
        <v>62.0</v>
      </c>
      <c r="B11170" s="5" t="s">
        <v>56335</v>
      </c>
      <c r="C11170" s="5" t="s">
        <v>56336</v>
      </c>
      <c r="D11170" s="6" t="s">
        <v>18402</v>
      </c>
      <c r="E11170" s="5" t="s">
        <v>17489</v>
      </c>
      <c r="F11170" s="5" t="s">
        <v>15938</v>
      </c>
      <c r="G11170" s="6" t="s">
        <v>56337</v>
      </c>
      <c r="H11170" s="5" t="s">
        <v>56338</v>
      </c>
      <c r="I11170" s="8" t="s">
        <v>56339</v>
      </c>
      <c r="J11170" s="5" t="s">
        <v>51</v>
      </c>
      <c r="K11170" s="4" t="s">
        <v>42</v>
      </c>
    </row>
    <row r="11171">
      <c r="A11171" s="4">
        <v>61.0</v>
      </c>
      <c r="B11171" s="5" t="s">
        <v>56340</v>
      </c>
      <c r="C11171" s="5" t="s">
        <v>56341</v>
      </c>
      <c r="D11171" s="6" t="s">
        <v>16117</v>
      </c>
      <c r="E11171" s="5" t="s">
        <v>15985</v>
      </c>
      <c r="F11171" s="5" t="s">
        <v>15938</v>
      </c>
      <c r="G11171" s="6" t="s">
        <v>56342</v>
      </c>
      <c r="H11171" s="5" t="s">
        <v>16978</v>
      </c>
      <c r="I11171" s="8" t="s">
        <v>56343</v>
      </c>
      <c r="J11171" s="5" t="s">
        <v>18</v>
      </c>
      <c r="K11171" s="4" t="s">
        <v>42</v>
      </c>
    </row>
    <row r="11172">
      <c r="A11172" s="4">
        <v>60.0</v>
      </c>
      <c r="B11172" s="5" t="s">
        <v>56344</v>
      </c>
      <c r="C11172" s="5" t="s">
        <v>56345</v>
      </c>
      <c r="D11172" s="6" t="s">
        <v>15936</v>
      </c>
      <c r="E11172" s="5" t="s">
        <v>16504</v>
      </c>
      <c r="F11172" s="5" t="s">
        <v>15938</v>
      </c>
      <c r="G11172" s="6" t="s">
        <v>56346</v>
      </c>
      <c r="H11172" s="5" t="s">
        <v>56347</v>
      </c>
      <c r="I11172" s="8" t="s">
        <v>56348</v>
      </c>
      <c r="J11172" s="5" t="s">
        <v>51</v>
      </c>
      <c r="K11172" s="5" t="s">
        <v>56349</v>
      </c>
    </row>
    <row r="11173">
      <c r="A11173" s="4">
        <v>59.0</v>
      </c>
      <c r="B11173" s="5" t="s">
        <v>56350</v>
      </c>
      <c r="C11173" s="5" t="s">
        <v>56351</v>
      </c>
      <c r="D11173" s="6" t="s">
        <v>15936</v>
      </c>
      <c r="E11173" s="5" t="s">
        <v>16504</v>
      </c>
      <c r="F11173" s="5" t="s">
        <v>15938</v>
      </c>
      <c r="G11173" s="6" t="s">
        <v>56352</v>
      </c>
      <c r="H11173" s="5" t="s">
        <v>16152</v>
      </c>
      <c r="I11173" s="8" t="s">
        <v>16153</v>
      </c>
      <c r="J11173" s="5" t="s">
        <v>42</v>
      </c>
      <c r="K11173" s="5" t="s">
        <v>218</v>
      </c>
    </row>
    <row r="11174">
      <c r="A11174" s="4">
        <v>58.0</v>
      </c>
      <c r="B11174" s="5" t="s">
        <v>56353</v>
      </c>
      <c r="C11174" s="5" t="s">
        <v>56354</v>
      </c>
      <c r="D11174" s="6" t="s">
        <v>18402</v>
      </c>
      <c r="E11174" s="5" t="s">
        <v>17489</v>
      </c>
      <c r="F11174" s="5" t="s">
        <v>15938</v>
      </c>
      <c r="G11174" s="6" t="s">
        <v>56355</v>
      </c>
      <c r="H11174" s="5" t="s">
        <v>56356</v>
      </c>
      <c r="I11174" s="8" t="s">
        <v>56357</v>
      </c>
      <c r="J11174" s="5" t="s">
        <v>108</v>
      </c>
      <c r="K11174" s="4" t="s">
        <v>42</v>
      </c>
    </row>
    <row r="11175">
      <c r="A11175" s="26">
        <v>57.0</v>
      </c>
      <c r="B11175" s="26" t="s">
        <v>56358</v>
      </c>
      <c r="C11175" s="26" t="s">
        <v>56359</v>
      </c>
      <c r="D11175" s="27">
        <v>7800.0</v>
      </c>
      <c r="E11175" s="26" t="s">
        <v>17122</v>
      </c>
      <c r="F11175" s="26" t="s">
        <v>15938</v>
      </c>
      <c r="G11175" s="6" t="s">
        <v>56360</v>
      </c>
      <c r="H11175" s="25" t="s">
        <v>56361</v>
      </c>
      <c r="I11175" s="13" t="s">
        <v>44175</v>
      </c>
      <c r="J11175" s="5" t="s">
        <v>18</v>
      </c>
      <c r="K11175" s="5" t="s">
        <v>254</v>
      </c>
    </row>
    <row r="11176">
      <c r="A11176" s="26">
        <v>56.0</v>
      </c>
      <c r="B11176" s="26" t="s">
        <v>56362</v>
      </c>
      <c r="C11176" s="26" t="s">
        <v>56363</v>
      </c>
      <c r="D11176" s="27">
        <v>7871.0</v>
      </c>
      <c r="E11176" s="26" t="s">
        <v>20711</v>
      </c>
      <c r="F11176" s="26" t="s">
        <v>15938</v>
      </c>
      <c r="G11176" s="6" t="s">
        <v>56364</v>
      </c>
      <c r="H11176" s="25" t="s">
        <v>20792</v>
      </c>
      <c r="I11176" s="13" t="s">
        <v>20793</v>
      </c>
      <c r="J11176" s="5" t="s">
        <v>18</v>
      </c>
      <c r="K11176" s="4" t="s">
        <v>42</v>
      </c>
    </row>
    <row r="11177">
      <c r="A11177" s="26">
        <v>55.0</v>
      </c>
      <c r="B11177" s="26" t="s">
        <v>17196</v>
      </c>
      <c r="C11177" s="26" t="s">
        <v>56365</v>
      </c>
      <c r="D11177" s="27">
        <v>7600.0</v>
      </c>
      <c r="E11177" s="26" t="s">
        <v>17246</v>
      </c>
      <c r="F11177" s="26" t="s">
        <v>15938</v>
      </c>
      <c r="G11177" s="6" t="s">
        <v>56366</v>
      </c>
      <c r="H11177" s="25" t="s">
        <v>56367</v>
      </c>
      <c r="I11177" s="13" t="s">
        <v>56368</v>
      </c>
      <c r="J11177" s="5" t="s">
        <v>42</v>
      </c>
      <c r="K11177" s="4" t="s">
        <v>42</v>
      </c>
    </row>
    <row r="11178">
      <c r="A11178" s="26">
        <v>54.0</v>
      </c>
      <c r="B11178" s="26" t="s">
        <v>56369</v>
      </c>
      <c r="C11178" s="26" t="s">
        <v>56370</v>
      </c>
      <c r="D11178" s="27">
        <v>7560.0</v>
      </c>
      <c r="E11178" s="26" t="s">
        <v>16851</v>
      </c>
      <c r="F11178" s="26" t="s">
        <v>15938</v>
      </c>
      <c r="G11178" s="6" t="s">
        <v>56371</v>
      </c>
      <c r="H11178" s="25" t="s">
        <v>56372</v>
      </c>
      <c r="I11178" s="15" t="s">
        <v>56373</v>
      </c>
      <c r="J11178" s="5" t="s">
        <v>51</v>
      </c>
      <c r="K11178" s="4" t="s">
        <v>42</v>
      </c>
    </row>
    <row r="11179">
      <c r="A11179" s="26">
        <v>53.0</v>
      </c>
      <c r="B11179" s="26" t="s">
        <v>56374</v>
      </c>
      <c r="C11179" s="26" t="s">
        <v>56375</v>
      </c>
      <c r="D11179" s="27">
        <v>7589.0</v>
      </c>
      <c r="E11179" s="26" t="s">
        <v>16716</v>
      </c>
      <c r="F11179" s="26" t="s">
        <v>15938</v>
      </c>
      <c r="G11179" s="6" t="s">
        <v>56376</v>
      </c>
      <c r="H11179" s="25" t="s">
        <v>56271</v>
      </c>
      <c r="I11179" s="13" t="s">
        <v>56377</v>
      </c>
      <c r="J11179" s="5" t="s">
        <v>42</v>
      </c>
      <c r="K11179" s="4" t="s">
        <v>42</v>
      </c>
    </row>
    <row r="11180">
      <c r="A11180" s="26">
        <v>52.0</v>
      </c>
      <c r="B11180" s="26" t="s">
        <v>56378</v>
      </c>
      <c r="C11180" s="26" t="s">
        <v>56379</v>
      </c>
      <c r="D11180" s="27">
        <v>7818.0</v>
      </c>
      <c r="E11180" s="26" t="s">
        <v>17099</v>
      </c>
      <c r="F11180" s="26" t="s">
        <v>15938</v>
      </c>
      <c r="G11180" s="6" t="s">
        <v>56380</v>
      </c>
      <c r="H11180" s="25" t="s">
        <v>56381</v>
      </c>
      <c r="I11180" s="13" t="s">
        <v>56382</v>
      </c>
      <c r="J11180" s="5" t="s">
        <v>42</v>
      </c>
      <c r="K11180" s="4" t="s">
        <v>42</v>
      </c>
    </row>
    <row r="11181">
      <c r="A11181" s="26">
        <v>51.0</v>
      </c>
      <c r="B11181" s="26" t="s">
        <v>56383</v>
      </c>
      <c r="C11181" s="26" t="s">
        <v>56384</v>
      </c>
      <c r="D11181" s="27">
        <v>7001.0</v>
      </c>
      <c r="E11181" s="26" t="s">
        <v>15985</v>
      </c>
      <c r="F11181" s="26" t="s">
        <v>15938</v>
      </c>
      <c r="G11181" s="6" t="s">
        <v>56385</v>
      </c>
      <c r="H11181" s="25" t="s">
        <v>56386</v>
      </c>
      <c r="I11181" s="13" t="s">
        <v>56387</v>
      </c>
      <c r="J11181" s="5" t="s">
        <v>42</v>
      </c>
      <c r="K11181" s="5" t="s">
        <v>126</v>
      </c>
    </row>
    <row r="11182">
      <c r="A11182" s="26">
        <v>50.0</v>
      </c>
      <c r="B11182" s="26" t="s">
        <v>56388</v>
      </c>
      <c r="C11182" s="26" t="s">
        <v>56389</v>
      </c>
      <c r="D11182" s="27">
        <v>7002.0</v>
      </c>
      <c r="E11182" s="26" t="s">
        <v>15985</v>
      </c>
      <c r="F11182" s="26" t="s">
        <v>15938</v>
      </c>
      <c r="G11182" s="6" t="s">
        <v>56390</v>
      </c>
      <c r="H11182" s="25" t="s">
        <v>56391</v>
      </c>
      <c r="I11182" s="15" t="s">
        <v>56392</v>
      </c>
      <c r="J11182" s="5" t="s">
        <v>51</v>
      </c>
      <c r="K11182" s="4" t="s">
        <v>42</v>
      </c>
    </row>
    <row r="11183">
      <c r="A11183" s="4">
        <v>49.0</v>
      </c>
      <c r="B11183" s="5" t="s">
        <v>56393</v>
      </c>
      <c r="C11183" s="5" t="s">
        <v>56394</v>
      </c>
      <c r="D11183" s="6" t="s">
        <v>20035</v>
      </c>
      <c r="E11183" s="5" t="s">
        <v>20036</v>
      </c>
      <c r="F11183" s="5" t="s">
        <v>15938</v>
      </c>
      <c r="G11183" s="6" t="s">
        <v>56395</v>
      </c>
      <c r="H11183" s="5" t="s">
        <v>56396</v>
      </c>
      <c r="I11183" s="8" t="s">
        <v>56397</v>
      </c>
      <c r="J11183" s="5" t="s">
        <v>108</v>
      </c>
      <c r="K11183" s="4" t="s">
        <v>42</v>
      </c>
    </row>
    <row r="11184">
      <c r="A11184" s="4">
        <v>11794.0</v>
      </c>
      <c r="B11184" s="5" t="s">
        <v>56398</v>
      </c>
      <c r="C11184" s="5" t="s">
        <v>56399</v>
      </c>
      <c r="D11184" s="6" t="s">
        <v>20546</v>
      </c>
      <c r="E11184" s="5" t="s">
        <v>20547</v>
      </c>
      <c r="F11184" s="5" t="s">
        <v>15938</v>
      </c>
      <c r="G11184" s="12" t="s">
        <v>56400</v>
      </c>
      <c r="H11184" s="5" t="s">
        <v>56401</v>
      </c>
      <c r="I11184" s="8" t="s">
        <v>56402</v>
      </c>
      <c r="J11184" s="5" t="s">
        <v>108</v>
      </c>
      <c r="K11184" s="5" t="s">
        <v>233</v>
      </c>
    </row>
    <row r="11185">
      <c r="A11185" s="4">
        <v>48.0</v>
      </c>
      <c r="B11185" s="5" t="s">
        <v>56403</v>
      </c>
      <c r="C11185" s="5" t="s">
        <v>32118</v>
      </c>
      <c r="D11185" s="6" t="s">
        <v>22827</v>
      </c>
      <c r="E11185" s="5" t="s">
        <v>22828</v>
      </c>
      <c r="F11185" s="5" t="s">
        <v>22419</v>
      </c>
      <c r="G11185" s="6" t="s">
        <v>56404</v>
      </c>
      <c r="H11185" s="5" t="s">
        <v>56405</v>
      </c>
      <c r="I11185" s="8" t="s">
        <v>56406</v>
      </c>
      <c r="J11185" s="5" t="s">
        <v>18</v>
      </c>
      <c r="K11185" s="5" t="s">
        <v>170</v>
      </c>
    </row>
    <row r="11186">
      <c r="A11186" s="26">
        <v>47.0</v>
      </c>
      <c r="B11186" s="26" t="s">
        <v>56407</v>
      </c>
      <c r="C11186" s="26" t="s">
        <v>56408</v>
      </c>
      <c r="D11186" s="27">
        <v>30710.0</v>
      </c>
      <c r="E11186" s="26" t="s">
        <v>22675</v>
      </c>
      <c r="F11186" s="26" t="s">
        <v>22419</v>
      </c>
      <c r="G11186" s="6" t="s">
        <v>56409</v>
      </c>
      <c r="H11186" s="25" t="s">
        <v>56410</v>
      </c>
      <c r="I11186" s="13" t="s">
        <v>56411</v>
      </c>
      <c r="J11186" s="5" t="s">
        <v>18</v>
      </c>
      <c r="K11186" s="4" t="s">
        <v>42</v>
      </c>
    </row>
    <row r="11187">
      <c r="A11187" s="4">
        <v>46.0</v>
      </c>
      <c r="B11187" s="5" t="s">
        <v>56412</v>
      </c>
      <c r="C11187" s="5" t="s">
        <v>56413</v>
      </c>
      <c r="D11187" s="6" t="s">
        <v>56414</v>
      </c>
      <c r="E11187" s="5" t="s">
        <v>22419</v>
      </c>
      <c r="F11187" s="5" t="s">
        <v>22419</v>
      </c>
      <c r="G11187" s="6" t="s">
        <v>56415</v>
      </c>
      <c r="H11187" s="5" t="s">
        <v>56416</v>
      </c>
      <c r="I11187" s="9" t="s">
        <v>56417</v>
      </c>
      <c r="J11187" s="5" t="s">
        <v>42</v>
      </c>
      <c r="K11187" s="4" t="s">
        <v>42</v>
      </c>
    </row>
    <row r="11188">
      <c r="A11188" s="4">
        <v>45.0</v>
      </c>
      <c r="B11188" s="5" t="s">
        <v>56418</v>
      </c>
      <c r="C11188" s="5" t="s">
        <v>56419</v>
      </c>
      <c r="D11188" s="6" t="s">
        <v>22722</v>
      </c>
      <c r="E11188" s="5" t="s">
        <v>22702</v>
      </c>
      <c r="F11188" s="5" t="s">
        <v>22419</v>
      </c>
      <c r="G11188" s="6" t="s">
        <v>56420</v>
      </c>
      <c r="H11188" s="5" t="s">
        <v>56421</v>
      </c>
      <c r="I11188" s="9" t="s">
        <v>56422</v>
      </c>
      <c r="J11188" s="5" t="s">
        <v>42</v>
      </c>
      <c r="K11188" s="5" t="s">
        <v>51176</v>
      </c>
    </row>
    <row r="11189">
      <c r="A11189" s="26">
        <v>44.0</v>
      </c>
      <c r="B11189" s="26" t="s">
        <v>56423</v>
      </c>
      <c r="C11189" s="26" t="s">
        <v>56424</v>
      </c>
      <c r="D11189" s="27">
        <v>3710.0</v>
      </c>
      <c r="E11189" s="26" t="s">
        <v>24231</v>
      </c>
      <c r="F11189" s="26" t="s">
        <v>22149</v>
      </c>
      <c r="G11189" s="6" t="s">
        <v>56425</v>
      </c>
      <c r="H11189" s="25" t="s">
        <v>56426</v>
      </c>
      <c r="I11189" s="13" t="s">
        <v>56427</v>
      </c>
      <c r="J11189" s="5" t="s">
        <v>367</v>
      </c>
      <c r="K11189" s="5" t="s">
        <v>16271</v>
      </c>
    </row>
    <row r="11190">
      <c r="A11190" s="26">
        <v>43.0</v>
      </c>
      <c r="B11190" s="26" t="s">
        <v>56428</v>
      </c>
      <c r="C11190" s="26" t="s">
        <v>56429</v>
      </c>
      <c r="D11190" s="27">
        <v>3501.0</v>
      </c>
      <c r="E11190" s="26" t="s">
        <v>23573</v>
      </c>
      <c r="F11190" s="26" t="s">
        <v>22149</v>
      </c>
      <c r="G11190" s="6" t="s">
        <v>56430</v>
      </c>
      <c r="H11190" s="25" t="s">
        <v>56431</v>
      </c>
      <c r="I11190" s="13" t="s">
        <v>56432</v>
      </c>
      <c r="J11190" s="5" t="s">
        <v>42</v>
      </c>
      <c r="K11190" s="4" t="s">
        <v>42</v>
      </c>
    </row>
    <row r="11191">
      <c r="A11191" s="4">
        <v>11137.0</v>
      </c>
      <c r="B11191" s="5" t="s">
        <v>56433</v>
      </c>
      <c r="C11191" s="5" t="s">
        <v>56434</v>
      </c>
      <c r="D11191" s="6" t="s">
        <v>24230</v>
      </c>
      <c r="E11191" s="5" t="s">
        <v>24231</v>
      </c>
      <c r="F11191" s="5" t="s">
        <v>22149</v>
      </c>
      <c r="G11191" s="12" t="s">
        <v>56435</v>
      </c>
      <c r="H11191" s="5" t="s">
        <v>56436</v>
      </c>
      <c r="I11191" s="8" t="s">
        <v>56437</v>
      </c>
      <c r="J11191" s="5" t="s">
        <v>42</v>
      </c>
      <c r="K11191" s="4" t="s">
        <v>42</v>
      </c>
    </row>
    <row r="11192">
      <c r="A11192" s="4">
        <v>11127.0</v>
      </c>
      <c r="B11192" s="5" t="s">
        <v>56438</v>
      </c>
      <c r="C11192" s="5" t="s">
        <v>56439</v>
      </c>
      <c r="D11192" s="6" t="s">
        <v>23579</v>
      </c>
      <c r="E11192" s="5" t="s">
        <v>23573</v>
      </c>
      <c r="F11192" s="5" t="s">
        <v>22149</v>
      </c>
      <c r="G11192" s="12" t="s">
        <v>56440</v>
      </c>
      <c r="H11192" s="7" t="s">
        <v>15578</v>
      </c>
      <c r="I11192" s="8" t="str">
        <f>LOWER(SUBSTITUTE(SUBSTITUTE(SUBSTITUTE(SUBSTITUTE(SUBSTITUTE(SUBSTITUTE(SUBSTITUTE(B11192,"S.L.",""),"SL",""),"S.A.",""),"SA","")," ",""),".",""),",",""))&amp;".com"</f>
        <v>marbella.com</v>
      </c>
      <c r="J11192" s="5" t="s">
        <v>42</v>
      </c>
      <c r="K11192" s="5" t="s">
        <v>1985</v>
      </c>
    </row>
    <row r="11193">
      <c r="A11193" s="26">
        <v>42.0</v>
      </c>
      <c r="B11193" s="26" t="s">
        <v>56441</v>
      </c>
      <c r="C11193" s="26" t="s">
        <v>56442</v>
      </c>
      <c r="D11193" s="27">
        <v>18151.0</v>
      </c>
      <c r="E11193" s="26" t="s">
        <v>28809</v>
      </c>
      <c r="F11193" s="26" t="s">
        <v>437</v>
      </c>
      <c r="G11193" s="6" t="s">
        <v>56443</v>
      </c>
      <c r="H11193" s="25" t="s">
        <v>55413</v>
      </c>
      <c r="I11193" s="13" t="s">
        <v>55414</v>
      </c>
      <c r="J11193" s="5" t="s">
        <v>42</v>
      </c>
      <c r="K11193" s="4" t="s">
        <v>42</v>
      </c>
    </row>
    <row r="11194">
      <c r="A11194" s="4">
        <v>41.0</v>
      </c>
      <c r="B11194" s="5" t="s">
        <v>56444</v>
      </c>
      <c r="C11194" s="5" t="s">
        <v>56445</v>
      </c>
      <c r="D11194" s="6" t="s">
        <v>28859</v>
      </c>
      <c r="E11194" s="5" t="s">
        <v>28802</v>
      </c>
      <c r="F11194" s="5" t="s">
        <v>437</v>
      </c>
      <c r="G11194" s="6" t="s">
        <v>56446</v>
      </c>
      <c r="H11194" s="5" t="s">
        <v>56447</v>
      </c>
      <c r="I11194" s="8" t="s">
        <v>56448</v>
      </c>
      <c r="J11194" s="5" t="s">
        <v>42</v>
      </c>
      <c r="K11194" s="4" t="s">
        <v>42</v>
      </c>
    </row>
    <row r="11195">
      <c r="A11195" s="4">
        <v>40.0</v>
      </c>
      <c r="B11195" s="5" t="s">
        <v>56449</v>
      </c>
      <c r="C11195" s="5" t="s">
        <v>56450</v>
      </c>
      <c r="D11195" s="6" t="s">
        <v>28752</v>
      </c>
      <c r="E11195" s="5" t="s">
        <v>437</v>
      </c>
      <c r="F11195" s="5" t="s">
        <v>437</v>
      </c>
      <c r="G11195" s="6" t="s">
        <v>56451</v>
      </c>
      <c r="H11195" s="5" t="s">
        <v>9865</v>
      </c>
      <c r="I11195" s="8" t="s">
        <v>56452</v>
      </c>
      <c r="J11195" s="5" t="s">
        <v>18</v>
      </c>
      <c r="K11195" s="5" t="s">
        <v>41248</v>
      </c>
    </row>
    <row r="11196">
      <c r="A11196" s="26">
        <v>39.0</v>
      </c>
      <c r="B11196" s="26" t="s">
        <v>56453</v>
      </c>
      <c r="C11196" s="26" t="s">
        <v>56454</v>
      </c>
      <c r="D11196" s="27">
        <v>18009.0</v>
      </c>
      <c r="E11196" s="26" t="s">
        <v>437</v>
      </c>
      <c r="F11196" s="26" t="s">
        <v>437</v>
      </c>
      <c r="G11196" s="6" t="s">
        <v>56455</v>
      </c>
      <c r="H11196" s="25" t="s">
        <v>56456</v>
      </c>
      <c r="I11196" s="13" t="s">
        <v>56457</v>
      </c>
      <c r="J11196" s="5" t="s">
        <v>42</v>
      </c>
      <c r="K11196" s="5" t="s">
        <v>74</v>
      </c>
    </row>
    <row r="11197">
      <c r="A11197" s="26">
        <v>38.0</v>
      </c>
      <c r="B11197" s="26" t="s">
        <v>32182</v>
      </c>
      <c r="C11197" s="26" t="s">
        <v>56458</v>
      </c>
      <c r="D11197" s="27">
        <v>14940.0</v>
      </c>
      <c r="E11197" s="26" t="s">
        <v>29845</v>
      </c>
      <c r="F11197" s="26" t="s">
        <v>29647</v>
      </c>
      <c r="G11197" s="6" t="s">
        <v>56459</v>
      </c>
      <c r="H11197" s="25" t="s">
        <v>56460</v>
      </c>
      <c r="I11197" s="13" t="s">
        <v>56461</v>
      </c>
      <c r="J11197" s="5" t="s">
        <v>18</v>
      </c>
      <c r="K11197" s="5" t="s">
        <v>19</v>
      </c>
    </row>
    <row r="11198">
      <c r="A11198" s="4">
        <v>37.0</v>
      </c>
      <c r="B11198" s="5" t="s">
        <v>56462</v>
      </c>
      <c r="C11198" s="5" t="s">
        <v>56463</v>
      </c>
      <c r="D11198" s="6" t="s">
        <v>56464</v>
      </c>
      <c r="E11198" s="5" t="s">
        <v>56465</v>
      </c>
      <c r="F11198" s="5" t="s">
        <v>29647</v>
      </c>
      <c r="G11198" s="6" t="s">
        <v>56466</v>
      </c>
      <c r="H11198" s="5" t="s">
        <v>56467</v>
      </c>
      <c r="I11198" s="8" t="s">
        <v>56468</v>
      </c>
      <c r="J11198" s="5" t="s">
        <v>18</v>
      </c>
      <c r="K11198" s="5" t="s">
        <v>35</v>
      </c>
    </row>
    <row r="11199">
      <c r="A11199" s="4">
        <v>36.0</v>
      </c>
      <c r="B11199" s="5" t="s">
        <v>56469</v>
      </c>
      <c r="C11199" s="5" t="s">
        <v>56470</v>
      </c>
      <c r="D11199" s="6" t="s">
        <v>31217</v>
      </c>
      <c r="E11199" s="5" t="s">
        <v>31218</v>
      </c>
      <c r="F11199" s="5" t="s">
        <v>30226</v>
      </c>
      <c r="G11199" s="6" t="s">
        <v>56471</v>
      </c>
      <c r="H11199" s="5" t="s">
        <v>56472</v>
      </c>
      <c r="I11199" s="8" t="s">
        <v>56473</v>
      </c>
      <c r="J11199" s="5" t="s">
        <v>18</v>
      </c>
      <c r="K11199" s="4" t="s">
        <v>42</v>
      </c>
    </row>
    <row r="11200">
      <c r="A11200" s="4">
        <v>35.0</v>
      </c>
      <c r="B11200" s="5" t="s">
        <v>56474</v>
      </c>
      <c r="C11200" s="5" t="s">
        <v>56475</v>
      </c>
      <c r="D11200" s="6" t="s">
        <v>30894</v>
      </c>
      <c r="E11200" s="5" t="s">
        <v>30895</v>
      </c>
      <c r="F11200" s="5" t="s">
        <v>30226</v>
      </c>
      <c r="G11200" s="6" t="s">
        <v>56476</v>
      </c>
      <c r="H11200" s="5" t="s">
        <v>56477</v>
      </c>
      <c r="I11200" s="8" t="s">
        <v>16938</v>
      </c>
      <c r="J11200" s="5" t="s">
        <v>51</v>
      </c>
      <c r="K11200" s="5" t="s">
        <v>52015</v>
      </c>
    </row>
    <row r="11201">
      <c r="A11201" s="4">
        <v>34.0</v>
      </c>
      <c r="B11201" s="5" t="s">
        <v>56478</v>
      </c>
      <c r="C11201" s="5" t="s">
        <v>56479</v>
      </c>
      <c r="D11201" s="6" t="s">
        <v>30271</v>
      </c>
      <c r="E11201" s="5" t="s">
        <v>30272</v>
      </c>
      <c r="F11201" s="5" t="s">
        <v>30226</v>
      </c>
      <c r="G11201" s="6" t="s">
        <v>56480</v>
      </c>
      <c r="H11201" s="5" t="s">
        <v>56481</v>
      </c>
      <c r="I11201" s="8" t="s">
        <v>56482</v>
      </c>
      <c r="J11201" s="5" t="s">
        <v>18</v>
      </c>
      <c r="K11201" s="4" t="s">
        <v>42</v>
      </c>
    </row>
    <row r="11202">
      <c r="A11202" s="26">
        <v>33.0</v>
      </c>
      <c r="B11202" s="26" t="s">
        <v>56483</v>
      </c>
      <c r="C11202" s="26" t="s">
        <v>56484</v>
      </c>
      <c r="D11202" s="27">
        <v>11207.0</v>
      </c>
      <c r="E11202" s="26" t="s">
        <v>30662</v>
      </c>
      <c r="F11202" s="26" t="s">
        <v>30226</v>
      </c>
      <c r="G11202" s="6" t="s">
        <v>56485</v>
      </c>
      <c r="H11202" s="25" t="s">
        <v>56486</v>
      </c>
      <c r="I11202" s="13" t="s">
        <v>56487</v>
      </c>
      <c r="J11202" s="5" t="s">
        <v>93</v>
      </c>
      <c r="K11202" s="5" t="s">
        <v>12282</v>
      </c>
    </row>
    <row r="11203">
      <c r="A11203" s="26">
        <v>32.0</v>
      </c>
      <c r="B11203" s="26" t="s">
        <v>56488</v>
      </c>
      <c r="C11203" s="26" t="s">
        <v>56489</v>
      </c>
      <c r="D11203" s="27">
        <v>11370.0</v>
      </c>
      <c r="E11203" s="26" t="s">
        <v>30646</v>
      </c>
      <c r="F11203" s="26" t="s">
        <v>30226</v>
      </c>
      <c r="G11203" s="6" t="s">
        <v>56490</v>
      </c>
      <c r="H11203" s="25" t="s">
        <v>56491</v>
      </c>
      <c r="I11203" s="15" t="s">
        <v>56492</v>
      </c>
      <c r="J11203" s="5" t="s">
        <v>18</v>
      </c>
      <c r="K11203" s="5" t="s">
        <v>764</v>
      </c>
    </row>
    <row r="11204">
      <c r="A11204" s="4">
        <v>31.0</v>
      </c>
      <c r="B11204" s="5" t="s">
        <v>56493</v>
      </c>
      <c r="C11204" s="5" t="s">
        <v>56494</v>
      </c>
      <c r="D11204" s="6" t="s">
        <v>31361</v>
      </c>
      <c r="E11204" s="5" t="s">
        <v>30226</v>
      </c>
      <c r="F11204" s="5" t="s">
        <v>30226</v>
      </c>
      <c r="G11204" s="6" t="s">
        <v>56495</v>
      </c>
      <c r="H11204" s="5" t="s">
        <v>56496</v>
      </c>
      <c r="I11204" s="8" t="s">
        <v>56497</v>
      </c>
      <c r="J11204" s="5" t="s">
        <v>18</v>
      </c>
      <c r="K11204" s="5" t="s">
        <v>280</v>
      </c>
    </row>
    <row r="11205">
      <c r="A11205" s="26">
        <v>30.0</v>
      </c>
      <c r="B11205" s="26" t="s">
        <v>56498</v>
      </c>
      <c r="C11205" s="26" t="s">
        <v>56499</v>
      </c>
      <c r="D11205" s="27">
        <v>11002.0</v>
      </c>
      <c r="E11205" s="26" t="s">
        <v>30226</v>
      </c>
      <c r="F11205" s="26" t="s">
        <v>30226</v>
      </c>
      <c r="G11205" s="6" t="s">
        <v>56500</v>
      </c>
      <c r="H11205" s="25" t="s">
        <v>56501</v>
      </c>
      <c r="I11205" s="15" t="s">
        <v>56502</v>
      </c>
      <c r="J11205" s="5" t="s">
        <v>42</v>
      </c>
      <c r="K11205" s="4" t="s">
        <v>42</v>
      </c>
    </row>
    <row r="11206">
      <c r="A11206" s="4">
        <v>29.0</v>
      </c>
      <c r="B11206" s="5" t="s">
        <v>56503</v>
      </c>
      <c r="C11206" s="5" t="s">
        <v>56504</v>
      </c>
      <c r="D11206" s="6" t="s">
        <v>30743</v>
      </c>
      <c r="E11206" s="5" t="s">
        <v>30662</v>
      </c>
      <c r="F11206" s="5" t="s">
        <v>30226</v>
      </c>
      <c r="G11206" s="6" t="s">
        <v>56505</v>
      </c>
      <c r="H11206" s="5" t="s">
        <v>56506</v>
      </c>
      <c r="I11206" s="8" t="s">
        <v>56507</v>
      </c>
      <c r="J11206" s="5" t="s">
        <v>18</v>
      </c>
      <c r="K11206" s="5" t="s">
        <v>553</v>
      </c>
    </row>
    <row r="11207">
      <c r="A11207" s="26">
        <v>28.0</v>
      </c>
      <c r="B11207" s="26" t="s">
        <v>56508</v>
      </c>
      <c r="C11207" s="26" t="s">
        <v>56509</v>
      </c>
      <c r="D11207" s="27">
        <v>11660.0</v>
      </c>
      <c r="E11207" s="26" t="s">
        <v>30431</v>
      </c>
      <c r="F11207" s="26" t="s">
        <v>30226</v>
      </c>
      <c r="G11207" s="6" t="s">
        <v>56510</v>
      </c>
      <c r="H11207" s="25" t="s">
        <v>56511</v>
      </c>
      <c r="I11207" s="13" t="s">
        <v>56512</v>
      </c>
      <c r="J11207" s="5" t="s">
        <v>108</v>
      </c>
      <c r="K11207" s="4" t="s">
        <v>42</v>
      </c>
    </row>
    <row r="11208">
      <c r="A11208" s="4">
        <v>27.0</v>
      </c>
      <c r="B11208" s="5" t="s">
        <v>56513</v>
      </c>
      <c r="C11208" s="5" t="s">
        <v>56514</v>
      </c>
      <c r="D11208" s="6" t="s">
        <v>56515</v>
      </c>
      <c r="E11208" s="5" t="s">
        <v>56516</v>
      </c>
      <c r="F11208" s="5" t="s">
        <v>30226</v>
      </c>
      <c r="G11208" s="6" t="s">
        <v>56517</v>
      </c>
      <c r="H11208" s="5" t="s">
        <v>56518</v>
      </c>
      <c r="I11208" s="8" t="s">
        <v>56519</v>
      </c>
      <c r="J11208" s="5" t="s">
        <v>42</v>
      </c>
      <c r="K11208" s="4" t="s">
        <v>42</v>
      </c>
    </row>
    <row r="11209">
      <c r="A11209" s="4">
        <v>11478.0</v>
      </c>
      <c r="B11209" s="5" t="s">
        <v>56520</v>
      </c>
      <c r="C11209" s="5" t="s">
        <v>56521</v>
      </c>
      <c r="D11209" s="6" t="s">
        <v>30936</v>
      </c>
      <c r="E11209" s="5" t="s">
        <v>30913</v>
      </c>
      <c r="F11209" s="5" t="s">
        <v>30226</v>
      </c>
      <c r="G11209" s="12" t="s">
        <v>56522</v>
      </c>
      <c r="H11209" s="5" t="s">
        <v>56523</v>
      </c>
      <c r="I11209" s="8" t="s">
        <v>56524</v>
      </c>
      <c r="J11209" s="5" t="s">
        <v>108</v>
      </c>
      <c r="K11209" s="5" t="s">
        <v>721</v>
      </c>
    </row>
    <row r="11210">
      <c r="A11210" s="4">
        <v>11459.0</v>
      </c>
      <c r="B11210" s="5" t="s">
        <v>56525</v>
      </c>
      <c r="C11210" s="5" t="s">
        <v>56526</v>
      </c>
      <c r="D11210" s="6" t="s">
        <v>31217</v>
      </c>
      <c r="E11210" s="5" t="s">
        <v>31218</v>
      </c>
      <c r="F11210" s="5" t="s">
        <v>30226</v>
      </c>
      <c r="G11210" s="12" t="s">
        <v>56527</v>
      </c>
      <c r="H11210" s="7" t="s">
        <v>56528</v>
      </c>
      <c r="I11210" s="11" t="s">
        <v>56529</v>
      </c>
      <c r="J11210" s="5" t="s">
        <v>18</v>
      </c>
      <c r="K11210" s="4" t="s">
        <v>42</v>
      </c>
    </row>
    <row r="11211">
      <c r="A11211" s="4">
        <v>26.0</v>
      </c>
      <c r="B11211" s="5" t="s">
        <v>56530</v>
      </c>
      <c r="C11211" s="5" t="s">
        <v>56531</v>
      </c>
      <c r="D11211" s="6" t="s">
        <v>31843</v>
      </c>
      <c r="E11211" s="5" t="s">
        <v>31844</v>
      </c>
      <c r="F11211" s="5" t="s">
        <v>26794</v>
      </c>
      <c r="G11211" s="6" t="s">
        <v>56532</v>
      </c>
      <c r="H11211" s="5" t="s">
        <v>56533</v>
      </c>
      <c r="I11211" s="8" t="s">
        <v>56534</v>
      </c>
      <c r="J11211" s="5" t="s">
        <v>42</v>
      </c>
      <c r="K11211" s="5" t="s">
        <v>184</v>
      </c>
    </row>
    <row r="11212">
      <c r="A11212" s="4">
        <v>25.0</v>
      </c>
      <c r="B11212" s="5" t="s">
        <v>56535</v>
      </c>
      <c r="C11212" s="5" t="s">
        <v>56536</v>
      </c>
      <c r="D11212" s="6" t="s">
        <v>31674</v>
      </c>
      <c r="E11212" s="5" t="s">
        <v>31675</v>
      </c>
      <c r="F11212" s="5" t="s">
        <v>26794</v>
      </c>
      <c r="G11212" s="6" t="s">
        <v>56537</v>
      </c>
      <c r="H11212" s="5" t="s">
        <v>56538</v>
      </c>
      <c r="I11212" s="8" t="s">
        <v>56539</v>
      </c>
      <c r="J11212" s="5" t="s">
        <v>93</v>
      </c>
      <c r="K11212" s="4" t="s">
        <v>42</v>
      </c>
    </row>
    <row r="11213">
      <c r="A11213" s="4">
        <v>24.0</v>
      </c>
      <c r="B11213" s="5" t="s">
        <v>56540</v>
      </c>
      <c r="C11213" s="5" t="s">
        <v>56541</v>
      </c>
      <c r="D11213" s="6" t="s">
        <v>31908</v>
      </c>
      <c r="E11213" s="5" t="s">
        <v>26794</v>
      </c>
      <c r="F11213" s="5" t="s">
        <v>26794</v>
      </c>
      <c r="G11213" s="6" t="s">
        <v>56542</v>
      </c>
      <c r="H11213" s="5" t="s">
        <v>56543</v>
      </c>
      <c r="I11213" s="8" t="s">
        <v>56544</v>
      </c>
      <c r="J11213" s="5" t="s">
        <v>42</v>
      </c>
      <c r="K11213" s="4" t="s">
        <v>42</v>
      </c>
    </row>
    <row r="11214">
      <c r="A11214" s="4">
        <v>12262.0</v>
      </c>
      <c r="B11214" s="5" t="s">
        <v>56545</v>
      </c>
      <c r="C11214" s="5" t="s">
        <v>56546</v>
      </c>
      <c r="D11214" s="6" t="s">
        <v>26793</v>
      </c>
      <c r="E11214" s="5" t="s">
        <v>26794</v>
      </c>
      <c r="F11214" s="5" t="s">
        <v>26794</v>
      </c>
      <c r="G11214" s="12" t="s">
        <v>56547</v>
      </c>
      <c r="H11214" s="5" t="s">
        <v>56548</v>
      </c>
      <c r="I11214" s="8" t="s">
        <v>56549</v>
      </c>
      <c r="J11214" s="5" t="s">
        <v>42</v>
      </c>
      <c r="K11214" s="5" t="s">
        <v>782</v>
      </c>
    </row>
    <row r="11215">
      <c r="A11215" s="4">
        <v>23.0</v>
      </c>
      <c r="B11215" s="5" t="s">
        <v>56550</v>
      </c>
      <c r="C11215" s="5" t="s">
        <v>56551</v>
      </c>
      <c r="D11215" s="6" t="s">
        <v>56552</v>
      </c>
      <c r="E11215" s="5" t="s">
        <v>56553</v>
      </c>
      <c r="F11215" s="5" t="s">
        <v>26794</v>
      </c>
      <c r="G11215" s="6" t="s">
        <v>56554</v>
      </c>
      <c r="H11215" s="5" t="s">
        <v>56555</v>
      </c>
      <c r="I11215" s="8" t="s">
        <v>56556</v>
      </c>
      <c r="J11215" s="5" t="s">
        <v>42</v>
      </c>
      <c r="K11215" s="5" t="s">
        <v>782</v>
      </c>
    </row>
    <row r="11216">
      <c r="A11216" s="26">
        <v>22.0</v>
      </c>
      <c r="B11216" s="26" t="s">
        <v>56557</v>
      </c>
      <c r="C11216" s="26" t="s">
        <v>56558</v>
      </c>
      <c r="D11216" s="27">
        <v>31010.0</v>
      </c>
      <c r="E11216" s="26" t="s">
        <v>36875</v>
      </c>
      <c r="F11216" s="26" t="s">
        <v>36876</v>
      </c>
      <c r="G11216" s="6" t="s">
        <v>56559</v>
      </c>
      <c r="H11216" s="25" t="s">
        <v>56560</v>
      </c>
      <c r="I11216" s="15" t="s">
        <v>56561</v>
      </c>
      <c r="J11216" s="5" t="s">
        <v>18</v>
      </c>
      <c r="K11216" s="5" t="s">
        <v>35</v>
      </c>
    </row>
    <row r="11217">
      <c r="A11217" s="4">
        <v>11984.0</v>
      </c>
      <c r="B11217" s="5" t="s">
        <v>56562</v>
      </c>
      <c r="C11217" s="5" t="s">
        <v>56563</v>
      </c>
      <c r="D11217" s="6" t="s">
        <v>39759</v>
      </c>
      <c r="E11217" s="5" t="s">
        <v>24249</v>
      </c>
      <c r="F11217" s="5" t="s">
        <v>24249</v>
      </c>
      <c r="G11217" s="12" t="s">
        <v>56564</v>
      </c>
      <c r="H11217" s="5" t="s">
        <v>56565</v>
      </c>
      <c r="I11217" s="11" t="s">
        <v>56566</v>
      </c>
      <c r="J11217" s="5" t="s">
        <v>42</v>
      </c>
      <c r="K11217" s="4" t="s">
        <v>42</v>
      </c>
    </row>
    <row r="11218">
      <c r="A11218" s="26">
        <v>21.0</v>
      </c>
      <c r="B11218" s="26" t="s">
        <v>56567</v>
      </c>
      <c r="C11218" s="26" t="s">
        <v>56568</v>
      </c>
      <c r="D11218" s="27">
        <v>20004.0</v>
      </c>
      <c r="E11218" s="26" t="s">
        <v>39260</v>
      </c>
      <c r="F11218" s="26" t="s">
        <v>39261</v>
      </c>
      <c r="G11218" s="6" t="s">
        <v>56569</v>
      </c>
      <c r="H11218" s="25" t="s">
        <v>56570</v>
      </c>
      <c r="I11218" s="13" t="s">
        <v>35277</v>
      </c>
      <c r="J11218" s="5" t="s">
        <v>42</v>
      </c>
      <c r="K11218" s="4" t="s">
        <v>42</v>
      </c>
    </row>
    <row r="11219">
      <c r="A11219" s="4">
        <v>20.0</v>
      </c>
      <c r="B11219" s="5" t="s">
        <v>56571</v>
      </c>
      <c r="C11219" s="5" t="s">
        <v>56572</v>
      </c>
      <c r="D11219" s="6" t="s">
        <v>39259</v>
      </c>
      <c r="E11219" s="5" t="s">
        <v>39260</v>
      </c>
      <c r="F11219" s="5" t="s">
        <v>39261</v>
      </c>
      <c r="G11219" s="6" t="s">
        <v>56573</v>
      </c>
      <c r="H11219" s="5" t="s">
        <v>56574</v>
      </c>
      <c r="I11219" s="8" t="s">
        <v>56575</v>
      </c>
      <c r="J11219" s="5" t="s">
        <v>108</v>
      </c>
      <c r="K11219" s="4" t="s">
        <v>42</v>
      </c>
    </row>
    <row r="11220">
      <c r="A11220" s="26">
        <v>19.0</v>
      </c>
      <c r="B11220" s="26" t="s">
        <v>56576</v>
      </c>
      <c r="C11220" s="26" t="s">
        <v>56577</v>
      </c>
      <c r="D11220" s="27">
        <v>20115.0</v>
      </c>
      <c r="E11220" s="26" t="s">
        <v>56578</v>
      </c>
      <c r="F11220" s="26" t="s">
        <v>39261</v>
      </c>
      <c r="G11220" s="6" t="s">
        <v>56579</v>
      </c>
      <c r="H11220" s="25" t="s">
        <v>56580</v>
      </c>
      <c r="I11220" s="25" t="s">
        <v>56581</v>
      </c>
      <c r="J11220" s="5" t="s">
        <v>18</v>
      </c>
      <c r="K11220" s="5" t="s">
        <v>280</v>
      </c>
    </row>
    <row r="11221">
      <c r="A11221" s="26">
        <v>18.0</v>
      </c>
      <c r="B11221" s="26" t="s">
        <v>56582</v>
      </c>
      <c r="C11221" s="26" t="s">
        <v>56583</v>
      </c>
      <c r="D11221" s="27">
        <v>20009.0</v>
      </c>
      <c r="E11221" s="26" t="s">
        <v>39260</v>
      </c>
      <c r="F11221" s="26" t="s">
        <v>39261</v>
      </c>
      <c r="G11221" s="6" t="s">
        <v>56584</v>
      </c>
      <c r="H11221" s="25" t="s">
        <v>56585</v>
      </c>
      <c r="I11221" s="13" t="s">
        <v>56586</v>
      </c>
      <c r="J11221" s="5" t="s">
        <v>51</v>
      </c>
      <c r="K11221" s="4" t="s">
        <v>42</v>
      </c>
    </row>
    <row r="11222">
      <c r="A11222" s="4">
        <v>17.0</v>
      </c>
      <c r="B11222" s="5" t="s">
        <v>56587</v>
      </c>
      <c r="C11222" s="5" t="s">
        <v>56588</v>
      </c>
      <c r="D11222" s="6" t="s">
        <v>46609</v>
      </c>
      <c r="E11222" s="5" t="s">
        <v>46138</v>
      </c>
      <c r="F11222" s="5" t="s">
        <v>3120</v>
      </c>
      <c r="G11222" s="6" t="s">
        <v>56589</v>
      </c>
      <c r="H11222" s="5" t="s">
        <v>56590</v>
      </c>
      <c r="I11222" s="8" t="s">
        <v>46039</v>
      </c>
      <c r="J11222" s="5" t="s">
        <v>42</v>
      </c>
      <c r="K11222" s="4" t="s">
        <v>42</v>
      </c>
    </row>
    <row r="11223">
      <c r="A11223" s="26">
        <v>16.0</v>
      </c>
      <c r="B11223" s="26" t="s">
        <v>56591</v>
      </c>
      <c r="C11223" s="26" t="s">
        <v>56592</v>
      </c>
      <c r="D11223" s="27">
        <v>35014.0</v>
      </c>
      <c r="E11223" s="26" t="s">
        <v>3119</v>
      </c>
      <c r="F11223" s="26" t="s">
        <v>3120</v>
      </c>
      <c r="G11223" s="6" t="s">
        <v>56593</v>
      </c>
      <c r="H11223" s="25" t="s">
        <v>56594</v>
      </c>
      <c r="I11223" s="13" t="s">
        <v>56595</v>
      </c>
      <c r="J11223" s="5" t="s">
        <v>42</v>
      </c>
      <c r="K11223" s="4" t="s">
        <v>42</v>
      </c>
    </row>
    <row r="11224">
      <c r="A11224" s="4">
        <v>15.0</v>
      </c>
      <c r="B11224" s="5" t="s">
        <v>35583</v>
      </c>
      <c r="C11224" s="5" t="s">
        <v>56596</v>
      </c>
      <c r="D11224" s="6" t="s">
        <v>47406</v>
      </c>
      <c r="E11224" s="5" t="s">
        <v>3119</v>
      </c>
      <c r="F11224" s="5" t="s">
        <v>3120</v>
      </c>
      <c r="G11224" s="6" t="s">
        <v>56597</v>
      </c>
      <c r="H11224" s="5" t="s">
        <v>56598</v>
      </c>
      <c r="I11224" s="8" t="s">
        <v>56599</v>
      </c>
      <c r="J11224" s="5" t="s">
        <v>93</v>
      </c>
      <c r="K11224" s="5" t="s">
        <v>464</v>
      </c>
    </row>
    <row r="11225">
      <c r="A11225" s="4">
        <v>14.0</v>
      </c>
      <c r="B11225" s="5" t="s">
        <v>56600</v>
      </c>
      <c r="C11225" s="5" t="s">
        <v>56601</v>
      </c>
      <c r="D11225" s="6" t="s">
        <v>47400</v>
      </c>
      <c r="E11225" s="5" t="s">
        <v>3119</v>
      </c>
      <c r="F11225" s="5" t="s">
        <v>3120</v>
      </c>
      <c r="G11225" s="6" t="s">
        <v>56602</v>
      </c>
      <c r="H11225" s="5" t="s">
        <v>56603</v>
      </c>
      <c r="I11225" s="8" t="s">
        <v>56604</v>
      </c>
      <c r="J11225" s="5" t="s">
        <v>18</v>
      </c>
      <c r="K11225" s="5" t="s">
        <v>184</v>
      </c>
    </row>
    <row r="11226">
      <c r="A11226" s="4">
        <v>13.0</v>
      </c>
      <c r="B11226" s="5" t="s">
        <v>56605</v>
      </c>
      <c r="C11226" s="5" t="s">
        <v>56606</v>
      </c>
      <c r="D11226" s="6" t="s">
        <v>45921</v>
      </c>
      <c r="E11226" s="5" t="s">
        <v>45922</v>
      </c>
      <c r="F11226" s="5" t="s">
        <v>3120</v>
      </c>
      <c r="G11226" s="6" t="s">
        <v>56607</v>
      </c>
      <c r="H11226" s="5" t="s">
        <v>56608</v>
      </c>
      <c r="I11226" s="11" t="s">
        <v>56609</v>
      </c>
      <c r="J11226" s="5" t="s">
        <v>42</v>
      </c>
      <c r="K11226" s="4" t="s">
        <v>42</v>
      </c>
    </row>
    <row r="11227">
      <c r="A11227" s="26">
        <v>12.0</v>
      </c>
      <c r="B11227" s="26" t="s">
        <v>56610</v>
      </c>
      <c r="C11227" s="26" t="s">
        <v>50774</v>
      </c>
      <c r="D11227" s="27">
        <v>35626.0</v>
      </c>
      <c r="E11227" s="26" t="s">
        <v>45990</v>
      </c>
      <c r="F11227" s="26" t="s">
        <v>3120</v>
      </c>
      <c r="G11227" s="6" t="s">
        <v>56611</v>
      </c>
      <c r="H11227" s="25" t="s">
        <v>56612</v>
      </c>
      <c r="I11227" s="15" t="s">
        <v>56613</v>
      </c>
      <c r="J11227" s="5" t="s">
        <v>93</v>
      </c>
      <c r="K11227" s="4" t="s">
        <v>42</v>
      </c>
    </row>
    <row r="11228">
      <c r="A11228" s="4">
        <v>11.0</v>
      </c>
      <c r="B11228" s="5" t="s">
        <v>56614</v>
      </c>
      <c r="C11228" s="5" t="s">
        <v>56615</v>
      </c>
      <c r="D11228" s="6" t="s">
        <v>46164</v>
      </c>
      <c r="E11228" s="5" t="s">
        <v>46138</v>
      </c>
      <c r="F11228" s="5" t="s">
        <v>3120</v>
      </c>
      <c r="G11228" s="6" t="s">
        <v>56616</v>
      </c>
      <c r="H11228" s="5" t="s">
        <v>56617</v>
      </c>
      <c r="I11228" s="8" t="s">
        <v>56618</v>
      </c>
      <c r="J11228" s="5" t="s">
        <v>51</v>
      </c>
      <c r="K11228" s="5" t="s">
        <v>10086</v>
      </c>
    </row>
    <row r="11229">
      <c r="A11229" s="4">
        <v>10.0</v>
      </c>
      <c r="B11229" s="5" t="s">
        <v>56619</v>
      </c>
      <c r="C11229" s="5" t="s">
        <v>56620</v>
      </c>
      <c r="D11229" s="6" t="s">
        <v>56621</v>
      </c>
      <c r="E11229" s="5" t="s">
        <v>3119</v>
      </c>
      <c r="F11229" s="5" t="s">
        <v>3120</v>
      </c>
      <c r="G11229" s="6" t="s">
        <v>56622</v>
      </c>
      <c r="H11229" s="5" t="s">
        <v>56623</v>
      </c>
      <c r="I11229" s="9" t="s">
        <v>56624</v>
      </c>
      <c r="J11229" s="5" t="s">
        <v>93</v>
      </c>
      <c r="K11229" s="4" t="s">
        <v>42</v>
      </c>
    </row>
    <row r="11230">
      <c r="A11230" s="4">
        <v>11866.0</v>
      </c>
      <c r="B11230" s="5" t="s">
        <v>56625</v>
      </c>
      <c r="C11230" s="5" t="s">
        <v>56626</v>
      </c>
      <c r="D11230" s="6" t="s">
        <v>47406</v>
      </c>
      <c r="E11230" s="5" t="s">
        <v>3119</v>
      </c>
      <c r="F11230" s="5" t="s">
        <v>3120</v>
      </c>
      <c r="G11230" s="12" t="s">
        <v>56627</v>
      </c>
      <c r="H11230" s="5" t="s">
        <v>56628</v>
      </c>
      <c r="I11230" s="8" t="s">
        <v>56629</v>
      </c>
      <c r="J11230" s="5" t="s">
        <v>93</v>
      </c>
      <c r="K11230" s="4" t="s">
        <v>42</v>
      </c>
    </row>
    <row r="11231">
      <c r="A11231" s="4">
        <v>9.0</v>
      </c>
      <c r="B11231" s="5" t="s">
        <v>56630</v>
      </c>
      <c r="C11231" s="5" t="s">
        <v>56631</v>
      </c>
      <c r="D11231" s="6" t="s">
        <v>51492</v>
      </c>
      <c r="E11231" s="5" t="s">
        <v>51493</v>
      </c>
      <c r="F11231" s="5" t="s">
        <v>16051</v>
      </c>
      <c r="G11231" s="6" t="s">
        <v>56632</v>
      </c>
      <c r="H11231" s="5" t="s">
        <v>56633</v>
      </c>
      <c r="I11231" s="8" t="s">
        <v>56634</v>
      </c>
      <c r="J11231" s="5" t="s">
        <v>108</v>
      </c>
      <c r="K11231" s="4" t="s">
        <v>42</v>
      </c>
    </row>
    <row r="11232">
      <c r="A11232" s="26">
        <v>8.0</v>
      </c>
      <c r="B11232" s="26" t="s">
        <v>56635</v>
      </c>
      <c r="C11232" s="26" t="s">
        <v>56636</v>
      </c>
      <c r="D11232" s="27">
        <v>38500.0</v>
      </c>
      <c r="E11232" s="26" t="s">
        <v>51429</v>
      </c>
      <c r="F11232" s="26" t="s">
        <v>16051</v>
      </c>
      <c r="G11232" s="6" t="s">
        <v>56637</v>
      </c>
      <c r="H11232" s="25" t="s">
        <v>56638</v>
      </c>
      <c r="I11232" s="15" t="s">
        <v>56639</v>
      </c>
      <c r="J11232" s="5" t="s">
        <v>18</v>
      </c>
      <c r="K11232" s="5" t="s">
        <v>233</v>
      </c>
    </row>
    <row r="11233">
      <c r="A11233" s="26">
        <v>7.0</v>
      </c>
      <c r="B11233" s="26" t="s">
        <v>56640</v>
      </c>
      <c r="C11233" s="26" t="s">
        <v>56641</v>
      </c>
      <c r="D11233" s="27">
        <v>38611.0</v>
      </c>
      <c r="E11233" s="26" t="s">
        <v>50857</v>
      </c>
      <c r="F11233" s="26" t="s">
        <v>16051</v>
      </c>
      <c r="G11233" s="6" t="s">
        <v>56642</v>
      </c>
      <c r="H11233" s="25" t="s">
        <v>56643</v>
      </c>
      <c r="I11233" s="15" t="s">
        <v>56644</v>
      </c>
      <c r="J11233" s="5" t="s">
        <v>108</v>
      </c>
      <c r="K11233" s="5" t="s">
        <v>7591</v>
      </c>
    </row>
    <row r="11234">
      <c r="A11234" s="4">
        <v>6.0</v>
      </c>
      <c r="B11234" s="5" t="s">
        <v>56645</v>
      </c>
      <c r="C11234" s="5" t="s">
        <v>56646</v>
      </c>
      <c r="D11234" s="6" t="s">
        <v>50448</v>
      </c>
      <c r="E11234" s="5" t="s">
        <v>42748</v>
      </c>
      <c r="F11234" s="5" t="s">
        <v>16051</v>
      </c>
      <c r="G11234" s="6" t="s">
        <v>56647</v>
      </c>
      <c r="H11234" s="5" t="s">
        <v>56648</v>
      </c>
      <c r="I11234" s="8" t="s">
        <v>10039</v>
      </c>
      <c r="J11234" s="5" t="s">
        <v>18</v>
      </c>
      <c r="K11234" s="5" t="s">
        <v>13817</v>
      </c>
    </row>
    <row r="11235">
      <c r="A11235" s="4">
        <v>5.0</v>
      </c>
      <c r="B11235" s="5" t="s">
        <v>56649</v>
      </c>
      <c r="C11235" s="5" t="s">
        <v>56650</v>
      </c>
      <c r="D11235" s="6" t="s">
        <v>55897</v>
      </c>
      <c r="E11235" s="5" t="s">
        <v>50512</v>
      </c>
      <c r="F11235" s="5" t="s">
        <v>16051</v>
      </c>
      <c r="G11235" s="6" t="s">
        <v>56651</v>
      </c>
      <c r="H11235" s="5" t="s">
        <v>56652</v>
      </c>
      <c r="I11235" s="9" t="s">
        <v>56653</v>
      </c>
      <c r="J11235" s="5" t="s">
        <v>51</v>
      </c>
      <c r="K11235" s="5" t="s">
        <v>1495</v>
      </c>
    </row>
    <row r="11236">
      <c r="A11236" s="4">
        <v>4.0</v>
      </c>
      <c r="B11236" s="5" t="s">
        <v>56654</v>
      </c>
      <c r="C11236" s="5" t="s">
        <v>56655</v>
      </c>
      <c r="D11236" s="6" t="s">
        <v>42747</v>
      </c>
      <c r="E11236" s="5" t="s">
        <v>16050</v>
      </c>
      <c r="F11236" s="5" t="s">
        <v>16051</v>
      </c>
      <c r="G11236" s="6" t="s">
        <v>56656</v>
      </c>
      <c r="H11236" s="5" t="s">
        <v>56657</v>
      </c>
      <c r="I11236" s="8" t="s">
        <v>56658</v>
      </c>
      <c r="J11236" s="5" t="s">
        <v>51</v>
      </c>
      <c r="K11236" s="4" t="s">
        <v>42</v>
      </c>
    </row>
    <row r="11237">
      <c r="A11237" s="4">
        <v>3.0</v>
      </c>
      <c r="B11237" s="5" t="s">
        <v>56659</v>
      </c>
      <c r="C11237" s="5" t="s">
        <v>56660</v>
      </c>
      <c r="D11237" s="6" t="s">
        <v>31876</v>
      </c>
      <c r="E11237" s="5" t="s">
        <v>26794</v>
      </c>
      <c r="F11237" s="5" t="s">
        <v>26794</v>
      </c>
      <c r="G11237" s="6" t="s">
        <v>56661</v>
      </c>
      <c r="H11237" s="5" t="s">
        <v>56662</v>
      </c>
      <c r="I11237" s="8" t="s">
        <v>56663</v>
      </c>
      <c r="J11237" s="5" t="s">
        <v>93</v>
      </c>
      <c r="K11237" s="5" t="s">
        <v>19</v>
      </c>
    </row>
    <row r="11238">
      <c r="A11238" s="4">
        <v>11475.0</v>
      </c>
      <c r="B11238" s="5" t="s">
        <v>56664</v>
      </c>
      <c r="C11238" s="5" t="s">
        <v>56665</v>
      </c>
      <c r="D11238" s="6" t="s">
        <v>30418</v>
      </c>
      <c r="E11238" s="5" t="s">
        <v>30240</v>
      </c>
      <c r="F11238" s="5" t="s">
        <v>30226</v>
      </c>
      <c r="G11238" s="12" t="s">
        <v>56666</v>
      </c>
      <c r="H11238" s="5" t="s">
        <v>56667</v>
      </c>
      <c r="I11238" s="8" t="s">
        <v>56668</v>
      </c>
      <c r="J11238" s="5" t="s">
        <v>108</v>
      </c>
      <c r="K11238" s="5" t="s">
        <v>233</v>
      </c>
    </row>
    <row r="11239">
      <c r="A11239" s="4">
        <v>11776.0</v>
      </c>
      <c r="B11239" s="5" t="s">
        <v>56669</v>
      </c>
      <c r="C11239" s="5" t="s">
        <v>56670</v>
      </c>
      <c r="D11239" s="6" t="s">
        <v>17421</v>
      </c>
      <c r="E11239" s="5" t="s">
        <v>17422</v>
      </c>
      <c r="F11239" s="5" t="s">
        <v>15938</v>
      </c>
      <c r="G11239" s="12" t="s">
        <v>56671</v>
      </c>
      <c r="H11239" s="5" t="s">
        <v>56672</v>
      </c>
      <c r="I11239" s="8" t="s">
        <v>56673</v>
      </c>
      <c r="J11239" s="5" t="s">
        <v>93</v>
      </c>
      <c r="K11239" s="5" t="s">
        <v>782</v>
      </c>
    </row>
    <row r="11240">
      <c r="A11240" s="4">
        <v>11187.0</v>
      </c>
      <c r="B11240" s="5" t="s">
        <v>56674</v>
      </c>
      <c r="C11240" s="5" t="s">
        <v>56675</v>
      </c>
      <c r="D11240" s="6" t="s">
        <v>36097</v>
      </c>
      <c r="E11240" s="5" t="s">
        <v>36012</v>
      </c>
      <c r="F11240" s="5" t="s">
        <v>29618</v>
      </c>
      <c r="G11240" s="12" t="s">
        <v>56676</v>
      </c>
      <c r="H11240" s="4" t="s">
        <v>56677</v>
      </c>
      <c r="I11240" s="8" t="s">
        <v>56678</v>
      </c>
      <c r="J11240" s="5" t="s">
        <v>42</v>
      </c>
      <c r="K11240" s="5" t="s">
        <v>152</v>
      </c>
    </row>
    <row r="11241">
      <c r="A11241" s="4">
        <v>11716.0</v>
      </c>
      <c r="B11241" s="5" t="s">
        <v>56679</v>
      </c>
      <c r="C11241" s="5" t="s">
        <v>56680</v>
      </c>
      <c r="D11241" s="6" t="s">
        <v>16765</v>
      </c>
      <c r="E11241" s="5" t="s">
        <v>16766</v>
      </c>
      <c r="F11241" s="5" t="s">
        <v>15938</v>
      </c>
      <c r="G11241" s="12" t="s">
        <v>56681</v>
      </c>
      <c r="H11241" s="4" t="s">
        <v>56682</v>
      </c>
      <c r="I11241" s="11" t="s">
        <v>56683</v>
      </c>
      <c r="J11241" s="5" t="s">
        <v>18</v>
      </c>
      <c r="K11241" s="4" t="s">
        <v>42</v>
      </c>
    </row>
    <row r="11242">
      <c r="A11242" s="4">
        <v>11311.0</v>
      </c>
      <c r="B11242" s="5" t="s">
        <v>56684</v>
      </c>
      <c r="C11242" s="5" t="s">
        <v>56685</v>
      </c>
      <c r="D11242" s="6" t="s">
        <v>56686</v>
      </c>
      <c r="E11242" s="5" t="s">
        <v>56687</v>
      </c>
      <c r="F11242" s="5" t="s">
        <v>47980</v>
      </c>
      <c r="G11242" s="12" t="s">
        <v>56688</v>
      </c>
      <c r="H11242" s="4" t="s">
        <v>56689</v>
      </c>
      <c r="I11242" s="11" t="s">
        <v>56690</v>
      </c>
      <c r="J11242" s="5" t="s">
        <v>18</v>
      </c>
      <c r="K11242" s="4" t="s">
        <v>42</v>
      </c>
    </row>
    <row r="11243">
      <c r="A11243" s="4">
        <v>11800.0</v>
      </c>
      <c r="B11243" s="5" t="s">
        <v>56691</v>
      </c>
      <c r="C11243" s="5" t="s">
        <v>56692</v>
      </c>
      <c r="D11243" s="6" t="s">
        <v>16850</v>
      </c>
      <c r="E11243" s="5" t="s">
        <v>16851</v>
      </c>
      <c r="F11243" s="5" t="s">
        <v>15938</v>
      </c>
      <c r="G11243" s="12" t="s">
        <v>56693</v>
      </c>
      <c r="H11243" s="5" t="s">
        <v>56694</v>
      </c>
      <c r="I11243" s="8" t="s">
        <v>56695</v>
      </c>
      <c r="J11243" s="5" t="s">
        <v>42</v>
      </c>
      <c r="K11243" s="4" t="s">
        <v>42</v>
      </c>
    </row>
    <row r="11244">
      <c r="A11244" s="4">
        <v>11140.0</v>
      </c>
      <c r="B11244" s="5" t="s">
        <v>56696</v>
      </c>
      <c r="C11244" s="5" t="s">
        <v>56697</v>
      </c>
      <c r="D11244" s="6" t="s">
        <v>56698</v>
      </c>
      <c r="E11244" s="5" t="s">
        <v>56699</v>
      </c>
      <c r="F11244" s="5" t="s">
        <v>22149</v>
      </c>
      <c r="G11244" s="12" t="s">
        <v>56700</v>
      </c>
      <c r="H11244" s="5" t="s">
        <v>56701</v>
      </c>
      <c r="I11244" s="8" t="s">
        <v>56702</v>
      </c>
      <c r="J11244" s="5" t="s">
        <v>108</v>
      </c>
      <c r="K11244" s="5" t="s">
        <v>553</v>
      </c>
    </row>
    <row r="11245">
      <c r="A11245" s="4">
        <v>11744.0</v>
      </c>
      <c r="B11245" s="5" t="s">
        <v>56703</v>
      </c>
      <c r="C11245" s="5" t="s">
        <v>56704</v>
      </c>
      <c r="D11245" s="6" t="s">
        <v>17121</v>
      </c>
      <c r="E11245" s="5" t="s">
        <v>17122</v>
      </c>
      <c r="F11245" s="5" t="s">
        <v>15938</v>
      </c>
      <c r="G11245" s="12" t="s">
        <v>56705</v>
      </c>
      <c r="H11245" s="7" t="s">
        <v>56706</v>
      </c>
      <c r="I11245" s="8" t="s">
        <v>56707</v>
      </c>
      <c r="J11245" s="5" t="s">
        <v>18</v>
      </c>
      <c r="K11245" s="4" t="s">
        <v>42</v>
      </c>
    </row>
    <row r="11246">
      <c r="A11246" s="4">
        <v>11613.0</v>
      </c>
      <c r="B11246" s="5" t="s">
        <v>56708</v>
      </c>
      <c r="C11246" s="5" t="s">
        <v>56709</v>
      </c>
      <c r="D11246" s="6" t="s">
        <v>15496</v>
      </c>
      <c r="E11246" s="5" t="s">
        <v>15497</v>
      </c>
      <c r="F11246" s="5" t="s">
        <v>13460</v>
      </c>
      <c r="G11246" s="12" t="s">
        <v>56710</v>
      </c>
      <c r="H11246" s="28" t="s">
        <v>56711</v>
      </c>
      <c r="I11246" s="29" t="s">
        <v>56712</v>
      </c>
      <c r="J11246" s="5" t="s">
        <v>51</v>
      </c>
      <c r="K11246" s="5" t="s">
        <v>66</v>
      </c>
    </row>
    <row r="11247">
      <c r="A11247" s="4">
        <v>11420.0</v>
      </c>
      <c r="B11247" s="5" t="s">
        <v>56713</v>
      </c>
      <c r="C11247" s="5" t="s">
        <v>37755</v>
      </c>
      <c r="D11247" s="6" t="s">
        <v>56714</v>
      </c>
      <c r="E11247" s="5" t="s">
        <v>37698</v>
      </c>
      <c r="F11247" s="5" t="s">
        <v>37644</v>
      </c>
      <c r="G11247" s="12" t="s">
        <v>56715</v>
      </c>
      <c r="H11247" s="5" t="s">
        <v>56716</v>
      </c>
      <c r="I11247" s="8" t="s">
        <v>56717</v>
      </c>
      <c r="J11247" s="5" t="s">
        <v>93</v>
      </c>
      <c r="K11247" s="4" t="s">
        <v>42</v>
      </c>
    </row>
    <row r="11248">
      <c r="A11248" s="4">
        <v>12144.0</v>
      </c>
      <c r="B11248" s="5" t="s">
        <v>56718</v>
      </c>
      <c r="C11248" s="5" t="s">
        <v>56719</v>
      </c>
      <c r="D11248" s="6" t="s">
        <v>56720</v>
      </c>
      <c r="E11248" s="5" t="s">
        <v>2867</v>
      </c>
      <c r="F11248" s="5" t="s">
        <v>1350</v>
      </c>
      <c r="G11248" s="12" t="s">
        <v>56721</v>
      </c>
      <c r="H11248" s="4" t="s">
        <v>56722</v>
      </c>
      <c r="I11248" s="8" t="s">
        <v>56723</v>
      </c>
      <c r="J11248" s="5" t="s">
        <v>463</v>
      </c>
      <c r="K11248" s="4" t="s">
        <v>42</v>
      </c>
    </row>
    <row r="11249">
      <c r="A11249" s="4">
        <v>11392.0</v>
      </c>
      <c r="B11249" s="5" t="s">
        <v>56724</v>
      </c>
      <c r="C11249" s="5" t="s">
        <v>56725</v>
      </c>
      <c r="D11249" s="6" t="s">
        <v>56726</v>
      </c>
      <c r="E11249" s="5" t="s">
        <v>38421</v>
      </c>
      <c r="F11249" s="5" t="s">
        <v>38307</v>
      </c>
      <c r="G11249" s="12" t="s">
        <v>56727</v>
      </c>
      <c r="H11249" s="4" t="s">
        <v>56728</v>
      </c>
      <c r="I11249" s="11" t="s">
        <v>56729</v>
      </c>
      <c r="J11249" s="5" t="s">
        <v>18</v>
      </c>
      <c r="K11249" s="4" t="s">
        <v>42</v>
      </c>
    </row>
    <row r="11250">
      <c r="A11250" s="4">
        <v>12137.0</v>
      </c>
      <c r="B11250" s="5" t="s">
        <v>56730</v>
      </c>
      <c r="C11250" s="5" t="s">
        <v>56731</v>
      </c>
      <c r="D11250" s="6" t="s">
        <v>8681</v>
      </c>
      <c r="E11250" s="5" t="s">
        <v>8682</v>
      </c>
      <c r="F11250" s="5" t="s">
        <v>8574</v>
      </c>
      <c r="G11250" s="12" t="s">
        <v>56732</v>
      </c>
      <c r="H11250" s="5" t="s">
        <v>56733</v>
      </c>
      <c r="I11250" s="8" t="s">
        <v>56734</v>
      </c>
      <c r="J11250" s="5" t="s">
        <v>93</v>
      </c>
      <c r="K11250" s="4" t="s">
        <v>42</v>
      </c>
    </row>
    <row r="11251">
      <c r="A11251" s="4">
        <v>11053.0</v>
      </c>
      <c r="B11251" s="5" t="s">
        <v>56735</v>
      </c>
      <c r="C11251" s="5" t="s">
        <v>56736</v>
      </c>
      <c r="D11251" s="6" t="s">
        <v>56737</v>
      </c>
      <c r="E11251" s="5" t="s">
        <v>56738</v>
      </c>
      <c r="F11251" s="5" t="s">
        <v>7012</v>
      </c>
      <c r="G11251" s="12" t="s">
        <v>56739</v>
      </c>
      <c r="H11251" s="5" t="s">
        <v>56740</v>
      </c>
      <c r="I11251" s="8" t="s">
        <v>56741</v>
      </c>
      <c r="J11251" s="5" t="s">
        <v>18</v>
      </c>
      <c r="K11251" s="5" t="s">
        <v>308</v>
      </c>
    </row>
    <row r="11252">
      <c r="A11252" s="4">
        <v>11063.0</v>
      </c>
      <c r="B11252" s="5" t="s">
        <v>56742</v>
      </c>
      <c r="C11252" s="5" t="s">
        <v>56743</v>
      </c>
      <c r="D11252" s="6" t="s">
        <v>7333</v>
      </c>
      <c r="E11252" s="5" t="s">
        <v>7327</v>
      </c>
      <c r="F11252" s="5" t="s">
        <v>7012</v>
      </c>
      <c r="G11252" s="12" t="s">
        <v>56744</v>
      </c>
      <c r="H11252" s="5" t="s">
        <v>56745</v>
      </c>
      <c r="I11252" s="8" t="s">
        <v>56746</v>
      </c>
      <c r="J11252" s="5" t="s">
        <v>42</v>
      </c>
      <c r="K11252" s="5" t="s">
        <v>260</v>
      </c>
    </row>
    <row r="11253">
      <c r="A11253" s="4">
        <v>11847.0</v>
      </c>
      <c r="B11253" s="5" t="s">
        <v>56747</v>
      </c>
      <c r="C11253" s="5" t="s">
        <v>56748</v>
      </c>
      <c r="D11253" s="6" t="s">
        <v>41555</v>
      </c>
      <c r="E11253" s="5" t="s">
        <v>41556</v>
      </c>
      <c r="F11253" s="5" t="s">
        <v>38726</v>
      </c>
      <c r="G11253" s="12" t="s">
        <v>56749</v>
      </c>
      <c r="H11253" s="5" t="s">
        <v>56750</v>
      </c>
      <c r="I11253" s="8" t="s">
        <v>56751</v>
      </c>
      <c r="J11253" s="5" t="s">
        <v>42</v>
      </c>
      <c r="K11253" s="5" t="s">
        <v>553</v>
      </c>
    </row>
    <row r="11254">
      <c r="A11254" s="4">
        <v>12285.0</v>
      </c>
      <c r="B11254" s="5" t="s">
        <v>56752</v>
      </c>
      <c r="C11254" s="5" t="s">
        <v>56753</v>
      </c>
      <c r="D11254" s="6" t="s">
        <v>11236</v>
      </c>
      <c r="E11254" s="5" t="s">
        <v>11237</v>
      </c>
      <c r="F11254" s="5" t="s">
        <v>10879</v>
      </c>
      <c r="G11254" s="12" t="s">
        <v>56754</v>
      </c>
      <c r="H11254" s="5" t="s">
        <v>56755</v>
      </c>
      <c r="I11254" s="8" t="str">
        <f>LOWER(SUBSTITUTE(SUBSTITUTE(SUBSTITUTE(SUBSTITUTE(SUBSTITUTE(SUBSTITUTE(SUBSTITUTE(B11254,"S.L.",""),"SL",""),"S.A.",""),"SA","")," ",""),".",""),",",""))&amp;".com"</f>
        <v>ortegonz.com</v>
      </c>
      <c r="J11254" s="5" t="s">
        <v>42</v>
      </c>
      <c r="K11254" s="4" t="s">
        <v>42</v>
      </c>
    </row>
    <row r="11255">
      <c r="A11255" s="4">
        <v>11860.0</v>
      </c>
      <c r="B11255" s="5" t="s">
        <v>56756</v>
      </c>
      <c r="C11255" s="5" t="s">
        <v>56757</v>
      </c>
      <c r="D11255" s="6" t="s">
        <v>47921</v>
      </c>
      <c r="E11255" s="5" t="s">
        <v>46052</v>
      </c>
      <c r="F11255" s="5" t="s">
        <v>3120</v>
      </c>
      <c r="G11255" s="12" t="s">
        <v>56758</v>
      </c>
      <c r="H11255" s="4" t="s">
        <v>56759</v>
      </c>
      <c r="I11255" s="8" t="s">
        <v>56760</v>
      </c>
      <c r="J11255" s="5" t="s">
        <v>18</v>
      </c>
      <c r="K11255" s="4" t="s">
        <v>42</v>
      </c>
    </row>
    <row r="11256">
      <c r="A11256" s="4">
        <v>12223.0</v>
      </c>
      <c r="B11256" s="5" t="s">
        <v>56761</v>
      </c>
      <c r="C11256" s="5" t="s">
        <v>56762</v>
      </c>
      <c r="D11256" s="6" t="s">
        <v>56763</v>
      </c>
      <c r="E11256" s="5" t="s">
        <v>26302</v>
      </c>
      <c r="F11256" s="5" t="s">
        <v>16051</v>
      </c>
      <c r="G11256" s="12" t="s">
        <v>56764</v>
      </c>
      <c r="H11256" s="5" t="s">
        <v>56765</v>
      </c>
      <c r="I11256" s="8" t="s">
        <v>56766</v>
      </c>
      <c r="J11256" s="5" t="s">
        <v>42</v>
      </c>
      <c r="K11256" s="5" t="s">
        <v>152</v>
      </c>
    </row>
    <row r="11257">
      <c r="A11257" s="4">
        <v>11913.0</v>
      </c>
      <c r="B11257" s="5" t="s">
        <v>56767</v>
      </c>
      <c r="C11257" s="5" t="s">
        <v>1327</v>
      </c>
      <c r="D11257" s="6" t="s">
        <v>724</v>
      </c>
      <c r="E11257" s="5" t="s">
        <v>725</v>
      </c>
      <c r="F11257" s="5" t="s">
        <v>514</v>
      </c>
      <c r="G11257" s="12" t="s">
        <v>56768</v>
      </c>
      <c r="H11257" s="4" t="s">
        <v>56769</v>
      </c>
      <c r="I11257" s="11" t="s">
        <v>56770</v>
      </c>
      <c r="J11257" s="5" t="s">
        <v>42</v>
      </c>
      <c r="K11257" s="4" t="s">
        <v>42</v>
      </c>
    </row>
    <row r="11258">
      <c r="A11258" s="4">
        <v>12379.0</v>
      </c>
      <c r="B11258" s="5" t="s">
        <v>56771</v>
      </c>
      <c r="C11258" s="5" t="s">
        <v>56772</v>
      </c>
      <c r="D11258" s="6" t="s">
        <v>56773</v>
      </c>
      <c r="E11258" s="5" t="s">
        <v>56774</v>
      </c>
      <c r="F11258" s="5" t="s">
        <v>5871</v>
      </c>
      <c r="G11258" s="12" t="s">
        <v>56775</v>
      </c>
      <c r="H11258" s="5" t="s">
        <v>56776</v>
      </c>
      <c r="I11258" s="8" t="str">
        <f>LOWER(SUBSTITUTE(SUBSTITUTE(SUBSTITUTE(SUBSTITUTE(SUBSTITUTE(SUBSTITUTE(SUBSTITUTE(B11258,"S.L.",""),"SL",""),"S.A.",""),"SA","")," ",""),".",""),",",""))&amp;".com"</f>
        <v>centronpelayo.com</v>
      </c>
      <c r="J11258" s="5" t="s">
        <v>42</v>
      </c>
      <c r="K11258" s="5" t="s">
        <v>152</v>
      </c>
    </row>
    <row r="11259">
      <c r="A11259" s="4">
        <v>12271.0</v>
      </c>
      <c r="B11259" s="5" t="s">
        <v>56777</v>
      </c>
      <c r="C11259" s="5" t="s">
        <v>56778</v>
      </c>
      <c r="D11259" s="6" t="s">
        <v>31876</v>
      </c>
      <c r="E11259" s="5" t="s">
        <v>26794</v>
      </c>
      <c r="F11259" s="5" t="s">
        <v>26794</v>
      </c>
      <c r="G11259" s="12" t="s">
        <v>56779</v>
      </c>
      <c r="H11259" s="5" t="s">
        <v>56780</v>
      </c>
      <c r="I11259" s="8" t="s">
        <v>56781</v>
      </c>
      <c r="J11259" s="5" t="s">
        <v>108</v>
      </c>
      <c r="K11259" s="4" t="s">
        <v>42</v>
      </c>
    </row>
    <row r="11260">
      <c r="A11260" s="4">
        <v>11224.0</v>
      </c>
      <c r="B11260" s="5" t="s">
        <v>56782</v>
      </c>
      <c r="C11260" s="5" t="s">
        <v>5043</v>
      </c>
      <c r="D11260" s="6" t="s">
        <v>5008</v>
      </c>
      <c r="E11260" s="5" t="s">
        <v>3250</v>
      </c>
      <c r="F11260" s="5" t="s">
        <v>3068</v>
      </c>
      <c r="G11260" s="12" t="s">
        <v>56783</v>
      </c>
      <c r="H11260" s="4" t="s">
        <v>56784</v>
      </c>
      <c r="I11260" s="11" t="s">
        <v>56785</v>
      </c>
      <c r="J11260" s="5" t="s">
        <v>232</v>
      </c>
      <c r="K11260" s="5" t="s">
        <v>1495</v>
      </c>
    </row>
    <row r="11261">
      <c r="A11261" s="4">
        <v>11243.0</v>
      </c>
      <c r="B11261" s="5" t="s">
        <v>56786</v>
      </c>
      <c r="C11261" s="5" t="s">
        <v>56787</v>
      </c>
      <c r="D11261" s="6" t="s">
        <v>56788</v>
      </c>
      <c r="E11261" s="5" t="s">
        <v>4156</v>
      </c>
      <c r="F11261" s="5" t="s">
        <v>3068</v>
      </c>
      <c r="G11261" s="12" t="s">
        <v>56789</v>
      </c>
      <c r="H11261" s="5" t="s">
        <v>56790</v>
      </c>
      <c r="I11261" s="8" t="s">
        <v>56791</v>
      </c>
      <c r="J11261" s="5" t="s">
        <v>42</v>
      </c>
      <c r="K11261" s="4" t="s">
        <v>42</v>
      </c>
    </row>
    <row r="11262">
      <c r="A11262" s="4">
        <v>11767.0</v>
      </c>
      <c r="B11262" s="5" t="s">
        <v>56792</v>
      </c>
      <c r="C11262" s="5" t="s">
        <v>56793</v>
      </c>
      <c r="D11262" s="6" t="s">
        <v>16687</v>
      </c>
      <c r="E11262" s="5" t="s">
        <v>16299</v>
      </c>
      <c r="F11262" s="5" t="s">
        <v>15938</v>
      </c>
      <c r="G11262" s="12" t="s">
        <v>56794</v>
      </c>
      <c r="H11262" s="5" t="s">
        <v>56795</v>
      </c>
      <c r="I11262" s="4" t="s">
        <v>56796</v>
      </c>
      <c r="J11262" s="5" t="s">
        <v>463</v>
      </c>
      <c r="K11262" s="4" t="s">
        <v>42</v>
      </c>
    </row>
    <row r="11263">
      <c r="A11263" s="4">
        <v>12227.0</v>
      </c>
      <c r="B11263" s="5" t="s">
        <v>56797</v>
      </c>
      <c r="C11263" s="5" t="s">
        <v>56798</v>
      </c>
      <c r="D11263" s="6" t="s">
        <v>51492</v>
      </c>
      <c r="E11263" s="5" t="s">
        <v>51493</v>
      </c>
      <c r="F11263" s="5" t="s">
        <v>16051</v>
      </c>
      <c r="G11263" s="16" t="s">
        <v>56799</v>
      </c>
      <c r="H11263" s="7" t="s">
        <v>56800</v>
      </c>
      <c r="I11263" s="8" t="str">
        <f>LOWER(SUBSTITUTE(SUBSTITUTE(SUBSTITUTE(SUBSTITUTE(SUBSTITUTE(SUBSTITUTE(SUBSTITUTE(B11263,"S.L.",""),"SL",""),"S.A.",""),"SA","")," ",""),".",""),",",""))&amp;".com"</f>
        <v>suitesdornajos4.com</v>
      </c>
      <c r="J11263" s="5" t="s">
        <v>51</v>
      </c>
      <c r="K11263" s="4" t="s">
        <v>42</v>
      </c>
    </row>
    <row r="11264">
      <c r="A11264" s="4">
        <v>11558.0</v>
      </c>
      <c r="B11264" s="5" t="s">
        <v>56801</v>
      </c>
      <c r="C11264" s="5" t="s">
        <v>56802</v>
      </c>
      <c r="D11264" s="6" t="s">
        <v>56803</v>
      </c>
      <c r="E11264" s="5" t="s">
        <v>56804</v>
      </c>
      <c r="F11264" s="5" t="s">
        <v>29647</v>
      </c>
      <c r="G11264" s="12" t="s">
        <v>56805</v>
      </c>
      <c r="H11264" s="5" t="s">
        <v>56806</v>
      </c>
      <c r="I11264" s="8" t="s">
        <v>56807</v>
      </c>
      <c r="J11264" s="5" t="s">
        <v>108</v>
      </c>
      <c r="K11264" s="5" t="s">
        <v>19</v>
      </c>
    </row>
    <row r="11265">
      <c r="A11265" s="4">
        <v>11762.0</v>
      </c>
      <c r="B11265" s="5" t="s">
        <v>56808</v>
      </c>
      <c r="C11265" s="5" t="s">
        <v>56809</v>
      </c>
      <c r="D11265" s="6" t="s">
        <v>18010</v>
      </c>
      <c r="E11265" s="5" t="s">
        <v>17246</v>
      </c>
      <c r="F11265" s="5" t="s">
        <v>15938</v>
      </c>
      <c r="G11265" s="12" t="s">
        <v>56810</v>
      </c>
      <c r="H11265" s="5" t="s">
        <v>56811</v>
      </c>
      <c r="I11265" s="8" t="s">
        <v>56812</v>
      </c>
      <c r="J11265" s="5" t="s">
        <v>18</v>
      </c>
      <c r="K11265" s="5" t="s">
        <v>839</v>
      </c>
    </row>
    <row r="11266">
      <c r="A11266" s="4">
        <v>11926.0</v>
      </c>
      <c r="B11266" s="5" t="s">
        <v>56813</v>
      </c>
      <c r="C11266" s="5" t="s">
        <v>56814</v>
      </c>
      <c r="D11266" s="6" t="s">
        <v>13221</v>
      </c>
      <c r="E11266" s="5" t="s">
        <v>13222</v>
      </c>
      <c r="F11266" s="5" t="s">
        <v>12504</v>
      </c>
      <c r="G11266" s="12" t="s">
        <v>56815</v>
      </c>
      <c r="H11266" s="5" t="s">
        <v>13224</v>
      </c>
      <c r="I11266" s="8" t="s">
        <v>13225</v>
      </c>
      <c r="J11266" s="5" t="s">
        <v>93</v>
      </c>
      <c r="K11266" s="4" t="s">
        <v>42</v>
      </c>
    </row>
    <row r="11267">
      <c r="A11267" s="4">
        <v>11953.0</v>
      </c>
      <c r="B11267" s="5" t="s">
        <v>56816</v>
      </c>
      <c r="C11267" s="5" t="s">
        <v>56817</v>
      </c>
      <c r="D11267" s="6" t="s">
        <v>56818</v>
      </c>
      <c r="E11267" s="5" t="s">
        <v>6430</v>
      </c>
      <c r="F11267" s="5" t="s">
        <v>6383</v>
      </c>
      <c r="G11267" s="12" t="s">
        <v>56819</v>
      </c>
      <c r="H11267" s="5" t="s">
        <v>56820</v>
      </c>
      <c r="I11267" s="8" t="str">
        <f>LOWER(SUBSTITUTE(SUBSTITUTE(SUBSTITUTE(SUBSTITUTE(SUBSTITUTE(SUBSTITUTE(SUBSTITUTE(B11267,"S.L.",""),"SL",""),"S.A.",""),"SA","")," ",""),".",""),",",""))&amp;".com"</f>
        <v>anatur.com</v>
      </c>
      <c r="J11267" s="5" t="s">
        <v>42</v>
      </c>
      <c r="K11267" s="4" t="s">
        <v>42</v>
      </c>
    </row>
    <row r="11268">
      <c r="A11268" s="4">
        <v>12329.0</v>
      </c>
      <c r="B11268" s="5" t="s">
        <v>56821</v>
      </c>
      <c r="C11268" s="5" t="s">
        <v>56822</v>
      </c>
      <c r="D11268" s="6" t="s">
        <v>56823</v>
      </c>
      <c r="E11268" s="5" t="s">
        <v>56824</v>
      </c>
      <c r="F11268" s="5" t="s">
        <v>8926</v>
      </c>
      <c r="G11268" s="12" t="s">
        <v>56825</v>
      </c>
      <c r="H11268" s="5" t="s">
        <v>56826</v>
      </c>
      <c r="I11268" s="8" t="s">
        <v>56827</v>
      </c>
      <c r="J11268" s="5" t="s">
        <v>108</v>
      </c>
      <c r="K11268" s="4" t="s">
        <v>42</v>
      </c>
    </row>
    <row r="11269">
      <c r="A11269" s="4">
        <v>11385.0</v>
      </c>
      <c r="B11269" s="5" t="s">
        <v>56828</v>
      </c>
      <c r="C11269" s="5" t="s">
        <v>56829</v>
      </c>
      <c r="D11269" s="6" t="s">
        <v>39014</v>
      </c>
      <c r="E11269" s="5" t="s">
        <v>38336</v>
      </c>
      <c r="F11269" s="5" t="s">
        <v>38307</v>
      </c>
      <c r="G11269" s="12" t="s">
        <v>56830</v>
      </c>
      <c r="H11269" s="4" t="s">
        <v>56831</v>
      </c>
      <c r="I11269" s="11" t="s">
        <v>56832</v>
      </c>
      <c r="J11269" s="5" t="s">
        <v>51</v>
      </c>
      <c r="K11269" s="4" t="s">
        <v>42</v>
      </c>
    </row>
    <row r="11270">
      <c r="A11270" s="4">
        <v>11507.0</v>
      </c>
      <c r="B11270" s="5" t="s">
        <v>56833</v>
      </c>
      <c r="C11270" s="5" t="s">
        <v>56834</v>
      </c>
      <c r="D11270" s="6" t="s">
        <v>40416</v>
      </c>
      <c r="E11270" s="5" t="s">
        <v>40417</v>
      </c>
      <c r="F11270" s="5" t="s">
        <v>39946</v>
      </c>
      <c r="G11270" s="12" t="s">
        <v>56835</v>
      </c>
      <c r="H11270" s="4" t="s">
        <v>56836</v>
      </c>
      <c r="I11270" s="11" t="s">
        <v>56837</v>
      </c>
      <c r="J11270" s="5" t="s">
        <v>108</v>
      </c>
      <c r="K11270" s="4" t="s">
        <v>42</v>
      </c>
    </row>
    <row r="11271">
      <c r="A11271" s="4">
        <v>11534.0</v>
      </c>
      <c r="B11271" s="5" t="s">
        <v>56838</v>
      </c>
      <c r="C11271" s="5" t="s">
        <v>27163</v>
      </c>
      <c r="D11271" s="6" t="s">
        <v>56839</v>
      </c>
      <c r="E11271" s="5" t="s">
        <v>56840</v>
      </c>
      <c r="F11271" s="5" t="s">
        <v>48594</v>
      </c>
      <c r="G11271" s="12" t="s">
        <v>56841</v>
      </c>
      <c r="H11271" s="5" t="s">
        <v>56842</v>
      </c>
      <c r="I11271" s="8" t="s">
        <v>56843</v>
      </c>
      <c r="J11271" s="5" t="s">
        <v>42</v>
      </c>
      <c r="K11271" s="5" t="s">
        <v>233</v>
      </c>
    </row>
    <row r="11272">
      <c r="A11272" s="4">
        <v>12373.0</v>
      </c>
      <c r="B11272" s="5" t="s">
        <v>56844</v>
      </c>
      <c r="C11272" s="5" t="s">
        <v>56845</v>
      </c>
      <c r="D11272" s="6" t="s">
        <v>26283</v>
      </c>
      <c r="E11272" s="5" t="s">
        <v>26251</v>
      </c>
      <c r="F11272" s="5" t="s">
        <v>9123</v>
      </c>
      <c r="G11272" s="12" t="s">
        <v>56846</v>
      </c>
      <c r="H11272" s="5" t="s">
        <v>56847</v>
      </c>
      <c r="I11272" s="8" t="str">
        <f>LOWER(SUBSTITUTE(SUBSTITUTE(SUBSTITUTE(SUBSTITUTE(SUBSTITUTE(SUBSTITUTE(SUBSTITUTE(B11272,"S.L.",""),"SL",""),"S.A.",""),"SA","")," ",""),".",""),",",""))&amp;".com"</f>
        <v>buhohouse.com</v>
      </c>
      <c r="J11272" s="5" t="s">
        <v>93</v>
      </c>
      <c r="K11272" s="4" t="s">
        <v>42</v>
      </c>
    </row>
    <row r="11273">
      <c r="A11273" s="4">
        <v>11622.0</v>
      </c>
      <c r="B11273" s="5" t="s">
        <v>56848</v>
      </c>
      <c r="C11273" s="5" t="s">
        <v>56849</v>
      </c>
      <c r="D11273" s="6" t="s">
        <v>14436</v>
      </c>
      <c r="E11273" s="5" t="s">
        <v>14437</v>
      </c>
      <c r="F11273" s="5" t="s">
        <v>13460</v>
      </c>
      <c r="G11273" s="12" t="s">
        <v>56850</v>
      </c>
      <c r="H11273" s="5" t="s">
        <v>56851</v>
      </c>
      <c r="I11273" s="8" t="s">
        <v>56852</v>
      </c>
      <c r="J11273" s="5" t="s">
        <v>42</v>
      </c>
      <c r="K11273" s="5" t="s">
        <v>66</v>
      </c>
    </row>
    <row r="11274">
      <c r="A11274" s="4">
        <v>12251.0</v>
      </c>
      <c r="B11274" s="5" t="s">
        <v>56853</v>
      </c>
      <c r="C11274" s="5" t="s">
        <v>56854</v>
      </c>
      <c r="D11274" s="6" t="s">
        <v>31681</v>
      </c>
      <c r="E11274" s="5" t="s">
        <v>31682</v>
      </c>
      <c r="F11274" s="5" t="s">
        <v>26794</v>
      </c>
      <c r="G11274" s="12" t="s">
        <v>56855</v>
      </c>
      <c r="H11274" s="5" t="s">
        <v>56856</v>
      </c>
      <c r="I11274" s="11" t="s">
        <v>56857</v>
      </c>
      <c r="J11274" s="5" t="s">
        <v>18</v>
      </c>
      <c r="K11274" s="5" t="s">
        <v>679</v>
      </c>
    </row>
    <row r="11275">
      <c r="A11275" s="4">
        <v>11663.0</v>
      </c>
      <c r="B11275" s="5" t="s">
        <v>56858</v>
      </c>
      <c r="C11275" s="5" t="s">
        <v>56859</v>
      </c>
      <c r="D11275" s="6" t="s">
        <v>36668</v>
      </c>
      <c r="E11275" s="5" t="s">
        <v>36669</v>
      </c>
      <c r="F11275" s="5" t="s">
        <v>36600</v>
      </c>
      <c r="G11275" s="12" t="s">
        <v>56860</v>
      </c>
      <c r="H11275" s="4" t="s">
        <v>56861</v>
      </c>
      <c r="I11275" s="11" t="s">
        <v>56862</v>
      </c>
      <c r="J11275" s="5" t="s">
        <v>108</v>
      </c>
      <c r="K11275" s="5" t="s">
        <v>308</v>
      </c>
    </row>
    <row r="11276">
      <c r="A11276" s="4">
        <v>11245.0</v>
      </c>
      <c r="B11276" s="5" t="s">
        <v>56863</v>
      </c>
      <c r="C11276" s="5" t="s">
        <v>56864</v>
      </c>
      <c r="D11276" s="6" t="s">
        <v>3439</v>
      </c>
      <c r="E11276" s="5" t="s">
        <v>3440</v>
      </c>
      <c r="F11276" s="5" t="s">
        <v>3068</v>
      </c>
      <c r="G11276" s="12" t="s">
        <v>56865</v>
      </c>
      <c r="H11276" s="5" t="s">
        <v>56866</v>
      </c>
      <c r="I11276" s="8" t="s">
        <v>56867</v>
      </c>
      <c r="J11276" s="5" t="s">
        <v>42</v>
      </c>
      <c r="K11276" s="5" t="s">
        <v>553</v>
      </c>
    </row>
    <row r="11277">
      <c r="A11277" s="4">
        <v>11438.0</v>
      </c>
      <c r="B11277" s="5" t="s">
        <v>56868</v>
      </c>
      <c r="C11277" s="5" t="s">
        <v>56869</v>
      </c>
      <c r="D11277" s="6" t="s">
        <v>48098</v>
      </c>
      <c r="E11277" s="5" t="s">
        <v>48099</v>
      </c>
      <c r="F11277" s="5" t="s">
        <v>47929</v>
      </c>
      <c r="G11277" s="12" t="s">
        <v>56870</v>
      </c>
      <c r="H11277" s="5" t="s">
        <v>56871</v>
      </c>
      <c r="I11277" s="8" t="s">
        <v>56872</v>
      </c>
      <c r="J11277" s="5" t="s">
        <v>18</v>
      </c>
      <c r="K11277" s="5" t="s">
        <v>233</v>
      </c>
    </row>
    <row r="11278">
      <c r="A11278" s="4">
        <v>12405.0</v>
      </c>
      <c r="B11278" s="5" t="s">
        <v>56873</v>
      </c>
      <c r="C11278" s="5" t="s">
        <v>56874</v>
      </c>
      <c r="D11278" s="6" t="s">
        <v>10984</v>
      </c>
      <c r="E11278" s="5" t="s">
        <v>10664</v>
      </c>
      <c r="F11278" s="5" t="s">
        <v>10664</v>
      </c>
      <c r="G11278" s="12" t="s">
        <v>56875</v>
      </c>
      <c r="H11278" s="5" t="s">
        <v>56876</v>
      </c>
      <c r="I11278" s="8" t="s">
        <v>56877</v>
      </c>
      <c r="J11278" s="5" t="s">
        <v>18</v>
      </c>
      <c r="K11278" s="5" t="s">
        <v>280</v>
      </c>
    </row>
    <row r="11279">
      <c r="A11279" s="4">
        <v>11413.0</v>
      </c>
      <c r="B11279" s="5" t="s">
        <v>56878</v>
      </c>
      <c r="C11279" s="5" t="s">
        <v>53075</v>
      </c>
      <c r="D11279" s="6" t="s">
        <v>56879</v>
      </c>
      <c r="E11279" s="5" t="s">
        <v>56880</v>
      </c>
      <c r="F11279" s="5" t="s">
        <v>37644</v>
      </c>
      <c r="G11279" s="12" t="s">
        <v>56881</v>
      </c>
      <c r="H11279" s="7" t="s">
        <v>56882</v>
      </c>
      <c r="I11279" s="11" t="s">
        <v>56883</v>
      </c>
      <c r="J11279" s="5" t="s">
        <v>108</v>
      </c>
      <c r="K11279" s="5" t="s">
        <v>233</v>
      </c>
    </row>
    <row r="11280">
      <c r="A11280" s="4">
        <v>11693.0</v>
      </c>
      <c r="B11280" s="5" t="s">
        <v>56884</v>
      </c>
      <c r="C11280" s="5" t="s">
        <v>56885</v>
      </c>
      <c r="D11280" s="6" t="s">
        <v>12208</v>
      </c>
      <c r="E11280" s="5" t="s">
        <v>12187</v>
      </c>
      <c r="F11280" s="5" t="s">
        <v>11485</v>
      </c>
      <c r="G11280" s="12" t="s">
        <v>56886</v>
      </c>
      <c r="H11280" s="4" t="s">
        <v>56887</v>
      </c>
      <c r="I11280" s="11" t="s">
        <v>56888</v>
      </c>
      <c r="J11280" s="5" t="s">
        <v>42</v>
      </c>
      <c r="K11280" s="5" t="s">
        <v>66</v>
      </c>
    </row>
    <row r="11281">
      <c r="A11281" s="4">
        <v>11727.0</v>
      </c>
      <c r="B11281" s="5" t="s">
        <v>56889</v>
      </c>
      <c r="C11281" s="5" t="s">
        <v>56890</v>
      </c>
      <c r="D11281" s="6" t="s">
        <v>16498</v>
      </c>
      <c r="E11281" s="5" t="s">
        <v>16499</v>
      </c>
      <c r="F11281" s="5" t="s">
        <v>15938</v>
      </c>
      <c r="G11281" s="12" t="s">
        <v>56891</v>
      </c>
      <c r="H11281" s="5" t="s">
        <v>56892</v>
      </c>
      <c r="I11281" s="8" t="s">
        <v>56893</v>
      </c>
      <c r="J11281" s="5" t="s">
        <v>42</v>
      </c>
      <c r="K11281" s="5" t="s">
        <v>1495</v>
      </c>
    </row>
    <row r="11282">
      <c r="A11282" s="4">
        <v>12404.0</v>
      </c>
      <c r="B11282" s="5" t="s">
        <v>56894</v>
      </c>
      <c r="C11282" s="5" t="s">
        <v>56895</v>
      </c>
      <c r="D11282" s="6" t="s">
        <v>56896</v>
      </c>
      <c r="E11282" s="5" t="s">
        <v>56897</v>
      </c>
      <c r="F11282" s="5" t="s">
        <v>10664</v>
      </c>
      <c r="G11282" s="12" t="s">
        <v>56898</v>
      </c>
      <c r="H11282" s="5" t="s">
        <v>56899</v>
      </c>
      <c r="I11282" s="11" t="s">
        <v>56900</v>
      </c>
      <c r="J11282" s="5" t="s">
        <v>108</v>
      </c>
      <c r="K11282" s="5" t="s">
        <v>74</v>
      </c>
    </row>
    <row r="11283">
      <c r="A11283" s="4">
        <v>11386.0</v>
      </c>
      <c r="B11283" s="5" t="s">
        <v>56901</v>
      </c>
      <c r="C11283" s="5" t="s">
        <v>56902</v>
      </c>
      <c r="D11283" s="6" t="s">
        <v>38390</v>
      </c>
      <c r="E11283" s="5" t="s">
        <v>38336</v>
      </c>
      <c r="F11283" s="5" t="s">
        <v>38307</v>
      </c>
      <c r="G11283" s="12" t="s">
        <v>56903</v>
      </c>
      <c r="H11283" s="5" t="s">
        <v>56904</v>
      </c>
      <c r="I11283" s="8" t="s">
        <v>56905</v>
      </c>
      <c r="J11283" s="5" t="s">
        <v>108</v>
      </c>
      <c r="K11283" s="5" t="s">
        <v>66</v>
      </c>
    </row>
    <row r="11284">
      <c r="A11284" s="4">
        <v>11586.0</v>
      </c>
      <c r="B11284" s="5" t="s">
        <v>56906</v>
      </c>
      <c r="C11284" s="5" t="s">
        <v>56907</v>
      </c>
      <c r="D11284" s="6" t="s">
        <v>39738</v>
      </c>
      <c r="E11284" s="5" t="s">
        <v>39260</v>
      </c>
      <c r="F11284" s="5" t="s">
        <v>39261</v>
      </c>
      <c r="G11284" s="12" t="s">
        <v>56908</v>
      </c>
      <c r="H11284" s="5" t="s">
        <v>56909</v>
      </c>
      <c r="I11284" s="8" t="s">
        <v>56910</v>
      </c>
      <c r="J11284" s="5" t="s">
        <v>108</v>
      </c>
      <c r="K11284" s="5" t="s">
        <v>66</v>
      </c>
    </row>
    <row r="11285">
      <c r="A11285" s="4">
        <v>11589.0</v>
      </c>
      <c r="B11285" s="5" t="s">
        <v>56911</v>
      </c>
      <c r="C11285" s="5" t="s">
        <v>56912</v>
      </c>
      <c r="D11285" s="6" t="s">
        <v>39279</v>
      </c>
      <c r="E11285" s="5" t="s">
        <v>39280</v>
      </c>
      <c r="F11285" s="5" t="s">
        <v>39261</v>
      </c>
      <c r="G11285" s="12" t="s">
        <v>56913</v>
      </c>
      <c r="H11285" s="5" t="s">
        <v>56914</v>
      </c>
      <c r="I11285" s="8" t="s">
        <v>56915</v>
      </c>
      <c r="J11285" s="5" t="s">
        <v>93</v>
      </c>
      <c r="K11285" s="5" t="s">
        <v>280</v>
      </c>
    </row>
    <row r="11286">
      <c r="A11286" s="4">
        <v>12377.0</v>
      </c>
      <c r="B11286" s="5" t="s">
        <v>56916</v>
      </c>
      <c r="C11286" s="5" t="s">
        <v>56917</v>
      </c>
      <c r="D11286" s="6" t="s">
        <v>56918</v>
      </c>
      <c r="E11286" s="5" t="s">
        <v>56919</v>
      </c>
      <c r="F11286" s="5" t="s">
        <v>5871</v>
      </c>
      <c r="G11286" s="12" t="s">
        <v>56920</v>
      </c>
      <c r="H11286" s="5" t="s">
        <v>56921</v>
      </c>
      <c r="I11286" s="8" t="s">
        <v>56922</v>
      </c>
      <c r="J11286" s="5" t="s">
        <v>108</v>
      </c>
      <c r="K11286" s="5" t="s">
        <v>679</v>
      </c>
    </row>
    <row r="11287">
      <c r="A11287" s="4">
        <v>12101.0</v>
      </c>
      <c r="B11287" s="5" t="s">
        <v>56923</v>
      </c>
      <c r="C11287" s="5" t="s">
        <v>56924</v>
      </c>
      <c r="D11287" s="6" t="s">
        <v>22520</v>
      </c>
      <c r="E11287" s="5" t="s">
        <v>22521</v>
      </c>
      <c r="F11287" s="5" t="s">
        <v>22419</v>
      </c>
      <c r="G11287" s="12" t="s">
        <v>56925</v>
      </c>
      <c r="H11287" s="5" t="s">
        <v>56926</v>
      </c>
      <c r="I11287" s="8" t="s">
        <v>56927</v>
      </c>
      <c r="J11287" s="5" t="s">
        <v>42</v>
      </c>
      <c r="K11287" s="5" t="s">
        <v>260</v>
      </c>
    </row>
    <row r="11288">
      <c r="A11288" s="4">
        <v>11049.0</v>
      </c>
      <c r="B11288" s="5" t="s">
        <v>56928</v>
      </c>
      <c r="C11288" s="5" t="s">
        <v>56929</v>
      </c>
      <c r="D11288" s="6" t="s">
        <v>7453</v>
      </c>
      <c r="E11288" s="5" t="s">
        <v>7454</v>
      </c>
      <c r="F11288" s="5" t="s">
        <v>7012</v>
      </c>
      <c r="G11288" s="12" t="s">
        <v>56930</v>
      </c>
      <c r="H11288" s="5" t="s">
        <v>56931</v>
      </c>
      <c r="I11288" s="8" t="s">
        <v>56932</v>
      </c>
      <c r="J11288" s="5" t="s">
        <v>42</v>
      </c>
      <c r="K11288" s="4" t="s">
        <v>42</v>
      </c>
    </row>
    <row r="11289">
      <c r="A11289" s="4">
        <v>11923.0</v>
      </c>
      <c r="B11289" s="5" t="s">
        <v>56933</v>
      </c>
      <c r="C11289" s="5" t="s">
        <v>56934</v>
      </c>
      <c r="D11289" s="6" t="s">
        <v>56935</v>
      </c>
      <c r="E11289" s="5" t="s">
        <v>56936</v>
      </c>
      <c r="F11289" s="5" t="s">
        <v>514</v>
      </c>
      <c r="G11289" s="12" t="s">
        <v>56937</v>
      </c>
      <c r="H11289" s="5" t="s">
        <v>56938</v>
      </c>
      <c r="I11289" s="8" t="s">
        <v>56939</v>
      </c>
      <c r="J11289" s="5" t="s">
        <v>18</v>
      </c>
      <c r="K11289" s="5" t="s">
        <v>233</v>
      </c>
    </row>
    <row r="11290">
      <c r="A11290" s="4">
        <v>12010.0</v>
      </c>
      <c r="B11290" s="5" t="s">
        <v>56940</v>
      </c>
      <c r="C11290" s="5" t="s">
        <v>56941</v>
      </c>
      <c r="D11290" s="6" t="s">
        <v>53056</v>
      </c>
      <c r="E11290" s="5" t="s">
        <v>53044</v>
      </c>
      <c r="F11290" s="5" t="s">
        <v>24249</v>
      </c>
      <c r="G11290" s="12" t="s">
        <v>56942</v>
      </c>
      <c r="H11290" s="7" t="s">
        <v>56943</v>
      </c>
      <c r="I11290" s="8" t="str">
        <f>LOWER(SUBSTITUTE(SUBSTITUTE(SUBSTITUTE(SUBSTITUTE(SUBSTITUTE(SUBSTITUTE(SUBSTITUTE(B11290,"S.L.",""),"SL",""),"S.A.",""),"SA","")," ",""),".",""),",",""))&amp;".com"</f>
        <v>lapodadeir.com</v>
      </c>
      <c r="J11290" s="5" t="s">
        <v>42</v>
      </c>
      <c r="K11290" s="5" t="s">
        <v>553</v>
      </c>
    </row>
    <row r="11291">
      <c r="A11291" s="4">
        <v>12204.0</v>
      </c>
      <c r="B11291" s="5" t="s">
        <v>56944</v>
      </c>
      <c r="C11291" s="5" t="s">
        <v>56945</v>
      </c>
      <c r="D11291" s="6" t="s">
        <v>50448</v>
      </c>
      <c r="E11291" s="5" t="s">
        <v>42748</v>
      </c>
      <c r="F11291" s="5" t="s">
        <v>16051</v>
      </c>
      <c r="G11291" s="12" t="s">
        <v>56946</v>
      </c>
      <c r="H11291" s="5" t="s">
        <v>56947</v>
      </c>
      <c r="I11291" s="8" t="s">
        <v>56948</v>
      </c>
      <c r="J11291" s="5" t="s">
        <v>42</v>
      </c>
      <c r="K11291" s="5" t="s">
        <v>553</v>
      </c>
    </row>
    <row r="11292">
      <c r="A11292" s="4">
        <v>12106.0</v>
      </c>
      <c r="B11292" s="5" t="s">
        <v>56949</v>
      </c>
      <c r="C11292" s="5" t="s">
        <v>56950</v>
      </c>
      <c r="D11292" s="6" t="s">
        <v>22646</v>
      </c>
      <c r="E11292" s="5" t="s">
        <v>22647</v>
      </c>
      <c r="F11292" s="5" t="s">
        <v>22419</v>
      </c>
      <c r="G11292" s="12" t="s">
        <v>56951</v>
      </c>
      <c r="H11292" s="5" t="s">
        <v>56952</v>
      </c>
      <c r="I11292" s="8" t="str">
        <f>LOWER(SUBSTITUTE(SUBSTITUTE(SUBSTITUTE(SUBSTITUTE(SUBSTITUTE(SUBSTITUTE(SUBSTITUTE(B11292,"S.L.",""),"SL",""),"S.A.",""),"SA","")," ",""),".",""),",",""))&amp;".com"</f>
        <v>catalinafuenntagilromero.com</v>
      </c>
      <c r="J11292" s="5" t="s">
        <v>42</v>
      </c>
      <c r="K11292" s="4" t="s">
        <v>42</v>
      </c>
    </row>
    <row r="11293">
      <c r="A11293" s="4">
        <v>11494.0</v>
      </c>
      <c r="B11293" s="5" t="s">
        <v>56953</v>
      </c>
      <c r="C11293" s="5" t="s">
        <v>56954</v>
      </c>
      <c r="D11293" s="6" t="s">
        <v>41058</v>
      </c>
      <c r="E11293" s="5" t="s">
        <v>41047</v>
      </c>
      <c r="F11293" s="5" t="s">
        <v>39946</v>
      </c>
      <c r="G11293" s="12" t="s">
        <v>56955</v>
      </c>
      <c r="H11293" s="5" t="s">
        <v>56956</v>
      </c>
      <c r="I11293" s="8" t="s">
        <v>56957</v>
      </c>
      <c r="J11293" s="5" t="s">
        <v>51</v>
      </c>
      <c r="K11293" s="5" t="s">
        <v>19</v>
      </c>
    </row>
    <row r="11294">
      <c r="A11294" s="4">
        <v>11275.0</v>
      </c>
      <c r="B11294" s="5" t="s">
        <v>56958</v>
      </c>
      <c r="C11294" s="5" t="s">
        <v>56959</v>
      </c>
      <c r="D11294" s="6" t="s">
        <v>56960</v>
      </c>
      <c r="E11294" s="5" t="s">
        <v>56961</v>
      </c>
      <c r="F11294" s="5" t="s">
        <v>48034</v>
      </c>
      <c r="G11294" s="12" t="s">
        <v>56962</v>
      </c>
      <c r="H11294" s="5" t="s">
        <v>56963</v>
      </c>
      <c r="I11294" s="8" t="s">
        <v>56964</v>
      </c>
      <c r="J11294" s="5" t="s">
        <v>9605</v>
      </c>
      <c r="K11294" s="4" t="s">
        <v>42</v>
      </c>
    </row>
    <row r="11295">
      <c r="A11295" s="4">
        <v>11587.0</v>
      </c>
      <c r="B11295" s="5" t="s">
        <v>56965</v>
      </c>
      <c r="C11295" s="5" t="s">
        <v>56966</v>
      </c>
      <c r="D11295" s="6" t="s">
        <v>39523</v>
      </c>
      <c r="E11295" s="5" t="s">
        <v>39524</v>
      </c>
      <c r="F11295" s="5" t="s">
        <v>39261</v>
      </c>
      <c r="G11295" s="12" t="s">
        <v>56967</v>
      </c>
      <c r="H11295" s="5" t="s">
        <v>56968</v>
      </c>
      <c r="I11295" s="8" t="s">
        <v>56969</v>
      </c>
      <c r="J11295" s="5" t="s">
        <v>93</v>
      </c>
      <c r="K11295" s="4" t="s">
        <v>42</v>
      </c>
    </row>
    <row r="11296">
      <c r="A11296" s="4">
        <v>11665.0</v>
      </c>
      <c r="B11296" s="5" t="s">
        <v>56970</v>
      </c>
      <c r="C11296" s="5" t="s">
        <v>56971</v>
      </c>
      <c r="D11296" s="6" t="s">
        <v>56972</v>
      </c>
      <c r="E11296" s="5" t="s">
        <v>56973</v>
      </c>
      <c r="F11296" s="5" t="s">
        <v>36600</v>
      </c>
      <c r="G11296" s="12" t="s">
        <v>56974</v>
      </c>
      <c r="H11296" s="5" t="s">
        <v>56975</v>
      </c>
      <c r="I11296" s="8" t="s">
        <v>56976</v>
      </c>
      <c r="J11296" s="5" t="s">
        <v>42</v>
      </c>
      <c r="K11296" s="4" t="s">
        <v>42</v>
      </c>
    </row>
    <row r="11297">
      <c r="A11297" s="4">
        <v>12142.0</v>
      </c>
      <c r="B11297" s="5" t="s">
        <v>56977</v>
      </c>
      <c r="C11297" s="5" t="s">
        <v>56978</v>
      </c>
      <c r="D11297" s="6" t="s">
        <v>8653</v>
      </c>
      <c r="E11297" s="5" t="s">
        <v>8654</v>
      </c>
      <c r="F11297" s="5" t="s">
        <v>8574</v>
      </c>
      <c r="G11297" s="12" t="s">
        <v>56979</v>
      </c>
      <c r="H11297" s="7" t="s">
        <v>56980</v>
      </c>
      <c r="I11297" s="8" t="str">
        <f>LOWER(SUBSTITUTE(SUBSTITUTE(SUBSTITUTE(SUBSTITUTE(SUBSTITUTE(SUBSTITUTE(SUBSTITUTE(B11297,"S.L.",""),"SL",""),"S.A.",""),"SA","")," ",""),".",""),",",""))&amp;".com"</f>
        <v>laencomienda.com</v>
      </c>
      <c r="J11297" s="5" t="s">
        <v>42</v>
      </c>
      <c r="K11297" s="5" t="s">
        <v>1495</v>
      </c>
    </row>
    <row r="11298">
      <c r="A11298" s="4">
        <v>11060.0</v>
      </c>
      <c r="B11298" s="5" t="s">
        <v>56981</v>
      </c>
      <c r="C11298" s="5" t="s">
        <v>56982</v>
      </c>
      <c r="D11298" s="6" t="s">
        <v>56983</v>
      </c>
      <c r="E11298" s="5" t="s">
        <v>7970</v>
      </c>
      <c r="F11298" s="5" t="s">
        <v>7012</v>
      </c>
      <c r="G11298" s="12" t="s">
        <v>56984</v>
      </c>
      <c r="H11298" s="5" t="s">
        <v>56985</v>
      </c>
      <c r="I11298" s="8" t="s">
        <v>56986</v>
      </c>
      <c r="J11298" s="5" t="s">
        <v>42</v>
      </c>
      <c r="K11298" s="5" t="s">
        <v>152</v>
      </c>
    </row>
    <row r="11299">
      <c r="A11299" s="4">
        <v>11939.0</v>
      </c>
      <c r="B11299" s="5" t="s">
        <v>56987</v>
      </c>
      <c r="C11299" s="5" t="s">
        <v>56988</v>
      </c>
      <c r="D11299" s="6" t="s">
        <v>12646</v>
      </c>
      <c r="E11299" s="5" t="s">
        <v>12647</v>
      </c>
      <c r="F11299" s="5" t="s">
        <v>12504</v>
      </c>
      <c r="G11299" s="12" t="s">
        <v>56989</v>
      </c>
      <c r="H11299" s="4" t="s">
        <v>56990</v>
      </c>
      <c r="I11299" s="11" t="s">
        <v>56991</v>
      </c>
      <c r="J11299" s="5" t="s">
        <v>42</v>
      </c>
      <c r="K11299" s="5" t="s">
        <v>553</v>
      </c>
    </row>
    <row r="11300">
      <c r="A11300" s="4">
        <v>11820.0</v>
      </c>
      <c r="B11300" s="5" t="s">
        <v>56992</v>
      </c>
      <c r="C11300" s="5" t="s">
        <v>56993</v>
      </c>
      <c r="D11300" s="6" t="s">
        <v>16519</v>
      </c>
      <c r="E11300" s="5" t="s">
        <v>16520</v>
      </c>
      <c r="F11300" s="5" t="s">
        <v>15938</v>
      </c>
      <c r="G11300" s="12" t="s">
        <v>56994</v>
      </c>
      <c r="H11300" s="4" t="s">
        <v>56995</v>
      </c>
      <c r="I11300" s="8" t="s">
        <v>56996</v>
      </c>
      <c r="J11300" s="5" t="s">
        <v>93</v>
      </c>
      <c r="K11300" s="5" t="s">
        <v>66</v>
      </c>
    </row>
    <row r="11301">
      <c r="A11301" s="4">
        <v>12100.0</v>
      </c>
      <c r="B11301" s="5" t="s">
        <v>56997</v>
      </c>
      <c r="C11301" s="5" t="s">
        <v>56998</v>
      </c>
      <c r="D11301" s="6" t="s">
        <v>22554</v>
      </c>
      <c r="E11301" s="5" t="s">
        <v>22555</v>
      </c>
      <c r="F11301" s="5" t="s">
        <v>22419</v>
      </c>
      <c r="G11301" s="12" t="s">
        <v>56999</v>
      </c>
      <c r="H11301" s="5" t="s">
        <v>57000</v>
      </c>
      <c r="I11301" s="8" t="s">
        <v>57001</v>
      </c>
      <c r="J11301" s="5" t="s">
        <v>42</v>
      </c>
      <c r="K11301" s="4" t="s">
        <v>42</v>
      </c>
    </row>
    <row r="11302">
      <c r="A11302" s="4">
        <v>11592.0</v>
      </c>
      <c r="B11302" s="5" t="s">
        <v>57002</v>
      </c>
      <c r="C11302" s="5" t="s">
        <v>57003</v>
      </c>
      <c r="D11302" s="6" t="s">
        <v>14183</v>
      </c>
      <c r="E11302" s="5" t="s">
        <v>14184</v>
      </c>
      <c r="F11302" s="5" t="s">
        <v>13460</v>
      </c>
      <c r="G11302" s="12" t="s">
        <v>57004</v>
      </c>
      <c r="H11302" s="5" t="s">
        <v>57005</v>
      </c>
      <c r="I11302" s="8" t="s">
        <v>57006</v>
      </c>
      <c r="J11302" s="5" t="s">
        <v>93</v>
      </c>
      <c r="K11302" s="5" t="s">
        <v>308</v>
      </c>
    </row>
    <row r="11303">
      <c r="A11303" s="4">
        <v>11734.0</v>
      </c>
      <c r="B11303" s="5" t="s">
        <v>57007</v>
      </c>
      <c r="C11303" s="5" t="s">
        <v>57008</v>
      </c>
      <c r="D11303" s="6" t="s">
        <v>16498</v>
      </c>
      <c r="E11303" s="5" t="s">
        <v>16499</v>
      </c>
      <c r="F11303" s="5" t="s">
        <v>15938</v>
      </c>
      <c r="G11303" s="12" t="s">
        <v>57009</v>
      </c>
      <c r="H11303" s="5" t="s">
        <v>57010</v>
      </c>
      <c r="I11303" s="8" t="s">
        <v>57011</v>
      </c>
      <c r="J11303" s="5" t="s">
        <v>108</v>
      </c>
      <c r="K11303" s="4" t="s">
        <v>42</v>
      </c>
    </row>
    <row r="11304">
      <c r="A11304" s="4">
        <v>12045.0</v>
      </c>
      <c r="B11304" s="5" t="s">
        <v>57012</v>
      </c>
      <c r="C11304" s="5" t="s">
        <v>57013</v>
      </c>
      <c r="D11304" s="6" t="s">
        <v>34464</v>
      </c>
      <c r="E11304" s="5" t="s">
        <v>34465</v>
      </c>
      <c r="F11304" s="5" t="s">
        <v>7797</v>
      </c>
      <c r="G11304" s="12" t="s">
        <v>57014</v>
      </c>
      <c r="H11304" s="5" t="s">
        <v>57015</v>
      </c>
      <c r="I11304" s="8" t="s">
        <v>57016</v>
      </c>
      <c r="J11304" s="5" t="s">
        <v>93</v>
      </c>
      <c r="K11304" s="5" t="s">
        <v>66</v>
      </c>
    </row>
    <row r="11305">
      <c r="A11305" s="4">
        <v>11265.0</v>
      </c>
      <c r="B11305" s="5" t="s">
        <v>57017</v>
      </c>
      <c r="C11305" s="5" t="s">
        <v>57018</v>
      </c>
      <c r="D11305" s="6" t="s">
        <v>4290</v>
      </c>
      <c r="E11305" s="5" t="s">
        <v>4271</v>
      </c>
      <c r="F11305" s="5" t="s">
        <v>3068</v>
      </c>
      <c r="G11305" s="12" t="s">
        <v>57019</v>
      </c>
      <c r="H11305" s="5" t="s">
        <v>57020</v>
      </c>
      <c r="I11305" s="8" t="s">
        <v>57021</v>
      </c>
      <c r="J11305" s="5" t="s">
        <v>42</v>
      </c>
      <c r="K11305" s="5" t="s">
        <v>233</v>
      </c>
    </row>
    <row r="11306">
      <c r="A11306" s="4">
        <v>11199.0</v>
      </c>
      <c r="B11306" s="5" t="s">
        <v>57022</v>
      </c>
      <c r="C11306" s="5" t="s">
        <v>57023</v>
      </c>
      <c r="D11306" s="6" t="s">
        <v>4633</v>
      </c>
      <c r="E11306" s="5" t="s">
        <v>4627</v>
      </c>
      <c r="F11306" s="5" t="s">
        <v>3068</v>
      </c>
      <c r="G11306" s="12" t="s">
        <v>57024</v>
      </c>
      <c r="H11306" s="5" t="s">
        <v>5213</v>
      </c>
      <c r="I11306" s="8" t="s">
        <v>57025</v>
      </c>
      <c r="J11306" s="5" t="s">
        <v>108</v>
      </c>
      <c r="K11306" s="4" t="s">
        <v>42</v>
      </c>
    </row>
    <row r="11307">
      <c r="A11307" s="4">
        <v>11216.0</v>
      </c>
      <c r="B11307" s="5" t="s">
        <v>57026</v>
      </c>
      <c r="C11307" s="5" t="s">
        <v>57027</v>
      </c>
      <c r="D11307" s="6" t="s">
        <v>5275</v>
      </c>
      <c r="E11307" s="5" t="s">
        <v>3075</v>
      </c>
      <c r="F11307" s="5" t="s">
        <v>3068</v>
      </c>
      <c r="G11307" s="12" t="s">
        <v>57028</v>
      </c>
      <c r="H11307" s="4" t="s">
        <v>57029</v>
      </c>
      <c r="I11307" s="11" t="s">
        <v>57030</v>
      </c>
      <c r="J11307" s="5" t="s">
        <v>42</v>
      </c>
      <c r="K11307" s="4" t="s">
        <v>42</v>
      </c>
    </row>
    <row r="11308">
      <c r="A11308" s="4">
        <v>12043.0</v>
      </c>
      <c r="B11308" s="5" t="s">
        <v>57031</v>
      </c>
      <c r="C11308" s="5" t="s">
        <v>57032</v>
      </c>
      <c r="D11308" s="6" t="s">
        <v>33994</v>
      </c>
      <c r="E11308" s="5" t="s">
        <v>33537</v>
      </c>
      <c r="F11308" s="5" t="s">
        <v>7797</v>
      </c>
      <c r="G11308" s="12" t="s">
        <v>57033</v>
      </c>
      <c r="H11308" s="7" t="s">
        <v>57034</v>
      </c>
      <c r="I11308" s="11" t="s">
        <v>57035</v>
      </c>
      <c r="J11308" s="5" t="s">
        <v>108</v>
      </c>
      <c r="K11308" s="4" t="s">
        <v>42</v>
      </c>
    </row>
    <row r="11309">
      <c r="A11309" s="4">
        <v>11607.0</v>
      </c>
      <c r="B11309" s="5" t="s">
        <v>57036</v>
      </c>
      <c r="C11309" s="5" t="s">
        <v>57037</v>
      </c>
      <c r="D11309" s="6" t="s">
        <v>13500</v>
      </c>
      <c r="E11309" s="5" t="s">
        <v>57038</v>
      </c>
      <c r="F11309" s="5" t="s">
        <v>13460</v>
      </c>
      <c r="G11309" s="12" t="s">
        <v>57039</v>
      </c>
      <c r="H11309" s="5" t="s">
        <v>57040</v>
      </c>
      <c r="I11309" s="8" t="s">
        <v>57041</v>
      </c>
      <c r="J11309" s="5" t="s">
        <v>18</v>
      </c>
      <c r="K11309" s="5" t="s">
        <v>679</v>
      </c>
    </row>
    <row r="11310">
      <c r="A11310" s="4">
        <v>12057.0</v>
      </c>
      <c r="B11310" s="5" t="s">
        <v>57042</v>
      </c>
      <c r="C11310" s="5" t="s">
        <v>57043</v>
      </c>
      <c r="D11310" s="6" t="s">
        <v>35293</v>
      </c>
      <c r="E11310" s="5" t="s">
        <v>7797</v>
      </c>
      <c r="F11310" s="5" t="s">
        <v>7797</v>
      </c>
      <c r="G11310" s="12" t="s">
        <v>57044</v>
      </c>
      <c r="H11310" s="7" t="s">
        <v>57045</v>
      </c>
      <c r="I11310" s="8" t="str">
        <f>LOWER(SUBSTITUTE(SUBSTITUTE(SUBSTITUTE(SUBSTITUTE(SUBSTITUTE(SUBSTITUTE(SUBSTITUTE(B11310,"S.L.",""),"SL",""),"S.A.",""),"SA","")," ",""),".",""),",",""))&amp;".com"</f>
        <v>iloftmalagacapalma.com</v>
      </c>
      <c r="J11310" s="5" t="s">
        <v>42</v>
      </c>
      <c r="K11310" s="4" t="s">
        <v>42</v>
      </c>
    </row>
    <row r="11311">
      <c r="A11311" s="4">
        <v>11873.0</v>
      </c>
      <c r="B11311" s="5" t="s">
        <v>57046</v>
      </c>
      <c r="C11311" s="5" t="s">
        <v>57047</v>
      </c>
      <c r="D11311" s="6" t="s">
        <v>46151</v>
      </c>
      <c r="E11311" s="5" t="s">
        <v>3119</v>
      </c>
      <c r="F11311" s="5" t="s">
        <v>3120</v>
      </c>
      <c r="G11311" s="12" t="s">
        <v>57048</v>
      </c>
      <c r="H11311" s="5" t="s">
        <v>57049</v>
      </c>
      <c r="I11311" s="8" t="s">
        <v>57050</v>
      </c>
      <c r="J11311" s="5" t="s">
        <v>108</v>
      </c>
      <c r="K11311" s="5" t="s">
        <v>260</v>
      </c>
    </row>
    <row r="11312">
      <c r="A11312" s="4">
        <v>11178.0</v>
      </c>
      <c r="B11312" s="5" t="s">
        <v>57051</v>
      </c>
      <c r="C11312" s="5" t="s">
        <v>57052</v>
      </c>
      <c r="D11312" s="6" t="s">
        <v>57053</v>
      </c>
      <c r="E11312" s="5" t="s">
        <v>57054</v>
      </c>
      <c r="F11312" s="5" t="s">
        <v>29618</v>
      </c>
      <c r="G11312" s="12" t="s">
        <v>57055</v>
      </c>
      <c r="H11312" s="5" t="s">
        <v>57056</v>
      </c>
      <c r="I11312" s="8" t="s">
        <v>57057</v>
      </c>
      <c r="J11312" s="5" t="s">
        <v>93</v>
      </c>
      <c r="K11312" s="5" t="s">
        <v>66</v>
      </c>
    </row>
    <row r="11313">
      <c r="A11313" s="4">
        <v>12009.0</v>
      </c>
      <c r="B11313" s="5" t="s">
        <v>57058</v>
      </c>
      <c r="C11313" s="5" t="s">
        <v>57059</v>
      </c>
      <c r="D11313" s="6" t="s">
        <v>53043</v>
      </c>
      <c r="E11313" s="5" t="s">
        <v>53044</v>
      </c>
      <c r="F11313" s="5" t="s">
        <v>24249</v>
      </c>
      <c r="G11313" s="12" t="s">
        <v>57060</v>
      </c>
      <c r="H11313" s="5" t="s">
        <v>57061</v>
      </c>
      <c r="I11313" s="8" t="s">
        <v>57062</v>
      </c>
      <c r="J11313" s="5" t="s">
        <v>93</v>
      </c>
      <c r="K11313" s="4" t="s">
        <v>42</v>
      </c>
    </row>
    <row r="11314">
      <c r="A11314" s="4">
        <v>12172.0</v>
      </c>
      <c r="B11314" s="5" t="s">
        <v>57063</v>
      </c>
      <c r="C11314" s="5" t="s">
        <v>57064</v>
      </c>
      <c r="D11314" s="6" t="s">
        <v>2936</v>
      </c>
      <c r="E11314" s="5" t="s">
        <v>1442</v>
      </c>
      <c r="F11314" s="5" t="s">
        <v>1350</v>
      </c>
      <c r="G11314" s="12" t="s">
        <v>57065</v>
      </c>
      <c r="H11314" s="5" t="s">
        <v>57066</v>
      </c>
      <c r="I11314" s="11" t="s">
        <v>57067</v>
      </c>
      <c r="J11314" s="5" t="s">
        <v>42</v>
      </c>
      <c r="K11314" s="5" t="s">
        <v>201</v>
      </c>
    </row>
    <row r="11315">
      <c r="A11315" s="4">
        <v>11869.0</v>
      </c>
      <c r="B11315" s="5" t="s">
        <v>57068</v>
      </c>
      <c r="C11315" s="5" t="s">
        <v>57069</v>
      </c>
      <c r="D11315" s="6" t="s">
        <v>45936</v>
      </c>
      <c r="E11315" s="5" t="s">
        <v>3119</v>
      </c>
      <c r="F11315" s="5" t="s">
        <v>3120</v>
      </c>
      <c r="G11315" s="12" t="s">
        <v>57070</v>
      </c>
      <c r="H11315" s="5" t="s">
        <v>57071</v>
      </c>
      <c r="I11315" s="8" t="s">
        <v>57072</v>
      </c>
      <c r="J11315" s="5" t="s">
        <v>51</v>
      </c>
      <c r="K11315" s="4" t="s">
        <v>42</v>
      </c>
    </row>
    <row r="11316">
      <c r="A11316" s="4">
        <v>11309.0</v>
      </c>
      <c r="B11316" s="5" t="s">
        <v>57073</v>
      </c>
      <c r="C11316" s="5" t="s">
        <v>57074</v>
      </c>
      <c r="D11316" s="6" t="s">
        <v>57075</v>
      </c>
      <c r="E11316" s="5" t="s">
        <v>57076</v>
      </c>
      <c r="F11316" s="5" t="s">
        <v>47980</v>
      </c>
      <c r="G11316" s="12" t="s">
        <v>57077</v>
      </c>
      <c r="H11316" s="7" t="s">
        <v>57078</v>
      </c>
      <c r="I11316" s="8" t="str">
        <f>LOWER(SUBSTITUTE(SUBSTITUTE(SUBSTITUTE(SUBSTITUTE(SUBSTITUTE(SUBSTITUTE(SUBSTITUTE(B11316,"S.L.",""),"SL",""),"S.A.",""),"SA","")," ",""),".",""),",",""))&amp;".com"</f>
        <v>solhiguera.com</v>
      </c>
      <c r="J11316" s="5" t="s">
        <v>18</v>
      </c>
      <c r="K11316" s="5" t="s">
        <v>218</v>
      </c>
    </row>
    <row r="11317">
      <c r="A11317" s="4">
        <v>11942.0</v>
      </c>
      <c r="B11317" s="5" t="s">
        <v>57079</v>
      </c>
      <c r="C11317" s="5" t="s">
        <v>57080</v>
      </c>
      <c r="D11317" s="6" t="s">
        <v>12742</v>
      </c>
      <c r="E11317" s="5" t="s">
        <v>12658</v>
      </c>
      <c r="F11317" s="5" t="s">
        <v>12504</v>
      </c>
      <c r="G11317" s="12" t="s">
        <v>57081</v>
      </c>
      <c r="H11317" s="5" t="s">
        <v>57082</v>
      </c>
      <c r="I11317" s="11" t="s">
        <v>57083</v>
      </c>
      <c r="J11317" s="5" t="s">
        <v>51</v>
      </c>
      <c r="K11317" s="5" t="s">
        <v>553</v>
      </c>
    </row>
    <row r="11318">
      <c r="A11318" s="4">
        <v>12341.0</v>
      </c>
      <c r="B11318" s="5" t="s">
        <v>57084</v>
      </c>
      <c r="C11318" s="5" t="s">
        <v>57085</v>
      </c>
      <c r="D11318" s="6" t="s">
        <v>49150</v>
      </c>
      <c r="E11318" s="5" t="s">
        <v>49151</v>
      </c>
      <c r="F11318" s="5" t="s">
        <v>49019</v>
      </c>
      <c r="G11318" s="12" t="s">
        <v>57086</v>
      </c>
      <c r="H11318" s="5" t="s">
        <v>57087</v>
      </c>
      <c r="I11318" s="8" t="s">
        <v>57088</v>
      </c>
      <c r="J11318" s="5" t="s">
        <v>108</v>
      </c>
      <c r="K11318" s="4" t="s">
        <v>42</v>
      </c>
    </row>
    <row r="11319">
      <c r="A11319" s="4">
        <v>12292.0</v>
      </c>
      <c r="B11319" s="5" t="s">
        <v>57089</v>
      </c>
      <c r="C11319" s="5" t="s">
        <v>57090</v>
      </c>
      <c r="D11319" s="6" t="s">
        <v>57091</v>
      </c>
      <c r="E11319" s="5" t="s">
        <v>9646</v>
      </c>
      <c r="F11319" s="5" t="s">
        <v>9418</v>
      </c>
      <c r="G11319" s="12" t="s">
        <v>57092</v>
      </c>
      <c r="H11319" s="4" t="s">
        <v>57093</v>
      </c>
      <c r="I11319" s="11" t="s">
        <v>57094</v>
      </c>
      <c r="J11319" s="5" t="s">
        <v>18</v>
      </c>
      <c r="K11319" s="5" t="s">
        <v>152</v>
      </c>
    </row>
    <row r="11320">
      <c r="A11320" s="4">
        <v>11532.0</v>
      </c>
      <c r="B11320" s="5" t="s">
        <v>57095</v>
      </c>
      <c r="C11320" s="5" t="s">
        <v>57096</v>
      </c>
      <c r="D11320" s="6" t="s">
        <v>48600</v>
      </c>
      <c r="E11320" s="5" t="s">
        <v>48601</v>
      </c>
      <c r="F11320" s="5" t="s">
        <v>48594</v>
      </c>
      <c r="G11320" s="12" t="s">
        <v>57097</v>
      </c>
      <c r="H11320" s="7" t="s">
        <v>57098</v>
      </c>
      <c r="I11320" s="8" t="str">
        <f>LOWER(SUBSTITUTE(SUBSTITUTE(SUBSTITUTE(SUBSTITUTE(SUBSTITUTE(SUBSTITUTE(SUBSTITUTE(B11320,"S.L.",""),"SL",""),"S.A.",""),"SA","")," ",""),".",""),",",""))&amp;".com"</f>
        <v>qbalmagrocentro.com</v>
      </c>
      <c r="J11320" s="5" t="s">
        <v>18</v>
      </c>
      <c r="K11320" s="4" t="s">
        <v>42</v>
      </c>
    </row>
    <row r="11321">
      <c r="A11321" s="4">
        <v>11100.0</v>
      </c>
      <c r="B11321" s="5" t="s">
        <v>57099</v>
      </c>
      <c r="C11321" s="5" t="s">
        <v>57100</v>
      </c>
      <c r="D11321" s="6" t="s">
        <v>23424</v>
      </c>
      <c r="E11321" s="5" t="s">
        <v>23425</v>
      </c>
      <c r="F11321" s="5" t="s">
        <v>23192</v>
      </c>
      <c r="G11321" s="12" t="s">
        <v>57101</v>
      </c>
      <c r="H11321" s="5" t="s">
        <v>57102</v>
      </c>
      <c r="I11321" s="8" t="s">
        <v>57103</v>
      </c>
      <c r="J11321" s="5" t="s">
        <v>93</v>
      </c>
      <c r="K11321" s="5" t="s">
        <v>308</v>
      </c>
    </row>
    <row r="11322">
      <c r="A11322" s="4">
        <v>12005.0</v>
      </c>
      <c r="B11322" s="5" t="s">
        <v>5457</v>
      </c>
      <c r="C11322" s="5" t="s">
        <v>57104</v>
      </c>
      <c r="D11322" s="6" t="s">
        <v>53465</v>
      </c>
      <c r="E11322" s="5" t="s">
        <v>53466</v>
      </c>
      <c r="F11322" s="5" t="s">
        <v>24249</v>
      </c>
      <c r="G11322" s="12" t="s">
        <v>57105</v>
      </c>
      <c r="H11322" s="4" t="s">
        <v>57106</v>
      </c>
      <c r="I11322" s="11" t="s">
        <v>57107</v>
      </c>
      <c r="J11322" s="5" t="s">
        <v>42</v>
      </c>
      <c r="K11322" s="4" t="s">
        <v>42</v>
      </c>
    </row>
    <row r="11323">
      <c r="A11323" s="4">
        <v>11090.0</v>
      </c>
      <c r="B11323" s="5" t="s">
        <v>57108</v>
      </c>
      <c r="C11323" s="5" t="s">
        <v>57109</v>
      </c>
      <c r="D11323" s="6" t="s">
        <v>57110</v>
      </c>
      <c r="E11323" s="5" t="s">
        <v>7934</v>
      </c>
      <c r="F11323" s="5" t="s">
        <v>7012</v>
      </c>
      <c r="G11323" s="12" t="s">
        <v>57111</v>
      </c>
      <c r="H11323" s="5" t="s">
        <v>57112</v>
      </c>
      <c r="I11323" s="8" t="s">
        <v>57113</v>
      </c>
      <c r="J11323" s="5" t="s">
        <v>93</v>
      </c>
      <c r="K11323" s="5" t="s">
        <v>152</v>
      </c>
    </row>
    <row r="11324">
      <c r="A11324" s="4">
        <v>11844.0</v>
      </c>
      <c r="B11324" s="5" t="s">
        <v>57114</v>
      </c>
      <c r="C11324" s="5" t="s">
        <v>57115</v>
      </c>
      <c r="D11324" s="6" t="s">
        <v>32808</v>
      </c>
      <c r="E11324" s="5" t="s">
        <v>32809</v>
      </c>
      <c r="F11324" s="5" t="s">
        <v>30779</v>
      </c>
      <c r="G11324" s="12" t="s">
        <v>57116</v>
      </c>
      <c r="H11324" s="5" t="s">
        <v>57117</v>
      </c>
      <c r="I11324" s="11" t="s">
        <v>57118</v>
      </c>
      <c r="J11324" s="5" t="s">
        <v>18</v>
      </c>
      <c r="K11324" s="5" t="s">
        <v>6696</v>
      </c>
    </row>
    <row r="11325">
      <c r="A11325" s="4">
        <v>11689.0</v>
      </c>
      <c r="B11325" s="5" t="s">
        <v>57119</v>
      </c>
      <c r="C11325" s="5" t="s">
        <v>57120</v>
      </c>
      <c r="D11325" s="6" t="s">
        <v>57121</v>
      </c>
      <c r="E11325" s="5" t="s">
        <v>57122</v>
      </c>
      <c r="F11325" s="5" t="s">
        <v>11485</v>
      </c>
      <c r="G11325" s="12" t="s">
        <v>57123</v>
      </c>
      <c r="H11325" s="5" t="s">
        <v>57124</v>
      </c>
      <c r="I11325" s="8" t="str">
        <f>LOWER(SUBSTITUTE(SUBSTITUTE(SUBSTITUTE(SUBSTITUTE(SUBSTITUTE(SUBSTITUTE(SUBSTITUTE(B11325,"S.L.",""),"SL",""),"S.A.",""),"SA","")," ",""),".",""),",",""))&amp;".com"</f>
        <v>lajaymadelarte.com</v>
      </c>
      <c r="J11325" s="5" t="s">
        <v>108</v>
      </c>
      <c r="K11325" s="4" t="s">
        <v>42</v>
      </c>
    </row>
    <row r="11326">
      <c r="A11326" s="4">
        <v>11945.0</v>
      </c>
      <c r="B11326" s="5" t="s">
        <v>57125</v>
      </c>
      <c r="C11326" s="5" t="s">
        <v>57126</v>
      </c>
      <c r="D11326" s="6" t="s">
        <v>12604</v>
      </c>
      <c r="E11326" s="5" t="s">
        <v>12605</v>
      </c>
      <c r="F11326" s="5" t="s">
        <v>12504</v>
      </c>
      <c r="G11326" s="12" t="s">
        <v>57127</v>
      </c>
      <c r="H11326" s="5" t="s">
        <v>57128</v>
      </c>
      <c r="I11326" s="8" t="s">
        <v>57129</v>
      </c>
      <c r="J11326" s="5" t="s">
        <v>108</v>
      </c>
      <c r="K11326" s="4" t="s">
        <v>42</v>
      </c>
    </row>
    <row r="11327">
      <c r="A11327" s="4">
        <v>11912.0</v>
      </c>
      <c r="B11327" s="5" t="s">
        <v>57130</v>
      </c>
      <c r="C11327" s="5" t="s">
        <v>57131</v>
      </c>
      <c r="D11327" s="6" t="s">
        <v>724</v>
      </c>
      <c r="E11327" s="5" t="s">
        <v>725</v>
      </c>
      <c r="F11327" s="5" t="s">
        <v>514</v>
      </c>
      <c r="G11327" s="12" t="s">
        <v>57132</v>
      </c>
      <c r="H11327" s="5" t="s">
        <v>57133</v>
      </c>
      <c r="I11327" s="8" t="s">
        <v>57134</v>
      </c>
      <c r="J11327" s="5" t="s">
        <v>42</v>
      </c>
      <c r="K11327" s="5" t="s">
        <v>233</v>
      </c>
    </row>
    <row r="11328">
      <c r="A11328" s="4">
        <v>11227.0</v>
      </c>
      <c r="B11328" s="5" t="s">
        <v>57135</v>
      </c>
      <c r="C11328" s="5" t="s">
        <v>57136</v>
      </c>
      <c r="D11328" s="6" t="s">
        <v>5074</v>
      </c>
      <c r="E11328" s="5" t="s">
        <v>3250</v>
      </c>
      <c r="F11328" s="5" t="s">
        <v>3068</v>
      </c>
      <c r="G11328" s="12" t="s">
        <v>57137</v>
      </c>
      <c r="H11328" s="4" t="s">
        <v>57138</v>
      </c>
      <c r="I11328" s="8" t="s">
        <v>57139</v>
      </c>
      <c r="J11328" s="5" t="s">
        <v>42</v>
      </c>
      <c r="K11328" s="5" t="s">
        <v>260</v>
      </c>
    </row>
    <row r="11329">
      <c r="A11329" s="4">
        <v>11229.0</v>
      </c>
      <c r="B11329" s="5" t="s">
        <v>57140</v>
      </c>
      <c r="C11329" s="5" t="s">
        <v>57136</v>
      </c>
      <c r="D11329" s="6" t="s">
        <v>5074</v>
      </c>
      <c r="E11329" s="5" t="s">
        <v>3250</v>
      </c>
      <c r="F11329" s="5" t="s">
        <v>3068</v>
      </c>
      <c r="G11329" s="12" t="s">
        <v>57137</v>
      </c>
      <c r="H11329" s="5" t="s">
        <v>57138</v>
      </c>
      <c r="I11329" s="8" t="s">
        <v>57139</v>
      </c>
      <c r="J11329" s="5" t="s">
        <v>42</v>
      </c>
      <c r="K11329" s="4" t="s">
        <v>42</v>
      </c>
    </row>
    <row r="11330">
      <c r="A11330" s="4">
        <v>12327.0</v>
      </c>
      <c r="B11330" s="5" t="s">
        <v>57141</v>
      </c>
      <c r="C11330" s="5" t="s">
        <v>57142</v>
      </c>
      <c r="D11330" s="6" t="s">
        <v>57143</v>
      </c>
      <c r="E11330" s="5" t="s">
        <v>57144</v>
      </c>
      <c r="F11330" s="5" t="s">
        <v>8926</v>
      </c>
      <c r="G11330" s="12" t="s">
        <v>57145</v>
      </c>
      <c r="H11330" s="5" t="s">
        <v>57146</v>
      </c>
      <c r="I11330" s="8" t="s">
        <v>57147</v>
      </c>
      <c r="J11330" s="5" t="s">
        <v>108</v>
      </c>
      <c r="K11330" s="5" t="s">
        <v>66</v>
      </c>
    </row>
    <row r="11331">
      <c r="A11331" s="4">
        <v>11059.0</v>
      </c>
      <c r="B11331" s="5" t="s">
        <v>57148</v>
      </c>
      <c r="C11331" s="5" t="s">
        <v>57149</v>
      </c>
      <c r="D11331" s="6" t="s">
        <v>7989</v>
      </c>
      <c r="E11331" s="5" t="s">
        <v>7970</v>
      </c>
      <c r="F11331" s="5" t="s">
        <v>7012</v>
      </c>
      <c r="G11331" s="12" t="s">
        <v>57150</v>
      </c>
      <c r="H11331" s="5" t="s">
        <v>57151</v>
      </c>
      <c r="I11331" s="8" t="s">
        <v>57152</v>
      </c>
      <c r="J11331" s="5" t="s">
        <v>18</v>
      </c>
      <c r="K11331" s="5" t="s">
        <v>260</v>
      </c>
    </row>
    <row r="11332">
      <c r="A11332" s="4">
        <v>12269.0</v>
      </c>
      <c r="B11332" s="5" t="s">
        <v>57153</v>
      </c>
      <c r="C11332" s="5" t="s">
        <v>57154</v>
      </c>
      <c r="D11332" s="6" t="s">
        <v>26793</v>
      </c>
      <c r="E11332" s="5" t="s">
        <v>26794</v>
      </c>
      <c r="F11332" s="5" t="s">
        <v>26794</v>
      </c>
      <c r="G11332" s="12" t="s">
        <v>57155</v>
      </c>
      <c r="H11332" s="5" t="s">
        <v>57156</v>
      </c>
      <c r="I11332" s="11" t="s">
        <v>57157</v>
      </c>
      <c r="J11332" s="5" t="s">
        <v>93</v>
      </c>
      <c r="K11332" s="5" t="s">
        <v>115</v>
      </c>
    </row>
    <row r="11333">
      <c r="A11333" s="4">
        <v>11715.0</v>
      </c>
      <c r="B11333" s="5" t="s">
        <v>57158</v>
      </c>
      <c r="C11333" s="5" t="s">
        <v>57159</v>
      </c>
      <c r="D11333" s="6" t="s">
        <v>57160</v>
      </c>
      <c r="E11333" s="5" t="s">
        <v>57161</v>
      </c>
      <c r="F11333" s="5" t="s">
        <v>15938</v>
      </c>
      <c r="G11333" s="12" t="s">
        <v>57162</v>
      </c>
      <c r="H11333" s="5" t="s">
        <v>57163</v>
      </c>
      <c r="I11333" s="11" t="s">
        <v>57164</v>
      </c>
      <c r="J11333" s="5" t="s">
        <v>108</v>
      </c>
      <c r="K11333" s="5" t="s">
        <v>1495</v>
      </c>
    </row>
    <row r="11334">
      <c r="A11334" s="4">
        <v>12261.0</v>
      </c>
      <c r="B11334" s="5" t="s">
        <v>57165</v>
      </c>
      <c r="C11334" s="5" t="s">
        <v>57166</v>
      </c>
      <c r="D11334" s="6" t="s">
        <v>31969</v>
      </c>
      <c r="E11334" s="5" t="s">
        <v>26794</v>
      </c>
      <c r="F11334" s="5" t="s">
        <v>26794</v>
      </c>
      <c r="G11334" s="12" t="s">
        <v>57167</v>
      </c>
      <c r="H11334" s="5" t="s">
        <v>57168</v>
      </c>
      <c r="I11334" s="11" t="s">
        <v>57169</v>
      </c>
      <c r="J11334" s="5" t="s">
        <v>367</v>
      </c>
      <c r="K11334" s="4" t="s">
        <v>42</v>
      </c>
    </row>
    <row r="11335">
      <c r="A11335" s="4">
        <v>12260.0</v>
      </c>
      <c r="B11335" s="5" t="s">
        <v>57170</v>
      </c>
      <c r="C11335" s="5" t="s">
        <v>57171</v>
      </c>
      <c r="D11335" s="6" t="s">
        <v>57172</v>
      </c>
      <c r="E11335" s="5" t="s">
        <v>57173</v>
      </c>
      <c r="F11335" s="5" t="s">
        <v>26794</v>
      </c>
      <c r="G11335" s="12" t="s">
        <v>57174</v>
      </c>
      <c r="H11335" s="5" t="s">
        <v>57175</v>
      </c>
      <c r="I11335" s="8" t="str">
        <f>LOWER(SUBSTITUTE(SUBSTITUTE(SUBSTITUTE(SUBSTITUTE(SUBSTITUTE(SUBSTITUTE(SUBSTITUTE(B11335,"S.L.",""),"SL",""),"S.A.",""),"SA","")," ",""),".",""),",",""))&amp;".com"</f>
        <v>vintageheladeriau.com</v>
      </c>
      <c r="J11335" s="5" t="s">
        <v>108</v>
      </c>
      <c r="K11335" s="4" t="s">
        <v>42</v>
      </c>
    </row>
    <row r="11336">
      <c r="A11336" s="4">
        <v>11905.0</v>
      </c>
      <c r="B11336" s="5" t="s">
        <v>57176</v>
      </c>
      <c r="C11336" s="5" t="s">
        <v>57177</v>
      </c>
      <c r="D11336" s="6" t="s">
        <v>513</v>
      </c>
      <c r="E11336" s="5" t="s">
        <v>514</v>
      </c>
      <c r="F11336" s="5" t="s">
        <v>514</v>
      </c>
      <c r="G11336" s="12" t="s">
        <v>57178</v>
      </c>
      <c r="H11336" s="4" t="s">
        <v>57179</v>
      </c>
      <c r="I11336" s="8" t="s">
        <v>57180</v>
      </c>
      <c r="J11336" s="5" t="s">
        <v>108</v>
      </c>
      <c r="K11336" s="4" t="s">
        <v>42</v>
      </c>
    </row>
    <row r="11337">
      <c r="A11337" s="4">
        <v>11653.0</v>
      </c>
      <c r="B11337" s="5" t="s">
        <v>57181</v>
      </c>
      <c r="C11337" s="5" t="s">
        <v>57182</v>
      </c>
      <c r="D11337" s="6" t="s">
        <v>36851</v>
      </c>
      <c r="E11337" s="5" t="s">
        <v>36852</v>
      </c>
      <c r="F11337" s="5" t="s">
        <v>36600</v>
      </c>
      <c r="G11337" s="12" t="s">
        <v>57183</v>
      </c>
      <c r="H11337" s="5" t="s">
        <v>57184</v>
      </c>
      <c r="I11337" s="8" t="s">
        <v>57185</v>
      </c>
      <c r="J11337" s="5" t="s">
        <v>108</v>
      </c>
      <c r="K11337" s="5" t="s">
        <v>126</v>
      </c>
    </row>
    <row r="11338">
      <c r="A11338" s="4">
        <v>12012.0</v>
      </c>
      <c r="B11338" s="5" t="s">
        <v>57186</v>
      </c>
      <c r="C11338" s="5" t="s">
        <v>57187</v>
      </c>
      <c r="D11338" s="6" t="s">
        <v>57188</v>
      </c>
      <c r="E11338" s="5" t="s">
        <v>57189</v>
      </c>
      <c r="F11338" s="5" t="s">
        <v>24249</v>
      </c>
      <c r="G11338" s="12" t="s">
        <v>57190</v>
      </c>
      <c r="H11338" s="7" t="s">
        <v>57191</v>
      </c>
      <c r="I11338" s="8" t="str">
        <f>LOWER(SUBSTITUTE(SUBSTITUTE(SUBSTITUTE(SUBSTITUTE(SUBSTITUTE(SUBSTITUTE(SUBSTITUTE(B11338,"S.L.",""),"SL",""),"S.A.",""),"SA","")," ",""),".",""),",",""))&amp;".com"</f>
        <v>cadelabranza.com</v>
      </c>
      <c r="J11338" s="5" t="s">
        <v>93</v>
      </c>
      <c r="K11338" s="5" t="s">
        <v>553</v>
      </c>
    </row>
    <row r="11339">
      <c r="A11339" s="4">
        <v>12340.0</v>
      </c>
      <c r="B11339" s="5" t="s">
        <v>57192</v>
      </c>
      <c r="C11339" s="5" t="s">
        <v>57193</v>
      </c>
      <c r="D11339" s="6" t="s">
        <v>8932</v>
      </c>
      <c r="E11339" s="5" t="s">
        <v>8933</v>
      </c>
      <c r="F11339" s="5" t="s">
        <v>8926</v>
      </c>
      <c r="G11339" s="12" t="s">
        <v>57194</v>
      </c>
      <c r="H11339" s="5" t="s">
        <v>57195</v>
      </c>
      <c r="I11339" s="8" t="s">
        <v>57196</v>
      </c>
      <c r="J11339" s="5" t="s">
        <v>93</v>
      </c>
      <c r="K11339" s="5" t="s">
        <v>233</v>
      </c>
    </row>
    <row r="11340">
      <c r="A11340" s="4">
        <v>11445.0</v>
      </c>
      <c r="B11340" s="5" t="s">
        <v>57197</v>
      </c>
      <c r="C11340" s="5" t="s">
        <v>57198</v>
      </c>
      <c r="D11340" s="6" t="s">
        <v>30481</v>
      </c>
      <c r="E11340" s="5" t="s">
        <v>30470</v>
      </c>
      <c r="F11340" s="5" t="s">
        <v>30226</v>
      </c>
      <c r="G11340" s="12" t="s">
        <v>57199</v>
      </c>
      <c r="H11340" s="4" t="s">
        <v>57200</v>
      </c>
      <c r="I11340" s="11" t="s">
        <v>57201</v>
      </c>
      <c r="J11340" s="5" t="s">
        <v>18</v>
      </c>
      <c r="K11340" s="5" t="s">
        <v>679</v>
      </c>
    </row>
    <row r="11341">
      <c r="A11341" s="4">
        <v>11293.0</v>
      </c>
      <c r="B11341" s="5" t="s">
        <v>57202</v>
      </c>
      <c r="C11341" s="5" t="s">
        <v>57203</v>
      </c>
      <c r="D11341" s="6" t="s">
        <v>57204</v>
      </c>
      <c r="E11341" s="5" t="s">
        <v>57205</v>
      </c>
      <c r="F11341" s="5" t="s">
        <v>48034</v>
      </c>
      <c r="G11341" s="12" t="s">
        <v>57206</v>
      </c>
      <c r="H11341" s="5" t="s">
        <v>57207</v>
      </c>
      <c r="I11341" s="8" t="s">
        <v>57208</v>
      </c>
      <c r="J11341" s="5" t="s">
        <v>108</v>
      </c>
      <c r="K11341" s="5" t="s">
        <v>66</v>
      </c>
    </row>
    <row r="11342">
      <c r="A11342" s="4">
        <v>11963.0</v>
      </c>
      <c r="B11342" s="5" t="s">
        <v>57209</v>
      </c>
      <c r="C11342" s="5" t="s">
        <v>57210</v>
      </c>
      <c r="D11342" s="6" t="s">
        <v>52872</v>
      </c>
      <c r="E11342" s="5" t="s">
        <v>52873</v>
      </c>
      <c r="F11342" s="5" t="s">
        <v>24249</v>
      </c>
      <c r="G11342" s="12" t="s">
        <v>57211</v>
      </c>
      <c r="H11342" s="5" t="s">
        <v>57212</v>
      </c>
      <c r="I11342" s="11" t="s">
        <v>57213</v>
      </c>
      <c r="J11342" s="5" t="s">
        <v>108</v>
      </c>
      <c r="K11342" s="4" t="s">
        <v>42</v>
      </c>
    </row>
    <row r="11343">
      <c r="A11343" s="4">
        <v>11956.0</v>
      </c>
      <c r="B11343" s="5" t="s">
        <v>57214</v>
      </c>
      <c r="C11343" s="5" t="s">
        <v>57215</v>
      </c>
      <c r="D11343" s="6" t="s">
        <v>6659</v>
      </c>
      <c r="E11343" s="5" t="s">
        <v>6660</v>
      </c>
      <c r="F11343" s="5" t="s">
        <v>6383</v>
      </c>
      <c r="G11343" s="12" t="s">
        <v>57216</v>
      </c>
      <c r="H11343" s="5" t="s">
        <v>57217</v>
      </c>
      <c r="I11343" s="8" t="s">
        <v>57218</v>
      </c>
      <c r="J11343" s="5" t="s">
        <v>42</v>
      </c>
      <c r="K11343" s="5" t="s">
        <v>35</v>
      </c>
    </row>
    <row r="11344">
      <c r="A11344" s="4">
        <v>12124.0</v>
      </c>
      <c r="B11344" s="5" t="s">
        <v>57219</v>
      </c>
      <c r="C11344" s="5" t="s">
        <v>57220</v>
      </c>
      <c r="D11344" s="6" t="s">
        <v>57221</v>
      </c>
      <c r="E11344" s="5" t="s">
        <v>276</v>
      </c>
      <c r="F11344" s="5" t="s">
        <v>14</v>
      </c>
      <c r="G11344" s="12" t="s">
        <v>57222</v>
      </c>
      <c r="H11344" s="4" t="s">
        <v>57223</v>
      </c>
      <c r="I11344" s="8" t="s">
        <v>57224</v>
      </c>
      <c r="J11344" s="5" t="s">
        <v>42</v>
      </c>
      <c r="K11344" s="5" t="s">
        <v>233</v>
      </c>
    </row>
    <row r="11345">
      <c r="A11345" s="4">
        <v>11723.0</v>
      </c>
      <c r="B11345" s="5" t="s">
        <v>57225</v>
      </c>
      <c r="C11345" s="5" t="s">
        <v>57226</v>
      </c>
      <c r="D11345" s="6" t="s">
        <v>16823</v>
      </c>
      <c r="E11345" s="5" t="s">
        <v>16716</v>
      </c>
      <c r="F11345" s="5" t="s">
        <v>15938</v>
      </c>
      <c r="G11345" s="12" t="s">
        <v>57227</v>
      </c>
      <c r="H11345" s="5" t="s">
        <v>57228</v>
      </c>
      <c r="I11345" s="8" t="s">
        <v>57229</v>
      </c>
      <c r="J11345" s="5" t="s">
        <v>5941</v>
      </c>
      <c r="K11345" s="5" t="s">
        <v>170</v>
      </c>
    </row>
    <row r="11346">
      <c r="A11346" s="4">
        <v>11437.0</v>
      </c>
      <c r="B11346" s="5" t="s">
        <v>57230</v>
      </c>
      <c r="C11346" s="5" t="s">
        <v>57231</v>
      </c>
      <c r="D11346" s="6" t="s">
        <v>48098</v>
      </c>
      <c r="E11346" s="5" t="s">
        <v>48099</v>
      </c>
      <c r="F11346" s="5" t="s">
        <v>47929</v>
      </c>
      <c r="G11346" s="12" t="s">
        <v>57232</v>
      </c>
      <c r="H11346" s="5" t="s">
        <v>57233</v>
      </c>
      <c r="I11346" s="8" t="s">
        <v>57234</v>
      </c>
      <c r="J11346" s="5" t="s">
        <v>108</v>
      </c>
      <c r="K11346" s="5" t="s">
        <v>212</v>
      </c>
    </row>
    <row r="11347">
      <c r="A11347" s="4">
        <v>12381.0</v>
      </c>
      <c r="B11347" s="5" t="s">
        <v>57235</v>
      </c>
      <c r="C11347" s="5" t="s">
        <v>57236</v>
      </c>
      <c r="D11347" s="6" t="s">
        <v>57237</v>
      </c>
      <c r="E11347" s="5" t="s">
        <v>57238</v>
      </c>
      <c r="F11347" s="5" t="s">
        <v>8245</v>
      </c>
      <c r="G11347" s="12" t="s">
        <v>57239</v>
      </c>
      <c r="H11347" s="5" t="s">
        <v>57240</v>
      </c>
      <c r="I11347" s="8" t="s">
        <v>57241</v>
      </c>
      <c r="J11347" s="5" t="s">
        <v>108</v>
      </c>
      <c r="K11347" s="5" t="s">
        <v>1495</v>
      </c>
    </row>
    <row r="11348">
      <c r="A11348" s="4">
        <v>11583.0</v>
      </c>
      <c r="B11348" s="5" t="s">
        <v>57242</v>
      </c>
      <c r="C11348" s="5" t="s">
        <v>57243</v>
      </c>
      <c r="D11348" s="6" t="s">
        <v>57244</v>
      </c>
      <c r="E11348" s="5" t="s">
        <v>39260</v>
      </c>
      <c r="F11348" s="5" t="s">
        <v>39261</v>
      </c>
      <c r="G11348" s="12" t="s">
        <v>57245</v>
      </c>
      <c r="H11348" s="7" t="s">
        <v>57246</v>
      </c>
      <c r="I11348" s="4" t="str">
        <f t="shared" ref="I11348:I11349" si="143">LOWER(SUBSTITUTE(SUBSTITUTE(SUBSTITUTE(SUBSTITUTE(SUBSTITUTE(SUBSTITUTE(SUBSTITUTE(B11348,"S.L.",""),"SL",""),"S.A.",""),"SA","")," ",""),".",""),",",""))&amp;".com"</f>
        <v>pensiónnignaciocentro.com</v>
      </c>
      <c r="J11348" s="5" t="s">
        <v>42</v>
      </c>
      <c r="K11348" s="5" t="s">
        <v>152</v>
      </c>
    </row>
    <row r="11349">
      <c r="A11349" s="4">
        <v>11584.0</v>
      </c>
      <c r="B11349" s="5" t="s">
        <v>57247</v>
      </c>
      <c r="C11349" s="5" t="s">
        <v>57248</v>
      </c>
      <c r="D11349" s="6" t="s">
        <v>39689</v>
      </c>
      <c r="E11349" s="5" t="s">
        <v>39260</v>
      </c>
      <c r="F11349" s="5" t="s">
        <v>39261</v>
      </c>
      <c r="G11349" s="12" t="s">
        <v>57245</v>
      </c>
      <c r="H11349" s="7" t="s">
        <v>57249</v>
      </c>
      <c r="I11349" s="4" t="str">
        <f t="shared" si="143"/>
        <v>pensiónnignaciogros.com</v>
      </c>
      <c r="J11349" s="5" t="s">
        <v>93</v>
      </c>
      <c r="K11349" s="5" t="s">
        <v>152</v>
      </c>
    </row>
    <row r="11350">
      <c r="A11350" s="4">
        <v>12395.0</v>
      </c>
      <c r="B11350" s="5" t="s">
        <v>57250</v>
      </c>
      <c r="C11350" s="5" t="s">
        <v>57251</v>
      </c>
      <c r="D11350" s="6" t="s">
        <v>8512</v>
      </c>
      <c r="E11350" s="5" t="s">
        <v>8245</v>
      </c>
      <c r="F11350" s="5" t="s">
        <v>8245</v>
      </c>
      <c r="G11350" s="6" t="s">
        <v>57252</v>
      </c>
      <c r="H11350" s="5" t="s">
        <v>57253</v>
      </c>
      <c r="I11350" s="8" t="s">
        <v>57254</v>
      </c>
      <c r="J11350" s="5" t="s">
        <v>108</v>
      </c>
      <c r="K11350" s="5" t="s">
        <v>233</v>
      </c>
    </row>
    <row r="11351">
      <c r="A11351" s="4">
        <v>12365.0</v>
      </c>
      <c r="B11351" s="5" t="s">
        <v>57255</v>
      </c>
      <c r="C11351" s="5" t="s">
        <v>57256</v>
      </c>
      <c r="D11351" s="6" t="s">
        <v>57257</v>
      </c>
      <c r="E11351" s="5" t="s">
        <v>57258</v>
      </c>
      <c r="F11351" s="5" t="s">
        <v>9123</v>
      </c>
      <c r="G11351" s="12" t="s">
        <v>57259</v>
      </c>
      <c r="H11351" s="7" t="s">
        <v>57260</v>
      </c>
      <c r="I11351" s="8" t="str">
        <f>LOWER(SUBSTITUTE(SUBSTITUTE(SUBSTITUTE(SUBSTITUTE(SUBSTITUTE(SUBSTITUTE(SUBSTITUTE(B11351,"S.L.",""),"SL",""),"S.A.",""),"SA","")," ",""),".",""),",",""))&amp;".com"</f>
        <v>lapodica.com</v>
      </c>
      <c r="J11351" s="5" t="s">
        <v>108</v>
      </c>
      <c r="K11351" s="5" t="s">
        <v>839</v>
      </c>
    </row>
    <row r="11352">
      <c r="A11352" s="4">
        <v>11215.0</v>
      </c>
      <c r="B11352" s="5" t="s">
        <v>57261</v>
      </c>
      <c r="C11352" s="5" t="s">
        <v>57262</v>
      </c>
      <c r="D11352" s="6" t="s">
        <v>57263</v>
      </c>
      <c r="E11352" s="5" t="s">
        <v>3559</v>
      </c>
      <c r="F11352" s="5" t="s">
        <v>3068</v>
      </c>
      <c r="G11352" s="12" t="s">
        <v>57264</v>
      </c>
      <c r="H11352" s="5" t="s">
        <v>57265</v>
      </c>
      <c r="I11352" s="8" t="s">
        <v>57266</v>
      </c>
      <c r="J11352" s="5" t="s">
        <v>93</v>
      </c>
      <c r="K11352" s="5" t="s">
        <v>308</v>
      </c>
    </row>
    <row r="11353">
      <c r="A11353" s="4">
        <v>11352.0</v>
      </c>
      <c r="B11353" s="5" t="s">
        <v>57267</v>
      </c>
      <c r="C11353" s="5" t="s">
        <v>57268</v>
      </c>
      <c r="D11353" s="6" t="s">
        <v>44723</v>
      </c>
      <c r="E11353" s="5" t="s">
        <v>29573</v>
      </c>
      <c r="F11353" s="5" t="s">
        <v>29573</v>
      </c>
      <c r="G11353" s="12" t="s">
        <v>57269</v>
      </c>
      <c r="H11353" s="5" t="s">
        <v>57270</v>
      </c>
      <c r="I11353" s="8" t="s">
        <v>57271</v>
      </c>
      <c r="J11353" s="5" t="s">
        <v>93</v>
      </c>
      <c r="K11353" s="5" t="s">
        <v>294</v>
      </c>
    </row>
    <row r="11354">
      <c r="A11354" s="4">
        <v>12132.0</v>
      </c>
      <c r="B11354" s="5" t="s">
        <v>57272</v>
      </c>
      <c r="C11354" s="5" t="s">
        <v>57273</v>
      </c>
      <c r="D11354" s="6" t="s">
        <v>57274</v>
      </c>
      <c r="E11354" s="5" t="s">
        <v>57275</v>
      </c>
      <c r="F11354" s="5" t="s">
        <v>14</v>
      </c>
      <c r="G11354" s="12" t="s">
        <v>57276</v>
      </c>
      <c r="H11354" s="7" t="s">
        <v>57277</v>
      </c>
      <c r="I11354" s="11" t="s">
        <v>57278</v>
      </c>
      <c r="J11354" s="5" t="s">
        <v>108</v>
      </c>
      <c r="K11354" s="5" t="s">
        <v>233</v>
      </c>
    </row>
    <row r="11355">
      <c r="A11355" s="4">
        <v>11955.0</v>
      </c>
      <c r="B11355" s="5" t="s">
        <v>57279</v>
      </c>
      <c r="C11355" s="5" t="s">
        <v>57280</v>
      </c>
      <c r="D11355" s="6" t="s">
        <v>57281</v>
      </c>
      <c r="E11355" s="5" t="s">
        <v>6868</v>
      </c>
      <c r="F11355" s="5" t="s">
        <v>6383</v>
      </c>
      <c r="G11355" s="12" t="s">
        <v>57282</v>
      </c>
      <c r="H11355" s="5" t="s">
        <v>57283</v>
      </c>
      <c r="I11355" s="8" t="s">
        <v>57284</v>
      </c>
      <c r="J11355" s="5" t="s">
        <v>93</v>
      </c>
      <c r="K11355" s="4" t="s">
        <v>42</v>
      </c>
    </row>
    <row r="11356">
      <c r="A11356" s="4">
        <v>12211.0</v>
      </c>
      <c r="B11356" s="5" t="s">
        <v>57285</v>
      </c>
      <c r="C11356" s="5" t="s">
        <v>57286</v>
      </c>
      <c r="D11356" s="6" t="s">
        <v>42747</v>
      </c>
      <c r="E11356" s="5" t="s">
        <v>42748</v>
      </c>
      <c r="F11356" s="5" t="s">
        <v>16051</v>
      </c>
      <c r="G11356" s="12" t="s">
        <v>57287</v>
      </c>
      <c r="H11356" s="5" t="s">
        <v>57288</v>
      </c>
      <c r="I11356" s="8" t="s">
        <v>57289</v>
      </c>
      <c r="J11356" s="5" t="s">
        <v>108</v>
      </c>
      <c r="K11356" s="4" t="s">
        <v>42</v>
      </c>
    </row>
    <row r="11357">
      <c r="A11357" s="4">
        <v>11961.0</v>
      </c>
      <c r="B11357" s="5" t="s">
        <v>57290</v>
      </c>
      <c r="C11357" s="5" t="s">
        <v>57291</v>
      </c>
      <c r="D11357" s="6" t="s">
        <v>55247</v>
      </c>
      <c r="E11357" s="5" t="s">
        <v>54605</v>
      </c>
      <c r="F11357" s="5" t="s">
        <v>24249</v>
      </c>
      <c r="G11357" s="12" t="s">
        <v>57292</v>
      </c>
      <c r="H11357" s="5" t="s">
        <v>57293</v>
      </c>
      <c r="I11357" s="8" t="s">
        <v>57294</v>
      </c>
      <c r="J11357" s="5" t="s">
        <v>42</v>
      </c>
      <c r="K11357" s="5" t="s">
        <v>1685</v>
      </c>
    </row>
    <row r="11358">
      <c r="A11358" s="4">
        <v>11444.0</v>
      </c>
      <c r="B11358" s="5" t="s">
        <v>57295</v>
      </c>
      <c r="C11358" s="5" t="s">
        <v>57296</v>
      </c>
      <c r="D11358" s="6" t="s">
        <v>30462</v>
      </c>
      <c r="E11358" s="5" t="s">
        <v>30463</v>
      </c>
      <c r="F11358" s="5" t="s">
        <v>30226</v>
      </c>
      <c r="G11358" s="12" t="s">
        <v>57297</v>
      </c>
      <c r="H11358" s="4" t="s">
        <v>57298</v>
      </c>
      <c r="I11358" s="11" t="s">
        <v>57299</v>
      </c>
      <c r="J11358" s="5" t="s">
        <v>42</v>
      </c>
      <c r="K11358" s="5" t="s">
        <v>152</v>
      </c>
    </row>
    <row r="11359">
      <c r="A11359" s="4">
        <v>11099.0</v>
      </c>
      <c r="B11359" s="5" t="s">
        <v>57300</v>
      </c>
      <c r="C11359" s="5" t="s">
        <v>57301</v>
      </c>
      <c r="D11359" s="6" t="s">
        <v>57302</v>
      </c>
      <c r="E11359" s="5" t="s">
        <v>57303</v>
      </c>
      <c r="F11359" s="5" t="s">
        <v>23192</v>
      </c>
      <c r="G11359" s="12" t="s">
        <v>57304</v>
      </c>
      <c r="H11359" s="4" t="s">
        <v>57305</v>
      </c>
      <c r="I11359" s="11" t="s">
        <v>57306</v>
      </c>
      <c r="J11359" s="5" t="s">
        <v>93</v>
      </c>
      <c r="K11359" s="5" t="s">
        <v>66</v>
      </c>
    </row>
    <row r="11360">
      <c r="A11360" s="4">
        <v>11114.0</v>
      </c>
      <c r="B11360" s="5" t="s">
        <v>57307</v>
      </c>
      <c r="C11360" s="5" t="s">
        <v>57308</v>
      </c>
      <c r="D11360" s="6" t="s">
        <v>24057</v>
      </c>
      <c r="E11360" s="5" t="s">
        <v>23872</v>
      </c>
      <c r="F11360" s="5" t="s">
        <v>22149</v>
      </c>
      <c r="G11360" s="12" t="s">
        <v>57309</v>
      </c>
      <c r="H11360" s="5" t="s">
        <v>57310</v>
      </c>
      <c r="I11360" s="11" t="s">
        <v>57311</v>
      </c>
      <c r="J11360" s="5" t="s">
        <v>232</v>
      </c>
      <c r="K11360" s="4" t="s">
        <v>42</v>
      </c>
    </row>
    <row r="11361">
      <c r="A11361" s="4">
        <v>12372.0</v>
      </c>
      <c r="B11361" s="5" t="s">
        <v>57312</v>
      </c>
      <c r="C11361" s="5" t="s">
        <v>57313</v>
      </c>
      <c r="D11361" s="6" t="s">
        <v>26269</v>
      </c>
      <c r="E11361" s="5" t="s">
        <v>26251</v>
      </c>
      <c r="F11361" s="5" t="s">
        <v>9123</v>
      </c>
      <c r="G11361" s="12" t="s">
        <v>57314</v>
      </c>
      <c r="H11361" s="5" t="s">
        <v>57315</v>
      </c>
      <c r="I11361" s="8" t="str">
        <f>LOWER(SUBSTITUTE(SUBSTITUTE(SUBSTITUTE(SUBSTITUTE(SUBSTITUTE(SUBSTITUTE(SUBSTITUTE(B11361,"S.L.",""),"SL",""),"S.A.",""),"SA","")," ",""),".",""),",",""))&amp;".com"</f>
        <v>boutiquehotelcreativerooms.com</v>
      </c>
      <c r="J11361" s="5" t="s">
        <v>18</v>
      </c>
      <c r="K11361" s="5" t="s">
        <v>679</v>
      </c>
    </row>
    <row r="11362">
      <c r="A11362" s="4">
        <v>12200.0</v>
      </c>
      <c r="B11362" s="5" t="s">
        <v>57316</v>
      </c>
      <c r="C11362" s="5" t="s">
        <v>57317</v>
      </c>
      <c r="D11362" s="6" t="s">
        <v>50888</v>
      </c>
      <c r="E11362" s="5" t="s">
        <v>16050</v>
      </c>
      <c r="F11362" s="5" t="s">
        <v>16051</v>
      </c>
      <c r="G11362" s="12" t="s">
        <v>57318</v>
      </c>
      <c r="H11362" s="7" t="s">
        <v>57319</v>
      </c>
      <c r="I11362" s="11" t="s">
        <v>57320</v>
      </c>
      <c r="J11362" s="5" t="s">
        <v>108</v>
      </c>
      <c r="K11362" s="4" t="s">
        <v>42</v>
      </c>
    </row>
    <row r="11363">
      <c r="A11363" s="4">
        <v>11823.0</v>
      </c>
      <c r="B11363" s="5" t="s">
        <v>57321</v>
      </c>
      <c r="C11363" s="5" t="s">
        <v>57322</v>
      </c>
      <c r="D11363" s="6" t="s">
        <v>18402</v>
      </c>
      <c r="E11363" s="5" t="s">
        <v>17489</v>
      </c>
      <c r="F11363" s="5" t="s">
        <v>15938</v>
      </c>
      <c r="G11363" s="12" t="s">
        <v>57323</v>
      </c>
      <c r="H11363" s="5" t="s">
        <v>57324</v>
      </c>
      <c r="I11363" s="8" t="s">
        <v>57325</v>
      </c>
      <c r="J11363" s="5" t="s">
        <v>42</v>
      </c>
      <c r="K11363" s="5" t="s">
        <v>66</v>
      </c>
    </row>
    <row r="11364">
      <c r="A11364" s="4">
        <v>12339.0</v>
      </c>
      <c r="B11364" s="5" t="s">
        <v>57326</v>
      </c>
      <c r="C11364" s="5" t="s">
        <v>57327</v>
      </c>
      <c r="D11364" s="6" t="s">
        <v>9110</v>
      </c>
      <c r="E11364" s="5" t="s">
        <v>9111</v>
      </c>
      <c r="F11364" s="5" t="s">
        <v>8926</v>
      </c>
      <c r="G11364" s="12" t="s">
        <v>57328</v>
      </c>
      <c r="H11364" s="13" t="s">
        <v>57329</v>
      </c>
      <c r="I11364" s="8" t="s">
        <v>57330</v>
      </c>
      <c r="J11364" s="5" t="s">
        <v>18</v>
      </c>
      <c r="K11364" s="5" t="s">
        <v>254</v>
      </c>
    </row>
    <row r="11365">
      <c r="A11365" s="4">
        <v>11312.0</v>
      </c>
      <c r="B11365" s="5" t="s">
        <v>57331</v>
      </c>
      <c r="C11365" s="5" t="s">
        <v>57332</v>
      </c>
      <c r="D11365" s="6" t="s">
        <v>47978</v>
      </c>
      <c r="E11365" s="5" t="s">
        <v>47979</v>
      </c>
      <c r="F11365" s="5" t="s">
        <v>47980</v>
      </c>
      <c r="G11365" s="12" t="s">
        <v>57333</v>
      </c>
      <c r="H11365" s="5" t="s">
        <v>57334</v>
      </c>
      <c r="I11365" s="8" t="s">
        <v>57335</v>
      </c>
      <c r="J11365" s="5" t="s">
        <v>93</v>
      </c>
      <c r="K11365" s="5" t="s">
        <v>1375</v>
      </c>
    </row>
    <row r="11366">
      <c r="A11366" s="4">
        <v>11461.0</v>
      </c>
      <c r="B11366" s="5" t="s">
        <v>57336</v>
      </c>
      <c r="C11366" s="5" t="s">
        <v>57337</v>
      </c>
      <c r="D11366" s="6" t="s">
        <v>31217</v>
      </c>
      <c r="E11366" s="5" t="s">
        <v>31218</v>
      </c>
      <c r="F11366" s="5" t="s">
        <v>30226</v>
      </c>
      <c r="G11366" s="12" t="s">
        <v>57338</v>
      </c>
      <c r="H11366" s="5" t="s">
        <v>57339</v>
      </c>
      <c r="I11366" s="8" t="s">
        <v>57340</v>
      </c>
      <c r="J11366" s="5" t="s">
        <v>108</v>
      </c>
      <c r="K11366" s="4" t="s">
        <v>42</v>
      </c>
    </row>
    <row r="11367">
      <c r="A11367" s="4">
        <v>11530.0</v>
      </c>
      <c r="B11367" s="5" t="s">
        <v>57341</v>
      </c>
      <c r="C11367" s="5" t="s">
        <v>48599</v>
      </c>
      <c r="D11367" s="6" t="s">
        <v>48600</v>
      </c>
      <c r="E11367" s="5" t="s">
        <v>48601</v>
      </c>
      <c r="F11367" s="5" t="s">
        <v>48594</v>
      </c>
      <c r="G11367" s="12" t="s">
        <v>57342</v>
      </c>
      <c r="H11367" s="5" t="s">
        <v>57343</v>
      </c>
      <c r="I11367" s="8" t="s">
        <v>57344</v>
      </c>
      <c r="J11367" s="5" t="s">
        <v>93</v>
      </c>
      <c r="K11367" s="5" t="s">
        <v>212</v>
      </c>
    </row>
    <row r="11368">
      <c r="A11368" s="4">
        <v>11476.0</v>
      </c>
      <c r="B11368" s="5" t="s">
        <v>57345</v>
      </c>
      <c r="C11368" s="5" t="s">
        <v>57346</v>
      </c>
      <c r="D11368" s="6" t="s">
        <v>30239</v>
      </c>
      <c r="E11368" s="5" t="s">
        <v>30240</v>
      </c>
      <c r="F11368" s="5" t="s">
        <v>30226</v>
      </c>
      <c r="G11368" s="12" t="s">
        <v>57347</v>
      </c>
      <c r="H11368" s="4" t="s">
        <v>57348</v>
      </c>
      <c r="I11368" s="8" t="s">
        <v>57349</v>
      </c>
      <c r="J11368" s="5" t="s">
        <v>42</v>
      </c>
      <c r="K11368" s="4" t="s">
        <v>42</v>
      </c>
    </row>
    <row r="11369">
      <c r="A11369" s="4">
        <v>11302.0</v>
      </c>
      <c r="B11369" s="5" t="s">
        <v>57350</v>
      </c>
      <c r="C11369" s="5" t="s">
        <v>57351</v>
      </c>
      <c r="D11369" s="6" t="s">
        <v>57352</v>
      </c>
      <c r="E11369" s="5" t="s">
        <v>57353</v>
      </c>
      <c r="F11369" s="5" t="s">
        <v>47980</v>
      </c>
      <c r="G11369" s="12" t="s">
        <v>57354</v>
      </c>
      <c r="H11369" s="5" t="s">
        <v>57355</v>
      </c>
      <c r="I11369" s="8" t="s">
        <v>57356</v>
      </c>
      <c r="J11369" s="5" t="s">
        <v>42</v>
      </c>
      <c r="K11369" s="4" t="s">
        <v>42</v>
      </c>
    </row>
    <row r="11370">
      <c r="A11370" s="4">
        <v>12298.0</v>
      </c>
      <c r="B11370" s="5" t="s">
        <v>57357</v>
      </c>
      <c r="C11370" s="5" t="s">
        <v>57358</v>
      </c>
      <c r="D11370" s="6" t="s">
        <v>57359</v>
      </c>
      <c r="E11370" s="5" t="s">
        <v>9580</v>
      </c>
      <c r="F11370" s="5" t="s">
        <v>9418</v>
      </c>
      <c r="G11370" s="12" t="s">
        <v>57360</v>
      </c>
      <c r="H11370" s="7" t="s">
        <v>57361</v>
      </c>
      <c r="I11370" s="8" t="s">
        <v>57362</v>
      </c>
      <c r="J11370" s="5" t="s">
        <v>18</v>
      </c>
      <c r="K11370" s="4" t="s">
        <v>42</v>
      </c>
    </row>
    <row r="11371">
      <c r="A11371" s="4">
        <v>11155.0</v>
      </c>
      <c r="B11371" s="5" t="s">
        <v>57363</v>
      </c>
      <c r="C11371" s="5" t="s">
        <v>57364</v>
      </c>
      <c r="D11371" s="6" t="s">
        <v>57365</v>
      </c>
      <c r="E11371" s="5" t="s">
        <v>57366</v>
      </c>
      <c r="F11371" s="5" t="s">
        <v>22149</v>
      </c>
      <c r="G11371" s="12" t="s">
        <v>57367</v>
      </c>
      <c r="H11371" s="4" t="s">
        <v>57368</v>
      </c>
      <c r="I11371" s="11" t="s">
        <v>57369</v>
      </c>
      <c r="J11371" s="5" t="s">
        <v>42</v>
      </c>
      <c r="K11371" s="4" t="s">
        <v>42</v>
      </c>
    </row>
    <row r="11372">
      <c r="A11372" s="4">
        <v>11599.0</v>
      </c>
      <c r="B11372" s="5" t="s">
        <v>57370</v>
      </c>
      <c r="C11372" s="5" t="s">
        <v>57371</v>
      </c>
      <c r="D11372" s="6" t="s">
        <v>13907</v>
      </c>
      <c r="E11372" s="5" t="s">
        <v>13908</v>
      </c>
      <c r="F11372" s="5" t="s">
        <v>13460</v>
      </c>
      <c r="G11372" s="12" t="s">
        <v>57372</v>
      </c>
      <c r="H11372" s="5" t="s">
        <v>57373</v>
      </c>
      <c r="I11372" s="8" t="s">
        <v>57374</v>
      </c>
      <c r="J11372" s="5" t="s">
        <v>42</v>
      </c>
      <c r="K11372" s="4" t="s">
        <v>42</v>
      </c>
    </row>
    <row r="11373">
      <c r="A11373" s="4">
        <v>12278.0</v>
      </c>
      <c r="B11373" s="5" t="s">
        <v>57375</v>
      </c>
      <c r="C11373" s="5" t="s">
        <v>57376</v>
      </c>
      <c r="D11373" s="6" t="s">
        <v>31714</v>
      </c>
      <c r="E11373" s="5" t="s">
        <v>31715</v>
      </c>
      <c r="F11373" s="5" t="s">
        <v>26794</v>
      </c>
      <c r="G11373" s="12" t="s">
        <v>57377</v>
      </c>
      <c r="H11373" s="5" t="s">
        <v>57378</v>
      </c>
      <c r="I11373" s="8" t="s">
        <v>57379</v>
      </c>
      <c r="J11373" s="5" t="s">
        <v>93</v>
      </c>
      <c r="K11373" s="5" t="s">
        <v>233</v>
      </c>
    </row>
    <row r="11374">
      <c r="A11374" s="4">
        <v>11755.0</v>
      </c>
      <c r="B11374" s="5" t="s">
        <v>57380</v>
      </c>
      <c r="C11374" s="5" t="s">
        <v>57381</v>
      </c>
      <c r="D11374" s="6" t="s">
        <v>20772</v>
      </c>
      <c r="E11374" s="5" t="s">
        <v>20711</v>
      </c>
      <c r="F11374" s="5" t="s">
        <v>15938</v>
      </c>
      <c r="G11374" s="12" t="s">
        <v>57382</v>
      </c>
      <c r="H11374" s="5" t="s">
        <v>57383</v>
      </c>
      <c r="I11374" s="8" t="s">
        <v>57384</v>
      </c>
      <c r="J11374" s="5" t="s">
        <v>42</v>
      </c>
      <c r="K11374" s="5" t="s">
        <v>553</v>
      </c>
    </row>
    <row r="11375">
      <c r="A11375" s="4">
        <v>11817.0</v>
      </c>
      <c r="B11375" s="5" t="s">
        <v>57385</v>
      </c>
      <c r="C11375" s="5" t="s">
        <v>57386</v>
      </c>
      <c r="D11375" s="6" t="s">
        <v>16360</v>
      </c>
      <c r="E11375" s="5" t="s">
        <v>16361</v>
      </c>
      <c r="F11375" s="5" t="s">
        <v>15938</v>
      </c>
      <c r="G11375" s="12" t="s">
        <v>57387</v>
      </c>
      <c r="H11375" s="5" t="s">
        <v>57388</v>
      </c>
      <c r="I11375" s="8" t="s">
        <v>57389</v>
      </c>
      <c r="J11375" s="5" t="s">
        <v>93</v>
      </c>
      <c r="K11375" s="4" t="s">
        <v>42</v>
      </c>
    </row>
    <row r="11376">
      <c r="A11376" s="4">
        <v>11676.0</v>
      </c>
      <c r="B11376" s="5" t="s">
        <v>57390</v>
      </c>
      <c r="C11376" s="5" t="s">
        <v>57391</v>
      </c>
      <c r="D11376" s="6" t="s">
        <v>57392</v>
      </c>
      <c r="E11376" s="5" t="s">
        <v>57393</v>
      </c>
      <c r="F11376" s="5" t="s">
        <v>16307</v>
      </c>
      <c r="G11376" s="12" t="s">
        <v>57394</v>
      </c>
      <c r="H11376" s="5" t="s">
        <v>57395</v>
      </c>
      <c r="I11376" s="8" t="str">
        <f>LOWER(SUBSTITUTE(SUBSTITUTE(SUBSTITUTE(SUBSTITUTE(SUBSTITUTE(SUBSTITUTE(SUBSTITUTE(B11376,"S.L.",""),"SL",""),"S.A.",""),"SA","")," ",""),".",""),",",""))&amp;".com"</f>
        <v>molinosdefuenteheridos.com</v>
      </c>
      <c r="J11376" s="5" t="s">
        <v>18</v>
      </c>
      <c r="K11376" s="4" t="s">
        <v>42</v>
      </c>
    </row>
    <row r="11377">
      <c r="A11377" s="4">
        <v>11832.0</v>
      </c>
      <c r="B11377" s="5" t="s">
        <v>18100</v>
      </c>
      <c r="C11377" s="5" t="s">
        <v>57396</v>
      </c>
      <c r="D11377" s="6" t="s">
        <v>33193</v>
      </c>
      <c r="E11377" s="5" t="s">
        <v>33194</v>
      </c>
      <c r="F11377" s="5" t="s">
        <v>30779</v>
      </c>
      <c r="G11377" s="12" t="s">
        <v>57397</v>
      </c>
      <c r="H11377" s="7" t="s">
        <v>57398</v>
      </c>
      <c r="I11377" s="11" t="s">
        <v>57399</v>
      </c>
      <c r="J11377" s="5" t="s">
        <v>93</v>
      </c>
      <c r="K11377" s="5" t="s">
        <v>464</v>
      </c>
    </row>
    <row r="11378">
      <c r="A11378" s="4">
        <v>12178.0</v>
      </c>
      <c r="B11378" s="5" t="s">
        <v>57400</v>
      </c>
      <c r="C11378" s="5" t="s">
        <v>57401</v>
      </c>
      <c r="D11378" s="6" t="s">
        <v>57402</v>
      </c>
      <c r="E11378" s="5" t="s">
        <v>57403</v>
      </c>
      <c r="F11378" s="5" t="s">
        <v>49928</v>
      </c>
      <c r="G11378" s="12" t="s">
        <v>57404</v>
      </c>
      <c r="H11378" s="5" t="s">
        <v>57405</v>
      </c>
      <c r="I11378" s="8" t="s">
        <v>57406</v>
      </c>
      <c r="J11378" s="5" t="s">
        <v>93</v>
      </c>
      <c r="K11378" s="5" t="s">
        <v>553</v>
      </c>
    </row>
    <row r="11379">
      <c r="A11379" s="4">
        <v>11276.0</v>
      </c>
      <c r="B11379" s="5" t="s">
        <v>57407</v>
      </c>
      <c r="C11379" s="5" t="s">
        <v>57408</v>
      </c>
      <c r="D11379" s="6" t="s">
        <v>52601</v>
      </c>
      <c r="E11379" s="5" t="s">
        <v>48033</v>
      </c>
      <c r="F11379" s="5" t="s">
        <v>48034</v>
      </c>
      <c r="G11379" s="12" t="s">
        <v>57409</v>
      </c>
      <c r="H11379" s="4" t="s">
        <v>57410</v>
      </c>
      <c r="I11379" s="8" t="s">
        <v>57411</v>
      </c>
      <c r="J11379" s="5" t="s">
        <v>108</v>
      </c>
      <c r="K11379" s="5" t="s">
        <v>308</v>
      </c>
    </row>
    <row r="11380">
      <c r="A11380" s="4">
        <v>11272.0</v>
      </c>
      <c r="B11380" s="5" t="s">
        <v>57412</v>
      </c>
      <c r="C11380" s="5" t="s">
        <v>57413</v>
      </c>
      <c r="D11380" s="6" t="s">
        <v>3287</v>
      </c>
      <c r="E11380" s="5" t="s">
        <v>3067</v>
      </c>
      <c r="F11380" s="5" t="s">
        <v>3068</v>
      </c>
      <c r="G11380" s="12" t="s">
        <v>57414</v>
      </c>
      <c r="H11380" s="5" t="s">
        <v>57415</v>
      </c>
      <c r="I11380" s="8" t="s">
        <v>57416</v>
      </c>
      <c r="J11380" s="5" t="s">
        <v>108</v>
      </c>
      <c r="K11380" s="4" t="s">
        <v>42</v>
      </c>
    </row>
    <row r="11381">
      <c r="A11381" s="4">
        <v>12364.0</v>
      </c>
      <c r="B11381" s="5" t="s">
        <v>57417</v>
      </c>
      <c r="C11381" s="5" t="s">
        <v>57418</v>
      </c>
      <c r="D11381" s="6" t="s">
        <v>57419</v>
      </c>
      <c r="E11381" s="5" t="s">
        <v>57420</v>
      </c>
      <c r="F11381" s="5" t="s">
        <v>9123</v>
      </c>
      <c r="G11381" s="12" t="s">
        <v>57421</v>
      </c>
      <c r="H11381" s="5" t="s">
        <v>57422</v>
      </c>
      <c r="I11381" s="8" t="str">
        <f>LOWER(SUBSTITUTE(SUBSTITUTE(SUBSTITUTE(SUBSTITUTE(SUBSTITUTE(SUBSTITUTE(SUBSTITUTE(B11381,"S.L.",""),"SL",""),"S.A.",""),"SA","")," ",""),".",""),",",""))&amp;".com"</f>
        <v>caeljarral.com</v>
      </c>
      <c r="J11381" s="5" t="s">
        <v>42</v>
      </c>
      <c r="K11381" s="5" t="s">
        <v>66</v>
      </c>
    </row>
    <row r="11382">
      <c r="A11382" s="4">
        <v>11687.0</v>
      </c>
      <c r="B11382" s="5" t="s">
        <v>57423</v>
      </c>
      <c r="C11382" s="5" t="s">
        <v>57424</v>
      </c>
      <c r="D11382" s="6" t="s">
        <v>57425</v>
      </c>
      <c r="E11382" s="5" t="s">
        <v>57426</v>
      </c>
      <c r="F11382" s="5" t="s">
        <v>11485</v>
      </c>
      <c r="G11382" s="12" t="s">
        <v>57427</v>
      </c>
      <c r="H11382" s="5" t="s">
        <v>57428</v>
      </c>
      <c r="I11382" s="8" t="s">
        <v>57429</v>
      </c>
      <c r="J11382" s="5" t="s">
        <v>108</v>
      </c>
      <c r="K11382" s="5" t="s">
        <v>1495</v>
      </c>
    </row>
    <row r="11383">
      <c r="A11383" s="4">
        <v>12249.0</v>
      </c>
      <c r="B11383" s="5" t="s">
        <v>57430</v>
      </c>
      <c r="C11383" s="5" t="s">
        <v>57431</v>
      </c>
      <c r="D11383" s="6" t="s">
        <v>57432</v>
      </c>
      <c r="E11383" s="5" t="s">
        <v>31936</v>
      </c>
      <c r="F11383" s="5" t="s">
        <v>26794</v>
      </c>
      <c r="G11383" s="16" t="s">
        <v>57433</v>
      </c>
      <c r="H11383" s="5" t="s">
        <v>57434</v>
      </c>
      <c r="I11383" s="8" t="str">
        <f>LOWER(SUBSTITUTE(SUBSTITUTE(SUBSTITUTE(SUBSTITUTE(SUBSTITUTE(SUBSTITUTE(SUBSTITUTE(B11383,"S.L.",""),"SL",""),"S.A.",""),"SA","")," ",""),".",""),",",""))&amp;".com"</f>
        <v>hostalventadeabajo.com</v>
      </c>
      <c r="J11383" s="5" t="s">
        <v>93</v>
      </c>
      <c r="K11383" s="5" t="s">
        <v>260</v>
      </c>
    </row>
    <row r="11384">
      <c r="A11384" s="4">
        <v>11669.0</v>
      </c>
      <c r="B11384" s="5" t="s">
        <v>57435</v>
      </c>
      <c r="C11384" s="5" t="s">
        <v>57436</v>
      </c>
      <c r="D11384" s="6" t="s">
        <v>28125</v>
      </c>
      <c r="E11384" s="5" t="s">
        <v>28126</v>
      </c>
      <c r="F11384" s="5" t="s">
        <v>16307</v>
      </c>
      <c r="G11384" s="12" t="s">
        <v>57437</v>
      </c>
      <c r="H11384" s="5" t="s">
        <v>57438</v>
      </c>
      <c r="I11384" s="8" t="s">
        <v>57439</v>
      </c>
      <c r="J11384" s="5" t="s">
        <v>18</v>
      </c>
      <c r="K11384" s="5" t="s">
        <v>19</v>
      </c>
    </row>
    <row r="11385">
      <c r="A11385" s="4">
        <v>12399.0</v>
      </c>
      <c r="B11385" s="5" t="s">
        <v>57440</v>
      </c>
      <c r="C11385" s="5" t="s">
        <v>57441</v>
      </c>
      <c r="D11385" s="6" t="s">
        <v>57442</v>
      </c>
      <c r="E11385" s="5" t="s">
        <v>57443</v>
      </c>
      <c r="F11385" s="5" t="s">
        <v>10664</v>
      </c>
      <c r="G11385" s="6" t="s">
        <v>57444</v>
      </c>
      <c r="H11385" s="5" t="s">
        <v>57445</v>
      </c>
      <c r="I11385" s="8" t="s">
        <v>57446</v>
      </c>
      <c r="J11385" s="5" t="s">
        <v>42</v>
      </c>
      <c r="K11385" s="4" t="s">
        <v>42</v>
      </c>
    </row>
    <row r="11386">
      <c r="A11386" s="4">
        <v>11902.0</v>
      </c>
      <c r="B11386" s="5" t="s">
        <v>57447</v>
      </c>
      <c r="C11386" s="5" t="s">
        <v>57448</v>
      </c>
      <c r="D11386" s="6" t="s">
        <v>1017</v>
      </c>
      <c r="E11386" s="5" t="s">
        <v>1018</v>
      </c>
      <c r="F11386" s="5" t="s">
        <v>514</v>
      </c>
      <c r="G11386" s="12" t="s">
        <v>57449</v>
      </c>
      <c r="H11386" s="5" t="s">
        <v>57450</v>
      </c>
      <c r="I11386" s="8" t="s">
        <v>57451</v>
      </c>
      <c r="J11386" s="5" t="s">
        <v>51</v>
      </c>
      <c r="K11386" s="5" t="s">
        <v>679</v>
      </c>
    </row>
    <row r="11387">
      <c r="A11387" s="4">
        <v>11289.0</v>
      </c>
      <c r="B11387" s="5" t="s">
        <v>57452</v>
      </c>
      <c r="C11387" s="5" t="s">
        <v>57453</v>
      </c>
      <c r="D11387" s="6" t="s">
        <v>52736</v>
      </c>
      <c r="E11387" s="5" t="s">
        <v>52737</v>
      </c>
      <c r="F11387" s="5" t="s">
        <v>48034</v>
      </c>
      <c r="G11387" s="12" t="s">
        <v>57454</v>
      </c>
      <c r="H11387" s="5" t="s">
        <v>57455</v>
      </c>
      <c r="I11387" s="8" t="s">
        <v>57456</v>
      </c>
      <c r="J11387" s="5" t="s">
        <v>18</v>
      </c>
      <c r="K11387" s="5" t="s">
        <v>170</v>
      </c>
    </row>
    <row r="11388">
      <c r="A11388" s="4">
        <v>12318.0</v>
      </c>
      <c r="B11388" s="5" t="s">
        <v>57457</v>
      </c>
      <c r="C11388" s="5" t="s">
        <v>57458</v>
      </c>
      <c r="D11388" s="6" t="s">
        <v>57459</v>
      </c>
      <c r="E11388" s="5" t="s">
        <v>57460</v>
      </c>
      <c r="F11388" s="5" t="s">
        <v>9418</v>
      </c>
      <c r="G11388" s="12" t="s">
        <v>57461</v>
      </c>
      <c r="H11388" s="4" t="s">
        <v>57462</v>
      </c>
      <c r="I11388" s="8" t="s">
        <v>57463</v>
      </c>
      <c r="J11388" s="5" t="s">
        <v>18</v>
      </c>
      <c r="K11388" s="5" t="s">
        <v>1495</v>
      </c>
    </row>
    <row r="11389">
      <c r="A11389" s="4">
        <v>11196.0</v>
      </c>
      <c r="B11389" s="5" t="s">
        <v>57464</v>
      </c>
      <c r="C11389" s="5" t="s">
        <v>57465</v>
      </c>
      <c r="D11389" s="6" t="s">
        <v>35998</v>
      </c>
      <c r="E11389" s="5" t="s">
        <v>35992</v>
      </c>
      <c r="F11389" s="5" t="s">
        <v>29618</v>
      </c>
      <c r="G11389" s="12" t="s">
        <v>57466</v>
      </c>
      <c r="H11389" s="7" t="s">
        <v>57467</v>
      </c>
      <c r="I11389" s="11" t="s">
        <v>57468</v>
      </c>
      <c r="J11389" s="5" t="s">
        <v>108</v>
      </c>
      <c r="K11389" s="4" t="s">
        <v>42</v>
      </c>
    </row>
    <row r="11390">
      <c r="A11390" s="4">
        <v>11526.0</v>
      </c>
      <c r="B11390" s="5" t="s">
        <v>57469</v>
      </c>
      <c r="C11390" s="5" t="s">
        <v>57470</v>
      </c>
      <c r="D11390" s="6" t="s">
        <v>57471</v>
      </c>
      <c r="E11390" s="5" t="s">
        <v>57472</v>
      </c>
      <c r="F11390" s="5" t="s">
        <v>25438</v>
      </c>
      <c r="G11390" s="12" t="s">
        <v>57473</v>
      </c>
      <c r="H11390" s="7" t="s">
        <v>57474</v>
      </c>
      <c r="I11390" s="8" t="str">
        <f t="shared" ref="I11390:I11391" si="144">LOWER(SUBSTITUTE(SUBSTITUTE(SUBSTITUTE(SUBSTITUTE(SUBSTITUTE(SUBSTITUTE(SUBSTITUTE(B11390,"S.L.",""),"SL",""),"S.A.",""),"SA","")," ",""),".",""),",",""))&amp;".com"</f>
        <v>hotelruralcanjoan.com</v>
      </c>
      <c r="J11390" s="5" t="s">
        <v>93</v>
      </c>
      <c r="K11390" s="4" t="s">
        <v>42</v>
      </c>
    </row>
    <row r="11391">
      <c r="A11391" s="4">
        <v>11999.0</v>
      </c>
      <c r="B11391" s="5" t="s">
        <v>57475</v>
      </c>
      <c r="C11391" s="5" t="s">
        <v>57476</v>
      </c>
      <c r="D11391" s="6" t="s">
        <v>24248</v>
      </c>
      <c r="E11391" s="5" t="s">
        <v>24249</v>
      </c>
      <c r="F11391" s="5" t="s">
        <v>24249</v>
      </c>
      <c r="G11391" s="12" t="s">
        <v>57477</v>
      </c>
      <c r="H11391" s="5" t="s">
        <v>57478</v>
      </c>
      <c r="I11391" s="8" t="str">
        <f t="shared" si="144"/>
        <v>villageresidencialdonquijote.com</v>
      </c>
      <c r="J11391" s="5" t="s">
        <v>42</v>
      </c>
      <c r="K11391" s="5" t="s">
        <v>66</v>
      </c>
    </row>
    <row r="11392">
      <c r="A11392" s="4">
        <v>11828.0</v>
      </c>
      <c r="B11392" s="5" t="s">
        <v>57479</v>
      </c>
      <c r="C11392" s="5" t="s">
        <v>57480</v>
      </c>
      <c r="D11392" s="6" t="s">
        <v>18584</v>
      </c>
      <c r="E11392" s="5" t="s">
        <v>18585</v>
      </c>
      <c r="F11392" s="5" t="s">
        <v>15938</v>
      </c>
      <c r="G11392" s="12" t="s">
        <v>57481</v>
      </c>
      <c r="H11392" s="4" t="s">
        <v>57482</v>
      </c>
      <c r="I11392" s="8" t="s">
        <v>57483</v>
      </c>
      <c r="J11392" s="5" t="s">
        <v>108</v>
      </c>
      <c r="K11392" s="5" t="s">
        <v>152</v>
      </c>
    </row>
    <row r="11393">
      <c r="A11393" s="4">
        <v>11067.0</v>
      </c>
      <c r="B11393" s="5" t="s">
        <v>57484</v>
      </c>
      <c r="C11393" s="5" t="s">
        <v>57485</v>
      </c>
      <c r="D11393" s="6" t="s">
        <v>7333</v>
      </c>
      <c r="E11393" s="5" t="s">
        <v>7327</v>
      </c>
      <c r="F11393" s="5" t="s">
        <v>7012</v>
      </c>
      <c r="G11393" s="12" t="s">
        <v>57486</v>
      </c>
      <c r="H11393" s="4" t="s">
        <v>57487</v>
      </c>
      <c r="I11393" s="11" t="s">
        <v>57488</v>
      </c>
      <c r="J11393" s="5" t="s">
        <v>18</v>
      </c>
      <c r="K11393" s="5" t="s">
        <v>233</v>
      </c>
    </row>
    <row r="11394">
      <c r="A11394" s="4">
        <v>11454.0</v>
      </c>
      <c r="B11394" s="5" t="s">
        <v>57489</v>
      </c>
      <c r="C11394" s="5" t="s">
        <v>57490</v>
      </c>
      <c r="D11394" s="6" t="s">
        <v>30919</v>
      </c>
      <c r="E11394" s="5" t="s">
        <v>30920</v>
      </c>
      <c r="F11394" s="5" t="s">
        <v>30226</v>
      </c>
      <c r="G11394" s="12" t="s">
        <v>57491</v>
      </c>
      <c r="H11394" s="7" t="s">
        <v>57492</v>
      </c>
      <c r="I11394" s="8" t="str">
        <f>LOWER(SUBSTITUTE(SUBSTITUTE(SUBSTITUTE(SUBSTITUTE(SUBSTITUTE(SUBSTITUTE(SUBSTITUTE(B11394,"S.L.",""),"SL",""),"S.A.",""),"SA","")," ",""),".",""),",",""))&amp;".com"</f>
        <v>roomqueo.com</v>
      </c>
      <c r="J11394" s="5" t="s">
        <v>108</v>
      </c>
      <c r="K11394" s="4" t="s">
        <v>42</v>
      </c>
    </row>
    <row r="11395">
      <c r="A11395" s="4">
        <v>11151.0</v>
      </c>
      <c r="B11395" s="5" t="s">
        <v>57493</v>
      </c>
      <c r="C11395" s="5" t="s">
        <v>57494</v>
      </c>
      <c r="D11395" s="6" t="s">
        <v>57495</v>
      </c>
      <c r="E11395" s="5" t="s">
        <v>57496</v>
      </c>
      <c r="F11395" s="5" t="s">
        <v>22149</v>
      </c>
      <c r="G11395" s="12" t="s">
        <v>57497</v>
      </c>
      <c r="H11395" s="5" t="s">
        <v>57498</v>
      </c>
      <c r="I11395" s="8" t="s">
        <v>57499</v>
      </c>
      <c r="J11395" s="5" t="s">
        <v>93</v>
      </c>
      <c r="K11395" s="5" t="s">
        <v>152</v>
      </c>
    </row>
    <row r="11396">
      <c r="A11396" s="4">
        <v>11409.0</v>
      </c>
      <c r="B11396" s="5" t="s">
        <v>57500</v>
      </c>
      <c r="C11396" s="5" t="s">
        <v>57501</v>
      </c>
      <c r="D11396" s="6" t="s">
        <v>57502</v>
      </c>
      <c r="E11396" s="5" t="s">
        <v>57503</v>
      </c>
      <c r="F11396" s="5" t="s">
        <v>37644</v>
      </c>
      <c r="G11396" s="12" t="s">
        <v>57504</v>
      </c>
      <c r="H11396" s="5" t="s">
        <v>57505</v>
      </c>
      <c r="I11396" s="8" t="s">
        <v>57506</v>
      </c>
      <c r="J11396" s="5" t="s">
        <v>108</v>
      </c>
      <c r="K11396" s="5" t="s">
        <v>553</v>
      </c>
    </row>
    <row r="11397">
      <c r="A11397" s="4">
        <v>11694.0</v>
      </c>
      <c r="B11397" s="5" t="s">
        <v>57507</v>
      </c>
      <c r="C11397" s="5" t="s">
        <v>57508</v>
      </c>
      <c r="D11397" s="6" t="s">
        <v>12208</v>
      </c>
      <c r="E11397" s="5" t="s">
        <v>12187</v>
      </c>
      <c r="F11397" s="5" t="s">
        <v>11485</v>
      </c>
      <c r="G11397" s="12" t="s">
        <v>57509</v>
      </c>
      <c r="H11397" s="4" t="s">
        <v>57510</v>
      </c>
      <c r="I11397" s="8" t="s">
        <v>57511</v>
      </c>
      <c r="J11397" s="5" t="s">
        <v>51</v>
      </c>
      <c r="K11397" s="5" t="s">
        <v>152</v>
      </c>
    </row>
    <row r="11398">
      <c r="A11398" s="4">
        <v>12232.0</v>
      </c>
      <c r="B11398" s="5" t="s">
        <v>57512</v>
      </c>
      <c r="C11398" s="5" t="s">
        <v>57513</v>
      </c>
      <c r="D11398" s="6" t="s">
        <v>57514</v>
      </c>
      <c r="E11398" s="5" t="s">
        <v>57515</v>
      </c>
      <c r="F11398" s="5" t="s">
        <v>16051</v>
      </c>
      <c r="G11398" s="12" t="s">
        <v>57516</v>
      </c>
      <c r="H11398" s="7" t="s">
        <v>57517</v>
      </c>
      <c r="I11398" s="8" t="str">
        <f>LOWER(SUBSTITUTE(SUBSTITUTE(SUBSTITUTE(SUBSTITUTE(SUBSTITUTE(SUBSTITUTE(SUBSTITUTE(B11398,"S.L.",""),"SL",""),"S.A.",""),"SA","")," ",""),".",""),",",""))&amp;".com"</f>
        <v>calospalitos.com</v>
      </c>
      <c r="J11398" s="5" t="s">
        <v>51</v>
      </c>
      <c r="K11398" s="4" t="s">
        <v>42</v>
      </c>
    </row>
    <row r="11399">
      <c r="A11399" s="4">
        <v>11139.0</v>
      </c>
      <c r="B11399" s="5" t="s">
        <v>57518</v>
      </c>
      <c r="C11399" s="5" t="s">
        <v>57519</v>
      </c>
      <c r="D11399" s="6" t="s">
        <v>25104</v>
      </c>
      <c r="E11399" s="5" t="s">
        <v>25105</v>
      </c>
      <c r="F11399" s="5" t="s">
        <v>22149</v>
      </c>
      <c r="G11399" s="12" t="s">
        <v>57520</v>
      </c>
      <c r="H11399" s="4" t="s">
        <v>57521</v>
      </c>
      <c r="I11399" s="11" t="s">
        <v>57522</v>
      </c>
      <c r="J11399" s="5" t="s">
        <v>108</v>
      </c>
      <c r="K11399" s="5" t="s">
        <v>308</v>
      </c>
    </row>
    <row r="11400">
      <c r="A11400" s="4">
        <v>12375.0</v>
      </c>
      <c r="B11400" s="5" t="s">
        <v>57523</v>
      </c>
      <c r="C11400" s="5" t="s">
        <v>57524</v>
      </c>
      <c r="D11400" s="6" t="s">
        <v>26269</v>
      </c>
      <c r="E11400" s="5" t="s">
        <v>26251</v>
      </c>
      <c r="F11400" s="5" t="s">
        <v>9123</v>
      </c>
      <c r="G11400" s="12" t="s">
        <v>57525</v>
      </c>
      <c r="H11400" s="5" t="s">
        <v>57526</v>
      </c>
      <c r="I11400" s="8" t="str">
        <f>LOWER(SUBSTITUTE(SUBSTITUTE(SUBSTITUTE(SUBSTITUTE(SUBSTITUTE(SUBSTITUTE(SUBSTITUTE(B11400,"S.L.",""),"SL",""),"S.A.",""),"SA","")," ",""),".",""),",",""))&amp;".com"</f>
        <v>kakatiaguesthouse.com</v>
      </c>
      <c r="J11400" s="5" t="s">
        <v>42</v>
      </c>
      <c r="K11400" s="5" t="s">
        <v>1495</v>
      </c>
    </row>
    <row r="11401">
      <c r="A11401" s="4">
        <v>12091.0</v>
      </c>
      <c r="B11401" s="5" t="s">
        <v>57527</v>
      </c>
      <c r="C11401" s="5" t="s">
        <v>57528</v>
      </c>
      <c r="D11401" s="6" t="s">
        <v>33688</v>
      </c>
      <c r="E11401" s="5" t="s">
        <v>33689</v>
      </c>
      <c r="F11401" s="5" t="s">
        <v>7797</v>
      </c>
      <c r="G11401" s="12" t="s">
        <v>57529</v>
      </c>
      <c r="H11401" s="4" t="s">
        <v>57530</v>
      </c>
      <c r="I11401" s="11" t="s">
        <v>57531</v>
      </c>
      <c r="J11401" s="5" t="s">
        <v>42</v>
      </c>
      <c r="K11401" s="4" t="s">
        <v>42</v>
      </c>
    </row>
    <row r="11402">
      <c r="A11402" s="4">
        <v>11941.0</v>
      </c>
      <c r="B11402" s="5" t="s">
        <v>57532</v>
      </c>
      <c r="C11402" s="5" t="s">
        <v>57533</v>
      </c>
      <c r="D11402" s="6" t="s">
        <v>57534</v>
      </c>
      <c r="E11402" s="5" t="s">
        <v>12504</v>
      </c>
      <c r="F11402" s="5" t="s">
        <v>12504</v>
      </c>
      <c r="G11402" s="12" t="s">
        <v>57535</v>
      </c>
      <c r="H11402" s="5" t="s">
        <v>57536</v>
      </c>
      <c r="I11402" s="4" t="str">
        <f>LOWER(SUBSTITUTE(SUBSTITUTE(SUBSTITUTE(SUBSTITUTE(SUBSTITUTE(SUBSTITUTE(SUBSTITUTE(B11402,"S.L.",""),"SL",""),"S.A.",""),"SA","")," ",""),".",""),",",""))&amp;".com"</f>
        <v>hotelcalniño.com</v>
      </c>
      <c r="J11402" s="5" t="s">
        <v>108</v>
      </c>
      <c r="K11402" s="5" t="s">
        <v>578</v>
      </c>
    </row>
    <row r="11403">
      <c r="A11403" s="4">
        <v>11878.0</v>
      </c>
      <c r="B11403" s="5" t="s">
        <v>57537</v>
      </c>
      <c r="C11403" s="5" t="s">
        <v>57538</v>
      </c>
      <c r="D11403" s="6" t="s">
        <v>45921</v>
      </c>
      <c r="E11403" s="5" t="s">
        <v>45922</v>
      </c>
      <c r="F11403" s="5" t="s">
        <v>3120</v>
      </c>
      <c r="G11403" s="12" t="s">
        <v>57539</v>
      </c>
      <c r="H11403" s="4" t="s">
        <v>57540</v>
      </c>
      <c r="I11403" s="11" t="s">
        <v>57541</v>
      </c>
      <c r="J11403" s="5" t="s">
        <v>42</v>
      </c>
      <c r="K11403" s="4" t="s">
        <v>42</v>
      </c>
    </row>
    <row r="11404">
      <c r="A11404" s="4">
        <v>11190.0</v>
      </c>
      <c r="B11404" s="5" t="s">
        <v>57542</v>
      </c>
      <c r="C11404" s="5" t="s">
        <v>57543</v>
      </c>
      <c r="D11404" s="6" t="s">
        <v>36475</v>
      </c>
      <c r="E11404" s="5" t="s">
        <v>36012</v>
      </c>
      <c r="F11404" s="5" t="s">
        <v>29618</v>
      </c>
      <c r="G11404" s="12" t="s">
        <v>57544</v>
      </c>
      <c r="H11404" s="5" t="s">
        <v>57545</v>
      </c>
      <c r="I11404" s="8" t="s">
        <v>57546</v>
      </c>
      <c r="J11404" s="5" t="s">
        <v>18</v>
      </c>
      <c r="K11404" s="4" t="s">
        <v>42</v>
      </c>
    </row>
    <row r="11405">
      <c r="A11405" s="4">
        <v>11954.0</v>
      </c>
      <c r="B11405" s="5" t="s">
        <v>57547</v>
      </c>
      <c r="C11405" s="5" t="s">
        <v>57548</v>
      </c>
      <c r="D11405" s="6" t="s">
        <v>6411</v>
      </c>
      <c r="E11405" s="5" t="s">
        <v>6412</v>
      </c>
      <c r="F11405" s="5" t="s">
        <v>6383</v>
      </c>
      <c r="G11405" s="12" t="s">
        <v>57549</v>
      </c>
      <c r="H11405" s="5" t="s">
        <v>57550</v>
      </c>
      <c r="I11405" s="8" t="str">
        <f>LOWER(SUBSTITUTE(SUBSTITUTE(SUBSTITUTE(SUBSTITUTE(SUBSTITUTE(SUBSTITUTE(SUBSTITUTE(B11405,"S.L.",""),"SL",""),"S.A.",""),"SA","")," ",""),".",""),",",""))&amp;".com"</f>
        <v>mundobuda.com</v>
      </c>
      <c r="J11405" s="5" t="s">
        <v>108</v>
      </c>
      <c r="K11405" s="5" t="s">
        <v>679</v>
      </c>
    </row>
    <row r="11406">
      <c r="A11406" s="4">
        <v>11363.0</v>
      </c>
      <c r="B11406" s="5" t="s">
        <v>45878</v>
      </c>
      <c r="C11406" s="5" t="s">
        <v>57551</v>
      </c>
      <c r="D11406" s="6" t="s">
        <v>45880</v>
      </c>
      <c r="E11406" s="5" t="s">
        <v>43755</v>
      </c>
      <c r="F11406" s="5" t="s">
        <v>29573</v>
      </c>
      <c r="G11406" s="12" t="s">
        <v>57552</v>
      </c>
      <c r="H11406" s="5" t="s">
        <v>45882</v>
      </c>
      <c r="I11406" s="8" t="s">
        <v>45883</v>
      </c>
      <c r="J11406" s="5" t="s">
        <v>108</v>
      </c>
      <c r="K11406" s="5" t="s">
        <v>679</v>
      </c>
    </row>
    <row r="11407">
      <c r="A11407" s="4">
        <v>11321.0</v>
      </c>
      <c r="B11407" s="5" t="s">
        <v>57553</v>
      </c>
      <c r="C11407" s="5" t="s">
        <v>57554</v>
      </c>
      <c r="D11407" s="6" t="s">
        <v>44404</v>
      </c>
      <c r="E11407" s="5" t="s">
        <v>44405</v>
      </c>
      <c r="F11407" s="5" t="s">
        <v>29573</v>
      </c>
      <c r="G11407" s="12" t="s">
        <v>57552</v>
      </c>
      <c r="H11407" s="5" t="s">
        <v>45882</v>
      </c>
      <c r="I11407" s="8" t="s">
        <v>45883</v>
      </c>
      <c r="J11407" s="5" t="s">
        <v>42</v>
      </c>
      <c r="K11407" s="5" t="s">
        <v>233</v>
      </c>
    </row>
    <row r="11408">
      <c r="A11408" s="4">
        <v>11580.0</v>
      </c>
      <c r="B11408" s="5" t="s">
        <v>57555</v>
      </c>
      <c r="C11408" s="5" t="s">
        <v>57556</v>
      </c>
      <c r="D11408" s="6" t="s">
        <v>39605</v>
      </c>
      <c r="E11408" s="5" t="s">
        <v>39260</v>
      </c>
      <c r="F11408" s="5" t="s">
        <v>39261</v>
      </c>
      <c r="G11408" s="12" t="s">
        <v>57557</v>
      </c>
      <c r="H11408" s="5" t="s">
        <v>57558</v>
      </c>
      <c r="I11408" s="8" t="s">
        <v>57559</v>
      </c>
      <c r="J11408" s="5" t="s">
        <v>93</v>
      </c>
      <c r="K11408" s="5" t="s">
        <v>152</v>
      </c>
    </row>
    <row r="11409">
      <c r="A11409" s="4">
        <v>11259.0</v>
      </c>
      <c r="B11409" s="5" t="s">
        <v>57560</v>
      </c>
      <c r="C11409" s="5" t="s">
        <v>57561</v>
      </c>
      <c r="D11409" s="6" t="s">
        <v>4347</v>
      </c>
      <c r="E11409" s="5" t="s">
        <v>4348</v>
      </c>
      <c r="F11409" s="5" t="s">
        <v>3068</v>
      </c>
      <c r="G11409" s="12" t="s">
        <v>57562</v>
      </c>
      <c r="H11409" s="7" t="s">
        <v>57563</v>
      </c>
      <c r="I11409" s="11" t="s">
        <v>57564</v>
      </c>
      <c r="J11409" s="5" t="s">
        <v>42</v>
      </c>
      <c r="K11409" s="5" t="s">
        <v>679</v>
      </c>
    </row>
    <row r="11410">
      <c r="A11410" s="4">
        <v>11563.0</v>
      </c>
      <c r="B11410" s="5" t="s">
        <v>57565</v>
      </c>
      <c r="C11410" s="5" t="s">
        <v>57566</v>
      </c>
      <c r="D11410" s="6" t="s">
        <v>22311</v>
      </c>
      <c r="E11410" s="5" t="s">
        <v>22156</v>
      </c>
      <c r="F11410" s="5" t="s">
        <v>22156</v>
      </c>
      <c r="G11410" s="12" t="s">
        <v>57567</v>
      </c>
      <c r="H11410" s="5" t="s">
        <v>57568</v>
      </c>
      <c r="I11410" s="11" t="s">
        <v>57569</v>
      </c>
      <c r="J11410" s="5" t="s">
        <v>108</v>
      </c>
      <c r="K11410" s="5" t="s">
        <v>1495</v>
      </c>
    </row>
    <row r="11411">
      <c r="A11411" s="4">
        <v>11138.0</v>
      </c>
      <c r="B11411" s="5" t="s">
        <v>57570</v>
      </c>
      <c r="C11411" s="5" t="s">
        <v>57571</v>
      </c>
      <c r="D11411" s="6" t="s">
        <v>25104</v>
      </c>
      <c r="E11411" s="5" t="s">
        <v>25105</v>
      </c>
      <c r="F11411" s="5" t="s">
        <v>22149</v>
      </c>
      <c r="G11411" s="12" t="s">
        <v>57572</v>
      </c>
      <c r="H11411" s="5" t="s">
        <v>57573</v>
      </c>
      <c r="I11411" s="8" t="s">
        <v>57574</v>
      </c>
      <c r="J11411" s="5" t="s">
        <v>108</v>
      </c>
      <c r="K11411" s="4" t="s">
        <v>42</v>
      </c>
    </row>
    <row r="11412">
      <c r="A11412" s="4">
        <v>11574.0</v>
      </c>
      <c r="B11412" s="5" t="s">
        <v>57575</v>
      </c>
      <c r="C11412" s="5" t="s">
        <v>57576</v>
      </c>
      <c r="D11412" s="6" t="s">
        <v>22212</v>
      </c>
      <c r="E11412" s="5" t="s">
        <v>22213</v>
      </c>
      <c r="F11412" s="5" t="s">
        <v>22156</v>
      </c>
      <c r="G11412" s="12" t="s">
        <v>57577</v>
      </c>
      <c r="H11412" s="5" t="s">
        <v>57578</v>
      </c>
      <c r="I11412" s="8" t="s">
        <v>57579</v>
      </c>
      <c r="J11412" s="5" t="s">
        <v>108</v>
      </c>
      <c r="K11412" s="5" t="s">
        <v>74</v>
      </c>
    </row>
    <row r="11413">
      <c r="A11413" s="4">
        <v>11830.0</v>
      </c>
      <c r="B11413" s="5" t="s">
        <v>57580</v>
      </c>
      <c r="C11413" s="5" t="s">
        <v>57581</v>
      </c>
      <c r="D11413" s="6" t="s">
        <v>18584</v>
      </c>
      <c r="E11413" s="5" t="s">
        <v>18585</v>
      </c>
      <c r="F11413" s="5" t="s">
        <v>15938</v>
      </c>
      <c r="G11413" s="12" t="s">
        <v>57582</v>
      </c>
      <c r="H11413" s="5" t="s">
        <v>57583</v>
      </c>
      <c r="I11413" s="8" t="s">
        <v>57584</v>
      </c>
      <c r="J11413" s="5" t="s">
        <v>18</v>
      </c>
      <c r="K11413" s="5" t="s">
        <v>233</v>
      </c>
    </row>
    <row r="11414">
      <c r="A11414" s="4">
        <v>11467.0</v>
      </c>
      <c r="B11414" s="5" t="s">
        <v>57585</v>
      </c>
      <c r="C11414" s="5" t="s">
        <v>57586</v>
      </c>
      <c r="D11414" s="6" t="s">
        <v>30894</v>
      </c>
      <c r="E11414" s="5" t="s">
        <v>30895</v>
      </c>
      <c r="F11414" s="5" t="s">
        <v>30226</v>
      </c>
      <c r="G11414" s="12" t="s">
        <v>57587</v>
      </c>
      <c r="H11414" s="5" t="s">
        <v>57588</v>
      </c>
      <c r="I11414" s="8" t="s">
        <v>57589</v>
      </c>
      <c r="J11414" s="5" t="s">
        <v>108</v>
      </c>
      <c r="K11414" s="4" t="s">
        <v>42</v>
      </c>
    </row>
    <row r="11415">
      <c r="A11415" s="4">
        <v>11784.0</v>
      </c>
      <c r="B11415" s="5" t="s">
        <v>57590</v>
      </c>
      <c r="C11415" s="5" t="s">
        <v>57591</v>
      </c>
      <c r="D11415" s="6" t="s">
        <v>16812</v>
      </c>
      <c r="E11415" s="5" t="s">
        <v>16813</v>
      </c>
      <c r="F11415" s="5" t="s">
        <v>15938</v>
      </c>
      <c r="G11415" s="12" t="s">
        <v>57592</v>
      </c>
      <c r="H11415" s="4" t="s">
        <v>57593</v>
      </c>
      <c r="I11415" s="11" t="s">
        <v>57594</v>
      </c>
      <c r="J11415" s="5" t="s">
        <v>108</v>
      </c>
      <c r="K11415" s="4" t="s">
        <v>42</v>
      </c>
    </row>
    <row r="11416">
      <c r="A11416" s="4">
        <v>11777.0</v>
      </c>
      <c r="B11416" s="5" t="s">
        <v>57595</v>
      </c>
      <c r="C11416" s="5" t="s">
        <v>57596</v>
      </c>
      <c r="D11416" s="6" t="s">
        <v>15997</v>
      </c>
      <c r="E11416" s="5" t="s">
        <v>15985</v>
      </c>
      <c r="F11416" s="5" t="s">
        <v>15938</v>
      </c>
      <c r="G11416" s="12" t="s">
        <v>57597</v>
      </c>
      <c r="H11416" s="4" t="s">
        <v>57598</v>
      </c>
      <c r="I11416" s="8" t="s">
        <v>57599</v>
      </c>
      <c r="J11416" s="5" t="s">
        <v>42</v>
      </c>
      <c r="K11416" s="4" t="s">
        <v>42</v>
      </c>
    </row>
    <row r="11417">
      <c r="A11417" s="4">
        <v>12388.0</v>
      </c>
      <c r="B11417" s="5" t="s">
        <v>57600</v>
      </c>
      <c r="C11417" s="5" t="s">
        <v>57601</v>
      </c>
      <c r="D11417" s="6" t="s">
        <v>57602</v>
      </c>
      <c r="E11417" s="5" t="s">
        <v>57603</v>
      </c>
      <c r="F11417" s="5" t="s">
        <v>8245</v>
      </c>
      <c r="G11417" s="6" t="s">
        <v>57604</v>
      </c>
      <c r="H11417" s="5" t="s">
        <v>57605</v>
      </c>
      <c r="I11417" s="8" t="s">
        <v>57606</v>
      </c>
      <c r="J11417" s="5" t="s">
        <v>108</v>
      </c>
      <c r="K11417" s="5" t="s">
        <v>578</v>
      </c>
    </row>
    <row r="11418">
      <c r="A11418" s="4">
        <v>11661.0</v>
      </c>
      <c r="B11418" s="5" t="s">
        <v>57607</v>
      </c>
      <c r="C11418" s="5" t="s">
        <v>57608</v>
      </c>
      <c r="D11418" s="6" t="s">
        <v>57609</v>
      </c>
      <c r="E11418" s="5" t="s">
        <v>57610</v>
      </c>
      <c r="F11418" s="5" t="s">
        <v>36600</v>
      </c>
      <c r="G11418" s="12" t="s">
        <v>57611</v>
      </c>
      <c r="H11418" s="4" t="s">
        <v>57612</v>
      </c>
      <c r="I11418" s="8" t="s">
        <v>57613</v>
      </c>
      <c r="J11418" s="5" t="s">
        <v>42</v>
      </c>
      <c r="K11418" s="5" t="s">
        <v>233</v>
      </c>
    </row>
    <row r="11419">
      <c r="A11419" s="4">
        <v>11841.0</v>
      </c>
      <c r="B11419" s="5" t="s">
        <v>57614</v>
      </c>
      <c r="C11419" s="5" t="s">
        <v>57615</v>
      </c>
      <c r="D11419" s="6" t="s">
        <v>33039</v>
      </c>
      <c r="E11419" s="5" t="s">
        <v>32950</v>
      </c>
      <c r="F11419" s="5" t="s">
        <v>30779</v>
      </c>
      <c r="G11419" s="12" t="s">
        <v>57616</v>
      </c>
      <c r="H11419" s="7" t="s">
        <v>57617</v>
      </c>
      <c r="I11419" s="11" t="s">
        <v>57618</v>
      </c>
      <c r="J11419" s="5" t="s">
        <v>93</v>
      </c>
      <c r="K11419" s="4" t="s">
        <v>42</v>
      </c>
    </row>
    <row r="11420">
      <c r="A11420" s="4">
        <v>11605.0</v>
      </c>
      <c r="B11420" s="5" t="s">
        <v>57619</v>
      </c>
      <c r="C11420" s="5" t="s">
        <v>57620</v>
      </c>
      <c r="D11420" s="6" t="s">
        <v>33688</v>
      </c>
      <c r="E11420" s="5" t="s">
        <v>13460</v>
      </c>
      <c r="F11420" s="5" t="s">
        <v>13460</v>
      </c>
      <c r="G11420" s="12" t="s">
        <v>57621</v>
      </c>
      <c r="H11420" s="5" t="s">
        <v>57622</v>
      </c>
      <c r="I11420" s="8" t="s">
        <v>57623</v>
      </c>
      <c r="J11420" s="5" t="s">
        <v>18</v>
      </c>
      <c r="K11420" s="5" t="s">
        <v>152</v>
      </c>
    </row>
    <row r="11421">
      <c r="A11421" s="4">
        <v>11588.0</v>
      </c>
      <c r="B11421" s="5" t="s">
        <v>57624</v>
      </c>
      <c r="C11421" s="5" t="s">
        <v>57625</v>
      </c>
      <c r="D11421" s="6" t="s">
        <v>39549</v>
      </c>
      <c r="E11421" s="5" t="s">
        <v>57626</v>
      </c>
      <c r="F11421" s="5" t="s">
        <v>39261</v>
      </c>
      <c r="G11421" s="12" t="s">
        <v>57627</v>
      </c>
      <c r="H11421" s="5" t="s">
        <v>57628</v>
      </c>
      <c r="I11421" s="8" t="s">
        <v>57629</v>
      </c>
      <c r="J11421" s="5" t="s">
        <v>42</v>
      </c>
      <c r="K11421" s="5" t="s">
        <v>233</v>
      </c>
    </row>
    <row r="11422">
      <c r="A11422" s="4">
        <v>11814.0</v>
      </c>
      <c r="B11422" s="5" t="s">
        <v>57630</v>
      </c>
      <c r="C11422" s="5" t="s">
        <v>57631</v>
      </c>
      <c r="D11422" s="6" t="s">
        <v>16372</v>
      </c>
      <c r="E11422" s="5" t="s">
        <v>16361</v>
      </c>
      <c r="F11422" s="5" t="s">
        <v>15938</v>
      </c>
      <c r="G11422" s="12" t="s">
        <v>57632</v>
      </c>
      <c r="H11422" s="4" t="s">
        <v>57633</v>
      </c>
      <c r="I11422" s="8" t="s">
        <v>57634</v>
      </c>
      <c r="J11422" s="5" t="s">
        <v>42</v>
      </c>
      <c r="K11422" s="4" t="s">
        <v>42</v>
      </c>
    </row>
    <row r="11423">
      <c r="A11423" s="4">
        <v>12109.0</v>
      </c>
      <c r="B11423" s="5" t="s">
        <v>57635</v>
      </c>
      <c r="C11423" s="5" t="s">
        <v>57636</v>
      </c>
      <c r="D11423" s="6" t="s">
        <v>22995</v>
      </c>
      <c r="E11423" s="5" t="s">
        <v>22419</v>
      </c>
      <c r="F11423" s="5" t="s">
        <v>22419</v>
      </c>
      <c r="G11423" s="12" t="s">
        <v>57637</v>
      </c>
      <c r="H11423" s="7" t="s">
        <v>57638</v>
      </c>
      <c r="I11423" s="8" t="str">
        <f>LOWER(SUBSTITUTE(SUBSTITUTE(SUBSTITUTE(SUBSTITUTE(SUBSTITUTE(SUBSTITUTE(SUBSTITUTE(B11423,"S.L.",""),"SL",""),"S.A.",""),"SA","")," ",""),".",""),",",""))&amp;".com"</f>
        <v>residenciandoval.com</v>
      </c>
      <c r="J11423" s="5" t="s">
        <v>18</v>
      </c>
      <c r="K11423" s="4" t="s">
        <v>42</v>
      </c>
    </row>
    <row r="11424">
      <c r="A11424" s="4">
        <v>12401.0</v>
      </c>
      <c r="B11424" s="5" t="s">
        <v>57639</v>
      </c>
      <c r="C11424" s="5" t="s">
        <v>57640</v>
      </c>
      <c r="D11424" s="6" t="s">
        <v>11165</v>
      </c>
      <c r="E11424" s="5" t="s">
        <v>11166</v>
      </c>
      <c r="F11424" s="5" t="s">
        <v>10664</v>
      </c>
      <c r="G11424" s="6" t="s">
        <v>57641</v>
      </c>
      <c r="H11424" s="7" t="s">
        <v>57642</v>
      </c>
      <c r="I11424" s="11" t="s">
        <v>57643</v>
      </c>
      <c r="J11424" s="5" t="s">
        <v>42</v>
      </c>
      <c r="K11424" s="5" t="s">
        <v>74</v>
      </c>
    </row>
    <row r="11425">
      <c r="A11425" s="4">
        <v>11528.0</v>
      </c>
      <c r="B11425" s="5" t="s">
        <v>57644</v>
      </c>
      <c r="C11425" s="5" t="s">
        <v>57645</v>
      </c>
      <c r="D11425" s="6" t="s">
        <v>57646</v>
      </c>
      <c r="E11425" s="5" t="s">
        <v>57647</v>
      </c>
      <c r="F11425" s="5" t="s">
        <v>25438</v>
      </c>
      <c r="G11425" s="12" t="s">
        <v>57648</v>
      </c>
      <c r="H11425" s="4" t="s">
        <v>57649</v>
      </c>
      <c r="I11425" s="8" t="s">
        <v>57650</v>
      </c>
      <c r="J11425" s="5" t="s">
        <v>108</v>
      </c>
      <c r="K11425" s="5" t="s">
        <v>66</v>
      </c>
    </row>
    <row r="11426">
      <c r="A11426" s="4">
        <v>11126.0</v>
      </c>
      <c r="B11426" s="5" t="s">
        <v>57651</v>
      </c>
      <c r="C11426" s="5" t="s">
        <v>57652</v>
      </c>
      <c r="D11426" s="6" t="s">
        <v>23572</v>
      </c>
      <c r="E11426" s="5" t="s">
        <v>23573</v>
      </c>
      <c r="F11426" s="5" t="s">
        <v>22149</v>
      </c>
      <c r="G11426" s="12" t="s">
        <v>57653</v>
      </c>
      <c r="H11426" s="7" t="s">
        <v>57654</v>
      </c>
      <c r="I11426" s="8" t="str">
        <f>LOWER(SUBSTITUTE(SUBSTITUTE(SUBSTITUTE(SUBSTITUTE(SUBSTITUTE(SUBSTITUTE(SUBSTITUTE(B11426,"S.L.",""),"SL",""),"S.A.",""),"SA","")," ",""),".",""),",",""))&amp;".com"</f>
        <v>hoteleuropeobenidorm.com</v>
      </c>
      <c r="J11426" s="5" t="s">
        <v>108</v>
      </c>
      <c r="K11426" s="5" t="s">
        <v>160</v>
      </c>
    </row>
    <row r="11427">
      <c r="A11427" s="4">
        <v>11221.0</v>
      </c>
      <c r="B11427" s="5" t="s">
        <v>57655</v>
      </c>
      <c r="C11427" s="5" t="s">
        <v>57656</v>
      </c>
      <c r="D11427" s="6" t="s">
        <v>57657</v>
      </c>
      <c r="E11427" s="5" t="s">
        <v>4730</v>
      </c>
      <c r="F11427" s="5" t="s">
        <v>3068</v>
      </c>
      <c r="G11427" s="12" t="s">
        <v>57658</v>
      </c>
      <c r="H11427" s="5" t="s">
        <v>57659</v>
      </c>
      <c r="I11427" s="8" t="s">
        <v>57660</v>
      </c>
      <c r="J11427" s="5" t="s">
        <v>42</v>
      </c>
      <c r="K11427" s="5" t="s">
        <v>308</v>
      </c>
    </row>
    <row r="11428">
      <c r="A11428" s="4">
        <v>11681.0</v>
      </c>
      <c r="B11428" s="5" t="s">
        <v>57661</v>
      </c>
      <c r="C11428" s="5" t="s">
        <v>57662</v>
      </c>
      <c r="D11428" s="6" t="s">
        <v>12114</v>
      </c>
      <c r="E11428" s="5" t="s">
        <v>57663</v>
      </c>
      <c r="F11428" s="5" t="s">
        <v>11485</v>
      </c>
      <c r="G11428" s="12" t="s">
        <v>57664</v>
      </c>
      <c r="H11428" s="5" t="s">
        <v>57665</v>
      </c>
      <c r="I11428" s="8" t="s">
        <v>57666</v>
      </c>
      <c r="J11428" s="5" t="s">
        <v>18</v>
      </c>
      <c r="K11428" s="5" t="s">
        <v>233</v>
      </c>
    </row>
    <row r="11429">
      <c r="A11429" s="4">
        <v>12000.0</v>
      </c>
      <c r="B11429" s="5" t="s">
        <v>57667</v>
      </c>
      <c r="C11429" s="5" t="s">
        <v>57668</v>
      </c>
      <c r="D11429" s="6" t="s">
        <v>53202</v>
      </c>
      <c r="E11429" s="5" t="s">
        <v>53203</v>
      </c>
      <c r="F11429" s="5" t="s">
        <v>24249</v>
      </c>
      <c r="G11429" s="12" t="s">
        <v>57669</v>
      </c>
      <c r="H11429" s="5" t="s">
        <v>57670</v>
      </c>
      <c r="I11429" s="8" t="s">
        <v>57671</v>
      </c>
      <c r="J11429" s="5" t="s">
        <v>42</v>
      </c>
      <c r="K11429" s="5" t="s">
        <v>260</v>
      </c>
    </row>
    <row r="11430">
      <c r="A11430" s="4">
        <v>12332.0</v>
      </c>
      <c r="B11430" s="5" t="s">
        <v>57672</v>
      </c>
      <c r="C11430" s="5" t="s">
        <v>57673</v>
      </c>
      <c r="D11430" s="6" t="s">
        <v>9054</v>
      </c>
      <c r="E11430" s="5" t="s">
        <v>9055</v>
      </c>
      <c r="F11430" s="5" t="s">
        <v>8926</v>
      </c>
      <c r="G11430" s="12" t="s">
        <v>57674</v>
      </c>
      <c r="H11430" s="5" t="s">
        <v>57675</v>
      </c>
      <c r="I11430" s="8" t="s">
        <v>57676</v>
      </c>
      <c r="J11430" s="5" t="s">
        <v>108</v>
      </c>
      <c r="K11430" s="5" t="s">
        <v>839</v>
      </c>
    </row>
    <row r="11431">
      <c r="A11431" s="4">
        <v>11964.0</v>
      </c>
      <c r="B11431" s="5" t="s">
        <v>57677</v>
      </c>
      <c r="C11431" s="5" t="s">
        <v>57678</v>
      </c>
      <c r="D11431" s="6" t="s">
        <v>52872</v>
      </c>
      <c r="E11431" s="5" t="s">
        <v>52873</v>
      </c>
      <c r="F11431" s="5" t="s">
        <v>24249</v>
      </c>
      <c r="G11431" s="12" t="s">
        <v>57679</v>
      </c>
      <c r="H11431" s="5" t="s">
        <v>57212</v>
      </c>
      <c r="I11431" s="8" t="str">
        <f>LOWER(SUBSTITUTE(SUBSTITUTE(SUBSTITUTE(SUBSTITUTE(SUBSTITUTE(SUBSTITUTE(SUBSTITUTE(B11431,"S.L.",""),"SL",""),"S.A.",""),"SA","")," ",""),".",""),",",""))&amp;".com"</f>
        <v>juanpedrovillaverdeesteban.com</v>
      </c>
      <c r="J11431" s="5" t="s">
        <v>108</v>
      </c>
      <c r="K11431" s="4" t="s">
        <v>42</v>
      </c>
    </row>
    <row r="11432">
      <c r="A11432" s="4">
        <v>12113.0</v>
      </c>
      <c r="B11432" s="5" t="s">
        <v>57680</v>
      </c>
      <c r="C11432" s="5" t="s">
        <v>57681</v>
      </c>
      <c r="D11432" s="6" t="s">
        <v>57682</v>
      </c>
      <c r="E11432" s="5" t="s">
        <v>57683</v>
      </c>
      <c r="F11432" s="5" t="s">
        <v>36876</v>
      </c>
      <c r="G11432" s="12" t="s">
        <v>57684</v>
      </c>
      <c r="H11432" s="4" t="s">
        <v>57685</v>
      </c>
      <c r="I11432" s="8" t="s">
        <v>57686</v>
      </c>
      <c r="J11432" s="5" t="s">
        <v>93</v>
      </c>
      <c r="K11432" s="5" t="s">
        <v>152</v>
      </c>
    </row>
    <row r="11433">
      <c r="A11433" s="4">
        <v>11457.0</v>
      </c>
      <c r="B11433" s="5" t="s">
        <v>57687</v>
      </c>
      <c r="C11433" s="5" t="s">
        <v>57688</v>
      </c>
      <c r="D11433" s="6" t="s">
        <v>30399</v>
      </c>
      <c r="E11433" s="5" t="s">
        <v>30400</v>
      </c>
      <c r="F11433" s="5" t="s">
        <v>30226</v>
      </c>
      <c r="G11433" s="12" t="s">
        <v>57689</v>
      </c>
      <c r="H11433" s="4" t="s">
        <v>57690</v>
      </c>
      <c r="I11433" s="11" t="s">
        <v>57691</v>
      </c>
      <c r="J11433" s="5" t="s">
        <v>42</v>
      </c>
      <c r="K11433" s="4" t="s">
        <v>42</v>
      </c>
    </row>
    <row r="11434">
      <c r="A11434" s="4">
        <v>11754.0</v>
      </c>
      <c r="B11434" s="5" t="s">
        <v>57692</v>
      </c>
      <c r="C11434" s="5" t="s">
        <v>57693</v>
      </c>
      <c r="D11434" s="6" t="s">
        <v>20081</v>
      </c>
      <c r="E11434" s="5" t="s">
        <v>20082</v>
      </c>
      <c r="F11434" s="5" t="s">
        <v>15938</v>
      </c>
      <c r="G11434" s="12" t="s">
        <v>57694</v>
      </c>
      <c r="H11434" s="5" t="s">
        <v>57695</v>
      </c>
      <c r="I11434" s="8" t="s">
        <v>57696</v>
      </c>
      <c r="J11434" s="5" t="s">
        <v>93</v>
      </c>
      <c r="K11434" s="4" t="s">
        <v>42</v>
      </c>
    </row>
    <row r="11435">
      <c r="A11435" s="4">
        <v>12024.0</v>
      </c>
      <c r="B11435" s="5" t="s">
        <v>57697</v>
      </c>
      <c r="C11435" s="5" t="s">
        <v>57698</v>
      </c>
      <c r="D11435" s="6" t="s">
        <v>34191</v>
      </c>
      <c r="E11435" s="5" t="s">
        <v>34192</v>
      </c>
      <c r="F11435" s="5" t="s">
        <v>7797</v>
      </c>
      <c r="G11435" s="12" t="s">
        <v>57699</v>
      </c>
      <c r="H11435" s="5" t="s">
        <v>57700</v>
      </c>
      <c r="I11435" s="8" t="s">
        <v>57701</v>
      </c>
      <c r="J11435" s="5" t="s">
        <v>108</v>
      </c>
      <c r="K11435" s="5" t="s">
        <v>66</v>
      </c>
    </row>
    <row r="11436">
      <c r="A11436" s="4">
        <v>12228.0</v>
      </c>
      <c r="B11436" s="5" t="s">
        <v>57702</v>
      </c>
      <c r="C11436" s="5" t="s">
        <v>57703</v>
      </c>
      <c r="D11436" s="6" t="s">
        <v>57704</v>
      </c>
      <c r="E11436" s="5" t="s">
        <v>16051</v>
      </c>
      <c r="F11436" s="5" t="s">
        <v>16051</v>
      </c>
      <c r="G11436" s="12" t="s">
        <v>57705</v>
      </c>
      <c r="H11436" s="5" t="s">
        <v>57706</v>
      </c>
      <c r="I11436" s="8" t="s">
        <v>57707</v>
      </c>
      <c r="J11436" s="5" t="s">
        <v>51</v>
      </c>
      <c r="K11436" s="4" t="s">
        <v>42</v>
      </c>
    </row>
    <row r="11437">
      <c r="A11437" s="4">
        <v>11791.0</v>
      </c>
      <c r="B11437" s="5" t="s">
        <v>57708</v>
      </c>
      <c r="C11437" s="5" t="s">
        <v>57709</v>
      </c>
      <c r="D11437" s="6" t="s">
        <v>17144</v>
      </c>
      <c r="E11437" s="5" t="s">
        <v>17145</v>
      </c>
      <c r="F11437" s="5" t="s">
        <v>15938</v>
      </c>
      <c r="G11437" s="12" t="s">
        <v>57710</v>
      </c>
      <c r="H11437" s="7" t="s">
        <v>57711</v>
      </c>
      <c r="I11437" s="8" t="str">
        <f>LOWER(SUBSTITUTE(SUBSTITUTE(SUBSTITUTE(SUBSTITUTE(SUBSTITUTE(SUBSTITUTE(SUBSTITUTE(B11437,"S.L.",""),"SL",""),"S.A.",""),"SA","")," ",""),".",""),",",""))&amp;".com"</f>
        <v>habitacionesdonjuan.com</v>
      </c>
      <c r="J11437" s="5" t="s">
        <v>42</v>
      </c>
      <c r="K11437" s="4" t="s">
        <v>42</v>
      </c>
    </row>
    <row r="11438">
      <c r="A11438" s="4">
        <v>11421.0</v>
      </c>
      <c r="B11438" s="5" t="s">
        <v>57712</v>
      </c>
      <c r="C11438" s="5" t="s">
        <v>57713</v>
      </c>
      <c r="D11438" s="6" t="s">
        <v>57714</v>
      </c>
      <c r="E11438" s="5" t="s">
        <v>38222</v>
      </c>
      <c r="F11438" s="5" t="s">
        <v>37644</v>
      </c>
      <c r="G11438" s="12" t="s">
        <v>57715</v>
      </c>
      <c r="H11438" s="5" t="s">
        <v>57716</v>
      </c>
      <c r="I11438" s="8" t="s">
        <v>57717</v>
      </c>
      <c r="J11438" s="5" t="s">
        <v>18</v>
      </c>
      <c r="K11438" s="5" t="s">
        <v>1495</v>
      </c>
    </row>
    <row r="11439">
      <c r="A11439" s="4">
        <v>11896.0</v>
      </c>
      <c r="B11439" s="5" t="s">
        <v>36592</v>
      </c>
      <c r="C11439" s="5" t="s">
        <v>57718</v>
      </c>
      <c r="D11439" s="6" t="s">
        <v>57719</v>
      </c>
      <c r="E11439" s="5" t="s">
        <v>57720</v>
      </c>
      <c r="F11439" s="5" t="s">
        <v>3120</v>
      </c>
      <c r="G11439" s="12" t="s">
        <v>57721</v>
      </c>
      <c r="H11439" s="5" t="s">
        <v>57722</v>
      </c>
      <c r="I11439" s="8" t="s">
        <v>57723</v>
      </c>
      <c r="J11439" s="5" t="s">
        <v>42</v>
      </c>
      <c r="K11439" s="5" t="s">
        <v>233</v>
      </c>
    </row>
    <row r="11440">
      <c r="A11440" s="4">
        <v>12314.0</v>
      </c>
      <c r="B11440" s="5" t="s">
        <v>57724</v>
      </c>
      <c r="C11440" s="5" t="s">
        <v>57725</v>
      </c>
      <c r="D11440" s="6" t="s">
        <v>10510</v>
      </c>
      <c r="E11440" s="5" t="s">
        <v>9418</v>
      </c>
      <c r="F11440" s="5" t="s">
        <v>9418</v>
      </c>
      <c r="G11440" s="12" t="s">
        <v>57726</v>
      </c>
      <c r="H11440" s="7" t="s">
        <v>57727</v>
      </c>
      <c r="I11440" s="4" t="str">
        <f>LOWER(SUBSTITUTE(SUBSTITUTE(SUBSTITUTE(SUBSTITUTE(SUBSTITUTE(SUBSTITUTE(SUBSTITUTE(B11440,"S.L.",""),"SL",""),"S.A.",""),"SA","")," ",""),".",""),",",""))&amp;".com"</f>
        <v>plaçadelreiecoapartment.com</v>
      </c>
      <c r="J11440" s="5" t="s">
        <v>51</v>
      </c>
      <c r="K11440" s="4" t="s">
        <v>42</v>
      </c>
    </row>
    <row r="11441">
      <c r="A11441" s="4">
        <v>11753.0</v>
      </c>
      <c r="B11441" s="5" t="s">
        <v>57728</v>
      </c>
      <c r="C11441" s="5" t="s">
        <v>57729</v>
      </c>
      <c r="D11441" s="6" t="s">
        <v>20081</v>
      </c>
      <c r="E11441" s="5" t="s">
        <v>20082</v>
      </c>
      <c r="F11441" s="5" t="s">
        <v>15938</v>
      </c>
      <c r="G11441" s="12" t="s">
        <v>57730</v>
      </c>
      <c r="H11441" s="5" t="s">
        <v>57731</v>
      </c>
      <c r="I11441" s="11" t="s">
        <v>57732</v>
      </c>
      <c r="J11441" s="5" t="s">
        <v>18</v>
      </c>
      <c r="K11441" s="4" t="s">
        <v>42</v>
      </c>
    </row>
    <row r="11442">
      <c r="A11442" s="4">
        <v>11567.0</v>
      </c>
      <c r="B11442" s="5" t="s">
        <v>57733</v>
      </c>
      <c r="C11442" s="5" t="s">
        <v>57734</v>
      </c>
      <c r="D11442" s="6" t="s">
        <v>57735</v>
      </c>
      <c r="E11442" s="5" t="s">
        <v>57736</v>
      </c>
      <c r="F11442" s="5" t="s">
        <v>22156</v>
      </c>
      <c r="G11442" s="12" t="s">
        <v>57737</v>
      </c>
      <c r="H11442" s="4" t="s">
        <v>57738</v>
      </c>
      <c r="I11442" s="8" t="s">
        <v>57739</v>
      </c>
      <c r="J11442" s="5" t="s">
        <v>108</v>
      </c>
      <c r="K11442" s="5" t="s">
        <v>152</v>
      </c>
    </row>
    <row r="11443">
      <c r="A11443" s="4">
        <v>11870.0</v>
      </c>
      <c r="B11443" s="5" t="s">
        <v>57740</v>
      </c>
      <c r="C11443" s="5" t="s">
        <v>57741</v>
      </c>
      <c r="D11443" s="6" t="s">
        <v>47400</v>
      </c>
      <c r="E11443" s="5" t="s">
        <v>3119</v>
      </c>
      <c r="F11443" s="5" t="s">
        <v>3120</v>
      </c>
      <c r="G11443" s="12" t="s">
        <v>57742</v>
      </c>
      <c r="H11443" s="5" t="s">
        <v>57743</v>
      </c>
      <c r="I11443" s="8" t="s">
        <v>57744</v>
      </c>
      <c r="J11443" s="5" t="s">
        <v>108</v>
      </c>
      <c r="K11443" s="4" t="s">
        <v>42</v>
      </c>
    </row>
    <row r="11444">
      <c r="A11444" s="4">
        <v>11104.0</v>
      </c>
      <c r="B11444" s="5" t="s">
        <v>57745</v>
      </c>
      <c r="C11444" s="5" t="s">
        <v>57746</v>
      </c>
      <c r="D11444" s="6" t="s">
        <v>57747</v>
      </c>
      <c r="E11444" s="5" t="s">
        <v>57748</v>
      </c>
      <c r="F11444" s="5" t="s">
        <v>23192</v>
      </c>
      <c r="G11444" s="12" t="s">
        <v>57749</v>
      </c>
      <c r="H11444" s="5" t="s">
        <v>57750</v>
      </c>
      <c r="I11444" s="8" t="s">
        <v>57751</v>
      </c>
      <c r="J11444" s="5" t="s">
        <v>93</v>
      </c>
      <c r="K11444" s="4" t="s">
        <v>42</v>
      </c>
    </row>
    <row r="11445">
      <c r="A11445" s="4">
        <v>12308.0</v>
      </c>
      <c r="B11445" s="5" t="s">
        <v>57752</v>
      </c>
      <c r="C11445" s="5" t="s">
        <v>57753</v>
      </c>
      <c r="D11445" s="6" t="s">
        <v>57754</v>
      </c>
      <c r="E11445" s="5" t="s">
        <v>57755</v>
      </c>
      <c r="F11445" s="5" t="s">
        <v>9418</v>
      </c>
      <c r="G11445" s="12" t="s">
        <v>57756</v>
      </c>
      <c r="H11445" s="5" t="s">
        <v>57757</v>
      </c>
      <c r="I11445" s="8" t="s">
        <v>57758</v>
      </c>
      <c r="J11445" s="5" t="s">
        <v>108</v>
      </c>
      <c r="K11445" s="5" t="s">
        <v>1495</v>
      </c>
    </row>
    <row r="11446">
      <c r="A11446" s="4">
        <v>11598.0</v>
      </c>
      <c r="B11446" s="5" t="s">
        <v>57759</v>
      </c>
      <c r="C11446" s="5" t="s">
        <v>57760</v>
      </c>
      <c r="D11446" s="6" t="s">
        <v>14086</v>
      </c>
      <c r="E11446" s="5" t="s">
        <v>14075</v>
      </c>
      <c r="F11446" s="5" t="s">
        <v>13460</v>
      </c>
      <c r="G11446" s="12" t="s">
        <v>57761</v>
      </c>
      <c r="H11446" s="5" t="s">
        <v>57762</v>
      </c>
      <c r="I11446" s="8" t="s">
        <v>57763</v>
      </c>
      <c r="J11446" s="5" t="s">
        <v>108</v>
      </c>
      <c r="K11446" s="5" t="s">
        <v>152</v>
      </c>
    </row>
    <row r="11447">
      <c r="A11447" s="4">
        <v>11604.0</v>
      </c>
      <c r="B11447" s="5" t="s">
        <v>57764</v>
      </c>
      <c r="C11447" s="5" t="s">
        <v>57765</v>
      </c>
      <c r="D11447" s="6" t="s">
        <v>14577</v>
      </c>
      <c r="E11447" s="5" t="s">
        <v>13460</v>
      </c>
      <c r="F11447" s="5" t="s">
        <v>13460</v>
      </c>
      <c r="G11447" s="12" t="s">
        <v>57766</v>
      </c>
      <c r="H11447" s="5" t="s">
        <v>57767</v>
      </c>
      <c r="I11447" s="8" t="s">
        <v>57768</v>
      </c>
      <c r="J11447" s="5" t="s">
        <v>42</v>
      </c>
      <c r="K11447" s="5" t="s">
        <v>1495</v>
      </c>
    </row>
    <row r="11448">
      <c r="A11448" s="4">
        <v>11223.0</v>
      </c>
      <c r="B11448" s="5" t="s">
        <v>57769</v>
      </c>
      <c r="C11448" s="5" t="s">
        <v>57770</v>
      </c>
      <c r="D11448" s="6" t="s">
        <v>3249</v>
      </c>
      <c r="E11448" s="5" t="s">
        <v>3250</v>
      </c>
      <c r="F11448" s="5" t="s">
        <v>3068</v>
      </c>
      <c r="G11448" s="12" t="s">
        <v>57771</v>
      </c>
      <c r="H11448" s="4" t="s">
        <v>57772</v>
      </c>
      <c r="I11448" s="11" t="s">
        <v>57773</v>
      </c>
      <c r="J11448" s="5" t="s">
        <v>42</v>
      </c>
      <c r="K11448" s="4" t="s">
        <v>42</v>
      </c>
    </row>
    <row r="11449">
      <c r="A11449" s="4">
        <v>11417.0</v>
      </c>
      <c r="B11449" s="5" t="s">
        <v>57774</v>
      </c>
      <c r="C11449" s="5" t="s">
        <v>57775</v>
      </c>
      <c r="D11449" s="6" t="s">
        <v>57776</v>
      </c>
      <c r="E11449" s="5" t="s">
        <v>57777</v>
      </c>
      <c r="F11449" s="5" t="s">
        <v>37644</v>
      </c>
      <c r="G11449" s="12" t="s">
        <v>57778</v>
      </c>
      <c r="H11449" s="5" t="s">
        <v>57779</v>
      </c>
      <c r="I11449" s="8" t="s">
        <v>57780</v>
      </c>
      <c r="J11449" s="5" t="s">
        <v>93</v>
      </c>
      <c r="K11449" s="5" t="s">
        <v>1495</v>
      </c>
    </row>
    <row r="11450">
      <c r="A11450" s="4">
        <v>12276.0</v>
      </c>
      <c r="B11450" s="5" t="s">
        <v>57781</v>
      </c>
      <c r="C11450" s="5" t="s">
        <v>57782</v>
      </c>
      <c r="D11450" s="6" t="s">
        <v>31908</v>
      </c>
      <c r="E11450" s="5" t="s">
        <v>26794</v>
      </c>
      <c r="F11450" s="5" t="s">
        <v>26794</v>
      </c>
      <c r="G11450" s="12" t="s">
        <v>57783</v>
      </c>
      <c r="H11450" s="5" t="s">
        <v>57784</v>
      </c>
      <c r="I11450" s="8" t="s">
        <v>57785</v>
      </c>
      <c r="J11450" s="5" t="s">
        <v>42</v>
      </c>
      <c r="K11450" s="4" t="s">
        <v>42</v>
      </c>
    </row>
    <row r="11451">
      <c r="A11451" s="4">
        <v>11892.0</v>
      </c>
      <c r="B11451" s="5" t="s">
        <v>57786</v>
      </c>
      <c r="C11451" s="5" t="s">
        <v>57787</v>
      </c>
      <c r="D11451" s="6" t="s">
        <v>46137</v>
      </c>
      <c r="E11451" s="5" t="s">
        <v>46177</v>
      </c>
      <c r="F11451" s="5" t="s">
        <v>3120</v>
      </c>
      <c r="G11451" s="12" t="s">
        <v>57788</v>
      </c>
      <c r="H11451" s="4" t="s">
        <v>57789</v>
      </c>
      <c r="I11451" s="11" t="s">
        <v>57790</v>
      </c>
      <c r="J11451" s="5" t="s">
        <v>93</v>
      </c>
      <c r="K11451" s="4" t="s">
        <v>42</v>
      </c>
    </row>
    <row r="11452">
      <c r="A11452" s="4">
        <v>11835.0</v>
      </c>
      <c r="B11452" s="5" t="s">
        <v>57791</v>
      </c>
      <c r="C11452" s="5" t="s">
        <v>57792</v>
      </c>
      <c r="D11452" s="6" t="s">
        <v>57793</v>
      </c>
      <c r="E11452" s="5" t="s">
        <v>30779</v>
      </c>
      <c r="F11452" s="5" t="s">
        <v>30779</v>
      </c>
      <c r="G11452" s="12" t="s">
        <v>57794</v>
      </c>
      <c r="H11452" s="7" t="s">
        <v>57795</v>
      </c>
      <c r="I11452" s="8" t="str">
        <f>LOWER(SUBSTITUTE(SUBSTITUTE(SUBSTITUTE(SUBSTITUTE(SUBSTITUTE(SUBSTITUTE(SUBSTITUTE(B11452,"S.L.",""),"SL",""),"S.A.",""),"SA","")," ",""),".",""),",",""))&amp;".com"</f>
        <v>greenkeyalojamientosruralessostenibles.com</v>
      </c>
      <c r="J11452" s="5" t="s">
        <v>42</v>
      </c>
      <c r="K11452" s="4" t="s">
        <v>42</v>
      </c>
    </row>
    <row r="11453">
      <c r="A11453" s="4">
        <v>12406.0</v>
      </c>
      <c r="B11453" s="5" t="s">
        <v>57796</v>
      </c>
      <c r="C11453" s="5" t="s">
        <v>57797</v>
      </c>
      <c r="D11453" s="6" t="s">
        <v>57798</v>
      </c>
      <c r="E11453" s="5" t="s">
        <v>10664</v>
      </c>
      <c r="F11453" s="5" t="s">
        <v>10664</v>
      </c>
      <c r="G11453" s="12" t="s">
        <v>57799</v>
      </c>
      <c r="H11453" s="4" t="s">
        <v>57800</v>
      </c>
      <c r="I11453" s="11" t="s">
        <v>57801</v>
      </c>
      <c r="J11453" s="5" t="s">
        <v>42</v>
      </c>
      <c r="K11453" s="4" t="s">
        <v>42</v>
      </c>
    </row>
    <row r="11454">
      <c r="A11454" s="4">
        <v>11483.0</v>
      </c>
      <c r="B11454" s="5" t="s">
        <v>57802</v>
      </c>
      <c r="C11454" s="5" t="s">
        <v>57803</v>
      </c>
      <c r="D11454" s="6" t="s">
        <v>39992</v>
      </c>
      <c r="E11454" s="5" t="s">
        <v>39965</v>
      </c>
      <c r="F11454" s="5" t="s">
        <v>39946</v>
      </c>
      <c r="G11454" s="12" t="s">
        <v>57804</v>
      </c>
      <c r="H11454" s="5" t="s">
        <v>57805</v>
      </c>
      <c r="I11454" s="8" t="s">
        <v>57806</v>
      </c>
      <c r="J11454" s="5" t="s">
        <v>93</v>
      </c>
      <c r="K11454" s="5" t="s">
        <v>921</v>
      </c>
    </row>
    <row r="11455">
      <c r="A11455" s="4">
        <v>12321.0</v>
      </c>
      <c r="B11455" s="5" t="s">
        <v>57807</v>
      </c>
      <c r="C11455" s="5" t="s">
        <v>57808</v>
      </c>
      <c r="D11455" s="6" t="s">
        <v>57809</v>
      </c>
      <c r="E11455" s="5" t="s">
        <v>57810</v>
      </c>
      <c r="F11455" s="5" t="s">
        <v>9418</v>
      </c>
      <c r="G11455" s="12" t="s">
        <v>57811</v>
      </c>
      <c r="H11455" s="4" t="s">
        <v>57812</v>
      </c>
      <c r="I11455" s="8" t="s">
        <v>57813</v>
      </c>
      <c r="J11455" s="5" t="s">
        <v>108</v>
      </c>
      <c r="K11455" s="5" t="s">
        <v>839</v>
      </c>
    </row>
    <row r="11456">
      <c r="A11456" s="4">
        <v>11131.0</v>
      </c>
      <c r="B11456" s="5" t="s">
        <v>57814</v>
      </c>
      <c r="C11456" s="5" t="s">
        <v>57815</v>
      </c>
      <c r="D11456" s="6" t="s">
        <v>23916</v>
      </c>
      <c r="E11456" s="5" t="s">
        <v>23917</v>
      </c>
      <c r="F11456" s="5" t="s">
        <v>22149</v>
      </c>
      <c r="G11456" s="12" t="s">
        <v>57816</v>
      </c>
      <c r="H11456" s="4" t="s">
        <v>57817</v>
      </c>
      <c r="I11456" s="11" t="s">
        <v>57818</v>
      </c>
      <c r="J11456" s="5" t="s">
        <v>93</v>
      </c>
      <c r="K11456" s="5" t="s">
        <v>679</v>
      </c>
    </row>
    <row r="11457">
      <c r="A11457" s="4">
        <v>11403.0</v>
      </c>
      <c r="B11457" s="5" t="s">
        <v>57819</v>
      </c>
      <c r="C11457" s="5" t="s">
        <v>57820</v>
      </c>
      <c r="D11457" s="6" t="s">
        <v>38162</v>
      </c>
      <c r="E11457" s="5" t="s">
        <v>38163</v>
      </c>
      <c r="F11457" s="5" t="s">
        <v>37644</v>
      </c>
      <c r="G11457" s="12" t="s">
        <v>57821</v>
      </c>
      <c r="H11457" s="5" t="s">
        <v>57822</v>
      </c>
      <c r="I11457" s="8" t="s">
        <v>57823</v>
      </c>
      <c r="J11457" s="5" t="s">
        <v>18</v>
      </c>
      <c r="K11457" s="4" t="s">
        <v>42</v>
      </c>
    </row>
    <row r="11458">
      <c r="A11458" s="4">
        <v>11651.0</v>
      </c>
      <c r="B11458" s="5" t="s">
        <v>57824</v>
      </c>
      <c r="C11458" s="5" t="s">
        <v>57825</v>
      </c>
      <c r="D11458" s="6" t="s">
        <v>36655</v>
      </c>
      <c r="E11458" s="5" t="s">
        <v>36656</v>
      </c>
      <c r="F11458" s="5" t="s">
        <v>36600</v>
      </c>
      <c r="G11458" s="12" t="s">
        <v>57826</v>
      </c>
      <c r="H11458" s="4" t="s">
        <v>57827</v>
      </c>
      <c r="I11458" s="8" t="s">
        <v>57828</v>
      </c>
      <c r="J11458" s="5" t="s">
        <v>42</v>
      </c>
      <c r="K11458" s="4" t="s">
        <v>42</v>
      </c>
    </row>
    <row r="11459">
      <c r="A11459" s="4">
        <v>12152.0</v>
      </c>
      <c r="B11459" s="5" t="s">
        <v>57829</v>
      </c>
      <c r="C11459" s="5" t="s">
        <v>57830</v>
      </c>
      <c r="D11459" s="6" t="s">
        <v>1367</v>
      </c>
      <c r="E11459" s="5" t="s">
        <v>1368</v>
      </c>
      <c r="F11459" s="5" t="s">
        <v>1350</v>
      </c>
      <c r="G11459" s="12" t="s">
        <v>57831</v>
      </c>
      <c r="H11459" s="4" t="s">
        <v>57832</v>
      </c>
      <c r="I11459" s="8" t="s">
        <v>57833</v>
      </c>
      <c r="J11459" s="5" t="s">
        <v>18</v>
      </c>
      <c r="K11459" s="5" t="s">
        <v>233</v>
      </c>
    </row>
    <row r="11460">
      <c r="A11460" s="4">
        <v>11811.0</v>
      </c>
      <c r="B11460" s="5" t="s">
        <v>57834</v>
      </c>
      <c r="C11460" s="5" t="s">
        <v>57835</v>
      </c>
      <c r="D11460" s="6" t="s">
        <v>18053</v>
      </c>
      <c r="E11460" s="5" t="s">
        <v>15950</v>
      </c>
      <c r="F11460" s="5" t="s">
        <v>15938</v>
      </c>
      <c r="G11460" s="12" t="s">
        <v>57836</v>
      </c>
      <c r="H11460" s="5" t="s">
        <v>57837</v>
      </c>
      <c r="I11460" s="11" t="s">
        <v>57838</v>
      </c>
      <c r="J11460" s="5" t="s">
        <v>18</v>
      </c>
      <c r="K11460" s="5" t="s">
        <v>308</v>
      </c>
    </row>
    <row r="11461">
      <c r="A11461" s="4">
        <v>11213.0</v>
      </c>
      <c r="B11461" s="5" t="s">
        <v>57839</v>
      </c>
      <c r="C11461" s="5" t="s">
        <v>57840</v>
      </c>
      <c r="D11461" s="6" t="s">
        <v>57841</v>
      </c>
      <c r="E11461" s="5" t="s">
        <v>3559</v>
      </c>
      <c r="F11461" s="5" t="s">
        <v>3068</v>
      </c>
      <c r="G11461" s="12" t="s">
        <v>57842</v>
      </c>
      <c r="H11461" s="4" t="s">
        <v>57843</v>
      </c>
      <c r="I11461" s="11" t="s">
        <v>57844</v>
      </c>
      <c r="J11461" s="5" t="s">
        <v>51</v>
      </c>
      <c r="K11461" s="5" t="s">
        <v>679</v>
      </c>
    </row>
    <row r="11462">
      <c r="A11462" s="4">
        <v>11971.0</v>
      </c>
      <c r="B11462" s="5" t="s">
        <v>31751</v>
      </c>
      <c r="C11462" s="5" t="s">
        <v>57845</v>
      </c>
      <c r="D11462" s="6" t="s">
        <v>57846</v>
      </c>
      <c r="E11462" s="5" t="s">
        <v>57847</v>
      </c>
      <c r="F11462" s="5" t="s">
        <v>24249</v>
      </c>
      <c r="G11462" s="12" t="s">
        <v>57848</v>
      </c>
      <c r="H11462" s="5" t="s">
        <v>57849</v>
      </c>
      <c r="I11462" s="8" t="s">
        <v>27915</v>
      </c>
      <c r="J11462" s="5" t="s">
        <v>93</v>
      </c>
      <c r="K11462" s="5" t="s">
        <v>74</v>
      </c>
    </row>
    <row r="11463">
      <c r="A11463" s="4">
        <v>11110.0</v>
      </c>
      <c r="B11463" s="5" t="s">
        <v>57850</v>
      </c>
      <c r="C11463" s="5" t="s">
        <v>57851</v>
      </c>
      <c r="D11463" s="6" t="s">
        <v>57852</v>
      </c>
      <c r="E11463" s="5" t="s">
        <v>57853</v>
      </c>
      <c r="F11463" s="5" t="s">
        <v>23192</v>
      </c>
      <c r="G11463" s="12" t="s">
        <v>57854</v>
      </c>
      <c r="H11463" s="5" t="s">
        <v>57855</v>
      </c>
      <c r="I11463" s="8" t="s">
        <v>57856</v>
      </c>
      <c r="J11463" s="5" t="s">
        <v>42</v>
      </c>
      <c r="K11463" s="5" t="s">
        <v>308</v>
      </c>
    </row>
    <row r="11464">
      <c r="A11464" s="4">
        <v>11670.0</v>
      </c>
      <c r="B11464" s="5" t="s">
        <v>57857</v>
      </c>
      <c r="C11464" s="5" t="s">
        <v>57858</v>
      </c>
      <c r="D11464" s="6" t="s">
        <v>28125</v>
      </c>
      <c r="E11464" s="5" t="s">
        <v>28126</v>
      </c>
      <c r="F11464" s="5" t="s">
        <v>16307</v>
      </c>
      <c r="G11464" s="12" t="s">
        <v>57859</v>
      </c>
      <c r="H11464" s="4" t="s">
        <v>57860</v>
      </c>
      <c r="I11464" s="11" t="s">
        <v>57861</v>
      </c>
      <c r="J11464" s="5" t="s">
        <v>42</v>
      </c>
      <c r="K11464" s="5" t="s">
        <v>170</v>
      </c>
    </row>
    <row r="11465">
      <c r="A11465" s="4">
        <v>11649.0</v>
      </c>
      <c r="B11465" s="5" t="s">
        <v>57862</v>
      </c>
      <c r="C11465" s="5" t="s">
        <v>57863</v>
      </c>
      <c r="D11465" s="6" t="s">
        <v>28745</v>
      </c>
      <c r="E11465" s="5" t="s">
        <v>31924</v>
      </c>
      <c r="F11465" s="5" t="s">
        <v>437</v>
      </c>
      <c r="G11465" s="12" t="s">
        <v>57864</v>
      </c>
      <c r="H11465" s="4" t="s">
        <v>57865</v>
      </c>
      <c r="I11465" s="11" t="s">
        <v>57866</v>
      </c>
      <c r="J11465" s="5" t="s">
        <v>42</v>
      </c>
      <c r="K11465" s="4" t="s">
        <v>42</v>
      </c>
    </row>
    <row r="11466">
      <c r="A11466" s="4">
        <v>12025.0</v>
      </c>
      <c r="B11466" s="5" t="s">
        <v>57867</v>
      </c>
      <c r="C11466" s="5" t="s">
        <v>57868</v>
      </c>
      <c r="D11466" s="6" t="s">
        <v>34134</v>
      </c>
      <c r="E11466" s="5" t="s">
        <v>34192</v>
      </c>
      <c r="F11466" s="5" t="s">
        <v>7797</v>
      </c>
      <c r="G11466" s="12" t="s">
        <v>57869</v>
      </c>
      <c r="H11466" s="5" t="s">
        <v>57870</v>
      </c>
      <c r="I11466" s="11" t="s">
        <v>57871</v>
      </c>
      <c r="J11466" s="5" t="s">
        <v>93</v>
      </c>
      <c r="K11466" s="5" t="s">
        <v>170</v>
      </c>
    </row>
    <row r="11467">
      <c r="A11467" s="4">
        <v>11718.0</v>
      </c>
      <c r="B11467" s="5" t="s">
        <v>57872</v>
      </c>
      <c r="C11467" s="5" t="s">
        <v>57873</v>
      </c>
      <c r="D11467" s="6" t="s">
        <v>16844</v>
      </c>
      <c r="E11467" s="5" t="s">
        <v>16766</v>
      </c>
      <c r="F11467" s="5" t="s">
        <v>15938</v>
      </c>
      <c r="G11467" s="12" t="s">
        <v>57874</v>
      </c>
      <c r="H11467" s="4" t="s">
        <v>57875</v>
      </c>
      <c r="I11467" s="11" t="s">
        <v>57876</v>
      </c>
      <c r="J11467" s="5" t="s">
        <v>108</v>
      </c>
      <c r="K11467" s="4" t="s">
        <v>42</v>
      </c>
    </row>
    <row r="11468">
      <c r="A11468" s="4">
        <v>12143.0</v>
      </c>
      <c r="B11468" s="5" t="s">
        <v>665</v>
      </c>
      <c r="C11468" s="5" t="s">
        <v>57877</v>
      </c>
      <c r="D11468" s="6" t="s">
        <v>57878</v>
      </c>
      <c r="E11468" s="5" t="s">
        <v>2446</v>
      </c>
      <c r="F11468" s="5" t="s">
        <v>1350</v>
      </c>
      <c r="G11468" s="12" t="s">
        <v>57879</v>
      </c>
      <c r="H11468" s="5" t="s">
        <v>57880</v>
      </c>
      <c r="I11468" s="11" t="s">
        <v>57881</v>
      </c>
      <c r="J11468" s="5" t="s">
        <v>463</v>
      </c>
      <c r="K11468" s="5" t="s">
        <v>233</v>
      </c>
    </row>
    <row r="11469">
      <c r="A11469" s="4">
        <v>11989.0</v>
      </c>
      <c r="B11469" s="5" t="s">
        <v>57882</v>
      </c>
      <c r="C11469" s="5" t="s">
        <v>57883</v>
      </c>
      <c r="D11469" s="6" t="s">
        <v>44956</v>
      </c>
      <c r="E11469" s="5" t="s">
        <v>24249</v>
      </c>
      <c r="F11469" s="5" t="s">
        <v>24249</v>
      </c>
      <c r="G11469" s="12" t="s">
        <v>57884</v>
      </c>
      <c r="H11469" s="4" t="s">
        <v>57885</v>
      </c>
      <c r="I11469" s="11" t="s">
        <v>57886</v>
      </c>
      <c r="J11469" s="5" t="s">
        <v>108</v>
      </c>
      <c r="K11469" s="4" t="s">
        <v>42</v>
      </c>
    </row>
    <row r="11470">
      <c r="A11470" s="4">
        <v>12115.0</v>
      </c>
      <c r="B11470" s="5" t="s">
        <v>57887</v>
      </c>
      <c r="C11470" s="5" t="s">
        <v>57888</v>
      </c>
      <c r="D11470" s="6" t="s">
        <v>36992</v>
      </c>
      <c r="E11470" s="5" t="s">
        <v>36993</v>
      </c>
      <c r="F11470" s="5" t="s">
        <v>36876</v>
      </c>
      <c r="G11470" s="12" t="s">
        <v>57889</v>
      </c>
      <c r="H11470" s="7" t="s">
        <v>57890</v>
      </c>
      <c r="I11470" s="8" t="str">
        <f>LOWER(SUBSTITUTE(SUBSTITUTE(SUBSTITUTE(SUBSTITUTE(SUBSTITUTE(SUBSTITUTE(SUBSTITUTE(B11470,"S.L.",""),"SL",""),"S.A.",""),"SA","")," ",""),".",""),",",""))&amp;".com"</f>
        <v>corellamaider.com</v>
      </c>
      <c r="J11470" s="5" t="s">
        <v>463</v>
      </c>
      <c r="K11470" s="4" t="s">
        <v>42</v>
      </c>
    </row>
    <row r="11471">
      <c r="A11471" s="4">
        <v>12345.0</v>
      </c>
      <c r="B11471" s="5" t="s">
        <v>57891</v>
      </c>
      <c r="C11471" s="5" t="s">
        <v>57892</v>
      </c>
      <c r="D11471" s="6" t="s">
        <v>57893</v>
      </c>
      <c r="E11471" s="5" t="s">
        <v>57894</v>
      </c>
      <c r="F11471" s="5" t="s">
        <v>49019</v>
      </c>
      <c r="G11471" s="12" t="s">
        <v>57895</v>
      </c>
      <c r="H11471" s="5" t="s">
        <v>57896</v>
      </c>
      <c r="I11471" s="8" t="s">
        <v>57897</v>
      </c>
      <c r="J11471" s="5" t="s">
        <v>108</v>
      </c>
      <c r="K11471" s="5" t="s">
        <v>308</v>
      </c>
    </row>
    <row r="11472">
      <c r="A11472" s="4">
        <v>12219.0</v>
      </c>
      <c r="B11472" s="5" t="s">
        <v>57898</v>
      </c>
      <c r="C11472" s="5" t="s">
        <v>57899</v>
      </c>
      <c r="D11472" s="6" t="s">
        <v>57900</v>
      </c>
      <c r="E11472" s="5" t="s">
        <v>50857</v>
      </c>
      <c r="F11472" s="5" t="s">
        <v>16051</v>
      </c>
      <c r="G11472" s="12" t="s">
        <v>57901</v>
      </c>
      <c r="H11472" s="5" t="s">
        <v>57902</v>
      </c>
      <c r="I11472" s="8" t="str">
        <f>LOWER(SUBSTITUTE(SUBSTITUTE(SUBSTITUTE(SUBSTITUTE(SUBSTITUTE(SUBSTITUTE(SUBSTITUTE(B11472,"S.L.",""),"SL",""),"S.A.",""),"SA","")," ",""),".",""),",",""))&amp;".com"</f>
        <v>calena.com</v>
      </c>
      <c r="J11472" s="5" t="s">
        <v>51</v>
      </c>
      <c r="K11472" s="5" t="s">
        <v>9528</v>
      </c>
    </row>
    <row r="11473">
      <c r="A11473" s="4">
        <v>11692.0</v>
      </c>
      <c r="B11473" s="5" t="s">
        <v>57903</v>
      </c>
      <c r="C11473" s="5" t="s">
        <v>57904</v>
      </c>
      <c r="D11473" s="6" t="s">
        <v>57905</v>
      </c>
      <c r="E11473" s="5" t="s">
        <v>57906</v>
      </c>
      <c r="F11473" s="5" t="s">
        <v>11485</v>
      </c>
      <c r="G11473" s="12" t="s">
        <v>57907</v>
      </c>
      <c r="H11473" s="4" t="s">
        <v>57908</v>
      </c>
      <c r="I11473" s="11" t="s">
        <v>57909</v>
      </c>
      <c r="J11473" s="5" t="s">
        <v>108</v>
      </c>
      <c r="K11473" s="5" t="s">
        <v>233</v>
      </c>
    </row>
    <row r="11474">
      <c r="A11474" s="4">
        <v>12218.0</v>
      </c>
      <c r="B11474" s="5" t="s">
        <v>57910</v>
      </c>
      <c r="C11474" s="5" t="s">
        <v>57911</v>
      </c>
      <c r="D11474" s="6" t="s">
        <v>52018</v>
      </c>
      <c r="E11474" s="5" t="s">
        <v>50857</v>
      </c>
      <c r="F11474" s="5" t="s">
        <v>16051</v>
      </c>
      <c r="G11474" s="12" t="s">
        <v>57912</v>
      </c>
      <c r="H11474" s="5" t="s">
        <v>57913</v>
      </c>
      <c r="I11474" s="11" t="s">
        <v>57914</v>
      </c>
      <c r="J11474" s="5" t="s">
        <v>108</v>
      </c>
      <c r="K11474" s="4" t="s">
        <v>42</v>
      </c>
    </row>
    <row r="11475">
      <c r="A11475" s="4">
        <v>11852.0</v>
      </c>
      <c r="B11475" s="5" t="s">
        <v>57915</v>
      </c>
      <c r="C11475" s="5" t="s">
        <v>57916</v>
      </c>
      <c r="D11475" s="6" t="s">
        <v>41503</v>
      </c>
      <c r="E11475" s="5" t="s">
        <v>41504</v>
      </c>
      <c r="F11475" s="5" t="s">
        <v>38726</v>
      </c>
      <c r="G11475" s="12" t="s">
        <v>57917</v>
      </c>
      <c r="H11475" s="5" t="s">
        <v>57918</v>
      </c>
      <c r="I11475" s="8" t="s">
        <v>57919</v>
      </c>
      <c r="J11475" s="5" t="s">
        <v>42</v>
      </c>
      <c r="K11475" s="5" t="s">
        <v>115</v>
      </c>
    </row>
    <row r="11476">
      <c r="A11476" s="4">
        <v>11256.0</v>
      </c>
      <c r="B11476" s="5" t="s">
        <v>57920</v>
      </c>
      <c r="C11476" s="5" t="s">
        <v>57921</v>
      </c>
      <c r="D11476" s="6" t="s">
        <v>4005</v>
      </c>
      <c r="E11476" s="5" t="s">
        <v>4006</v>
      </c>
      <c r="F11476" s="5" t="s">
        <v>3068</v>
      </c>
      <c r="G11476" s="12" t="s">
        <v>57922</v>
      </c>
      <c r="H11476" s="7" t="s">
        <v>57923</v>
      </c>
      <c r="I11476" s="11" t="s">
        <v>57924</v>
      </c>
      <c r="J11476" s="5" t="s">
        <v>93</v>
      </c>
      <c r="K11476" s="4" t="s">
        <v>42</v>
      </c>
    </row>
    <row r="11477">
      <c r="A11477" s="4">
        <v>11840.0</v>
      </c>
      <c r="B11477" s="5" t="s">
        <v>57925</v>
      </c>
      <c r="C11477" s="5" t="s">
        <v>57926</v>
      </c>
      <c r="D11477" s="6" t="s">
        <v>57927</v>
      </c>
      <c r="E11477" s="5" t="s">
        <v>32950</v>
      </c>
      <c r="F11477" s="5" t="s">
        <v>30779</v>
      </c>
      <c r="G11477" s="12" t="s">
        <v>57928</v>
      </c>
      <c r="H11477" s="4" t="s">
        <v>57929</v>
      </c>
      <c r="I11477" s="11" t="s">
        <v>57930</v>
      </c>
      <c r="J11477" s="5" t="s">
        <v>42</v>
      </c>
      <c r="K11477" s="4" t="s">
        <v>42</v>
      </c>
    </row>
    <row r="11478">
      <c r="A11478" s="4">
        <v>12074.0</v>
      </c>
      <c r="B11478" s="5" t="s">
        <v>57931</v>
      </c>
      <c r="C11478" s="5" t="s">
        <v>57932</v>
      </c>
      <c r="D11478" s="6" t="s">
        <v>33634</v>
      </c>
      <c r="E11478" s="5" t="s">
        <v>15575</v>
      </c>
      <c r="F11478" s="5" t="s">
        <v>7797</v>
      </c>
      <c r="G11478" s="12" t="s">
        <v>57933</v>
      </c>
      <c r="H11478" s="5" t="s">
        <v>57934</v>
      </c>
      <c r="I11478" s="8" t="str">
        <f>LOWER(SUBSTITUTE(SUBSTITUTE(SUBSTITUTE(SUBSTITUTE(SUBSTITUTE(SUBSTITUTE(SUBSTITUTE(B11478,"S.L.",""),"SL",""),"S.A.",""),"SA","")," ",""),".",""),",",""))&amp;".com"</f>
        <v>silcahotelboutique.com</v>
      </c>
      <c r="J11478" s="5" t="s">
        <v>93</v>
      </c>
      <c r="K11478" s="5" t="s">
        <v>9528</v>
      </c>
    </row>
    <row r="11479">
      <c r="A11479" s="4">
        <v>11154.0</v>
      </c>
      <c r="B11479" s="5" t="s">
        <v>57935</v>
      </c>
      <c r="C11479" s="5" t="s">
        <v>57936</v>
      </c>
      <c r="D11479" s="6" t="s">
        <v>24031</v>
      </c>
      <c r="E11479" s="5" t="s">
        <v>24032</v>
      </c>
      <c r="F11479" s="5" t="s">
        <v>22149</v>
      </c>
      <c r="G11479" s="12" t="s">
        <v>57937</v>
      </c>
      <c r="H11479" s="5" t="s">
        <v>57938</v>
      </c>
      <c r="I11479" s="8" t="s">
        <v>57939</v>
      </c>
      <c r="J11479" s="5" t="s">
        <v>463</v>
      </c>
      <c r="K11479" s="4" t="s">
        <v>42</v>
      </c>
    </row>
    <row r="11480">
      <c r="A11480" s="4">
        <v>11614.0</v>
      </c>
      <c r="B11480" s="5" t="s">
        <v>57940</v>
      </c>
      <c r="C11480" s="5" t="s">
        <v>57941</v>
      </c>
      <c r="D11480" s="6" t="s">
        <v>14292</v>
      </c>
      <c r="E11480" s="5" t="s">
        <v>14293</v>
      </c>
      <c r="F11480" s="5" t="s">
        <v>13460</v>
      </c>
      <c r="G11480" s="12" t="s">
        <v>57942</v>
      </c>
      <c r="H11480" s="5" t="s">
        <v>57943</v>
      </c>
      <c r="I11480" s="8" t="s">
        <v>57944</v>
      </c>
      <c r="J11480" s="5" t="s">
        <v>42</v>
      </c>
      <c r="K11480" s="4" t="s">
        <v>42</v>
      </c>
    </row>
    <row r="11481">
      <c r="A11481" s="4">
        <v>11914.0</v>
      </c>
      <c r="B11481" s="5" t="s">
        <v>57945</v>
      </c>
      <c r="C11481" s="5" t="s">
        <v>57946</v>
      </c>
      <c r="D11481" s="6" t="s">
        <v>57947</v>
      </c>
      <c r="E11481" s="5" t="s">
        <v>57948</v>
      </c>
      <c r="F11481" s="5" t="s">
        <v>514</v>
      </c>
      <c r="G11481" s="12" t="s">
        <v>57949</v>
      </c>
      <c r="H11481" s="4" t="s">
        <v>57950</v>
      </c>
      <c r="I11481" s="8" t="s">
        <v>57951</v>
      </c>
      <c r="J11481" s="5" t="s">
        <v>108</v>
      </c>
      <c r="K11481" s="5" t="s">
        <v>679</v>
      </c>
    </row>
    <row r="11482">
      <c r="A11482" s="4">
        <v>11969.0</v>
      </c>
      <c r="B11482" s="5" t="s">
        <v>57952</v>
      </c>
      <c r="C11482" s="5" t="s">
        <v>57953</v>
      </c>
      <c r="D11482" s="6" t="s">
        <v>52847</v>
      </c>
      <c r="E11482" s="5" t="s">
        <v>52848</v>
      </c>
      <c r="F11482" s="5" t="s">
        <v>24249</v>
      </c>
      <c r="G11482" s="12" t="s">
        <v>57954</v>
      </c>
      <c r="H11482" s="5" t="s">
        <v>57955</v>
      </c>
      <c r="I11482" s="8" t="s">
        <v>57956</v>
      </c>
      <c r="J11482" s="5" t="s">
        <v>42</v>
      </c>
      <c r="K11482" s="5" t="s">
        <v>9528</v>
      </c>
    </row>
    <row r="11483">
      <c r="A11483" s="4">
        <v>11134.0</v>
      </c>
      <c r="B11483" s="5" t="s">
        <v>57957</v>
      </c>
      <c r="C11483" s="5" t="s">
        <v>57958</v>
      </c>
      <c r="D11483" s="6" t="s">
        <v>24801</v>
      </c>
      <c r="E11483" s="5" t="s">
        <v>24796</v>
      </c>
      <c r="F11483" s="5" t="s">
        <v>22149</v>
      </c>
      <c r="G11483" s="12" t="s">
        <v>57959</v>
      </c>
      <c r="H11483" s="7" t="s">
        <v>57960</v>
      </c>
      <c r="I11483" s="11" t="s">
        <v>57961</v>
      </c>
      <c r="J11483" s="5" t="s">
        <v>42</v>
      </c>
      <c r="K11483" s="4" t="s">
        <v>42</v>
      </c>
    </row>
    <row r="11484">
      <c r="A11484" s="4">
        <v>11742.0</v>
      </c>
      <c r="B11484" s="5" t="s">
        <v>57962</v>
      </c>
      <c r="C11484" s="5" t="s">
        <v>57963</v>
      </c>
      <c r="D11484" s="6" t="s">
        <v>17121</v>
      </c>
      <c r="E11484" s="5" t="s">
        <v>17122</v>
      </c>
      <c r="F11484" s="5" t="s">
        <v>15938</v>
      </c>
      <c r="G11484" s="12" t="s">
        <v>57964</v>
      </c>
      <c r="H11484" s="5" t="s">
        <v>57965</v>
      </c>
      <c r="I11484" s="8" t="s">
        <v>57966</v>
      </c>
      <c r="J11484" s="5" t="s">
        <v>51</v>
      </c>
      <c r="K11484" s="4" t="s">
        <v>42</v>
      </c>
    </row>
    <row r="11485">
      <c r="A11485" s="4">
        <v>11686.0</v>
      </c>
      <c r="B11485" s="5" t="s">
        <v>57967</v>
      </c>
      <c r="C11485" s="5" t="s">
        <v>57968</v>
      </c>
      <c r="D11485" s="6" t="s">
        <v>57425</v>
      </c>
      <c r="E11485" s="5" t="s">
        <v>57426</v>
      </c>
      <c r="F11485" s="5" t="s">
        <v>11485</v>
      </c>
      <c r="G11485" s="12" t="s">
        <v>57969</v>
      </c>
      <c r="H11485" s="4" t="s">
        <v>57970</v>
      </c>
      <c r="I11485" s="11" t="s">
        <v>57971</v>
      </c>
      <c r="J11485" s="5" t="s">
        <v>108</v>
      </c>
      <c r="K11485" s="5" t="s">
        <v>553</v>
      </c>
    </row>
    <row r="11486">
      <c r="A11486" s="4">
        <v>11089.0</v>
      </c>
      <c r="B11486" s="5" t="s">
        <v>57972</v>
      </c>
      <c r="C11486" s="5" t="s">
        <v>57973</v>
      </c>
      <c r="D11486" s="6" t="s">
        <v>7594</v>
      </c>
      <c r="E11486" s="5" t="s">
        <v>7026</v>
      </c>
      <c r="F11486" s="5" t="s">
        <v>7012</v>
      </c>
      <c r="G11486" s="12" t="s">
        <v>57974</v>
      </c>
      <c r="H11486" s="5" t="s">
        <v>57975</v>
      </c>
      <c r="I11486" s="8" t="s">
        <v>57976</v>
      </c>
      <c r="J11486" s="5" t="s">
        <v>42</v>
      </c>
      <c r="K11486" s="4" t="s">
        <v>42</v>
      </c>
    </row>
    <row r="11487">
      <c r="A11487" s="4">
        <v>11890.0</v>
      </c>
      <c r="B11487" s="5" t="s">
        <v>57977</v>
      </c>
      <c r="C11487" s="5" t="s">
        <v>57978</v>
      </c>
      <c r="D11487" s="6" t="s">
        <v>46183</v>
      </c>
      <c r="E11487" s="5" t="s">
        <v>46177</v>
      </c>
      <c r="F11487" s="5" t="s">
        <v>3120</v>
      </c>
      <c r="G11487" s="12" t="s">
        <v>57979</v>
      </c>
      <c r="H11487" s="7" t="s">
        <v>57980</v>
      </c>
      <c r="I11487" s="11" t="s">
        <v>57981</v>
      </c>
      <c r="J11487" s="5" t="s">
        <v>108</v>
      </c>
      <c r="K11487" s="4" t="s">
        <v>42</v>
      </c>
    </row>
    <row r="11488">
      <c r="A11488" s="4">
        <v>11876.0</v>
      </c>
      <c r="B11488" s="5" t="s">
        <v>57982</v>
      </c>
      <c r="C11488" s="5" t="s">
        <v>57983</v>
      </c>
      <c r="D11488" s="6" t="s">
        <v>46913</v>
      </c>
      <c r="E11488" s="5" t="s">
        <v>57984</v>
      </c>
      <c r="F11488" s="5" t="s">
        <v>3120</v>
      </c>
      <c r="G11488" s="12" t="s">
        <v>57985</v>
      </c>
      <c r="H11488" s="5" t="s">
        <v>57986</v>
      </c>
      <c r="I11488" s="11" t="s">
        <v>57987</v>
      </c>
      <c r="J11488" s="5" t="s">
        <v>18</v>
      </c>
      <c r="K11488" s="4" t="s">
        <v>42</v>
      </c>
    </row>
    <row r="11489">
      <c r="A11489" s="4">
        <v>11930.0</v>
      </c>
      <c r="B11489" s="5" t="s">
        <v>57988</v>
      </c>
      <c r="C11489" s="5" t="s">
        <v>57989</v>
      </c>
      <c r="D11489" s="6" t="s">
        <v>12564</v>
      </c>
      <c r="E11489" s="5" t="s">
        <v>12565</v>
      </c>
      <c r="F11489" s="5" t="s">
        <v>12504</v>
      </c>
      <c r="G11489" s="12" t="s">
        <v>57990</v>
      </c>
      <c r="H11489" s="4" t="s">
        <v>57991</v>
      </c>
      <c r="I11489" s="8" t="s">
        <v>57992</v>
      </c>
      <c r="J11489" s="5" t="s">
        <v>93</v>
      </c>
      <c r="K11489" s="5" t="s">
        <v>553</v>
      </c>
    </row>
    <row r="11490">
      <c r="A11490" s="4">
        <v>11660.0</v>
      </c>
      <c r="B11490" s="5" t="s">
        <v>57993</v>
      </c>
      <c r="C11490" s="5" t="s">
        <v>57994</v>
      </c>
      <c r="D11490" s="6" t="s">
        <v>36619</v>
      </c>
      <c r="E11490" s="5" t="s">
        <v>36620</v>
      </c>
      <c r="F11490" s="5" t="s">
        <v>36600</v>
      </c>
      <c r="G11490" s="12" t="s">
        <v>57995</v>
      </c>
      <c r="H11490" s="5" t="s">
        <v>57996</v>
      </c>
      <c r="I11490" s="8" t="s">
        <v>57997</v>
      </c>
      <c r="J11490" s="5" t="s">
        <v>93</v>
      </c>
      <c r="K11490" s="5" t="s">
        <v>679</v>
      </c>
    </row>
    <row r="11491">
      <c r="A11491" s="4">
        <v>11666.0</v>
      </c>
      <c r="B11491" s="5" t="s">
        <v>57998</v>
      </c>
      <c r="C11491" s="5" t="s">
        <v>57999</v>
      </c>
      <c r="D11491" s="6" t="s">
        <v>28111</v>
      </c>
      <c r="E11491" s="5" t="s">
        <v>28112</v>
      </c>
      <c r="F11491" s="5" t="s">
        <v>16307</v>
      </c>
      <c r="G11491" s="12" t="s">
        <v>58000</v>
      </c>
      <c r="H11491" s="5" t="s">
        <v>58001</v>
      </c>
      <c r="I11491" s="11" t="s">
        <v>58002</v>
      </c>
      <c r="J11491" s="5" t="s">
        <v>42</v>
      </c>
      <c r="K11491" s="4" t="s">
        <v>42</v>
      </c>
    </row>
    <row r="11492">
      <c r="A11492" s="4">
        <v>12311.0</v>
      </c>
      <c r="B11492" s="5" t="s">
        <v>58003</v>
      </c>
      <c r="C11492" s="5" t="s">
        <v>58004</v>
      </c>
      <c r="D11492" s="6" t="s">
        <v>58005</v>
      </c>
      <c r="E11492" s="5" t="s">
        <v>58006</v>
      </c>
      <c r="F11492" s="5" t="s">
        <v>9418</v>
      </c>
      <c r="G11492" s="30" t="s">
        <v>58007</v>
      </c>
      <c r="H11492" s="5" t="s">
        <v>58008</v>
      </c>
      <c r="I11492" s="11" t="s">
        <v>58009</v>
      </c>
      <c r="J11492" s="5" t="s">
        <v>108</v>
      </c>
      <c r="K11492" s="5" t="s">
        <v>66</v>
      </c>
    </row>
    <row r="11493">
      <c r="A11493" s="4">
        <v>12221.0</v>
      </c>
      <c r="B11493" s="5" t="s">
        <v>58010</v>
      </c>
      <c r="C11493" s="5" t="s">
        <v>58011</v>
      </c>
      <c r="D11493" s="6" t="s">
        <v>50602</v>
      </c>
      <c r="E11493" s="5" t="s">
        <v>50603</v>
      </c>
      <c r="F11493" s="5" t="s">
        <v>16051</v>
      </c>
      <c r="G11493" s="12" t="s">
        <v>58012</v>
      </c>
      <c r="H11493" s="5" t="s">
        <v>58013</v>
      </c>
      <c r="I11493" s="8" t="str">
        <f>LOWER(SUBSTITUTE(SUBSTITUTE(SUBSTITUTE(SUBSTITUTE(SUBSTITUTE(SUBSTITUTE(SUBSTITUTE(B11493,"S.L.",""),"SL",""),"S.A.",""),"SA","")," ",""),".",""),",",""))&amp;".com"</f>
        <v>hoteldragonantonio.com</v>
      </c>
      <c r="J11493" s="5" t="s">
        <v>93</v>
      </c>
      <c r="K11493" s="5" t="s">
        <v>1495</v>
      </c>
    </row>
    <row r="11494">
      <c r="A11494" s="4">
        <v>11710.0</v>
      </c>
      <c r="B11494" s="5" t="s">
        <v>58014</v>
      </c>
      <c r="C11494" s="5" t="s">
        <v>58015</v>
      </c>
      <c r="D11494" s="6" t="s">
        <v>20035</v>
      </c>
      <c r="E11494" s="5" t="s">
        <v>20036</v>
      </c>
      <c r="F11494" s="5" t="s">
        <v>15938</v>
      </c>
      <c r="G11494" s="12" t="s">
        <v>58016</v>
      </c>
      <c r="H11494" s="5" t="s">
        <v>58017</v>
      </c>
      <c r="I11494" s="8" t="s">
        <v>58018</v>
      </c>
      <c r="J11494" s="5" t="s">
        <v>93</v>
      </c>
      <c r="K11494" s="4" t="s">
        <v>42</v>
      </c>
    </row>
    <row r="11495">
      <c r="A11495" s="4">
        <v>11789.0</v>
      </c>
      <c r="B11495" s="5" t="s">
        <v>58019</v>
      </c>
      <c r="C11495" s="5" t="s">
        <v>58020</v>
      </c>
      <c r="D11495" s="6" t="s">
        <v>21830</v>
      </c>
      <c r="E11495" s="5" t="s">
        <v>21831</v>
      </c>
      <c r="F11495" s="5" t="s">
        <v>15938</v>
      </c>
      <c r="G11495" s="12" t="s">
        <v>58021</v>
      </c>
      <c r="H11495" s="4" t="s">
        <v>58022</v>
      </c>
      <c r="I11495" s="8" t="s">
        <v>58023</v>
      </c>
      <c r="J11495" s="5" t="s">
        <v>42</v>
      </c>
      <c r="K11495" s="5" t="s">
        <v>839</v>
      </c>
    </row>
    <row r="11496">
      <c r="A11496" s="4">
        <v>11603.0</v>
      </c>
      <c r="B11496" s="5" t="s">
        <v>58024</v>
      </c>
      <c r="C11496" s="5" t="s">
        <v>19338</v>
      </c>
      <c r="D11496" s="6" t="s">
        <v>13500</v>
      </c>
      <c r="E11496" s="5" t="s">
        <v>13501</v>
      </c>
      <c r="F11496" s="5" t="s">
        <v>13460</v>
      </c>
      <c r="G11496" s="12" t="s">
        <v>58025</v>
      </c>
      <c r="H11496" s="5" t="s">
        <v>58026</v>
      </c>
      <c r="I11496" s="8" t="s">
        <v>58027</v>
      </c>
      <c r="J11496" s="5" t="s">
        <v>42</v>
      </c>
      <c r="K11496" s="5" t="s">
        <v>308</v>
      </c>
    </row>
    <row r="11497">
      <c r="A11497" s="4">
        <v>11952.0</v>
      </c>
      <c r="B11497" s="5" t="s">
        <v>58028</v>
      </c>
      <c r="C11497" s="5" t="s">
        <v>58029</v>
      </c>
      <c r="D11497" s="6" t="s">
        <v>58030</v>
      </c>
      <c r="E11497" s="5" t="s">
        <v>25286</v>
      </c>
      <c r="F11497" s="5" t="s">
        <v>6383</v>
      </c>
      <c r="G11497" s="12" t="s">
        <v>58031</v>
      </c>
      <c r="H11497" s="5" t="s">
        <v>58032</v>
      </c>
      <c r="I11497" s="8" t="s">
        <v>58033</v>
      </c>
      <c r="J11497" s="5" t="s">
        <v>108</v>
      </c>
      <c r="K11497" s="5" t="s">
        <v>66</v>
      </c>
    </row>
    <row r="11498">
      <c r="A11498" s="4">
        <v>12389.0</v>
      </c>
      <c r="B11498" s="5" t="s">
        <v>58034</v>
      </c>
      <c r="C11498" s="5" t="s">
        <v>58035</v>
      </c>
      <c r="D11498" s="6" t="s">
        <v>8364</v>
      </c>
      <c r="E11498" s="5" t="s">
        <v>8365</v>
      </c>
      <c r="F11498" s="5" t="s">
        <v>8245</v>
      </c>
      <c r="G11498" s="31" t="s">
        <v>58036</v>
      </c>
      <c r="H11498" s="7" t="s">
        <v>58037</v>
      </c>
      <c r="I11498" s="8" t="str">
        <f t="shared" ref="I11498:I11499" si="145">LOWER(SUBSTITUTE(SUBSTITUTE(SUBSTITUTE(SUBSTITUTE(SUBSTITUTE(SUBSTITUTE(SUBSTITUTE(B11498,"S.L.",""),"SL",""),"S.A.",""),"SA","")," ",""),".",""),",",""))&amp;".com"</f>
        <v>hotelrurallaguaja.com</v>
      </c>
      <c r="J11498" s="5" t="s">
        <v>42</v>
      </c>
      <c r="K11498" s="4" t="s">
        <v>42</v>
      </c>
    </row>
    <row r="11499">
      <c r="A11499" s="4">
        <v>11680.0</v>
      </c>
      <c r="B11499" s="5" t="s">
        <v>58038</v>
      </c>
      <c r="C11499" s="5" t="s">
        <v>58039</v>
      </c>
      <c r="D11499" s="6" t="s">
        <v>58040</v>
      </c>
      <c r="E11499" s="5" t="s">
        <v>58041</v>
      </c>
      <c r="F11499" s="5" t="s">
        <v>16307</v>
      </c>
      <c r="G11499" s="12" t="s">
        <v>58042</v>
      </c>
      <c r="H11499" s="7" t="s">
        <v>58043</v>
      </c>
      <c r="I11499" s="8" t="str">
        <f t="shared" si="145"/>
        <v>lataboa.com</v>
      </c>
      <c r="J11499" s="5" t="s">
        <v>93</v>
      </c>
      <c r="K11499" s="5" t="s">
        <v>19</v>
      </c>
    </row>
    <row r="11500">
      <c r="A11500" s="4">
        <v>12058.0</v>
      </c>
      <c r="B11500" s="5" t="s">
        <v>58044</v>
      </c>
      <c r="C11500" s="5" t="s">
        <v>58045</v>
      </c>
      <c r="D11500" s="6" t="s">
        <v>34300</v>
      </c>
      <c r="E11500" s="5" t="s">
        <v>7797</v>
      </c>
      <c r="F11500" s="5" t="s">
        <v>7797</v>
      </c>
      <c r="G11500" s="12" t="s">
        <v>58046</v>
      </c>
      <c r="H11500" s="5" t="s">
        <v>58047</v>
      </c>
      <c r="I11500" s="8" t="s">
        <v>58048</v>
      </c>
      <c r="J11500" s="5" t="s">
        <v>108</v>
      </c>
      <c r="K11500" s="4" t="s">
        <v>42</v>
      </c>
    </row>
    <row r="11501">
      <c r="A11501" s="4">
        <v>11736.0</v>
      </c>
      <c r="B11501" s="5" t="s">
        <v>58049</v>
      </c>
      <c r="C11501" s="5" t="s">
        <v>58050</v>
      </c>
      <c r="D11501" s="6" t="s">
        <v>16498</v>
      </c>
      <c r="E11501" s="5" t="s">
        <v>16499</v>
      </c>
      <c r="F11501" s="5" t="s">
        <v>15938</v>
      </c>
      <c r="G11501" s="12" t="s">
        <v>58051</v>
      </c>
      <c r="H11501" s="5" t="s">
        <v>58052</v>
      </c>
      <c r="I11501" s="8" t="s">
        <v>58053</v>
      </c>
      <c r="J11501" s="5" t="s">
        <v>18</v>
      </c>
      <c r="K11501" s="4" t="s">
        <v>42</v>
      </c>
    </row>
    <row r="11502">
      <c r="A11502" s="4">
        <v>12279.0</v>
      </c>
      <c r="B11502" s="5" t="s">
        <v>58054</v>
      </c>
      <c r="C11502" s="5" t="s">
        <v>58055</v>
      </c>
      <c r="D11502" s="6" t="s">
        <v>11285</v>
      </c>
      <c r="E11502" s="5" t="s">
        <v>11286</v>
      </c>
      <c r="F11502" s="5" t="s">
        <v>10879</v>
      </c>
      <c r="G11502" s="12" t="s">
        <v>58056</v>
      </c>
      <c r="H11502" s="5" t="s">
        <v>58057</v>
      </c>
      <c r="I11502" s="8" t="s">
        <v>58058</v>
      </c>
      <c r="J11502" s="5" t="s">
        <v>93</v>
      </c>
      <c r="K11502" s="5" t="s">
        <v>553</v>
      </c>
    </row>
    <row r="11503">
      <c r="A11503" s="4">
        <v>11135.0</v>
      </c>
      <c r="B11503" s="5" t="s">
        <v>58059</v>
      </c>
      <c r="C11503" s="5" t="s">
        <v>58060</v>
      </c>
      <c r="D11503" s="6" t="s">
        <v>24801</v>
      </c>
      <c r="E11503" s="5" t="s">
        <v>24796</v>
      </c>
      <c r="F11503" s="5" t="s">
        <v>22149</v>
      </c>
      <c r="G11503" s="12" t="s">
        <v>58061</v>
      </c>
      <c r="H11503" s="5" t="s">
        <v>58062</v>
      </c>
      <c r="I11503" s="8" t="s">
        <v>58063</v>
      </c>
      <c r="J11503" s="5" t="s">
        <v>42</v>
      </c>
      <c r="K11503" s="5" t="s">
        <v>553</v>
      </c>
    </row>
    <row r="11504">
      <c r="A11504" s="4">
        <v>11802.0</v>
      </c>
      <c r="B11504" s="5" t="s">
        <v>58064</v>
      </c>
      <c r="C11504" s="5" t="s">
        <v>58065</v>
      </c>
      <c r="D11504" s="6" t="s">
        <v>17115</v>
      </c>
      <c r="E11504" s="5" t="s">
        <v>15971</v>
      </c>
      <c r="F11504" s="5" t="s">
        <v>15938</v>
      </c>
      <c r="G11504" s="12" t="s">
        <v>58066</v>
      </c>
      <c r="H11504" s="5" t="s">
        <v>58067</v>
      </c>
      <c r="I11504" s="8" t="str">
        <f>LOWER(SUBSTITUTE(SUBSTITUTE(SUBSTITUTE(SUBSTITUTE(SUBSTITUTE(SUBSTITUTE(SUBSTITUTE(B11504,"S.L.",""),"SL",""),"S.A.",""),"SA","")," ",""),".",""),",",""))&amp;".com"</f>
        <v>habitacionesalma.com</v>
      </c>
      <c r="J11504" s="5" t="s">
        <v>51</v>
      </c>
      <c r="K11504" s="5" t="s">
        <v>1495</v>
      </c>
    </row>
    <row r="11505">
      <c r="A11505" s="4">
        <v>11591.0</v>
      </c>
      <c r="B11505" s="5" t="s">
        <v>58068</v>
      </c>
      <c r="C11505" s="5" t="s">
        <v>58069</v>
      </c>
      <c r="D11505" s="6" t="s">
        <v>39291</v>
      </c>
      <c r="E11505" s="5" t="s">
        <v>39292</v>
      </c>
      <c r="F11505" s="5" t="s">
        <v>39261</v>
      </c>
      <c r="G11505" s="12" t="s">
        <v>58070</v>
      </c>
      <c r="H11505" s="5" t="s">
        <v>58071</v>
      </c>
      <c r="I11505" s="8" t="s">
        <v>58072</v>
      </c>
      <c r="J11505" s="5" t="s">
        <v>93</v>
      </c>
      <c r="K11505" s="4" t="s">
        <v>42</v>
      </c>
    </row>
    <row r="11506">
      <c r="A11506" s="4">
        <v>12384.0</v>
      </c>
      <c r="B11506" s="5" t="s">
        <v>58073</v>
      </c>
      <c r="C11506" s="5" t="s">
        <v>58074</v>
      </c>
      <c r="D11506" s="6" t="s">
        <v>58075</v>
      </c>
      <c r="E11506" s="5" t="s">
        <v>58076</v>
      </c>
      <c r="F11506" s="5" t="s">
        <v>8245</v>
      </c>
      <c r="G11506" s="6" t="s">
        <v>58077</v>
      </c>
      <c r="H11506" s="4" t="s">
        <v>58078</v>
      </c>
      <c r="I11506" s="11" t="s">
        <v>58079</v>
      </c>
      <c r="J11506" s="5" t="s">
        <v>18</v>
      </c>
      <c r="K11506" s="4" t="s">
        <v>42</v>
      </c>
    </row>
    <row r="11507">
      <c r="A11507" s="4">
        <v>11180.0</v>
      </c>
      <c r="B11507" s="5" t="s">
        <v>58080</v>
      </c>
      <c r="C11507" s="5" t="s">
        <v>58081</v>
      </c>
      <c r="D11507" s="6" t="s">
        <v>58082</v>
      </c>
      <c r="E11507" s="5" t="s">
        <v>58083</v>
      </c>
      <c r="F11507" s="5" t="s">
        <v>29618</v>
      </c>
      <c r="G11507" s="12" t="s">
        <v>58084</v>
      </c>
      <c r="H11507" s="7" t="s">
        <v>58085</v>
      </c>
      <c r="I11507" s="8" t="s">
        <v>58086</v>
      </c>
      <c r="J11507" s="5" t="s">
        <v>93</v>
      </c>
      <c r="K11507" s="5" t="s">
        <v>679</v>
      </c>
    </row>
    <row r="11508">
      <c r="A11508" s="4">
        <v>11549.0</v>
      </c>
      <c r="B11508" s="5" t="s">
        <v>58087</v>
      </c>
      <c r="C11508" s="5" t="s">
        <v>58088</v>
      </c>
      <c r="D11508" s="6" t="s">
        <v>58089</v>
      </c>
      <c r="E11508" s="5" t="s">
        <v>58090</v>
      </c>
      <c r="F11508" s="5" t="s">
        <v>48594</v>
      </c>
      <c r="G11508" s="12" t="s">
        <v>58091</v>
      </c>
      <c r="H11508" s="5" t="s">
        <v>58092</v>
      </c>
      <c r="I11508" s="8" t="s">
        <v>58093</v>
      </c>
      <c r="J11508" s="5" t="s">
        <v>51</v>
      </c>
      <c r="K11508" s="5" t="s">
        <v>35</v>
      </c>
    </row>
    <row r="11509">
      <c r="A11509" s="4">
        <v>12280.0</v>
      </c>
      <c r="B11509" s="5" t="s">
        <v>58094</v>
      </c>
      <c r="C11509" s="5" t="s">
        <v>58095</v>
      </c>
      <c r="D11509" s="6" t="s">
        <v>58096</v>
      </c>
      <c r="E11509" s="5" t="s">
        <v>11201</v>
      </c>
      <c r="F11509" s="5" t="s">
        <v>10879</v>
      </c>
      <c r="G11509" s="12" t="s">
        <v>58097</v>
      </c>
      <c r="H11509" s="7" t="s">
        <v>58098</v>
      </c>
      <c r="I11509" s="8" t="str">
        <f>LOWER(SUBSTITUTE(SUBSTITUTE(SUBSTITUTE(SUBSTITUTE(SUBSTITUTE(SUBSTITUTE(SUBSTITUTE(B11509,"S.L.",""),"SL",""),"S.A.",""),"SA","")," ",""),".",""),",",""))&amp;".com"</f>
        <v>lossestiles.com</v>
      </c>
      <c r="J11509" s="5" t="s">
        <v>108</v>
      </c>
      <c r="K11509" s="5" t="s">
        <v>553</v>
      </c>
    </row>
    <row r="11510">
      <c r="A11510" s="4">
        <v>11391.0</v>
      </c>
      <c r="B11510" s="5" t="s">
        <v>58099</v>
      </c>
      <c r="C11510" s="5" t="s">
        <v>58100</v>
      </c>
      <c r="D11510" s="6" t="s">
        <v>58101</v>
      </c>
      <c r="E11510" s="5" t="s">
        <v>58102</v>
      </c>
      <c r="F11510" s="5" t="s">
        <v>38307</v>
      </c>
      <c r="G11510" s="12" t="s">
        <v>58103</v>
      </c>
      <c r="H11510" s="5" t="s">
        <v>58104</v>
      </c>
      <c r="I11510" s="8" t="s">
        <v>58105</v>
      </c>
      <c r="J11510" s="5" t="s">
        <v>42</v>
      </c>
      <c r="K11510" s="5" t="s">
        <v>233</v>
      </c>
    </row>
    <row r="11511">
      <c r="A11511" s="4">
        <v>11218.0</v>
      </c>
      <c r="B11511" s="5" t="s">
        <v>58106</v>
      </c>
      <c r="C11511" s="5" t="s">
        <v>58107</v>
      </c>
      <c r="D11511" s="6" t="s">
        <v>4100</v>
      </c>
      <c r="E11511" s="5" t="s">
        <v>4094</v>
      </c>
      <c r="F11511" s="5" t="s">
        <v>3068</v>
      </c>
      <c r="G11511" s="12" t="s">
        <v>58108</v>
      </c>
      <c r="H11511" s="4" t="s">
        <v>58109</v>
      </c>
      <c r="I11511" s="8" t="s">
        <v>58110</v>
      </c>
      <c r="J11511" s="5" t="s">
        <v>93</v>
      </c>
      <c r="K11511" s="5" t="s">
        <v>679</v>
      </c>
    </row>
    <row r="11512">
      <c r="A11512" s="4">
        <v>11900.0</v>
      </c>
      <c r="B11512" s="5" t="s">
        <v>58111</v>
      </c>
      <c r="C11512" s="5" t="s">
        <v>58112</v>
      </c>
      <c r="D11512" s="6" t="s">
        <v>868</v>
      </c>
      <c r="E11512" s="5" t="s">
        <v>869</v>
      </c>
      <c r="F11512" s="5" t="s">
        <v>514</v>
      </c>
      <c r="G11512" s="12" t="s">
        <v>58113</v>
      </c>
      <c r="H11512" s="4" t="s">
        <v>58114</v>
      </c>
      <c r="I11512" s="8" t="s">
        <v>58115</v>
      </c>
      <c r="J11512" s="5" t="s">
        <v>42</v>
      </c>
      <c r="K11512" s="5" t="s">
        <v>308</v>
      </c>
    </row>
    <row r="11513">
      <c r="A11513" s="4">
        <v>11857.0</v>
      </c>
      <c r="B11513" s="5" t="s">
        <v>58116</v>
      </c>
      <c r="C11513" s="5" t="s">
        <v>58117</v>
      </c>
      <c r="D11513" s="6" t="s">
        <v>58118</v>
      </c>
      <c r="E11513" s="5" t="s">
        <v>58119</v>
      </c>
      <c r="F11513" s="5" t="s">
        <v>3120</v>
      </c>
      <c r="G11513" s="16" t="s">
        <v>58120</v>
      </c>
      <c r="H11513" s="5" t="s">
        <v>58121</v>
      </c>
      <c r="I11513" s="8" t="str">
        <f>LOWER(SUBSTITUTE(SUBSTITUTE(SUBSTITUTE(SUBSTITUTE(SUBSTITUTE(SUBSTITUTE(SUBSTITUTE(B11513,"S.L.",""),"SL",""),"S.A.",""),"SA","")," ",""),".",""),",",""))&amp;".com"</f>
        <v>aparthotelrurallafonda.com</v>
      </c>
      <c r="J11513" s="5" t="s">
        <v>42</v>
      </c>
      <c r="K11513" s="4" t="s">
        <v>42</v>
      </c>
    </row>
    <row r="11514">
      <c r="A11514" s="4">
        <v>11836.0</v>
      </c>
      <c r="B11514" s="5" t="s">
        <v>58122</v>
      </c>
      <c r="C11514" s="5" t="s">
        <v>58123</v>
      </c>
      <c r="D11514" s="6" t="s">
        <v>33259</v>
      </c>
      <c r="E11514" s="5" t="s">
        <v>30779</v>
      </c>
      <c r="F11514" s="5" t="s">
        <v>30779</v>
      </c>
      <c r="G11514" s="12" t="s">
        <v>58124</v>
      </c>
      <c r="H11514" s="5" t="s">
        <v>58125</v>
      </c>
      <c r="I11514" s="8" t="s">
        <v>58126</v>
      </c>
      <c r="J11514" s="5" t="s">
        <v>42</v>
      </c>
      <c r="K11514" s="4" t="s">
        <v>42</v>
      </c>
    </row>
    <row r="11515">
      <c r="A11515" s="4">
        <v>12383.0</v>
      </c>
      <c r="B11515" s="5" t="s">
        <v>58127</v>
      </c>
      <c r="C11515" s="5" t="s">
        <v>58128</v>
      </c>
      <c r="D11515" s="6" t="s">
        <v>57237</v>
      </c>
      <c r="E11515" s="5" t="s">
        <v>57238</v>
      </c>
      <c r="F11515" s="5" t="s">
        <v>8245</v>
      </c>
      <c r="G11515" s="12" t="s">
        <v>58129</v>
      </c>
      <c r="H11515" s="7" t="s">
        <v>58130</v>
      </c>
      <c r="I11515" s="8" t="str">
        <f>LOWER(SUBSTITUTE(SUBSTITUTE(SUBSTITUTE(SUBSTITUTE(SUBSTITUTE(SUBSTITUTE(SUBSTITUTE(B11515,"S.L.",""),"SL",""),"S.A.",""),"SA","")," ",""),".",""),",",""))&amp;".com"</f>
        <v>montecristo.com</v>
      </c>
      <c r="J11515" s="5" t="s">
        <v>18</v>
      </c>
      <c r="K11515" s="4" t="s">
        <v>42</v>
      </c>
    </row>
    <row r="11516">
      <c r="A11516" s="4">
        <v>11967.0</v>
      </c>
      <c r="B11516" s="5" t="s">
        <v>58131</v>
      </c>
      <c r="C11516" s="5" t="s">
        <v>58132</v>
      </c>
      <c r="D11516" s="6" t="s">
        <v>53214</v>
      </c>
      <c r="E11516" s="5" t="s">
        <v>53215</v>
      </c>
      <c r="F11516" s="5" t="s">
        <v>24249</v>
      </c>
      <c r="G11516" s="12" t="s">
        <v>58133</v>
      </c>
      <c r="H11516" s="7" t="s">
        <v>58134</v>
      </c>
      <c r="I11516" s="8" t="s">
        <v>58135</v>
      </c>
      <c r="J11516" s="5" t="s">
        <v>93</v>
      </c>
      <c r="K11516" s="5" t="s">
        <v>553</v>
      </c>
    </row>
    <row r="11517">
      <c r="A11517" s="4">
        <v>11770.0</v>
      </c>
      <c r="B11517" s="5" t="s">
        <v>58136</v>
      </c>
      <c r="C11517" s="5" t="s">
        <v>58137</v>
      </c>
      <c r="D11517" s="6" t="s">
        <v>16508</v>
      </c>
      <c r="E11517" s="5" t="s">
        <v>16509</v>
      </c>
      <c r="F11517" s="5" t="s">
        <v>15938</v>
      </c>
      <c r="G11517" s="12" t="s">
        <v>58138</v>
      </c>
      <c r="H11517" s="4" t="s">
        <v>58139</v>
      </c>
      <c r="I11517" s="8" t="s">
        <v>58140</v>
      </c>
      <c r="J11517" s="5" t="s">
        <v>18</v>
      </c>
      <c r="K11517" s="4" t="s">
        <v>42</v>
      </c>
    </row>
    <row r="11518">
      <c r="A11518" s="4">
        <v>11470.0</v>
      </c>
      <c r="B11518" s="5" t="s">
        <v>58141</v>
      </c>
      <c r="C11518" s="5" t="s">
        <v>58142</v>
      </c>
      <c r="D11518" s="6" t="s">
        <v>30678</v>
      </c>
      <c r="E11518" s="5" t="s">
        <v>30679</v>
      </c>
      <c r="F11518" s="5" t="s">
        <v>30226</v>
      </c>
      <c r="G11518" s="12" t="s">
        <v>58143</v>
      </c>
      <c r="H11518" s="7" t="s">
        <v>58144</v>
      </c>
      <c r="I11518" s="8" t="str">
        <f t="shared" ref="I11518:I11519" si="146">LOWER(SUBSTITUTE(SUBSTITUTE(SUBSTITUTE(SUBSTITUTE(SUBSTITUTE(SUBSTITUTE(SUBSTITUTE(B11518,"S.L.",""),"SL",""),"S.A.",""),"SA","")," ",""),".",""),",",""))&amp;".com"</f>
        <v>labordalla.com</v>
      </c>
      <c r="J11518" s="5" t="s">
        <v>93</v>
      </c>
      <c r="K11518" s="5" t="s">
        <v>152</v>
      </c>
    </row>
    <row r="11519">
      <c r="A11519" s="4">
        <v>12277.0</v>
      </c>
      <c r="B11519" s="5" t="s">
        <v>58145</v>
      </c>
      <c r="C11519" s="5" t="s">
        <v>58146</v>
      </c>
      <c r="D11519" s="6" t="s">
        <v>31887</v>
      </c>
      <c r="E11519" s="5" t="s">
        <v>26794</v>
      </c>
      <c r="F11519" s="5" t="s">
        <v>26794</v>
      </c>
      <c r="G11519" s="12" t="s">
        <v>58147</v>
      </c>
      <c r="H11519" s="5" t="s">
        <v>58148</v>
      </c>
      <c r="I11519" s="8" t="str">
        <f t="shared" si="146"/>
        <v>villalaura.com</v>
      </c>
      <c r="J11519" s="5" t="s">
        <v>18</v>
      </c>
      <c r="K11519" s="4" t="s">
        <v>42</v>
      </c>
    </row>
    <row r="11520">
      <c r="A11520" s="4">
        <v>11501.0</v>
      </c>
      <c r="B11520" s="5" t="s">
        <v>58149</v>
      </c>
      <c r="C11520" s="5" t="s">
        <v>58150</v>
      </c>
      <c r="D11520" s="6" t="s">
        <v>58151</v>
      </c>
      <c r="E11520" s="5" t="s">
        <v>41093</v>
      </c>
      <c r="F11520" s="5" t="s">
        <v>39946</v>
      </c>
      <c r="G11520" s="12" t="s">
        <v>58152</v>
      </c>
      <c r="H11520" s="5" t="s">
        <v>58153</v>
      </c>
      <c r="I11520" s="8" t="s">
        <v>58154</v>
      </c>
      <c r="J11520" s="5" t="s">
        <v>108</v>
      </c>
      <c r="K11520" s="4" t="s">
        <v>42</v>
      </c>
    </row>
    <row r="11521">
      <c r="A11521" s="4">
        <v>12174.0</v>
      </c>
      <c r="B11521" s="5" t="s">
        <v>58155</v>
      </c>
      <c r="C11521" s="5" t="s">
        <v>58156</v>
      </c>
      <c r="D11521" s="6" t="s">
        <v>58157</v>
      </c>
      <c r="E11521" s="5" t="s">
        <v>57403</v>
      </c>
      <c r="F11521" s="5" t="s">
        <v>49928</v>
      </c>
      <c r="G11521" s="12" t="s">
        <v>58158</v>
      </c>
      <c r="H11521" s="5" t="s">
        <v>58159</v>
      </c>
      <c r="I11521" s="11" t="s">
        <v>58160</v>
      </c>
      <c r="J11521" s="5" t="s">
        <v>93</v>
      </c>
      <c r="K11521" s="5" t="s">
        <v>294</v>
      </c>
    </row>
    <row r="11522">
      <c r="A11522" s="4">
        <v>11236.0</v>
      </c>
      <c r="B11522" s="5" t="s">
        <v>58161</v>
      </c>
      <c r="C11522" s="5" t="s">
        <v>58162</v>
      </c>
      <c r="D11522" s="6" t="s">
        <v>58163</v>
      </c>
      <c r="E11522" s="5" t="s">
        <v>4341</v>
      </c>
      <c r="F11522" s="5" t="s">
        <v>3068</v>
      </c>
      <c r="G11522" s="12" t="s">
        <v>58164</v>
      </c>
      <c r="H11522" s="5" t="s">
        <v>58165</v>
      </c>
      <c r="I11522" s="8" t="s">
        <v>58166</v>
      </c>
      <c r="J11522" s="5" t="s">
        <v>108</v>
      </c>
      <c r="K11522" s="5" t="s">
        <v>19</v>
      </c>
    </row>
    <row r="11523">
      <c r="A11523" s="4">
        <v>12320.0</v>
      </c>
      <c r="B11523" s="5" t="s">
        <v>58167</v>
      </c>
      <c r="C11523" s="5" t="s">
        <v>58168</v>
      </c>
      <c r="D11523" s="6" t="s">
        <v>9567</v>
      </c>
      <c r="E11523" s="5" t="s">
        <v>9568</v>
      </c>
      <c r="F11523" s="5" t="s">
        <v>9418</v>
      </c>
      <c r="G11523" s="12" t="s">
        <v>58169</v>
      </c>
      <c r="H11523" s="5" t="s">
        <v>58170</v>
      </c>
      <c r="I11523" s="11" t="s">
        <v>58171</v>
      </c>
      <c r="J11523" s="5" t="s">
        <v>108</v>
      </c>
      <c r="K11523" s="4" t="s">
        <v>42</v>
      </c>
    </row>
    <row r="11524">
      <c r="A11524" s="4">
        <v>11973.0</v>
      </c>
      <c r="B11524" s="5" t="s">
        <v>58172</v>
      </c>
      <c r="C11524" s="5" t="s">
        <v>58173</v>
      </c>
      <c r="D11524" s="6" t="s">
        <v>58174</v>
      </c>
      <c r="E11524" s="5" t="s">
        <v>58175</v>
      </c>
      <c r="F11524" s="5" t="s">
        <v>24249</v>
      </c>
      <c r="G11524" s="12" t="s">
        <v>58176</v>
      </c>
      <c r="H11524" s="5" t="s">
        <v>58177</v>
      </c>
      <c r="I11524" s="8" t="s">
        <v>58178</v>
      </c>
      <c r="J11524" s="5" t="s">
        <v>108</v>
      </c>
      <c r="K11524" s="5" t="s">
        <v>578</v>
      </c>
    </row>
    <row r="11525">
      <c r="A11525" s="4">
        <v>12295.0</v>
      </c>
      <c r="B11525" s="5" t="s">
        <v>58179</v>
      </c>
      <c r="C11525" s="5" t="s">
        <v>58180</v>
      </c>
      <c r="D11525" s="6" t="s">
        <v>9608</v>
      </c>
      <c r="E11525" s="5" t="s">
        <v>9609</v>
      </c>
      <c r="F11525" s="5" t="s">
        <v>9418</v>
      </c>
      <c r="G11525" s="12" t="s">
        <v>58181</v>
      </c>
      <c r="H11525" s="5" t="s">
        <v>56472</v>
      </c>
      <c r="I11525" s="8" t="s">
        <v>58182</v>
      </c>
      <c r="J11525" s="5" t="s">
        <v>42</v>
      </c>
      <c r="K11525" s="4" t="s">
        <v>42</v>
      </c>
    </row>
    <row r="11526">
      <c r="A11526" s="4">
        <v>11522.0</v>
      </c>
      <c r="B11526" s="5" t="s">
        <v>58183</v>
      </c>
      <c r="C11526" s="5" t="s">
        <v>58184</v>
      </c>
      <c r="D11526" s="6" t="s">
        <v>25436</v>
      </c>
      <c r="E11526" s="5" t="s">
        <v>25437</v>
      </c>
      <c r="F11526" s="5" t="s">
        <v>25438</v>
      </c>
      <c r="G11526" s="12" t="s">
        <v>58185</v>
      </c>
      <c r="H11526" s="7" t="s">
        <v>58186</v>
      </c>
      <c r="I11526" s="4" t="str">
        <f t="shared" ref="I11526:I11527" si="147">LOWER(SUBSTITUTE(SUBSTITUTE(SUBSTITUTE(SUBSTITUTE(SUBSTITUTE(SUBSTITUTE(SUBSTITUTE(B11526,"S.L.",""),"SL",""),"S.A.",""),"SA","")," ",""),".",""),",",""))&amp;".com"</f>
        <v>chic&amp;ilorbeachhome3.com</v>
      </c>
      <c r="J11526" s="5" t="s">
        <v>108</v>
      </c>
      <c r="K11526" s="4" t="s">
        <v>42</v>
      </c>
    </row>
    <row r="11527">
      <c r="A11527" s="4">
        <v>11538.0</v>
      </c>
      <c r="B11527" s="5" t="s">
        <v>58187</v>
      </c>
      <c r="C11527" s="5" t="s">
        <v>58188</v>
      </c>
      <c r="D11527" s="6" t="s">
        <v>48710</v>
      </c>
      <c r="E11527" s="5" t="s">
        <v>48594</v>
      </c>
      <c r="F11527" s="5" t="s">
        <v>48594</v>
      </c>
      <c r="G11527" s="12" t="s">
        <v>58189</v>
      </c>
      <c r="H11527" s="7" t="s">
        <v>58190</v>
      </c>
      <c r="I11527" s="8" t="str">
        <f t="shared" si="147"/>
        <v>caruralelcastillo.com</v>
      </c>
      <c r="J11527" s="5" t="s">
        <v>42</v>
      </c>
      <c r="K11527" s="4" t="s">
        <v>42</v>
      </c>
    </row>
    <row r="11528">
      <c r="A11528" s="4">
        <v>11854.0</v>
      </c>
      <c r="B11528" s="5" t="s">
        <v>58191</v>
      </c>
      <c r="C11528" s="5" t="s">
        <v>58192</v>
      </c>
      <c r="D11528" s="6" t="s">
        <v>58193</v>
      </c>
      <c r="E11528" s="5" t="s">
        <v>58194</v>
      </c>
      <c r="F11528" s="5" t="s">
        <v>3120</v>
      </c>
      <c r="G11528" s="12" t="s">
        <v>58195</v>
      </c>
      <c r="H11528" s="4" t="s">
        <v>58196</v>
      </c>
      <c r="I11528" s="8" t="s">
        <v>58197</v>
      </c>
      <c r="J11528" s="5" t="s">
        <v>42</v>
      </c>
      <c r="K11528" s="5" t="s">
        <v>66</v>
      </c>
    </row>
    <row r="11529">
      <c r="A11529" s="4">
        <v>11200.0</v>
      </c>
      <c r="B11529" s="5" t="s">
        <v>58198</v>
      </c>
      <c r="C11529" s="5" t="s">
        <v>58199</v>
      </c>
      <c r="D11529" s="6" t="s">
        <v>4046</v>
      </c>
      <c r="E11529" s="5" t="s">
        <v>4047</v>
      </c>
      <c r="F11529" s="5" t="s">
        <v>3068</v>
      </c>
      <c r="G11529" s="12" t="s">
        <v>58200</v>
      </c>
      <c r="H11529" s="4" t="s">
        <v>58201</v>
      </c>
      <c r="I11529" s="11" t="s">
        <v>58202</v>
      </c>
      <c r="J11529" s="5" t="s">
        <v>93</v>
      </c>
      <c r="K11529" s="5" t="s">
        <v>115</v>
      </c>
    </row>
    <row r="11530">
      <c r="A11530" s="4">
        <v>12349.0</v>
      </c>
      <c r="B11530" s="5" t="s">
        <v>58203</v>
      </c>
      <c r="C11530" s="5" t="s">
        <v>58204</v>
      </c>
      <c r="D11530" s="6" t="s">
        <v>49229</v>
      </c>
      <c r="E11530" s="5" t="s">
        <v>49019</v>
      </c>
      <c r="F11530" s="5" t="s">
        <v>49019</v>
      </c>
      <c r="G11530" s="12" t="s">
        <v>58205</v>
      </c>
      <c r="H11530" s="5" t="s">
        <v>58206</v>
      </c>
      <c r="I11530" s="8" t="s">
        <v>58207</v>
      </c>
      <c r="J11530" s="5" t="s">
        <v>42</v>
      </c>
      <c r="K11530" s="5" t="s">
        <v>1495</v>
      </c>
    </row>
    <row r="11531">
      <c r="A11531" s="4">
        <v>11936.0</v>
      </c>
      <c r="B11531" s="5" t="s">
        <v>58208</v>
      </c>
      <c r="C11531" s="5" t="s">
        <v>58209</v>
      </c>
      <c r="D11531" s="6" t="s">
        <v>13270</v>
      </c>
      <c r="E11531" s="5" t="s">
        <v>13271</v>
      </c>
      <c r="F11531" s="5" t="s">
        <v>12504</v>
      </c>
      <c r="G11531" s="12" t="s">
        <v>58210</v>
      </c>
      <c r="H11531" s="5" t="s">
        <v>58211</v>
      </c>
      <c r="I11531" s="11" t="s">
        <v>58212</v>
      </c>
      <c r="J11531" s="5" t="s">
        <v>93</v>
      </c>
      <c r="K11531" s="5" t="s">
        <v>839</v>
      </c>
    </row>
    <row r="11532">
      <c r="A11532" s="4">
        <v>11683.0</v>
      </c>
      <c r="B11532" s="5" t="s">
        <v>58213</v>
      </c>
      <c r="C11532" s="5" t="s">
        <v>58214</v>
      </c>
      <c r="D11532" s="6" t="s">
        <v>12139</v>
      </c>
      <c r="E11532" s="5" t="s">
        <v>12140</v>
      </c>
      <c r="F11532" s="5" t="s">
        <v>11485</v>
      </c>
      <c r="G11532" s="12" t="s">
        <v>58215</v>
      </c>
      <c r="H11532" s="5" t="s">
        <v>58216</v>
      </c>
      <c r="I11532" s="8" t="s">
        <v>58217</v>
      </c>
      <c r="J11532" s="5" t="s">
        <v>108</v>
      </c>
      <c r="K11532" s="4" t="s">
        <v>42</v>
      </c>
    </row>
    <row r="11533">
      <c r="A11533" s="4">
        <v>12352.0</v>
      </c>
      <c r="B11533" s="5" t="s">
        <v>58218</v>
      </c>
      <c r="C11533" s="5" t="s">
        <v>58219</v>
      </c>
      <c r="D11533" s="6" t="s">
        <v>49229</v>
      </c>
      <c r="E11533" s="5" t="s">
        <v>49019</v>
      </c>
      <c r="F11533" s="5" t="s">
        <v>49019</v>
      </c>
      <c r="G11533" s="12" t="s">
        <v>58220</v>
      </c>
      <c r="H11533" s="4" t="s">
        <v>58221</v>
      </c>
      <c r="I11533" s="11" t="s">
        <v>58222</v>
      </c>
      <c r="J11533" s="5" t="s">
        <v>93</v>
      </c>
      <c r="K11533" s="4" t="s">
        <v>42</v>
      </c>
    </row>
    <row r="11534">
      <c r="A11534" s="4">
        <v>12337.0</v>
      </c>
      <c r="B11534" s="5" t="s">
        <v>58223</v>
      </c>
      <c r="C11534" s="5" t="s">
        <v>58224</v>
      </c>
      <c r="D11534" s="6" t="s">
        <v>58225</v>
      </c>
      <c r="E11534" s="5" t="s">
        <v>58223</v>
      </c>
      <c r="F11534" s="5" t="s">
        <v>8926</v>
      </c>
      <c r="G11534" s="12" t="s">
        <v>58226</v>
      </c>
      <c r="H11534" s="5" t="s">
        <v>58227</v>
      </c>
      <c r="I11534" s="4" t="str">
        <f>LOWER(SUBSTITUTE(SUBSTITUTE(SUBSTITUTE(SUBSTITUTE(SUBSTITUTE(SUBSTITUTE(SUBSTITUTE(B11534,"S.L.",""),"SL",""),"S.A.",""),"SA","")," ",""),".",""),",",""))&amp;".com"</f>
        <v>torresdealbarracín.com</v>
      </c>
      <c r="J11534" s="5" t="s">
        <v>42</v>
      </c>
      <c r="K11534" s="5" t="s">
        <v>553</v>
      </c>
    </row>
    <row r="11535">
      <c r="A11535" s="4">
        <v>12287.0</v>
      </c>
      <c r="B11535" s="5" t="s">
        <v>58228</v>
      </c>
      <c r="C11535" s="5" t="s">
        <v>58229</v>
      </c>
      <c r="D11535" s="6" t="s">
        <v>58230</v>
      </c>
      <c r="E11535" s="5" t="s">
        <v>58231</v>
      </c>
      <c r="F11535" s="5" t="s">
        <v>10879</v>
      </c>
      <c r="G11535" s="12" t="s">
        <v>58232</v>
      </c>
      <c r="H11535" s="5" t="s">
        <v>58233</v>
      </c>
      <c r="I11535" s="8" t="s">
        <v>58234</v>
      </c>
      <c r="J11535" s="5" t="s">
        <v>42</v>
      </c>
      <c r="K11535" s="5" t="s">
        <v>553</v>
      </c>
    </row>
    <row r="11536">
      <c r="A11536" s="4">
        <v>11682.0</v>
      </c>
      <c r="B11536" s="5" t="s">
        <v>58235</v>
      </c>
      <c r="C11536" s="5" t="s">
        <v>12336</v>
      </c>
      <c r="D11536" s="6" t="s">
        <v>11498</v>
      </c>
      <c r="E11536" s="5" t="s">
        <v>11499</v>
      </c>
      <c r="F11536" s="5" t="s">
        <v>11485</v>
      </c>
      <c r="G11536" s="12" t="s">
        <v>58236</v>
      </c>
      <c r="H11536" s="7" t="s">
        <v>58237</v>
      </c>
      <c r="I11536" s="11" t="s">
        <v>58238</v>
      </c>
      <c r="J11536" s="5" t="s">
        <v>42</v>
      </c>
      <c r="K11536" s="5" t="s">
        <v>233</v>
      </c>
    </row>
    <row r="11537">
      <c r="A11537" s="4">
        <v>11864.0</v>
      </c>
      <c r="B11537" s="5" t="s">
        <v>58239</v>
      </c>
      <c r="C11537" s="5" t="s">
        <v>58240</v>
      </c>
      <c r="D11537" s="6" t="s">
        <v>58241</v>
      </c>
      <c r="E11537" s="5" t="s">
        <v>3119</v>
      </c>
      <c r="F11537" s="5" t="s">
        <v>3120</v>
      </c>
      <c r="G11537" s="12" t="s">
        <v>58242</v>
      </c>
      <c r="H11537" s="5" t="s">
        <v>58243</v>
      </c>
      <c r="I11537" s="8" t="str">
        <f>LOWER(SUBSTITUTE(SUBSTITUTE(SUBSTITUTE(SUBSTITUTE(SUBSTITUTE(SUBSTITUTE(SUBSTITUTE(B11537,"S.L.",""),"SL",""),"S.A.",""),"SA","")," ",""),".",""),",",""))&amp;".com"</f>
        <v>davidmasiasalejandro.com</v>
      </c>
      <c r="J11537" s="5" t="s">
        <v>18</v>
      </c>
      <c r="K11537" s="4" t="s">
        <v>42</v>
      </c>
    </row>
    <row r="11538">
      <c r="A11538" s="4">
        <v>12133.0</v>
      </c>
      <c r="B11538" s="5" t="s">
        <v>58244</v>
      </c>
      <c r="C11538" s="5" t="s">
        <v>58245</v>
      </c>
      <c r="D11538" s="6" t="s">
        <v>58246</v>
      </c>
      <c r="E11538" s="5" t="s">
        <v>8855</v>
      </c>
      <c r="F11538" s="5" t="s">
        <v>8574</v>
      </c>
      <c r="G11538" s="12" t="s">
        <v>58247</v>
      </c>
      <c r="H11538" s="5" t="s">
        <v>58248</v>
      </c>
      <c r="I11538" s="8" t="s">
        <v>58249</v>
      </c>
      <c r="J11538" s="5" t="s">
        <v>42</v>
      </c>
      <c r="K11538" s="5" t="s">
        <v>233</v>
      </c>
    </row>
    <row r="11539">
      <c r="A11539" s="4">
        <v>11684.0</v>
      </c>
      <c r="B11539" s="5" t="s">
        <v>58250</v>
      </c>
      <c r="C11539" s="5" t="s">
        <v>58251</v>
      </c>
      <c r="D11539" s="6" t="s">
        <v>58252</v>
      </c>
      <c r="E11539" s="5" t="s">
        <v>58253</v>
      </c>
      <c r="F11539" s="5" t="s">
        <v>11485</v>
      </c>
      <c r="G11539" s="27" t="s">
        <v>58254</v>
      </c>
      <c r="H11539" s="5" t="s">
        <v>58255</v>
      </c>
      <c r="I11539" s="8" t="s">
        <v>58256</v>
      </c>
      <c r="J11539" s="5" t="s">
        <v>51</v>
      </c>
      <c r="K11539" s="4" t="s">
        <v>42</v>
      </c>
    </row>
    <row r="11540">
      <c r="A11540" s="4">
        <v>11774.0</v>
      </c>
      <c r="B11540" s="5" t="s">
        <v>58257</v>
      </c>
      <c r="C11540" s="5" t="s">
        <v>58258</v>
      </c>
      <c r="D11540" s="6" t="s">
        <v>17421</v>
      </c>
      <c r="E11540" s="5" t="s">
        <v>17422</v>
      </c>
      <c r="F11540" s="5" t="s">
        <v>15938</v>
      </c>
      <c r="G11540" s="12" t="s">
        <v>58259</v>
      </c>
      <c r="H11540" s="5" t="s">
        <v>58260</v>
      </c>
      <c r="I11540" s="8" t="s">
        <v>58261</v>
      </c>
      <c r="J11540" s="5" t="s">
        <v>93</v>
      </c>
      <c r="K11540" s="5" t="s">
        <v>66</v>
      </c>
    </row>
    <row r="11541">
      <c r="A11541" s="4">
        <v>11562.0</v>
      </c>
      <c r="B11541" s="5" t="s">
        <v>58262</v>
      </c>
      <c r="C11541" s="5" t="s">
        <v>58263</v>
      </c>
      <c r="D11541" s="6" t="s">
        <v>58264</v>
      </c>
      <c r="E11541" s="5" t="s">
        <v>34962</v>
      </c>
      <c r="F11541" s="5" t="s">
        <v>22156</v>
      </c>
      <c r="G11541" s="12" t="s">
        <v>58265</v>
      </c>
      <c r="H11541" s="28" t="s">
        <v>58266</v>
      </c>
      <c r="I11541" s="29" t="s">
        <v>58267</v>
      </c>
      <c r="J11541" s="5" t="s">
        <v>42</v>
      </c>
      <c r="K11541" s="5" t="s">
        <v>679</v>
      </c>
    </row>
    <row r="11542">
      <c r="A11542" s="4">
        <v>11911.0</v>
      </c>
      <c r="B11542" s="5" t="s">
        <v>58268</v>
      </c>
      <c r="C11542" s="5" t="s">
        <v>58269</v>
      </c>
      <c r="D11542" s="6" t="s">
        <v>724</v>
      </c>
      <c r="E11542" s="5" t="s">
        <v>725</v>
      </c>
      <c r="F11542" s="5" t="s">
        <v>514</v>
      </c>
      <c r="G11542" s="12" t="s">
        <v>58270</v>
      </c>
      <c r="H11542" s="5" t="s">
        <v>58271</v>
      </c>
      <c r="I11542" s="8" t="s">
        <v>58272</v>
      </c>
      <c r="J11542" s="5" t="s">
        <v>42</v>
      </c>
      <c r="K11542" s="5" t="s">
        <v>66</v>
      </c>
    </row>
    <row r="11543">
      <c r="A11543" s="4">
        <v>11818.0</v>
      </c>
      <c r="B11543" s="5" t="s">
        <v>58273</v>
      </c>
      <c r="C11543" s="5" t="s">
        <v>58274</v>
      </c>
      <c r="D11543" s="6" t="s">
        <v>18296</v>
      </c>
      <c r="E11543" s="5" t="s">
        <v>18208</v>
      </c>
      <c r="F11543" s="5" t="s">
        <v>15938</v>
      </c>
      <c r="G11543" s="12" t="s">
        <v>58275</v>
      </c>
      <c r="H11543" s="5" t="s">
        <v>58276</v>
      </c>
      <c r="I11543" s="8" t="s">
        <v>58277</v>
      </c>
      <c r="J11543" s="5" t="s">
        <v>93</v>
      </c>
      <c r="K11543" s="4" t="s">
        <v>42</v>
      </c>
    </row>
    <row r="11544">
      <c r="A11544" s="4">
        <v>11358.0</v>
      </c>
      <c r="B11544" s="5" t="s">
        <v>58278</v>
      </c>
      <c r="C11544" s="5" t="s">
        <v>58279</v>
      </c>
      <c r="D11544" s="6" t="s">
        <v>58280</v>
      </c>
      <c r="E11544" s="5" t="s">
        <v>58281</v>
      </c>
      <c r="F11544" s="5" t="s">
        <v>29573</v>
      </c>
      <c r="G11544" s="12" t="s">
        <v>58282</v>
      </c>
      <c r="H11544" s="4" t="s">
        <v>58283</v>
      </c>
      <c r="I11544" s="11" t="s">
        <v>58284</v>
      </c>
      <c r="J11544" s="5" t="s">
        <v>51</v>
      </c>
      <c r="K11544" s="5" t="s">
        <v>679</v>
      </c>
    </row>
    <row r="11545">
      <c r="A11545" s="4">
        <v>11093.0</v>
      </c>
      <c r="B11545" s="5" t="s">
        <v>58285</v>
      </c>
      <c r="C11545" s="5" t="s">
        <v>58286</v>
      </c>
      <c r="D11545" s="6" t="s">
        <v>58287</v>
      </c>
      <c r="E11545" s="5" t="s">
        <v>58288</v>
      </c>
      <c r="F11545" s="5" t="s">
        <v>38441</v>
      </c>
      <c r="G11545" s="12" t="s">
        <v>58289</v>
      </c>
      <c r="H11545" s="5" t="s">
        <v>58290</v>
      </c>
      <c r="I11545" s="8" t="s">
        <v>58291</v>
      </c>
      <c r="J11545" s="5" t="s">
        <v>18</v>
      </c>
      <c r="K11545" s="4" t="s">
        <v>42</v>
      </c>
    </row>
    <row r="11546">
      <c r="A11546" s="4">
        <v>11825.0</v>
      </c>
      <c r="B11546" s="5" t="s">
        <v>58292</v>
      </c>
      <c r="C11546" s="5" t="s">
        <v>58293</v>
      </c>
      <c r="D11546" s="6" t="s">
        <v>18402</v>
      </c>
      <c r="E11546" s="5" t="s">
        <v>17489</v>
      </c>
      <c r="F11546" s="5" t="s">
        <v>15938</v>
      </c>
      <c r="G11546" s="12" t="s">
        <v>58294</v>
      </c>
      <c r="H11546" s="4" t="s">
        <v>58295</v>
      </c>
      <c r="I11546" s="8" t="s">
        <v>58296</v>
      </c>
      <c r="J11546" s="5" t="s">
        <v>108</v>
      </c>
      <c r="K11546" s="4" t="s">
        <v>42</v>
      </c>
    </row>
    <row r="11547">
      <c r="A11547" s="4">
        <v>11792.0</v>
      </c>
      <c r="B11547" s="5" t="s">
        <v>15640</v>
      </c>
      <c r="C11547" s="5" t="s">
        <v>58297</v>
      </c>
      <c r="D11547" s="6" t="s">
        <v>17144</v>
      </c>
      <c r="E11547" s="5" t="s">
        <v>17145</v>
      </c>
      <c r="F11547" s="5" t="s">
        <v>15938</v>
      </c>
      <c r="G11547" s="12" t="s">
        <v>58298</v>
      </c>
      <c r="H11547" s="5" t="s">
        <v>58299</v>
      </c>
      <c r="I11547" s="8" t="s">
        <v>58300</v>
      </c>
      <c r="J11547" s="5" t="s">
        <v>42</v>
      </c>
      <c r="K11547" s="5" t="s">
        <v>260</v>
      </c>
    </row>
    <row r="11548">
      <c r="A11548" s="4">
        <v>11368.0</v>
      </c>
      <c r="B11548" s="5" t="s">
        <v>58301</v>
      </c>
      <c r="C11548" s="5" t="s">
        <v>58302</v>
      </c>
      <c r="D11548" s="6" t="s">
        <v>42315</v>
      </c>
      <c r="E11548" s="5" t="s">
        <v>42316</v>
      </c>
      <c r="F11548" s="5" t="s">
        <v>29573</v>
      </c>
      <c r="G11548" s="12" t="s">
        <v>58303</v>
      </c>
      <c r="H11548" s="7" t="s">
        <v>58304</v>
      </c>
      <c r="I11548" s="8" t="str">
        <f>LOWER(SUBSTITUTE(SUBSTITUTE(SUBSTITUTE(SUBSTITUTE(SUBSTITUTE(SUBSTITUTE(SUBSTITUTE(B11548,"S.L.",""),"SL",""),"S.A.",""),"SA","")," ",""),".",""),",",""))&amp;".com"</f>
        <v>calroig.com</v>
      </c>
      <c r="J11548" s="5" t="s">
        <v>108</v>
      </c>
      <c r="K11548" s="4" t="s">
        <v>42</v>
      </c>
    </row>
    <row r="11549">
      <c r="A11549" s="4">
        <v>11671.0</v>
      </c>
      <c r="B11549" s="5" t="s">
        <v>58305</v>
      </c>
      <c r="C11549" s="5" t="s">
        <v>58306</v>
      </c>
      <c r="D11549" s="6" t="s">
        <v>27901</v>
      </c>
      <c r="E11549" s="5" t="s">
        <v>27793</v>
      </c>
      <c r="F11549" s="5" t="s">
        <v>16307</v>
      </c>
      <c r="G11549" s="12" t="s">
        <v>58307</v>
      </c>
      <c r="H11549" s="4" t="s">
        <v>58308</v>
      </c>
      <c r="I11549" s="11" t="s">
        <v>58309</v>
      </c>
      <c r="J11549" s="5" t="s">
        <v>18</v>
      </c>
      <c r="K11549" s="5" t="s">
        <v>294</v>
      </c>
    </row>
    <row r="11550">
      <c r="A11550" s="4">
        <v>12393.0</v>
      </c>
      <c r="B11550" s="5" t="s">
        <v>58310</v>
      </c>
      <c r="C11550" s="5" t="s">
        <v>58311</v>
      </c>
      <c r="D11550" s="6" t="s">
        <v>58312</v>
      </c>
      <c r="E11550" s="5" t="s">
        <v>58313</v>
      </c>
      <c r="F11550" s="5" t="s">
        <v>8245</v>
      </c>
      <c r="G11550" s="6" t="s">
        <v>58314</v>
      </c>
      <c r="H11550" s="5" t="s">
        <v>58315</v>
      </c>
      <c r="I11550" s="8" t="s">
        <v>58316</v>
      </c>
      <c r="J11550" s="5" t="s">
        <v>9605</v>
      </c>
      <c r="K11550" s="5" t="s">
        <v>66</v>
      </c>
    </row>
    <row r="11551">
      <c r="A11551" s="4">
        <v>11858.0</v>
      </c>
      <c r="B11551" s="5" t="s">
        <v>58317</v>
      </c>
      <c r="C11551" s="5" t="s">
        <v>58318</v>
      </c>
      <c r="D11551" s="6" t="s">
        <v>46058</v>
      </c>
      <c r="E11551" s="5" t="s">
        <v>46052</v>
      </c>
      <c r="F11551" s="5" t="s">
        <v>3120</v>
      </c>
      <c r="G11551" s="12" t="s">
        <v>58319</v>
      </c>
      <c r="H11551" s="7" t="s">
        <v>58320</v>
      </c>
      <c r="I11551" s="4" t="str">
        <f>LOWER(SUBSTITUTE(SUBSTITUTE(SUBSTITUTE(SUBSTITUTE(SUBSTITUTE(SUBSTITUTE(SUBSTITUTE(B11551,"S.L.",""),"SL",""),"S.A.",""),"SA","")," ",""),".",""),",",""))&amp;".com"</f>
        <v>corralejogarden&amp;relax.com</v>
      </c>
      <c r="J11551" s="5" t="s">
        <v>93</v>
      </c>
      <c r="K11551" s="4" t="s">
        <v>42</v>
      </c>
    </row>
    <row r="11552">
      <c r="A11552" s="4">
        <v>11464.0</v>
      </c>
      <c r="B11552" s="5" t="s">
        <v>58321</v>
      </c>
      <c r="C11552" s="5" t="s">
        <v>58322</v>
      </c>
      <c r="D11552" s="6" t="s">
        <v>30894</v>
      </c>
      <c r="E11552" s="5" t="s">
        <v>30895</v>
      </c>
      <c r="F11552" s="5" t="s">
        <v>30226</v>
      </c>
      <c r="G11552" s="12" t="s">
        <v>58323</v>
      </c>
      <c r="H11552" s="4" t="s">
        <v>58324</v>
      </c>
      <c r="I11552" s="11" t="s">
        <v>58325</v>
      </c>
      <c r="J11552" s="5" t="s">
        <v>108</v>
      </c>
      <c r="K11552" s="4" t="s">
        <v>42</v>
      </c>
    </row>
    <row r="11553">
      <c r="A11553" s="4">
        <v>11500.0</v>
      </c>
      <c r="B11553" s="5" t="s">
        <v>58326</v>
      </c>
      <c r="C11553" s="5" t="s">
        <v>58327</v>
      </c>
      <c r="D11553" s="6" t="s">
        <v>58328</v>
      </c>
      <c r="E11553" s="5" t="s">
        <v>41093</v>
      </c>
      <c r="F11553" s="5" t="s">
        <v>39946</v>
      </c>
      <c r="G11553" s="12" t="s">
        <v>58329</v>
      </c>
      <c r="H11553" s="4" t="s">
        <v>58330</v>
      </c>
      <c r="I11553" s="11" t="s">
        <v>58331</v>
      </c>
      <c r="J11553" s="5" t="s">
        <v>42</v>
      </c>
      <c r="K11553" s="5" t="s">
        <v>52</v>
      </c>
    </row>
    <row r="11554">
      <c r="A11554" s="4">
        <v>11688.0</v>
      </c>
      <c r="B11554" s="5" t="s">
        <v>58332</v>
      </c>
      <c r="C11554" s="5" t="s">
        <v>58333</v>
      </c>
      <c r="D11554" s="6" t="s">
        <v>11952</v>
      </c>
      <c r="E11554" s="5" t="s">
        <v>11953</v>
      </c>
      <c r="F11554" s="5" t="s">
        <v>11485</v>
      </c>
      <c r="G11554" s="12" t="s">
        <v>58334</v>
      </c>
      <c r="H11554" s="5" t="s">
        <v>58335</v>
      </c>
      <c r="I11554" s="8" t="s">
        <v>58336</v>
      </c>
      <c r="J11554" s="5" t="s">
        <v>93</v>
      </c>
      <c r="K11554" s="5" t="s">
        <v>27</v>
      </c>
    </row>
    <row r="11555">
      <c r="A11555" s="4">
        <v>12117.0</v>
      </c>
      <c r="B11555" s="5" t="s">
        <v>58337</v>
      </c>
      <c r="C11555" s="5" t="s">
        <v>58338</v>
      </c>
      <c r="D11555" s="6" t="s">
        <v>58339</v>
      </c>
      <c r="E11555" s="5" t="s">
        <v>58340</v>
      </c>
      <c r="F11555" s="5" t="s">
        <v>36876</v>
      </c>
      <c r="G11555" s="12" t="s">
        <v>58341</v>
      </c>
      <c r="H11555" s="5" t="s">
        <v>58342</v>
      </c>
      <c r="I11555" s="11" t="s">
        <v>58343</v>
      </c>
      <c r="J11555" s="5" t="s">
        <v>108</v>
      </c>
      <c r="K11555" s="5" t="s">
        <v>553</v>
      </c>
    </row>
    <row r="11556">
      <c r="A11556" s="4">
        <v>11065.0</v>
      </c>
      <c r="B11556" s="5" t="s">
        <v>58344</v>
      </c>
      <c r="C11556" s="5" t="s">
        <v>58345</v>
      </c>
      <c r="D11556" s="6" t="s">
        <v>7333</v>
      </c>
      <c r="E11556" s="5" t="s">
        <v>7327</v>
      </c>
      <c r="F11556" s="5" t="s">
        <v>7012</v>
      </c>
      <c r="G11556" s="12" t="s">
        <v>58346</v>
      </c>
      <c r="H11556" s="4" t="s">
        <v>58347</v>
      </c>
      <c r="I11556" s="11" t="s">
        <v>58348</v>
      </c>
      <c r="J11556" s="5" t="s">
        <v>51</v>
      </c>
      <c r="K11556" s="5" t="s">
        <v>553</v>
      </c>
    </row>
    <row r="11557">
      <c r="A11557" s="4">
        <v>11627.0</v>
      </c>
      <c r="B11557" s="5" t="s">
        <v>58349</v>
      </c>
      <c r="C11557" s="5" t="s">
        <v>58350</v>
      </c>
      <c r="D11557" s="6" t="s">
        <v>58351</v>
      </c>
      <c r="E11557" s="5" t="s">
        <v>58352</v>
      </c>
      <c r="F11557" s="5" t="s">
        <v>13460</v>
      </c>
      <c r="G11557" s="12" t="s">
        <v>58353</v>
      </c>
      <c r="H11557" s="28" t="s">
        <v>58354</v>
      </c>
      <c r="I11557" s="29" t="s">
        <v>58355</v>
      </c>
      <c r="J11557" s="5" t="s">
        <v>18</v>
      </c>
      <c r="K11557" s="5" t="s">
        <v>1495</v>
      </c>
    </row>
    <row r="11558">
      <c r="A11558" s="4">
        <v>12008.0</v>
      </c>
      <c r="B11558" s="5" t="s">
        <v>58356</v>
      </c>
      <c r="C11558" s="5" t="s">
        <v>58357</v>
      </c>
      <c r="D11558" s="6" t="s">
        <v>53043</v>
      </c>
      <c r="E11558" s="5" t="s">
        <v>53044</v>
      </c>
      <c r="F11558" s="5" t="s">
        <v>24249</v>
      </c>
      <c r="G11558" s="12" t="s">
        <v>58358</v>
      </c>
      <c r="H11558" s="7" t="s">
        <v>58359</v>
      </c>
      <c r="I11558" s="8" t="s">
        <v>58360</v>
      </c>
      <c r="J11558" s="5" t="s">
        <v>108</v>
      </c>
      <c r="K11558" s="5" t="s">
        <v>308</v>
      </c>
    </row>
    <row r="11559">
      <c r="A11559" s="4">
        <v>11130.0</v>
      </c>
      <c r="B11559" s="5" t="s">
        <v>58361</v>
      </c>
      <c r="C11559" s="5" t="s">
        <v>58362</v>
      </c>
      <c r="D11559" s="6" t="s">
        <v>24045</v>
      </c>
      <c r="E11559" s="5" t="s">
        <v>24046</v>
      </c>
      <c r="F11559" s="5" t="s">
        <v>22149</v>
      </c>
      <c r="G11559" s="12" t="s">
        <v>58363</v>
      </c>
      <c r="H11559" s="4" t="s">
        <v>58364</v>
      </c>
      <c r="I11559" s="11" t="s">
        <v>58365</v>
      </c>
      <c r="J11559" s="5" t="s">
        <v>18</v>
      </c>
      <c r="K11559" s="4" t="s">
        <v>42</v>
      </c>
    </row>
    <row r="11560">
      <c r="A11560" s="4">
        <v>12270.0</v>
      </c>
      <c r="B11560" s="5" t="s">
        <v>58366</v>
      </c>
      <c r="C11560" s="5" t="s">
        <v>58367</v>
      </c>
      <c r="D11560" s="6" t="s">
        <v>31908</v>
      </c>
      <c r="E11560" s="5" t="s">
        <v>26794</v>
      </c>
      <c r="F11560" s="5" t="s">
        <v>26794</v>
      </c>
      <c r="G11560" s="12" t="s">
        <v>58368</v>
      </c>
      <c r="H11560" s="7" t="s">
        <v>58369</v>
      </c>
      <c r="I11560" s="8" t="str">
        <f>LOWER(SUBSTITUTE(SUBSTITUTE(SUBSTITUTE(SUBSTITUTE(SUBSTITUTE(SUBSTITUTE(SUBSTITUTE(B11560,"S.L.",""),"SL",""),"S.A.",""),"SA","")," ",""),".",""),",",""))&amp;".com"</f>
        <v>jeyssevillacentro.com</v>
      </c>
      <c r="J11560" s="5" t="s">
        <v>108</v>
      </c>
      <c r="K11560" s="4" t="s">
        <v>42</v>
      </c>
    </row>
    <row r="11561">
      <c r="A11561" s="4">
        <v>12179.0</v>
      </c>
      <c r="B11561" s="5" t="s">
        <v>58370</v>
      </c>
      <c r="C11561" s="5" t="s">
        <v>58371</v>
      </c>
      <c r="D11561" s="6" t="s">
        <v>49934</v>
      </c>
      <c r="E11561" s="5" t="s">
        <v>49935</v>
      </c>
      <c r="F11561" s="5" t="s">
        <v>49928</v>
      </c>
      <c r="G11561" s="12" t="s">
        <v>58372</v>
      </c>
      <c r="H11561" s="5" t="s">
        <v>58373</v>
      </c>
      <c r="I11561" s="8" t="s">
        <v>58374</v>
      </c>
      <c r="J11561" s="5" t="s">
        <v>42</v>
      </c>
      <c r="K11561" s="4" t="s">
        <v>42</v>
      </c>
    </row>
    <row r="11562">
      <c r="A11562" s="4">
        <v>12011.0</v>
      </c>
      <c r="B11562" s="5" t="s">
        <v>58375</v>
      </c>
      <c r="C11562" s="5" t="s">
        <v>58376</v>
      </c>
      <c r="D11562" s="6" t="s">
        <v>52830</v>
      </c>
      <c r="E11562" s="5" t="s">
        <v>52831</v>
      </c>
      <c r="F11562" s="5" t="s">
        <v>24249</v>
      </c>
      <c r="G11562" s="12" t="s">
        <v>58377</v>
      </c>
      <c r="H11562" s="5" t="s">
        <v>58378</v>
      </c>
      <c r="I11562" s="8" t="s">
        <v>58379</v>
      </c>
      <c r="J11562" s="5" t="s">
        <v>42</v>
      </c>
      <c r="K11562" s="5" t="s">
        <v>152</v>
      </c>
    </row>
    <row r="11563">
      <c r="A11563" s="4">
        <v>12378.0</v>
      </c>
      <c r="B11563" s="5" t="s">
        <v>58380</v>
      </c>
      <c r="C11563" s="5" t="s">
        <v>58381</v>
      </c>
      <c r="D11563" s="6" t="s">
        <v>58382</v>
      </c>
      <c r="E11563" s="5" t="s">
        <v>58383</v>
      </c>
      <c r="F11563" s="5" t="s">
        <v>5871</v>
      </c>
      <c r="G11563" s="12" t="s">
        <v>58384</v>
      </c>
      <c r="H11563" s="5" t="s">
        <v>58385</v>
      </c>
      <c r="I11563" s="8" t="s">
        <v>58386</v>
      </c>
      <c r="J11563" s="5" t="s">
        <v>18</v>
      </c>
      <c r="K11563" s="5" t="s">
        <v>679</v>
      </c>
    </row>
    <row r="11564">
      <c r="A11564" s="4">
        <v>11453.0</v>
      </c>
      <c r="B11564" s="5" t="s">
        <v>58387</v>
      </c>
      <c r="C11564" s="5" t="s">
        <v>58388</v>
      </c>
      <c r="D11564" s="6" t="s">
        <v>30919</v>
      </c>
      <c r="E11564" s="5" t="s">
        <v>30920</v>
      </c>
      <c r="F11564" s="5" t="s">
        <v>30226</v>
      </c>
      <c r="G11564" s="12" t="s">
        <v>58389</v>
      </c>
      <c r="H11564" s="5" t="s">
        <v>58390</v>
      </c>
      <c r="I11564" s="8" t="s">
        <v>58391</v>
      </c>
      <c r="J11564" s="5" t="s">
        <v>108</v>
      </c>
      <c r="K11564" s="4" t="s">
        <v>42</v>
      </c>
    </row>
    <row r="11565">
      <c r="A11565" s="4">
        <v>11758.0</v>
      </c>
      <c r="B11565" s="5" t="s">
        <v>58392</v>
      </c>
      <c r="C11565" s="5" t="s">
        <v>58393</v>
      </c>
      <c r="D11565" s="6" t="s">
        <v>18396</v>
      </c>
      <c r="E11565" s="5" t="s">
        <v>18397</v>
      </c>
      <c r="F11565" s="5" t="s">
        <v>15938</v>
      </c>
      <c r="G11565" s="12" t="s">
        <v>58394</v>
      </c>
      <c r="H11565" s="7" t="s">
        <v>58395</v>
      </c>
      <c r="I11565" s="8" t="s">
        <v>58396</v>
      </c>
      <c r="J11565" s="5" t="s">
        <v>108</v>
      </c>
      <c r="K11565" s="4" t="s">
        <v>42</v>
      </c>
    </row>
    <row r="11566">
      <c r="A11566" s="4">
        <v>11697.0</v>
      </c>
      <c r="B11566" s="5" t="s">
        <v>58397</v>
      </c>
      <c r="C11566" s="5" t="s">
        <v>58398</v>
      </c>
      <c r="D11566" s="6" t="s">
        <v>58399</v>
      </c>
      <c r="E11566" s="5" t="s">
        <v>58400</v>
      </c>
      <c r="F11566" s="5" t="s">
        <v>11485</v>
      </c>
      <c r="G11566" s="12" t="s">
        <v>58401</v>
      </c>
      <c r="H11566" s="5" t="s">
        <v>58402</v>
      </c>
      <c r="I11566" s="8" t="s">
        <v>58403</v>
      </c>
      <c r="J11566" s="5" t="s">
        <v>18</v>
      </c>
      <c r="K11566" s="5" t="s">
        <v>679</v>
      </c>
    </row>
    <row r="11567">
      <c r="A11567" s="4">
        <v>11145.0</v>
      </c>
      <c r="B11567" s="5" t="s">
        <v>58404</v>
      </c>
      <c r="C11567" s="5" t="s">
        <v>58405</v>
      </c>
      <c r="D11567" s="6" t="s">
        <v>23673</v>
      </c>
      <c r="E11567" s="5" t="s">
        <v>23674</v>
      </c>
      <c r="F11567" s="5" t="s">
        <v>22149</v>
      </c>
      <c r="G11567" s="12" t="s">
        <v>58406</v>
      </c>
      <c r="H11567" s="5" t="s">
        <v>58407</v>
      </c>
      <c r="I11567" s="8" t="s">
        <v>58408</v>
      </c>
      <c r="J11567" s="5" t="s">
        <v>42</v>
      </c>
      <c r="K11567" s="4" t="s">
        <v>42</v>
      </c>
    </row>
    <row r="11568">
      <c r="A11568" s="4">
        <v>11347.0</v>
      </c>
      <c r="B11568" s="5" t="s">
        <v>58409</v>
      </c>
      <c r="C11568" s="5" t="s">
        <v>58410</v>
      </c>
      <c r="D11568" s="6" t="s">
        <v>44026</v>
      </c>
      <c r="E11568" s="5" t="s">
        <v>29573</v>
      </c>
      <c r="F11568" s="5" t="s">
        <v>29573</v>
      </c>
      <c r="G11568" s="12" t="s">
        <v>58411</v>
      </c>
      <c r="H11568" s="7" t="s">
        <v>58412</v>
      </c>
      <c r="I11568" s="8" t="str">
        <f t="shared" ref="I11568:I11569" si="148">LOWER(SUBSTITUTE(SUBSTITUTE(SUBSTITUTE(SUBSTITUTE(SUBSTITUTE(SUBSTITUTE(SUBSTITUTE(B11568,"S.L.",""),"SL",""),"S.A.",""),"SA","")," ",""),".",""),",",""))&amp;".com"</f>
        <v>lepalacete.com</v>
      </c>
      <c r="J11568" s="5" t="s">
        <v>51</v>
      </c>
      <c r="K11568" s="4" t="s">
        <v>42</v>
      </c>
    </row>
    <row r="11569">
      <c r="A11569" s="4">
        <v>12047.0</v>
      </c>
      <c r="B11569" s="5" t="s">
        <v>58413</v>
      </c>
      <c r="C11569" s="5" t="s">
        <v>58414</v>
      </c>
      <c r="D11569" s="6" t="s">
        <v>35438</v>
      </c>
      <c r="E11569" s="5" t="s">
        <v>35439</v>
      </c>
      <c r="F11569" s="5" t="s">
        <v>7797</v>
      </c>
      <c r="G11569" s="12" t="s">
        <v>58415</v>
      </c>
      <c r="H11569" s="5" t="s">
        <v>58416</v>
      </c>
      <c r="I11569" s="8" t="str">
        <f t="shared" si="148"/>
        <v>lafructuo.com</v>
      </c>
      <c r="J11569" s="5" t="s">
        <v>108</v>
      </c>
      <c r="K11569" s="5" t="s">
        <v>6696</v>
      </c>
    </row>
    <row r="11570">
      <c r="A11570" s="4">
        <v>11977.0</v>
      </c>
      <c r="B11570" s="5" t="s">
        <v>58417</v>
      </c>
      <c r="C11570" s="5" t="s">
        <v>58418</v>
      </c>
      <c r="D11570" s="6" t="s">
        <v>53062</v>
      </c>
      <c r="E11570" s="5" t="s">
        <v>53063</v>
      </c>
      <c r="F11570" s="5" t="s">
        <v>24249</v>
      </c>
      <c r="G11570" s="12" t="s">
        <v>58419</v>
      </c>
      <c r="H11570" s="5" t="s">
        <v>58420</v>
      </c>
      <c r="I11570" s="8" t="s">
        <v>58421</v>
      </c>
      <c r="J11570" s="5" t="s">
        <v>42</v>
      </c>
      <c r="K11570" s="4" t="s">
        <v>42</v>
      </c>
    </row>
    <row r="11571">
      <c r="A11571" s="4">
        <v>11738.0</v>
      </c>
      <c r="B11571" s="5" t="s">
        <v>58422</v>
      </c>
      <c r="C11571" s="5" t="s">
        <v>58423</v>
      </c>
      <c r="D11571" s="6" t="s">
        <v>16498</v>
      </c>
      <c r="E11571" s="5" t="s">
        <v>16499</v>
      </c>
      <c r="F11571" s="5" t="s">
        <v>15938</v>
      </c>
      <c r="G11571" s="12" t="s">
        <v>58424</v>
      </c>
      <c r="H11571" s="5" t="s">
        <v>58425</v>
      </c>
      <c r="I11571" s="8" t="s">
        <v>58426</v>
      </c>
      <c r="J11571" s="5" t="s">
        <v>35127</v>
      </c>
      <c r="K11571" s="4" t="s">
        <v>42</v>
      </c>
    </row>
    <row r="11572">
      <c r="A11572" s="4">
        <v>11842.0</v>
      </c>
      <c r="B11572" s="5" t="s">
        <v>58427</v>
      </c>
      <c r="C11572" s="5" t="s">
        <v>37050</v>
      </c>
      <c r="D11572" s="6" t="s">
        <v>32808</v>
      </c>
      <c r="E11572" s="5" t="s">
        <v>32809</v>
      </c>
      <c r="F11572" s="5" t="s">
        <v>30779</v>
      </c>
      <c r="G11572" s="12" t="s">
        <v>58428</v>
      </c>
      <c r="H11572" s="5" t="s">
        <v>58429</v>
      </c>
      <c r="I11572" s="11" t="s">
        <v>58430</v>
      </c>
      <c r="J11572" s="5" t="s">
        <v>93</v>
      </c>
      <c r="K11572" s="4" t="s">
        <v>42</v>
      </c>
    </row>
    <row r="11573">
      <c r="A11573" s="4">
        <v>11201.0</v>
      </c>
      <c r="B11573" s="5" t="s">
        <v>58431</v>
      </c>
      <c r="C11573" s="5" t="s">
        <v>58432</v>
      </c>
      <c r="D11573" s="6" t="s">
        <v>4411</v>
      </c>
      <c r="E11573" s="5" t="s">
        <v>4412</v>
      </c>
      <c r="F11573" s="5" t="s">
        <v>3068</v>
      </c>
      <c r="G11573" s="12" t="s">
        <v>58433</v>
      </c>
      <c r="H11573" s="7" t="s">
        <v>58434</v>
      </c>
      <c r="I11573" s="8" t="str">
        <f>LOWER(SUBSTITUTE(SUBSTITUTE(SUBSTITUTE(SUBSTITUTE(SUBSTITUTE(SUBSTITUTE(SUBSTITUTE(B11573,"S.L.",""),"SL",""),"S.A.",""),"SA","")," ",""),".",""),",",""))&amp;".com"</f>
        <v>hotelcamanin.com</v>
      </c>
      <c r="J11573" s="5" t="s">
        <v>42</v>
      </c>
      <c r="K11573" s="5" t="s">
        <v>66</v>
      </c>
    </row>
    <row r="11574">
      <c r="A11574" s="4">
        <v>12186.0</v>
      </c>
      <c r="B11574" s="5" t="s">
        <v>58435</v>
      </c>
      <c r="C11574" s="5" t="s">
        <v>58436</v>
      </c>
      <c r="D11574" s="6" t="s">
        <v>58437</v>
      </c>
      <c r="E11574" s="5" t="s">
        <v>58438</v>
      </c>
      <c r="F11574" s="5" t="s">
        <v>49928</v>
      </c>
      <c r="G11574" s="12" t="s">
        <v>58439</v>
      </c>
      <c r="H11574" s="5" t="s">
        <v>58440</v>
      </c>
      <c r="I11574" s="8" t="s">
        <v>58441</v>
      </c>
      <c r="J11574" s="5" t="s">
        <v>108</v>
      </c>
      <c r="K11574" s="5" t="s">
        <v>66</v>
      </c>
    </row>
    <row r="11575">
      <c r="A11575" s="4">
        <v>12319.0</v>
      </c>
      <c r="B11575" s="5" t="s">
        <v>58442</v>
      </c>
      <c r="C11575" s="5" t="s">
        <v>58443</v>
      </c>
      <c r="D11575" s="6" t="s">
        <v>9567</v>
      </c>
      <c r="E11575" s="5" t="s">
        <v>9568</v>
      </c>
      <c r="F11575" s="5" t="s">
        <v>9418</v>
      </c>
      <c r="G11575" s="12" t="s">
        <v>58444</v>
      </c>
      <c r="H11575" s="5" t="s">
        <v>58445</v>
      </c>
      <c r="I11575" s="8" t="s">
        <v>58446</v>
      </c>
      <c r="J11575" s="5" t="s">
        <v>93</v>
      </c>
      <c r="K11575" s="5" t="s">
        <v>74</v>
      </c>
    </row>
    <row r="11576">
      <c r="A11576" s="4">
        <v>12403.0</v>
      </c>
      <c r="B11576" s="5" t="s">
        <v>58447</v>
      </c>
      <c r="C11576" s="5" t="s">
        <v>58448</v>
      </c>
      <c r="D11576" s="6" t="s">
        <v>58449</v>
      </c>
      <c r="E11576" s="5" t="s">
        <v>58450</v>
      </c>
      <c r="F11576" s="5" t="s">
        <v>10664</v>
      </c>
      <c r="G11576" s="6" t="s">
        <v>58451</v>
      </c>
      <c r="H11576" s="5" t="s">
        <v>58452</v>
      </c>
      <c r="I11576" s="8" t="s">
        <v>58453</v>
      </c>
      <c r="J11576" s="5" t="s">
        <v>108</v>
      </c>
      <c r="K11576" s="5" t="s">
        <v>233</v>
      </c>
    </row>
    <row r="11577">
      <c r="A11577" s="4">
        <v>11901.0</v>
      </c>
      <c r="B11577" s="5" t="s">
        <v>58454</v>
      </c>
      <c r="C11577" s="5" t="s">
        <v>58455</v>
      </c>
      <c r="D11577" s="6" t="s">
        <v>58456</v>
      </c>
      <c r="E11577" s="5" t="s">
        <v>869</v>
      </c>
      <c r="F11577" s="5" t="s">
        <v>514</v>
      </c>
      <c r="G11577" s="12" t="s">
        <v>58457</v>
      </c>
      <c r="H11577" s="4" t="s">
        <v>58458</v>
      </c>
      <c r="I11577" s="8" t="s">
        <v>58459</v>
      </c>
      <c r="J11577" s="5" t="s">
        <v>51</v>
      </c>
      <c r="K11577" s="5" t="s">
        <v>308</v>
      </c>
    </row>
    <row r="11578">
      <c r="A11578" s="4">
        <v>11198.0</v>
      </c>
      <c r="B11578" s="5" t="s">
        <v>58460</v>
      </c>
      <c r="C11578" s="5" t="s">
        <v>58461</v>
      </c>
      <c r="D11578" s="6" t="s">
        <v>58462</v>
      </c>
      <c r="E11578" s="5" t="s">
        <v>4627</v>
      </c>
      <c r="F11578" s="5" t="s">
        <v>3068</v>
      </c>
      <c r="G11578" s="12" t="s">
        <v>58463</v>
      </c>
      <c r="H11578" s="5" t="s">
        <v>58464</v>
      </c>
      <c r="I11578" s="8" t="s">
        <v>58465</v>
      </c>
      <c r="J11578" s="5" t="s">
        <v>18</v>
      </c>
      <c r="K11578" s="5" t="s">
        <v>19</v>
      </c>
    </row>
    <row r="11579">
      <c r="A11579" s="4">
        <v>11290.0</v>
      </c>
      <c r="B11579" s="5" t="s">
        <v>58466</v>
      </c>
      <c r="C11579" s="5" t="s">
        <v>58467</v>
      </c>
      <c r="D11579" s="6" t="s">
        <v>52696</v>
      </c>
      <c r="E11579" s="5" t="s">
        <v>52697</v>
      </c>
      <c r="F11579" s="5" t="s">
        <v>48034</v>
      </c>
      <c r="G11579" s="12" t="s">
        <v>58468</v>
      </c>
      <c r="H11579" s="7" t="s">
        <v>58469</v>
      </c>
      <c r="I11579" s="8" t="str">
        <f>LOWER(SUBSTITUTE(SUBSTITUTE(SUBSTITUTE(SUBSTITUTE(SUBSTITUTE(SUBSTITUTE(SUBSTITUTE(B11579,"S.L.",""),"SL",""),"S.A.",""),"SA","")," ",""),".",""),",",""))&amp;".com"</f>
        <v>elmachomontes.com</v>
      </c>
      <c r="J11579" s="5" t="s">
        <v>42</v>
      </c>
      <c r="K11579" s="5" t="s">
        <v>74</v>
      </c>
    </row>
    <row r="11580">
      <c r="A11580" s="4">
        <v>11277.0</v>
      </c>
      <c r="B11580" s="5" t="s">
        <v>58470</v>
      </c>
      <c r="C11580" s="5" t="s">
        <v>58471</v>
      </c>
      <c r="D11580" s="6" t="s">
        <v>52601</v>
      </c>
      <c r="E11580" s="5" t="s">
        <v>48033</v>
      </c>
      <c r="F11580" s="5" t="s">
        <v>48034</v>
      </c>
      <c r="G11580" s="12" t="s">
        <v>58472</v>
      </c>
      <c r="H11580" s="5" t="s">
        <v>58473</v>
      </c>
      <c r="I11580" s="8" t="s">
        <v>58474</v>
      </c>
      <c r="J11580" s="5" t="s">
        <v>42</v>
      </c>
      <c r="K11580" s="5" t="s">
        <v>711</v>
      </c>
    </row>
    <row r="11581">
      <c r="A11581" s="4">
        <v>12207.0</v>
      </c>
      <c r="B11581" s="5" t="s">
        <v>58475</v>
      </c>
      <c r="C11581" s="5" t="s">
        <v>58476</v>
      </c>
      <c r="D11581" s="6" t="s">
        <v>42747</v>
      </c>
      <c r="E11581" s="5" t="s">
        <v>42748</v>
      </c>
      <c r="F11581" s="5" t="s">
        <v>16051</v>
      </c>
      <c r="G11581" s="12" t="s">
        <v>58477</v>
      </c>
      <c r="H11581" s="7" t="s">
        <v>58478</v>
      </c>
      <c r="I11581" s="8" t="str">
        <f t="shared" ref="I11581:I11582" si="149">LOWER(SUBSTITUTE(SUBSTITUTE(SUBSTITUTE(SUBSTITUTE(SUBSTITUTE(SUBSTITUTE(SUBSTITUTE(B11581,"S.L.",""),"SL",""),"S.A.",""),"SA","")," ",""),".",""),",",""))&amp;".com"</f>
        <v>lasamericasfamilyinn.com</v>
      </c>
      <c r="J11581" s="5" t="s">
        <v>108</v>
      </c>
      <c r="K11581" s="5" t="s">
        <v>308</v>
      </c>
    </row>
    <row r="11582">
      <c r="A11582" s="4">
        <v>11132.0</v>
      </c>
      <c r="B11582" s="5" t="s">
        <v>58479</v>
      </c>
      <c r="C11582" s="5" t="s">
        <v>58480</v>
      </c>
      <c r="D11582" s="6" t="s">
        <v>23916</v>
      </c>
      <c r="E11582" s="5" t="s">
        <v>23917</v>
      </c>
      <c r="F11582" s="5" t="s">
        <v>22149</v>
      </c>
      <c r="G11582" s="12" t="s">
        <v>58481</v>
      </c>
      <c r="H11582" s="7" t="s">
        <v>58482</v>
      </c>
      <c r="I11582" s="4" t="str">
        <f t="shared" si="149"/>
        <v>caarmonía.com</v>
      </c>
      <c r="J11582" s="5" t="s">
        <v>108</v>
      </c>
      <c r="K11582" s="5" t="s">
        <v>233</v>
      </c>
    </row>
    <row r="11583">
      <c r="A11583" s="4">
        <v>12366.0</v>
      </c>
      <c r="B11583" s="5" t="s">
        <v>58483</v>
      </c>
      <c r="C11583" s="5" t="s">
        <v>58484</v>
      </c>
      <c r="D11583" s="6" t="s">
        <v>58485</v>
      </c>
      <c r="E11583" s="5" t="s">
        <v>58486</v>
      </c>
      <c r="F11583" s="5" t="s">
        <v>9123</v>
      </c>
      <c r="G11583" s="12" t="s">
        <v>58487</v>
      </c>
      <c r="H11583" s="5" t="s">
        <v>58488</v>
      </c>
      <c r="I11583" s="8" t="s">
        <v>58489</v>
      </c>
      <c r="J11583" s="5" t="s">
        <v>108</v>
      </c>
      <c r="K11583" s="4" t="s">
        <v>42</v>
      </c>
    </row>
    <row r="11584">
      <c r="A11584" s="4">
        <v>12065.0</v>
      </c>
      <c r="B11584" s="5" t="s">
        <v>58490</v>
      </c>
      <c r="C11584" s="5" t="s">
        <v>58491</v>
      </c>
      <c r="D11584" s="6" t="s">
        <v>33530</v>
      </c>
      <c r="E11584" s="5" t="s">
        <v>15575</v>
      </c>
      <c r="F11584" s="5" t="s">
        <v>7797</v>
      </c>
      <c r="G11584" s="12" t="s">
        <v>58492</v>
      </c>
      <c r="H11584" s="7" t="s">
        <v>58493</v>
      </c>
      <c r="I11584" s="8" t="str">
        <f>LOWER(SUBSTITUTE(SUBSTITUTE(SUBSTITUTE(SUBSTITUTE(SUBSTITUTE(SUBSTITUTE(SUBSTITUTE(B11584,"S.L.",""),"SL",""),"S.A.",""),"SA","")," ",""),".",""),",",""))&amp;".com"</f>
        <v>banusbeachapartments.com</v>
      </c>
      <c r="J11584" s="5" t="s">
        <v>93</v>
      </c>
      <c r="K11584" s="4" t="s">
        <v>42</v>
      </c>
    </row>
    <row r="11585">
      <c r="A11585" s="4">
        <v>11819.0</v>
      </c>
      <c r="B11585" s="5" t="s">
        <v>58494</v>
      </c>
      <c r="C11585" s="5" t="s">
        <v>58495</v>
      </c>
      <c r="D11585" s="6" t="s">
        <v>16519</v>
      </c>
      <c r="E11585" s="5" t="s">
        <v>16520</v>
      </c>
      <c r="F11585" s="5" t="s">
        <v>15938</v>
      </c>
      <c r="G11585" s="12" t="s">
        <v>58496</v>
      </c>
      <c r="H11585" s="4" t="s">
        <v>58497</v>
      </c>
      <c r="I11585" s="11" t="s">
        <v>58498</v>
      </c>
      <c r="J11585" s="5" t="s">
        <v>18</v>
      </c>
      <c r="K11585" s="5" t="s">
        <v>553</v>
      </c>
    </row>
    <row r="11586">
      <c r="A11586" s="4">
        <v>11729.0</v>
      </c>
      <c r="B11586" s="5" t="s">
        <v>58499</v>
      </c>
      <c r="C11586" s="5" t="s">
        <v>58500</v>
      </c>
      <c r="D11586" s="6" t="s">
        <v>16498</v>
      </c>
      <c r="E11586" s="5" t="s">
        <v>16499</v>
      </c>
      <c r="F11586" s="5" t="s">
        <v>15938</v>
      </c>
      <c r="G11586" s="12" t="s">
        <v>58501</v>
      </c>
      <c r="H11586" s="5" t="s">
        <v>58502</v>
      </c>
      <c r="I11586" s="8" t="s">
        <v>58503</v>
      </c>
      <c r="J11586" s="5" t="s">
        <v>18</v>
      </c>
      <c r="K11586" s="5" t="s">
        <v>1495</v>
      </c>
    </row>
    <row r="11587">
      <c r="A11587" s="4">
        <v>11808.0</v>
      </c>
      <c r="B11587" s="5" t="s">
        <v>58504</v>
      </c>
      <c r="C11587" s="5" t="s">
        <v>58505</v>
      </c>
      <c r="D11587" s="6" t="s">
        <v>16759</v>
      </c>
      <c r="E11587" s="5" t="s">
        <v>15950</v>
      </c>
      <c r="F11587" s="5" t="s">
        <v>15938</v>
      </c>
      <c r="G11587" s="12" t="s">
        <v>58506</v>
      </c>
      <c r="H11587" s="7" t="s">
        <v>58507</v>
      </c>
      <c r="I11587" s="8" t="str">
        <f>LOWER(SUBSTITUTE(SUBSTITUTE(SUBSTITUTE(SUBSTITUTE(SUBSTITUTE(SUBSTITUTE(SUBSTITUTE(B11587,"S.L.",""),"SL",""),"S.A.",""),"SA","")," ",""),".",""),",",""))&amp;".com"</f>
        <v>camolily.com</v>
      </c>
      <c r="J11587" s="5" t="s">
        <v>42</v>
      </c>
      <c r="K11587" s="4" t="s">
        <v>42</v>
      </c>
    </row>
    <row r="11588">
      <c r="A11588" s="4">
        <v>12217.0</v>
      </c>
      <c r="B11588" s="5" t="s">
        <v>58508</v>
      </c>
      <c r="C11588" s="5" t="s">
        <v>58509</v>
      </c>
      <c r="D11588" s="6" t="s">
        <v>51380</v>
      </c>
      <c r="E11588" s="5" t="s">
        <v>14418</v>
      </c>
      <c r="F11588" s="5" t="s">
        <v>16051</v>
      </c>
      <c r="G11588" s="12" t="s">
        <v>58510</v>
      </c>
      <c r="H11588" s="4" t="s">
        <v>58511</v>
      </c>
      <c r="I11588" s="8" t="s">
        <v>58512</v>
      </c>
      <c r="J11588" s="5" t="s">
        <v>93</v>
      </c>
      <c r="K11588" s="5" t="s">
        <v>1495</v>
      </c>
    </row>
    <row r="11589">
      <c r="A11589" s="4">
        <v>11350.0</v>
      </c>
      <c r="B11589" s="5" t="s">
        <v>58513</v>
      </c>
      <c r="C11589" s="5" t="s">
        <v>58514</v>
      </c>
      <c r="D11589" s="6" t="s">
        <v>43226</v>
      </c>
      <c r="E11589" s="5" t="s">
        <v>29573</v>
      </c>
      <c r="F11589" s="5" t="s">
        <v>29573</v>
      </c>
      <c r="G11589" s="12" t="s">
        <v>58515</v>
      </c>
      <c r="H11589" s="7" t="s">
        <v>58516</v>
      </c>
      <c r="I11589" s="8" t="str">
        <f>LOWER(SUBSTITUTE(SUBSTITUTE(SUBSTITUTE(SUBSTITUTE(SUBSTITUTE(SUBSTITUTE(SUBSTITUTE(B11589,"S.L.",""),"SL",""),"S.A.",""),"SA","")," ",""),".",""),",",""))&amp;".com"</f>
        <v>morarooms.com</v>
      </c>
      <c r="J11589" s="5" t="s">
        <v>108</v>
      </c>
      <c r="K11589" s="4" t="s">
        <v>42</v>
      </c>
    </row>
    <row r="11590">
      <c r="A11590" s="4">
        <v>12164.0</v>
      </c>
      <c r="B11590" s="5" t="s">
        <v>58517</v>
      </c>
      <c r="C11590" s="5" t="s">
        <v>58518</v>
      </c>
      <c r="D11590" s="6" t="s">
        <v>1580</v>
      </c>
      <c r="E11590" s="5" t="s">
        <v>1525</v>
      </c>
      <c r="F11590" s="5" t="s">
        <v>1350</v>
      </c>
      <c r="G11590" s="12" t="s">
        <v>58519</v>
      </c>
      <c r="H11590" s="7" t="s">
        <v>41666</v>
      </c>
      <c r="I11590" s="11" t="s">
        <v>58520</v>
      </c>
      <c r="J11590" s="5" t="s">
        <v>108</v>
      </c>
      <c r="K11590" s="4" t="s">
        <v>42</v>
      </c>
    </row>
    <row r="11591">
      <c r="A11591" s="4">
        <v>11239.0</v>
      </c>
      <c r="B11591" s="5" t="s">
        <v>58521</v>
      </c>
      <c r="C11591" s="5" t="s">
        <v>58522</v>
      </c>
      <c r="D11591" s="6" t="s">
        <v>5518</v>
      </c>
      <c r="E11591" s="5" t="s">
        <v>3100</v>
      </c>
      <c r="F11591" s="5" t="s">
        <v>3068</v>
      </c>
      <c r="G11591" s="12" t="s">
        <v>58523</v>
      </c>
      <c r="H11591" s="4" t="s">
        <v>58524</v>
      </c>
      <c r="I11591" s="11" t="s">
        <v>58525</v>
      </c>
      <c r="J11591" s="5" t="s">
        <v>93</v>
      </c>
      <c r="K11591" s="4" t="s">
        <v>42</v>
      </c>
    </row>
    <row r="11592">
      <c r="A11592" s="4">
        <v>11837.0</v>
      </c>
      <c r="B11592" s="5" t="s">
        <v>58526</v>
      </c>
      <c r="C11592" s="5" t="s">
        <v>58527</v>
      </c>
      <c r="D11592" s="6" t="s">
        <v>32915</v>
      </c>
      <c r="E11592" s="5" t="s">
        <v>32916</v>
      </c>
      <c r="F11592" s="5" t="s">
        <v>30779</v>
      </c>
      <c r="G11592" s="12" t="s">
        <v>58528</v>
      </c>
      <c r="H11592" s="7" t="s">
        <v>58529</v>
      </c>
      <c r="I11592" s="11" t="s">
        <v>58530</v>
      </c>
      <c r="J11592" s="5" t="s">
        <v>51</v>
      </c>
      <c r="K11592" s="4" t="s">
        <v>42</v>
      </c>
    </row>
    <row r="11593">
      <c r="A11593" s="4">
        <v>12328.0</v>
      </c>
      <c r="B11593" s="5" t="s">
        <v>58531</v>
      </c>
      <c r="C11593" s="5" t="s">
        <v>58532</v>
      </c>
      <c r="D11593" s="6" t="s">
        <v>8997</v>
      </c>
      <c r="E11593" s="5" t="s">
        <v>8998</v>
      </c>
      <c r="F11593" s="5" t="s">
        <v>8926</v>
      </c>
      <c r="G11593" s="12" t="s">
        <v>58533</v>
      </c>
      <c r="H11593" s="7" t="s">
        <v>58534</v>
      </c>
      <c r="I11593" s="8" t="s">
        <v>58535</v>
      </c>
      <c r="J11593" s="5" t="s">
        <v>93</v>
      </c>
      <c r="K11593" s="5" t="s">
        <v>233</v>
      </c>
    </row>
    <row r="11594">
      <c r="A11594" s="4">
        <v>11506.0</v>
      </c>
      <c r="B11594" s="5" t="s">
        <v>58536</v>
      </c>
      <c r="C11594" s="5" t="s">
        <v>58537</v>
      </c>
      <c r="D11594" s="6" t="s">
        <v>40010</v>
      </c>
      <c r="E11594" s="5" t="s">
        <v>40011</v>
      </c>
      <c r="F11594" s="5" t="s">
        <v>39946</v>
      </c>
      <c r="G11594" s="12" t="s">
        <v>58538</v>
      </c>
      <c r="H11594" s="7" t="s">
        <v>58539</v>
      </c>
      <c r="I11594" s="8" t="str">
        <f>LOWER(SUBSTITUTE(SUBSTITUTE(SUBSTITUTE(SUBSTITUTE(SUBSTITUTE(SUBSTITUTE(SUBSTITUTE(B11594,"S.L.",""),"SL",""),"S.A.",""),"SA","")," ",""),".",""),",",""))&amp;".com"</f>
        <v>quintalatorre.com</v>
      </c>
      <c r="J11594" s="5" t="s">
        <v>93</v>
      </c>
      <c r="K11594" s="5" t="s">
        <v>1495</v>
      </c>
    </row>
    <row r="11595">
      <c r="A11595" s="4">
        <v>11707.0</v>
      </c>
      <c r="B11595" s="5" t="s">
        <v>58540</v>
      </c>
      <c r="C11595" s="5" t="s">
        <v>58541</v>
      </c>
      <c r="D11595" s="6" t="s">
        <v>58542</v>
      </c>
      <c r="E11595" s="5" t="s">
        <v>58543</v>
      </c>
      <c r="F11595" s="5" t="s">
        <v>11485</v>
      </c>
      <c r="G11595" s="12" t="s">
        <v>58544</v>
      </c>
      <c r="H11595" s="5" t="s">
        <v>58545</v>
      </c>
      <c r="I11595" s="8" t="s">
        <v>58546</v>
      </c>
      <c r="J11595" s="5" t="s">
        <v>42</v>
      </c>
      <c r="K11595" s="4" t="s">
        <v>42</v>
      </c>
    </row>
    <row r="11596">
      <c r="A11596" s="4">
        <v>12353.0</v>
      </c>
      <c r="B11596" s="5" t="s">
        <v>58547</v>
      </c>
      <c r="C11596" s="5" t="s">
        <v>58548</v>
      </c>
      <c r="D11596" s="6" t="s">
        <v>58549</v>
      </c>
      <c r="E11596" s="5" t="s">
        <v>58550</v>
      </c>
      <c r="F11596" s="5" t="s">
        <v>49019</v>
      </c>
      <c r="G11596" s="12" t="s">
        <v>58551</v>
      </c>
      <c r="H11596" s="5" t="s">
        <v>58552</v>
      </c>
      <c r="I11596" s="8" t="s">
        <v>58553</v>
      </c>
      <c r="J11596" s="5" t="s">
        <v>367</v>
      </c>
      <c r="K11596" s="4" t="s">
        <v>42</v>
      </c>
    </row>
    <row r="11597">
      <c r="A11597" s="4">
        <v>12155.0</v>
      </c>
      <c r="B11597" s="5" t="s">
        <v>58554</v>
      </c>
      <c r="C11597" s="5" t="s">
        <v>58555</v>
      </c>
      <c r="D11597" s="6" t="s">
        <v>1389</v>
      </c>
      <c r="E11597" s="5" t="s">
        <v>1350</v>
      </c>
      <c r="F11597" s="5" t="s">
        <v>1350</v>
      </c>
      <c r="G11597" s="12" t="s">
        <v>58556</v>
      </c>
      <c r="H11597" s="5" t="s">
        <v>58557</v>
      </c>
      <c r="I11597" s="8" t="s">
        <v>58558</v>
      </c>
      <c r="J11597" s="5" t="s">
        <v>42</v>
      </c>
      <c r="K11597" s="4" t="s">
        <v>42</v>
      </c>
    </row>
    <row r="11598">
      <c r="A11598" s="4">
        <v>11979.0</v>
      </c>
      <c r="B11598" s="5" t="s">
        <v>58559</v>
      </c>
      <c r="C11598" s="5" t="s">
        <v>58560</v>
      </c>
      <c r="D11598" s="6" t="s">
        <v>53037</v>
      </c>
      <c r="E11598" s="5" t="s">
        <v>58561</v>
      </c>
      <c r="F11598" s="5" t="s">
        <v>24249</v>
      </c>
      <c r="G11598" s="12" t="s">
        <v>58562</v>
      </c>
      <c r="H11598" s="7" t="s">
        <v>58563</v>
      </c>
      <c r="I11598" s="8" t="str">
        <f>LOWER(SUBSTITUTE(SUBSTITUTE(SUBSTITUTE(SUBSTITUTE(SUBSTITUTE(SUBSTITUTE(SUBSTITUTE(B11598,"S.L.",""),"SL",""),"S.A.",""),"SA","")," ",""),".",""),",",""))&amp;".com"</f>
        <v>elrincondelasierra.com</v>
      </c>
      <c r="J11598" s="5" t="s">
        <v>42</v>
      </c>
      <c r="K11598" s="5" t="s">
        <v>1495</v>
      </c>
    </row>
    <row r="11599">
      <c r="A11599" s="4">
        <v>11202.0</v>
      </c>
      <c r="B11599" s="5" t="s">
        <v>58564</v>
      </c>
      <c r="C11599" s="5" t="s">
        <v>58565</v>
      </c>
      <c r="D11599" s="6" t="s">
        <v>3280</v>
      </c>
      <c r="E11599" s="5" t="s">
        <v>3281</v>
      </c>
      <c r="F11599" s="5" t="s">
        <v>3068</v>
      </c>
      <c r="G11599" s="12" t="s">
        <v>58566</v>
      </c>
      <c r="H11599" s="5" t="s">
        <v>58567</v>
      </c>
      <c r="I11599" s="8" t="s">
        <v>58568</v>
      </c>
      <c r="J11599" s="5" t="s">
        <v>51</v>
      </c>
      <c r="K11599" s="5" t="s">
        <v>233</v>
      </c>
    </row>
    <row r="11600">
      <c r="A11600" s="4">
        <v>11597.0</v>
      </c>
      <c r="B11600" s="5" t="s">
        <v>58569</v>
      </c>
      <c r="C11600" s="5" t="s">
        <v>58570</v>
      </c>
      <c r="D11600" s="6" t="s">
        <v>14074</v>
      </c>
      <c r="E11600" s="5" t="s">
        <v>14075</v>
      </c>
      <c r="F11600" s="5" t="s">
        <v>13460</v>
      </c>
      <c r="G11600" s="12" t="s">
        <v>58571</v>
      </c>
      <c r="H11600" s="5" t="s">
        <v>58572</v>
      </c>
      <c r="I11600" s="8" t="s">
        <v>58573</v>
      </c>
      <c r="J11600" s="5" t="s">
        <v>18</v>
      </c>
      <c r="K11600" s="5" t="s">
        <v>839</v>
      </c>
    </row>
    <row r="11601">
      <c r="A11601" s="4">
        <v>12283.0</v>
      </c>
      <c r="B11601" s="5" t="s">
        <v>58574</v>
      </c>
      <c r="C11601" s="5" t="s">
        <v>58575</v>
      </c>
      <c r="D11601" s="6" t="s">
        <v>58576</v>
      </c>
      <c r="E11601" s="5" t="s">
        <v>11265</v>
      </c>
      <c r="F11601" s="5" t="s">
        <v>10879</v>
      </c>
      <c r="G11601" s="12" t="s">
        <v>58577</v>
      </c>
      <c r="H11601" s="5" t="s">
        <v>58578</v>
      </c>
      <c r="I11601" s="8" t="s">
        <v>58579</v>
      </c>
      <c r="J11601" s="5" t="s">
        <v>18</v>
      </c>
      <c r="K11601" s="5" t="s">
        <v>19</v>
      </c>
    </row>
    <row r="11602">
      <c r="A11602" s="4">
        <v>11650.0</v>
      </c>
      <c r="B11602" s="5" t="s">
        <v>58580</v>
      </c>
      <c r="C11602" s="5" t="s">
        <v>58581</v>
      </c>
      <c r="D11602" s="6" t="s">
        <v>58582</v>
      </c>
      <c r="E11602" s="5" t="s">
        <v>58583</v>
      </c>
      <c r="F11602" s="5" t="s">
        <v>36600</v>
      </c>
      <c r="G11602" s="12" t="s">
        <v>58584</v>
      </c>
      <c r="H11602" s="5" t="s">
        <v>58585</v>
      </c>
      <c r="I11602" s="11" t="s">
        <v>58586</v>
      </c>
      <c r="J11602" s="5" t="s">
        <v>42</v>
      </c>
      <c r="K11602" s="5" t="s">
        <v>74</v>
      </c>
    </row>
    <row r="11603">
      <c r="A11603" s="4">
        <v>11709.0</v>
      </c>
      <c r="B11603" s="5" t="s">
        <v>58587</v>
      </c>
      <c r="C11603" s="5" t="s">
        <v>58588</v>
      </c>
      <c r="D11603" s="6" t="s">
        <v>12171</v>
      </c>
      <c r="E11603" s="5" t="s">
        <v>12172</v>
      </c>
      <c r="F11603" s="5" t="s">
        <v>11485</v>
      </c>
      <c r="G11603" s="12" t="s">
        <v>58589</v>
      </c>
      <c r="H11603" s="4" t="s">
        <v>58590</v>
      </c>
      <c r="I11603" s="11" t="s">
        <v>58591</v>
      </c>
      <c r="J11603" s="5" t="s">
        <v>42</v>
      </c>
      <c r="K11603" s="5" t="s">
        <v>553</v>
      </c>
    </row>
    <row r="11604">
      <c r="A11604" s="4">
        <v>11288.0</v>
      </c>
      <c r="B11604" s="5" t="s">
        <v>58592</v>
      </c>
      <c r="C11604" s="5" t="s">
        <v>58593</v>
      </c>
      <c r="D11604" s="6" t="s">
        <v>58594</v>
      </c>
      <c r="E11604" s="5" t="s">
        <v>58595</v>
      </c>
      <c r="F11604" s="5" t="s">
        <v>48034</v>
      </c>
      <c r="G11604" s="12" t="s">
        <v>58596</v>
      </c>
      <c r="H11604" s="7" t="s">
        <v>58597</v>
      </c>
      <c r="I11604" s="4" t="str">
        <f>LOWER(SUBSTITUTE(SUBSTITUTE(SUBSTITUTE(SUBSTITUTE(SUBSTITUTE(SUBSTITUTE(SUBSTITUTE(B11604,"S.L.",""),"SL",""),"S.A.",""),"SA","")," ",""),".",""),",",""))&amp;".com"</f>
        <v>podapalaciodemanjabálago.com</v>
      </c>
      <c r="J11604" s="5" t="s">
        <v>18</v>
      </c>
      <c r="K11604" s="5" t="s">
        <v>1495</v>
      </c>
    </row>
    <row r="11605">
      <c r="A11605" s="4">
        <v>11260.0</v>
      </c>
      <c r="B11605" s="5" t="s">
        <v>58598</v>
      </c>
      <c r="C11605" s="5" t="s">
        <v>58599</v>
      </c>
      <c r="D11605" s="6" t="s">
        <v>4347</v>
      </c>
      <c r="E11605" s="5" t="s">
        <v>4348</v>
      </c>
      <c r="F11605" s="5" t="s">
        <v>3068</v>
      </c>
      <c r="G11605" s="12" t="s">
        <v>58600</v>
      </c>
      <c r="H11605" s="5" t="s">
        <v>58601</v>
      </c>
      <c r="I11605" s="8" t="s">
        <v>58602</v>
      </c>
      <c r="J11605" s="5" t="s">
        <v>93</v>
      </c>
      <c r="K11605" s="5" t="s">
        <v>233</v>
      </c>
    </row>
    <row r="11606">
      <c r="A11606" s="4">
        <v>11824.0</v>
      </c>
      <c r="B11606" s="5" t="s">
        <v>58603</v>
      </c>
      <c r="C11606" s="5" t="s">
        <v>58604</v>
      </c>
      <c r="D11606" s="6" t="s">
        <v>18402</v>
      </c>
      <c r="E11606" s="5" t="s">
        <v>17489</v>
      </c>
      <c r="F11606" s="5" t="s">
        <v>15938</v>
      </c>
      <c r="G11606" s="12" t="s">
        <v>58605</v>
      </c>
      <c r="H11606" s="5" t="s">
        <v>58606</v>
      </c>
      <c r="I11606" s="8" t="s">
        <v>58607</v>
      </c>
      <c r="J11606" s="5" t="s">
        <v>18</v>
      </c>
      <c r="K11606" s="5" t="s">
        <v>553</v>
      </c>
    </row>
    <row r="11607">
      <c r="A11607" s="4">
        <v>11816.0</v>
      </c>
      <c r="B11607" s="5" t="s">
        <v>58608</v>
      </c>
      <c r="C11607" s="5" t="s">
        <v>58609</v>
      </c>
      <c r="D11607" s="6" t="s">
        <v>16360</v>
      </c>
      <c r="E11607" s="5" t="s">
        <v>16361</v>
      </c>
      <c r="F11607" s="5" t="s">
        <v>15938</v>
      </c>
      <c r="G11607" s="12" t="s">
        <v>58610</v>
      </c>
      <c r="H11607" s="7" t="s">
        <v>58611</v>
      </c>
      <c r="I11607" s="4" t="str">
        <f>LOWER(SUBSTITUTE(SUBSTITUTE(SUBSTITUTE(SUBSTITUTE(SUBSTITUTE(SUBSTITUTE(SUBSTITUTE(B11607,"S.L.",""),"SL",""),"S.A.",""),"SA","")," ",""),".",""),",",""))&amp;".com"</f>
        <v>rotadeca´ncasetes.com</v>
      </c>
      <c r="J11607" s="5" t="s">
        <v>18</v>
      </c>
      <c r="K11607" s="5" t="s">
        <v>553</v>
      </c>
    </row>
    <row r="11608">
      <c r="A11608" s="4">
        <v>11267.0</v>
      </c>
      <c r="B11608" s="5" t="s">
        <v>58612</v>
      </c>
      <c r="C11608" s="5" t="s">
        <v>58613</v>
      </c>
      <c r="D11608" s="6" t="s">
        <v>4290</v>
      </c>
      <c r="E11608" s="5" t="s">
        <v>4271</v>
      </c>
      <c r="F11608" s="5" t="s">
        <v>3068</v>
      </c>
      <c r="G11608" s="12" t="s">
        <v>58614</v>
      </c>
      <c r="H11608" s="5" t="s">
        <v>58615</v>
      </c>
      <c r="I11608" s="8" t="s">
        <v>58616</v>
      </c>
      <c r="J11608" s="5" t="s">
        <v>42</v>
      </c>
      <c r="K11608" s="5" t="s">
        <v>260</v>
      </c>
    </row>
    <row r="11609">
      <c r="A11609" s="4">
        <v>11349.0</v>
      </c>
      <c r="B11609" s="5" t="s">
        <v>58617</v>
      </c>
      <c r="C11609" s="5" t="s">
        <v>58618</v>
      </c>
      <c r="D11609" s="6" t="s">
        <v>43060</v>
      </c>
      <c r="E11609" s="5" t="s">
        <v>29573</v>
      </c>
      <c r="F11609" s="5" t="s">
        <v>29573</v>
      </c>
      <c r="G11609" s="12" t="s">
        <v>58619</v>
      </c>
      <c r="H11609" s="5" t="s">
        <v>58620</v>
      </c>
      <c r="I11609" s="8" t="s">
        <v>58621</v>
      </c>
      <c r="J11609" s="5" t="s">
        <v>93</v>
      </c>
      <c r="K11609" s="5" t="s">
        <v>839</v>
      </c>
    </row>
    <row r="11610">
      <c r="A11610" s="4">
        <v>11593.0</v>
      </c>
      <c r="B11610" s="5" t="s">
        <v>58622</v>
      </c>
      <c r="C11610" s="5" t="s">
        <v>58623</v>
      </c>
      <c r="D11610" s="6" t="s">
        <v>14313</v>
      </c>
      <c r="E11610" s="5" t="s">
        <v>14314</v>
      </c>
      <c r="F11610" s="5" t="s">
        <v>13460</v>
      </c>
      <c r="G11610" s="12" t="s">
        <v>58624</v>
      </c>
      <c r="H11610" s="5" t="s">
        <v>58625</v>
      </c>
      <c r="I11610" s="8" t="s">
        <v>58626</v>
      </c>
      <c r="J11610" s="5" t="s">
        <v>93</v>
      </c>
      <c r="K11610" s="5" t="s">
        <v>66</v>
      </c>
    </row>
    <row r="11611">
      <c r="A11611" s="4">
        <v>11101.0</v>
      </c>
      <c r="B11611" s="5" t="s">
        <v>58627</v>
      </c>
      <c r="C11611" s="5" t="s">
        <v>58628</v>
      </c>
      <c r="D11611" s="6" t="s">
        <v>23366</v>
      </c>
      <c r="E11611" s="5" t="s">
        <v>23367</v>
      </c>
      <c r="F11611" s="5" t="s">
        <v>23192</v>
      </c>
      <c r="G11611" s="12" t="s">
        <v>58629</v>
      </c>
      <c r="H11611" s="5" t="s">
        <v>58630</v>
      </c>
      <c r="I11611" s="11" t="s">
        <v>58631</v>
      </c>
      <c r="J11611" s="5" t="s">
        <v>108</v>
      </c>
      <c r="K11611" s="5" t="s">
        <v>260</v>
      </c>
    </row>
    <row r="11612">
      <c r="A11612" s="4">
        <v>11371.0</v>
      </c>
      <c r="B11612" s="5" t="s">
        <v>58632</v>
      </c>
      <c r="C11612" s="5" t="s">
        <v>58633</v>
      </c>
      <c r="D11612" s="6" t="s">
        <v>43319</v>
      </c>
      <c r="E11612" s="5" t="s">
        <v>43320</v>
      </c>
      <c r="F11612" s="5" t="s">
        <v>29573</v>
      </c>
      <c r="G11612" s="12" t="s">
        <v>58634</v>
      </c>
      <c r="H11612" s="4" t="s">
        <v>58635</v>
      </c>
      <c r="I11612" s="8" t="s">
        <v>58636</v>
      </c>
      <c r="J11612" s="5" t="s">
        <v>42</v>
      </c>
      <c r="K11612" s="4" t="s">
        <v>42</v>
      </c>
    </row>
    <row r="11613">
      <c r="A11613" s="4">
        <v>11822.0</v>
      </c>
      <c r="B11613" s="5" t="s">
        <v>58637</v>
      </c>
      <c r="C11613" s="5" t="s">
        <v>58638</v>
      </c>
      <c r="D11613" s="6" t="s">
        <v>18402</v>
      </c>
      <c r="E11613" s="5" t="s">
        <v>17489</v>
      </c>
      <c r="F11613" s="5" t="s">
        <v>15938</v>
      </c>
      <c r="G11613" s="12" t="s">
        <v>58639</v>
      </c>
      <c r="H11613" s="7" t="s">
        <v>58640</v>
      </c>
      <c r="I11613" s="11" t="s">
        <v>58641</v>
      </c>
      <c r="J11613" s="5" t="s">
        <v>108</v>
      </c>
      <c r="K11613" s="4" t="s">
        <v>42</v>
      </c>
    </row>
    <row r="11614">
      <c r="A11614" s="4">
        <v>12081.0</v>
      </c>
      <c r="B11614" s="5" t="s">
        <v>58642</v>
      </c>
      <c r="C11614" s="5" t="s">
        <v>58643</v>
      </c>
      <c r="D11614" s="6" t="s">
        <v>34334</v>
      </c>
      <c r="E11614" s="5" t="s">
        <v>33520</v>
      </c>
      <c r="F11614" s="5" t="s">
        <v>7797</v>
      </c>
      <c r="G11614" s="12" t="s">
        <v>58644</v>
      </c>
      <c r="H11614" s="5" t="s">
        <v>58645</v>
      </c>
      <c r="I11614" s="8" t="s">
        <v>58646</v>
      </c>
      <c r="J11614" s="5" t="s">
        <v>93</v>
      </c>
      <c r="K11614" s="5" t="s">
        <v>6696</v>
      </c>
    </row>
    <row r="11615">
      <c r="A11615" s="4">
        <v>11295.0</v>
      </c>
      <c r="B11615" s="5" t="s">
        <v>58647</v>
      </c>
      <c r="C11615" s="5" t="s">
        <v>58648</v>
      </c>
      <c r="D11615" s="6" t="s">
        <v>58649</v>
      </c>
      <c r="E11615" s="5" t="s">
        <v>58650</v>
      </c>
      <c r="F11615" s="5" t="s">
        <v>48034</v>
      </c>
      <c r="G11615" s="12" t="s">
        <v>58651</v>
      </c>
      <c r="H11615" s="7" t="s">
        <v>58652</v>
      </c>
      <c r="I11615" s="8" t="str">
        <f>LOWER(SUBSTITUTE(SUBSTITUTE(SUBSTITUTE(SUBSTITUTE(SUBSTITUTE(SUBSTITUTE(SUBSTITUTE(B11615,"S.L.",""),"SL",""),"S.A.",""),"SA","")," ",""),".",""),",",""))&amp;".com"</f>
        <v>hotelduquedegredos.com</v>
      </c>
      <c r="J11615" s="5" t="s">
        <v>42</v>
      </c>
      <c r="K11615" s="5" t="s">
        <v>308</v>
      </c>
    </row>
    <row r="11616">
      <c r="A11616" s="4">
        <v>12300.0</v>
      </c>
      <c r="B11616" s="5" t="s">
        <v>58653</v>
      </c>
      <c r="C11616" s="5" t="s">
        <v>58654</v>
      </c>
      <c r="D11616" s="6" t="s">
        <v>9549</v>
      </c>
      <c r="E11616" s="5" t="s">
        <v>9550</v>
      </c>
      <c r="F11616" s="5" t="s">
        <v>9418</v>
      </c>
      <c r="G11616" s="12" t="s">
        <v>58655</v>
      </c>
      <c r="H11616" s="5" t="s">
        <v>58656</v>
      </c>
      <c r="I11616" s="8" t="s">
        <v>58657</v>
      </c>
      <c r="J11616" s="5" t="s">
        <v>18</v>
      </c>
      <c r="K11616" s="5" t="s">
        <v>308</v>
      </c>
    </row>
    <row r="11617">
      <c r="A11617" s="4">
        <v>11505.0</v>
      </c>
      <c r="B11617" s="5" t="s">
        <v>58658</v>
      </c>
      <c r="C11617" s="5" t="s">
        <v>58659</v>
      </c>
      <c r="D11617" s="6" t="s">
        <v>40010</v>
      </c>
      <c r="E11617" s="5" t="s">
        <v>40011</v>
      </c>
      <c r="F11617" s="5" t="s">
        <v>39946</v>
      </c>
      <c r="G11617" s="12" t="s">
        <v>58660</v>
      </c>
      <c r="H11617" s="7" t="s">
        <v>58661</v>
      </c>
      <c r="I11617" s="11" t="s">
        <v>58662</v>
      </c>
      <c r="J11617" s="5" t="s">
        <v>108</v>
      </c>
      <c r="K11617" s="5" t="s">
        <v>66</v>
      </c>
    </row>
    <row r="11618">
      <c r="A11618" s="4">
        <v>12007.0</v>
      </c>
      <c r="B11618" s="5" t="s">
        <v>58663</v>
      </c>
      <c r="C11618" s="5" t="s">
        <v>58664</v>
      </c>
      <c r="D11618" s="6" t="s">
        <v>53043</v>
      </c>
      <c r="E11618" s="5" t="s">
        <v>53044</v>
      </c>
      <c r="F11618" s="5" t="s">
        <v>24249</v>
      </c>
      <c r="G11618" s="12" t="s">
        <v>58665</v>
      </c>
      <c r="H11618" s="5" t="s">
        <v>58666</v>
      </c>
      <c r="I11618" s="8" t="s">
        <v>58667</v>
      </c>
      <c r="J11618" s="5" t="s">
        <v>18</v>
      </c>
      <c r="K11618" s="5" t="s">
        <v>553</v>
      </c>
    </row>
    <row r="11619">
      <c r="A11619" s="4">
        <v>11813.0</v>
      </c>
      <c r="B11619" s="5" t="s">
        <v>58668</v>
      </c>
      <c r="C11619" s="5" t="s">
        <v>58669</v>
      </c>
      <c r="D11619" s="6" t="s">
        <v>16372</v>
      </c>
      <c r="E11619" s="5" t="s">
        <v>16361</v>
      </c>
      <c r="F11619" s="5" t="s">
        <v>15938</v>
      </c>
      <c r="G11619" s="32" t="s">
        <v>58670</v>
      </c>
      <c r="H11619" s="5" t="s">
        <v>58671</v>
      </c>
      <c r="I11619" s="8" t="s">
        <v>58672</v>
      </c>
      <c r="J11619" s="5" t="s">
        <v>93</v>
      </c>
      <c r="K11619" s="5" t="s">
        <v>839</v>
      </c>
    </row>
    <row r="11620">
      <c r="A11620" s="4">
        <v>12331.0</v>
      </c>
      <c r="B11620" s="5" t="s">
        <v>58673</v>
      </c>
      <c r="C11620" s="5" t="s">
        <v>58674</v>
      </c>
      <c r="D11620" s="6" t="s">
        <v>9294</v>
      </c>
      <c r="E11620" s="5" t="s">
        <v>9295</v>
      </c>
      <c r="F11620" s="5" t="s">
        <v>8926</v>
      </c>
      <c r="G11620" s="12" t="s">
        <v>58675</v>
      </c>
      <c r="H11620" s="5" t="s">
        <v>58676</v>
      </c>
      <c r="I11620" s="8" t="str">
        <f>LOWER(SUBSTITUTE(SUBSTITUTE(SUBSTITUTE(SUBSTITUTE(SUBSTITUTE(SUBSTITUTE(SUBSTITUTE(B11620,"S.L.",""),"SL",""),"S.A.",""),"SA","")," ",""),".",""),",",""))&amp;".com"</f>
        <v>carurallaontina.com</v>
      </c>
      <c r="J11620" s="5" t="s">
        <v>18</v>
      </c>
      <c r="K11620" s="4" t="s">
        <v>42</v>
      </c>
    </row>
    <row r="11621">
      <c r="A11621" s="4">
        <v>11624.0</v>
      </c>
      <c r="B11621" s="5" t="s">
        <v>58677</v>
      </c>
      <c r="C11621" s="5" t="s">
        <v>58678</v>
      </c>
      <c r="D11621" s="6" t="s">
        <v>13649</v>
      </c>
      <c r="E11621" s="5" t="s">
        <v>13650</v>
      </c>
      <c r="F11621" s="5" t="s">
        <v>13460</v>
      </c>
      <c r="G11621" s="12" t="s">
        <v>58679</v>
      </c>
      <c r="H11621" s="5" t="s">
        <v>58680</v>
      </c>
      <c r="I11621" s="8" t="s">
        <v>58681</v>
      </c>
      <c r="J11621" s="5" t="s">
        <v>108</v>
      </c>
      <c r="K11621" s="5" t="s">
        <v>152</v>
      </c>
    </row>
    <row r="11622">
      <c r="A11622" s="4">
        <v>11390.0</v>
      </c>
      <c r="B11622" s="5" t="s">
        <v>58682</v>
      </c>
      <c r="C11622" s="5" t="s">
        <v>58683</v>
      </c>
      <c r="D11622" s="6" t="s">
        <v>38354</v>
      </c>
      <c r="E11622" s="5" t="s">
        <v>38355</v>
      </c>
      <c r="F11622" s="5" t="s">
        <v>38307</v>
      </c>
      <c r="G11622" s="12" t="s">
        <v>58684</v>
      </c>
      <c r="H11622" s="5" t="s">
        <v>58685</v>
      </c>
      <c r="I11622" s="8" t="s">
        <v>58686</v>
      </c>
      <c r="J11622" s="5" t="s">
        <v>108</v>
      </c>
      <c r="K11622" s="5" t="s">
        <v>1495</v>
      </c>
    </row>
    <row r="11623">
      <c r="A11623" s="4">
        <v>11543.0</v>
      </c>
      <c r="B11623" s="5" t="s">
        <v>58687</v>
      </c>
      <c r="C11623" s="5" t="s">
        <v>58688</v>
      </c>
      <c r="D11623" s="6" t="s">
        <v>58689</v>
      </c>
      <c r="E11623" s="5" t="s">
        <v>58690</v>
      </c>
      <c r="F11623" s="5" t="s">
        <v>48594</v>
      </c>
      <c r="G11623" s="12" t="s">
        <v>58691</v>
      </c>
      <c r="H11623" s="5" t="s">
        <v>58692</v>
      </c>
      <c r="I11623" s="8" t="s">
        <v>58693</v>
      </c>
      <c r="J11623" s="5" t="s">
        <v>93</v>
      </c>
      <c r="K11623" s="5" t="s">
        <v>553</v>
      </c>
    </row>
    <row r="11624">
      <c r="A11624" s="4">
        <v>11332.0</v>
      </c>
      <c r="B11624" s="5" t="s">
        <v>58694</v>
      </c>
      <c r="C11624" s="5" t="s">
        <v>58695</v>
      </c>
      <c r="D11624" s="6" t="s">
        <v>29572</v>
      </c>
      <c r="E11624" s="5" t="s">
        <v>29573</v>
      </c>
      <c r="F11624" s="5" t="s">
        <v>29573</v>
      </c>
      <c r="G11624" s="12" t="s">
        <v>58696</v>
      </c>
      <c r="H11624" s="4" t="s">
        <v>58697</v>
      </c>
      <c r="I11624" s="8" t="s">
        <v>58698</v>
      </c>
      <c r="J11624" s="5" t="s">
        <v>51</v>
      </c>
      <c r="K11624" s="4" t="s">
        <v>42</v>
      </c>
    </row>
    <row r="11625">
      <c r="A11625" s="4">
        <v>12336.0</v>
      </c>
      <c r="B11625" s="5" t="s">
        <v>58699</v>
      </c>
      <c r="C11625" s="5" t="s">
        <v>58700</v>
      </c>
      <c r="D11625" s="6" t="s">
        <v>9313</v>
      </c>
      <c r="E11625" s="5" t="s">
        <v>8926</v>
      </c>
      <c r="F11625" s="5" t="s">
        <v>8926</v>
      </c>
      <c r="G11625" s="12" t="s">
        <v>58701</v>
      </c>
      <c r="H11625" s="5" t="s">
        <v>58702</v>
      </c>
      <c r="I11625" s="8" t="str">
        <f t="shared" ref="I11625:I11626" si="150">LOWER(SUBSTITUTE(SUBSTITUTE(SUBSTITUTE(SUBSTITUTE(SUBSTITUTE(SUBSTITUTE(SUBSTITUTE(B11625,"S.L.",""),"SL",""),"S.A.",""),"SA","")," ",""),".",""),",",""))&amp;".com"</f>
        <v>estudioslosarcos.com</v>
      </c>
      <c r="J11625" s="5" t="s">
        <v>232</v>
      </c>
      <c r="K11625" s="4" t="s">
        <v>42</v>
      </c>
    </row>
    <row r="11626">
      <c r="A11626" s="4">
        <v>11447.0</v>
      </c>
      <c r="B11626" s="5" t="s">
        <v>10915</v>
      </c>
      <c r="C11626" s="5" t="s">
        <v>58703</v>
      </c>
      <c r="D11626" s="6" t="s">
        <v>30481</v>
      </c>
      <c r="E11626" s="5" t="s">
        <v>30470</v>
      </c>
      <c r="F11626" s="5" t="s">
        <v>30226</v>
      </c>
      <c r="G11626" s="12" t="s">
        <v>58704</v>
      </c>
      <c r="H11626" s="7" t="s">
        <v>58705</v>
      </c>
      <c r="I11626" s="8" t="str">
        <f t="shared" si="150"/>
        <v>elpatio.com</v>
      </c>
      <c r="J11626" s="5" t="s">
        <v>108</v>
      </c>
      <c r="K11626" s="5" t="s">
        <v>1495</v>
      </c>
    </row>
    <row r="11627">
      <c r="A11627" s="4">
        <v>11087.0</v>
      </c>
      <c r="B11627" s="5" t="s">
        <v>58706</v>
      </c>
      <c r="C11627" s="5" t="s">
        <v>58707</v>
      </c>
      <c r="D11627" s="6" t="s">
        <v>58708</v>
      </c>
      <c r="E11627" s="5" t="s">
        <v>7026</v>
      </c>
      <c r="F11627" s="5" t="s">
        <v>7012</v>
      </c>
      <c r="G11627" s="12" t="s">
        <v>58709</v>
      </c>
      <c r="H11627" s="4" t="s">
        <v>58710</v>
      </c>
      <c r="I11627" s="8" t="s">
        <v>58711</v>
      </c>
      <c r="J11627" s="5" t="s">
        <v>51</v>
      </c>
      <c r="K11627" s="4" t="s">
        <v>42</v>
      </c>
    </row>
    <row r="11628">
      <c r="A11628" s="4">
        <v>12088.0</v>
      </c>
      <c r="B11628" s="5" t="s">
        <v>58712</v>
      </c>
      <c r="C11628" s="5" t="s">
        <v>58713</v>
      </c>
      <c r="D11628" s="6" t="s">
        <v>33688</v>
      </c>
      <c r="E11628" s="5" t="s">
        <v>33689</v>
      </c>
      <c r="F11628" s="5" t="s">
        <v>7797</v>
      </c>
      <c r="G11628" s="12" t="s">
        <v>58714</v>
      </c>
      <c r="H11628" s="5" t="s">
        <v>58715</v>
      </c>
      <c r="I11628" s="8" t="s">
        <v>58716</v>
      </c>
      <c r="J11628" s="5" t="s">
        <v>93</v>
      </c>
      <c r="K11628" s="5" t="s">
        <v>152</v>
      </c>
    </row>
    <row r="11629">
      <c r="A11629" s="4">
        <v>11882.0</v>
      </c>
      <c r="B11629" s="5" t="s">
        <v>58717</v>
      </c>
      <c r="C11629" s="5" t="s">
        <v>58718</v>
      </c>
      <c r="D11629" s="6" t="s">
        <v>47851</v>
      </c>
      <c r="E11629" s="5" t="s">
        <v>45922</v>
      </c>
      <c r="F11629" s="5" t="s">
        <v>3120</v>
      </c>
      <c r="G11629" s="12" t="s">
        <v>58719</v>
      </c>
      <c r="H11629" s="5" t="s">
        <v>58720</v>
      </c>
      <c r="I11629" s="8" t="str">
        <f>LOWER(SUBSTITUTE(SUBSTITUTE(SUBSTITUTE(SUBSTITUTE(SUBSTITUTE(SUBSTITUTE(SUBSTITUTE(B11629,"S.L.",""),"SL",""),"S.A.",""),"SA","")," ",""),".",""),",",""))&amp;".com"</f>
        <v>paradisefarmlobre.com</v>
      </c>
      <c r="J11629" s="5" t="s">
        <v>18</v>
      </c>
      <c r="K11629" s="4" t="s">
        <v>42</v>
      </c>
    </row>
    <row r="11630">
      <c r="A11630" s="4">
        <v>11081.0</v>
      </c>
      <c r="B11630" s="5" t="s">
        <v>58721</v>
      </c>
      <c r="C11630" s="5" t="s">
        <v>58722</v>
      </c>
      <c r="D11630" s="6" t="s">
        <v>58723</v>
      </c>
      <c r="E11630" s="5" t="s">
        <v>7473</v>
      </c>
      <c r="F11630" s="5" t="s">
        <v>7012</v>
      </c>
      <c r="G11630" s="12" t="s">
        <v>58724</v>
      </c>
      <c r="H11630" s="5" t="s">
        <v>58725</v>
      </c>
      <c r="I11630" s="8" t="s">
        <v>58726</v>
      </c>
      <c r="J11630" s="5" t="s">
        <v>93</v>
      </c>
      <c r="K11630" s="4" t="s">
        <v>42</v>
      </c>
    </row>
    <row r="11631">
      <c r="A11631" s="4">
        <v>11726.0</v>
      </c>
      <c r="B11631" s="5" t="s">
        <v>58727</v>
      </c>
      <c r="C11631" s="5" t="s">
        <v>58728</v>
      </c>
      <c r="D11631" s="6" t="s">
        <v>16498</v>
      </c>
      <c r="E11631" s="5" t="s">
        <v>16499</v>
      </c>
      <c r="F11631" s="5" t="s">
        <v>15938</v>
      </c>
      <c r="G11631" s="12" t="s">
        <v>58729</v>
      </c>
      <c r="H11631" s="5" t="s">
        <v>58730</v>
      </c>
      <c r="I11631" s="8" t="s">
        <v>58731</v>
      </c>
      <c r="J11631" s="5" t="s">
        <v>42</v>
      </c>
      <c r="K11631" s="5" t="s">
        <v>679</v>
      </c>
    </row>
    <row r="11632">
      <c r="A11632" s="4">
        <v>12055.0</v>
      </c>
      <c r="B11632" s="5" t="s">
        <v>58732</v>
      </c>
      <c r="C11632" s="5" t="s">
        <v>58733</v>
      </c>
      <c r="D11632" s="6" t="s">
        <v>35093</v>
      </c>
      <c r="E11632" s="5" t="s">
        <v>7797</v>
      </c>
      <c r="F11632" s="5" t="s">
        <v>7797</v>
      </c>
      <c r="G11632" s="12" t="s">
        <v>58734</v>
      </c>
      <c r="H11632" s="5" t="s">
        <v>58735</v>
      </c>
      <c r="I11632" s="8" t="s">
        <v>58736</v>
      </c>
      <c r="J11632" s="5" t="s">
        <v>42</v>
      </c>
      <c r="K11632" s="5" t="s">
        <v>921</v>
      </c>
    </row>
    <row r="11633">
      <c r="A11633" s="4">
        <v>11720.0</v>
      </c>
      <c r="B11633" s="5" t="s">
        <v>58737</v>
      </c>
      <c r="C11633" s="5" t="s">
        <v>58738</v>
      </c>
      <c r="D11633" s="6" t="s">
        <v>18004</v>
      </c>
      <c r="E11633" s="5" t="s">
        <v>15964</v>
      </c>
      <c r="F11633" s="5" t="s">
        <v>15938</v>
      </c>
      <c r="G11633" s="12" t="s">
        <v>58739</v>
      </c>
      <c r="H11633" s="5" t="s">
        <v>58740</v>
      </c>
      <c r="I11633" s="8" t="s">
        <v>58741</v>
      </c>
      <c r="J11633" s="5" t="s">
        <v>108</v>
      </c>
      <c r="K11633" s="5" t="s">
        <v>233</v>
      </c>
    </row>
    <row r="11634">
      <c r="A11634" s="4">
        <v>11788.0</v>
      </c>
      <c r="B11634" s="5" t="s">
        <v>58742</v>
      </c>
      <c r="C11634" s="5" t="s">
        <v>58743</v>
      </c>
      <c r="D11634" s="6" t="s">
        <v>20801</v>
      </c>
      <c r="E11634" s="5" t="s">
        <v>20802</v>
      </c>
      <c r="F11634" s="5" t="s">
        <v>15938</v>
      </c>
      <c r="G11634" s="12" t="s">
        <v>58744</v>
      </c>
      <c r="H11634" s="5" t="s">
        <v>58745</v>
      </c>
      <c r="I11634" s="8" t="s">
        <v>58746</v>
      </c>
      <c r="J11634" s="5" t="s">
        <v>93</v>
      </c>
      <c r="K11634" s="4" t="s">
        <v>42</v>
      </c>
    </row>
    <row r="11635">
      <c r="A11635" s="4">
        <v>11782.0</v>
      </c>
      <c r="B11635" s="5" t="s">
        <v>58747</v>
      </c>
      <c r="C11635" s="5" t="s">
        <v>58748</v>
      </c>
      <c r="D11635" s="6" t="s">
        <v>17203</v>
      </c>
      <c r="E11635" s="5" t="s">
        <v>15985</v>
      </c>
      <c r="F11635" s="5" t="s">
        <v>15938</v>
      </c>
      <c r="G11635" s="12" t="s">
        <v>58749</v>
      </c>
      <c r="H11635" s="5" t="s">
        <v>58750</v>
      </c>
      <c r="I11635" s="8" t="s">
        <v>58751</v>
      </c>
      <c r="J11635" s="5" t="s">
        <v>18</v>
      </c>
      <c r="K11635" s="4" t="s">
        <v>42</v>
      </c>
    </row>
    <row r="11636">
      <c r="A11636" s="4">
        <v>11439.0</v>
      </c>
      <c r="B11636" s="5" t="s">
        <v>58752</v>
      </c>
      <c r="C11636" s="5" t="s">
        <v>58753</v>
      </c>
      <c r="D11636" s="6" t="s">
        <v>58754</v>
      </c>
      <c r="E11636" s="5" t="s">
        <v>58755</v>
      </c>
      <c r="F11636" s="5" t="s">
        <v>47929</v>
      </c>
      <c r="G11636" s="12" t="s">
        <v>58756</v>
      </c>
      <c r="H11636" s="5" t="s">
        <v>58757</v>
      </c>
      <c r="I11636" s="8" t="s">
        <v>58758</v>
      </c>
      <c r="J11636" s="5" t="s">
        <v>93</v>
      </c>
      <c r="K11636" s="4" t="s">
        <v>42</v>
      </c>
    </row>
    <row r="11637">
      <c r="A11637" s="4">
        <v>12284.0</v>
      </c>
      <c r="B11637" s="5" t="s">
        <v>58759</v>
      </c>
      <c r="C11637" s="5" t="s">
        <v>58760</v>
      </c>
      <c r="D11637" s="6" t="s">
        <v>11236</v>
      </c>
      <c r="E11637" s="5" t="s">
        <v>11237</v>
      </c>
      <c r="F11637" s="5" t="s">
        <v>10879</v>
      </c>
      <c r="G11637" s="12" t="s">
        <v>58761</v>
      </c>
      <c r="H11637" s="5" t="s">
        <v>58762</v>
      </c>
      <c r="I11637" s="8" t="s">
        <v>58763</v>
      </c>
      <c r="J11637" s="5" t="s">
        <v>51</v>
      </c>
      <c r="K11637" s="4" t="s">
        <v>42</v>
      </c>
    </row>
    <row r="11638">
      <c r="A11638" s="4">
        <v>12145.0</v>
      </c>
      <c r="B11638" s="5" t="s">
        <v>58764</v>
      </c>
      <c r="C11638" s="5" t="s">
        <v>58765</v>
      </c>
      <c r="D11638" s="6" t="s">
        <v>58766</v>
      </c>
      <c r="E11638" s="5" t="s">
        <v>58767</v>
      </c>
      <c r="F11638" s="5" t="s">
        <v>1350</v>
      </c>
      <c r="G11638" s="12" t="s">
        <v>58768</v>
      </c>
      <c r="H11638" s="12" t="s">
        <v>58769</v>
      </c>
      <c r="I11638" s="11" t="s">
        <v>58770</v>
      </c>
      <c r="J11638" s="5" t="s">
        <v>93</v>
      </c>
      <c r="K11638" s="4" t="s">
        <v>42</v>
      </c>
    </row>
    <row r="11639">
      <c r="A11639" s="4">
        <v>11232.0</v>
      </c>
      <c r="B11639" s="5" t="s">
        <v>58771</v>
      </c>
      <c r="C11639" s="5" t="s">
        <v>58772</v>
      </c>
      <c r="D11639" s="6" t="s">
        <v>5049</v>
      </c>
      <c r="E11639" s="5" t="s">
        <v>3250</v>
      </c>
      <c r="F11639" s="5" t="s">
        <v>3068</v>
      </c>
      <c r="G11639" s="12" t="s">
        <v>58773</v>
      </c>
      <c r="H11639" s="4" t="s">
        <v>58774</v>
      </c>
      <c r="I11639" s="11" t="s">
        <v>58775</v>
      </c>
      <c r="J11639" s="5" t="s">
        <v>42</v>
      </c>
      <c r="K11639" s="4" t="s">
        <v>42</v>
      </c>
    </row>
    <row r="11640">
      <c r="A11640" s="4">
        <v>11241.0</v>
      </c>
      <c r="B11640" s="5" t="s">
        <v>58776</v>
      </c>
      <c r="C11640" s="5" t="s">
        <v>58777</v>
      </c>
      <c r="D11640" s="6" t="s">
        <v>3125</v>
      </c>
      <c r="E11640" s="5" t="s">
        <v>3126</v>
      </c>
      <c r="F11640" s="5" t="s">
        <v>3068</v>
      </c>
      <c r="G11640" s="12" t="s">
        <v>58778</v>
      </c>
      <c r="H11640" s="5" t="s">
        <v>58779</v>
      </c>
      <c r="I11640" s="8" t="s">
        <v>58780</v>
      </c>
      <c r="J11640" s="5" t="s">
        <v>42</v>
      </c>
      <c r="K11640" s="5" t="s">
        <v>152</v>
      </c>
    </row>
    <row r="11641">
      <c r="A11641" s="4">
        <v>2.0</v>
      </c>
      <c r="B11641" s="5" t="s">
        <v>58781</v>
      </c>
      <c r="C11641" s="5" t="s">
        <v>58782</v>
      </c>
      <c r="D11641" s="6" t="s">
        <v>58783</v>
      </c>
      <c r="E11641" s="5" t="s">
        <v>58784</v>
      </c>
      <c r="F11641" s="5" t="s">
        <v>47929</v>
      </c>
      <c r="G11641" s="6" t="s">
        <v>58785</v>
      </c>
      <c r="H11641" s="5" t="s">
        <v>58786</v>
      </c>
      <c r="I11641" s="8" t="s">
        <v>58787</v>
      </c>
      <c r="J11641" s="5" t="s">
        <v>18</v>
      </c>
      <c r="K11641" s="5" t="s">
        <v>308</v>
      </c>
    </row>
    <row r="11642">
      <c r="A11642" s="4">
        <v>1.0</v>
      </c>
      <c r="B11642" s="5" t="s">
        <v>58788</v>
      </c>
      <c r="C11642" s="5" t="s">
        <v>58789</v>
      </c>
      <c r="D11642" s="6" t="s">
        <v>23673</v>
      </c>
      <c r="E11642" s="5" t="s">
        <v>23674</v>
      </c>
      <c r="F11642" s="5" t="s">
        <v>22149</v>
      </c>
      <c r="G11642" s="6" t="s">
        <v>58790</v>
      </c>
      <c r="H11642" s="5" t="s">
        <v>58791</v>
      </c>
      <c r="I11642" s="8" t="s">
        <v>58792</v>
      </c>
      <c r="J11642" s="5" t="s">
        <v>51</v>
      </c>
      <c r="K11642" s="4" t="s">
        <v>42</v>
      </c>
    </row>
    <row r="11643">
      <c r="A11643" s="4">
        <v>12077.0</v>
      </c>
      <c r="B11643" s="5" t="s">
        <v>58793</v>
      </c>
      <c r="C11643" s="5" t="s">
        <v>58794</v>
      </c>
      <c r="D11643" s="6" t="s">
        <v>33793</v>
      </c>
      <c r="E11643" s="5" t="s">
        <v>15575</v>
      </c>
      <c r="F11643" s="5" t="s">
        <v>7797</v>
      </c>
      <c r="G11643" s="12" t="s">
        <v>58795</v>
      </c>
      <c r="H11643" s="5" t="s">
        <v>58796</v>
      </c>
      <c r="I11643" s="11" t="s">
        <v>58797</v>
      </c>
      <c r="J11643" s="5" t="s">
        <v>42</v>
      </c>
      <c r="K11643" s="5" t="s">
        <v>1495</v>
      </c>
    </row>
    <row r="11644">
      <c r="A11644" s="4">
        <v>12067.0</v>
      </c>
      <c r="B11644" s="5" t="s">
        <v>58798</v>
      </c>
      <c r="C11644" s="5" t="s">
        <v>58799</v>
      </c>
      <c r="D11644" s="6" t="s">
        <v>33506</v>
      </c>
      <c r="E11644" s="5" t="s">
        <v>15575</v>
      </c>
      <c r="F11644" s="5" t="s">
        <v>7797</v>
      </c>
      <c r="G11644" s="33" t="s">
        <v>58800</v>
      </c>
      <c r="H11644" s="5" t="s">
        <v>58801</v>
      </c>
      <c r="I11644" s="8" t="s">
        <v>58802</v>
      </c>
      <c r="J11644" s="5" t="s">
        <v>108</v>
      </c>
      <c r="K11644" s="5" t="s">
        <v>679</v>
      </c>
    </row>
    <row r="11645">
      <c r="A11645" s="4">
        <v>11741.0</v>
      </c>
      <c r="B11645" s="5" t="s">
        <v>58803</v>
      </c>
      <c r="C11645" s="5" t="s">
        <v>58804</v>
      </c>
      <c r="D11645" s="6" t="s">
        <v>17121</v>
      </c>
      <c r="E11645" s="5" t="s">
        <v>17122</v>
      </c>
      <c r="F11645" s="5" t="s">
        <v>15938</v>
      </c>
      <c r="G11645" s="12" t="s">
        <v>23650</v>
      </c>
      <c r="H11645" s="5" t="s">
        <v>58805</v>
      </c>
      <c r="I11645" s="8" t="str">
        <f>LOWER(SUBSTITUTE(SUBSTITUTE(SUBSTITUTE(SUBSTITUTE(SUBSTITUTE(SUBSTITUTE(SUBSTITUTE(B11645,"S.L.",""),"SL",""),"S.A.",""),"SA","")," ",""),".",""),",",""))&amp;".com"</f>
        <v>105suites.com</v>
      </c>
      <c r="J11645" s="5" t="s">
        <v>93</v>
      </c>
      <c r="K11645" s="4" t="s">
        <v>42</v>
      </c>
    </row>
    <row r="11646">
      <c r="A11646" s="4">
        <v>11326.0</v>
      </c>
      <c r="B11646" s="5" t="s">
        <v>58806</v>
      </c>
      <c r="C11646" s="5" t="s">
        <v>58807</v>
      </c>
      <c r="D11646" s="6" t="s">
        <v>43580</v>
      </c>
      <c r="E11646" s="5" t="s">
        <v>29573</v>
      </c>
      <c r="F11646" s="5" t="s">
        <v>29573</v>
      </c>
      <c r="G11646" s="12" t="s">
        <v>23650</v>
      </c>
      <c r="H11646" s="5" t="s">
        <v>58808</v>
      </c>
      <c r="I11646" s="9" t="s">
        <v>58809</v>
      </c>
      <c r="J11646" s="5" t="s">
        <v>18</v>
      </c>
      <c r="K11646" s="4" t="s">
        <v>42</v>
      </c>
    </row>
    <row r="11647">
      <c r="A11647" s="4">
        <v>11211.0</v>
      </c>
      <c r="B11647" s="5" t="s">
        <v>58810</v>
      </c>
      <c r="C11647" s="5" t="s">
        <v>58811</v>
      </c>
      <c r="D11647" s="6" t="s">
        <v>58812</v>
      </c>
      <c r="E11647" s="5" t="s">
        <v>3559</v>
      </c>
      <c r="F11647" s="5" t="s">
        <v>3068</v>
      </c>
      <c r="G11647" s="12" t="s">
        <v>23650</v>
      </c>
      <c r="H11647" s="5" t="s">
        <v>58813</v>
      </c>
      <c r="I11647" s="9" t="s">
        <v>58814</v>
      </c>
      <c r="J11647" s="5" t="s">
        <v>232</v>
      </c>
      <c r="K11647" s="5" t="s">
        <v>66</v>
      </c>
    </row>
    <row r="11648">
      <c r="A11648" s="4">
        <v>11479.0</v>
      </c>
      <c r="B11648" s="5" t="s">
        <v>53030</v>
      </c>
      <c r="C11648" s="5" t="s">
        <v>58815</v>
      </c>
      <c r="D11648" s="6" t="s">
        <v>31545</v>
      </c>
      <c r="E11648" s="5" t="s">
        <v>31546</v>
      </c>
      <c r="F11648" s="5" t="s">
        <v>30226</v>
      </c>
      <c r="G11648" s="12" t="s">
        <v>23650</v>
      </c>
      <c r="H11648" s="5" t="s">
        <v>58816</v>
      </c>
      <c r="I11648" s="9" t="s">
        <v>58817</v>
      </c>
      <c r="J11648" s="5" t="s">
        <v>93</v>
      </c>
      <c r="K11648" s="5" t="s">
        <v>1495</v>
      </c>
    </row>
    <row r="11649">
      <c r="A11649" s="4">
        <v>12191.0</v>
      </c>
      <c r="B11649" s="5" t="s">
        <v>58818</v>
      </c>
      <c r="C11649" s="5" t="s">
        <v>58819</v>
      </c>
      <c r="D11649" s="6" t="s">
        <v>49927</v>
      </c>
      <c r="E11649" s="5" t="s">
        <v>49928</v>
      </c>
      <c r="F11649" s="5" t="s">
        <v>49928</v>
      </c>
      <c r="G11649" s="12" t="s">
        <v>23650</v>
      </c>
      <c r="H11649" s="5" t="s">
        <v>58820</v>
      </c>
      <c r="I11649" s="8" t="s">
        <v>58821</v>
      </c>
      <c r="J11649" s="5" t="s">
        <v>42</v>
      </c>
      <c r="K11649" s="5" t="s">
        <v>420</v>
      </c>
    </row>
    <row r="11650">
      <c r="A11650" s="4">
        <v>11209.0</v>
      </c>
      <c r="B11650" s="5" t="s">
        <v>58822</v>
      </c>
      <c r="C11650" s="5" t="s">
        <v>58823</v>
      </c>
      <c r="D11650" s="6" t="s">
        <v>58824</v>
      </c>
      <c r="E11650" s="5" t="s">
        <v>4193</v>
      </c>
      <c r="F11650" s="5" t="s">
        <v>3068</v>
      </c>
      <c r="G11650" s="12" t="s">
        <v>23650</v>
      </c>
      <c r="H11650" s="5" t="s">
        <v>58825</v>
      </c>
      <c r="I11650" s="9" t="s">
        <v>58826</v>
      </c>
      <c r="J11650" s="5" t="s">
        <v>51</v>
      </c>
      <c r="K11650" s="5" t="s">
        <v>553</v>
      </c>
    </row>
    <row r="11651">
      <c r="A11651" s="4">
        <v>11410.0</v>
      </c>
      <c r="B11651" s="5" t="s">
        <v>58827</v>
      </c>
      <c r="C11651" s="5" t="s">
        <v>58828</v>
      </c>
      <c r="D11651" s="6" t="s">
        <v>58829</v>
      </c>
      <c r="E11651" s="5" t="s">
        <v>58830</v>
      </c>
      <c r="F11651" s="5" t="s">
        <v>37644</v>
      </c>
      <c r="G11651" s="12" t="s">
        <v>23650</v>
      </c>
      <c r="H11651" s="5" t="s">
        <v>58831</v>
      </c>
      <c r="I11651" s="9" t="s">
        <v>58832</v>
      </c>
      <c r="J11651" s="5" t="s">
        <v>93</v>
      </c>
      <c r="K11651" s="4" t="s">
        <v>42</v>
      </c>
    </row>
    <row r="11652">
      <c r="A11652" s="4">
        <v>12028.0</v>
      </c>
      <c r="B11652" s="5" t="s">
        <v>58833</v>
      </c>
      <c r="C11652" s="5" t="s">
        <v>58834</v>
      </c>
      <c r="D11652" s="6" t="s">
        <v>21866</v>
      </c>
      <c r="E11652" s="5" t="s">
        <v>21867</v>
      </c>
      <c r="F11652" s="5" t="s">
        <v>7797</v>
      </c>
      <c r="G11652" s="12" t="s">
        <v>23650</v>
      </c>
      <c r="H11652" s="5" t="s">
        <v>58835</v>
      </c>
      <c r="I11652" s="8" t="s">
        <v>58836</v>
      </c>
      <c r="J11652" s="5" t="s">
        <v>42</v>
      </c>
      <c r="K11652" s="4" t="s">
        <v>42</v>
      </c>
    </row>
    <row r="11653">
      <c r="A11653" s="4">
        <v>11102.0</v>
      </c>
      <c r="B11653" s="5" t="s">
        <v>58837</v>
      </c>
      <c r="C11653" s="5" t="s">
        <v>58838</v>
      </c>
      <c r="D11653" s="6" t="s">
        <v>58839</v>
      </c>
      <c r="E11653" s="5" t="s">
        <v>58840</v>
      </c>
      <c r="F11653" s="5" t="s">
        <v>23192</v>
      </c>
      <c r="G11653" s="12" t="s">
        <v>23650</v>
      </c>
      <c r="H11653" s="5" t="s">
        <v>58841</v>
      </c>
      <c r="I11653" s="4" t="s">
        <v>58842</v>
      </c>
      <c r="J11653" s="5" t="s">
        <v>108</v>
      </c>
      <c r="K11653" s="4" t="s">
        <v>42</v>
      </c>
    </row>
    <row r="11654">
      <c r="A11654" s="4">
        <v>11983.0</v>
      </c>
      <c r="B11654" s="5" t="s">
        <v>58843</v>
      </c>
      <c r="C11654" s="5" t="s">
        <v>58844</v>
      </c>
      <c r="D11654" s="6" t="s">
        <v>53314</v>
      </c>
      <c r="E11654" s="5" t="s">
        <v>24249</v>
      </c>
      <c r="F11654" s="5" t="s">
        <v>24249</v>
      </c>
      <c r="G11654" s="12" t="s">
        <v>23650</v>
      </c>
      <c r="H11654" s="5" t="s">
        <v>58845</v>
      </c>
      <c r="I11654" s="8" t="str">
        <f t="shared" ref="I11654:I11656" si="151">LOWER(SUBSTITUTE(SUBSTITUTE(SUBSTITUTE(SUBSTITUTE(SUBSTITUTE(SUBSTITUTE(SUBSTITUTE(B11654,"S.L.",""),"SL",""),"S.A.",""),"SA","")," ",""),".",""),",",""))&amp;".com"</f>
        <v>apartamentoscaballerodegracia.com</v>
      </c>
      <c r="J11654" s="5" t="s">
        <v>42</v>
      </c>
      <c r="K11654" s="4" t="s">
        <v>42</v>
      </c>
    </row>
    <row r="11655">
      <c r="A11655" s="4">
        <v>12107.0</v>
      </c>
      <c r="B11655" s="5" t="s">
        <v>58846</v>
      </c>
      <c r="C11655" s="5" t="s">
        <v>58847</v>
      </c>
      <c r="D11655" s="6" t="s">
        <v>58848</v>
      </c>
      <c r="E11655" s="5" t="s">
        <v>22419</v>
      </c>
      <c r="F11655" s="5" t="s">
        <v>22419</v>
      </c>
      <c r="G11655" s="12" t="s">
        <v>23650</v>
      </c>
      <c r="H11655" s="5" t="s">
        <v>58849</v>
      </c>
      <c r="I11655" s="8" t="str">
        <f t="shared" si="151"/>
        <v>apartamentosbenimur3.com</v>
      </c>
      <c r="J11655" s="5" t="s">
        <v>42</v>
      </c>
      <c r="K11655" s="4" t="s">
        <v>42</v>
      </c>
    </row>
    <row r="11656">
      <c r="A11656" s="4">
        <v>11711.0</v>
      </c>
      <c r="B11656" s="5" t="s">
        <v>58850</v>
      </c>
      <c r="C11656" s="5" t="s">
        <v>58851</v>
      </c>
      <c r="D11656" s="6" t="s">
        <v>20035</v>
      </c>
      <c r="E11656" s="5" t="s">
        <v>20036</v>
      </c>
      <c r="F11656" s="5" t="s">
        <v>15938</v>
      </c>
      <c r="G11656" s="12" t="s">
        <v>23650</v>
      </c>
      <c r="H11656" s="5" t="s">
        <v>58852</v>
      </c>
      <c r="I11656" s="8" t="str">
        <f t="shared" si="151"/>
        <v>apartamentosjamaica.com</v>
      </c>
      <c r="J11656" s="5" t="s">
        <v>42</v>
      </c>
      <c r="K11656" s="4" t="s">
        <v>42</v>
      </c>
    </row>
    <row r="11657">
      <c r="A11657" s="4">
        <v>11169.0</v>
      </c>
      <c r="B11657" s="5" t="s">
        <v>58853</v>
      </c>
      <c r="C11657" s="5" t="s">
        <v>58854</v>
      </c>
      <c r="D11657" s="6" t="s">
        <v>25008</v>
      </c>
      <c r="E11657" s="5" t="s">
        <v>23549</v>
      </c>
      <c r="F11657" s="5" t="s">
        <v>22149</v>
      </c>
      <c r="G11657" s="12" t="s">
        <v>23650</v>
      </c>
      <c r="H11657" s="5" t="s">
        <v>58855</v>
      </c>
      <c r="I11657" s="9" t="s">
        <v>58856</v>
      </c>
      <c r="J11657" s="5" t="s">
        <v>93</v>
      </c>
      <c r="K11657" s="4" t="s">
        <v>42</v>
      </c>
    </row>
    <row r="11658">
      <c r="A11658" s="4">
        <v>12123.0</v>
      </c>
      <c r="B11658" s="5" t="s">
        <v>58857</v>
      </c>
      <c r="C11658" s="5" t="s">
        <v>58858</v>
      </c>
      <c r="D11658" s="6" t="s">
        <v>37407</v>
      </c>
      <c r="E11658" s="5" t="s">
        <v>58859</v>
      </c>
      <c r="F11658" s="5" t="s">
        <v>36876</v>
      </c>
      <c r="G11658" s="12" t="s">
        <v>23650</v>
      </c>
      <c r="H11658" s="5" t="s">
        <v>58860</v>
      </c>
      <c r="I11658" s="8" t="s">
        <v>58861</v>
      </c>
      <c r="J11658" s="5" t="s">
        <v>42</v>
      </c>
      <c r="K11658" s="5" t="s">
        <v>1495</v>
      </c>
    </row>
    <row r="11659">
      <c r="A11659" s="4">
        <v>11827.0</v>
      </c>
      <c r="B11659" s="5" t="s">
        <v>58862</v>
      </c>
      <c r="C11659" s="5" t="s">
        <v>58863</v>
      </c>
      <c r="D11659" s="6" t="s">
        <v>16765</v>
      </c>
      <c r="E11659" s="5" t="s">
        <v>16929</v>
      </c>
      <c r="F11659" s="5" t="s">
        <v>15938</v>
      </c>
      <c r="G11659" s="12" t="s">
        <v>23650</v>
      </c>
      <c r="H11659" s="5" t="s">
        <v>58864</v>
      </c>
      <c r="I11659" s="8" t="s">
        <v>58865</v>
      </c>
      <c r="J11659" s="5" t="s">
        <v>42</v>
      </c>
      <c r="K11659" s="4" t="s">
        <v>42</v>
      </c>
    </row>
    <row r="11660">
      <c r="A11660" s="4">
        <v>12371.0</v>
      </c>
      <c r="B11660" s="5" t="s">
        <v>58866</v>
      </c>
      <c r="C11660" s="5" t="s">
        <v>58867</v>
      </c>
      <c r="D11660" s="6" t="s">
        <v>58868</v>
      </c>
      <c r="E11660" s="5" t="s">
        <v>15441</v>
      </c>
      <c r="F11660" s="5" t="s">
        <v>9123</v>
      </c>
      <c r="G11660" s="12" t="s">
        <v>23650</v>
      </c>
      <c r="H11660" s="5" t="s">
        <v>58869</v>
      </c>
      <c r="I11660" s="8" t="s">
        <v>58870</v>
      </c>
      <c r="J11660" s="5" t="s">
        <v>108</v>
      </c>
      <c r="K11660" s="5" t="s">
        <v>1375</v>
      </c>
    </row>
    <row r="11661">
      <c r="A11661" s="4">
        <v>11636.0</v>
      </c>
      <c r="B11661" s="5" t="s">
        <v>58871</v>
      </c>
      <c r="C11661" s="5" t="s">
        <v>58872</v>
      </c>
      <c r="D11661" s="6" t="s">
        <v>28762</v>
      </c>
      <c r="E11661" s="5" t="s">
        <v>437</v>
      </c>
      <c r="F11661" s="5" t="s">
        <v>437</v>
      </c>
      <c r="G11661" s="12" t="s">
        <v>23650</v>
      </c>
      <c r="H11661" s="5" t="s">
        <v>58873</v>
      </c>
      <c r="I11661" s="11" t="s">
        <v>58874</v>
      </c>
      <c r="J11661" s="5" t="s">
        <v>18</v>
      </c>
      <c r="K11661" s="4" t="s">
        <v>42</v>
      </c>
    </row>
    <row r="11662">
      <c r="A11662" s="4">
        <v>12069.0</v>
      </c>
      <c r="B11662" s="5" t="s">
        <v>58875</v>
      </c>
      <c r="C11662" s="5" t="s">
        <v>58876</v>
      </c>
      <c r="D11662" s="6" t="s">
        <v>33793</v>
      </c>
      <c r="E11662" s="5" t="s">
        <v>15575</v>
      </c>
      <c r="F11662" s="5" t="s">
        <v>7797</v>
      </c>
      <c r="G11662" s="12" t="s">
        <v>23650</v>
      </c>
      <c r="H11662" s="5" t="s">
        <v>58877</v>
      </c>
      <c r="I11662" s="8" t="str">
        <f>LOWER(SUBSTITUTE(SUBSTITUTE(SUBSTITUTE(SUBSTITUTE(SUBSTITUTE(SUBSTITUTE(SUBSTITUTE(B11662,"S.L.",""),"SL",""),"S.A.",""),"SA","")," ",""),".",""),",",""))&amp;".com"</f>
        <v>hostalpenajaramarbella.com</v>
      </c>
      <c r="J11662" s="5" t="s">
        <v>93</v>
      </c>
      <c r="K11662" s="4" t="s">
        <v>42</v>
      </c>
    </row>
    <row r="11663">
      <c r="A11663" s="4">
        <v>11369.0</v>
      </c>
      <c r="B11663" s="5" t="s">
        <v>58878</v>
      </c>
      <c r="C11663" s="5" t="s">
        <v>58879</v>
      </c>
      <c r="D11663" s="6" t="s">
        <v>42204</v>
      </c>
      <c r="E11663" s="5" t="s">
        <v>42205</v>
      </c>
      <c r="F11663" s="5" t="s">
        <v>29573</v>
      </c>
      <c r="G11663" s="12" t="s">
        <v>23650</v>
      </c>
      <c r="H11663" s="5" t="s">
        <v>58880</v>
      </c>
      <c r="I11663" s="8" t="s">
        <v>58881</v>
      </c>
      <c r="J11663" s="5" t="s">
        <v>51</v>
      </c>
      <c r="K11663" s="4" t="s">
        <v>42</v>
      </c>
    </row>
    <row r="11664">
      <c r="A11664" s="4">
        <v>11103.0</v>
      </c>
      <c r="B11664" s="5" t="s">
        <v>58882</v>
      </c>
      <c r="C11664" s="5" t="s">
        <v>58883</v>
      </c>
      <c r="D11664" s="6" t="s">
        <v>23391</v>
      </c>
      <c r="E11664" s="5" t="s">
        <v>23392</v>
      </c>
      <c r="F11664" s="5" t="s">
        <v>23192</v>
      </c>
      <c r="G11664" s="12" t="s">
        <v>23650</v>
      </c>
      <c r="H11664" s="5" t="s">
        <v>58884</v>
      </c>
      <c r="I11664" s="9" t="s">
        <v>58885</v>
      </c>
      <c r="J11664" s="5" t="s">
        <v>108</v>
      </c>
      <c r="K11664" s="5" t="s">
        <v>553</v>
      </c>
    </row>
    <row r="11665">
      <c r="A11665" s="4">
        <v>11552.0</v>
      </c>
      <c r="B11665" s="5" t="s">
        <v>58886</v>
      </c>
      <c r="C11665" s="5" t="s">
        <v>58887</v>
      </c>
      <c r="D11665" s="6" t="s">
        <v>29887</v>
      </c>
      <c r="E11665" s="5" t="s">
        <v>29647</v>
      </c>
      <c r="F11665" s="5" t="s">
        <v>29647</v>
      </c>
      <c r="G11665" s="12" t="s">
        <v>23650</v>
      </c>
      <c r="H11665" s="5" t="s">
        <v>58888</v>
      </c>
      <c r="I11665" s="9" t="s">
        <v>58889</v>
      </c>
      <c r="J11665" s="5" t="s">
        <v>108</v>
      </c>
      <c r="K11665" s="4" t="s">
        <v>42</v>
      </c>
    </row>
    <row r="11666">
      <c r="A11666" s="4">
        <v>12272.0</v>
      </c>
      <c r="B11666" s="5" t="s">
        <v>58890</v>
      </c>
      <c r="C11666" s="5" t="s">
        <v>58891</v>
      </c>
      <c r="D11666" s="6" t="s">
        <v>26793</v>
      </c>
      <c r="E11666" s="5" t="s">
        <v>26794</v>
      </c>
      <c r="F11666" s="5" t="s">
        <v>26794</v>
      </c>
      <c r="G11666" s="12" t="s">
        <v>23650</v>
      </c>
      <c r="H11666" s="5" t="s">
        <v>58892</v>
      </c>
      <c r="I11666" s="8" t="s">
        <v>58893</v>
      </c>
      <c r="J11666" s="5" t="s">
        <v>93</v>
      </c>
      <c r="K11666" s="4" t="s">
        <v>42</v>
      </c>
    </row>
    <row r="11667">
      <c r="A11667" s="4">
        <v>11778.0</v>
      </c>
      <c r="B11667" s="5" t="s">
        <v>58894</v>
      </c>
      <c r="C11667" s="5" t="s">
        <v>58895</v>
      </c>
      <c r="D11667" s="6" t="s">
        <v>16354</v>
      </c>
      <c r="E11667" s="5" t="s">
        <v>15985</v>
      </c>
      <c r="F11667" s="5" t="s">
        <v>15938</v>
      </c>
      <c r="G11667" s="12" t="s">
        <v>23650</v>
      </c>
      <c r="H11667" s="5" t="s">
        <v>58896</v>
      </c>
      <c r="I11667" s="8" t="s">
        <v>58897</v>
      </c>
      <c r="J11667" s="5" t="s">
        <v>42</v>
      </c>
      <c r="K11667" s="4" t="s">
        <v>42</v>
      </c>
    </row>
    <row r="11668">
      <c r="A11668" s="4">
        <v>12190.0</v>
      </c>
      <c r="B11668" s="5" t="s">
        <v>58898</v>
      </c>
      <c r="C11668" s="5" t="s">
        <v>58899</v>
      </c>
      <c r="D11668" s="6" t="s">
        <v>50213</v>
      </c>
      <c r="E11668" s="5" t="s">
        <v>49928</v>
      </c>
      <c r="F11668" s="5" t="s">
        <v>49928</v>
      </c>
      <c r="G11668" s="12" t="s">
        <v>23650</v>
      </c>
      <c r="H11668" s="5" t="s">
        <v>58900</v>
      </c>
      <c r="I11668" s="8" t="str">
        <f>LOWER(SUBSTITUTE(SUBSTITUTE(SUBSTITUTE(SUBSTITUTE(SUBSTITUTE(SUBSTITUTE(SUBSTITUTE(B11668,"S.L.",""),"SL",""),"S.A.",""),"SA","")," ",""),".",""),",",""))&amp;".com"</f>
        <v>residencialamanca.com</v>
      </c>
      <c r="J11668" s="5" t="s">
        <v>42</v>
      </c>
      <c r="K11668" s="4" t="s">
        <v>42</v>
      </c>
    </row>
    <row r="11669">
      <c r="A11669" s="4">
        <v>12121.0</v>
      </c>
      <c r="B11669" s="5" t="s">
        <v>58901</v>
      </c>
      <c r="C11669" s="5" t="s">
        <v>58902</v>
      </c>
      <c r="D11669" s="6" t="s">
        <v>37102</v>
      </c>
      <c r="E11669" s="5" t="s">
        <v>37103</v>
      </c>
      <c r="F11669" s="5" t="s">
        <v>36876</v>
      </c>
      <c r="G11669" s="12" t="s">
        <v>23650</v>
      </c>
      <c r="H11669" s="5" t="s">
        <v>58903</v>
      </c>
      <c r="I11669" s="8" t="s">
        <v>58904</v>
      </c>
      <c r="J11669" s="5" t="s">
        <v>42</v>
      </c>
      <c r="K11669" s="4" t="s">
        <v>42</v>
      </c>
    </row>
    <row r="11670">
      <c r="A11670" s="4">
        <v>11845.0</v>
      </c>
      <c r="B11670" s="5" t="s">
        <v>58905</v>
      </c>
      <c r="C11670" s="5" t="s">
        <v>58906</v>
      </c>
      <c r="D11670" s="6" t="s">
        <v>33125</v>
      </c>
      <c r="E11670" s="5" t="s">
        <v>33126</v>
      </c>
      <c r="F11670" s="5" t="s">
        <v>30779</v>
      </c>
      <c r="G11670" s="12" t="s">
        <v>23650</v>
      </c>
      <c r="H11670" s="5" t="s">
        <v>58907</v>
      </c>
      <c r="I11670" s="8" t="s">
        <v>58908</v>
      </c>
      <c r="J11670" s="5" t="s">
        <v>18</v>
      </c>
      <c r="K11670" s="5" t="s">
        <v>553</v>
      </c>
    </row>
    <row r="11671">
      <c r="A11671" s="4">
        <v>11929.0</v>
      </c>
      <c r="B11671" s="5" t="s">
        <v>58909</v>
      </c>
      <c r="C11671" s="5" t="s">
        <v>58910</v>
      </c>
      <c r="D11671" s="6" t="s">
        <v>58911</v>
      </c>
      <c r="E11671" s="5" t="s">
        <v>58912</v>
      </c>
      <c r="F11671" s="5" t="s">
        <v>12504</v>
      </c>
      <c r="G11671" s="12" t="s">
        <v>23650</v>
      </c>
      <c r="H11671" s="5" t="s">
        <v>58913</v>
      </c>
      <c r="I11671" s="8" t="s">
        <v>58914</v>
      </c>
      <c r="J11671" s="5" t="s">
        <v>42</v>
      </c>
      <c r="K11671" s="5" t="s">
        <v>66</v>
      </c>
    </row>
    <row r="11672">
      <c r="A11672" s="4">
        <v>12288.0</v>
      </c>
      <c r="B11672" s="5" t="s">
        <v>58915</v>
      </c>
      <c r="C11672" s="5" t="s">
        <v>58916</v>
      </c>
      <c r="D11672" s="6" t="s">
        <v>58917</v>
      </c>
      <c r="E11672" s="5" t="s">
        <v>58918</v>
      </c>
      <c r="F11672" s="5" t="s">
        <v>10879</v>
      </c>
      <c r="G11672" s="12" t="s">
        <v>23650</v>
      </c>
      <c r="H11672" s="5" t="s">
        <v>58919</v>
      </c>
      <c r="I11672" s="8" t="s">
        <v>58920</v>
      </c>
      <c r="J11672" s="5" t="s">
        <v>463</v>
      </c>
      <c r="K11672" s="5" t="s">
        <v>679</v>
      </c>
    </row>
    <row r="11673">
      <c r="A11673" s="4">
        <v>12289.0</v>
      </c>
      <c r="B11673" s="5" t="s">
        <v>58921</v>
      </c>
      <c r="C11673" s="5" t="s">
        <v>58916</v>
      </c>
      <c r="D11673" s="6" t="s">
        <v>58917</v>
      </c>
      <c r="E11673" s="5" t="s">
        <v>58918</v>
      </c>
      <c r="F11673" s="5" t="s">
        <v>10879</v>
      </c>
      <c r="G11673" s="12" t="s">
        <v>23650</v>
      </c>
      <c r="H11673" s="5" t="s">
        <v>58919</v>
      </c>
      <c r="I11673" s="8" t="s">
        <v>58922</v>
      </c>
      <c r="J11673" s="5" t="s">
        <v>93</v>
      </c>
      <c r="K11673" s="4" t="s">
        <v>42</v>
      </c>
    </row>
    <row r="11674">
      <c r="A11674" s="4">
        <v>12299.0</v>
      </c>
      <c r="B11674" s="5" t="s">
        <v>58923</v>
      </c>
      <c r="C11674" s="5" t="s">
        <v>58924</v>
      </c>
      <c r="D11674" s="6" t="s">
        <v>58925</v>
      </c>
      <c r="E11674" s="5" t="s">
        <v>58926</v>
      </c>
      <c r="F11674" s="5" t="s">
        <v>9418</v>
      </c>
      <c r="G11674" s="12" t="s">
        <v>23650</v>
      </c>
      <c r="H11674" s="5" t="s">
        <v>58927</v>
      </c>
      <c r="I11674" s="8" t="str">
        <f>LOWER(SUBSTITUTE(SUBSTITUTE(SUBSTITUTE(SUBSTITUTE(SUBSTITUTE(SUBSTITUTE(SUBSTITUTE(B11674,"S.L.",""),"SL",""),"S.A.",""),"SA","")," ",""),".",""),",",""))&amp;".com"</f>
        <v>cagran.com</v>
      </c>
      <c r="J11674" s="5" t="s">
        <v>18</v>
      </c>
      <c r="K11674" s="5" t="s">
        <v>553</v>
      </c>
    </row>
    <row r="11675">
      <c r="A11675" s="4">
        <v>11635.0</v>
      </c>
      <c r="B11675" s="5" t="s">
        <v>58928</v>
      </c>
      <c r="C11675" s="5" t="s">
        <v>58929</v>
      </c>
      <c r="D11675" s="6" t="s">
        <v>28739</v>
      </c>
      <c r="E11675" s="5" t="s">
        <v>437</v>
      </c>
      <c r="F11675" s="5" t="s">
        <v>437</v>
      </c>
      <c r="G11675" s="12" t="s">
        <v>23650</v>
      </c>
      <c r="H11675" s="5" t="s">
        <v>58930</v>
      </c>
      <c r="I11675" s="9" t="s">
        <v>58931</v>
      </c>
      <c r="J11675" s="5" t="s">
        <v>18</v>
      </c>
      <c r="K11675" s="4" t="s">
        <v>42</v>
      </c>
    </row>
    <row r="11676">
      <c r="A11676" s="4">
        <v>11210.0</v>
      </c>
      <c r="B11676" s="5" t="s">
        <v>58932</v>
      </c>
      <c r="C11676" s="5" t="s">
        <v>58933</v>
      </c>
      <c r="D11676" s="6" t="s">
        <v>4312</v>
      </c>
      <c r="E11676" s="5" t="s">
        <v>4313</v>
      </c>
      <c r="F11676" s="5" t="s">
        <v>3068</v>
      </c>
      <c r="G11676" s="12" t="s">
        <v>23650</v>
      </c>
      <c r="H11676" s="5" t="s">
        <v>58934</v>
      </c>
      <c r="I11676" s="9" t="s">
        <v>58935</v>
      </c>
      <c r="J11676" s="5" t="s">
        <v>42</v>
      </c>
      <c r="K11676" s="5" t="s">
        <v>233</v>
      </c>
    </row>
    <row r="11677">
      <c r="A11677" s="4">
        <v>11545.0</v>
      </c>
      <c r="B11677" s="5" t="s">
        <v>58936</v>
      </c>
      <c r="C11677" s="5" t="s">
        <v>58937</v>
      </c>
      <c r="D11677" s="6" t="s">
        <v>58938</v>
      </c>
      <c r="E11677" s="5" t="s">
        <v>58939</v>
      </c>
      <c r="F11677" s="5" t="s">
        <v>48594</v>
      </c>
      <c r="G11677" s="12" t="s">
        <v>23650</v>
      </c>
      <c r="H11677" s="5" t="s">
        <v>58940</v>
      </c>
      <c r="I11677" s="9" t="s">
        <v>58941</v>
      </c>
      <c r="J11677" s="5" t="s">
        <v>18</v>
      </c>
      <c r="K11677" s="5" t="s">
        <v>679</v>
      </c>
    </row>
    <row r="11678">
      <c r="A11678" s="4">
        <v>11306.0</v>
      </c>
      <c r="B11678" s="5" t="s">
        <v>58942</v>
      </c>
      <c r="C11678" s="5" t="s">
        <v>58943</v>
      </c>
      <c r="D11678" s="6" t="s">
        <v>58944</v>
      </c>
      <c r="E11678" s="5" t="s">
        <v>58945</v>
      </c>
      <c r="F11678" s="5" t="s">
        <v>47980</v>
      </c>
      <c r="G11678" s="12" t="s">
        <v>23650</v>
      </c>
      <c r="H11678" s="5" t="s">
        <v>58946</v>
      </c>
      <c r="I11678" s="8" t="s">
        <v>58947</v>
      </c>
      <c r="J11678" s="5" t="s">
        <v>108</v>
      </c>
      <c r="K11678" s="5" t="s">
        <v>66</v>
      </c>
    </row>
    <row r="11679">
      <c r="A11679" s="4">
        <v>11147.0</v>
      </c>
      <c r="B11679" s="5" t="s">
        <v>58948</v>
      </c>
      <c r="C11679" s="5" t="s">
        <v>58949</v>
      </c>
      <c r="D11679" s="6" t="s">
        <v>23958</v>
      </c>
      <c r="E11679" s="5" t="s">
        <v>23959</v>
      </c>
      <c r="F11679" s="5" t="s">
        <v>22149</v>
      </c>
      <c r="G11679" s="12" t="s">
        <v>23650</v>
      </c>
      <c r="H11679" s="5" t="s">
        <v>58950</v>
      </c>
      <c r="I11679" s="9" t="s">
        <v>58951</v>
      </c>
      <c r="J11679" s="5" t="s">
        <v>108</v>
      </c>
      <c r="K11679" s="5" t="s">
        <v>839</v>
      </c>
    </row>
    <row r="11680">
      <c r="A11680" s="4">
        <v>11316.0</v>
      </c>
      <c r="B11680" s="5" t="s">
        <v>58952</v>
      </c>
      <c r="C11680" s="5" t="s">
        <v>58953</v>
      </c>
      <c r="D11680" s="6" t="s">
        <v>58954</v>
      </c>
      <c r="E11680" s="5" t="s">
        <v>58955</v>
      </c>
      <c r="F11680" s="5" t="s">
        <v>47980</v>
      </c>
      <c r="G11680" s="12" t="s">
        <v>23650</v>
      </c>
      <c r="H11680" s="5" t="s">
        <v>58956</v>
      </c>
      <c r="I11680" s="8" t="s">
        <v>58957</v>
      </c>
      <c r="J11680" s="5" t="s">
        <v>42</v>
      </c>
      <c r="K11680" s="5" t="s">
        <v>66</v>
      </c>
    </row>
    <row r="11681">
      <c r="A11681" s="4">
        <v>11270.0</v>
      </c>
      <c r="B11681" s="5" t="s">
        <v>58958</v>
      </c>
      <c r="C11681" s="5" t="s">
        <v>58959</v>
      </c>
      <c r="D11681" s="6" t="s">
        <v>3287</v>
      </c>
      <c r="E11681" s="5" t="s">
        <v>3067</v>
      </c>
      <c r="F11681" s="5" t="s">
        <v>3068</v>
      </c>
      <c r="G11681" s="12" t="s">
        <v>23650</v>
      </c>
      <c r="H11681" s="5" t="s">
        <v>58960</v>
      </c>
      <c r="I11681" s="9" t="s">
        <v>58961</v>
      </c>
      <c r="J11681" s="5" t="s">
        <v>18</v>
      </c>
      <c r="K11681" s="4" t="s">
        <v>42</v>
      </c>
    </row>
    <row r="11682">
      <c r="A11682" s="4">
        <v>11511.0</v>
      </c>
      <c r="B11682" s="5" t="s">
        <v>58962</v>
      </c>
      <c r="C11682" s="5" t="s">
        <v>58963</v>
      </c>
      <c r="D11682" s="6" t="s">
        <v>58964</v>
      </c>
      <c r="E11682" s="5" t="s">
        <v>58965</v>
      </c>
      <c r="F11682" s="5" t="s">
        <v>39946</v>
      </c>
      <c r="G11682" s="12" t="s">
        <v>23650</v>
      </c>
      <c r="H11682" s="5" t="s">
        <v>58966</v>
      </c>
      <c r="I11682" s="9" t="s">
        <v>58967</v>
      </c>
      <c r="J11682" s="5" t="s">
        <v>108</v>
      </c>
      <c r="K11682" s="5" t="s">
        <v>260</v>
      </c>
    </row>
    <row r="11683">
      <c r="A11683" s="4">
        <v>11521.0</v>
      </c>
      <c r="B11683" s="5" t="s">
        <v>58968</v>
      </c>
      <c r="C11683" s="5" t="s">
        <v>58969</v>
      </c>
      <c r="D11683" s="6" t="s">
        <v>58970</v>
      </c>
      <c r="E11683" s="5" t="s">
        <v>58971</v>
      </c>
      <c r="F11683" s="5" t="s">
        <v>25438</v>
      </c>
      <c r="G11683" s="12" t="s">
        <v>23650</v>
      </c>
      <c r="H11683" s="5" t="s">
        <v>58972</v>
      </c>
      <c r="I11683" s="8" t="s">
        <v>58973</v>
      </c>
      <c r="J11683" s="5" t="s">
        <v>93</v>
      </c>
      <c r="K11683" s="4" t="s">
        <v>42</v>
      </c>
    </row>
    <row r="11684">
      <c r="A11684" s="4">
        <v>12050.0</v>
      </c>
      <c r="B11684" s="5" t="s">
        <v>58974</v>
      </c>
      <c r="C11684" s="5" t="s">
        <v>58975</v>
      </c>
      <c r="D11684" s="6" t="s">
        <v>35163</v>
      </c>
      <c r="E11684" s="5" t="s">
        <v>7797</v>
      </c>
      <c r="F11684" s="5" t="s">
        <v>7797</v>
      </c>
      <c r="G11684" s="12" t="s">
        <v>23650</v>
      </c>
      <c r="H11684" s="5" t="s">
        <v>58976</v>
      </c>
      <c r="I11684" s="8" t="s">
        <v>26633</v>
      </c>
      <c r="J11684" s="5" t="s">
        <v>18</v>
      </c>
      <c r="K11684" s="5" t="s">
        <v>2462</v>
      </c>
    </row>
    <row r="11685">
      <c r="A11685" s="4">
        <v>11283.0</v>
      </c>
      <c r="B11685" s="5" t="s">
        <v>58977</v>
      </c>
      <c r="C11685" s="5" t="s">
        <v>58978</v>
      </c>
      <c r="D11685" s="6" t="s">
        <v>58979</v>
      </c>
      <c r="E11685" s="5" t="s">
        <v>58980</v>
      </c>
      <c r="F11685" s="5" t="s">
        <v>48034</v>
      </c>
      <c r="G11685" s="12" t="s">
        <v>23650</v>
      </c>
      <c r="H11685" s="5" t="s">
        <v>58981</v>
      </c>
      <c r="I11685" s="9" t="s">
        <v>58982</v>
      </c>
      <c r="J11685" s="5" t="s">
        <v>18</v>
      </c>
      <c r="K11685" s="4" t="s">
        <v>42</v>
      </c>
    </row>
    <row r="11686">
      <c r="A11686" s="4">
        <v>11116.0</v>
      </c>
      <c r="B11686" s="5" t="s">
        <v>58983</v>
      </c>
      <c r="C11686" s="5" t="s">
        <v>58984</v>
      </c>
      <c r="D11686" s="6" t="s">
        <v>24168</v>
      </c>
      <c r="E11686" s="5" t="s">
        <v>23872</v>
      </c>
      <c r="F11686" s="5" t="s">
        <v>22149</v>
      </c>
      <c r="G11686" s="12" t="s">
        <v>23650</v>
      </c>
      <c r="H11686" s="5" t="s">
        <v>58985</v>
      </c>
      <c r="I11686" s="9" t="s">
        <v>58986</v>
      </c>
      <c r="J11686" s="5" t="s">
        <v>18</v>
      </c>
      <c r="K11686" s="5" t="s">
        <v>233</v>
      </c>
    </row>
    <row r="11687">
      <c r="A11687" s="4">
        <v>11175.0</v>
      </c>
      <c r="B11687" s="5" t="s">
        <v>58987</v>
      </c>
      <c r="C11687" s="5" t="s">
        <v>58988</v>
      </c>
      <c r="D11687" s="6" t="s">
        <v>58989</v>
      </c>
      <c r="E11687" s="5" t="s">
        <v>29618</v>
      </c>
      <c r="F11687" s="5" t="s">
        <v>29618</v>
      </c>
      <c r="G11687" s="12" t="s">
        <v>23650</v>
      </c>
      <c r="H11687" s="5" t="s">
        <v>58990</v>
      </c>
      <c r="I11687" s="8" t="s">
        <v>58991</v>
      </c>
      <c r="J11687" s="5" t="s">
        <v>463</v>
      </c>
      <c r="K11687" s="4" t="s">
        <v>42</v>
      </c>
    </row>
    <row r="11688">
      <c r="A11688" s="4">
        <v>11335.0</v>
      </c>
      <c r="B11688" s="5" t="s">
        <v>58992</v>
      </c>
      <c r="C11688" s="5" t="s">
        <v>58993</v>
      </c>
      <c r="D11688" s="6" t="s">
        <v>42708</v>
      </c>
      <c r="E11688" s="5" t="s">
        <v>29573</v>
      </c>
      <c r="F11688" s="5" t="s">
        <v>29573</v>
      </c>
      <c r="G11688" s="12" t="s">
        <v>23650</v>
      </c>
      <c r="H11688" s="5" t="s">
        <v>58994</v>
      </c>
      <c r="I11688" s="9" t="s">
        <v>58995</v>
      </c>
      <c r="J11688" s="5" t="s">
        <v>18</v>
      </c>
      <c r="K11688" s="5" t="s">
        <v>839</v>
      </c>
    </row>
    <row r="11689">
      <c r="A11689" s="4">
        <v>11157.0</v>
      </c>
      <c r="B11689" s="5" t="s">
        <v>700</v>
      </c>
      <c r="C11689" s="5" t="s">
        <v>58996</v>
      </c>
      <c r="D11689" s="6" t="s">
        <v>58997</v>
      </c>
      <c r="E11689" s="5" t="s">
        <v>58998</v>
      </c>
      <c r="F11689" s="5" t="s">
        <v>22149</v>
      </c>
      <c r="G11689" s="12" t="s">
        <v>23650</v>
      </c>
      <c r="H11689" s="5" t="s">
        <v>58999</v>
      </c>
      <c r="I11689" s="9" t="s">
        <v>59000</v>
      </c>
      <c r="J11689" s="5" t="s">
        <v>93</v>
      </c>
      <c r="K11689" s="5" t="s">
        <v>1495</v>
      </c>
    </row>
    <row r="11690">
      <c r="A11690" s="4">
        <v>11555.0</v>
      </c>
      <c r="B11690" s="5" t="s">
        <v>59001</v>
      </c>
      <c r="C11690" s="5" t="s">
        <v>59002</v>
      </c>
      <c r="D11690" s="6" t="s">
        <v>29752</v>
      </c>
      <c r="E11690" s="5" t="s">
        <v>29753</v>
      </c>
      <c r="F11690" s="5" t="s">
        <v>29647</v>
      </c>
      <c r="G11690" s="12" t="s">
        <v>23650</v>
      </c>
      <c r="H11690" s="28" t="s">
        <v>59003</v>
      </c>
      <c r="I11690" s="29" t="s">
        <v>59004</v>
      </c>
      <c r="J11690" s="5" t="s">
        <v>108</v>
      </c>
      <c r="K11690" s="5" t="s">
        <v>152</v>
      </c>
    </row>
    <row r="11691">
      <c r="A11691" s="4">
        <v>11317.0</v>
      </c>
      <c r="B11691" s="5" t="s">
        <v>59005</v>
      </c>
      <c r="C11691" s="5" t="s">
        <v>59006</v>
      </c>
      <c r="D11691" s="6" t="s">
        <v>58954</v>
      </c>
      <c r="E11691" s="5" t="s">
        <v>58955</v>
      </c>
      <c r="F11691" s="5" t="s">
        <v>47980</v>
      </c>
      <c r="G11691" s="12" t="s">
        <v>23650</v>
      </c>
      <c r="H11691" s="5" t="s">
        <v>59007</v>
      </c>
      <c r="I11691" s="8" t="s">
        <v>59008</v>
      </c>
      <c r="J11691" s="5" t="s">
        <v>42</v>
      </c>
      <c r="K11691" s="4" t="s">
        <v>42</v>
      </c>
    </row>
    <row r="11692">
      <c r="A11692" s="4">
        <v>11423.0</v>
      </c>
      <c r="B11692" s="5" t="s">
        <v>59009</v>
      </c>
      <c r="C11692" s="5" t="s">
        <v>59010</v>
      </c>
      <c r="D11692" s="6" t="s">
        <v>59011</v>
      </c>
      <c r="E11692" s="5" t="s">
        <v>59012</v>
      </c>
      <c r="F11692" s="5" t="s">
        <v>47929</v>
      </c>
      <c r="G11692" s="12" t="s">
        <v>23650</v>
      </c>
      <c r="H11692" s="5" t="s">
        <v>59013</v>
      </c>
      <c r="I11692" s="8" t="s">
        <v>59014</v>
      </c>
      <c r="J11692" s="5" t="s">
        <v>51</v>
      </c>
      <c r="K11692" s="5" t="s">
        <v>66</v>
      </c>
    </row>
    <row r="11693">
      <c r="A11693" s="4">
        <v>11446.0</v>
      </c>
      <c r="B11693" s="5" t="s">
        <v>59015</v>
      </c>
      <c r="C11693" s="5" t="s">
        <v>59016</v>
      </c>
      <c r="D11693" s="6" t="s">
        <v>30481</v>
      </c>
      <c r="E11693" s="5" t="s">
        <v>30470</v>
      </c>
      <c r="F11693" s="5" t="s">
        <v>30226</v>
      </c>
      <c r="G11693" s="12" t="s">
        <v>23650</v>
      </c>
      <c r="H11693" s="5" t="s">
        <v>59017</v>
      </c>
      <c r="I11693" s="8" t="s">
        <v>59018</v>
      </c>
      <c r="J11693" s="5" t="s">
        <v>93</v>
      </c>
      <c r="K11693" s="5" t="s">
        <v>553</v>
      </c>
    </row>
    <row r="11694">
      <c r="A11694" s="4">
        <v>12016.0</v>
      </c>
      <c r="B11694" s="5" t="s">
        <v>59019</v>
      </c>
      <c r="C11694" s="5" t="s">
        <v>59020</v>
      </c>
      <c r="D11694" s="6" t="s">
        <v>59021</v>
      </c>
      <c r="E11694" s="5" t="s">
        <v>59022</v>
      </c>
      <c r="F11694" s="5" t="s">
        <v>24249</v>
      </c>
      <c r="G11694" s="12" t="s">
        <v>23650</v>
      </c>
      <c r="H11694" s="5" t="s">
        <v>59023</v>
      </c>
      <c r="I11694" s="8" t="s">
        <v>59024</v>
      </c>
      <c r="J11694" s="5" t="s">
        <v>93</v>
      </c>
      <c r="K11694" s="4" t="s">
        <v>42</v>
      </c>
    </row>
    <row r="11695">
      <c r="A11695" s="4">
        <v>11109.0</v>
      </c>
      <c r="B11695" s="5" t="s">
        <v>59025</v>
      </c>
      <c r="C11695" s="5" t="s">
        <v>59026</v>
      </c>
      <c r="D11695" s="6" t="s">
        <v>59027</v>
      </c>
      <c r="E11695" s="5" t="s">
        <v>59028</v>
      </c>
      <c r="F11695" s="5" t="s">
        <v>23192</v>
      </c>
      <c r="G11695" s="12" t="s">
        <v>23650</v>
      </c>
      <c r="H11695" s="5" t="s">
        <v>59029</v>
      </c>
      <c r="I11695" s="9" t="s">
        <v>59030</v>
      </c>
      <c r="J11695" s="5" t="s">
        <v>108</v>
      </c>
      <c r="K11695" s="4" t="s">
        <v>42</v>
      </c>
    </row>
    <row r="11696">
      <c r="A11696" s="4">
        <v>12234.0</v>
      </c>
      <c r="B11696" s="5" t="s">
        <v>59031</v>
      </c>
      <c r="C11696" s="5" t="s">
        <v>59032</v>
      </c>
      <c r="D11696" s="6" t="s">
        <v>59033</v>
      </c>
      <c r="E11696" s="5" t="s">
        <v>52163</v>
      </c>
      <c r="F11696" s="5" t="s">
        <v>52121</v>
      </c>
      <c r="G11696" s="12" t="s">
        <v>23650</v>
      </c>
      <c r="H11696" s="5" t="s">
        <v>59034</v>
      </c>
      <c r="I11696" s="8" t="str">
        <f>LOWER(SUBSTITUTE(SUBSTITUTE(SUBSTITUTE(SUBSTITUTE(SUBSTITUTE(SUBSTITUTE(SUBSTITUTE(B11696,"S.L.",""),"SL",""),"S.A.",""),"SA","")," ",""),".",""),",",""))&amp;".com"</f>
        <v>elcazdelmolino.com</v>
      </c>
      <c r="J11696" s="5" t="s">
        <v>108</v>
      </c>
      <c r="K11696" s="5" t="s">
        <v>233</v>
      </c>
    </row>
    <row r="11697">
      <c r="A11697" s="4">
        <v>12185.0</v>
      </c>
      <c r="B11697" s="5" t="s">
        <v>59035</v>
      </c>
      <c r="C11697" s="5" t="s">
        <v>59036</v>
      </c>
      <c r="D11697" s="6" t="s">
        <v>50021</v>
      </c>
      <c r="E11697" s="5" t="s">
        <v>50022</v>
      </c>
      <c r="F11697" s="5" t="s">
        <v>49928</v>
      </c>
      <c r="G11697" s="12" t="s">
        <v>23650</v>
      </c>
      <c r="H11697" s="5" t="s">
        <v>50024</v>
      </c>
      <c r="I11697" s="8" t="s">
        <v>50025</v>
      </c>
      <c r="J11697" s="5" t="s">
        <v>42</v>
      </c>
      <c r="K11697" s="5" t="s">
        <v>152</v>
      </c>
    </row>
    <row r="11698">
      <c r="A11698" s="4">
        <v>11280.0</v>
      </c>
      <c r="B11698" s="5" t="s">
        <v>59037</v>
      </c>
      <c r="C11698" s="5" t="s">
        <v>59038</v>
      </c>
      <c r="D11698" s="6" t="s">
        <v>52586</v>
      </c>
      <c r="E11698" s="5" t="s">
        <v>52587</v>
      </c>
      <c r="F11698" s="5" t="s">
        <v>48034</v>
      </c>
      <c r="G11698" s="12" t="s">
        <v>23650</v>
      </c>
      <c r="H11698" s="5" t="s">
        <v>59039</v>
      </c>
      <c r="I11698" s="9" t="s">
        <v>59040</v>
      </c>
      <c r="J11698" s="5" t="s">
        <v>51</v>
      </c>
      <c r="K11698" s="5" t="s">
        <v>66</v>
      </c>
    </row>
    <row r="11699">
      <c r="A11699" s="4">
        <v>12263.0</v>
      </c>
      <c r="B11699" s="5" t="s">
        <v>59041</v>
      </c>
      <c r="C11699" s="5" t="s">
        <v>59042</v>
      </c>
      <c r="D11699" s="6" t="s">
        <v>31908</v>
      </c>
      <c r="E11699" s="5" t="s">
        <v>26794</v>
      </c>
      <c r="F11699" s="5" t="s">
        <v>26794</v>
      </c>
      <c r="G11699" s="12" t="s">
        <v>23650</v>
      </c>
      <c r="H11699" s="5" t="s">
        <v>59043</v>
      </c>
      <c r="I11699" s="8" t="s">
        <v>59044</v>
      </c>
      <c r="J11699" s="5" t="s">
        <v>42</v>
      </c>
      <c r="K11699" s="4" t="s">
        <v>42</v>
      </c>
    </row>
    <row r="11700">
      <c r="A11700" s="4">
        <v>11346.0</v>
      </c>
      <c r="B11700" s="5" t="s">
        <v>59045</v>
      </c>
      <c r="C11700" s="5" t="s">
        <v>59046</v>
      </c>
      <c r="D11700" s="6" t="s">
        <v>43418</v>
      </c>
      <c r="E11700" s="5" t="s">
        <v>29573</v>
      </c>
      <c r="F11700" s="5" t="s">
        <v>29573</v>
      </c>
      <c r="G11700" s="12" t="s">
        <v>23650</v>
      </c>
      <c r="H11700" s="5" t="s">
        <v>59047</v>
      </c>
      <c r="I11700" s="8" t="s">
        <v>59048</v>
      </c>
      <c r="J11700" s="5" t="s">
        <v>108</v>
      </c>
      <c r="K11700" s="4" t="s">
        <v>42</v>
      </c>
    </row>
    <row r="11701">
      <c r="A11701" s="4">
        <v>12196.0</v>
      </c>
      <c r="B11701" s="5" t="s">
        <v>59049</v>
      </c>
      <c r="C11701" s="5" t="s">
        <v>59050</v>
      </c>
      <c r="D11701" s="6" t="s">
        <v>50888</v>
      </c>
      <c r="E11701" s="5" t="s">
        <v>16050</v>
      </c>
      <c r="F11701" s="5" t="s">
        <v>16051</v>
      </c>
      <c r="G11701" s="12" t="s">
        <v>23650</v>
      </c>
      <c r="H11701" s="5" t="s">
        <v>59051</v>
      </c>
      <c r="I11701" s="8" t="str">
        <f>LOWER(SUBSTITUTE(SUBSTITUTE(SUBSTITUTE(SUBSTITUTE(SUBSTITUTE(SUBSTITUTE(SUBSTITUTE(B11701,"S.L.",""),"SL",""),"S.A.",""),"SA","")," ",""),".",""),",",""))&amp;".com"</f>
        <v>ecoavatar.com</v>
      </c>
      <c r="J11701" s="5" t="s">
        <v>93</v>
      </c>
      <c r="K11701" s="4" t="s">
        <v>42</v>
      </c>
    </row>
    <row r="11702">
      <c r="A11702" s="4">
        <v>11473.0</v>
      </c>
      <c r="B11702" s="5" t="s">
        <v>59052</v>
      </c>
      <c r="C11702" s="5" t="s">
        <v>59053</v>
      </c>
      <c r="D11702" s="6" t="s">
        <v>59054</v>
      </c>
      <c r="E11702" s="5" t="s">
        <v>59055</v>
      </c>
      <c r="F11702" s="5" t="s">
        <v>30226</v>
      </c>
      <c r="G11702" s="12" t="s">
        <v>23650</v>
      </c>
      <c r="H11702" s="5" t="s">
        <v>59056</v>
      </c>
      <c r="I11702" s="8" t="s">
        <v>59057</v>
      </c>
      <c r="J11702" s="5" t="s">
        <v>108</v>
      </c>
      <c r="K11702" s="5" t="s">
        <v>152</v>
      </c>
    </row>
    <row r="11703">
      <c r="A11703" s="4">
        <v>11107.0</v>
      </c>
      <c r="B11703" s="5" t="s">
        <v>59058</v>
      </c>
      <c r="C11703" s="5" t="s">
        <v>59059</v>
      </c>
      <c r="D11703" s="6" t="s">
        <v>23190</v>
      </c>
      <c r="E11703" s="5" t="s">
        <v>23191</v>
      </c>
      <c r="F11703" s="5" t="s">
        <v>23192</v>
      </c>
      <c r="G11703" s="12" t="s">
        <v>23650</v>
      </c>
      <c r="H11703" s="5" t="s">
        <v>59060</v>
      </c>
      <c r="I11703" s="9" t="s">
        <v>59061</v>
      </c>
      <c r="J11703" s="5" t="s">
        <v>42</v>
      </c>
      <c r="K11703" s="4" t="s">
        <v>42</v>
      </c>
    </row>
    <row r="11704">
      <c r="A11704" s="4">
        <v>11252.0</v>
      </c>
      <c r="B11704" s="5" t="s">
        <v>59062</v>
      </c>
      <c r="C11704" s="5" t="s">
        <v>59063</v>
      </c>
      <c r="D11704" s="6" t="s">
        <v>59064</v>
      </c>
      <c r="E11704" s="5" t="s">
        <v>3857</v>
      </c>
      <c r="F11704" s="5" t="s">
        <v>3068</v>
      </c>
      <c r="G11704" s="12" t="s">
        <v>23650</v>
      </c>
      <c r="H11704" s="5" t="s">
        <v>59065</v>
      </c>
      <c r="I11704" s="8" t="s">
        <v>59066</v>
      </c>
      <c r="J11704" s="5" t="s">
        <v>18</v>
      </c>
      <c r="K11704" s="5" t="s">
        <v>308</v>
      </c>
    </row>
    <row r="11705">
      <c r="A11705" s="4">
        <v>11240.0</v>
      </c>
      <c r="B11705" s="5" t="s">
        <v>59067</v>
      </c>
      <c r="C11705" s="5" t="s">
        <v>59068</v>
      </c>
      <c r="D11705" s="6" t="s">
        <v>59069</v>
      </c>
      <c r="E11705" s="5" t="s">
        <v>3126</v>
      </c>
      <c r="F11705" s="5" t="s">
        <v>3068</v>
      </c>
      <c r="G11705" s="12" t="s">
        <v>23650</v>
      </c>
      <c r="H11705" s="5" t="s">
        <v>59070</v>
      </c>
      <c r="I11705" s="9" t="s">
        <v>59071</v>
      </c>
      <c r="J11705" s="5" t="s">
        <v>42</v>
      </c>
      <c r="K11705" s="5" t="s">
        <v>553</v>
      </c>
    </row>
    <row r="11706">
      <c r="A11706" s="4">
        <v>11631.0</v>
      </c>
      <c r="B11706" s="5" t="s">
        <v>59072</v>
      </c>
      <c r="C11706" s="5" t="s">
        <v>59073</v>
      </c>
      <c r="D11706" s="6" t="s">
        <v>59074</v>
      </c>
      <c r="E11706" s="5" t="s">
        <v>59075</v>
      </c>
      <c r="F11706" s="5" t="s">
        <v>437</v>
      </c>
      <c r="G11706" s="12" t="s">
        <v>23650</v>
      </c>
      <c r="H11706" s="5" t="s">
        <v>59076</v>
      </c>
      <c r="I11706" s="8" t="s">
        <v>59077</v>
      </c>
      <c r="J11706" s="5" t="s">
        <v>42</v>
      </c>
      <c r="K11706" s="5" t="s">
        <v>233</v>
      </c>
    </row>
    <row r="11707">
      <c r="A11707" s="4">
        <v>11207.0</v>
      </c>
      <c r="B11707" s="5" t="s">
        <v>59078</v>
      </c>
      <c r="C11707" s="5" t="s">
        <v>59079</v>
      </c>
      <c r="D11707" s="6" t="s">
        <v>3268</v>
      </c>
      <c r="E11707" s="5" t="s">
        <v>3093</v>
      </c>
      <c r="F11707" s="5" t="s">
        <v>3068</v>
      </c>
      <c r="G11707" s="12" t="s">
        <v>23650</v>
      </c>
      <c r="H11707" s="5" t="s">
        <v>59080</v>
      </c>
      <c r="I11707" s="8" t="s">
        <v>59081</v>
      </c>
      <c r="J11707" s="5" t="s">
        <v>93</v>
      </c>
      <c r="K11707" s="5" t="s">
        <v>233</v>
      </c>
    </row>
    <row r="11708">
      <c r="A11708" s="4">
        <v>12334.0</v>
      </c>
      <c r="B11708" s="5" t="s">
        <v>8545</v>
      </c>
      <c r="C11708" s="5" t="s">
        <v>59082</v>
      </c>
      <c r="D11708" s="6" t="s">
        <v>9066</v>
      </c>
      <c r="E11708" s="5" t="s">
        <v>9067</v>
      </c>
      <c r="F11708" s="5" t="s">
        <v>8926</v>
      </c>
      <c r="G11708" s="12" t="s">
        <v>23650</v>
      </c>
      <c r="H11708" s="5" t="s">
        <v>59083</v>
      </c>
      <c r="I11708" s="8" t="str">
        <f>LOWER(SUBSTITUTE(SUBSTITUTE(SUBSTITUTE(SUBSTITUTE(SUBSTITUTE(SUBSTITUTE(SUBSTITUTE(B11708,"S.L.",""),"SL",""),"S.A.",""),"SA","")," ",""),".",""),",",""))&amp;".com"</f>
        <v>elmolino.com</v>
      </c>
      <c r="J11708" s="5" t="s">
        <v>108</v>
      </c>
      <c r="K11708" s="4" t="s">
        <v>42</v>
      </c>
    </row>
    <row r="11709">
      <c r="A11709" s="4">
        <v>11455.0</v>
      </c>
      <c r="B11709" s="5" t="s">
        <v>59084</v>
      </c>
      <c r="C11709" s="5" t="s">
        <v>59085</v>
      </c>
      <c r="D11709" s="6" t="s">
        <v>31413</v>
      </c>
      <c r="E11709" s="5" t="s">
        <v>31414</v>
      </c>
      <c r="F11709" s="5" t="s">
        <v>30226</v>
      </c>
      <c r="G11709" s="12" t="s">
        <v>23650</v>
      </c>
      <c r="H11709" s="5" t="s">
        <v>59086</v>
      </c>
      <c r="I11709" s="9" t="s">
        <v>59087</v>
      </c>
      <c r="J11709" s="5" t="s">
        <v>93</v>
      </c>
      <c r="K11709" s="5" t="s">
        <v>1495</v>
      </c>
    </row>
    <row r="11710">
      <c r="A11710" s="4">
        <v>11278.0</v>
      </c>
      <c r="B11710" s="5" t="s">
        <v>59088</v>
      </c>
      <c r="C11710" s="5" t="s">
        <v>59089</v>
      </c>
      <c r="D11710" s="6" t="s">
        <v>55511</v>
      </c>
      <c r="E11710" s="5" t="s">
        <v>55512</v>
      </c>
      <c r="F11710" s="5" t="s">
        <v>48034</v>
      </c>
      <c r="G11710" s="12" t="s">
        <v>23650</v>
      </c>
      <c r="H11710" s="5" t="s">
        <v>59090</v>
      </c>
      <c r="I11710" s="9" t="s">
        <v>59091</v>
      </c>
      <c r="J11710" s="5" t="s">
        <v>42</v>
      </c>
      <c r="K11710" s="5" t="s">
        <v>19</v>
      </c>
    </row>
    <row r="11711">
      <c r="A11711" s="4">
        <v>11230.0</v>
      </c>
      <c r="B11711" s="5" t="s">
        <v>59092</v>
      </c>
      <c r="C11711" s="5" t="s">
        <v>59093</v>
      </c>
      <c r="D11711" s="6" t="s">
        <v>59094</v>
      </c>
      <c r="E11711" s="5" t="s">
        <v>3250</v>
      </c>
      <c r="F11711" s="5" t="s">
        <v>3068</v>
      </c>
      <c r="G11711" s="12" t="s">
        <v>23650</v>
      </c>
      <c r="H11711" s="5" t="s">
        <v>59095</v>
      </c>
      <c r="I11711" s="9" t="s">
        <v>59096</v>
      </c>
      <c r="J11711" s="5" t="s">
        <v>18</v>
      </c>
      <c r="K11711" s="5" t="s">
        <v>66</v>
      </c>
    </row>
    <row r="11712">
      <c r="A11712" s="4">
        <v>11629.0</v>
      </c>
      <c r="B11712" s="5" t="s">
        <v>59097</v>
      </c>
      <c r="C11712" s="5" t="s">
        <v>59098</v>
      </c>
      <c r="D11712" s="6" t="s">
        <v>28246</v>
      </c>
      <c r="E11712" s="5" t="s">
        <v>28247</v>
      </c>
      <c r="F11712" s="5" t="s">
        <v>437</v>
      </c>
      <c r="G11712" s="12" t="s">
        <v>23650</v>
      </c>
      <c r="H11712" s="5" t="s">
        <v>59099</v>
      </c>
      <c r="I11712" s="8" t="s">
        <v>59100</v>
      </c>
      <c r="J11712" s="5" t="s">
        <v>18</v>
      </c>
      <c r="K11712" s="5" t="s">
        <v>553</v>
      </c>
    </row>
    <row r="11713">
      <c r="A11713" s="4">
        <v>11294.0</v>
      </c>
      <c r="B11713" s="5" t="s">
        <v>59101</v>
      </c>
      <c r="C11713" s="5" t="s">
        <v>59102</v>
      </c>
      <c r="D11713" s="6" t="s">
        <v>59103</v>
      </c>
      <c r="E11713" s="5" t="s">
        <v>59104</v>
      </c>
      <c r="F11713" s="5" t="s">
        <v>48034</v>
      </c>
      <c r="G11713" s="12" t="s">
        <v>23650</v>
      </c>
      <c r="H11713" s="5" t="s">
        <v>59105</v>
      </c>
      <c r="I11713" s="8" t="s">
        <v>59106</v>
      </c>
      <c r="J11713" s="5" t="s">
        <v>108</v>
      </c>
      <c r="K11713" s="5" t="s">
        <v>66</v>
      </c>
    </row>
    <row r="11714">
      <c r="A11714" s="4">
        <v>12368.0</v>
      </c>
      <c r="B11714" s="5" t="s">
        <v>59107</v>
      </c>
      <c r="C11714" s="5" t="s">
        <v>59108</v>
      </c>
      <c r="D11714" s="6" t="s">
        <v>59109</v>
      </c>
      <c r="E11714" s="5" t="s">
        <v>59110</v>
      </c>
      <c r="F11714" s="5" t="s">
        <v>9123</v>
      </c>
      <c r="G11714" s="12" t="s">
        <v>23650</v>
      </c>
      <c r="H11714" s="5" t="s">
        <v>59111</v>
      </c>
      <c r="I11714" s="9" t="s">
        <v>59112</v>
      </c>
      <c r="J11714" s="5" t="s">
        <v>18</v>
      </c>
      <c r="K11714" s="4" t="s">
        <v>42</v>
      </c>
    </row>
    <row r="11715">
      <c r="A11715" s="4">
        <v>11340.0</v>
      </c>
      <c r="B11715" s="5" t="s">
        <v>59113</v>
      </c>
      <c r="C11715" s="5" t="s">
        <v>59114</v>
      </c>
      <c r="D11715" s="6" t="s">
        <v>42550</v>
      </c>
      <c r="E11715" s="5" t="s">
        <v>29573</v>
      </c>
      <c r="F11715" s="5" t="s">
        <v>29573</v>
      </c>
      <c r="G11715" s="12" t="s">
        <v>23650</v>
      </c>
      <c r="H11715" s="5" t="s">
        <v>59115</v>
      </c>
      <c r="I11715" s="9" t="s">
        <v>59116</v>
      </c>
      <c r="J11715" s="5" t="s">
        <v>18</v>
      </c>
      <c r="K11715" s="5" t="s">
        <v>839</v>
      </c>
    </row>
    <row r="11716">
      <c r="A11716" s="4">
        <v>11381.0</v>
      </c>
      <c r="B11716" s="5" t="s">
        <v>59117</v>
      </c>
      <c r="C11716" s="5" t="s">
        <v>59118</v>
      </c>
      <c r="D11716" s="6" t="s">
        <v>59119</v>
      </c>
      <c r="E11716" s="5" t="s">
        <v>59120</v>
      </c>
      <c r="F11716" s="5" t="s">
        <v>29573</v>
      </c>
      <c r="G11716" s="12" t="s">
        <v>23650</v>
      </c>
      <c r="H11716" s="5" t="s">
        <v>59121</v>
      </c>
      <c r="I11716" s="9" t="s">
        <v>59122</v>
      </c>
      <c r="J11716" s="5" t="s">
        <v>42</v>
      </c>
      <c r="K11716" s="4" t="s">
        <v>42</v>
      </c>
    </row>
    <row r="11717">
      <c r="A11717" s="4">
        <v>12079.0</v>
      </c>
      <c r="B11717" s="5" t="s">
        <v>59123</v>
      </c>
      <c r="C11717" s="5" t="s">
        <v>59124</v>
      </c>
      <c r="D11717" s="6" t="s">
        <v>33519</v>
      </c>
      <c r="E11717" s="5" t="s">
        <v>33520</v>
      </c>
      <c r="F11717" s="5" t="s">
        <v>7797</v>
      </c>
      <c r="G11717" s="12" t="s">
        <v>23650</v>
      </c>
      <c r="H11717" s="5" t="s">
        <v>59125</v>
      </c>
      <c r="I11717" s="8" t="s">
        <v>20183</v>
      </c>
      <c r="J11717" s="5" t="s">
        <v>42</v>
      </c>
      <c r="K11717" s="5" t="s">
        <v>1186</v>
      </c>
    </row>
    <row r="11718">
      <c r="A11718" s="4">
        <v>11203.0</v>
      </c>
      <c r="B11718" s="5" t="s">
        <v>59126</v>
      </c>
      <c r="C11718" s="5" t="s">
        <v>59127</v>
      </c>
      <c r="D11718" s="6" t="s">
        <v>3137</v>
      </c>
      <c r="E11718" s="5" t="s">
        <v>3138</v>
      </c>
      <c r="F11718" s="5" t="s">
        <v>3068</v>
      </c>
      <c r="G11718" s="12" t="s">
        <v>23650</v>
      </c>
      <c r="H11718" s="5" t="s">
        <v>59128</v>
      </c>
      <c r="I11718" s="9" t="s">
        <v>59129</v>
      </c>
      <c r="J11718" s="5" t="s">
        <v>18</v>
      </c>
      <c r="K11718" s="5" t="s">
        <v>679</v>
      </c>
    </row>
    <row r="11719">
      <c r="A11719" s="4">
        <v>11287.0</v>
      </c>
      <c r="B11719" s="5" t="s">
        <v>59130</v>
      </c>
      <c r="C11719" s="5" t="s">
        <v>59131</v>
      </c>
      <c r="D11719" s="6" t="s">
        <v>59132</v>
      </c>
      <c r="E11719" s="5" t="s">
        <v>59133</v>
      </c>
      <c r="F11719" s="5" t="s">
        <v>48034</v>
      </c>
      <c r="G11719" s="12" t="s">
        <v>23650</v>
      </c>
      <c r="H11719" s="5" t="s">
        <v>59134</v>
      </c>
      <c r="I11719" s="8" t="s">
        <v>59135</v>
      </c>
      <c r="J11719" s="5" t="s">
        <v>108</v>
      </c>
      <c r="K11719" s="5" t="s">
        <v>553</v>
      </c>
    </row>
    <row r="11720">
      <c r="A11720" s="4">
        <v>12188.0</v>
      </c>
      <c r="B11720" s="5" t="s">
        <v>59136</v>
      </c>
      <c r="C11720" s="5" t="s">
        <v>59137</v>
      </c>
      <c r="D11720" s="6" t="s">
        <v>50158</v>
      </c>
      <c r="E11720" s="5" t="s">
        <v>49928</v>
      </c>
      <c r="F11720" s="5" t="s">
        <v>49928</v>
      </c>
      <c r="G11720" s="12" t="s">
        <v>23650</v>
      </c>
      <c r="H11720" s="5" t="s">
        <v>59138</v>
      </c>
      <c r="I11720" s="8" t="str">
        <f t="shared" ref="I11720:I11721" si="152">LOWER(SUBSTITUTE(SUBSTITUTE(SUBSTITUTE(SUBSTITUTE(SUBSTITUTE(SUBSTITUTE(SUBSTITUTE(B11720,"S.L.",""),"SL",""),"S.A.",""),"SA","")," ",""),".",""),",",""))&amp;".com"</f>
        <v>fayme.com</v>
      </c>
      <c r="J11720" s="5" t="s">
        <v>51</v>
      </c>
      <c r="K11720" s="4" t="s">
        <v>42</v>
      </c>
    </row>
    <row r="11721">
      <c r="A11721" s="4">
        <v>11962.0</v>
      </c>
      <c r="B11721" s="5" t="s">
        <v>59139</v>
      </c>
      <c r="C11721" s="5" t="s">
        <v>59140</v>
      </c>
      <c r="D11721" s="6" t="s">
        <v>53908</v>
      </c>
      <c r="E11721" s="5" t="s">
        <v>53909</v>
      </c>
      <c r="F11721" s="5" t="s">
        <v>24249</v>
      </c>
      <c r="G11721" s="12" t="s">
        <v>23650</v>
      </c>
      <c r="H11721" s="5" t="s">
        <v>59141</v>
      </c>
      <c r="I11721" s="8" t="str">
        <f t="shared" si="152"/>
        <v>fatimagarcianchez.com</v>
      </c>
      <c r="J11721" s="5" t="s">
        <v>18</v>
      </c>
      <c r="K11721" s="4" t="s">
        <v>42</v>
      </c>
    </row>
    <row r="11722">
      <c r="A11722" s="4">
        <v>11775.0</v>
      </c>
      <c r="B11722" s="5" t="s">
        <v>59142</v>
      </c>
      <c r="C11722" s="5" t="s">
        <v>59143</v>
      </c>
      <c r="D11722" s="6" t="s">
        <v>17421</v>
      </c>
      <c r="E11722" s="5" t="s">
        <v>17422</v>
      </c>
      <c r="F11722" s="5" t="s">
        <v>15938</v>
      </c>
      <c r="G11722" s="12" t="s">
        <v>23650</v>
      </c>
      <c r="H11722" s="5" t="s">
        <v>59144</v>
      </c>
      <c r="I11722" s="8" t="s">
        <v>59145</v>
      </c>
      <c r="J11722" s="5" t="s">
        <v>93</v>
      </c>
      <c r="K11722" s="5" t="s">
        <v>9528</v>
      </c>
    </row>
    <row r="11723">
      <c r="A11723" s="4">
        <v>12252.0</v>
      </c>
      <c r="B11723" s="5" t="s">
        <v>59146</v>
      </c>
      <c r="C11723" s="5" t="s">
        <v>59147</v>
      </c>
      <c r="D11723" s="6" t="s">
        <v>59148</v>
      </c>
      <c r="E11723" s="5" t="s">
        <v>59149</v>
      </c>
      <c r="F11723" s="5" t="s">
        <v>26794</v>
      </c>
      <c r="G11723" s="12" t="s">
        <v>23650</v>
      </c>
      <c r="H11723" s="5" t="s">
        <v>59150</v>
      </c>
      <c r="I11723" s="8" t="str">
        <f>LOWER(SUBSTITUTE(SUBSTITUTE(SUBSTITUTE(SUBSTITUTE(SUBSTITUTE(SUBSTITUTE(SUBSTITUTE(B11723,"S.L.",""),"SL",""),"S.A.",""),"SA","")," ",""),".",""),",",""))&amp;".com"</f>
        <v>fincalaherencia.com</v>
      </c>
      <c r="J11723" s="5" t="s">
        <v>108</v>
      </c>
      <c r="K11723" s="5" t="s">
        <v>1495</v>
      </c>
    </row>
    <row r="11724">
      <c r="A11724" s="4">
        <v>11194.0</v>
      </c>
      <c r="B11724" s="5" t="s">
        <v>59151</v>
      </c>
      <c r="C11724" s="5" t="s">
        <v>59152</v>
      </c>
      <c r="D11724" s="6" t="s">
        <v>59153</v>
      </c>
      <c r="E11724" s="5" t="s">
        <v>59154</v>
      </c>
      <c r="F11724" s="5" t="s">
        <v>29618</v>
      </c>
      <c r="G11724" s="12" t="s">
        <v>23650</v>
      </c>
      <c r="H11724" s="5" t="s">
        <v>59155</v>
      </c>
      <c r="I11724" s="9" t="s">
        <v>59156</v>
      </c>
      <c r="J11724" s="5" t="s">
        <v>93</v>
      </c>
      <c r="K11724" s="5" t="s">
        <v>66</v>
      </c>
    </row>
    <row r="11725">
      <c r="A11725" s="4">
        <v>11433.0</v>
      </c>
      <c r="B11725" s="5" t="s">
        <v>59157</v>
      </c>
      <c r="C11725" s="5" t="s">
        <v>59158</v>
      </c>
      <c r="D11725" s="6" t="s">
        <v>59159</v>
      </c>
      <c r="E11725" s="5" t="s">
        <v>59160</v>
      </c>
      <c r="F11725" s="5" t="s">
        <v>47929</v>
      </c>
      <c r="G11725" s="12" t="s">
        <v>23650</v>
      </c>
      <c r="H11725" s="5" t="s">
        <v>59161</v>
      </c>
      <c r="I11725" s="8" t="s">
        <v>59162</v>
      </c>
      <c r="J11725" s="5" t="s">
        <v>42</v>
      </c>
      <c r="K11725" s="5" t="s">
        <v>260</v>
      </c>
    </row>
    <row r="11726">
      <c r="A11726" s="4">
        <v>12259.0</v>
      </c>
      <c r="B11726" s="5" t="s">
        <v>59163</v>
      </c>
      <c r="C11726" s="5" t="s">
        <v>59164</v>
      </c>
      <c r="D11726" s="6" t="s">
        <v>57172</v>
      </c>
      <c r="E11726" s="5" t="s">
        <v>57173</v>
      </c>
      <c r="F11726" s="5" t="s">
        <v>26794</v>
      </c>
      <c r="G11726" s="12" t="s">
        <v>23650</v>
      </c>
      <c r="H11726" s="5" t="s">
        <v>59165</v>
      </c>
      <c r="I11726" s="4" t="str">
        <f t="shared" ref="I11726:I11728" si="153">LOWER(SUBSTITUTE(SUBSTITUTE(SUBSTITUTE(SUBSTITUTE(SUBSTITUTE(SUBSTITUTE(SUBSTITUTE(B11726,"S.L.",""),"SL",""),"S.A.",""),"SA","")," ",""),".",""),",",""))&amp;".com"</f>
        <v>franciscojoséreyesvilladiego.com</v>
      </c>
      <c r="J11726" s="5" t="s">
        <v>108</v>
      </c>
      <c r="K11726" s="4" t="s">
        <v>42</v>
      </c>
    </row>
    <row r="11727">
      <c r="A11727" s="4">
        <v>12087.0</v>
      </c>
      <c r="B11727" s="5" t="s">
        <v>59166</v>
      </c>
      <c r="C11727" s="5" t="s">
        <v>59167</v>
      </c>
      <c r="D11727" s="6" t="s">
        <v>33688</v>
      </c>
      <c r="E11727" s="5" t="s">
        <v>33689</v>
      </c>
      <c r="F11727" s="5" t="s">
        <v>7797</v>
      </c>
      <c r="G11727" s="12" t="s">
        <v>23650</v>
      </c>
      <c r="H11727" s="5" t="s">
        <v>59168</v>
      </c>
      <c r="I11727" s="8" t="str">
        <f t="shared" si="153"/>
        <v>cavacacional.com</v>
      </c>
      <c r="J11727" s="5" t="s">
        <v>108</v>
      </c>
      <c r="K11727" s="4" t="s">
        <v>42</v>
      </c>
    </row>
    <row r="11728">
      <c r="A11728" s="4">
        <v>12171.0</v>
      </c>
      <c r="B11728" s="5" t="s">
        <v>59169</v>
      </c>
      <c r="C11728" s="5" t="s">
        <v>59170</v>
      </c>
      <c r="D11728" s="6" t="s">
        <v>2628</v>
      </c>
      <c r="E11728" s="5" t="s">
        <v>1442</v>
      </c>
      <c r="F11728" s="5" t="s">
        <v>1350</v>
      </c>
      <c r="G11728" s="12" t="s">
        <v>23650</v>
      </c>
      <c r="H11728" s="5" t="s">
        <v>59171</v>
      </c>
      <c r="I11728" s="4" t="str">
        <f t="shared" si="153"/>
        <v>cañaveralsscoopgalega.com</v>
      </c>
      <c r="J11728" s="5" t="s">
        <v>93</v>
      </c>
      <c r="K11728" s="4" t="s">
        <v>42</v>
      </c>
    </row>
    <row r="11729">
      <c r="A11729" s="4">
        <v>11848.0</v>
      </c>
      <c r="B11729" s="5" t="s">
        <v>59172</v>
      </c>
      <c r="C11729" s="5" t="s">
        <v>59173</v>
      </c>
      <c r="D11729" s="6" t="s">
        <v>41338</v>
      </c>
      <c r="E11729" s="5" t="s">
        <v>41339</v>
      </c>
      <c r="F11729" s="5" t="s">
        <v>38726</v>
      </c>
      <c r="G11729" s="12" t="s">
        <v>23650</v>
      </c>
      <c r="H11729" s="5" t="s">
        <v>59174</v>
      </c>
      <c r="I11729" s="4" t="s">
        <v>59175</v>
      </c>
      <c r="J11729" s="5" t="s">
        <v>108</v>
      </c>
      <c r="K11729" s="5" t="s">
        <v>35</v>
      </c>
    </row>
    <row r="11730">
      <c r="A11730" s="4">
        <v>12397.0</v>
      </c>
      <c r="B11730" s="5" t="s">
        <v>59176</v>
      </c>
      <c r="C11730" s="5" t="s">
        <v>59177</v>
      </c>
      <c r="D11730" s="6" t="s">
        <v>59178</v>
      </c>
      <c r="E11730" s="5" t="s">
        <v>59179</v>
      </c>
      <c r="F11730" s="5" t="s">
        <v>10664</v>
      </c>
      <c r="G11730" s="6" t="s">
        <v>23650</v>
      </c>
      <c r="H11730" s="5" t="s">
        <v>59180</v>
      </c>
      <c r="I11730" s="8" t="s">
        <v>59181</v>
      </c>
      <c r="J11730" s="5" t="s">
        <v>463</v>
      </c>
      <c r="K11730" s="5" t="s">
        <v>19</v>
      </c>
    </row>
    <row r="11731">
      <c r="A11731" s="4">
        <v>11170.0</v>
      </c>
      <c r="B11731" s="5" t="s">
        <v>59182</v>
      </c>
      <c r="C11731" s="5" t="s">
        <v>59183</v>
      </c>
      <c r="D11731" s="6" t="s">
        <v>25008</v>
      </c>
      <c r="E11731" s="5" t="s">
        <v>23549</v>
      </c>
      <c r="F11731" s="5" t="s">
        <v>22149</v>
      </c>
      <c r="G11731" s="12" t="s">
        <v>23650</v>
      </c>
      <c r="H11731" s="5" t="s">
        <v>59184</v>
      </c>
      <c r="I11731" s="9" t="s">
        <v>59185</v>
      </c>
      <c r="J11731" s="5" t="s">
        <v>108</v>
      </c>
      <c r="K11731" s="5" t="s">
        <v>35</v>
      </c>
    </row>
    <row r="11732">
      <c r="A11732" s="4">
        <v>12034.0</v>
      </c>
      <c r="B11732" s="5" t="s">
        <v>59186</v>
      </c>
      <c r="C11732" s="5" t="s">
        <v>59187</v>
      </c>
      <c r="D11732" s="6" t="s">
        <v>35398</v>
      </c>
      <c r="E11732" s="5" t="s">
        <v>35399</v>
      </c>
      <c r="F11732" s="5" t="s">
        <v>7797</v>
      </c>
      <c r="G11732" s="12" t="s">
        <v>23650</v>
      </c>
      <c r="H11732" s="5" t="s">
        <v>59188</v>
      </c>
      <c r="I11732" s="8" t="str">
        <f>LOWER(SUBSTITUTE(SUBSTITUTE(SUBSTITUTE(SUBSTITUTE(SUBSTITUTE(SUBSTITUTE(SUBSTITUTE(B11732,"S.L.",""),"SL",""),"S.A.",""),"SA","")," ",""),".",""),",",""))&amp;".com"</f>
        <v>hotelrurallospintores.com</v>
      </c>
      <c r="J11732" s="5" t="s">
        <v>93</v>
      </c>
      <c r="K11732" s="5" t="s">
        <v>308</v>
      </c>
    </row>
    <row r="11733">
      <c r="A11733" s="4">
        <v>11910.0</v>
      </c>
      <c r="B11733" s="5" t="s">
        <v>59189</v>
      </c>
      <c r="C11733" s="5" t="s">
        <v>59190</v>
      </c>
      <c r="D11733" s="6" t="s">
        <v>59191</v>
      </c>
      <c r="E11733" s="5" t="s">
        <v>59192</v>
      </c>
      <c r="F11733" s="5" t="s">
        <v>514</v>
      </c>
      <c r="G11733" s="12" t="s">
        <v>23650</v>
      </c>
      <c r="H11733" s="5" t="s">
        <v>59193</v>
      </c>
      <c r="I11733" s="8" t="s">
        <v>59194</v>
      </c>
      <c r="J11733" s="5" t="s">
        <v>108</v>
      </c>
      <c r="K11733" s="5" t="s">
        <v>679</v>
      </c>
    </row>
    <row r="11734">
      <c r="A11734" s="4">
        <v>11179.0</v>
      </c>
      <c r="B11734" s="5" t="s">
        <v>36107</v>
      </c>
      <c r="C11734" s="5" t="s">
        <v>59195</v>
      </c>
      <c r="D11734" s="6" t="s">
        <v>59196</v>
      </c>
      <c r="E11734" s="5" t="s">
        <v>36110</v>
      </c>
      <c r="F11734" s="5" t="s">
        <v>29618</v>
      </c>
      <c r="G11734" s="12" t="s">
        <v>23650</v>
      </c>
      <c r="H11734" s="5" t="s">
        <v>59197</v>
      </c>
      <c r="I11734" s="9" t="s">
        <v>59198</v>
      </c>
      <c r="J11734" s="5" t="s">
        <v>93</v>
      </c>
      <c r="K11734" s="5" t="s">
        <v>19</v>
      </c>
    </row>
    <row r="11735">
      <c r="A11735" s="4">
        <v>12213.0</v>
      </c>
      <c r="B11735" s="5" t="s">
        <v>59199</v>
      </c>
      <c r="C11735" s="5" t="s">
        <v>59200</v>
      </c>
      <c r="D11735" s="6" t="s">
        <v>52093</v>
      </c>
      <c r="E11735" s="5" t="s">
        <v>52094</v>
      </c>
      <c r="F11735" s="5" t="s">
        <v>16051</v>
      </c>
      <c r="G11735" s="12" t="s">
        <v>23650</v>
      </c>
      <c r="H11735" s="5" t="s">
        <v>59201</v>
      </c>
      <c r="I11735" s="11" t="s">
        <v>59202</v>
      </c>
      <c r="J11735" s="5" t="s">
        <v>42</v>
      </c>
      <c r="K11735" s="4" t="s">
        <v>42</v>
      </c>
    </row>
    <row r="11736">
      <c r="A11736" s="4">
        <v>11495.0</v>
      </c>
      <c r="B11736" s="5" t="s">
        <v>59203</v>
      </c>
      <c r="C11736" s="5" t="s">
        <v>59204</v>
      </c>
      <c r="D11736" s="6" t="s">
        <v>41058</v>
      </c>
      <c r="E11736" s="5" t="s">
        <v>41047</v>
      </c>
      <c r="F11736" s="5" t="s">
        <v>39946</v>
      </c>
      <c r="G11736" s="12" t="s">
        <v>23650</v>
      </c>
      <c r="H11736" s="5" t="s">
        <v>59205</v>
      </c>
      <c r="I11736" s="9" t="s">
        <v>59206</v>
      </c>
      <c r="J11736" s="5" t="s">
        <v>108</v>
      </c>
      <c r="K11736" s="5" t="s">
        <v>19</v>
      </c>
    </row>
    <row r="11737">
      <c r="A11737" s="4">
        <v>12205.0</v>
      </c>
      <c r="B11737" s="5" t="s">
        <v>59207</v>
      </c>
      <c r="C11737" s="5" t="s">
        <v>59208</v>
      </c>
      <c r="D11737" s="6" t="s">
        <v>51048</v>
      </c>
      <c r="E11737" s="5" t="s">
        <v>42748</v>
      </c>
      <c r="F11737" s="5" t="s">
        <v>16051</v>
      </c>
      <c r="G11737" s="12" t="s">
        <v>23650</v>
      </c>
      <c r="H11737" s="5" t="s">
        <v>59209</v>
      </c>
      <c r="I11737" s="8" t="s">
        <v>59210</v>
      </c>
      <c r="J11737" s="5" t="s">
        <v>93</v>
      </c>
      <c r="K11737" s="5" t="s">
        <v>233</v>
      </c>
    </row>
    <row r="11738">
      <c r="A11738" s="4">
        <v>12095.0</v>
      </c>
      <c r="B11738" s="5" t="s">
        <v>59211</v>
      </c>
      <c r="C11738" s="5" t="s">
        <v>59212</v>
      </c>
      <c r="D11738" s="6" t="s">
        <v>34471</v>
      </c>
      <c r="E11738" s="5" t="s">
        <v>34472</v>
      </c>
      <c r="F11738" s="5" t="s">
        <v>7797</v>
      </c>
      <c r="G11738" s="12" t="s">
        <v>23650</v>
      </c>
      <c r="H11738" s="5" t="s">
        <v>59213</v>
      </c>
      <c r="I11738" s="8" t="s">
        <v>59214</v>
      </c>
      <c r="J11738" s="5" t="s">
        <v>108</v>
      </c>
      <c r="K11738" s="4" t="s">
        <v>42</v>
      </c>
    </row>
    <row r="11739">
      <c r="A11739" s="4">
        <v>11888.0</v>
      </c>
      <c r="B11739" s="5" t="s">
        <v>59215</v>
      </c>
      <c r="C11739" s="5" t="s">
        <v>59216</v>
      </c>
      <c r="D11739" s="6" t="s">
        <v>59217</v>
      </c>
      <c r="E11739" s="5" t="s">
        <v>19668</v>
      </c>
      <c r="F11739" s="5" t="s">
        <v>3120</v>
      </c>
      <c r="G11739" s="12" t="s">
        <v>23650</v>
      </c>
      <c r="H11739" s="5" t="s">
        <v>59218</v>
      </c>
      <c r="I11739" s="8" t="str">
        <f>LOWER(SUBSTITUTE(SUBSTITUTE(SUBSTITUTE(SUBSTITUTE(SUBSTITUTE(SUBSTITUTE(SUBSTITUTE(B11739,"S.L.",""),"SL",""),"S.A.",""),"SA","")," ",""),".",""),",",""))&amp;".com"</f>
        <v>bulabulafamara.com</v>
      </c>
      <c r="J11739" s="5" t="s">
        <v>18</v>
      </c>
      <c r="K11739" s="4" t="s">
        <v>42</v>
      </c>
    </row>
    <row r="11740">
      <c r="A11740" s="4">
        <v>11579.0</v>
      </c>
      <c r="B11740" s="5" t="s">
        <v>59219</v>
      </c>
      <c r="C11740" s="5" t="s">
        <v>59220</v>
      </c>
      <c r="D11740" s="6" t="s">
        <v>59221</v>
      </c>
      <c r="E11740" s="5" t="s">
        <v>59222</v>
      </c>
      <c r="F11740" s="5" t="s">
        <v>22156</v>
      </c>
      <c r="G11740" s="12" t="s">
        <v>23650</v>
      </c>
      <c r="H11740" s="5" t="s">
        <v>59223</v>
      </c>
      <c r="I11740" s="9" t="s">
        <v>59224</v>
      </c>
      <c r="J11740" s="5" t="s">
        <v>18</v>
      </c>
      <c r="K11740" s="5" t="s">
        <v>260</v>
      </c>
    </row>
    <row r="11741">
      <c r="A11741" s="4">
        <v>11921.0</v>
      </c>
      <c r="B11741" s="5" t="s">
        <v>59225</v>
      </c>
      <c r="C11741" s="5" t="s">
        <v>59226</v>
      </c>
      <c r="D11741" s="6" t="s">
        <v>59227</v>
      </c>
      <c r="E11741" s="5" t="s">
        <v>800</v>
      </c>
      <c r="F11741" s="5" t="s">
        <v>514</v>
      </c>
      <c r="G11741" s="12" t="s">
        <v>23650</v>
      </c>
      <c r="H11741" s="5" t="s">
        <v>59228</v>
      </c>
      <c r="I11741" s="8" t="s">
        <v>59229</v>
      </c>
      <c r="J11741" s="5" t="s">
        <v>51</v>
      </c>
      <c r="K11741" s="5" t="s">
        <v>152</v>
      </c>
    </row>
    <row r="11742">
      <c r="A11742" s="4">
        <v>11781.0</v>
      </c>
      <c r="B11742" s="5" t="s">
        <v>59230</v>
      </c>
      <c r="C11742" s="5" t="s">
        <v>59231</v>
      </c>
      <c r="D11742" s="6" t="s">
        <v>17310</v>
      </c>
      <c r="E11742" s="5" t="s">
        <v>15985</v>
      </c>
      <c r="F11742" s="5" t="s">
        <v>15938</v>
      </c>
      <c r="G11742" s="12" t="s">
        <v>23650</v>
      </c>
      <c r="H11742" s="5" t="s">
        <v>59232</v>
      </c>
      <c r="I11742" s="8" t="s">
        <v>59233</v>
      </c>
      <c r="J11742" s="5" t="s">
        <v>42</v>
      </c>
      <c r="K11742" s="4" t="s">
        <v>42</v>
      </c>
    </row>
    <row r="11743">
      <c r="A11743" s="4">
        <v>11343.0</v>
      </c>
      <c r="B11743" s="5" t="s">
        <v>59234</v>
      </c>
      <c r="C11743" s="5" t="s">
        <v>59235</v>
      </c>
      <c r="D11743" s="6" t="s">
        <v>44026</v>
      </c>
      <c r="E11743" s="5" t="s">
        <v>29573</v>
      </c>
      <c r="F11743" s="5" t="s">
        <v>29573</v>
      </c>
      <c r="G11743" s="12" t="s">
        <v>23650</v>
      </c>
      <c r="H11743" s="5" t="s">
        <v>59236</v>
      </c>
      <c r="I11743" s="8" t="s">
        <v>59237</v>
      </c>
      <c r="J11743" s="5" t="s">
        <v>93</v>
      </c>
      <c r="K11743" s="4" t="s">
        <v>42</v>
      </c>
    </row>
    <row r="11744">
      <c r="A11744" s="4">
        <v>11460.0</v>
      </c>
      <c r="B11744" s="5" t="s">
        <v>59238</v>
      </c>
      <c r="C11744" s="5" t="s">
        <v>59239</v>
      </c>
      <c r="D11744" s="6" t="s">
        <v>31217</v>
      </c>
      <c r="E11744" s="5" t="s">
        <v>31218</v>
      </c>
      <c r="F11744" s="5" t="s">
        <v>30226</v>
      </c>
      <c r="G11744" s="12" t="s">
        <v>23650</v>
      </c>
      <c r="H11744" s="5" t="s">
        <v>59240</v>
      </c>
      <c r="I11744" s="9" t="s">
        <v>59241</v>
      </c>
      <c r="J11744" s="5" t="s">
        <v>42</v>
      </c>
      <c r="K11744" s="5" t="s">
        <v>260</v>
      </c>
    </row>
    <row r="11745">
      <c r="A11745" s="4">
        <v>12398.0</v>
      </c>
      <c r="B11745" s="5" t="s">
        <v>59242</v>
      </c>
      <c r="C11745" s="5" t="s">
        <v>59243</v>
      </c>
      <c r="D11745" s="6" t="s">
        <v>59244</v>
      </c>
      <c r="E11745" s="5" t="s">
        <v>59245</v>
      </c>
      <c r="F11745" s="5" t="s">
        <v>10664</v>
      </c>
      <c r="G11745" s="6" t="s">
        <v>23650</v>
      </c>
      <c r="H11745" s="5" t="s">
        <v>59246</v>
      </c>
      <c r="I11745" s="11" t="s">
        <v>59247</v>
      </c>
      <c r="J11745" s="5" t="s">
        <v>93</v>
      </c>
      <c r="K11745" s="4" t="s">
        <v>42</v>
      </c>
    </row>
    <row r="11746">
      <c r="A11746" s="4">
        <v>12159.0</v>
      </c>
      <c r="B11746" s="5" t="s">
        <v>59248</v>
      </c>
      <c r="C11746" s="5" t="s">
        <v>59249</v>
      </c>
      <c r="D11746" s="6" t="s">
        <v>1876</v>
      </c>
      <c r="E11746" s="5" t="s">
        <v>1525</v>
      </c>
      <c r="F11746" s="5" t="s">
        <v>1350</v>
      </c>
      <c r="G11746" s="12" t="s">
        <v>23650</v>
      </c>
      <c r="H11746" s="5" t="s">
        <v>59250</v>
      </c>
      <c r="I11746" s="4" t="str">
        <f t="shared" ref="I11746:I11748" si="154">LOWER(SUBSTITUTE(SUBSTITUTE(SUBSTITUTE(SUBSTITUTE(SUBSTITUTE(SUBSTITUTE(SUBSTITUTE(B11746,"S.L.",""),"SL",""),"S.A.",""),"SA","")," ",""),".",""),",",""))&amp;".com"</f>
        <v>hotelchamuiñas.com</v>
      </c>
      <c r="J11746" s="5" t="s">
        <v>108</v>
      </c>
      <c r="K11746" s="5" t="s">
        <v>679</v>
      </c>
    </row>
    <row r="11747">
      <c r="A11747" s="4">
        <v>12342.0</v>
      </c>
      <c r="B11747" s="5" t="s">
        <v>59251</v>
      </c>
      <c r="C11747" s="5" t="s">
        <v>59252</v>
      </c>
      <c r="D11747" s="6" t="s">
        <v>49437</v>
      </c>
      <c r="E11747" s="5" t="s">
        <v>49438</v>
      </c>
      <c r="F11747" s="5" t="s">
        <v>49019</v>
      </c>
      <c r="G11747" s="12" t="s">
        <v>23650</v>
      </c>
      <c r="H11747" s="5" t="s">
        <v>59253</v>
      </c>
      <c r="I11747" s="8" t="str">
        <f t="shared" si="154"/>
        <v>elzorzal.com</v>
      </c>
      <c r="J11747" s="5" t="s">
        <v>108</v>
      </c>
      <c r="K11747" s="5" t="s">
        <v>294</v>
      </c>
    </row>
    <row r="11748">
      <c r="A11748" s="4">
        <v>12110.0</v>
      </c>
      <c r="B11748" s="5" t="s">
        <v>59254</v>
      </c>
      <c r="C11748" s="5" t="s">
        <v>59255</v>
      </c>
      <c r="D11748" s="6" t="s">
        <v>22927</v>
      </c>
      <c r="E11748" s="5" t="s">
        <v>22928</v>
      </c>
      <c r="F11748" s="5" t="s">
        <v>22419</v>
      </c>
      <c r="G11748" s="12" t="s">
        <v>23650</v>
      </c>
      <c r="H11748" s="5" t="s">
        <v>59256</v>
      </c>
      <c r="I11748" s="4" t="str">
        <f t="shared" si="154"/>
        <v>señoramaría.com</v>
      </c>
      <c r="J11748" s="5" t="s">
        <v>42</v>
      </c>
      <c r="K11748" s="5" t="s">
        <v>517</v>
      </c>
    </row>
    <row r="11749">
      <c r="A11749" s="4">
        <v>12070.0</v>
      </c>
      <c r="B11749" s="5" t="s">
        <v>59257</v>
      </c>
      <c r="C11749" s="5" t="s">
        <v>59258</v>
      </c>
      <c r="D11749" s="6" t="s">
        <v>33594</v>
      </c>
      <c r="E11749" s="5" t="s">
        <v>15575</v>
      </c>
      <c r="F11749" s="5" t="s">
        <v>7797</v>
      </c>
      <c r="G11749" s="12" t="s">
        <v>23650</v>
      </c>
      <c r="H11749" s="4" t="s">
        <v>59259</v>
      </c>
      <c r="I11749" s="8" t="s">
        <v>59260</v>
      </c>
      <c r="J11749" s="5" t="s">
        <v>42</v>
      </c>
      <c r="K11749" s="4" t="s">
        <v>42</v>
      </c>
    </row>
    <row r="11750">
      <c r="A11750" s="4">
        <v>11821.0</v>
      </c>
      <c r="B11750" s="5" t="s">
        <v>59261</v>
      </c>
      <c r="C11750" s="5" t="s">
        <v>59262</v>
      </c>
      <c r="D11750" s="6" t="s">
        <v>18402</v>
      </c>
      <c r="E11750" s="5" t="s">
        <v>17489</v>
      </c>
      <c r="F11750" s="5" t="s">
        <v>15938</v>
      </c>
      <c r="G11750" s="12" t="s">
        <v>23650</v>
      </c>
      <c r="H11750" s="5" t="s">
        <v>59263</v>
      </c>
      <c r="I11750" s="11" t="s">
        <v>59264</v>
      </c>
      <c r="J11750" s="5" t="s">
        <v>18</v>
      </c>
      <c r="K11750" s="4" t="s">
        <v>42</v>
      </c>
    </row>
    <row r="11751">
      <c r="A11751" s="4">
        <v>11645.0</v>
      </c>
      <c r="B11751" s="5" t="s">
        <v>59265</v>
      </c>
      <c r="C11751" s="5" t="s">
        <v>28373</v>
      </c>
      <c r="D11751" s="6" t="s">
        <v>28801</v>
      </c>
      <c r="E11751" s="5" t="s">
        <v>28802</v>
      </c>
      <c r="F11751" s="5" t="s">
        <v>437</v>
      </c>
      <c r="G11751" s="12" t="s">
        <v>23650</v>
      </c>
      <c r="H11751" s="5" t="s">
        <v>59266</v>
      </c>
      <c r="I11751" s="8" t="s">
        <v>59267</v>
      </c>
      <c r="J11751" s="5" t="s">
        <v>42</v>
      </c>
      <c r="K11751" s="5" t="s">
        <v>679</v>
      </c>
    </row>
    <row r="11752">
      <c r="A11752" s="4">
        <v>12027.0</v>
      </c>
      <c r="B11752" s="5" t="s">
        <v>59268</v>
      </c>
      <c r="C11752" s="5" t="s">
        <v>59269</v>
      </c>
      <c r="D11752" s="6" t="s">
        <v>59270</v>
      </c>
      <c r="E11752" s="5" t="s">
        <v>59271</v>
      </c>
      <c r="F11752" s="5" t="s">
        <v>7797</v>
      </c>
      <c r="G11752" s="12" t="s">
        <v>23650</v>
      </c>
      <c r="H11752" s="5" t="s">
        <v>59272</v>
      </c>
      <c r="I11752" s="8" t="s">
        <v>59273</v>
      </c>
      <c r="J11752" s="5" t="s">
        <v>42</v>
      </c>
      <c r="K11752" s="5" t="s">
        <v>294</v>
      </c>
    </row>
    <row r="11753">
      <c r="A11753" s="4">
        <v>11452.0</v>
      </c>
      <c r="B11753" s="5" t="s">
        <v>59274</v>
      </c>
      <c r="C11753" s="5" t="s">
        <v>59275</v>
      </c>
      <c r="D11753" s="6" t="s">
        <v>30919</v>
      </c>
      <c r="E11753" s="5" t="s">
        <v>30920</v>
      </c>
      <c r="F11753" s="5" t="s">
        <v>30226</v>
      </c>
      <c r="G11753" s="12" t="s">
        <v>23650</v>
      </c>
      <c r="H11753" s="5" t="s">
        <v>59276</v>
      </c>
      <c r="I11753" s="9" t="s">
        <v>59277</v>
      </c>
      <c r="J11753" s="5" t="s">
        <v>93</v>
      </c>
      <c r="K11753" s="4" t="s">
        <v>42</v>
      </c>
    </row>
    <row r="11754">
      <c r="A11754" s="4">
        <v>11608.0</v>
      </c>
      <c r="B11754" s="5" t="s">
        <v>16949</v>
      </c>
      <c r="C11754" s="5" t="s">
        <v>59278</v>
      </c>
      <c r="D11754" s="6" t="s">
        <v>13838</v>
      </c>
      <c r="E11754" s="5" t="s">
        <v>13839</v>
      </c>
      <c r="F11754" s="5" t="s">
        <v>13460</v>
      </c>
      <c r="G11754" s="12" t="s">
        <v>23650</v>
      </c>
      <c r="H11754" s="5" t="s">
        <v>59279</v>
      </c>
      <c r="I11754" s="9" t="s">
        <v>59280</v>
      </c>
      <c r="J11754" s="5" t="s">
        <v>108</v>
      </c>
      <c r="K11754" s="5" t="s">
        <v>19</v>
      </c>
    </row>
    <row r="11755">
      <c r="A11755" s="4">
        <v>11850.0</v>
      </c>
      <c r="B11755" s="5" t="s">
        <v>59281</v>
      </c>
      <c r="C11755" s="5" t="s">
        <v>59282</v>
      </c>
      <c r="D11755" s="6" t="s">
        <v>41345</v>
      </c>
      <c r="E11755" s="5" t="s">
        <v>38725</v>
      </c>
      <c r="F11755" s="5" t="s">
        <v>38726</v>
      </c>
      <c r="G11755" s="12" t="s">
        <v>23650</v>
      </c>
      <c r="H11755" s="5" t="s">
        <v>41615</v>
      </c>
      <c r="I11755" s="8" t="s">
        <v>59283</v>
      </c>
      <c r="J11755" s="5" t="s">
        <v>108</v>
      </c>
      <c r="K11755" s="5" t="s">
        <v>13751</v>
      </c>
    </row>
    <row r="11756">
      <c r="A11756" s="4">
        <v>12230.0</v>
      </c>
      <c r="B11756" s="5" t="s">
        <v>59284</v>
      </c>
      <c r="C11756" s="5" t="s">
        <v>59285</v>
      </c>
      <c r="D11756" s="6" t="s">
        <v>59286</v>
      </c>
      <c r="E11756" s="5" t="s">
        <v>59287</v>
      </c>
      <c r="F11756" s="5" t="s">
        <v>16051</v>
      </c>
      <c r="G11756" s="12" t="s">
        <v>23650</v>
      </c>
      <c r="H11756" s="5" t="s">
        <v>59288</v>
      </c>
      <c r="I11756" s="8" t="str">
        <f>LOWER(SUBSTITUTE(SUBSTITUTE(SUBSTITUTE(SUBSTITUTE(SUBSTITUTE(SUBSTITUTE(SUBSTITUTE(B11756,"S.L.",""),"SL",""),"S.A.",""),"SA","")," ",""),".",""),",",""))&amp;".com"</f>
        <v>cacasilda.com</v>
      </c>
      <c r="J11756" s="5" t="s">
        <v>18</v>
      </c>
      <c r="K11756" s="5" t="s">
        <v>66</v>
      </c>
    </row>
    <row r="11757">
      <c r="A11757" s="4">
        <v>12078.0</v>
      </c>
      <c r="B11757" s="5" t="s">
        <v>59289</v>
      </c>
      <c r="C11757" s="5" t="s">
        <v>59290</v>
      </c>
      <c r="D11757" s="6" t="s">
        <v>34334</v>
      </c>
      <c r="E11757" s="5" t="s">
        <v>33520</v>
      </c>
      <c r="F11757" s="5" t="s">
        <v>7797</v>
      </c>
      <c r="G11757" s="12" t="s">
        <v>23650</v>
      </c>
      <c r="H11757" s="5" t="s">
        <v>59291</v>
      </c>
      <c r="I11757" s="8" t="s">
        <v>59292</v>
      </c>
      <c r="J11757" s="5" t="s">
        <v>108</v>
      </c>
      <c r="K11757" s="5" t="s">
        <v>839</v>
      </c>
    </row>
    <row r="11758">
      <c r="A11758" s="4">
        <v>11297.0</v>
      </c>
      <c r="B11758" s="5" t="s">
        <v>59293</v>
      </c>
      <c r="C11758" s="5" t="s">
        <v>59294</v>
      </c>
      <c r="D11758" s="6" t="s">
        <v>59295</v>
      </c>
      <c r="E11758" s="5" t="s">
        <v>55736</v>
      </c>
      <c r="F11758" s="5" t="s">
        <v>47980</v>
      </c>
      <c r="G11758" s="12" t="s">
        <v>23650</v>
      </c>
      <c r="H11758" s="5" t="s">
        <v>59296</v>
      </c>
      <c r="I11758" s="9" t="s">
        <v>59297</v>
      </c>
      <c r="J11758" s="5" t="s">
        <v>93</v>
      </c>
      <c r="K11758" s="5" t="s">
        <v>679</v>
      </c>
    </row>
    <row r="11759">
      <c r="A11759" s="4">
        <v>11106.0</v>
      </c>
      <c r="B11759" s="5" t="s">
        <v>1996</v>
      </c>
      <c r="C11759" s="5" t="s">
        <v>59298</v>
      </c>
      <c r="D11759" s="6" t="s">
        <v>59299</v>
      </c>
      <c r="E11759" s="5" t="s">
        <v>59300</v>
      </c>
      <c r="F11759" s="5" t="s">
        <v>23192</v>
      </c>
      <c r="G11759" s="12" t="s">
        <v>23650</v>
      </c>
      <c r="H11759" s="5" t="s">
        <v>59301</v>
      </c>
      <c r="I11759" s="8" t="s">
        <v>59302</v>
      </c>
      <c r="J11759" s="5" t="s">
        <v>93</v>
      </c>
      <c r="K11759" s="5" t="s">
        <v>679</v>
      </c>
    </row>
    <row r="11760">
      <c r="A11760" s="4">
        <v>11310.0</v>
      </c>
      <c r="B11760" s="5" t="s">
        <v>59303</v>
      </c>
      <c r="C11760" s="5" t="s">
        <v>59304</v>
      </c>
      <c r="D11760" s="6" t="s">
        <v>59305</v>
      </c>
      <c r="E11760" s="5" t="s">
        <v>59306</v>
      </c>
      <c r="F11760" s="5" t="s">
        <v>47980</v>
      </c>
      <c r="G11760" s="12" t="s">
        <v>23650</v>
      </c>
      <c r="H11760" s="5" t="s">
        <v>59307</v>
      </c>
      <c r="I11760" s="9" t="s">
        <v>59308</v>
      </c>
      <c r="J11760" s="5" t="s">
        <v>18</v>
      </c>
      <c r="K11760" s="5" t="s">
        <v>679</v>
      </c>
    </row>
    <row r="11761">
      <c r="A11761" s="4">
        <v>12147.0</v>
      </c>
      <c r="B11761" s="5" t="s">
        <v>59309</v>
      </c>
      <c r="C11761" s="5" t="s">
        <v>59310</v>
      </c>
      <c r="D11761" s="6" t="s">
        <v>1876</v>
      </c>
      <c r="E11761" s="5" t="s">
        <v>1512</v>
      </c>
      <c r="F11761" s="5" t="s">
        <v>1350</v>
      </c>
      <c r="G11761" s="12" t="s">
        <v>23650</v>
      </c>
      <c r="H11761" s="5" t="s">
        <v>59311</v>
      </c>
      <c r="I11761" s="8" t="str">
        <f>LOWER(SUBSTITUTE(SUBSTITUTE(SUBSTITUTE(SUBSTITUTE(SUBSTITUTE(SUBSTITUTE(SUBSTITUTE(B11761,"S.L.",""),"SL",""),"S.A.",""),"SA","")," ",""),".",""),",",""))&amp;".com"</f>
        <v>eiradodopino.com</v>
      </c>
      <c r="J11761" s="5" t="s">
        <v>108</v>
      </c>
      <c r="K11761" s="5" t="s">
        <v>66</v>
      </c>
    </row>
    <row r="11762">
      <c r="A11762" s="4">
        <v>12333.0</v>
      </c>
      <c r="B11762" s="5" t="s">
        <v>59312</v>
      </c>
      <c r="C11762" s="5" t="s">
        <v>59313</v>
      </c>
      <c r="D11762" s="6" t="s">
        <v>59314</v>
      </c>
      <c r="E11762" s="5" t="s">
        <v>59315</v>
      </c>
      <c r="F11762" s="5" t="s">
        <v>8926</v>
      </c>
      <c r="G11762" s="12" t="s">
        <v>23650</v>
      </c>
      <c r="H11762" s="5" t="s">
        <v>59316</v>
      </c>
      <c r="I11762" s="8" t="s">
        <v>59317</v>
      </c>
      <c r="J11762" s="5" t="s">
        <v>108</v>
      </c>
      <c r="K11762" s="5" t="s">
        <v>260</v>
      </c>
    </row>
    <row r="11763">
      <c r="A11763" s="4">
        <v>11948.0</v>
      </c>
      <c r="B11763" s="5" t="s">
        <v>59318</v>
      </c>
      <c r="C11763" s="5" t="s">
        <v>59319</v>
      </c>
      <c r="D11763" s="6" t="s">
        <v>12823</v>
      </c>
      <c r="E11763" s="5" t="s">
        <v>12749</v>
      </c>
      <c r="F11763" s="5" t="s">
        <v>12504</v>
      </c>
      <c r="G11763" s="12" t="s">
        <v>23650</v>
      </c>
      <c r="H11763" s="5" t="s">
        <v>59320</v>
      </c>
      <c r="I11763" s="8" t="s">
        <v>59321</v>
      </c>
      <c r="J11763" s="5" t="s">
        <v>93</v>
      </c>
      <c r="K11763" s="5" t="s">
        <v>152</v>
      </c>
    </row>
    <row r="11764">
      <c r="A11764" s="4">
        <v>11542.0</v>
      </c>
      <c r="B11764" s="5" t="s">
        <v>59322</v>
      </c>
      <c r="C11764" s="5" t="s">
        <v>59323</v>
      </c>
      <c r="D11764" s="6" t="s">
        <v>48824</v>
      </c>
      <c r="E11764" s="5" t="s">
        <v>48825</v>
      </c>
      <c r="F11764" s="5" t="s">
        <v>48594</v>
      </c>
      <c r="G11764" s="12" t="s">
        <v>23650</v>
      </c>
      <c r="H11764" s="5" t="s">
        <v>59324</v>
      </c>
      <c r="I11764" s="9" t="s">
        <v>59325</v>
      </c>
      <c r="J11764" s="5" t="s">
        <v>42</v>
      </c>
      <c r="K11764" s="5" t="s">
        <v>260</v>
      </c>
    </row>
    <row r="11765">
      <c r="A11765" s="4">
        <v>11212.0</v>
      </c>
      <c r="B11765" s="5" t="s">
        <v>59326</v>
      </c>
      <c r="C11765" s="5" t="s">
        <v>59327</v>
      </c>
      <c r="D11765" s="6" t="s">
        <v>3565</v>
      </c>
      <c r="E11765" s="5" t="s">
        <v>3559</v>
      </c>
      <c r="F11765" s="5" t="s">
        <v>3068</v>
      </c>
      <c r="G11765" s="12" t="s">
        <v>23650</v>
      </c>
      <c r="H11765" s="5" t="s">
        <v>59328</v>
      </c>
      <c r="I11765" s="9" t="s">
        <v>59329</v>
      </c>
      <c r="J11765" s="5" t="s">
        <v>51</v>
      </c>
      <c r="K11765" s="5" t="s">
        <v>233</v>
      </c>
    </row>
    <row r="11766">
      <c r="A11766" s="4">
        <v>11612.0</v>
      </c>
      <c r="B11766" s="5" t="s">
        <v>59330</v>
      </c>
      <c r="C11766" s="5" t="s">
        <v>59331</v>
      </c>
      <c r="D11766" s="6" t="s">
        <v>59332</v>
      </c>
      <c r="E11766" s="5" t="s">
        <v>59333</v>
      </c>
      <c r="F11766" s="5" t="s">
        <v>13460</v>
      </c>
      <c r="G11766" s="12" t="s">
        <v>23650</v>
      </c>
      <c r="H11766" s="5" t="s">
        <v>59334</v>
      </c>
      <c r="I11766" s="9" t="s">
        <v>59335</v>
      </c>
      <c r="J11766" s="5" t="s">
        <v>42</v>
      </c>
      <c r="K11766" s="5" t="s">
        <v>839</v>
      </c>
    </row>
    <row r="11767">
      <c r="A11767" s="4">
        <v>11214.0</v>
      </c>
      <c r="B11767" s="5" t="s">
        <v>59336</v>
      </c>
      <c r="C11767" s="5" t="s">
        <v>59337</v>
      </c>
      <c r="D11767" s="6" t="s">
        <v>3571</v>
      </c>
      <c r="E11767" s="5" t="s">
        <v>3559</v>
      </c>
      <c r="F11767" s="5" t="s">
        <v>3068</v>
      </c>
      <c r="G11767" s="12" t="s">
        <v>23650</v>
      </c>
      <c r="H11767" s="5" t="s">
        <v>59338</v>
      </c>
      <c r="I11767" s="8" t="s">
        <v>59339</v>
      </c>
      <c r="J11767" s="5" t="s">
        <v>93</v>
      </c>
      <c r="K11767" s="5" t="s">
        <v>679</v>
      </c>
    </row>
    <row r="11768">
      <c r="A11768" s="4">
        <v>11568.0</v>
      </c>
      <c r="B11768" s="5" t="s">
        <v>59340</v>
      </c>
      <c r="C11768" s="5" t="s">
        <v>59341</v>
      </c>
      <c r="D11768" s="6" t="s">
        <v>59342</v>
      </c>
      <c r="E11768" s="5" t="s">
        <v>59343</v>
      </c>
      <c r="F11768" s="5" t="s">
        <v>22156</v>
      </c>
      <c r="G11768" s="12" t="s">
        <v>23650</v>
      </c>
      <c r="H11768" s="28" t="s">
        <v>59344</v>
      </c>
      <c r="I11768" s="29" t="s">
        <v>59345</v>
      </c>
      <c r="J11768" s="5" t="s">
        <v>42</v>
      </c>
      <c r="K11768" s="5" t="s">
        <v>74</v>
      </c>
    </row>
    <row r="11769">
      <c r="A11769" s="4">
        <v>11068.0</v>
      </c>
      <c r="B11769" s="5" t="s">
        <v>59346</v>
      </c>
      <c r="C11769" s="5" t="s">
        <v>59347</v>
      </c>
      <c r="D11769" s="6" t="s">
        <v>7356</v>
      </c>
      <c r="E11769" s="5" t="s">
        <v>7350</v>
      </c>
      <c r="F11769" s="5" t="s">
        <v>7012</v>
      </c>
      <c r="G11769" s="12" t="s">
        <v>23650</v>
      </c>
      <c r="H11769" s="5" t="s">
        <v>59348</v>
      </c>
      <c r="I11769" s="9" t="s">
        <v>59349</v>
      </c>
      <c r="J11769" s="5" t="s">
        <v>18</v>
      </c>
      <c r="K11769" s="5" t="s">
        <v>115</v>
      </c>
    </row>
    <row r="11770">
      <c r="A11770" s="4">
        <v>11361.0</v>
      </c>
      <c r="B11770" s="5" t="s">
        <v>59350</v>
      </c>
      <c r="C11770" s="5" t="s">
        <v>59351</v>
      </c>
      <c r="D11770" s="6" t="s">
        <v>59352</v>
      </c>
      <c r="E11770" s="5" t="s">
        <v>59353</v>
      </c>
      <c r="F11770" s="5" t="s">
        <v>29573</v>
      </c>
      <c r="G11770" s="12" t="s">
        <v>23650</v>
      </c>
      <c r="H11770" s="5" t="s">
        <v>59354</v>
      </c>
      <c r="I11770" s="8" t="s">
        <v>59355</v>
      </c>
      <c r="J11770" s="5" t="s">
        <v>93</v>
      </c>
      <c r="K11770" s="5" t="s">
        <v>19</v>
      </c>
    </row>
    <row r="11771">
      <c r="A11771" s="4">
        <v>11159.0</v>
      </c>
      <c r="B11771" s="5" t="s">
        <v>59356</v>
      </c>
      <c r="C11771" s="5" t="s">
        <v>59357</v>
      </c>
      <c r="D11771" s="6" t="s">
        <v>59358</v>
      </c>
      <c r="E11771" s="5" t="s">
        <v>59359</v>
      </c>
      <c r="F11771" s="5" t="s">
        <v>22149</v>
      </c>
      <c r="G11771" s="12" t="s">
        <v>23650</v>
      </c>
      <c r="H11771" s="5" t="s">
        <v>59360</v>
      </c>
      <c r="I11771" s="9" t="s">
        <v>59361</v>
      </c>
      <c r="J11771" s="5" t="s">
        <v>93</v>
      </c>
      <c r="K11771" s="5" t="s">
        <v>27</v>
      </c>
    </row>
    <row r="11772">
      <c r="A11772" s="4">
        <v>11944.0</v>
      </c>
      <c r="B11772" s="5" t="s">
        <v>59362</v>
      </c>
      <c r="C11772" s="5" t="s">
        <v>59363</v>
      </c>
      <c r="D11772" s="6" t="s">
        <v>13334</v>
      </c>
      <c r="E11772" s="5" t="s">
        <v>59364</v>
      </c>
      <c r="F11772" s="5" t="s">
        <v>12504</v>
      </c>
      <c r="G11772" s="12" t="s">
        <v>23650</v>
      </c>
      <c r="H11772" s="5" t="s">
        <v>59365</v>
      </c>
      <c r="I11772" s="8" t="s">
        <v>59366</v>
      </c>
      <c r="J11772" s="5" t="s">
        <v>93</v>
      </c>
      <c r="K11772" s="5" t="s">
        <v>553</v>
      </c>
    </row>
    <row r="11773">
      <c r="A11773" s="4">
        <v>12056.0</v>
      </c>
      <c r="B11773" s="5" t="s">
        <v>59367</v>
      </c>
      <c r="C11773" s="5" t="s">
        <v>59368</v>
      </c>
      <c r="D11773" s="6" t="s">
        <v>34316</v>
      </c>
      <c r="E11773" s="5" t="s">
        <v>7797</v>
      </c>
      <c r="F11773" s="5" t="s">
        <v>7797</v>
      </c>
      <c r="G11773" s="12" t="s">
        <v>23650</v>
      </c>
      <c r="H11773" s="5" t="s">
        <v>59369</v>
      </c>
      <c r="I11773" s="8" t="s">
        <v>59370</v>
      </c>
      <c r="J11773" s="5" t="s">
        <v>93</v>
      </c>
      <c r="K11773" s="5" t="s">
        <v>66</v>
      </c>
    </row>
    <row r="11774">
      <c r="A11774" s="4">
        <v>11536.0</v>
      </c>
      <c r="B11774" s="5" t="s">
        <v>59371</v>
      </c>
      <c r="C11774" s="5" t="s">
        <v>59372</v>
      </c>
      <c r="D11774" s="6" t="s">
        <v>59373</v>
      </c>
      <c r="E11774" s="5" t="s">
        <v>59374</v>
      </c>
      <c r="F11774" s="5" t="s">
        <v>48594</v>
      </c>
      <c r="G11774" s="12" t="s">
        <v>23650</v>
      </c>
      <c r="H11774" s="5" t="s">
        <v>59375</v>
      </c>
      <c r="I11774" s="9" t="s">
        <v>59376</v>
      </c>
      <c r="J11774" s="5" t="s">
        <v>108</v>
      </c>
      <c r="K11774" s="4" t="s">
        <v>42</v>
      </c>
    </row>
    <row r="11775">
      <c r="A11775" s="4">
        <v>11208.0</v>
      </c>
      <c r="B11775" s="5" t="s">
        <v>59377</v>
      </c>
      <c r="C11775" s="5" t="s">
        <v>59378</v>
      </c>
      <c r="D11775" s="6" t="s">
        <v>4456</v>
      </c>
      <c r="E11775" s="5" t="s">
        <v>4193</v>
      </c>
      <c r="F11775" s="5" t="s">
        <v>3068</v>
      </c>
      <c r="G11775" s="12" t="s">
        <v>23650</v>
      </c>
      <c r="H11775" s="5" t="s">
        <v>59379</v>
      </c>
      <c r="I11775" s="9" t="s">
        <v>59380</v>
      </c>
      <c r="J11775" s="5" t="s">
        <v>93</v>
      </c>
      <c r="K11775" s="5" t="s">
        <v>233</v>
      </c>
    </row>
    <row r="11776">
      <c r="A11776" s="4">
        <v>11120.0</v>
      </c>
      <c r="B11776" s="5" t="s">
        <v>59381</v>
      </c>
      <c r="C11776" s="5" t="s">
        <v>59382</v>
      </c>
      <c r="D11776" s="6" t="s">
        <v>24168</v>
      </c>
      <c r="E11776" s="5" t="s">
        <v>23872</v>
      </c>
      <c r="F11776" s="5" t="s">
        <v>22149</v>
      </c>
      <c r="G11776" s="12" t="s">
        <v>23650</v>
      </c>
      <c r="H11776" s="5" t="s">
        <v>59383</v>
      </c>
      <c r="I11776" s="9" t="s">
        <v>59384</v>
      </c>
      <c r="J11776" s="5" t="s">
        <v>108</v>
      </c>
      <c r="K11776" s="5" t="s">
        <v>553</v>
      </c>
    </row>
    <row r="11777">
      <c r="A11777" s="4">
        <v>11079.0</v>
      </c>
      <c r="B11777" s="5" t="s">
        <v>59385</v>
      </c>
      <c r="C11777" s="5" t="s">
        <v>59386</v>
      </c>
      <c r="D11777" s="6" t="s">
        <v>7157</v>
      </c>
      <c r="E11777" s="5" t="s">
        <v>7158</v>
      </c>
      <c r="F11777" s="5" t="s">
        <v>7012</v>
      </c>
      <c r="G11777" s="12" t="s">
        <v>23650</v>
      </c>
      <c r="H11777" s="5" t="s">
        <v>59387</v>
      </c>
      <c r="I11777" s="9" t="s">
        <v>59388</v>
      </c>
      <c r="J11777" s="5" t="s">
        <v>18</v>
      </c>
      <c r="K11777" s="5" t="s">
        <v>679</v>
      </c>
    </row>
    <row r="11778">
      <c r="A11778" s="4">
        <v>11946.0</v>
      </c>
      <c r="B11778" s="5" t="s">
        <v>59389</v>
      </c>
      <c r="C11778" s="5" t="s">
        <v>59390</v>
      </c>
      <c r="D11778" s="6" t="s">
        <v>13149</v>
      </c>
      <c r="E11778" s="5" t="s">
        <v>13150</v>
      </c>
      <c r="F11778" s="5" t="s">
        <v>12504</v>
      </c>
      <c r="G11778" s="12" t="s">
        <v>23650</v>
      </c>
      <c r="H11778" s="5" t="s">
        <v>59391</v>
      </c>
      <c r="I11778" s="8" t="str">
        <f>LOWER(SUBSTITUTE(SUBSTITUTE(SUBSTITUTE(SUBSTITUTE(SUBSTITUTE(SUBSTITUTE(SUBSTITUTE(B11778,"S.L.",""),"SL",""),"S.A.",""),"SA","")," ",""),".",""),",",""))&amp;".com"</f>
        <v>solsonacentre.com</v>
      </c>
      <c r="J11778" s="5" t="s">
        <v>42</v>
      </c>
      <c r="K11778" s="5" t="s">
        <v>170</v>
      </c>
    </row>
    <row r="11779">
      <c r="A11779" s="4">
        <v>11481.0</v>
      </c>
      <c r="B11779" s="5" t="s">
        <v>1975</v>
      </c>
      <c r="C11779" s="5" t="s">
        <v>59392</v>
      </c>
      <c r="D11779" s="6" t="s">
        <v>40545</v>
      </c>
      <c r="E11779" s="5" t="s">
        <v>40546</v>
      </c>
      <c r="F11779" s="5" t="s">
        <v>39946</v>
      </c>
      <c r="G11779" s="12" t="s">
        <v>23650</v>
      </c>
      <c r="H11779" s="5" t="s">
        <v>59393</v>
      </c>
      <c r="I11779" s="9" t="s">
        <v>59394</v>
      </c>
      <c r="J11779" s="5" t="s">
        <v>93</v>
      </c>
      <c r="K11779" s="5" t="s">
        <v>721</v>
      </c>
    </row>
    <row r="11780">
      <c r="A11780" s="4">
        <v>11418.0</v>
      </c>
      <c r="B11780" s="5" t="s">
        <v>59395</v>
      </c>
      <c r="C11780" s="5" t="s">
        <v>59396</v>
      </c>
      <c r="D11780" s="6" t="s">
        <v>59397</v>
      </c>
      <c r="E11780" s="5" t="s">
        <v>59395</v>
      </c>
      <c r="F11780" s="5" t="s">
        <v>37644</v>
      </c>
      <c r="G11780" s="12" t="s">
        <v>23650</v>
      </c>
      <c r="H11780" s="5" t="s">
        <v>59398</v>
      </c>
      <c r="I11780" s="9" t="s">
        <v>59399</v>
      </c>
      <c r="J11780" s="5" t="s">
        <v>18</v>
      </c>
      <c r="K11780" s="5" t="s">
        <v>553</v>
      </c>
    </row>
    <row r="11781">
      <c r="A11781" s="4">
        <v>11217.0</v>
      </c>
      <c r="B11781" s="5" t="s">
        <v>1453</v>
      </c>
      <c r="C11781" s="5" t="s">
        <v>59400</v>
      </c>
      <c r="D11781" s="6" t="s">
        <v>3387</v>
      </c>
      <c r="E11781" s="5" t="s">
        <v>3366</v>
      </c>
      <c r="F11781" s="5" t="s">
        <v>3068</v>
      </c>
      <c r="G11781" s="12" t="s">
        <v>23650</v>
      </c>
      <c r="H11781" s="5" t="s">
        <v>59401</v>
      </c>
      <c r="I11781" s="8" t="s">
        <v>59402</v>
      </c>
      <c r="J11781" s="5" t="s">
        <v>18</v>
      </c>
      <c r="K11781" s="5" t="s">
        <v>74</v>
      </c>
    </row>
    <row r="11782">
      <c r="A11782" s="4">
        <v>11303.0</v>
      </c>
      <c r="B11782" s="5" t="s">
        <v>59403</v>
      </c>
      <c r="C11782" s="5" t="s">
        <v>59404</v>
      </c>
      <c r="D11782" s="6" t="s">
        <v>59405</v>
      </c>
      <c r="E11782" s="5" t="s">
        <v>59406</v>
      </c>
      <c r="F11782" s="5" t="s">
        <v>47980</v>
      </c>
      <c r="G11782" s="12" t="s">
        <v>23650</v>
      </c>
      <c r="H11782" s="5" t="s">
        <v>59407</v>
      </c>
      <c r="I11782" s="9" t="s">
        <v>59408</v>
      </c>
      <c r="J11782" s="5" t="s">
        <v>108</v>
      </c>
      <c r="K11782" s="5" t="s">
        <v>553</v>
      </c>
    </row>
    <row r="11783">
      <c r="A11783" s="4">
        <v>11570.0</v>
      </c>
      <c r="B11783" s="5" t="s">
        <v>59409</v>
      </c>
      <c r="C11783" s="5" t="s">
        <v>59410</v>
      </c>
      <c r="D11783" s="6" t="s">
        <v>59411</v>
      </c>
      <c r="E11783" s="5" t="s">
        <v>59412</v>
      </c>
      <c r="F11783" s="5" t="s">
        <v>22156</v>
      </c>
      <c r="G11783" s="12" t="s">
        <v>23650</v>
      </c>
      <c r="H11783" s="5" t="s">
        <v>59413</v>
      </c>
      <c r="I11783" s="8" t="s">
        <v>59414</v>
      </c>
      <c r="J11783" s="5" t="s">
        <v>93</v>
      </c>
      <c r="K11783" s="5" t="s">
        <v>152</v>
      </c>
    </row>
    <row r="11784">
      <c r="A11784" s="4">
        <v>12192.0</v>
      </c>
      <c r="B11784" s="5" t="s">
        <v>59415</v>
      </c>
      <c r="C11784" s="5" t="s">
        <v>59416</v>
      </c>
      <c r="D11784" s="6" t="s">
        <v>59417</v>
      </c>
      <c r="E11784" s="5" t="s">
        <v>59418</v>
      </c>
      <c r="F11784" s="5" t="s">
        <v>49928</v>
      </c>
      <c r="G11784" s="12" t="s">
        <v>23650</v>
      </c>
      <c r="H11784" s="5" t="s">
        <v>59419</v>
      </c>
      <c r="I11784" s="8" t="s">
        <v>59420</v>
      </c>
      <c r="J11784" s="5" t="s">
        <v>463</v>
      </c>
      <c r="K11784" s="5" t="s">
        <v>115</v>
      </c>
    </row>
    <row r="11785">
      <c r="A11785" s="4">
        <v>11268.0</v>
      </c>
      <c r="B11785" s="5" t="s">
        <v>59421</v>
      </c>
      <c r="C11785" s="5" t="s">
        <v>59422</v>
      </c>
      <c r="D11785" s="6" t="s">
        <v>3287</v>
      </c>
      <c r="E11785" s="5" t="s">
        <v>3067</v>
      </c>
      <c r="F11785" s="5" t="s">
        <v>3068</v>
      </c>
      <c r="G11785" s="12" t="s">
        <v>23650</v>
      </c>
      <c r="H11785" s="5" t="s">
        <v>59423</v>
      </c>
      <c r="I11785" s="9" t="s">
        <v>59424</v>
      </c>
      <c r="J11785" s="5" t="s">
        <v>42</v>
      </c>
      <c r="K11785" s="5" t="s">
        <v>152</v>
      </c>
    </row>
    <row r="11786">
      <c r="A11786" s="4">
        <v>12225.0</v>
      </c>
      <c r="B11786" s="5" t="s">
        <v>59425</v>
      </c>
      <c r="C11786" s="5" t="s">
        <v>59426</v>
      </c>
      <c r="D11786" s="6" t="s">
        <v>52033</v>
      </c>
      <c r="E11786" s="5" t="s">
        <v>50957</v>
      </c>
      <c r="F11786" s="5" t="s">
        <v>16051</v>
      </c>
      <c r="G11786" s="12" t="s">
        <v>23650</v>
      </c>
      <c r="H11786" s="5" t="s">
        <v>59427</v>
      </c>
      <c r="I11786" s="8" t="str">
        <f>LOWER(SUBSTITUTE(SUBSTITUTE(SUBSTITUTE(SUBSTITUTE(SUBSTITUTE(SUBSTITUTE(SUBSTITUTE(B11786,"S.L.",""),"SL",""),"S.A.",""),"SA","")," ",""),".",""),",",""))&amp;".com"</f>
        <v>4esquinas.com</v>
      </c>
      <c r="J11786" s="5" t="s">
        <v>42</v>
      </c>
      <c r="K11786" s="5" t="s">
        <v>152</v>
      </c>
    </row>
    <row r="11787">
      <c r="A11787" s="4">
        <v>11472.0</v>
      </c>
      <c r="B11787" s="5" t="s">
        <v>59428</v>
      </c>
      <c r="C11787" s="5" t="s">
        <v>59429</v>
      </c>
      <c r="D11787" s="6" t="s">
        <v>30331</v>
      </c>
      <c r="E11787" s="5" t="s">
        <v>30332</v>
      </c>
      <c r="F11787" s="5" t="s">
        <v>30226</v>
      </c>
      <c r="G11787" s="12" t="s">
        <v>23650</v>
      </c>
      <c r="H11787" s="7" t="s">
        <v>59430</v>
      </c>
      <c r="I11787" s="8" t="s">
        <v>59431</v>
      </c>
      <c r="J11787" s="5" t="s">
        <v>93</v>
      </c>
      <c r="K11787" s="4" t="s">
        <v>42</v>
      </c>
    </row>
    <row r="11788">
      <c r="A11788" s="4">
        <v>12157.0</v>
      </c>
      <c r="B11788" s="5" t="s">
        <v>59432</v>
      </c>
      <c r="C11788" s="5" t="s">
        <v>59433</v>
      </c>
      <c r="D11788" s="6" t="s">
        <v>1524</v>
      </c>
      <c r="E11788" s="5" t="s">
        <v>1525</v>
      </c>
      <c r="F11788" s="5" t="s">
        <v>1350</v>
      </c>
      <c r="G11788" s="12" t="s">
        <v>23650</v>
      </c>
      <c r="H11788" s="7" t="s">
        <v>59434</v>
      </c>
      <c r="I11788" s="8" t="str">
        <f>LOWER(SUBSTITUTE(SUBSTITUTE(SUBSTITUTE(SUBSTITUTE(SUBSTITUTE(SUBSTITUTE(SUBSTITUTE(B11788,"S.L.",""),"SL",""),"S.A.",""),"SA","")," ",""),".",""),",",""))&amp;".com"</f>
        <v>9olashotel.com</v>
      </c>
      <c r="J11788" s="5" t="s">
        <v>108</v>
      </c>
      <c r="K11788" s="5" t="s">
        <v>553</v>
      </c>
    </row>
    <row r="11789">
      <c r="A11789" s="4">
        <v>11982.0</v>
      </c>
      <c r="B11789" s="5" t="s">
        <v>59435</v>
      </c>
      <c r="C11789" s="5" t="s">
        <v>59436</v>
      </c>
      <c r="D11789" s="6" t="s">
        <v>54983</v>
      </c>
      <c r="E11789" s="5" t="s">
        <v>24249</v>
      </c>
      <c r="F11789" s="5" t="s">
        <v>24249</v>
      </c>
      <c r="G11789" s="12" t="s">
        <v>23650</v>
      </c>
      <c r="H11789" s="5" t="s">
        <v>59437</v>
      </c>
      <c r="I11789" s="8" t="s">
        <v>59438</v>
      </c>
      <c r="J11789" s="5" t="s">
        <v>18</v>
      </c>
      <c r="K11789" s="5" t="s">
        <v>553</v>
      </c>
    </row>
    <row r="11790">
      <c r="A11790" s="4">
        <v>11082.0</v>
      </c>
      <c r="B11790" s="5" t="s">
        <v>59439</v>
      </c>
      <c r="C11790" s="5" t="s">
        <v>59440</v>
      </c>
      <c r="D11790" s="6" t="s">
        <v>7222</v>
      </c>
      <c r="E11790" s="5" t="s">
        <v>7204</v>
      </c>
      <c r="F11790" s="5" t="s">
        <v>7012</v>
      </c>
      <c r="G11790" s="12" t="s">
        <v>23650</v>
      </c>
      <c r="H11790" s="7" t="s">
        <v>7224</v>
      </c>
      <c r="I11790" s="8" t="s">
        <v>7225</v>
      </c>
      <c r="J11790" s="5" t="s">
        <v>18</v>
      </c>
      <c r="K11790" s="5" t="s">
        <v>66</v>
      </c>
    </row>
    <row r="11791">
      <c r="A11791" s="4">
        <v>12231.0</v>
      </c>
      <c r="B11791" s="5" t="s">
        <v>59441</v>
      </c>
      <c r="C11791" s="5" t="s">
        <v>59442</v>
      </c>
      <c r="D11791" s="6" t="s">
        <v>59443</v>
      </c>
      <c r="E11791" s="5" t="s">
        <v>51386</v>
      </c>
      <c r="F11791" s="5" t="s">
        <v>16051</v>
      </c>
      <c r="G11791" s="12" t="s">
        <v>23650</v>
      </c>
      <c r="H11791" s="7" t="s">
        <v>59444</v>
      </c>
      <c r="I11791" s="8" t="str">
        <f>LOWER(SUBSTITUTE(SUBSTITUTE(SUBSTITUTE(SUBSTITUTE(SUBSTITUTE(SUBSTITUTE(SUBSTITUTE(B11791,"S.L.",""),"SL",""),"S.A.",""),"SA","")," ",""),".",""),",",""))&amp;".com"</f>
        <v>agroturismobetenama.com</v>
      </c>
      <c r="J11791" s="5" t="s">
        <v>42</v>
      </c>
      <c r="K11791" s="4" t="s">
        <v>42</v>
      </c>
    </row>
    <row r="11792">
      <c r="A11792" s="4">
        <v>12296.0</v>
      </c>
      <c r="B11792" s="5" t="s">
        <v>59445</v>
      </c>
      <c r="C11792" s="5" t="s">
        <v>59446</v>
      </c>
      <c r="D11792" s="6" t="s">
        <v>59447</v>
      </c>
      <c r="E11792" s="5" t="s">
        <v>59448</v>
      </c>
      <c r="F11792" s="5" t="s">
        <v>9418</v>
      </c>
      <c r="G11792" s="12" t="s">
        <v>23650</v>
      </c>
      <c r="H11792" s="5" t="s">
        <v>59449</v>
      </c>
      <c r="I11792" s="8" t="s">
        <v>59450</v>
      </c>
      <c r="J11792" s="5" t="s">
        <v>18</v>
      </c>
      <c r="K11792" s="5" t="s">
        <v>66</v>
      </c>
    </row>
    <row r="11793">
      <c r="A11793" s="4">
        <v>12297.0</v>
      </c>
      <c r="B11793" s="5" t="s">
        <v>59451</v>
      </c>
      <c r="C11793" s="5" t="s">
        <v>59452</v>
      </c>
      <c r="D11793" s="6" t="s">
        <v>59447</v>
      </c>
      <c r="E11793" s="5" t="s">
        <v>59448</v>
      </c>
      <c r="F11793" s="5" t="s">
        <v>9418</v>
      </c>
      <c r="G11793" s="12" t="s">
        <v>23650</v>
      </c>
      <c r="H11793" s="5" t="s">
        <v>59449</v>
      </c>
      <c r="I11793" s="8" t="s">
        <v>59450</v>
      </c>
      <c r="J11793" s="5" t="s">
        <v>18</v>
      </c>
      <c r="K11793" s="4" t="s">
        <v>42</v>
      </c>
    </row>
    <row r="11794">
      <c r="A11794" s="4">
        <v>11389.0</v>
      </c>
      <c r="B11794" s="5" t="s">
        <v>59453</v>
      </c>
      <c r="C11794" s="5" t="s">
        <v>38900</v>
      </c>
      <c r="D11794" s="6" t="s">
        <v>38354</v>
      </c>
      <c r="E11794" s="5" t="s">
        <v>38355</v>
      </c>
      <c r="F11794" s="5" t="s">
        <v>38307</v>
      </c>
      <c r="G11794" s="12" t="s">
        <v>23650</v>
      </c>
      <c r="H11794" s="7" t="s">
        <v>59454</v>
      </c>
      <c r="I11794" s="8" t="s">
        <v>59455</v>
      </c>
      <c r="J11794" s="5" t="s">
        <v>108</v>
      </c>
      <c r="K11794" s="5" t="s">
        <v>35</v>
      </c>
    </row>
    <row r="11795">
      <c r="A11795" s="4">
        <v>12002.0</v>
      </c>
      <c r="B11795" s="5" t="s">
        <v>59456</v>
      </c>
      <c r="C11795" s="5" t="s">
        <v>59457</v>
      </c>
      <c r="D11795" s="6" t="s">
        <v>59458</v>
      </c>
      <c r="E11795" s="5" t="s">
        <v>59459</v>
      </c>
      <c r="F11795" s="5" t="s">
        <v>24249</v>
      </c>
      <c r="G11795" s="12" t="s">
        <v>23650</v>
      </c>
      <c r="H11795" s="7" t="s">
        <v>59460</v>
      </c>
      <c r="I11795" s="8" t="str">
        <f>LOWER(SUBSTITUTE(SUBSTITUTE(SUBSTITUTE(SUBSTITUTE(SUBSTITUTE(SUBSTITUTE(SUBSTITUTE(B11795,"S.L.",""),"SL",""),"S.A.",""),"SA","")," ",""),".",""),",",""))&amp;".com"</f>
        <v>alcobasrusticas.com</v>
      </c>
      <c r="J11795" s="5" t="s">
        <v>42</v>
      </c>
      <c r="K11795" s="4" t="s">
        <v>42</v>
      </c>
    </row>
    <row r="11796">
      <c r="A11796" s="4">
        <v>12193.0</v>
      </c>
      <c r="B11796" s="5" t="s">
        <v>59461</v>
      </c>
      <c r="C11796" s="5" t="s">
        <v>59462</v>
      </c>
      <c r="D11796" s="6" t="s">
        <v>59463</v>
      </c>
      <c r="E11796" s="5" t="s">
        <v>59464</v>
      </c>
      <c r="F11796" s="5" t="s">
        <v>49928</v>
      </c>
      <c r="G11796" s="12" t="s">
        <v>23650</v>
      </c>
      <c r="H11796" s="5" t="s">
        <v>59465</v>
      </c>
      <c r="I11796" s="8" t="s">
        <v>59466</v>
      </c>
      <c r="J11796" s="5" t="s">
        <v>463</v>
      </c>
      <c r="K11796" s="5" t="s">
        <v>679</v>
      </c>
    </row>
    <row r="11797">
      <c r="A11797" s="4">
        <v>12126.0</v>
      </c>
      <c r="B11797" s="5" t="s">
        <v>59467</v>
      </c>
      <c r="C11797" s="5" t="s">
        <v>59468</v>
      </c>
      <c r="D11797" s="6" t="s">
        <v>59469</v>
      </c>
      <c r="E11797" s="5" t="s">
        <v>364</v>
      </c>
      <c r="F11797" s="5" t="s">
        <v>14</v>
      </c>
      <c r="G11797" s="12" t="s">
        <v>23650</v>
      </c>
      <c r="H11797" s="7" t="s">
        <v>59470</v>
      </c>
      <c r="I11797" s="8" t="str">
        <f>LOWER(SUBSTITUTE(SUBSTITUTE(SUBSTITUTE(SUBSTITUTE(SUBSTITUTE(SUBSTITUTE(SUBSTITUTE(B11797,"S.L.",""),"SL",""),"S.A.",""),"SA","")," ",""),".",""),",",""))&amp;".com"</f>
        <v>aldeafigueiredo.com</v>
      </c>
      <c r="J11797" s="5" t="s">
        <v>18</v>
      </c>
      <c r="K11797" s="5" t="s">
        <v>553</v>
      </c>
    </row>
    <row r="11798">
      <c r="A11798" s="4">
        <v>11443.0</v>
      </c>
      <c r="B11798" s="5" t="s">
        <v>59471</v>
      </c>
      <c r="C11798" s="5" t="s">
        <v>59472</v>
      </c>
      <c r="D11798" s="6" t="s">
        <v>30462</v>
      </c>
      <c r="E11798" s="5" t="s">
        <v>30463</v>
      </c>
      <c r="F11798" s="5" t="s">
        <v>30226</v>
      </c>
      <c r="G11798" s="12" t="s">
        <v>23650</v>
      </c>
      <c r="H11798" s="5" t="s">
        <v>59473</v>
      </c>
      <c r="I11798" s="9" t="s">
        <v>59474</v>
      </c>
      <c r="J11798" s="5" t="s">
        <v>42</v>
      </c>
      <c r="K11798" s="4" t="s">
        <v>42</v>
      </c>
    </row>
    <row r="11799">
      <c r="A11799" s="4">
        <v>12212.0</v>
      </c>
      <c r="B11799" s="5" t="s">
        <v>59475</v>
      </c>
      <c r="C11799" s="5" t="s">
        <v>59476</v>
      </c>
      <c r="D11799" s="6" t="s">
        <v>51468</v>
      </c>
      <c r="E11799" s="5" t="s">
        <v>51463</v>
      </c>
      <c r="F11799" s="5" t="s">
        <v>16051</v>
      </c>
      <c r="G11799" s="12" t="s">
        <v>23650</v>
      </c>
      <c r="H11799" s="5" t="s">
        <v>59477</v>
      </c>
      <c r="I11799" s="8" t="s">
        <v>59478</v>
      </c>
      <c r="J11799" s="5" t="s">
        <v>108</v>
      </c>
      <c r="K11799" s="4" t="s">
        <v>42</v>
      </c>
    </row>
    <row r="11800">
      <c r="A11800" s="4">
        <v>11301.0</v>
      </c>
      <c r="B11800" s="5" t="s">
        <v>59479</v>
      </c>
      <c r="C11800" s="5" t="s">
        <v>59480</v>
      </c>
      <c r="D11800" s="6" t="s">
        <v>59481</v>
      </c>
      <c r="E11800" s="5" t="s">
        <v>59482</v>
      </c>
      <c r="F11800" s="5" t="s">
        <v>47980</v>
      </c>
      <c r="G11800" s="12" t="s">
        <v>23650</v>
      </c>
      <c r="H11800" s="7" t="s">
        <v>59483</v>
      </c>
      <c r="I11800" s="8" t="str">
        <f t="shared" ref="I11800:I11801" si="155">LOWER(SUBSTITUTE(SUBSTITUTE(SUBSTITUTE(SUBSTITUTE(SUBSTITUTE(SUBSTITUTE(SUBSTITUTE(B11800,"S.L.",""),"SL",""),"S.A.",""),"SA","")," ",""),".",""),",",""))&amp;".com"</f>
        <v>amaliabaldiviaacebo.com</v>
      </c>
      <c r="J11800" s="5" t="s">
        <v>42</v>
      </c>
      <c r="K11800" s="5" t="s">
        <v>233</v>
      </c>
    </row>
    <row r="11801">
      <c r="A11801" s="4">
        <v>11384.0</v>
      </c>
      <c r="B11801" s="5" t="s">
        <v>59484</v>
      </c>
      <c r="C11801" s="5" t="s">
        <v>59485</v>
      </c>
      <c r="D11801" s="6" t="s">
        <v>38509</v>
      </c>
      <c r="E11801" s="5" t="s">
        <v>38336</v>
      </c>
      <c r="F11801" s="5" t="s">
        <v>38307</v>
      </c>
      <c r="G11801" s="12" t="s">
        <v>23650</v>
      </c>
      <c r="H11801" s="7" t="s">
        <v>59486</v>
      </c>
      <c r="I11801" s="8" t="str">
        <f t="shared" si="155"/>
        <v>amordemadreoxigeno.com</v>
      </c>
      <c r="J11801" s="5" t="s">
        <v>51</v>
      </c>
      <c r="K11801" s="4" t="s">
        <v>42</v>
      </c>
    </row>
    <row r="11802">
      <c r="A11802" s="4">
        <v>11085.0</v>
      </c>
      <c r="B11802" s="5" t="s">
        <v>59487</v>
      </c>
      <c r="C11802" s="5" t="s">
        <v>59488</v>
      </c>
      <c r="D11802" s="6" t="s">
        <v>7115</v>
      </c>
      <c r="E11802" s="5" t="s">
        <v>7116</v>
      </c>
      <c r="F11802" s="5" t="s">
        <v>7012</v>
      </c>
      <c r="G11802" s="12" t="s">
        <v>23650</v>
      </c>
      <c r="H11802" s="7" t="s">
        <v>59489</v>
      </c>
      <c r="I11802" s="8" t="s">
        <v>59490</v>
      </c>
      <c r="J11802" s="5" t="s">
        <v>42</v>
      </c>
      <c r="K11802" s="5" t="s">
        <v>553</v>
      </c>
    </row>
    <row r="11803">
      <c r="A11803" s="4">
        <v>12187.0</v>
      </c>
      <c r="B11803" s="5" t="s">
        <v>59491</v>
      </c>
      <c r="C11803" s="5" t="s">
        <v>59492</v>
      </c>
      <c r="D11803" s="6" t="s">
        <v>50148</v>
      </c>
      <c r="E11803" s="5" t="s">
        <v>49928</v>
      </c>
      <c r="F11803" s="5" t="s">
        <v>49928</v>
      </c>
      <c r="G11803" s="12" t="s">
        <v>23650</v>
      </c>
      <c r="H11803" s="7" t="s">
        <v>59493</v>
      </c>
      <c r="I11803" s="8" t="str">
        <f t="shared" ref="I11803:I11807" si="156">LOWER(SUBSTITUTE(SUBSTITUTE(SUBSTITUTE(SUBSTITUTE(SUBSTITUTE(SUBSTITUTE(SUBSTITUTE(B11803,"S.L.",""),"SL",""),"S.A.",""),"SA","")," ",""),".",""),",",""))&amp;".com"</f>
        <v>angelmarcosmerchan.com</v>
      </c>
      <c r="J11803" s="5" t="s">
        <v>93</v>
      </c>
      <c r="K11803" s="4" t="s">
        <v>42</v>
      </c>
    </row>
    <row r="11804">
      <c r="A11804" s="4">
        <v>12021.0</v>
      </c>
      <c r="B11804" s="5" t="s">
        <v>59494</v>
      </c>
      <c r="C11804" s="5" t="s">
        <v>59495</v>
      </c>
      <c r="D11804" s="6" t="s">
        <v>33828</v>
      </c>
      <c r="E11804" s="5" t="s">
        <v>33829</v>
      </c>
      <c r="F11804" s="5" t="s">
        <v>7797</v>
      </c>
      <c r="G11804" s="12" t="s">
        <v>23650</v>
      </c>
      <c r="H11804" s="7" t="s">
        <v>59496</v>
      </c>
      <c r="I11804" s="8" t="str">
        <f t="shared" si="156"/>
        <v>apartahotellatorre.com</v>
      </c>
      <c r="J11804" s="5" t="s">
        <v>93</v>
      </c>
      <c r="K11804" s="4" t="s">
        <v>42</v>
      </c>
    </row>
    <row r="11805">
      <c r="A11805" s="4">
        <v>11141.0</v>
      </c>
      <c r="B11805" s="5" t="s">
        <v>59497</v>
      </c>
      <c r="C11805" s="5" t="s">
        <v>59498</v>
      </c>
      <c r="D11805" s="6" t="s">
        <v>23991</v>
      </c>
      <c r="E11805" s="5" t="s">
        <v>23985</v>
      </c>
      <c r="F11805" s="5" t="s">
        <v>22149</v>
      </c>
      <c r="G11805" s="12" t="s">
        <v>23650</v>
      </c>
      <c r="H11805" s="7" t="s">
        <v>59499</v>
      </c>
      <c r="I11805" s="8" t="str">
        <f t="shared" si="156"/>
        <v>apartamentoelpatiov.com</v>
      </c>
      <c r="J11805" s="5" t="s">
        <v>108</v>
      </c>
      <c r="K11805" s="4" t="s">
        <v>42</v>
      </c>
    </row>
    <row r="11806">
      <c r="A11806" s="4">
        <v>12046.0</v>
      </c>
      <c r="B11806" s="5" t="s">
        <v>59500</v>
      </c>
      <c r="C11806" s="5" t="s">
        <v>59501</v>
      </c>
      <c r="D11806" s="6" t="s">
        <v>33543</v>
      </c>
      <c r="E11806" s="5" t="s">
        <v>33544</v>
      </c>
      <c r="F11806" s="5" t="s">
        <v>7797</v>
      </c>
      <c r="G11806" s="12" t="s">
        <v>23650</v>
      </c>
      <c r="H11806" s="7" t="s">
        <v>59502</v>
      </c>
      <c r="I11806" s="8" t="str">
        <f t="shared" si="156"/>
        <v>apartamentolastorresconvistaalmar.com</v>
      </c>
      <c r="J11806" s="5" t="s">
        <v>42</v>
      </c>
      <c r="K11806" s="4" t="s">
        <v>42</v>
      </c>
    </row>
    <row r="11807">
      <c r="A11807" s="4">
        <v>12029.0</v>
      </c>
      <c r="B11807" s="5" t="s">
        <v>59503</v>
      </c>
      <c r="C11807" s="5" t="s">
        <v>59504</v>
      </c>
      <c r="D11807" s="6" t="s">
        <v>21866</v>
      </c>
      <c r="E11807" s="5" t="s">
        <v>21867</v>
      </c>
      <c r="F11807" s="5" t="s">
        <v>7797</v>
      </c>
      <c r="G11807" s="12" t="s">
        <v>23650</v>
      </c>
      <c r="H11807" s="7" t="s">
        <v>59505</v>
      </c>
      <c r="I11807" s="8" t="str">
        <f t="shared" si="156"/>
        <v>apartamentominervajupiter.com</v>
      </c>
      <c r="J11807" s="5" t="s">
        <v>51</v>
      </c>
      <c r="K11807" s="4" t="s">
        <v>42</v>
      </c>
    </row>
    <row r="11808">
      <c r="A11808" s="4">
        <v>11113.0</v>
      </c>
      <c r="B11808" s="5" t="s">
        <v>59506</v>
      </c>
      <c r="C11808" s="5" t="s">
        <v>59507</v>
      </c>
      <c r="D11808" s="6" t="s">
        <v>24157</v>
      </c>
      <c r="E11808" s="5" t="s">
        <v>23872</v>
      </c>
      <c r="F11808" s="5" t="s">
        <v>22149</v>
      </c>
      <c r="G11808" s="12" t="s">
        <v>23650</v>
      </c>
      <c r="H11808" s="7" t="s">
        <v>59508</v>
      </c>
      <c r="I11808" s="11" t="s">
        <v>59509</v>
      </c>
      <c r="J11808" s="5" t="s">
        <v>42</v>
      </c>
      <c r="K11808" s="4" t="s">
        <v>42</v>
      </c>
    </row>
    <row r="11809">
      <c r="A11809" s="4">
        <v>12203.0</v>
      </c>
      <c r="B11809" s="5" t="s">
        <v>59510</v>
      </c>
      <c r="C11809" s="5" t="s">
        <v>59511</v>
      </c>
      <c r="D11809" s="6" t="s">
        <v>51048</v>
      </c>
      <c r="E11809" s="5" t="s">
        <v>42748</v>
      </c>
      <c r="F11809" s="5" t="s">
        <v>16051</v>
      </c>
      <c r="G11809" s="12" t="s">
        <v>23650</v>
      </c>
      <c r="H11809" s="7" t="s">
        <v>59512</v>
      </c>
      <c r="I11809" s="11" t="s">
        <v>59513</v>
      </c>
      <c r="J11809" s="5" t="s">
        <v>42</v>
      </c>
      <c r="K11809" s="4" t="s">
        <v>42</v>
      </c>
    </row>
    <row r="11810">
      <c r="A11810" s="4">
        <v>12170.0</v>
      </c>
      <c r="B11810" s="5" t="s">
        <v>59514</v>
      </c>
      <c r="C11810" s="5" t="s">
        <v>59515</v>
      </c>
      <c r="D11810" s="6" t="s">
        <v>59516</v>
      </c>
      <c r="E11810" s="5" t="s">
        <v>1442</v>
      </c>
      <c r="F11810" s="5" t="s">
        <v>1350</v>
      </c>
      <c r="G11810" s="12" t="s">
        <v>23650</v>
      </c>
      <c r="H11810" s="5" t="s">
        <v>59517</v>
      </c>
      <c r="I11810" s="8" t="s">
        <v>59518</v>
      </c>
      <c r="J11810" s="5" t="s">
        <v>108</v>
      </c>
      <c r="K11810" s="4" t="s">
        <v>42</v>
      </c>
    </row>
    <row r="11811">
      <c r="A11811" s="4">
        <v>12151.0</v>
      </c>
      <c r="B11811" s="5" t="s">
        <v>59519</v>
      </c>
      <c r="C11811" s="5" t="s">
        <v>59520</v>
      </c>
      <c r="D11811" s="6" t="s">
        <v>1722</v>
      </c>
      <c r="E11811" s="5" t="s">
        <v>1723</v>
      </c>
      <c r="F11811" s="5" t="s">
        <v>1350</v>
      </c>
      <c r="G11811" s="12" t="s">
        <v>23650</v>
      </c>
      <c r="H11811" s="7" t="s">
        <v>59521</v>
      </c>
      <c r="I11811" s="8" t="str">
        <f>LOWER(SUBSTITUTE(SUBSTITUTE(SUBSTITUTE(SUBSTITUTE(SUBSTITUTE(SUBSTITUTE(SUBSTITUTE(B11811,"S.L.",""),"SL",""),"S.A.",""),"SA","")," ",""),".",""),",",""))&amp;".com"</f>
        <v>aparthotelraeiros.com</v>
      </c>
      <c r="J11811" s="5" t="s">
        <v>108</v>
      </c>
      <c r="K11811" s="4" t="s">
        <v>42</v>
      </c>
    </row>
    <row r="11812">
      <c r="A11812" s="4">
        <v>11925.0</v>
      </c>
      <c r="B11812" s="5" t="s">
        <v>59522</v>
      </c>
      <c r="C11812" s="5" t="s">
        <v>59523</v>
      </c>
      <c r="D11812" s="6" t="s">
        <v>12977</v>
      </c>
      <c r="E11812" s="5" t="s">
        <v>12978</v>
      </c>
      <c r="F11812" s="5" t="s">
        <v>12504</v>
      </c>
      <c r="G11812" s="12" t="s">
        <v>23650</v>
      </c>
      <c r="H11812" s="7" t="s">
        <v>59524</v>
      </c>
      <c r="I11812" s="8" t="s">
        <v>59525</v>
      </c>
      <c r="J11812" s="5" t="s">
        <v>108</v>
      </c>
      <c r="K11812" s="4" t="s">
        <v>42</v>
      </c>
    </row>
    <row r="11813">
      <c r="A11813" s="4">
        <v>12064.0</v>
      </c>
      <c r="B11813" s="5" t="s">
        <v>59526</v>
      </c>
      <c r="C11813" s="5" t="s">
        <v>59527</v>
      </c>
      <c r="D11813" s="6" t="s">
        <v>33530</v>
      </c>
      <c r="E11813" s="5" t="s">
        <v>15575</v>
      </c>
      <c r="F11813" s="5" t="s">
        <v>7797</v>
      </c>
      <c r="G11813" s="12" t="s">
        <v>23650</v>
      </c>
      <c r="H11813" s="7" t="s">
        <v>59528</v>
      </c>
      <c r="I11813" s="8" t="str">
        <f t="shared" ref="I11813:I11814" si="157">LOWER(SUBSTITUTE(SUBSTITUTE(SUBSTITUTE(SUBSTITUTE(SUBSTITUTE(SUBSTITUTE(SUBSTITUTE(B11813,"S.L.",""),"SL",""),"S.A.",""),"SA","")," ",""),".",""),",",""))&amp;".com"</f>
        <v>apartmentpuertobanusmarbella.com</v>
      </c>
      <c r="J11813" s="5" t="s">
        <v>108</v>
      </c>
      <c r="K11813" s="4" t="s">
        <v>42</v>
      </c>
    </row>
    <row r="11814">
      <c r="A11814" s="4">
        <v>11322.0</v>
      </c>
      <c r="B11814" s="5" t="s">
        <v>59529</v>
      </c>
      <c r="C11814" s="5" t="s">
        <v>59530</v>
      </c>
      <c r="D11814" s="6" t="s">
        <v>42211</v>
      </c>
      <c r="E11814" s="5" t="s">
        <v>29573</v>
      </c>
      <c r="F11814" s="5" t="s">
        <v>29573</v>
      </c>
      <c r="G11814" s="12" t="s">
        <v>23650</v>
      </c>
      <c r="H11814" s="7" t="s">
        <v>59531</v>
      </c>
      <c r="I11814" s="8" t="str">
        <f t="shared" si="157"/>
        <v>apartmentsinbarcelonalasramblasguardia.com</v>
      </c>
      <c r="J11814" s="5" t="s">
        <v>42</v>
      </c>
      <c r="K11814" s="5" t="s">
        <v>74</v>
      </c>
    </row>
    <row r="11815">
      <c r="A11815" s="4">
        <v>11165.0</v>
      </c>
      <c r="B11815" s="5" t="s">
        <v>59532</v>
      </c>
      <c r="C11815" s="5" t="s">
        <v>59533</v>
      </c>
      <c r="D11815" s="6" t="s">
        <v>24920</v>
      </c>
      <c r="E11815" s="5" t="s">
        <v>24921</v>
      </c>
      <c r="F11815" s="5" t="s">
        <v>22149</v>
      </c>
      <c r="G11815" s="12" t="s">
        <v>23650</v>
      </c>
      <c r="H11815" s="7" t="s">
        <v>59534</v>
      </c>
      <c r="I11815" s="4" t="s">
        <v>59535</v>
      </c>
      <c r="J11815" s="5" t="s">
        <v>108</v>
      </c>
      <c r="K11815" s="4" t="s">
        <v>42</v>
      </c>
    </row>
    <row r="11816">
      <c r="A11816" s="4">
        <v>11853.0</v>
      </c>
      <c r="B11816" s="5" t="s">
        <v>59536</v>
      </c>
      <c r="C11816" s="5" t="s">
        <v>59537</v>
      </c>
      <c r="D11816" s="6" t="s">
        <v>58193</v>
      </c>
      <c r="E11816" s="5" t="s">
        <v>58194</v>
      </c>
      <c r="F11816" s="5" t="s">
        <v>3120</v>
      </c>
      <c r="G11816" s="12" t="s">
        <v>23650</v>
      </c>
      <c r="H11816" s="7" t="s">
        <v>59538</v>
      </c>
      <c r="I11816" s="8" t="str">
        <f>LOWER(SUBSTITUTE(SUBSTITUTE(SUBSTITUTE(SUBSTITUTE(SUBSTITUTE(SUBSTITUTE(SUBSTITUTE(B11816,"S.L.",""),"SL",""),"S.A.",""),"SA","")," ",""),".",""),",",""))&amp;".com"</f>
        <v>arinagasuites.com</v>
      </c>
      <c r="J11816" s="5" t="s">
        <v>18</v>
      </c>
      <c r="K11816" s="4" t="s">
        <v>42</v>
      </c>
    </row>
    <row r="11817">
      <c r="A11817" s="4">
        <v>12348.0</v>
      </c>
      <c r="B11817" s="5" t="s">
        <v>59539</v>
      </c>
      <c r="C11817" s="5" t="s">
        <v>59540</v>
      </c>
      <c r="D11817" s="6" t="s">
        <v>59541</v>
      </c>
      <c r="E11817" s="5" t="s">
        <v>59542</v>
      </c>
      <c r="F11817" s="5" t="s">
        <v>49019</v>
      </c>
      <c r="G11817" s="12" t="s">
        <v>23650</v>
      </c>
      <c r="H11817" s="5" t="s">
        <v>59543</v>
      </c>
      <c r="I11817" s="8" t="s">
        <v>59544</v>
      </c>
      <c r="J11817" s="5" t="s">
        <v>108</v>
      </c>
      <c r="K11817" s="5" t="s">
        <v>233</v>
      </c>
    </row>
    <row r="11818">
      <c r="A11818" s="4">
        <v>11370.0</v>
      </c>
      <c r="B11818" s="5" t="s">
        <v>59545</v>
      </c>
      <c r="C11818" s="5" t="s">
        <v>59546</v>
      </c>
      <c r="D11818" s="6" t="s">
        <v>59547</v>
      </c>
      <c r="E11818" s="5" t="s">
        <v>59548</v>
      </c>
      <c r="F11818" s="5" t="s">
        <v>29573</v>
      </c>
      <c r="G11818" s="12" t="s">
        <v>23650</v>
      </c>
      <c r="H11818" s="7" t="s">
        <v>59549</v>
      </c>
      <c r="I11818" s="4" t="str">
        <f>LOWER(SUBSTITUTE(SUBSTITUTE(SUBSTITUTE(SUBSTITUTE(SUBSTITUTE(SUBSTITUTE(SUBSTITUTE(B11818,"S.L.",""),"SL",""),"S.A.",""),"SA","")," ",""),".",""),",",""))&amp;".com"</f>
        <v>b&amp;bboatstkatharine.com</v>
      </c>
      <c r="J11818" s="5" t="s">
        <v>18</v>
      </c>
      <c r="K11818" s="5" t="s">
        <v>66</v>
      </c>
    </row>
    <row r="11819">
      <c r="A11819" s="4">
        <v>12181.0</v>
      </c>
      <c r="B11819" s="5" t="s">
        <v>59550</v>
      </c>
      <c r="C11819" s="5" t="s">
        <v>59551</v>
      </c>
      <c r="D11819" s="6" t="s">
        <v>50021</v>
      </c>
      <c r="E11819" s="5" t="s">
        <v>59552</v>
      </c>
      <c r="F11819" s="5" t="s">
        <v>49928</v>
      </c>
      <c r="G11819" s="12" t="s">
        <v>23650</v>
      </c>
      <c r="H11819" s="5" t="s">
        <v>59553</v>
      </c>
      <c r="I11819" s="8" t="s">
        <v>59554</v>
      </c>
      <c r="J11819" s="5" t="s">
        <v>93</v>
      </c>
      <c r="K11819" s="5" t="s">
        <v>308</v>
      </c>
    </row>
    <row r="11820">
      <c r="A11820" s="4">
        <v>11058.0</v>
      </c>
      <c r="B11820" s="5" t="s">
        <v>59555</v>
      </c>
      <c r="C11820" s="5" t="s">
        <v>59556</v>
      </c>
      <c r="D11820" s="6" t="s">
        <v>59557</v>
      </c>
      <c r="E11820" s="5" t="s">
        <v>7297</v>
      </c>
      <c r="F11820" s="5" t="s">
        <v>7012</v>
      </c>
      <c r="G11820" s="12" t="s">
        <v>23650</v>
      </c>
      <c r="H11820" s="5" t="s">
        <v>59558</v>
      </c>
      <c r="I11820" s="8" t="s">
        <v>59559</v>
      </c>
      <c r="J11820" s="5" t="s">
        <v>42</v>
      </c>
      <c r="K11820" s="4" t="s">
        <v>42</v>
      </c>
    </row>
    <row r="11821">
      <c r="A11821" s="4">
        <v>11324.0</v>
      </c>
      <c r="B11821" s="5" t="s">
        <v>59560</v>
      </c>
      <c r="C11821" s="5" t="s">
        <v>59561</v>
      </c>
      <c r="D11821" s="6" t="s">
        <v>43626</v>
      </c>
      <c r="E11821" s="5" t="s">
        <v>29573</v>
      </c>
      <c r="F11821" s="5" t="s">
        <v>29573</v>
      </c>
      <c r="G11821" s="12" t="s">
        <v>23650</v>
      </c>
      <c r="H11821" s="7" t="s">
        <v>59562</v>
      </c>
      <c r="I11821" s="8" t="str">
        <f t="shared" ref="I11821:I11822" si="158">LOWER(SUBSTITUTE(SUBSTITUTE(SUBSTITUTE(SUBSTITUTE(SUBSTITUTE(SUBSTITUTE(SUBSTITUTE(B11821,"S.L.",""),"SL",""),"S.A.",""),"SA","")," ",""),".",""),",",""))&amp;".com"</f>
        <v>barcelonacosyrooms.com</v>
      </c>
      <c r="J11821" s="5" t="s">
        <v>93</v>
      </c>
      <c r="K11821" s="5" t="s">
        <v>152</v>
      </c>
    </row>
    <row r="11822">
      <c r="A11822" s="4">
        <v>11325.0</v>
      </c>
      <c r="B11822" s="5" t="s">
        <v>59563</v>
      </c>
      <c r="C11822" s="5" t="s">
        <v>59564</v>
      </c>
      <c r="D11822" s="6" t="s">
        <v>59565</v>
      </c>
      <c r="E11822" s="5" t="s">
        <v>29573</v>
      </c>
      <c r="F11822" s="5" t="s">
        <v>29573</v>
      </c>
      <c r="G11822" s="12" t="s">
        <v>23650</v>
      </c>
      <c r="H11822" s="7" t="s">
        <v>59566</v>
      </c>
      <c r="I11822" s="8" t="str">
        <f t="shared" si="158"/>
        <v>barcelonafiraboutique.com</v>
      </c>
      <c r="J11822" s="5" t="s">
        <v>18</v>
      </c>
      <c r="K11822" s="5" t="s">
        <v>1495</v>
      </c>
    </row>
    <row r="11823">
      <c r="A11823" s="4">
        <v>12108.0</v>
      </c>
      <c r="B11823" s="5" t="s">
        <v>59567</v>
      </c>
      <c r="C11823" s="5" t="s">
        <v>59568</v>
      </c>
      <c r="D11823" s="6" t="s">
        <v>22999</v>
      </c>
      <c r="E11823" s="5" t="s">
        <v>22419</v>
      </c>
      <c r="F11823" s="5" t="s">
        <v>22419</v>
      </c>
      <c r="G11823" s="12" t="s">
        <v>23650</v>
      </c>
      <c r="H11823" s="7" t="s">
        <v>59569</v>
      </c>
      <c r="I11823" s="8" t="s">
        <v>38518</v>
      </c>
      <c r="J11823" s="5" t="s">
        <v>463</v>
      </c>
      <c r="K11823" s="5" t="s">
        <v>1685</v>
      </c>
    </row>
    <row r="11824">
      <c r="A11824" s="4">
        <v>11985.0</v>
      </c>
      <c r="B11824" s="5" t="s">
        <v>59570</v>
      </c>
      <c r="C11824" s="5" t="s">
        <v>59571</v>
      </c>
      <c r="D11824" s="6" t="s">
        <v>54579</v>
      </c>
      <c r="E11824" s="5" t="s">
        <v>24249</v>
      </c>
      <c r="F11824" s="5" t="s">
        <v>24249</v>
      </c>
      <c r="G11824" s="12" t="s">
        <v>23650</v>
      </c>
      <c r="H11824" s="7" t="s">
        <v>59572</v>
      </c>
      <c r="I11824" s="8" t="str">
        <f>LOWER(SUBSTITUTE(SUBSTITUTE(SUBSTITUTE(SUBSTITUTE(SUBSTITUTE(SUBSTITUTE(SUBSTITUTE(B11824,"S.L.",""),"SL",""),"S.A.",""),"SA","")," ",""),".",""),",",""))&amp;".com"</f>
        <v>behappy.com</v>
      </c>
      <c r="J11824" s="5" t="s">
        <v>93</v>
      </c>
      <c r="K11824" s="4" t="s">
        <v>42</v>
      </c>
    </row>
    <row r="11825">
      <c r="A11825" s="4">
        <v>11728.0</v>
      </c>
      <c r="B11825" s="5" t="s">
        <v>19452</v>
      </c>
      <c r="C11825" s="5" t="s">
        <v>59573</v>
      </c>
      <c r="D11825" s="6" t="s">
        <v>16498</v>
      </c>
      <c r="E11825" s="5" t="s">
        <v>16499</v>
      </c>
      <c r="F11825" s="5" t="s">
        <v>15938</v>
      </c>
      <c r="G11825" s="12" t="s">
        <v>23650</v>
      </c>
      <c r="H11825" s="7" t="s">
        <v>19455</v>
      </c>
      <c r="I11825" s="8" t="s">
        <v>19456</v>
      </c>
      <c r="J11825" s="5" t="s">
        <v>108</v>
      </c>
      <c r="K11825" s="5" t="s">
        <v>152</v>
      </c>
    </row>
    <row r="11826">
      <c r="A11826" s="4">
        <v>11815.0</v>
      </c>
      <c r="B11826" s="5" t="s">
        <v>59574</v>
      </c>
      <c r="C11826" s="5" t="s">
        <v>59575</v>
      </c>
      <c r="D11826" s="6" t="s">
        <v>16372</v>
      </c>
      <c r="E11826" s="5" t="s">
        <v>16361</v>
      </c>
      <c r="F11826" s="5" t="s">
        <v>15938</v>
      </c>
      <c r="G11826" s="12" t="s">
        <v>23650</v>
      </c>
      <c r="H11826" s="7" t="s">
        <v>59576</v>
      </c>
      <c r="I11826" s="8" t="str">
        <f>LOWER(SUBSTITUTE(SUBSTITUTE(SUBSTITUTE(SUBSTITUTE(SUBSTITUTE(SUBSTITUTE(SUBSTITUTE(B11826,"S.L.",""),"SL",""),"S.A.",""),"SA","")," ",""),".",""),",",""))&amp;".com"</f>
        <v>bisbal.com</v>
      </c>
      <c r="J11826" s="5" t="s">
        <v>108</v>
      </c>
      <c r="K11826" s="5" t="s">
        <v>839</v>
      </c>
    </row>
    <row r="11827">
      <c r="A11827" s="4">
        <v>12066.0</v>
      </c>
      <c r="B11827" s="5" t="s">
        <v>59577</v>
      </c>
      <c r="C11827" s="5" t="s">
        <v>59578</v>
      </c>
      <c r="D11827" s="6" t="s">
        <v>33817</v>
      </c>
      <c r="E11827" s="5" t="s">
        <v>15575</v>
      </c>
      <c r="F11827" s="5" t="s">
        <v>7797</v>
      </c>
      <c r="G11827" s="12" t="s">
        <v>23650</v>
      </c>
      <c r="H11827" s="7" t="s">
        <v>59579</v>
      </c>
      <c r="I11827" s="8" t="s">
        <v>59580</v>
      </c>
      <c r="J11827" s="5" t="s">
        <v>93</v>
      </c>
      <c r="K11827" s="4" t="s">
        <v>42</v>
      </c>
    </row>
    <row r="11828">
      <c r="A11828" s="4">
        <v>11329.0</v>
      </c>
      <c r="B11828" s="5" t="s">
        <v>59581</v>
      </c>
      <c r="C11828" s="5" t="s">
        <v>59582</v>
      </c>
      <c r="D11828" s="6" t="s">
        <v>42483</v>
      </c>
      <c r="E11828" s="5" t="s">
        <v>29573</v>
      </c>
      <c r="F11828" s="5" t="s">
        <v>29573</v>
      </c>
      <c r="G11828" s="12" t="s">
        <v>23650</v>
      </c>
      <c r="H11828" s="7" t="s">
        <v>59583</v>
      </c>
      <c r="I11828" s="8" t="str">
        <f>LOWER(SUBSTITUTE(SUBSTITUTE(SUBSTITUTE(SUBSTITUTE(SUBSTITUTE(SUBSTITUTE(SUBSTITUTE(B11828,"S.L.",""),"SL",""),"S.A.",""),"SA","")," ",""),".",""),",",""))&amp;".com"</f>
        <v>bluehostel.com</v>
      </c>
      <c r="J11828" s="5" t="s">
        <v>93</v>
      </c>
      <c r="K11828" s="5" t="s">
        <v>280</v>
      </c>
    </row>
    <row r="11829">
      <c r="A11829" s="4">
        <v>12361.0</v>
      </c>
      <c r="B11829" s="5" t="s">
        <v>59584</v>
      </c>
      <c r="C11829" s="5" t="s">
        <v>59585</v>
      </c>
      <c r="D11829" s="6" t="s">
        <v>59586</v>
      </c>
      <c r="E11829" s="5" t="s">
        <v>27232</v>
      </c>
      <c r="F11829" s="5" t="s">
        <v>9123</v>
      </c>
      <c r="G11829" s="12" t="s">
        <v>23650</v>
      </c>
      <c r="H11829" s="5" t="s">
        <v>59587</v>
      </c>
      <c r="I11829" s="8" t="s">
        <v>59588</v>
      </c>
      <c r="J11829" s="5" t="s">
        <v>93</v>
      </c>
      <c r="K11829" s="4" t="s">
        <v>42</v>
      </c>
    </row>
    <row r="11830">
      <c r="A11830" s="4">
        <v>11331.0</v>
      </c>
      <c r="B11830" s="5" t="s">
        <v>59589</v>
      </c>
      <c r="C11830" s="5" t="s">
        <v>59590</v>
      </c>
      <c r="D11830" s="6" t="s">
        <v>43140</v>
      </c>
      <c r="E11830" s="5" t="s">
        <v>29573</v>
      </c>
      <c r="F11830" s="5" t="s">
        <v>29573</v>
      </c>
      <c r="G11830" s="12" t="s">
        <v>23650</v>
      </c>
      <c r="H11830" s="7" t="s">
        <v>59591</v>
      </c>
      <c r="I11830" s="8" t="s">
        <v>59592</v>
      </c>
      <c r="J11830" s="5" t="s">
        <v>42</v>
      </c>
      <c r="K11830" s="5" t="s">
        <v>152</v>
      </c>
    </row>
    <row r="11831">
      <c r="A11831" s="4">
        <v>12031.0</v>
      </c>
      <c r="B11831" s="5" t="s">
        <v>59593</v>
      </c>
      <c r="C11831" s="5" t="s">
        <v>59594</v>
      </c>
      <c r="D11831" s="6" t="s">
        <v>34396</v>
      </c>
      <c r="E11831" s="5" t="s">
        <v>21867</v>
      </c>
      <c r="F11831" s="5" t="s">
        <v>7797</v>
      </c>
      <c r="G11831" s="12" t="s">
        <v>23650</v>
      </c>
      <c r="H11831" s="7" t="s">
        <v>59595</v>
      </c>
      <c r="I11831" s="11" t="s">
        <v>59596</v>
      </c>
      <c r="J11831" s="5" t="s">
        <v>93</v>
      </c>
      <c r="K11831" s="4" t="s">
        <v>42</v>
      </c>
    </row>
    <row r="11832">
      <c r="A11832" s="4">
        <v>11609.0</v>
      </c>
      <c r="B11832" s="5" t="s">
        <v>59597</v>
      </c>
      <c r="C11832" s="5" t="s">
        <v>59598</v>
      </c>
      <c r="D11832" s="6" t="s">
        <v>13473</v>
      </c>
      <c r="E11832" s="5" t="s">
        <v>13474</v>
      </c>
      <c r="F11832" s="5" t="s">
        <v>13460</v>
      </c>
      <c r="G11832" s="12" t="s">
        <v>23650</v>
      </c>
      <c r="H11832" s="7" t="s">
        <v>59599</v>
      </c>
      <c r="I11832" s="8" t="str">
        <f t="shared" ref="I11832:I11833" si="159">LOWER(SUBSTITUTE(SUBSTITUTE(SUBSTITUTE(SUBSTITUTE(SUBSTITUTE(SUBSTITUTE(SUBSTITUTE(B11832,"S.L.",""),"SL",""),"S.A.",""),"SA","")," ",""),".",""),",",""))&amp;".com"</f>
        <v>breezeaparthotel.com</v>
      </c>
      <c r="J11832" s="5" t="s">
        <v>51</v>
      </c>
      <c r="K11832" s="4" t="s">
        <v>42</v>
      </c>
    </row>
    <row r="11833">
      <c r="A11833" s="4">
        <v>11634.0</v>
      </c>
      <c r="B11833" s="5" t="s">
        <v>59600</v>
      </c>
      <c r="C11833" s="5" t="s">
        <v>59601</v>
      </c>
      <c r="D11833" s="6" t="s">
        <v>28752</v>
      </c>
      <c r="E11833" s="5" t="s">
        <v>437</v>
      </c>
      <c r="F11833" s="5" t="s">
        <v>437</v>
      </c>
      <c r="G11833" s="12" t="s">
        <v>23650</v>
      </c>
      <c r="H11833" s="7" t="s">
        <v>59602</v>
      </c>
      <c r="I11833" s="8" t="str">
        <f t="shared" si="159"/>
        <v>brhafanderibera.com</v>
      </c>
      <c r="J11833" s="5" t="s">
        <v>108</v>
      </c>
      <c r="K11833" s="4" t="s">
        <v>42</v>
      </c>
    </row>
    <row r="11834">
      <c r="A11834" s="4">
        <v>11186.0</v>
      </c>
      <c r="B11834" s="5" t="s">
        <v>59603</v>
      </c>
      <c r="C11834" s="5" t="s">
        <v>59604</v>
      </c>
      <c r="D11834" s="6" t="s">
        <v>36018</v>
      </c>
      <c r="E11834" s="5" t="s">
        <v>36012</v>
      </c>
      <c r="F11834" s="5" t="s">
        <v>29618</v>
      </c>
      <c r="G11834" s="12" t="s">
        <v>23650</v>
      </c>
      <c r="H11834" s="5" t="s">
        <v>59605</v>
      </c>
      <c r="I11834" s="9" t="s">
        <v>59606</v>
      </c>
      <c r="J11834" s="5" t="s">
        <v>108</v>
      </c>
      <c r="K11834" s="4" t="s">
        <v>42</v>
      </c>
    </row>
    <row r="11835">
      <c r="A11835" s="4">
        <v>11142.0</v>
      </c>
      <c r="B11835" s="5" t="s">
        <v>59607</v>
      </c>
      <c r="C11835" s="5" t="s">
        <v>59608</v>
      </c>
      <c r="D11835" s="6" t="s">
        <v>23991</v>
      </c>
      <c r="E11835" s="5" t="s">
        <v>23985</v>
      </c>
      <c r="F11835" s="5" t="s">
        <v>22149</v>
      </c>
      <c r="G11835" s="12" t="s">
        <v>23650</v>
      </c>
      <c r="H11835" s="7" t="s">
        <v>59609</v>
      </c>
      <c r="I11835" s="8" t="str">
        <f t="shared" ref="I11835:I11837" si="160">LOWER(SUBSTITUTE(SUBSTITUTE(SUBSTITUTE(SUBSTITUTE(SUBSTITUTE(SUBSTITUTE(SUBSTITUTE(B11835,"S.L.",""),"SL",""),"S.A.",""),"SA","")," ",""),".",""),",",""))&amp;".com"</f>
        <v>bungalow.com</v>
      </c>
      <c r="J11835" s="5" t="s">
        <v>93</v>
      </c>
      <c r="K11835" s="4" t="s">
        <v>42</v>
      </c>
    </row>
    <row r="11836">
      <c r="A11836" s="4">
        <v>11855.0</v>
      </c>
      <c r="B11836" s="5" t="s">
        <v>59610</v>
      </c>
      <c r="C11836" s="5" t="s">
        <v>59611</v>
      </c>
      <c r="D11836" s="6" t="s">
        <v>46109</v>
      </c>
      <c r="E11836" s="5" t="s">
        <v>46110</v>
      </c>
      <c r="F11836" s="5" t="s">
        <v>3120</v>
      </c>
      <c r="G11836" s="12" t="s">
        <v>23650</v>
      </c>
      <c r="H11836" s="7" t="s">
        <v>59612</v>
      </c>
      <c r="I11836" s="8" t="str">
        <f t="shared" si="160"/>
        <v>caanna.com</v>
      </c>
      <c r="J11836" s="5" t="s">
        <v>108</v>
      </c>
      <c r="K11836" s="4" t="s">
        <v>42</v>
      </c>
    </row>
    <row r="11837">
      <c r="A11837" s="4">
        <v>11251.0</v>
      </c>
      <c r="B11837" s="5" t="s">
        <v>59613</v>
      </c>
      <c r="C11837" s="5" t="s">
        <v>59614</v>
      </c>
      <c r="D11837" s="6" t="s">
        <v>59615</v>
      </c>
      <c r="E11837" s="5" t="s">
        <v>3857</v>
      </c>
      <c r="F11837" s="5" t="s">
        <v>3068</v>
      </c>
      <c r="G11837" s="12" t="s">
        <v>23650</v>
      </c>
      <c r="H11837" s="7" t="s">
        <v>59616</v>
      </c>
      <c r="I11837" s="8" t="str">
        <f t="shared" si="160"/>
        <v>caaurelio.com</v>
      </c>
      <c r="J11837" s="5" t="s">
        <v>42</v>
      </c>
      <c r="K11837" s="5" t="s">
        <v>74</v>
      </c>
    </row>
    <row r="11838">
      <c r="A11838" s="4">
        <v>11968.0</v>
      </c>
      <c r="B11838" s="5" t="s">
        <v>59617</v>
      </c>
      <c r="C11838" s="5" t="s">
        <v>59618</v>
      </c>
      <c r="D11838" s="6" t="s">
        <v>52847</v>
      </c>
      <c r="E11838" s="5" t="s">
        <v>52848</v>
      </c>
      <c r="F11838" s="5" t="s">
        <v>24249</v>
      </c>
      <c r="G11838" s="12" t="s">
        <v>23650</v>
      </c>
      <c r="H11838" s="7" t="s">
        <v>59619</v>
      </c>
      <c r="I11838" s="8" t="s">
        <v>59620</v>
      </c>
      <c r="J11838" s="5" t="s">
        <v>18</v>
      </c>
      <c r="K11838" s="5" t="s">
        <v>66</v>
      </c>
    </row>
    <row r="11839">
      <c r="A11839" s="4">
        <v>12391.0</v>
      </c>
      <c r="B11839" s="5" t="s">
        <v>59621</v>
      </c>
      <c r="C11839" s="5" t="s">
        <v>59622</v>
      </c>
      <c r="D11839" s="6" t="s">
        <v>59623</v>
      </c>
      <c r="E11839" s="5" t="s">
        <v>59624</v>
      </c>
      <c r="F11839" s="5" t="s">
        <v>8245</v>
      </c>
      <c r="G11839" s="6" t="s">
        <v>23650</v>
      </c>
      <c r="H11839" s="7" t="s">
        <v>59625</v>
      </c>
      <c r="I11839" s="8" t="s">
        <v>59626</v>
      </c>
      <c r="J11839" s="5" t="s">
        <v>93</v>
      </c>
      <c r="K11839" s="5" t="s">
        <v>308</v>
      </c>
    </row>
    <row r="11840">
      <c r="A11840" s="4">
        <v>11333.0</v>
      </c>
      <c r="B11840" s="5" t="s">
        <v>59627</v>
      </c>
      <c r="C11840" s="5" t="s">
        <v>59628</v>
      </c>
      <c r="D11840" s="6" t="s">
        <v>29572</v>
      </c>
      <c r="E11840" s="5" t="s">
        <v>29573</v>
      </c>
      <c r="F11840" s="5" t="s">
        <v>29573</v>
      </c>
      <c r="G11840" s="12" t="s">
        <v>23650</v>
      </c>
      <c r="H11840" s="7" t="s">
        <v>59629</v>
      </c>
      <c r="I11840" s="8" t="str">
        <f>LOWER(SUBSTITUTE(SUBSTITUTE(SUBSTITUTE(SUBSTITUTE(SUBSTITUTE(SUBSTITUTE(SUBSTITUTE(B11840,"S.L.",""),"SL",""),"S.A.",""),"SA","")," ",""),".",""),",",""))&amp;".com"</f>
        <v>cadover.com</v>
      </c>
      <c r="J11840" s="5" t="s">
        <v>93</v>
      </c>
      <c r="K11840" s="5" t="s">
        <v>152</v>
      </c>
    </row>
    <row r="11841">
      <c r="A11841" s="4">
        <v>11083.0</v>
      </c>
      <c r="B11841" s="5" t="s">
        <v>59630</v>
      </c>
      <c r="C11841" s="5" t="s">
        <v>59631</v>
      </c>
      <c r="D11841" s="6" t="s">
        <v>7222</v>
      </c>
      <c r="E11841" s="5" t="s">
        <v>7204</v>
      </c>
      <c r="F11841" s="5" t="s">
        <v>7012</v>
      </c>
      <c r="G11841" s="12" t="s">
        <v>23650</v>
      </c>
      <c r="H11841" s="7" t="s">
        <v>59632</v>
      </c>
      <c r="I11841" s="8" t="s">
        <v>59633</v>
      </c>
      <c r="J11841" s="5" t="s">
        <v>93</v>
      </c>
      <c r="K11841" s="5" t="s">
        <v>233</v>
      </c>
    </row>
    <row r="11842">
      <c r="A11842" s="4">
        <v>12322.0</v>
      </c>
      <c r="B11842" s="5" t="s">
        <v>59634</v>
      </c>
      <c r="C11842" s="5" t="s">
        <v>59635</v>
      </c>
      <c r="D11842" s="6" t="s">
        <v>59636</v>
      </c>
      <c r="E11842" s="5" t="s">
        <v>59637</v>
      </c>
      <c r="F11842" s="5" t="s">
        <v>9418</v>
      </c>
      <c r="G11842" s="12" t="s">
        <v>23650</v>
      </c>
      <c r="H11842" s="7" t="s">
        <v>59638</v>
      </c>
      <c r="I11842" s="8" t="s">
        <v>59639</v>
      </c>
      <c r="J11842" s="5" t="s">
        <v>18</v>
      </c>
      <c r="K11842" s="5" t="s">
        <v>233</v>
      </c>
    </row>
    <row r="11843">
      <c r="A11843" s="4">
        <v>11600.0</v>
      </c>
      <c r="B11843" s="5" t="s">
        <v>59640</v>
      </c>
      <c r="C11843" s="5" t="s">
        <v>59641</v>
      </c>
      <c r="D11843" s="6" t="s">
        <v>13701</v>
      </c>
      <c r="E11843" s="5" t="s">
        <v>13702</v>
      </c>
      <c r="F11843" s="5" t="s">
        <v>13460</v>
      </c>
      <c r="G11843" s="12" t="s">
        <v>23650</v>
      </c>
      <c r="H11843" s="5" t="s">
        <v>59642</v>
      </c>
      <c r="I11843" s="8" t="s">
        <v>59643</v>
      </c>
      <c r="J11843" s="5" t="s">
        <v>108</v>
      </c>
      <c r="K11843" s="4" t="s">
        <v>42</v>
      </c>
    </row>
    <row r="11844">
      <c r="A11844" s="4">
        <v>11601.0</v>
      </c>
      <c r="B11844" s="5" t="s">
        <v>59644</v>
      </c>
      <c r="C11844" s="5" t="s">
        <v>59645</v>
      </c>
      <c r="D11844" s="6" t="s">
        <v>14176</v>
      </c>
      <c r="E11844" s="5" t="s">
        <v>59646</v>
      </c>
      <c r="F11844" s="5" t="s">
        <v>13460</v>
      </c>
      <c r="G11844" s="12" t="s">
        <v>23650</v>
      </c>
      <c r="H11844" s="7" t="s">
        <v>59647</v>
      </c>
      <c r="I11844" s="29" t="s">
        <v>59648</v>
      </c>
      <c r="J11844" s="5" t="s">
        <v>463</v>
      </c>
      <c r="K11844" s="4" t="s">
        <v>42</v>
      </c>
    </row>
    <row r="11845">
      <c r="A11845" s="4">
        <v>12194.0</v>
      </c>
      <c r="B11845" s="5" t="s">
        <v>59649</v>
      </c>
      <c r="C11845" s="5" t="s">
        <v>59650</v>
      </c>
      <c r="D11845" s="6" t="s">
        <v>59651</v>
      </c>
      <c r="E11845" s="5" t="s">
        <v>59652</v>
      </c>
      <c r="F11845" s="5" t="s">
        <v>49928</v>
      </c>
      <c r="G11845" s="12" t="s">
        <v>23650</v>
      </c>
      <c r="H11845" s="7" t="s">
        <v>59653</v>
      </c>
      <c r="I11845" s="8" t="str">
        <f t="shared" ref="I11845:I11846" si="161">LOWER(SUBSTITUTE(SUBSTITUTE(SUBSTITUTE(SUBSTITUTE(SUBSTITUTE(SUBSTITUTE(SUBSTITUTE(B11845,"S.L.",""),"SL",""),"S.A.",""),"SA","")," ",""),".",""),",",""))&amp;".com"</f>
        <v>calucy.com</v>
      </c>
      <c r="J11845" s="5" t="s">
        <v>42</v>
      </c>
      <c r="K11845" s="5" t="s">
        <v>152</v>
      </c>
    </row>
    <row r="11846">
      <c r="A11846" s="4">
        <v>11703.0</v>
      </c>
      <c r="B11846" s="5" t="s">
        <v>59654</v>
      </c>
      <c r="C11846" s="5" t="s">
        <v>59655</v>
      </c>
      <c r="D11846" s="6" t="s">
        <v>11847</v>
      </c>
      <c r="E11846" s="5" t="s">
        <v>11821</v>
      </c>
      <c r="F11846" s="5" t="s">
        <v>11485</v>
      </c>
      <c r="G11846" s="12" t="s">
        <v>23650</v>
      </c>
      <c r="H11846" s="7" t="s">
        <v>59656</v>
      </c>
      <c r="I11846" s="8" t="str">
        <f t="shared" si="161"/>
        <v>camarieta.com</v>
      </c>
      <c r="J11846" s="5" t="s">
        <v>18</v>
      </c>
      <c r="K11846" s="5" t="s">
        <v>233</v>
      </c>
    </row>
    <row r="11847">
      <c r="A11847" s="4">
        <v>11225.0</v>
      </c>
      <c r="B11847" s="5" t="s">
        <v>59657</v>
      </c>
      <c r="C11847" s="5" t="s">
        <v>59658</v>
      </c>
      <c r="D11847" s="6" t="s">
        <v>3256</v>
      </c>
      <c r="E11847" s="5" t="s">
        <v>3250</v>
      </c>
      <c r="F11847" s="5" t="s">
        <v>3068</v>
      </c>
      <c r="G11847" s="12" t="s">
        <v>23650</v>
      </c>
      <c r="H11847" s="7" t="s">
        <v>59659</v>
      </c>
      <c r="I11847" s="11" t="s">
        <v>59660</v>
      </c>
      <c r="J11847" s="5" t="s">
        <v>18</v>
      </c>
      <c r="K11847" s="5" t="s">
        <v>233</v>
      </c>
    </row>
    <row r="11848">
      <c r="A11848" s="4">
        <v>12083.0</v>
      </c>
      <c r="B11848" s="5" t="s">
        <v>59661</v>
      </c>
      <c r="C11848" s="5" t="s">
        <v>59662</v>
      </c>
      <c r="D11848" s="6" t="s">
        <v>34487</v>
      </c>
      <c r="E11848" s="5" t="s">
        <v>34488</v>
      </c>
      <c r="F11848" s="5" t="s">
        <v>7797</v>
      </c>
      <c r="G11848" s="12" t="s">
        <v>23650</v>
      </c>
      <c r="H11848" s="7" t="s">
        <v>59663</v>
      </c>
      <c r="I11848" s="8" t="s">
        <v>59664</v>
      </c>
      <c r="J11848" s="5" t="s">
        <v>42</v>
      </c>
      <c r="K11848" s="4" t="s">
        <v>42</v>
      </c>
    </row>
    <row r="11849">
      <c r="A11849" s="4">
        <v>11115.0</v>
      </c>
      <c r="B11849" s="5" t="s">
        <v>59665</v>
      </c>
      <c r="C11849" s="5" t="s">
        <v>59666</v>
      </c>
      <c r="D11849" s="6" t="s">
        <v>59667</v>
      </c>
      <c r="E11849" s="5" t="s">
        <v>23872</v>
      </c>
      <c r="F11849" s="5" t="s">
        <v>22149</v>
      </c>
      <c r="G11849" s="12" t="s">
        <v>23650</v>
      </c>
      <c r="H11849" s="7" t="s">
        <v>59668</v>
      </c>
      <c r="I11849" s="8" t="str">
        <f>LOWER(SUBSTITUTE(SUBSTITUTE(SUBSTITUTE(SUBSTITUTE(SUBSTITUTE(SUBSTITUTE(SUBSTITUTE(B11849,"S.L.",""),"SL",""),"S.A.",""),"SA","")," ",""),".",""),",",""))&amp;".com"</f>
        <v>canadin.com</v>
      </c>
      <c r="J11849" s="5" t="s">
        <v>93</v>
      </c>
      <c r="K11849" s="4" t="s">
        <v>42</v>
      </c>
    </row>
    <row r="11850">
      <c r="A11850" s="4">
        <v>11602.0</v>
      </c>
      <c r="B11850" s="5" t="s">
        <v>59669</v>
      </c>
      <c r="C11850" s="5" t="s">
        <v>59670</v>
      </c>
      <c r="D11850" s="6" t="s">
        <v>59671</v>
      </c>
      <c r="E11850" s="5" t="s">
        <v>59672</v>
      </c>
      <c r="F11850" s="5" t="s">
        <v>13460</v>
      </c>
      <c r="G11850" s="12" t="s">
        <v>23650</v>
      </c>
      <c r="H11850" s="28" t="s">
        <v>59673</v>
      </c>
      <c r="I11850" s="29" t="s">
        <v>59674</v>
      </c>
      <c r="J11850" s="5" t="s">
        <v>18</v>
      </c>
      <c r="K11850" s="5" t="s">
        <v>66</v>
      </c>
    </row>
    <row r="11851">
      <c r="A11851" s="4">
        <v>11812.0</v>
      </c>
      <c r="B11851" s="5" t="s">
        <v>59675</v>
      </c>
      <c r="C11851" s="5" t="s">
        <v>16359</v>
      </c>
      <c r="D11851" s="6" t="s">
        <v>16360</v>
      </c>
      <c r="E11851" s="5" t="s">
        <v>16361</v>
      </c>
      <c r="F11851" s="5" t="s">
        <v>15938</v>
      </c>
      <c r="G11851" s="12" t="s">
        <v>23650</v>
      </c>
      <c r="H11851" s="7" t="s">
        <v>59676</v>
      </c>
      <c r="I11851" s="8" t="s">
        <v>59677</v>
      </c>
      <c r="J11851" s="5" t="s">
        <v>108</v>
      </c>
      <c r="K11851" s="5" t="s">
        <v>308</v>
      </c>
    </row>
    <row r="11852">
      <c r="A11852" s="4">
        <v>11796.0</v>
      </c>
      <c r="B11852" s="5" t="s">
        <v>59678</v>
      </c>
      <c r="C11852" s="5" t="s">
        <v>59679</v>
      </c>
      <c r="D11852" s="6" t="s">
        <v>19798</v>
      </c>
      <c r="E11852" s="5" t="s">
        <v>17099</v>
      </c>
      <c r="F11852" s="5" t="s">
        <v>15938</v>
      </c>
      <c r="G11852" s="12" t="s">
        <v>23650</v>
      </c>
      <c r="H11852" s="7" t="s">
        <v>59680</v>
      </c>
      <c r="I11852" s="8" t="str">
        <f>LOWER(SUBSTITUTE(SUBSTITUTE(SUBSTITUTE(SUBSTITUTE(SUBSTITUTE(SUBSTITUTE(SUBSTITUTE(B11852,"S.L.",""),"SL",""),"S.A.",""),"SA","")," ",""),".",""),",",""))&amp;".com"</f>
        <v>canchapati.com</v>
      </c>
      <c r="J11852" s="5" t="s">
        <v>108</v>
      </c>
      <c r="K11852" s="4" t="s">
        <v>42</v>
      </c>
    </row>
    <row r="11853">
      <c r="A11853" s="4">
        <v>11793.0</v>
      </c>
      <c r="B11853" s="5" t="s">
        <v>59681</v>
      </c>
      <c r="C11853" s="5" t="s">
        <v>59682</v>
      </c>
      <c r="D11853" s="6" t="s">
        <v>20546</v>
      </c>
      <c r="E11853" s="5" t="s">
        <v>20547</v>
      </c>
      <c r="F11853" s="5" t="s">
        <v>15938</v>
      </c>
      <c r="G11853" s="12" t="s">
        <v>23650</v>
      </c>
      <c r="H11853" s="5" t="s">
        <v>59683</v>
      </c>
      <c r="I11853" s="8" t="s">
        <v>59684</v>
      </c>
      <c r="J11853" s="5" t="s">
        <v>108</v>
      </c>
      <c r="K11853" s="5" t="s">
        <v>308</v>
      </c>
    </row>
    <row r="11854">
      <c r="A11854" s="4">
        <v>12264.0</v>
      </c>
      <c r="B11854" s="5" t="s">
        <v>59685</v>
      </c>
      <c r="C11854" s="5" t="s">
        <v>59686</v>
      </c>
      <c r="D11854" s="6" t="s">
        <v>31908</v>
      </c>
      <c r="E11854" s="5" t="s">
        <v>26794</v>
      </c>
      <c r="F11854" s="5" t="s">
        <v>26794</v>
      </c>
      <c r="G11854" s="12" t="s">
        <v>23650</v>
      </c>
      <c r="H11854" s="7" t="s">
        <v>59687</v>
      </c>
      <c r="I11854" s="8" t="str">
        <f t="shared" ref="I11854:I11855" si="162">LOWER(SUBSTITUTE(SUBSTITUTE(SUBSTITUTE(SUBSTITUTE(SUBSTITUTE(SUBSTITUTE(SUBSTITUTE(B11854,"S.L.",""),"SL",""),"S.A.",""),"SA","")," ",""),".",""),",",""))&amp;".com"</f>
        <v>capatiodelsigloxix.com</v>
      </c>
      <c r="J11854" s="5" t="s">
        <v>18</v>
      </c>
      <c r="K11854" s="4" t="s">
        <v>42</v>
      </c>
    </row>
    <row r="11855">
      <c r="A11855" s="4">
        <v>11937.0</v>
      </c>
      <c r="B11855" s="5" t="s">
        <v>59688</v>
      </c>
      <c r="C11855" s="5" t="s">
        <v>59689</v>
      </c>
      <c r="D11855" s="6" t="s">
        <v>59690</v>
      </c>
      <c r="E11855" s="5" t="s">
        <v>12534</v>
      </c>
      <c r="F11855" s="5" t="s">
        <v>12504</v>
      </c>
      <c r="G11855" s="12" t="s">
        <v>23650</v>
      </c>
      <c r="H11855" s="7" t="s">
        <v>59691</v>
      </c>
      <c r="I11855" s="8" t="str">
        <f t="shared" si="162"/>
        <v>capeiro.com</v>
      </c>
      <c r="J11855" s="5" t="s">
        <v>42</v>
      </c>
      <c r="K11855" s="5" t="s">
        <v>553</v>
      </c>
    </row>
    <row r="11856">
      <c r="A11856" s="4">
        <v>11748.0</v>
      </c>
      <c r="B11856" s="5" t="s">
        <v>59692</v>
      </c>
      <c r="C11856" s="5" t="s">
        <v>59693</v>
      </c>
      <c r="D11856" s="6" t="s">
        <v>20074</v>
      </c>
      <c r="E11856" s="5" t="s">
        <v>20075</v>
      </c>
      <c r="F11856" s="5" t="s">
        <v>15938</v>
      </c>
      <c r="G11856" s="12" t="s">
        <v>23650</v>
      </c>
      <c r="H11856" s="7" t="s">
        <v>59694</v>
      </c>
      <c r="I11856" s="8" t="s">
        <v>21764</v>
      </c>
      <c r="J11856" s="5" t="s">
        <v>108</v>
      </c>
      <c r="K11856" s="4" t="s">
        <v>42</v>
      </c>
    </row>
    <row r="11857">
      <c r="A11857" s="4">
        <v>11092.0</v>
      </c>
      <c r="B11857" s="5" t="s">
        <v>59695</v>
      </c>
      <c r="C11857" s="5" t="s">
        <v>59696</v>
      </c>
      <c r="D11857" s="6" t="s">
        <v>59697</v>
      </c>
      <c r="E11857" s="5" t="s">
        <v>7869</v>
      </c>
      <c r="F11857" s="5" t="s">
        <v>7012</v>
      </c>
      <c r="G11857" s="12" t="s">
        <v>23650</v>
      </c>
      <c r="H11857" s="7" t="s">
        <v>59698</v>
      </c>
      <c r="I11857" s="8" t="s">
        <v>59699</v>
      </c>
      <c r="J11857" s="5" t="s">
        <v>93</v>
      </c>
      <c r="K11857" s="5" t="s">
        <v>839</v>
      </c>
    </row>
    <row r="11858">
      <c r="A11858" s="4">
        <v>11799.0</v>
      </c>
      <c r="B11858" s="5" t="s">
        <v>59700</v>
      </c>
      <c r="C11858" s="5" t="s">
        <v>59701</v>
      </c>
      <c r="D11858" s="6" t="s">
        <v>16962</v>
      </c>
      <c r="E11858" s="5" t="s">
        <v>16851</v>
      </c>
      <c r="F11858" s="5" t="s">
        <v>15938</v>
      </c>
      <c r="G11858" s="12" t="s">
        <v>23650</v>
      </c>
      <c r="H11858" s="7" t="s">
        <v>59702</v>
      </c>
      <c r="I11858" s="8" t="s">
        <v>59703</v>
      </c>
      <c r="J11858" s="5" t="s">
        <v>93</v>
      </c>
      <c r="K11858" s="5" t="s">
        <v>553</v>
      </c>
    </row>
    <row r="11859">
      <c r="A11859" s="4">
        <v>11206.0</v>
      </c>
      <c r="B11859" s="5" t="s">
        <v>59704</v>
      </c>
      <c r="C11859" s="5" t="s">
        <v>59705</v>
      </c>
      <c r="D11859" s="6" t="s">
        <v>3910</v>
      </c>
      <c r="E11859" s="5" t="s">
        <v>3093</v>
      </c>
      <c r="F11859" s="5" t="s">
        <v>3068</v>
      </c>
      <c r="G11859" s="12" t="s">
        <v>23650</v>
      </c>
      <c r="H11859" s="7" t="s">
        <v>59706</v>
      </c>
      <c r="I11859" s="8" t="s">
        <v>59707</v>
      </c>
      <c r="J11859" s="5" t="s">
        <v>42</v>
      </c>
      <c r="K11859" s="5" t="s">
        <v>66</v>
      </c>
    </row>
    <row r="11860">
      <c r="A11860" s="4">
        <v>11550.0</v>
      </c>
      <c r="B11860" s="5" t="s">
        <v>59708</v>
      </c>
      <c r="C11860" s="5" t="s">
        <v>59709</v>
      </c>
      <c r="D11860" s="6" t="s">
        <v>48874</v>
      </c>
      <c r="E11860" s="5" t="s">
        <v>48875</v>
      </c>
      <c r="F11860" s="5" t="s">
        <v>48594</v>
      </c>
      <c r="G11860" s="12" t="s">
        <v>23650</v>
      </c>
      <c r="H11860" s="7" t="s">
        <v>59710</v>
      </c>
      <c r="I11860" s="8" t="str">
        <f t="shared" ref="I11860:I11861" si="163">LOWER(SUBSTITUTE(SUBSTITUTE(SUBSTITUTE(SUBSTITUTE(SUBSTITUTE(SUBSTITUTE(SUBSTITUTE(B11860,"S.L.",""),"SL",""),"S.A.",""),"SA","")," ",""),".",""),",",""))&amp;".com"</f>
        <v>caruralelcortijodematamulas.com</v>
      </c>
      <c r="J11860" s="5" t="s">
        <v>51</v>
      </c>
      <c r="K11860" s="4" t="s">
        <v>42</v>
      </c>
    </row>
    <row r="11861">
      <c r="A11861" s="4">
        <v>11160.0</v>
      </c>
      <c r="B11861" s="5" t="s">
        <v>59711</v>
      </c>
      <c r="C11861" s="5" t="s">
        <v>59712</v>
      </c>
      <c r="D11861" s="6" t="s">
        <v>25136</v>
      </c>
      <c r="E11861" s="5" t="s">
        <v>25137</v>
      </c>
      <c r="F11861" s="5" t="s">
        <v>22149</v>
      </c>
      <c r="G11861" s="12" t="s">
        <v>23650</v>
      </c>
      <c r="H11861" s="7" t="s">
        <v>59713</v>
      </c>
      <c r="I11861" s="8" t="str">
        <f t="shared" si="163"/>
        <v>caruralvalorsc.com</v>
      </c>
      <c r="J11861" s="5" t="s">
        <v>93</v>
      </c>
      <c r="K11861" s="4" t="s">
        <v>42</v>
      </c>
    </row>
    <row r="11862">
      <c r="A11862" s="4">
        <v>11951.0</v>
      </c>
      <c r="B11862" s="5" t="s">
        <v>59714</v>
      </c>
      <c r="C11862" s="5" t="s">
        <v>59715</v>
      </c>
      <c r="D11862" s="6" t="s">
        <v>59716</v>
      </c>
      <c r="E11862" s="5" t="s">
        <v>59717</v>
      </c>
      <c r="F11862" s="5" t="s">
        <v>6383</v>
      </c>
      <c r="G11862" s="12" t="s">
        <v>23650</v>
      </c>
      <c r="H11862" s="5" t="s">
        <v>59718</v>
      </c>
      <c r="I11862" s="8" t="s">
        <v>59719</v>
      </c>
      <c r="J11862" s="5" t="s">
        <v>93</v>
      </c>
      <c r="K11862" s="5" t="s">
        <v>1495</v>
      </c>
    </row>
    <row r="11863">
      <c r="A11863" s="4">
        <v>11242.0</v>
      </c>
      <c r="B11863" s="5" t="s">
        <v>59720</v>
      </c>
      <c r="C11863" s="5" t="s">
        <v>59721</v>
      </c>
      <c r="D11863" s="6" t="s">
        <v>4186</v>
      </c>
      <c r="E11863" s="5" t="s">
        <v>4156</v>
      </c>
      <c r="F11863" s="5" t="s">
        <v>3068</v>
      </c>
      <c r="G11863" s="12" t="s">
        <v>23650</v>
      </c>
      <c r="H11863" s="5" t="s">
        <v>59722</v>
      </c>
      <c r="I11863" s="9" t="s">
        <v>59723</v>
      </c>
      <c r="J11863" s="5" t="s">
        <v>93</v>
      </c>
      <c r="K11863" s="5" t="s">
        <v>66</v>
      </c>
    </row>
    <row r="11864">
      <c r="A11864" s="4">
        <v>11798.0</v>
      </c>
      <c r="B11864" s="5" t="s">
        <v>59724</v>
      </c>
      <c r="C11864" s="5" t="s">
        <v>59725</v>
      </c>
      <c r="D11864" s="6" t="s">
        <v>16850</v>
      </c>
      <c r="E11864" s="5" t="s">
        <v>16851</v>
      </c>
      <c r="F11864" s="5" t="s">
        <v>15938</v>
      </c>
      <c r="G11864" s="12" t="s">
        <v>23650</v>
      </c>
      <c r="H11864" s="5" t="s">
        <v>59726</v>
      </c>
      <c r="I11864" s="8" t="s">
        <v>59727</v>
      </c>
      <c r="J11864" s="5" t="s">
        <v>108</v>
      </c>
      <c r="K11864" s="4" t="s">
        <v>42</v>
      </c>
    </row>
    <row r="11865">
      <c r="A11865" s="4">
        <v>11262.0</v>
      </c>
      <c r="B11865" s="5" t="s">
        <v>32025</v>
      </c>
      <c r="C11865" s="5" t="s">
        <v>59728</v>
      </c>
      <c r="D11865" s="6" t="s">
        <v>3938</v>
      </c>
      <c r="E11865" s="5" t="s">
        <v>3274</v>
      </c>
      <c r="F11865" s="5" t="s">
        <v>3068</v>
      </c>
      <c r="G11865" s="12" t="s">
        <v>23650</v>
      </c>
      <c r="H11865" s="7" t="s">
        <v>59729</v>
      </c>
      <c r="I11865" s="8" t="s">
        <v>59730</v>
      </c>
      <c r="J11865" s="5" t="s">
        <v>18</v>
      </c>
      <c r="K11865" s="4" t="s">
        <v>42</v>
      </c>
    </row>
    <row r="11866">
      <c r="A11866" s="4">
        <v>11851.0</v>
      </c>
      <c r="B11866" s="5" t="s">
        <v>59731</v>
      </c>
      <c r="C11866" s="5" t="s">
        <v>59732</v>
      </c>
      <c r="D11866" s="6" t="s">
        <v>41584</v>
      </c>
      <c r="E11866" s="5" t="s">
        <v>38725</v>
      </c>
      <c r="F11866" s="5" t="s">
        <v>38726</v>
      </c>
      <c r="G11866" s="12" t="s">
        <v>23650</v>
      </c>
      <c r="H11866" s="7" t="s">
        <v>59733</v>
      </c>
      <c r="I11866" s="4" t="str">
        <f t="shared" ref="I11866:I11869" si="164">LOWER(SUBSTITUTE(SUBSTITUTE(SUBSTITUTE(SUBSTITUTE(SUBSTITUTE(SUBSTITUTE(SUBSTITUTE(B11866,"S.L.",""),"SL",""),"S.A.",""),"SA","")," ",""),".",""),",",""))&amp;".com"</f>
        <v>cataluñayrioja.com</v>
      </c>
      <c r="J11866" s="5" t="s">
        <v>18</v>
      </c>
      <c r="K11866" s="4" t="s">
        <v>42</v>
      </c>
    </row>
    <row r="11867">
      <c r="A11867" s="4">
        <v>12265.0</v>
      </c>
      <c r="B11867" s="5" t="s">
        <v>59734</v>
      </c>
      <c r="C11867" s="5" t="s">
        <v>59735</v>
      </c>
      <c r="D11867" s="6" t="s">
        <v>31908</v>
      </c>
      <c r="E11867" s="5" t="s">
        <v>26794</v>
      </c>
      <c r="F11867" s="5" t="s">
        <v>26794</v>
      </c>
      <c r="G11867" s="12" t="s">
        <v>23650</v>
      </c>
      <c r="H11867" s="7" t="s">
        <v>59736</v>
      </c>
      <c r="I11867" s="8" t="str">
        <f t="shared" si="164"/>
        <v>catemprado.com</v>
      </c>
      <c r="J11867" s="5" t="s">
        <v>108</v>
      </c>
      <c r="K11867" s="4" t="s">
        <v>42</v>
      </c>
    </row>
    <row r="11868">
      <c r="A11868" s="4">
        <v>11164.0</v>
      </c>
      <c r="B11868" s="5" t="s">
        <v>59737</v>
      </c>
      <c r="C11868" s="5" t="s">
        <v>59738</v>
      </c>
      <c r="D11868" s="6" t="s">
        <v>59739</v>
      </c>
      <c r="E11868" s="5" t="s">
        <v>59740</v>
      </c>
      <c r="F11868" s="5" t="s">
        <v>22149</v>
      </c>
      <c r="G11868" s="12" t="s">
        <v>23650</v>
      </c>
      <c r="H11868" s="7" t="s">
        <v>59741</v>
      </c>
      <c r="I11868" s="8" t="str">
        <f t="shared" si="164"/>
        <v>cavillapico.com</v>
      </c>
      <c r="J11868" s="5" t="s">
        <v>463</v>
      </c>
      <c r="K11868" s="4" t="s">
        <v>42</v>
      </c>
    </row>
    <row r="11869">
      <c r="A11869" s="4">
        <v>12237.0</v>
      </c>
      <c r="B11869" s="5" t="s">
        <v>59742</v>
      </c>
      <c r="C11869" s="5" t="s">
        <v>59743</v>
      </c>
      <c r="D11869" s="6" t="s">
        <v>52478</v>
      </c>
      <c r="E11869" s="5" t="s">
        <v>52456</v>
      </c>
      <c r="F11869" s="5" t="s">
        <v>52121</v>
      </c>
      <c r="G11869" s="12" t="s">
        <v>23650</v>
      </c>
      <c r="H11869" s="7" t="s">
        <v>59744</v>
      </c>
      <c r="I11869" s="8" t="str">
        <f t="shared" si="164"/>
        <v>chaletpuravida.com</v>
      </c>
      <c r="J11869" s="5" t="s">
        <v>18</v>
      </c>
      <c r="K11869" s="4" t="s">
        <v>42</v>
      </c>
    </row>
    <row r="11870">
      <c r="A11870" s="4">
        <v>12267.0</v>
      </c>
      <c r="B11870" s="5" t="s">
        <v>59745</v>
      </c>
      <c r="C11870" s="5" t="s">
        <v>59746</v>
      </c>
      <c r="D11870" s="6" t="s">
        <v>26793</v>
      </c>
      <c r="E11870" s="5" t="s">
        <v>26794</v>
      </c>
      <c r="F11870" s="5" t="s">
        <v>26794</v>
      </c>
      <c r="G11870" s="12" t="s">
        <v>23650</v>
      </c>
      <c r="H11870" s="7" t="s">
        <v>59747</v>
      </c>
      <c r="I11870" s="4" t="s">
        <v>59748</v>
      </c>
      <c r="J11870" s="5" t="s">
        <v>108</v>
      </c>
      <c r="K11870" s="4" t="s">
        <v>42</v>
      </c>
    </row>
    <row r="11871">
      <c r="A11871" s="4">
        <v>11330.0</v>
      </c>
      <c r="B11871" s="5" t="s">
        <v>59589</v>
      </c>
      <c r="C11871" s="5" t="s">
        <v>59749</v>
      </c>
      <c r="D11871" s="6" t="s">
        <v>43140</v>
      </c>
      <c r="E11871" s="5" t="s">
        <v>29573</v>
      </c>
      <c r="F11871" s="5" t="s">
        <v>29573</v>
      </c>
      <c r="G11871" s="12" t="s">
        <v>23650</v>
      </c>
      <c r="H11871" s="5" t="s">
        <v>59750</v>
      </c>
      <c r="I11871" s="8" t="s">
        <v>59592</v>
      </c>
      <c r="J11871" s="5" t="s">
        <v>108</v>
      </c>
      <c r="K11871" s="5" t="s">
        <v>152</v>
      </c>
    </row>
    <row r="11872">
      <c r="A11872" s="4">
        <v>11285.0</v>
      </c>
      <c r="B11872" s="5" t="s">
        <v>59751</v>
      </c>
      <c r="C11872" s="5" t="s">
        <v>59752</v>
      </c>
      <c r="D11872" s="6" t="s">
        <v>52566</v>
      </c>
      <c r="E11872" s="5" t="s">
        <v>52567</v>
      </c>
      <c r="F11872" s="5" t="s">
        <v>48034</v>
      </c>
      <c r="G11872" s="12" t="s">
        <v>23650</v>
      </c>
      <c r="H11872" s="7" t="s">
        <v>59753</v>
      </c>
      <c r="I11872" s="8" t="s">
        <v>59754</v>
      </c>
      <c r="J11872" s="5" t="s">
        <v>108</v>
      </c>
      <c r="K11872" s="5" t="s">
        <v>66</v>
      </c>
    </row>
    <row r="11873">
      <c r="A11873" s="4">
        <v>12182.0</v>
      </c>
      <c r="B11873" s="5" t="s">
        <v>59755</v>
      </c>
      <c r="C11873" s="5" t="s">
        <v>59756</v>
      </c>
      <c r="D11873" s="6" t="s">
        <v>50426</v>
      </c>
      <c r="E11873" s="5" t="s">
        <v>50427</v>
      </c>
      <c r="F11873" s="5" t="s">
        <v>49928</v>
      </c>
      <c r="G11873" s="12" t="s">
        <v>23650</v>
      </c>
      <c r="H11873" s="7" t="s">
        <v>59757</v>
      </c>
      <c r="I11873" s="4" t="str">
        <f t="shared" ref="I11873:I11876" si="165">LOWER(SUBSTITUTE(SUBSTITUTE(SUBSTITUTE(SUBSTITUTE(SUBSTITUTE(SUBSTITUTE(SUBSTITUTE(B11873,"S.L.",""),"SL",""),"S.A.",""),"SA","")," ",""),".",""),",",""))&amp;".com"</f>
        <v>clerecíadelabeltraneja.com</v>
      </c>
      <c r="J11873" s="5" t="s">
        <v>93</v>
      </c>
      <c r="K11873" s="5" t="s">
        <v>19</v>
      </c>
    </row>
    <row r="11874">
      <c r="A11874" s="4">
        <v>11987.0</v>
      </c>
      <c r="B11874" s="5" t="s">
        <v>59758</v>
      </c>
      <c r="C11874" s="5" t="s">
        <v>59759</v>
      </c>
      <c r="D11874" s="6" t="s">
        <v>54285</v>
      </c>
      <c r="E11874" s="5" t="s">
        <v>24249</v>
      </c>
      <c r="F11874" s="5" t="s">
        <v>24249</v>
      </c>
      <c r="G11874" s="12" t="s">
        <v>23650</v>
      </c>
      <c r="H11874" s="7" t="s">
        <v>59760</v>
      </c>
      <c r="I11874" s="8" t="str">
        <f t="shared" si="165"/>
        <v>comiori.com</v>
      </c>
      <c r="J11874" s="5" t="s">
        <v>93</v>
      </c>
      <c r="K11874" s="4" t="s">
        <v>42</v>
      </c>
    </row>
    <row r="11875">
      <c r="A11875" s="4">
        <v>11362.0</v>
      </c>
      <c r="B11875" s="5" t="s">
        <v>59761</v>
      </c>
      <c r="C11875" s="5" t="s">
        <v>59762</v>
      </c>
      <c r="D11875" s="6" t="s">
        <v>59763</v>
      </c>
      <c r="E11875" s="5" t="s">
        <v>43755</v>
      </c>
      <c r="F11875" s="5" t="s">
        <v>29573</v>
      </c>
      <c r="G11875" s="12" t="s">
        <v>23650</v>
      </c>
      <c r="H11875" s="7" t="s">
        <v>59764</v>
      </c>
      <c r="I11875" s="8" t="str">
        <f t="shared" si="165"/>
        <v>congresscampnoufiralofts.com</v>
      </c>
      <c r="J11875" s="5" t="s">
        <v>18</v>
      </c>
      <c r="K11875" s="4" t="s">
        <v>42</v>
      </c>
    </row>
    <row r="11876">
      <c r="A11876" s="4">
        <v>12036.0</v>
      </c>
      <c r="B11876" s="5" t="s">
        <v>59765</v>
      </c>
      <c r="C11876" s="5" t="s">
        <v>59766</v>
      </c>
      <c r="D11876" s="6" t="s">
        <v>34761</v>
      </c>
      <c r="E11876" s="5" t="s">
        <v>34762</v>
      </c>
      <c r="F11876" s="5" t="s">
        <v>7797</v>
      </c>
      <c r="G11876" s="12" t="s">
        <v>23650</v>
      </c>
      <c r="H11876" s="7" t="s">
        <v>59767</v>
      </c>
      <c r="I11876" s="8" t="str">
        <f t="shared" si="165"/>
        <v>cortijoelchenilruralretreat.com</v>
      </c>
      <c r="J11876" s="5" t="s">
        <v>18</v>
      </c>
      <c r="K11876" s="4" t="s">
        <v>42</v>
      </c>
    </row>
    <row r="11877">
      <c r="A11877" s="4">
        <v>11298.0</v>
      </c>
      <c r="B11877" s="5" t="s">
        <v>59768</v>
      </c>
      <c r="C11877" s="5" t="s">
        <v>59769</v>
      </c>
      <c r="D11877" s="6" t="s">
        <v>59295</v>
      </c>
      <c r="E11877" s="5" t="s">
        <v>55736</v>
      </c>
      <c r="F11877" s="5" t="s">
        <v>47980</v>
      </c>
      <c r="G11877" s="12" t="s">
        <v>23650</v>
      </c>
      <c r="H11877" s="5" t="s">
        <v>59770</v>
      </c>
      <c r="I11877" s="8" t="s">
        <v>59771</v>
      </c>
      <c r="J11877" s="5" t="s">
        <v>93</v>
      </c>
      <c r="K11877" s="5" t="s">
        <v>74</v>
      </c>
    </row>
    <row r="11878">
      <c r="A11878" s="4">
        <v>12096.0</v>
      </c>
      <c r="B11878" s="5" t="s">
        <v>59772</v>
      </c>
      <c r="C11878" s="5" t="s">
        <v>59773</v>
      </c>
      <c r="D11878" s="6" t="s">
        <v>34433</v>
      </c>
      <c r="E11878" s="5" t="s">
        <v>33474</v>
      </c>
      <c r="F11878" s="5" t="s">
        <v>7797</v>
      </c>
      <c r="G11878" s="12" t="s">
        <v>23650</v>
      </c>
      <c r="H11878" s="7" t="s">
        <v>59774</v>
      </c>
      <c r="I11878" s="8" t="str">
        <f t="shared" ref="I11878:I11879" si="166">LOWER(SUBSTITUTE(SUBSTITUTE(SUBSTITUTE(SUBSTITUTE(SUBSTITUTE(SUBSTITUTE(SUBSTITUTE(B11878,"S.L.",""),"SL",""),"S.A.",""),"SA","")," ",""),".",""),",",""))&amp;".com"</f>
        <v>cortijolosvargas.com</v>
      </c>
      <c r="J11878" s="5" t="s">
        <v>463</v>
      </c>
      <c r="K11878" s="5" t="s">
        <v>294</v>
      </c>
    </row>
    <row r="11879">
      <c r="A11879" s="4">
        <v>12195.0</v>
      </c>
      <c r="B11879" s="5" t="s">
        <v>59775</v>
      </c>
      <c r="C11879" s="5" t="s">
        <v>50887</v>
      </c>
      <c r="D11879" s="6" t="s">
        <v>50888</v>
      </c>
      <c r="E11879" s="5" t="s">
        <v>16050</v>
      </c>
      <c r="F11879" s="5" t="s">
        <v>16051</v>
      </c>
      <c r="G11879" s="12" t="s">
        <v>23650</v>
      </c>
      <c r="H11879" s="7" t="s">
        <v>59776</v>
      </c>
      <c r="I11879" s="8" t="str">
        <f t="shared" si="166"/>
        <v>costaadejedesignluxuryapartments.com</v>
      </c>
      <c r="J11879" s="5" t="s">
        <v>93</v>
      </c>
      <c r="K11879" s="4" t="s">
        <v>42</v>
      </c>
    </row>
    <row r="11880">
      <c r="A11880" s="4">
        <v>11769.0</v>
      </c>
      <c r="B11880" s="5" t="s">
        <v>59777</v>
      </c>
      <c r="C11880" s="5" t="s">
        <v>59778</v>
      </c>
      <c r="D11880" s="6" t="s">
        <v>18892</v>
      </c>
      <c r="E11880" s="5" t="s">
        <v>18017</v>
      </c>
      <c r="F11880" s="5" t="s">
        <v>15938</v>
      </c>
      <c r="G11880" s="12" t="s">
        <v>23650</v>
      </c>
      <c r="H11880" s="5" t="s">
        <v>59779</v>
      </c>
      <c r="I11880" s="8" t="s">
        <v>59780</v>
      </c>
      <c r="J11880" s="5" t="s">
        <v>463</v>
      </c>
      <c r="K11880" s="4" t="s">
        <v>42</v>
      </c>
    </row>
    <row r="11881">
      <c r="A11881" s="4">
        <v>11376.0</v>
      </c>
      <c r="B11881" s="5" t="s">
        <v>59781</v>
      </c>
      <c r="C11881" s="5" t="s">
        <v>59782</v>
      </c>
      <c r="D11881" s="6" t="s">
        <v>41761</v>
      </c>
      <c r="E11881" s="5" t="s">
        <v>41762</v>
      </c>
      <c r="F11881" s="5" t="s">
        <v>29573</v>
      </c>
      <c r="G11881" s="12" t="s">
        <v>23650</v>
      </c>
      <c r="H11881" s="5" t="s">
        <v>59783</v>
      </c>
      <c r="I11881" s="8" t="s">
        <v>59784</v>
      </c>
      <c r="J11881" s="5" t="s">
        <v>93</v>
      </c>
      <c r="K11881" s="5" t="s">
        <v>1495</v>
      </c>
    </row>
    <row r="11882">
      <c r="A11882" s="4">
        <v>11887.0</v>
      </c>
      <c r="B11882" s="5" t="s">
        <v>59785</v>
      </c>
      <c r="C11882" s="5" t="s">
        <v>59786</v>
      </c>
      <c r="D11882" s="6" t="s">
        <v>46469</v>
      </c>
      <c r="E11882" s="5" t="s">
        <v>46470</v>
      </c>
      <c r="F11882" s="5" t="s">
        <v>3120</v>
      </c>
      <c r="G11882" s="12" t="s">
        <v>23650</v>
      </c>
      <c r="H11882" s="7" t="s">
        <v>59787</v>
      </c>
      <c r="I11882" s="8" t="str">
        <f>LOWER(SUBSTITUTE(SUBSTITUTE(SUBSTITUTE(SUBSTITUTE(SUBSTITUTE(SUBSTITUTE(SUBSTITUTE(B11882,"S.L.",""),"SL",""),"S.A.",""),"SA","")," ",""),".",""),",",""))&amp;".com"</f>
        <v>davidevaca.com</v>
      </c>
      <c r="J11882" s="5" t="s">
        <v>108</v>
      </c>
      <c r="K11882" s="4" t="s">
        <v>42</v>
      </c>
    </row>
    <row r="11883">
      <c r="A11883" s="4">
        <v>12294.0</v>
      </c>
      <c r="B11883" s="5" t="s">
        <v>59788</v>
      </c>
      <c r="C11883" s="5" t="s">
        <v>59789</v>
      </c>
      <c r="D11883" s="6" t="s">
        <v>59790</v>
      </c>
      <c r="E11883" s="5" t="s">
        <v>9780</v>
      </c>
      <c r="F11883" s="5" t="s">
        <v>9418</v>
      </c>
      <c r="G11883" s="12" t="s">
        <v>23650</v>
      </c>
      <c r="H11883" s="7" t="s">
        <v>59791</v>
      </c>
      <c r="I11883" s="8" t="s">
        <v>59792</v>
      </c>
      <c r="J11883" s="5" t="s">
        <v>18</v>
      </c>
      <c r="K11883" s="5" t="s">
        <v>233</v>
      </c>
    </row>
    <row r="11884">
      <c r="A11884" s="4">
        <v>11337.0</v>
      </c>
      <c r="B11884" s="5" t="s">
        <v>59793</v>
      </c>
      <c r="C11884" s="5" t="s">
        <v>59794</v>
      </c>
      <c r="D11884" s="6" t="s">
        <v>43461</v>
      </c>
      <c r="E11884" s="5" t="s">
        <v>29573</v>
      </c>
      <c r="F11884" s="5" t="s">
        <v>29573</v>
      </c>
      <c r="G11884" s="12" t="s">
        <v>23650</v>
      </c>
      <c r="H11884" s="7" t="s">
        <v>59795</v>
      </c>
      <c r="I11884" s="8" t="s">
        <v>59796</v>
      </c>
      <c r="J11884" s="5" t="s">
        <v>18</v>
      </c>
      <c r="K11884" s="5" t="s">
        <v>6696</v>
      </c>
    </row>
    <row r="11885">
      <c r="A11885" s="4">
        <v>12105.0</v>
      </c>
      <c r="B11885" s="5" t="s">
        <v>59797</v>
      </c>
      <c r="C11885" s="5" t="s">
        <v>59798</v>
      </c>
      <c r="D11885" s="6" t="s">
        <v>22573</v>
      </c>
      <c r="E11885" s="5" t="s">
        <v>22562</v>
      </c>
      <c r="F11885" s="5" t="s">
        <v>22419</v>
      </c>
      <c r="G11885" s="12" t="s">
        <v>23650</v>
      </c>
      <c r="H11885" s="7" t="s">
        <v>59799</v>
      </c>
      <c r="I11885" s="8" t="str">
        <f>LOWER(SUBSTITUTE(SUBSTITUTE(SUBSTITUTE(SUBSTITUTE(SUBSTITUTE(SUBSTITUTE(SUBSTITUTE(B11885,"S.L.",""),"SL",""),"S.A.",""),"SA","")," ",""),".",""),",",""))&amp;".com"</f>
        <v>dielma.com</v>
      </c>
      <c r="J11885" s="5" t="s">
        <v>42</v>
      </c>
      <c r="K11885" s="4" t="s">
        <v>42</v>
      </c>
    </row>
    <row r="11886">
      <c r="A11886" s="4">
        <v>11055.0</v>
      </c>
      <c r="B11886" s="5" t="s">
        <v>59800</v>
      </c>
      <c r="C11886" s="5" t="s">
        <v>59801</v>
      </c>
      <c r="D11886" s="6" t="s">
        <v>59802</v>
      </c>
      <c r="E11886" s="5" t="s">
        <v>7366</v>
      </c>
      <c r="F11886" s="5" t="s">
        <v>7012</v>
      </c>
      <c r="G11886" s="12" t="s">
        <v>23650</v>
      </c>
      <c r="H11886" s="4" t="s">
        <v>59803</v>
      </c>
      <c r="I11886" s="8" t="s">
        <v>59804</v>
      </c>
      <c r="J11886" s="5" t="s">
        <v>42</v>
      </c>
      <c r="K11886" s="5" t="s">
        <v>152</v>
      </c>
    </row>
    <row r="11887">
      <c r="A11887" s="4">
        <v>12090.0</v>
      </c>
      <c r="B11887" s="5" t="s">
        <v>49512</v>
      </c>
      <c r="C11887" s="5" t="s">
        <v>59805</v>
      </c>
      <c r="D11887" s="6" t="s">
        <v>33688</v>
      </c>
      <c r="E11887" s="5" t="s">
        <v>33689</v>
      </c>
      <c r="F11887" s="5" t="s">
        <v>7797</v>
      </c>
      <c r="G11887" s="12" t="s">
        <v>23650</v>
      </c>
      <c r="H11887" s="7" t="s">
        <v>59806</v>
      </c>
      <c r="I11887" s="8" t="s">
        <v>59807</v>
      </c>
      <c r="J11887" s="5" t="s">
        <v>108</v>
      </c>
      <c r="K11887" s="5" t="s">
        <v>160</v>
      </c>
    </row>
    <row r="11888">
      <c r="A11888" s="4">
        <v>12127.0</v>
      </c>
      <c r="B11888" s="5" t="s">
        <v>59808</v>
      </c>
      <c r="C11888" s="5" t="s">
        <v>87</v>
      </c>
      <c r="D11888" s="6" t="s">
        <v>88</v>
      </c>
      <c r="E11888" s="5" t="s">
        <v>89</v>
      </c>
      <c r="F11888" s="5" t="s">
        <v>14</v>
      </c>
      <c r="G11888" s="12" t="s">
        <v>23650</v>
      </c>
      <c r="H11888" s="7" t="s">
        <v>9238</v>
      </c>
      <c r="I11888" s="4" t="str">
        <f t="shared" ref="I11888:I11889" si="167">LOWER(SUBSTITUTE(SUBSTITUTE(SUBSTITUTE(SUBSTITUTE(SUBSTITUTE(SUBSTITUTE(SUBSTITUTE(B11888,"S.L.",""),"SL",""),"S.A.",""),"SA","")," ",""),".",""),",",""))&amp;".com"</f>
        <v>doñablanca.com</v>
      </c>
      <c r="J11888" s="5" t="s">
        <v>42</v>
      </c>
      <c r="K11888" s="5" t="s">
        <v>233</v>
      </c>
    </row>
    <row r="11889">
      <c r="A11889" s="4">
        <v>11547.0</v>
      </c>
      <c r="B11889" s="5" t="s">
        <v>48802</v>
      </c>
      <c r="C11889" s="5" t="s">
        <v>59809</v>
      </c>
      <c r="D11889" s="6" t="s">
        <v>48797</v>
      </c>
      <c r="E11889" s="5" t="s">
        <v>48798</v>
      </c>
      <c r="F11889" s="5" t="s">
        <v>48594</v>
      </c>
      <c r="G11889" s="12" t="s">
        <v>23650</v>
      </c>
      <c r="H11889" s="7" t="s">
        <v>48805</v>
      </c>
      <c r="I11889" s="4" t="str">
        <f t="shared" si="167"/>
        <v>doñapilar.com</v>
      </c>
      <c r="J11889" s="5" t="s">
        <v>18</v>
      </c>
      <c r="K11889" s="5" t="s">
        <v>85</v>
      </c>
    </row>
    <row r="11890">
      <c r="A11890" s="4">
        <v>11315.0</v>
      </c>
      <c r="B11890" s="5" t="s">
        <v>40171</v>
      </c>
      <c r="C11890" s="5" t="s">
        <v>59810</v>
      </c>
      <c r="D11890" s="6" t="s">
        <v>59811</v>
      </c>
      <c r="E11890" s="5" t="s">
        <v>59812</v>
      </c>
      <c r="F11890" s="5" t="s">
        <v>47980</v>
      </c>
      <c r="G11890" s="12" t="s">
        <v>23650</v>
      </c>
      <c r="H11890" s="7" t="s">
        <v>59813</v>
      </c>
      <c r="I11890" s="8" t="s">
        <v>59814</v>
      </c>
      <c r="J11890" s="5" t="s">
        <v>93</v>
      </c>
      <c r="K11890" s="5" t="s">
        <v>152</v>
      </c>
    </row>
    <row r="11891">
      <c r="A11891" s="4">
        <v>11463.0</v>
      </c>
      <c r="B11891" s="5" t="s">
        <v>59815</v>
      </c>
      <c r="C11891" s="5" t="s">
        <v>59816</v>
      </c>
      <c r="D11891" s="6" t="s">
        <v>30901</v>
      </c>
      <c r="E11891" s="5" t="s">
        <v>30895</v>
      </c>
      <c r="F11891" s="5" t="s">
        <v>30226</v>
      </c>
      <c r="G11891" s="12" t="s">
        <v>23650</v>
      </c>
      <c r="H11891" s="5" t="s">
        <v>59817</v>
      </c>
      <c r="I11891" s="8" t="s">
        <v>59818</v>
      </c>
      <c r="J11891" s="5" t="s">
        <v>93</v>
      </c>
      <c r="K11891" s="5" t="s">
        <v>308</v>
      </c>
    </row>
    <row r="11892">
      <c r="A11892" s="4">
        <v>11893.0</v>
      </c>
      <c r="B11892" s="5" t="s">
        <v>59819</v>
      </c>
      <c r="C11892" s="5" t="s">
        <v>59820</v>
      </c>
      <c r="D11892" s="6" t="s">
        <v>46157</v>
      </c>
      <c r="E11892" s="5" t="s">
        <v>46158</v>
      </c>
      <c r="F11892" s="5" t="s">
        <v>3120</v>
      </c>
      <c r="G11892" s="12" t="s">
        <v>23650</v>
      </c>
      <c r="H11892" s="5" t="s">
        <v>59821</v>
      </c>
      <c r="I11892" s="8" t="s">
        <v>59822</v>
      </c>
      <c r="J11892" s="5" t="s">
        <v>42</v>
      </c>
      <c r="K11892" s="4" t="s">
        <v>42</v>
      </c>
    </row>
    <row r="11893">
      <c r="A11893" s="4">
        <v>11296.0</v>
      </c>
      <c r="B11893" s="5" t="s">
        <v>59823</v>
      </c>
      <c r="C11893" s="5" t="s">
        <v>59824</v>
      </c>
      <c r="D11893" s="6" t="s">
        <v>59825</v>
      </c>
      <c r="E11893" s="5" t="s">
        <v>59826</v>
      </c>
      <c r="F11893" s="5" t="s">
        <v>48034</v>
      </c>
      <c r="G11893" s="12" t="s">
        <v>23650</v>
      </c>
      <c r="H11893" s="7" t="s">
        <v>59827</v>
      </c>
      <c r="I11893" s="8" t="s">
        <v>59828</v>
      </c>
      <c r="J11893" s="5" t="s">
        <v>108</v>
      </c>
      <c r="K11893" s="5" t="s">
        <v>233</v>
      </c>
    </row>
    <row r="11894">
      <c r="A11894" s="4">
        <v>11515.0</v>
      </c>
      <c r="B11894" s="5" t="s">
        <v>59829</v>
      </c>
      <c r="C11894" s="5" t="s">
        <v>59830</v>
      </c>
      <c r="D11894" s="6" t="s">
        <v>59831</v>
      </c>
      <c r="E11894" s="5" t="s">
        <v>59832</v>
      </c>
      <c r="F11894" s="5" t="s">
        <v>25438</v>
      </c>
      <c r="G11894" s="12" t="s">
        <v>23650</v>
      </c>
      <c r="H11894" s="5" t="s">
        <v>59833</v>
      </c>
      <c r="I11894" s="8" t="s">
        <v>59834</v>
      </c>
      <c r="J11894" s="5" t="s">
        <v>42</v>
      </c>
      <c r="K11894" s="5" t="s">
        <v>553</v>
      </c>
    </row>
    <row r="11895">
      <c r="A11895" s="4">
        <v>11394.0</v>
      </c>
      <c r="B11895" s="5" t="s">
        <v>23413</v>
      </c>
      <c r="C11895" s="5" t="s">
        <v>59835</v>
      </c>
      <c r="D11895" s="6" t="s">
        <v>39248</v>
      </c>
      <c r="E11895" s="5" t="s">
        <v>39249</v>
      </c>
      <c r="F11895" s="5" t="s">
        <v>38307</v>
      </c>
      <c r="G11895" s="12" t="s">
        <v>23650</v>
      </c>
      <c r="H11895" s="7" t="s">
        <v>59836</v>
      </c>
      <c r="I11895" s="8" t="str">
        <f t="shared" ref="I11895:I11896" si="168">LOWER(SUBSTITUTE(SUBSTITUTE(SUBSTITUTE(SUBSTITUTE(SUBSTITUTE(SUBSTITUTE(SUBSTITUTE(B11895,"S.L.",""),"SL",""),"S.A.",""),"SA","")," ",""),".",""),",",""))&amp;".com"</f>
        <v>elmirador.com</v>
      </c>
      <c r="J11895" s="5" t="s">
        <v>93</v>
      </c>
      <c r="K11895" s="4" t="s">
        <v>42</v>
      </c>
    </row>
    <row r="11896">
      <c r="A11896" s="4">
        <v>11920.0</v>
      </c>
      <c r="B11896" s="5" t="s">
        <v>59837</v>
      </c>
      <c r="C11896" s="5" t="s">
        <v>59838</v>
      </c>
      <c r="D11896" s="6" t="s">
        <v>59839</v>
      </c>
      <c r="E11896" s="5" t="s">
        <v>648</v>
      </c>
      <c r="F11896" s="5" t="s">
        <v>514</v>
      </c>
      <c r="G11896" s="12" t="s">
        <v>23650</v>
      </c>
      <c r="H11896" s="7" t="s">
        <v>59840</v>
      </c>
      <c r="I11896" s="8" t="str">
        <f t="shared" si="168"/>
        <v>elmiradordeorallo.com</v>
      </c>
      <c r="J11896" s="5" t="s">
        <v>51</v>
      </c>
      <c r="K11896" s="5" t="s">
        <v>1495</v>
      </c>
    </row>
    <row r="11897">
      <c r="A11897" s="4">
        <v>11546.0</v>
      </c>
      <c r="B11897" s="5" t="s">
        <v>59841</v>
      </c>
      <c r="C11897" s="5" t="s">
        <v>59842</v>
      </c>
      <c r="D11897" s="6" t="s">
        <v>48703</v>
      </c>
      <c r="E11897" s="5" t="s">
        <v>48704</v>
      </c>
      <c r="F11897" s="5" t="s">
        <v>48594</v>
      </c>
      <c r="G11897" s="12" t="s">
        <v>23650</v>
      </c>
      <c r="H11897" s="5" t="s">
        <v>59843</v>
      </c>
      <c r="I11897" s="8" t="s">
        <v>59844</v>
      </c>
      <c r="J11897" s="5" t="s">
        <v>108</v>
      </c>
      <c r="K11897" s="4" t="s">
        <v>42</v>
      </c>
    </row>
    <row r="11898">
      <c r="A11898" s="4">
        <v>11416.0</v>
      </c>
      <c r="B11898" s="5" t="s">
        <v>59845</v>
      </c>
      <c r="C11898" s="5" t="s">
        <v>59846</v>
      </c>
      <c r="D11898" s="6" t="s">
        <v>59847</v>
      </c>
      <c r="E11898" s="5" t="s">
        <v>59848</v>
      </c>
      <c r="F11898" s="5" t="s">
        <v>37644</v>
      </c>
      <c r="G11898" s="12" t="s">
        <v>23650</v>
      </c>
      <c r="H11898" s="7" t="s">
        <v>59849</v>
      </c>
      <c r="I11898" s="8" t="s">
        <v>59850</v>
      </c>
      <c r="J11898" s="5" t="s">
        <v>18</v>
      </c>
      <c r="K11898" s="5" t="s">
        <v>578</v>
      </c>
    </row>
    <row r="11899">
      <c r="A11899" s="4">
        <v>12282.0</v>
      </c>
      <c r="B11899" s="5" t="s">
        <v>59851</v>
      </c>
      <c r="C11899" s="5" t="s">
        <v>59852</v>
      </c>
      <c r="D11899" s="6" t="s">
        <v>59853</v>
      </c>
      <c r="E11899" s="5" t="s">
        <v>59854</v>
      </c>
      <c r="F11899" s="5" t="s">
        <v>10879</v>
      </c>
      <c r="G11899" s="12" t="s">
        <v>23650</v>
      </c>
      <c r="H11899" s="7" t="s">
        <v>59855</v>
      </c>
      <c r="I11899" s="8" t="s">
        <v>59856</v>
      </c>
      <c r="J11899" s="5" t="s">
        <v>18</v>
      </c>
      <c r="K11899" s="5" t="s">
        <v>679</v>
      </c>
    </row>
    <row r="11900">
      <c r="A11900" s="4">
        <v>11313.0</v>
      </c>
      <c r="B11900" s="5" t="s">
        <v>59857</v>
      </c>
      <c r="C11900" s="5" t="s">
        <v>59858</v>
      </c>
      <c r="D11900" s="6" t="s">
        <v>49732</v>
      </c>
      <c r="E11900" s="5" t="s">
        <v>49733</v>
      </c>
      <c r="F11900" s="5" t="s">
        <v>47980</v>
      </c>
      <c r="G11900" s="12" t="s">
        <v>23650</v>
      </c>
      <c r="H11900" s="7" t="s">
        <v>59859</v>
      </c>
      <c r="I11900" s="8" t="str">
        <f t="shared" ref="I11900:I11901" si="169">LOWER(SUBSTITUTE(SUBSTITUTE(SUBSTITUTE(SUBSTITUTE(SUBSTITUTE(SUBSTITUTE(SUBSTITUTE(B11900,"S.L.",""),"SL",""),"S.A.",""),"SA","")," ",""),".",""),",",""))&amp;".com"</f>
        <v>elpantano.com</v>
      </c>
      <c r="J11900" s="5" t="s">
        <v>18</v>
      </c>
      <c r="K11900" s="5" t="s">
        <v>679</v>
      </c>
    </row>
    <row r="11901">
      <c r="A11901" s="4">
        <v>11400.0</v>
      </c>
      <c r="B11901" s="5" t="s">
        <v>59860</v>
      </c>
      <c r="C11901" s="5" t="s">
        <v>59861</v>
      </c>
      <c r="D11901" s="6" t="s">
        <v>59862</v>
      </c>
      <c r="E11901" s="5" t="s">
        <v>59863</v>
      </c>
      <c r="F11901" s="5" t="s">
        <v>37644</v>
      </c>
      <c r="G11901" s="12" t="s">
        <v>23650</v>
      </c>
      <c r="H11901" s="7" t="s">
        <v>59864</v>
      </c>
      <c r="I11901" s="8" t="str">
        <f t="shared" si="169"/>
        <v>elperegrino.com</v>
      </c>
      <c r="J11901" s="5" t="s">
        <v>42</v>
      </c>
      <c r="K11901" s="5" t="s">
        <v>294</v>
      </c>
    </row>
    <row r="11902">
      <c r="A11902" s="4">
        <v>11156.0</v>
      </c>
      <c r="B11902" s="5" t="s">
        <v>59865</v>
      </c>
      <c r="C11902" s="5" t="s">
        <v>59866</v>
      </c>
      <c r="D11902" s="6" t="s">
        <v>23819</v>
      </c>
      <c r="E11902" s="5" t="s">
        <v>23820</v>
      </c>
      <c r="F11902" s="5" t="s">
        <v>22149</v>
      </c>
      <c r="G11902" s="12" t="s">
        <v>23650</v>
      </c>
      <c r="H11902" s="5" t="s">
        <v>59867</v>
      </c>
      <c r="I11902" s="8" t="s">
        <v>59868</v>
      </c>
      <c r="J11902" s="5" t="s">
        <v>42</v>
      </c>
      <c r="K11902" s="5" t="s">
        <v>679</v>
      </c>
    </row>
    <row r="11903">
      <c r="A11903" s="4">
        <v>11657.0</v>
      </c>
      <c r="B11903" s="5" t="s">
        <v>59869</v>
      </c>
      <c r="C11903" s="5" t="s">
        <v>59870</v>
      </c>
      <c r="D11903" s="6" t="s">
        <v>59871</v>
      </c>
      <c r="E11903" s="5" t="s">
        <v>59872</v>
      </c>
      <c r="F11903" s="5" t="s">
        <v>36600</v>
      </c>
      <c r="G11903" s="12" t="s">
        <v>23650</v>
      </c>
      <c r="H11903" s="7" t="s">
        <v>59873</v>
      </c>
      <c r="I11903" s="8" t="str">
        <f>LOWER(SUBSTITUTE(SUBSTITUTE(SUBSTITUTE(SUBSTITUTE(SUBSTITUTE(SUBSTITUTE(SUBSTITUTE(B11903,"S.L.",""),"SL",""),"S.A.",""),"SA","")," ",""),".",""),",",""))&amp;".com"</f>
        <v>elrefugiodelaltorey.com</v>
      </c>
      <c r="J11903" s="5" t="s">
        <v>42</v>
      </c>
      <c r="K11903" s="5" t="s">
        <v>74</v>
      </c>
    </row>
    <row r="11904">
      <c r="A11904" s="4">
        <v>11465.0</v>
      </c>
      <c r="B11904" s="5" t="s">
        <v>59874</v>
      </c>
      <c r="C11904" s="5" t="s">
        <v>59875</v>
      </c>
      <c r="D11904" s="6" t="s">
        <v>30894</v>
      </c>
      <c r="E11904" s="5" t="s">
        <v>30895</v>
      </c>
      <c r="F11904" s="5" t="s">
        <v>30226</v>
      </c>
      <c r="G11904" s="12" t="s">
        <v>23650</v>
      </c>
      <c r="H11904" s="7" t="s">
        <v>59876</v>
      </c>
      <c r="I11904" s="11" t="s">
        <v>59877</v>
      </c>
      <c r="J11904" s="5" t="s">
        <v>108</v>
      </c>
      <c r="K11904" s="5" t="s">
        <v>9528</v>
      </c>
    </row>
    <row r="11905">
      <c r="A11905" s="4">
        <v>11569.0</v>
      </c>
      <c r="B11905" s="5" t="s">
        <v>32212</v>
      </c>
      <c r="C11905" s="5" t="s">
        <v>59878</v>
      </c>
      <c r="D11905" s="6" t="s">
        <v>59879</v>
      </c>
      <c r="E11905" s="5" t="s">
        <v>59880</v>
      </c>
      <c r="F11905" s="5" t="s">
        <v>22156</v>
      </c>
      <c r="G11905" s="12" t="s">
        <v>23650</v>
      </c>
      <c r="H11905" s="7" t="s">
        <v>59881</v>
      </c>
      <c r="I11905" s="8" t="str">
        <f t="shared" ref="I11905:I11907" si="170">LOWER(SUBSTITUTE(SUBSTITUTE(SUBSTITUTE(SUBSTITUTE(SUBSTITUTE(SUBSTITUTE(SUBSTITUTE(B11905,"S.L.",""),"SL",""),"S.A.",""),"SA","")," ",""),".",""),",",""))&amp;".com"</f>
        <v>elromeral.com</v>
      </c>
      <c r="J11905" s="5" t="s">
        <v>42</v>
      </c>
      <c r="K11905" s="5" t="s">
        <v>679</v>
      </c>
    </row>
    <row r="11906">
      <c r="A11906" s="4">
        <v>11647.0</v>
      </c>
      <c r="B11906" s="5" t="s">
        <v>59882</v>
      </c>
      <c r="C11906" s="5" t="s">
        <v>59883</v>
      </c>
      <c r="D11906" s="6" t="s">
        <v>28555</v>
      </c>
      <c r="E11906" s="5" t="s">
        <v>28846</v>
      </c>
      <c r="F11906" s="5" t="s">
        <v>437</v>
      </c>
      <c r="G11906" s="12" t="s">
        <v>23650</v>
      </c>
      <c r="H11906" s="7" t="s">
        <v>59884</v>
      </c>
      <c r="I11906" s="8" t="str">
        <f t="shared" si="170"/>
        <v>elronzal.com</v>
      </c>
      <c r="J11906" s="5" t="s">
        <v>18</v>
      </c>
      <c r="K11906" s="5" t="s">
        <v>66</v>
      </c>
    </row>
    <row r="11907">
      <c r="A11907" s="4">
        <v>11554.0</v>
      </c>
      <c r="B11907" s="5" t="s">
        <v>59885</v>
      </c>
      <c r="C11907" s="5" t="s">
        <v>59886</v>
      </c>
      <c r="D11907" s="6" t="s">
        <v>29887</v>
      </c>
      <c r="E11907" s="5" t="s">
        <v>29647</v>
      </c>
      <c r="F11907" s="5" t="s">
        <v>29647</v>
      </c>
      <c r="G11907" s="12" t="s">
        <v>23650</v>
      </c>
      <c r="H11907" s="7" t="s">
        <v>59887</v>
      </c>
      <c r="I11907" s="4" t="str">
        <f t="shared" si="170"/>
        <v>elsueñodelajudería.com</v>
      </c>
      <c r="J11907" s="5" t="s">
        <v>108</v>
      </c>
      <c r="K11907" s="4" t="s">
        <v>42</v>
      </c>
    </row>
    <row r="11908">
      <c r="A11908" s="4">
        <v>12344.0</v>
      </c>
      <c r="B11908" s="5" t="s">
        <v>59888</v>
      </c>
      <c r="C11908" s="5" t="s">
        <v>59889</v>
      </c>
      <c r="D11908" s="6" t="s">
        <v>59890</v>
      </c>
      <c r="E11908" s="5" t="s">
        <v>59891</v>
      </c>
      <c r="F11908" s="5" t="s">
        <v>49019</v>
      </c>
      <c r="G11908" s="12" t="s">
        <v>23650</v>
      </c>
      <c r="H11908" s="5" t="s">
        <v>59892</v>
      </c>
      <c r="I11908" s="8" t="s">
        <v>59893</v>
      </c>
      <c r="J11908" s="5" t="s">
        <v>42</v>
      </c>
      <c r="K11908" s="5" t="s">
        <v>578</v>
      </c>
    </row>
    <row r="11909">
      <c r="A11909" s="4">
        <v>12003.0</v>
      </c>
      <c r="B11909" s="5" t="s">
        <v>59894</v>
      </c>
      <c r="C11909" s="5" t="s">
        <v>59895</v>
      </c>
      <c r="D11909" s="6" t="s">
        <v>59896</v>
      </c>
      <c r="E11909" s="5" t="s">
        <v>59897</v>
      </c>
      <c r="F11909" s="5" t="s">
        <v>24249</v>
      </c>
      <c r="G11909" s="12" t="s">
        <v>23650</v>
      </c>
      <c r="H11909" s="7" t="s">
        <v>59898</v>
      </c>
      <c r="I11909" s="8" t="s">
        <v>59899</v>
      </c>
      <c r="J11909" s="5" t="s">
        <v>18</v>
      </c>
      <c r="K11909" s="5" t="s">
        <v>66</v>
      </c>
    </row>
    <row r="11910">
      <c r="A11910" s="4">
        <v>12268.0</v>
      </c>
      <c r="B11910" s="5" t="s">
        <v>59900</v>
      </c>
      <c r="C11910" s="5" t="s">
        <v>59901</v>
      </c>
      <c r="D11910" s="6" t="s">
        <v>26793</v>
      </c>
      <c r="E11910" s="5" t="s">
        <v>26794</v>
      </c>
      <c r="F11910" s="5" t="s">
        <v>26794</v>
      </c>
      <c r="G11910" s="12" t="s">
        <v>23650</v>
      </c>
      <c r="H11910" s="7" t="s">
        <v>59902</v>
      </c>
      <c r="I11910" s="4" t="str">
        <f t="shared" ref="I11910:I11911" si="171">LOWER(SUBSTITUTE(SUBSTITUTE(SUBSTITUTE(SUBSTITUTE(SUBSTITUTE(SUBSTITUTE(SUBSTITUTE(B11910,"S.L.",""),"SL",""),"S.A.",""),"SA","")," ",""),".",""),",",""))&amp;".com"</f>
        <v>eltorreóndestacruzluxuryapartments.com</v>
      </c>
      <c r="J11910" s="5" t="s">
        <v>51</v>
      </c>
      <c r="K11910" s="4" t="s">
        <v>42</v>
      </c>
    </row>
    <row r="11911">
      <c r="A11911" s="4">
        <v>11339.0</v>
      </c>
      <c r="B11911" s="5" t="s">
        <v>59903</v>
      </c>
      <c r="C11911" s="5" t="s">
        <v>59904</v>
      </c>
      <c r="D11911" s="6" t="s">
        <v>42550</v>
      </c>
      <c r="E11911" s="5" t="s">
        <v>29573</v>
      </c>
      <c r="F11911" s="5" t="s">
        <v>29573</v>
      </c>
      <c r="G11911" s="12" t="s">
        <v>23650</v>
      </c>
      <c r="H11911" s="7" t="s">
        <v>59905</v>
      </c>
      <c r="I11911" s="4" t="str">
        <f t="shared" si="171"/>
        <v>enzob&amp;b.com</v>
      </c>
      <c r="J11911" s="5" t="s">
        <v>93</v>
      </c>
      <c r="K11911" s="5" t="s">
        <v>839</v>
      </c>
    </row>
    <row r="11912">
      <c r="A11912" s="4">
        <v>11988.0</v>
      </c>
      <c r="B11912" s="5" t="s">
        <v>59906</v>
      </c>
      <c r="C11912" s="5" t="s">
        <v>59907</v>
      </c>
      <c r="D11912" s="6" t="s">
        <v>53314</v>
      </c>
      <c r="E11912" s="5" t="s">
        <v>24249</v>
      </c>
      <c r="F11912" s="5" t="s">
        <v>24249</v>
      </c>
      <c r="G11912" s="12" t="s">
        <v>23650</v>
      </c>
      <c r="H11912" s="5" t="s">
        <v>59908</v>
      </c>
      <c r="I11912" s="8" t="s">
        <v>55466</v>
      </c>
      <c r="J11912" s="5" t="s">
        <v>42</v>
      </c>
      <c r="K11912" s="5" t="s">
        <v>152</v>
      </c>
    </row>
    <row r="11913">
      <c r="A11913" s="4">
        <v>11743.0</v>
      </c>
      <c r="B11913" s="5" t="s">
        <v>59909</v>
      </c>
      <c r="C11913" s="5" t="s">
        <v>59910</v>
      </c>
      <c r="D11913" s="6" t="s">
        <v>17121</v>
      </c>
      <c r="E11913" s="5" t="s">
        <v>17122</v>
      </c>
      <c r="F11913" s="5" t="s">
        <v>15938</v>
      </c>
      <c r="G11913" s="12" t="s">
        <v>23650</v>
      </c>
      <c r="H11913" s="7" t="s">
        <v>59911</v>
      </c>
      <c r="I11913" s="4" t="str">
        <f t="shared" ref="I11913:I11914" si="172">LOWER(SUBSTITUTE(SUBSTITUTE(SUBSTITUTE(SUBSTITUTE(SUBSTITUTE(SUBSTITUTE(SUBSTITUTE(B11913,"S.L.",""),"SL",""),"S.A.",""),"SA","")," ",""),".",""),",",""))&amp;".com"</f>
        <v>esllaüt-palaceturismodeinterior.com</v>
      </c>
      <c r="J11913" s="5" t="s">
        <v>18</v>
      </c>
      <c r="K11913" s="4" t="s">
        <v>42</v>
      </c>
    </row>
    <row r="11914">
      <c r="A11914" s="4">
        <v>11785.0</v>
      </c>
      <c r="B11914" s="5" t="s">
        <v>59912</v>
      </c>
      <c r="C11914" s="5" t="s">
        <v>59913</v>
      </c>
      <c r="D11914" s="6" t="s">
        <v>16812</v>
      </c>
      <c r="E11914" s="5" t="s">
        <v>16813</v>
      </c>
      <c r="F11914" s="5" t="s">
        <v>15938</v>
      </c>
      <c r="G11914" s="12" t="s">
        <v>23650</v>
      </c>
      <c r="H11914" s="7" t="s">
        <v>59914</v>
      </c>
      <c r="I11914" s="8" t="str">
        <f t="shared" si="172"/>
        <v>esplanou.com</v>
      </c>
      <c r="J11914" s="5" t="s">
        <v>18</v>
      </c>
      <c r="K11914" s="5" t="s">
        <v>308</v>
      </c>
    </row>
    <row r="11915">
      <c r="A11915" s="4">
        <v>11771.0</v>
      </c>
      <c r="B11915" s="5" t="s">
        <v>59915</v>
      </c>
      <c r="C11915" s="5" t="s">
        <v>59916</v>
      </c>
      <c r="D11915" s="6" t="s">
        <v>16508</v>
      </c>
      <c r="E11915" s="5" t="s">
        <v>16509</v>
      </c>
      <c r="F11915" s="5" t="s">
        <v>15938</v>
      </c>
      <c r="G11915" s="12" t="s">
        <v>23650</v>
      </c>
      <c r="H11915" s="7" t="s">
        <v>59917</v>
      </c>
      <c r="I11915" s="4" t="s">
        <v>59918</v>
      </c>
      <c r="J11915" s="5" t="s">
        <v>42</v>
      </c>
      <c r="K11915" s="4" t="s">
        <v>42</v>
      </c>
    </row>
    <row r="11916">
      <c r="A11916" s="4">
        <v>11395.0</v>
      </c>
      <c r="B11916" s="5" t="s">
        <v>59919</v>
      </c>
      <c r="C11916" s="5" t="s">
        <v>59920</v>
      </c>
      <c r="D11916" s="6" t="s">
        <v>59921</v>
      </c>
      <c r="E11916" s="5" t="s">
        <v>59922</v>
      </c>
      <c r="F11916" s="5" t="s">
        <v>38307</v>
      </c>
      <c r="G11916" s="12" t="s">
        <v>23650</v>
      </c>
      <c r="H11916" s="7" t="s">
        <v>59923</v>
      </c>
      <c r="I11916" s="8" t="str">
        <f>LOWER(SUBSTITUTE(SUBSTITUTE(SUBSTITUTE(SUBSTITUTE(SUBSTITUTE(SUBSTITUTE(SUBSTITUTE(B11916,"S.L.",""),"SL",""),"S.A.",""),"SA","")," ",""),".",""),",",""))&amp;".com"</f>
        <v>estudiosermitabarri.com</v>
      </c>
      <c r="J11916" s="5" t="s">
        <v>42</v>
      </c>
      <c r="K11916" s="4" t="s">
        <v>42</v>
      </c>
    </row>
    <row r="11917">
      <c r="A11917" s="4">
        <v>11496.0</v>
      </c>
      <c r="B11917" s="5" t="s">
        <v>59924</v>
      </c>
      <c r="C11917" s="5" t="s">
        <v>59925</v>
      </c>
      <c r="D11917" s="6" t="s">
        <v>59926</v>
      </c>
      <c r="E11917" s="5" t="s">
        <v>59927</v>
      </c>
      <c r="F11917" s="5" t="s">
        <v>39946</v>
      </c>
      <c r="G11917" s="12" t="s">
        <v>23650</v>
      </c>
      <c r="H11917" s="5" t="s">
        <v>59928</v>
      </c>
      <c r="I11917" s="8" t="s">
        <v>59929</v>
      </c>
      <c r="J11917" s="5" t="s">
        <v>42</v>
      </c>
      <c r="K11917" s="5" t="s">
        <v>66</v>
      </c>
    </row>
    <row r="11918">
      <c r="A11918" s="4">
        <v>11761.0</v>
      </c>
      <c r="B11918" s="5" t="s">
        <v>59930</v>
      </c>
      <c r="C11918" s="5" t="s">
        <v>59931</v>
      </c>
      <c r="D11918" s="6" t="s">
        <v>18010</v>
      </c>
      <c r="E11918" s="5" t="s">
        <v>17246</v>
      </c>
      <c r="F11918" s="5" t="s">
        <v>15938</v>
      </c>
      <c r="G11918" s="12" t="s">
        <v>23650</v>
      </c>
      <c r="H11918" s="5" t="s">
        <v>59932</v>
      </c>
      <c r="I11918" s="8" t="s">
        <v>59933</v>
      </c>
      <c r="J11918" s="5" t="s">
        <v>108</v>
      </c>
      <c r="K11918" s="5" t="s">
        <v>152</v>
      </c>
    </row>
    <row r="11919">
      <c r="A11919" s="4">
        <v>11752.0</v>
      </c>
      <c r="B11919" s="5" t="s">
        <v>59934</v>
      </c>
      <c r="C11919" s="5" t="s">
        <v>59935</v>
      </c>
      <c r="D11919" s="6" t="s">
        <v>16703</v>
      </c>
      <c r="E11919" s="5" t="s">
        <v>16704</v>
      </c>
      <c r="F11919" s="5" t="s">
        <v>15938</v>
      </c>
      <c r="G11919" s="12" t="s">
        <v>23650</v>
      </c>
      <c r="H11919" s="7" t="s">
        <v>59936</v>
      </c>
      <c r="I11919" s="8" t="str">
        <f t="shared" ref="I11919:I11921" si="173">LOWER(SUBSTITUTE(SUBSTITUTE(SUBSTITUTE(SUBSTITUTE(SUBSTITUTE(SUBSTITUTE(SUBSTITUTE(B11919,"S.L.",""),"SL",""),"S.A.",""),"SA","")," ",""),".",""),",",""))&amp;".com"</f>
        <v>fincafuente.com</v>
      </c>
      <c r="J11919" s="5" t="s">
        <v>42</v>
      </c>
      <c r="K11919" s="4" t="s">
        <v>42</v>
      </c>
    </row>
    <row r="11920">
      <c r="A11920" s="4">
        <v>11740.0</v>
      </c>
      <c r="B11920" s="5" t="s">
        <v>59937</v>
      </c>
      <c r="C11920" s="5" t="s">
        <v>59938</v>
      </c>
      <c r="D11920" s="6" t="s">
        <v>18547</v>
      </c>
      <c r="E11920" s="5" t="s">
        <v>18548</v>
      </c>
      <c r="F11920" s="5" t="s">
        <v>15938</v>
      </c>
      <c r="G11920" s="12" t="s">
        <v>23650</v>
      </c>
      <c r="H11920" s="7" t="s">
        <v>59939</v>
      </c>
      <c r="I11920" s="8" t="str">
        <f t="shared" si="173"/>
        <v>fincahotelconsinet.com</v>
      </c>
      <c r="J11920" s="5" t="s">
        <v>18</v>
      </c>
      <c r="K11920" s="5" t="s">
        <v>839</v>
      </c>
    </row>
    <row r="11921">
      <c r="A11921" s="4">
        <v>11436.0</v>
      </c>
      <c r="B11921" s="5" t="s">
        <v>59940</v>
      </c>
      <c r="C11921" s="5" t="s">
        <v>59941</v>
      </c>
      <c r="D11921" s="6" t="s">
        <v>59942</v>
      </c>
      <c r="E11921" s="5" t="s">
        <v>47947</v>
      </c>
      <c r="F11921" s="5" t="s">
        <v>47929</v>
      </c>
      <c r="G11921" s="12" t="s">
        <v>23650</v>
      </c>
      <c r="H11921" s="7" t="s">
        <v>59943</v>
      </c>
      <c r="I11921" s="8" t="str">
        <f t="shared" si="173"/>
        <v>fincantamarta.com</v>
      </c>
      <c r="J11921" s="5" t="s">
        <v>42</v>
      </c>
      <c r="K11921" s="5" t="s">
        <v>19</v>
      </c>
    </row>
    <row r="11922">
      <c r="A11922" s="4">
        <v>11807.0</v>
      </c>
      <c r="B11922" s="5" t="s">
        <v>59944</v>
      </c>
      <c r="C11922" s="5" t="s">
        <v>59945</v>
      </c>
      <c r="D11922" s="6" t="s">
        <v>21837</v>
      </c>
      <c r="E11922" s="5" t="s">
        <v>21838</v>
      </c>
      <c r="F11922" s="5" t="s">
        <v>15938</v>
      </c>
      <c r="G11922" s="12" t="s">
        <v>23650</v>
      </c>
      <c r="H11922" s="5" t="s">
        <v>59946</v>
      </c>
      <c r="I11922" s="8" t="s">
        <v>59947</v>
      </c>
      <c r="J11922" s="5" t="s">
        <v>18</v>
      </c>
      <c r="K11922" s="4" t="s">
        <v>42</v>
      </c>
    </row>
    <row r="11923">
      <c r="A11923" s="4">
        <v>12197.0</v>
      </c>
      <c r="B11923" s="5" t="s">
        <v>59948</v>
      </c>
      <c r="C11923" s="5" t="s">
        <v>59949</v>
      </c>
      <c r="D11923" s="6" t="s">
        <v>42747</v>
      </c>
      <c r="E11923" s="5" t="s">
        <v>16050</v>
      </c>
      <c r="F11923" s="5" t="s">
        <v>16051</v>
      </c>
      <c r="G11923" s="12" t="s">
        <v>23650</v>
      </c>
      <c r="H11923" s="7" t="s">
        <v>59950</v>
      </c>
      <c r="I11923" s="8" t="str">
        <f>LOWER(SUBSTITUTE(SUBSTITUTE(SUBSTITUTE(SUBSTITUTE(SUBSTITUTE(SUBSTITUTE(SUBSTITUTE(B11923,"S.L.",""),"SL",""),"S.A.",""),"SA","")," ",""),".",""),",",""))&amp;".com"</f>
        <v>firstfloorquitebungalowterraceandpool.com</v>
      </c>
      <c r="J11923" s="5" t="s">
        <v>93</v>
      </c>
      <c r="K11923" s="4" t="s">
        <v>42</v>
      </c>
    </row>
    <row r="11924">
      <c r="A11924" s="4">
        <v>12258.0</v>
      </c>
      <c r="B11924" s="5" t="s">
        <v>59951</v>
      </c>
      <c r="C11924" s="5" t="s">
        <v>59952</v>
      </c>
      <c r="D11924" s="6" t="s">
        <v>31733</v>
      </c>
      <c r="E11924" s="5" t="s">
        <v>31734</v>
      </c>
      <c r="F11924" s="5" t="s">
        <v>26794</v>
      </c>
      <c r="G11924" s="12" t="s">
        <v>23650</v>
      </c>
      <c r="H11924" s="7" t="s">
        <v>59953</v>
      </c>
      <c r="I11924" s="8" t="s">
        <v>59954</v>
      </c>
      <c r="J11924" s="5" t="s">
        <v>108</v>
      </c>
      <c r="K11924" s="5" t="s">
        <v>74</v>
      </c>
    </row>
    <row r="11925">
      <c r="A11925" s="4">
        <v>12303.0</v>
      </c>
      <c r="B11925" s="5" t="s">
        <v>59955</v>
      </c>
      <c r="C11925" s="5" t="s">
        <v>59956</v>
      </c>
      <c r="D11925" s="6" t="s">
        <v>9449</v>
      </c>
      <c r="E11925" s="5" t="s">
        <v>9450</v>
      </c>
      <c r="F11925" s="5" t="s">
        <v>9418</v>
      </c>
      <c r="G11925" s="12" t="s">
        <v>23650</v>
      </c>
      <c r="H11925" s="7" t="s">
        <v>59957</v>
      </c>
      <c r="I11925" s="4" t="str">
        <f>LOWER(SUBSTITUTE(SUBSTITUTE(SUBSTITUTE(SUBSTITUTE(SUBSTITUTE(SUBSTITUTE(SUBSTITUTE(B11925,"S.L.",""),"SL",""),"S.A.",""),"SA","")," ",""),".",""),",",""))&amp;".com"</f>
        <v>fontdel´oca.com</v>
      </c>
      <c r="J11925" s="5" t="s">
        <v>93</v>
      </c>
      <c r="K11925" s="5" t="s">
        <v>66</v>
      </c>
    </row>
    <row r="11926">
      <c r="A11926" s="4">
        <v>12367.0</v>
      </c>
      <c r="B11926" s="5" t="s">
        <v>59958</v>
      </c>
      <c r="C11926" s="5" t="s">
        <v>59959</v>
      </c>
      <c r="D11926" s="6" t="s">
        <v>26840</v>
      </c>
      <c r="E11926" s="5" t="s">
        <v>26841</v>
      </c>
      <c r="F11926" s="5" t="s">
        <v>9123</v>
      </c>
      <c r="G11926" s="12" t="s">
        <v>23650</v>
      </c>
      <c r="H11926" s="5" t="s">
        <v>59960</v>
      </c>
      <c r="I11926" s="8" t="s">
        <v>59961</v>
      </c>
      <c r="J11926" s="5" t="s">
        <v>93</v>
      </c>
      <c r="K11926" s="5" t="s">
        <v>308</v>
      </c>
    </row>
    <row r="11927">
      <c r="A11927" s="4">
        <v>11318.0</v>
      </c>
      <c r="B11927" s="5" t="s">
        <v>59962</v>
      </c>
      <c r="C11927" s="5" t="s">
        <v>59963</v>
      </c>
      <c r="D11927" s="6" t="s">
        <v>59964</v>
      </c>
      <c r="E11927" s="5" t="s">
        <v>59965</v>
      </c>
      <c r="F11927" s="5" t="s">
        <v>47980</v>
      </c>
      <c r="G11927" s="12" t="s">
        <v>23650</v>
      </c>
      <c r="H11927" s="7" t="s">
        <v>32900</v>
      </c>
      <c r="I11927" s="8" t="str">
        <f t="shared" ref="I11927:I11928" si="174">LOWER(SUBSTITUTE(SUBSTITUTE(SUBSTITUTE(SUBSTITUTE(SUBSTITUTE(SUBSTITUTE(SUBSTITUTE(B11927,"S.L.",""),"SL",""),"S.A.",""),"SA","")," ",""),".",""),",",""))&amp;".com"</f>
        <v>fuentenueva.com</v>
      </c>
      <c r="J11927" s="5" t="s">
        <v>108</v>
      </c>
      <c r="K11927" s="5" t="s">
        <v>152</v>
      </c>
    </row>
    <row r="11928">
      <c r="A11928" s="4">
        <v>12206.0</v>
      </c>
      <c r="B11928" s="5" t="s">
        <v>59966</v>
      </c>
      <c r="C11928" s="5" t="s">
        <v>59967</v>
      </c>
      <c r="D11928" s="6" t="s">
        <v>50836</v>
      </c>
      <c r="E11928" s="5" t="s">
        <v>42748</v>
      </c>
      <c r="F11928" s="5" t="s">
        <v>16051</v>
      </c>
      <c r="G11928" s="12" t="s">
        <v>23650</v>
      </c>
      <c r="H11928" s="7" t="s">
        <v>59968</v>
      </c>
      <c r="I11928" s="8" t="str">
        <f t="shared" si="174"/>
        <v>g.com</v>
      </c>
      <c r="J11928" s="5" t="s">
        <v>108</v>
      </c>
      <c r="K11928" s="4" t="s">
        <v>42</v>
      </c>
    </row>
    <row r="11929">
      <c r="A11929" s="4">
        <v>11786.0</v>
      </c>
      <c r="B11929" s="5" t="s">
        <v>59969</v>
      </c>
      <c r="C11929" s="5" t="s">
        <v>16408</v>
      </c>
      <c r="D11929" s="6" t="s">
        <v>16001</v>
      </c>
      <c r="E11929" s="5" t="s">
        <v>15957</v>
      </c>
      <c r="F11929" s="5" t="s">
        <v>15938</v>
      </c>
      <c r="G11929" s="12" t="s">
        <v>23650</v>
      </c>
      <c r="H11929" s="5" t="s">
        <v>59970</v>
      </c>
      <c r="I11929" s="8" t="s">
        <v>59971</v>
      </c>
      <c r="J11929" s="5" t="s">
        <v>108</v>
      </c>
      <c r="K11929" s="4" t="s">
        <v>42</v>
      </c>
    </row>
    <row r="11930">
      <c r="A11930" s="4">
        <v>11934.0</v>
      </c>
      <c r="B11930" s="5" t="s">
        <v>59972</v>
      </c>
      <c r="C11930" s="5" t="s">
        <v>59973</v>
      </c>
      <c r="D11930" s="6" t="s">
        <v>59974</v>
      </c>
      <c r="E11930" s="5" t="s">
        <v>59975</v>
      </c>
      <c r="F11930" s="5" t="s">
        <v>12504</v>
      </c>
      <c r="G11930" s="12" t="s">
        <v>23650</v>
      </c>
      <c r="H11930" s="5" t="s">
        <v>59976</v>
      </c>
      <c r="I11930" s="8" t="s">
        <v>59977</v>
      </c>
      <c r="J11930" s="5" t="s">
        <v>108</v>
      </c>
      <c r="K11930" s="5" t="s">
        <v>578</v>
      </c>
    </row>
    <row r="11931">
      <c r="A11931" s="4">
        <v>11933.0</v>
      </c>
      <c r="B11931" s="5" t="s">
        <v>59972</v>
      </c>
      <c r="C11931" s="5" t="s">
        <v>59978</v>
      </c>
      <c r="D11931" s="6" t="s">
        <v>59974</v>
      </c>
      <c r="E11931" s="5" t="s">
        <v>59975</v>
      </c>
      <c r="F11931" s="5" t="s">
        <v>12504</v>
      </c>
      <c r="G11931" s="12" t="s">
        <v>23650</v>
      </c>
      <c r="H11931" s="5" t="s">
        <v>59976</v>
      </c>
      <c r="I11931" s="8" t="s">
        <v>59977</v>
      </c>
      <c r="J11931" s="5" t="s">
        <v>51</v>
      </c>
      <c r="K11931" s="4" t="s">
        <v>42</v>
      </c>
    </row>
    <row r="11932">
      <c r="A11932" s="4">
        <v>11341.0</v>
      </c>
      <c r="B11932" s="5" t="s">
        <v>59979</v>
      </c>
      <c r="C11932" s="5" t="s">
        <v>59980</v>
      </c>
      <c r="D11932" s="6" t="s">
        <v>43426</v>
      </c>
      <c r="E11932" s="5" t="s">
        <v>29573</v>
      </c>
      <c r="F11932" s="5" t="s">
        <v>29573</v>
      </c>
      <c r="G11932" s="12" t="s">
        <v>23650</v>
      </c>
      <c r="H11932" s="7" t="s">
        <v>59981</v>
      </c>
      <c r="I11932" s="8" t="s">
        <v>59982</v>
      </c>
      <c r="J11932" s="5" t="s">
        <v>18</v>
      </c>
      <c r="K11932" s="5" t="s">
        <v>66</v>
      </c>
    </row>
    <row r="11933">
      <c r="A11933" s="4">
        <v>12052.0</v>
      </c>
      <c r="B11933" s="5" t="s">
        <v>59983</v>
      </c>
      <c r="C11933" s="5" t="s">
        <v>59984</v>
      </c>
      <c r="D11933" s="6" t="s">
        <v>35093</v>
      </c>
      <c r="E11933" s="5" t="s">
        <v>7797</v>
      </c>
      <c r="F11933" s="5" t="s">
        <v>7797</v>
      </c>
      <c r="G11933" s="12" t="s">
        <v>23650</v>
      </c>
      <c r="H11933" s="7" t="s">
        <v>59985</v>
      </c>
      <c r="I11933" s="8" t="str">
        <f t="shared" ref="I11933:I11939" si="175">LOWER(SUBSTITUTE(SUBSTITUTE(SUBSTITUTE(SUBSTITUTE(SUBSTITUTE(SUBSTITUTE(SUBSTITUTE(B11933,"S.L.",""),"SL",""),"S.A.",""),"SA","")," ",""),".",""),",",""))&amp;".com"</f>
        <v>guadalmarplaya.com</v>
      </c>
      <c r="J11933" s="5" t="s">
        <v>42</v>
      </c>
      <c r="K11933" s="4" t="s">
        <v>42</v>
      </c>
    </row>
    <row r="11934">
      <c r="A11934" s="4">
        <v>12369.0</v>
      </c>
      <c r="B11934" s="5" t="s">
        <v>59986</v>
      </c>
      <c r="C11934" s="5" t="s">
        <v>59987</v>
      </c>
      <c r="D11934" s="6" t="s">
        <v>27038</v>
      </c>
      <c r="E11934" s="5" t="s">
        <v>27020</v>
      </c>
      <c r="F11934" s="5" t="s">
        <v>9123</v>
      </c>
      <c r="G11934" s="12" t="s">
        <v>23650</v>
      </c>
      <c r="H11934" s="7" t="s">
        <v>59988</v>
      </c>
      <c r="I11934" s="8" t="str">
        <f t="shared" si="175"/>
        <v>gunport.com</v>
      </c>
      <c r="J11934" s="5" t="s">
        <v>93</v>
      </c>
      <c r="K11934" s="5" t="s">
        <v>280</v>
      </c>
    </row>
    <row r="11935">
      <c r="A11935" s="4">
        <v>12053.0</v>
      </c>
      <c r="B11935" s="5" t="s">
        <v>59989</v>
      </c>
      <c r="C11935" s="5" t="s">
        <v>59990</v>
      </c>
      <c r="D11935" s="6" t="s">
        <v>35293</v>
      </c>
      <c r="E11935" s="5" t="s">
        <v>7797</v>
      </c>
      <c r="F11935" s="5" t="s">
        <v>7797</v>
      </c>
      <c r="G11935" s="12" t="s">
        <v>23650</v>
      </c>
      <c r="H11935" s="7" t="s">
        <v>59991</v>
      </c>
      <c r="I11935" s="8" t="str">
        <f t="shared" si="175"/>
        <v>habitacioncentrohistoricomalaga.com</v>
      </c>
      <c r="J11935" s="5" t="s">
        <v>463</v>
      </c>
      <c r="K11935" s="5" t="s">
        <v>1495</v>
      </c>
    </row>
    <row r="11936">
      <c r="A11936" s="4">
        <v>12374.0</v>
      </c>
      <c r="B11936" s="5" t="s">
        <v>59992</v>
      </c>
      <c r="C11936" s="5" t="s">
        <v>59993</v>
      </c>
      <c r="D11936" s="6" t="s">
        <v>26608</v>
      </c>
      <c r="E11936" s="5" t="s">
        <v>26251</v>
      </c>
      <c r="F11936" s="5" t="s">
        <v>9123</v>
      </c>
      <c r="G11936" s="12" t="s">
        <v>23650</v>
      </c>
      <c r="H11936" s="7" t="s">
        <v>59994</v>
      </c>
      <c r="I11936" s="4" t="str">
        <f t="shared" si="175"/>
        <v>habitacióncómoda.com</v>
      </c>
      <c r="J11936" s="5" t="s">
        <v>108</v>
      </c>
      <c r="K11936" s="4" t="s">
        <v>42</v>
      </c>
    </row>
    <row r="11937">
      <c r="A11937" s="4">
        <v>11990.0</v>
      </c>
      <c r="B11937" s="5" t="s">
        <v>59995</v>
      </c>
      <c r="C11937" s="5" t="s">
        <v>59996</v>
      </c>
      <c r="D11937" s="6" t="s">
        <v>39759</v>
      </c>
      <c r="E11937" s="5" t="s">
        <v>24249</v>
      </c>
      <c r="F11937" s="5" t="s">
        <v>24249</v>
      </c>
      <c r="G11937" s="12" t="s">
        <v>23650</v>
      </c>
      <c r="H11937" s="7" t="s">
        <v>59997</v>
      </c>
      <c r="I11937" s="4" t="str">
        <f t="shared" si="175"/>
        <v>habitacióndobleconbañoprivado.com</v>
      </c>
      <c r="J11937" s="5" t="s">
        <v>51</v>
      </c>
      <c r="K11937" s="4" t="s">
        <v>42</v>
      </c>
    </row>
    <row r="11938">
      <c r="A11938" s="4">
        <v>11158.0</v>
      </c>
      <c r="B11938" s="5" t="s">
        <v>59998</v>
      </c>
      <c r="C11938" s="5" t="s">
        <v>59999</v>
      </c>
      <c r="D11938" s="6" t="s">
        <v>59358</v>
      </c>
      <c r="E11938" s="5" t="s">
        <v>59359</v>
      </c>
      <c r="F11938" s="5" t="s">
        <v>22149</v>
      </c>
      <c r="G11938" s="12" t="s">
        <v>23650</v>
      </c>
      <c r="H11938" s="7" t="s">
        <v>60000</v>
      </c>
      <c r="I11938" s="8" t="str">
        <f t="shared" si="175"/>
        <v>habitacionesdepego.com</v>
      </c>
      <c r="J11938" s="5" t="s">
        <v>93</v>
      </c>
      <c r="K11938" s="4" t="s">
        <v>42</v>
      </c>
    </row>
    <row r="11939">
      <c r="A11939" s="4">
        <v>12062.0</v>
      </c>
      <c r="B11939" s="5" t="s">
        <v>60001</v>
      </c>
      <c r="C11939" s="5" t="s">
        <v>60002</v>
      </c>
      <c r="D11939" s="6" t="s">
        <v>33512</v>
      </c>
      <c r="E11939" s="5" t="s">
        <v>33513</v>
      </c>
      <c r="F11939" s="5" t="s">
        <v>7797</v>
      </c>
      <c r="G11939" s="12" t="s">
        <v>23650</v>
      </c>
      <c r="H11939" s="7" t="s">
        <v>60003</v>
      </c>
      <c r="I11939" s="8" t="str">
        <f t="shared" si="175"/>
        <v>harbourclubaparthotelduque.com</v>
      </c>
      <c r="J11939" s="5" t="s">
        <v>93</v>
      </c>
      <c r="K11939" s="4" t="s">
        <v>42</v>
      </c>
    </row>
    <row r="11940">
      <c r="A11940" s="4">
        <v>11174.0</v>
      </c>
      <c r="B11940" s="5" t="s">
        <v>60004</v>
      </c>
      <c r="C11940" s="5" t="s">
        <v>60005</v>
      </c>
      <c r="D11940" s="6" t="s">
        <v>36423</v>
      </c>
      <c r="E11940" s="5" t="s">
        <v>29618</v>
      </c>
      <c r="F11940" s="5" t="s">
        <v>29618</v>
      </c>
      <c r="G11940" s="12" t="s">
        <v>23650</v>
      </c>
      <c r="H11940" s="7" t="s">
        <v>60006</v>
      </c>
      <c r="I11940" s="8" t="s">
        <v>60007</v>
      </c>
      <c r="J11940" s="5" t="s">
        <v>108</v>
      </c>
      <c r="K11940" s="4" t="s">
        <v>42</v>
      </c>
    </row>
    <row r="11941">
      <c r="A11941" s="4">
        <v>11342.0</v>
      </c>
      <c r="B11941" s="5" t="s">
        <v>60008</v>
      </c>
      <c r="C11941" s="5" t="s">
        <v>60009</v>
      </c>
      <c r="D11941" s="6" t="s">
        <v>43580</v>
      </c>
      <c r="E11941" s="5" t="s">
        <v>29573</v>
      </c>
      <c r="F11941" s="5" t="s">
        <v>29573</v>
      </c>
      <c r="G11941" s="12" t="s">
        <v>23650</v>
      </c>
      <c r="H11941" s="7" t="s">
        <v>60010</v>
      </c>
      <c r="I11941" s="8" t="str">
        <f>LOWER(SUBSTITUTE(SUBSTITUTE(SUBSTITUTE(SUBSTITUTE(SUBSTITUTE(SUBSTITUTE(SUBSTITUTE(B11941,"S.L.",""),"SL",""),"S.A.",""),"SA","")," ",""),".",""),",",""))&amp;".com"</f>
        <v>hbcnrooms.com</v>
      </c>
      <c r="J11941" s="5" t="s">
        <v>42</v>
      </c>
      <c r="K11941" s="5" t="s">
        <v>553</v>
      </c>
    </row>
    <row r="11942">
      <c r="A11942" s="4">
        <v>11524.0</v>
      </c>
      <c r="B11942" s="5" t="s">
        <v>15594</v>
      </c>
      <c r="C11942" s="5" t="s">
        <v>60011</v>
      </c>
      <c r="D11942" s="6" t="s">
        <v>25436</v>
      </c>
      <c r="E11942" s="5" t="s">
        <v>25437</v>
      </c>
      <c r="F11942" s="5" t="s">
        <v>25438</v>
      </c>
      <c r="G11942" s="12" t="s">
        <v>23650</v>
      </c>
      <c r="H11942" s="5" t="s">
        <v>60012</v>
      </c>
      <c r="I11942" s="8" t="s">
        <v>60013</v>
      </c>
      <c r="J11942" s="5" t="s">
        <v>18</v>
      </c>
      <c r="K11942" s="5" t="s">
        <v>721</v>
      </c>
    </row>
    <row r="11943">
      <c r="A11943" s="4">
        <v>11168.0</v>
      </c>
      <c r="B11943" s="5" t="s">
        <v>60014</v>
      </c>
      <c r="C11943" s="5" t="s">
        <v>60015</v>
      </c>
      <c r="D11943" s="6" t="s">
        <v>24088</v>
      </c>
      <c r="E11943" s="5" t="s">
        <v>24089</v>
      </c>
      <c r="F11943" s="5" t="s">
        <v>22149</v>
      </c>
      <c r="G11943" s="12" t="s">
        <v>23650</v>
      </c>
      <c r="H11943" s="7" t="s">
        <v>60016</v>
      </c>
      <c r="I11943" s="8" t="str">
        <f>LOWER(SUBSTITUTE(SUBSTITUTE(SUBSTITUTE(SUBSTITUTE(SUBSTITUTE(SUBSTITUTE(SUBSTITUTE(B11943,"S.L.",""),"SL",""),"S.A.",""),"SA","")," ",""),".",""),",",""))&amp;".com"</f>
        <v>holidayparkcadelmundo.com</v>
      </c>
      <c r="J11943" s="5" t="s">
        <v>42</v>
      </c>
      <c r="K11943" s="4" t="s">
        <v>42</v>
      </c>
    </row>
    <row r="11944">
      <c r="A11944" s="4">
        <v>11502.0</v>
      </c>
      <c r="B11944" s="5" t="s">
        <v>60017</v>
      </c>
      <c r="C11944" s="5" t="s">
        <v>60018</v>
      </c>
      <c r="D11944" s="6" t="s">
        <v>40041</v>
      </c>
      <c r="E11944" s="5" t="s">
        <v>39945</v>
      </c>
      <c r="F11944" s="5" t="s">
        <v>39946</v>
      </c>
      <c r="G11944" s="12" t="s">
        <v>23650</v>
      </c>
      <c r="H11944" s="5" t="s">
        <v>60019</v>
      </c>
      <c r="I11944" s="8" t="s">
        <v>60020</v>
      </c>
      <c r="J11944" s="5" t="s">
        <v>42</v>
      </c>
      <c r="K11944" s="5" t="s">
        <v>308</v>
      </c>
    </row>
    <row r="11945">
      <c r="A11945" s="4">
        <v>11991.0</v>
      </c>
      <c r="B11945" s="5" t="s">
        <v>60021</v>
      </c>
      <c r="C11945" s="5" t="s">
        <v>60022</v>
      </c>
      <c r="D11945" s="6" t="s">
        <v>54285</v>
      </c>
      <c r="E11945" s="5" t="s">
        <v>24249</v>
      </c>
      <c r="F11945" s="5" t="s">
        <v>24249</v>
      </c>
      <c r="G11945" s="12" t="s">
        <v>23650</v>
      </c>
      <c r="H11945" s="7" t="s">
        <v>60023</v>
      </c>
      <c r="I11945" s="8" t="s">
        <v>60024</v>
      </c>
      <c r="J11945" s="5" t="s">
        <v>42</v>
      </c>
      <c r="K11945" s="4" t="s">
        <v>42</v>
      </c>
    </row>
    <row r="11946">
      <c r="A11946" s="4">
        <v>12343.0</v>
      </c>
      <c r="B11946" s="5" t="s">
        <v>49586</v>
      </c>
      <c r="C11946" s="5" t="s">
        <v>60025</v>
      </c>
      <c r="D11946" s="6" t="s">
        <v>60026</v>
      </c>
      <c r="E11946" s="5" t="s">
        <v>60027</v>
      </c>
      <c r="F11946" s="5" t="s">
        <v>49019</v>
      </c>
      <c r="G11946" s="12" t="s">
        <v>23650</v>
      </c>
      <c r="H11946" s="5" t="s">
        <v>60028</v>
      </c>
      <c r="I11946" s="8" t="s">
        <v>60029</v>
      </c>
      <c r="J11946" s="5" t="s">
        <v>18</v>
      </c>
      <c r="K11946" s="5" t="s">
        <v>201</v>
      </c>
    </row>
    <row r="11947">
      <c r="A11947" s="4">
        <v>12325.0</v>
      </c>
      <c r="B11947" s="5" t="s">
        <v>4978</v>
      </c>
      <c r="C11947" s="5" t="s">
        <v>60030</v>
      </c>
      <c r="D11947" s="6" t="s">
        <v>60031</v>
      </c>
      <c r="E11947" s="5" t="s">
        <v>60032</v>
      </c>
      <c r="F11947" s="5" t="s">
        <v>8926</v>
      </c>
      <c r="G11947" s="12" t="s">
        <v>23650</v>
      </c>
      <c r="H11947" s="5" t="s">
        <v>60033</v>
      </c>
      <c r="I11947" s="8" t="s">
        <v>60034</v>
      </c>
      <c r="J11947" s="5" t="s">
        <v>42</v>
      </c>
      <c r="K11947" s="5" t="s">
        <v>308</v>
      </c>
    </row>
    <row r="11948">
      <c r="A11948" s="4">
        <v>12120.0</v>
      </c>
      <c r="B11948" s="5" t="s">
        <v>60035</v>
      </c>
      <c r="C11948" s="5" t="s">
        <v>38167</v>
      </c>
      <c r="D11948" s="6" t="s">
        <v>37368</v>
      </c>
      <c r="E11948" s="5" t="s">
        <v>37369</v>
      </c>
      <c r="F11948" s="5" t="s">
        <v>36876</v>
      </c>
      <c r="G11948" s="12" t="s">
        <v>23650</v>
      </c>
      <c r="H11948" s="7" t="s">
        <v>60036</v>
      </c>
      <c r="I11948" s="8" t="str">
        <f t="shared" ref="I11948:I11950" si="176">LOWER(SUBSTITUTE(SUBSTITUTE(SUBSTITUTE(SUBSTITUTE(SUBSTITUTE(SUBSTITUTE(SUBSTITUTE(B11948,"S.L.",""),"SL",""),"S.A.",""),"SA","")," ",""),".",""),",",""))&amp;".com"</f>
        <v>hostallaplaza.com</v>
      </c>
      <c r="J11948" s="5" t="s">
        <v>18</v>
      </c>
      <c r="K11948" s="4" t="s">
        <v>42</v>
      </c>
    </row>
    <row r="11949">
      <c r="A11949" s="4">
        <v>11305.0</v>
      </c>
      <c r="B11949" s="5" t="s">
        <v>60037</v>
      </c>
      <c r="C11949" s="5" t="s">
        <v>60038</v>
      </c>
      <c r="D11949" s="6" t="s">
        <v>60039</v>
      </c>
      <c r="E11949" s="5" t="s">
        <v>60040</v>
      </c>
      <c r="F11949" s="5" t="s">
        <v>47980</v>
      </c>
      <c r="G11949" s="12" t="s">
        <v>23650</v>
      </c>
      <c r="H11949" s="7" t="s">
        <v>60041</v>
      </c>
      <c r="I11949" s="8" t="str">
        <f t="shared" si="176"/>
        <v>hostalrurallacaverde.com</v>
      </c>
      <c r="J11949" s="5" t="s">
        <v>42</v>
      </c>
      <c r="K11949" s="4" t="s">
        <v>42</v>
      </c>
    </row>
    <row r="11950">
      <c r="A11950" s="4">
        <v>12017.0</v>
      </c>
      <c r="B11950" s="5" t="s">
        <v>60042</v>
      </c>
      <c r="C11950" s="5" t="s">
        <v>60043</v>
      </c>
      <c r="D11950" s="6" t="s">
        <v>60044</v>
      </c>
      <c r="E11950" s="5" t="s">
        <v>60045</v>
      </c>
      <c r="F11950" s="5" t="s">
        <v>24249</v>
      </c>
      <c r="G11950" s="12" t="s">
        <v>23650</v>
      </c>
      <c r="H11950" s="7" t="s">
        <v>60046</v>
      </c>
      <c r="I11950" s="8" t="str">
        <f t="shared" si="176"/>
        <v>hostalzaranda.com</v>
      </c>
      <c r="J11950" s="5" t="s">
        <v>108</v>
      </c>
      <c r="K11950" s="4" t="s">
        <v>42</v>
      </c>
    </row>
    <row r="11951">
      <c r="A11951" s="4">
        <v>11504.0</v>
      </c>
      <c r="B11951" s="5" t="s">
        <v>60047</v>
      </c>
      <c r="C11951" s="5" t="s">
        <v>60048</v>
      </c>
      <c r="D11951" s="6" t="s">
        <v>40551</v>
      </c>
      <c r="E11951" s="5" t="s">
        <v>40552</v>
      </c>
      <c r="F11951" s="5" t="s">
        <v>39946</v>
      </c>
      <c r="G11951" s="12" t="s">
        <v>23650</v>
      </c>
      <c r="H11951" s="7" t="s">
        <v>60049</v>
      </c>
      <c r="I11951" s="11" t="s">
        <v>60050</v>
      </c>
      <c r="J11951" s="5" t="s">
        <v>18</v>
      </c>
      <c r="K11951" s="5" t="s">
        <v>66</v>
      </c>
    </row>
    <row r="11952">
      <c r="A11952" s="4">
        <v>12175.0</v>
      </c>
      <c r="B11952" s="5" t="s">
        <v>60051</v>
      </c>
      <c r="C11952" s="5" t="s">
        <v>60052</v>
      </c>
      <c r="D11952" s="6" t="s">
        <v>57402</v>
      </c>
      <c r="E11952" s="5" t="s">
        <v>57403</v>
      </c>
      <c r="F11952" s="5" t="s">
        <v>49928</v>
      </c>
      <c r="G11952" s="12" t="s">
        <v>23650</v>
      </c>
      <c r="H11952" s="7" t="s">
        <v>60053</v>
      </c>
      <c r="I11952" s="8" t="str">
        <f>LOWER(SUBSTITUTE(SUBSTITUTE(SUBSTITUTE(SUBSTITUTE(SUBSTITUTE(SUBSTITUTE(SUBSTITUTE(B11952,"S.L.",""),"SL",""),"S.A.",""),"SA","")," ",""),".",""),",",""))&amp;".com"</f>
        <v>hotalrurallasarribes.com</v>
      </c>
      <c r="J11952" s="5" t="s">
        <v>42</v>
      </c>
      <c r="K11952" s="5" t="s">
        <v>170</v>
      </c>
    </row>
    <row r="11953">
      <c r="A11953" s="4">
        <v>12305.0</v>
      </c>
      <c r="B11953" s="5" t="s">
        <v>60054</v>
      </c>
      <c r="C11953" s="5" t="s">
        <v>60055</v>
      </c>
      <c r="D11953" s="6" t="s">
        <v>9593</v>
      </c>
      <c r="E11953" s="5" t="s">
        <v>9594</v>
      </c>
      <c r="F11953" s="5" t="s">
        <v>9418</v>
      </c>
      <c r="G11953" s="12" t="s">
        <v>23650</v>
      </c>
      <c r="H11953" s="5" t="s">
        <v>60056</v>
      </c>
      <c r="I11953" s="8" t="s">
        <v>60057</v>
      </c>
      <c r="J11953" s="5" t="s">
        <v>18</v>
      </c>
      <c r="K11953" s="5" t="s">
        <v>19544</v>
      </c>
    </row>
    <row r="11954">
      <c r="A11954" s="4">
        <v>11637.0</v>
      </c>
      <c r="B11954" s="5" t="s">
        <v>60058</v>
      </c>
      <c r="C11954" s="5" t="s">
        <v>60059</v>
      </c>
      <c r="D11954" s="6" t="s">
        <v>436</v>
      </c>
      <c r="E11954" s="5" t="s">
        <v>437</v>
      </c>
      <c r="F11954" s="5" t="s">
        <v>437</v>
      </c>
      <c r="G11954" s="12" t="s">
        <v>23650</v>
      </c>
      <c r="H11954" s="7" t="s">
        <v>60060</v>
      </c>
      <c r="I11954" s="8" t="str">
        <f>LOWER(SUBSTITUTE(SUBSTITUTE(SUBSTITUTE(SUBSTITUTE(SUBSTITUTE(SUBSTITUTE(SUBSTITUTE(B11954,"S.L.",""),"SL",""),"S.A.",""),"SA","")," ",""),".",""),",",""))&amp;".com"</f>
        <v>hotel-residenciaarriola.com</v>
      </c>
      <c r="J11954" s="5" t="s">
        <v>42</v>
      </c>
      <c r="K11954" s="4" t="s">
        <v>42</v>
      </c>
    </row>
    <row r="11955">
      <c r="A11955" s="4">
        <v>12158.0</v>
      </c>
      <c r="B11955" s="5" t="s">
        <v>60061</v>
      </c>
      <c r="C11955" s="5" t="s">
        <v>60062</v>
      </c>
      <c r="D11955" s="6" t="s">
        <v>1681</v>
      </c>
      <c r="E11955" s="5" t="s">
        <v>1525</v>
      </c>
      <c r="F11955" s="5" t="s">
        <v>1350</v>
      </c>
      <c r="G11955" s="12" t="s">
        <v>23650</v>
      </c>
      <c r="H11955" s="5" t="s">
        <v>60063</v>
      </c>
      <c r="I11955" s="8" t="s">
        <v>60064</v>
      </c>
      <c r="J11955" s="5" t="s">
        <v>42</v>
      </c>
      <c r="K11955" s="5" t="s">
        <v>19</v>
      </c>
    </row>
    <row r="11956">
      <c r="A11956" s="4">
        <v>12253.0</v>
      </c>
      <c r="B11956" s="5" t="s">
        <v>60065</v>
      </c>
      <c r="C11956" s="5" t="s">
        <v>60066</v>
      </c>
      <c r="D11956" s="6" t="s">
        <v>60067</v>
      </c>
      <c r="E11956" s="5" t="s">
        <v>60068</v>
      </c>
      <c r="F11956" s="5" t="s">
        <v>26794</v>
      </c>
      <c r="G11956" s="12" t="s">
        <v>23650</v>
      </c>
      <c r="H11956" s="5" t="s">
        <v>60069</v>
      </c>
      <c r="I11956" s="8" t="s">
        <v>60070</v>
      </c>
      <c r="J11956" s="5" t="s">
        <v>18</v>
      </c>
      <c r="K11956" s="5" t="s">
        <v>152</v>
      </c>
    </row>
    <row r="11957">
      <c r="A11957" s="4">
        <v>12290.0</v>
      </c>
      <c r="B11957" s="5" t="s">
        <v>60071</v>
      </c>
      <c r="C11957" s="5" t="s">
        <v>60072</v>
      </c>
      <c r="D11957" s="6" t="s">
        <v>11207</v>
      </c>
      <c r="E11957" s="5" t="s">
        <v>11208</v>
      </c>
      <c r="F11957" s="5" t="s">
        <v>10879</v>
      </c>
      <c r="G11957" s="12" t="s">
        <v>23650</v>
      </c>
      <c r="H11957" s="5" t="s">
        <v>60073</v>
      </c>
      <c r="I11957" s="8" t="s">
        <v>60074</v>
      </c>
      <c r="J11957" s="5" t="s">
        <v>108</v>
      </c>
      <c r="K11957" s="5" t="s">
        <v>184</v>
      </c>
    </row>
    <row r="11958">
      <c r="A11958" s="4">
        <v>11863.0</v>
      </c>
      <c r="B11958" s="5" t="s">
        <v>60075</v>
      </c>
      <c r="C11958" s="5" t="s">
        <v>60076</v>
      </c>
      <c r="D11958" s="6" t="s">
        <v>47449</v>
      </c>
      <c r="E11958" s="5" t="s">
        <v>3119</v>
      </c>
      <c r="F11958" s="5" t="s">
        <v>3120</v>
      </c>
      <c r="G11958" s="12" t="s">
        <v>23650</v>
      </c>
      <c r="H11958" s="5" t="s">
        <v>60077</v>
      </c>
      <c r="I11958" s="8" t="str">
        <f t="shared" ref="I11958:I11959" si="177">LOWER(SUBSTITUTE(SUBSTITUTE(SUBSTITUTE(SUBSTITUTE(SUBSTITUTE(SUBSTITUTE(SUBSTITUTE(B11958,"S.L.",""),"SL",""),"S.A.",""),"SA","")," ",""),".",""),",",""))&amp;".com"</f>
        <v>boji.com</v>
      </c>
      <c r="J11958" s="5" t="s">
        <v>108</v>
      </c>
      <c r="K11958" s="5" t="s">
        <v>1685</v>
      </c>
    </row>
    <row r="11959">
      <c r="A11959" s="4">
        <v>11531.0</v>
      </c>
      <c r="B11959" s="5" t="s">
        <v>60078</v>
      </c>
      <c r="C11959" s="5" t="s">
        <v>60079</v>
      </c>
      <c r="D11959" s="6" t="s">
        <v>48600</v>
      </c>
      <c r="E11959" s="5" t="s">
        <v>48601</v>
      </c>
      <c r="F11959" s="5" t="s">
        <v>48594</v>
      </c>
      <c r="G11959" s="12" t="s">
        <v>23650</v>
      </c>
      <c r="H11959" s="7" t="s">
        <v>60080</v>
      </c>
      <c r="I11959" s="8" t="str">
        <f t="shared" si="177"/>
        <v>hotelboutiquearteydescanso.com</v>
      </c>
      <c r="J11959" s="5" t="s">
        <v>18</v>
      </c>
      <c r="K11959" s="4" t="s">
        <v>42</v>
      </c>
    </row>
    <row r="11960">
      <c r="A11960" s="4">
        <v>11615.0</v>
      </c>
      <c r="B11960" s="5" t="s">
        <v>60081</v>
      </c>
      <c r="C11960" s="5" t="s">
        <v>60082</v>
      </c>
      <c r="D11960" s="6" t="s">
        <v>60083</v>
      </c>
      <c r="E11960" s="5" t="s">
        <v>60084</v>
      </c>
      <c r="F11960" s="5" t="s">
        <v>13460</v>
      </c>
      <c r="G11960" s="12" t="s">
        <v>23650</v>
      </c>
      <c r="H11960" s="5" t="s">
        <v>60085</v>
      </c>
      <c r="I11960" s="8" t="s">
        <v>60086</v>
      </c>
      <c r="J11960" s="5" t="s">
        <v>42</v>
      </c>
      <c r="K11960" s="5" t="s">
        <v>66</v>
      </c>
    </row>
    <row r="11961">
      <c r="A11961" s="4">
        <v>11927.0</v>
      </c>
      <c r="B11961" s="5" t="s">
        <v>60087</v>
      </c>
      <c r="C11961" s="5" t="s">
        <v>60088</v>
      </c>
      <c r="D11961" s="6" t="s">
        <v>13116</v>
      </c>
      <c r="E11961" s="5" t="s">
        <v>13117</v>
      </c>
      <c r="F11961" s="5" t="s">
        <v>12504</v>
      </c>
      <c r="G11961" s="12" t="s">
        <v>23650</v>
      </c>
      <c r="H11961" s="5" t="s">
        <v>60089</v>
      </c>
      <c r="I11961" s="8" t="s">
        <v>60090</v>
      </c>
      <c r="J11961" s="5" t="s">
        <v>42</v>
      </c>
      <c r="K11961" s="4" t="s">
        <v>42</v>
      </c>
    </row>
    <row r="11962">
      <c r="A11962" s="4">
        <v>11411.0</v>
      </c>
      <c r="B11962" s="5" t="s">
        <v>60091</v>
      </c>
      <c r="C11962" s="5" t="s">
        <v>60092</v>
      </c>
      <c r="D11962" s="6" t="s">
        <v>38273</v>
      </c>
      <c r="E11962" s="5" t="s">
        <v>60093</v>
      </c>
      <c r="F11962" s="5" t="s">
        <v>37644</v>
      </c>
      <c r="G11962" s="12" t="s">
        <v>23650</v>
      </c>
      <c r="H11962" s="7" t="s">
        <v>60094</v>
      </c>
      <c r="I11962" s="4" t="str">
        <f t="shared" ref="I11962:I11963" si="178">LOWER(SUBSTITUTE(SUBSTITUTE(SUBSTITUTE(SUBSTITUTE(SUBSTITUTE(SUBSTITUTE(SUBSTITUTE(B11962,"S.L.",""),"SL",""),"S.A.",""),"SA","")," ",""),".",""),",",""))&amp;".com"</f>
        <v>hotelcaminoderabé.com</v>
      </c>
      <c r="J11962" s="5" t="s">
        <v>367</v>
      </c>
      <c r="K11962" s="4" t="s">
        <v>42</v>
      </c>
    </row>
    <row r="11963">
      <c r="A11963" s="4">
        <v>11616.0</v>
      </c>
      <c r="B11963" s="5" t="s">
        <v>60095</v>
      </c>
      <c r="C11963" s="5" t="s">
        <v>60096</v>
      </c>
      <c r="D11963" s="6" t="s">
        <v>14464</v>
      </c>
      <c r="E11963" s="5" t="s">
        <v>14465</v>
      </c>
      <c r="F11963" s="5" t="s">
        <v>13460</v>
      </c>
      <c r="G11963" s="12" t="s">
        <v>23650</v>
      </c>
      <c r="H11963" s="7" t="s">
        <v>60097</v>
      </c>
      <c r="I11963" s="4" t="str">
        <f t="shared" si="178"/>
        <v>hotelcancarbò.com</v>
      </c>
      <c r="J11963" s="5" t="s">
        <v>108</v>
      </c>
      <c r="K11963" s="4" t="s">
        <v>42</v>
      </c>
    </row>
    <row r="11964">
      <c r="A11964" s="4">
        <v>12125.0</v>
      </c>
      <c r="B11964" s="5" t="s">
        <v>60098</v>
      </c>
      <c r="C11964" s="5" t="s">
        <v>60099</v>
      </c>
      <c r="D11964" s="6" t="s">
        <v>60100</v>
      </c>
      <c r="E11964" s="5" t="s">
        <v>60101</v>
      </c>
      <c r="F11964" s="5" t="s">
        <v>14</v>
      </c>
      <c r="G11964" s="12" t="s">
        <v>23650</v>
      </c>
      <c r="H11964" s="5" t="s">
        <v>60102</v>
      </c>
      <c r="I11964" s="8" t="s">
        <v>60103</v>
      </c>
      <c r="J11964" s="5" t="s">
        <v>42</v>
      </c>
      <c r="K11964" s="5" t="s">
        <v>233</v>
      </c>
    </row>
    <row r="11965">
      <c r="A11965" s="4">
        <v>12150.0</v>
      </c>
      <c r="B11965" s="5" t="s">
        <v>60104</v>
      </c>
      <c r="C11965" s="5" t="s">
        <v>60105</v>
      </c>
      <c r="D11965" s="6" t="s">
        <v>2590</v>
      </c>
      <c r="E11965" s="5" t="s">
        <v>2580</v>
      </c>
      <c r="F11965" s="5" t="s">
        <v>1350</v>
      </c>
      <c r="G11965" s="12" t="s">
        <v>23650</v>
      </c>
      <c r="H11965" s="5" t="s">
        <v>60106</v>
      </c>
      <c r="I11965" s="8" t="s">
        <v>60107</v>
      </c>
      <c r="J11965" s="5" t="s">
        <v>463</v>
      </c>
      <c r="K11965" s="4" t="s">
        <v>42</v>
      </c>
    </row>
    <row r="11966">
      <c r="A11966" s="4">
        <v>11105.0</v>
      </c>
      <c r="B11966" s="5" t="s">
        <v>60108</v>
      </c>
      <c r="C11966" s="5" t="s">
        <v>60109</v>
      </c>
      <c r="D11966" s="6" t="s">
        <v>23530</v>
      </c>
      <c r="E11966" s="5" t="s">
        <v>23531</v>
      </c>
      <c r="F11966" s="5" t="s">
        <v>23192</v>
      </c>
      <c r="G11966" s="12" t="s">
        <v>23650</v>
      </c>
      <c r="H11966" s="7" t="s">
        <v>60110</v>
      </c>
      <c r="I11966" s="8" t="str">
        <f t="shared" ref="I11966:I11967" si="179">LOWER(SUBSTITUTE(SUBSTITUTE(SUBSTITUTE(SUBSTITUTE(SUBSTITUTE(SUBSTITUTE(SUBSTITUTE(B11966,"S.L.",""),"SL",""),"S.A.",""),"SA","")," ",""),".",""),",",""))&amp;".com"</f>
        <v>hotelcorralderamas.com</v>
      </c>
      <c r="J11966" s="5" t="s">
        <v>93</v>
      </c>
      <c r="K11966" s="5" t="s">
        <v>308</v>
      </c>
    </row>
    <row r="11967">
      <c r="A11967" s="4">
        <v>12160.0</v>
      </c>
      <c r="B11967" s="5" t="s">
        <v>60111</v>
      </c>
      <c r="C11967" s="5" t="s">
        <v>60112</v>
      </c>
      <c r="D11967" s="6" t="s">
        <v>1580</v>
      </c>
      <c r="E11967" s="5" t="s">
        <v>1525</v>
      </c>
      <c r="F11967" s="5" t="s">
        <v>1350</v>
      </c>
      <c r="G11967" s="12" t="s">
        <v>23650</v>
      </c>
      <c r="H11967" s="7" t="s">
        <v>34474</v>
      </c>
      <c r="I11967" s="8" t="str">
        <f t="shared" si="179"/>
        <v>hotelcostamar.com</v>
      </c>
      <c r="J11967" s="5" t="s">
        <v>42</v>
      </c>
      <c r="K11967" s="4" t="s">
        <v>42</v>
      </c>
    </row>
    <row r="11968">
      <c r="A11968" s="4">
        <v>11540.0</v>
      </c>
      <c r="B11968" s="5" t="s">
        <v>60113</v>
      </c>
      <c r="C11968" s="5" t="s">
        <v>60114</v>
      </c>
      <c r="D11968" s="6" t="s">
        <v>48950</v>
      </c>
      <c r="E11968" s="5" t="s">
        <v>48951</v>
      </c>
      <c r="F11968" s="5" t="s">
        <v>48594</v>
      </c>
      <c r="G11968" s="12" t="s">
        <v>23650</v>
      </c>
      <c r="H11968" s="5" t="s">
        <v>60115</v>
      </c>
      <c r="I11968" s="8" t="s">
        <v>60116</v>
      </c>
      <c r="J11968" s="5" t="s">
        <v>18</v>
      </c>
      <c r="K11968" s="5" t="s">
        <v>950</v>
      </c>
    </row>
    <row r="11969">
      <c r="A11969" s="4">
        <v>11078.0</v>
      </c>
      <c r="B11969" s="5" t="s">
        <v>60117</v>
      </c>
      <c r="C11969" s="5" t="s">
        <v>60118</v>
      </c>
      <c r="D11969" s="6" t="s">
        <v>60119</v>
      </c>
      <c r="E11969" s="5" t="s">
        <v>7158</v>
      </c>
      <c r="F11969" s="5" t="s">
        <v>7012</v>
      </c>
      <c r="G11969" s="12" t="s">
        <v>23650</v>
      </c>
      <c r="H11969" s="7" t="s">
        <v>60120</v>
      </c>
      <c r="I11969" s="4" t="str">
        <f t="shared" ref="I11969:I11974" si="180">LOWER(SUBSTITUTE(SUBSTITUTE(SUBSTITUTE(SUBSTITUTE(SUBSTITUTE(SUBSTITUTE(SUBSTITUTE(B11969,"S.L.",""),"SL",""),"S.A.",""),"SA","")," ",""),".",""),",",""))&amp;".com"</f>
        <v>hoteldenaturalezalapesqueríadeltambre.com</v>
      </c>
      <c r="J11969" s="5" t="s">
        <v>18</v>
      </c>
      <c r="K11969" s="5" t="s">
        <v>280</v>
      </c>
    </row>
    <row r="11970">
      <c r="A11970" s="4">
        <v>11412.0</v>
      </c>
      <c r="B11970" s="5" t="s">
        <v>60121</v>
      </c>
      <c r="C11970" s="5" t="s">
        <v>11713</v>
      </c>
      <c r="D11970" s="6" t="s">
        <v>38273</v>
      </c>
      <c r="E11970" s="5" t="s">
        <v>60093</v>
      </c>
      <c r="F11970" s="5" t="s">
        <v>37644</v>
      </c>
      <c r="G11970" s="12" t="s">
        <v>23650</v>
      </c>
      <c r="H11970" s="7" t="s">
        <v>60122</v>
      </c>
      <c r="I11970" s="8" t="str">
        <f t="shared" si="180"/>
        <v>hoteldeobrigula.com</v>
      </c>
      <c r="J11970" s="5" t="s">
        <v>93</v>
      </c>
      <c r="K11970" s="5" t="s">
        <v>115</v>
      </c>
    </row>
    <row r="11971">
      <c r="A11971" s="4">
        <v>12302.0</v>
      </c>
      <c r="B11971" s="5" t="s">
        <v>10589</v>
      </c>
      <c r="C11971" s="5" t="s">
        <v>60123</v>
      </c>
      <c r="D11971" s="6" t="s">
        <v>10591</v>
      </c>
      <c r="E11971" s="5" t="s">
        <v>10592</v>
      </c>
      <c r="F11971" s="5" t="s">
        <v>9418</v>
      </c>
      <c r="G11971" s="12" t="s">
        <v>23650</v>
      </c>
      <c r="H11971" s="7" t="s">
        <v>60124</v>
      </c>
      <c r="I11971" s="8" t="str">
        <f t="shared" si="180"/>
        <v>hoteldonpelayo.com</v>
      </c>
      <c r="J11971" s="5" t="s">
        <v>108</v>
      </c>
      <c r="K11971" s="5" t="s">
        <v>1985</v>
      </c>
    </row>
    <row r="11972">
      <c r="A11972" s="4">
        <v>12202.0</v>
      </c>
      <c r="B11972" s="5" t="s">
        <v>60125</v>
      </c>
      <c r="C11972" s="5" t="s">
        <v>60126</v>
      </c>
      <c r="D11972" s="6" t="s">
        <v>60127</v>
      </c>
      <c r="E11972" s="5" t="s">
        <v>60128</v>
      </c>
      <c r="F11972" s="5" t="s">
        <v>16051</v>
      </c>
      <c r="G11972" s="12" t="s">
        <v>23650</v>
      </c>
      <c r="H11972" s="7" t="s">
        <v>60129</v>
      </c>
      <c r="I11972" s="8" t="str">
        <f t="shared" si="180"/>
        <v>hotelecovillaclub.com</v>
      </c>
      <c r="J11972" s="5" t="s">
        <v>93</v>
      </c>
      <c r="K11972" s="4" t="s">
        <v>42</v>
      </c>
    </row>
    <row r="11973">
      <c r="A11973" s="4">
        <v>11573.0</v>
      </c>
      <c r="B11973" s="5" t="s">
        <v>60130</v>
      </c>
      <c r="C11973" s="5" t="s">
        <v>60131</v>
      </c>
      <c r="D11973" s="6" t="s">
        <v>60132</v>
      </c>
      <c r="E11973" s="5" t="s">
        <v>60133</v>
      </c>
      <c r="F11973" s="5" t="s">
        <v>22156</v>
      </c>
      <c r="G11973" s="12" t="s">
        <v>23650</v>
      </c>
      <c r="H11973" s="7" t="s">
        <v>60134</v>
      </c>
      <c r="I11973" s="8" t="str">
        <f t="shared" si="180"/>
        <v>hotelelcuco.com</v>
      </c>
      <c r="J11973" s="5" t="s">
        <v>93</v>
      </c>
      <c r="K11973" s="5" t="s">
        <v>109</v>
      </c>
    </row>
    <row r="11974">
      <c r="A11974" s="4">
        <v>12307.0</v>
      </c>
      <c r="B11974" s="5" t="s">
        <v>60135</v>
      </c>
      <c r="C11974" s="5" t="s">
        <v>60136</v>
      </c>
      <c r="D11974" s="6" t="s">
        <v>60137</v>
      </c>
      <c r="E11974" s="5" t="s">
        <v>9481</v>
      </c>
      <c r="F11974" s="5" t="s">
        <v>9418</v>
      </c>
      <c r="G11974" s="12" t="s">
        <v>23650</v>
      </c>
      <c r="H11974" s="7" t="s">
        <v>60138</v>
      </c>
      <c r="I11974" s="8" t="str">
        <f t="shared" si="180"/>
        <v>hotelelspinsdeprenafeta.com</v>
      </c>
      <c r="J11974" s="5" t="s">
        <v>18</v>
      </c>
      <c r="K11974" s="5" t="s">
        <v>27</v>
      </c>
    </row>
    <row r="11975">
      <c r="A11975" s="4">
        <v>12346.0</v>
      </c>
      <c r="B11975" s="5" t="s">
        <v>60139</v>
      </c>
      <c r="C11975" s="5" t="s">
        <v>60140</v>
      </c>
      <c r="D11975" s="6" t="s">
        <v>49406</v>
      </c>
      <c r="E11975" s="5" t="s">
        <v>49407</v>
      </c>
      <c r="F11975" s="5" t="s">
        <v>49019</v>
      </c>
      <c r="G11975" s="12" t="s">
        <v>23650</v>
      </c>
      <c r="H11975" s="7" t="s">
        <v>60141</v>
      </c>
      <c r="I11975" s="8" t="s">
        <v>60142</v>
      </c>
      <c r="J11975" s="5" t="s">
        <v>108</v>
      </c>
      <c r="K11975" s="5" t="s">
        <v>711</v>
      </c>
    </row>
    <row r="11976">
      <c r="A11976" s="4">
        <v>11163.0</v>
      </c>
      <c r="B11976" s="5" t="s">
        <v>60143</v>
      </c>
      <c r="C11976" s="5" t="s">
        <v>60144</v>
      </c>
      <c r="D11976" s="6" t="s">
        <v>23826</v>
      </c>
      <c r="E11976" s="5" t="s">
        <v>23827</v>
      </c>
      <c r="F11976" s="5" t="s">
        <v>22149</v>
      </c>
      <c r="G11976" s="12" t="s">
        <v>23650</v>
      </c>
      <c r="H11976" s="7" t="s">
        <v>60145</v>
      </c>
      <c r="I11976" s="4" t="str">
        <f>LOWER(SUBSTITUTE(SUBSTITUTE(SUBSTITUTE(SUBSTITUTE(SUBSTITUTE(SUBSTITUTE(SUBSTITUTE(B11976,"S.L.",""),"SL",""),"S.A.",""),"SA","")," ",""),".",""),",",""))&amp;".com"</f>
        <v>hotelgolfelcorazón.com</v>
      </c>
      <c r="J11976" s="5" t="s">
        <v>18</v>
      </c>
      <c r="K11976" s="5" t="s">
        <v>782</v>
      </c>
    </row>
    <row r="11977">
      <c r="A11977" s="4">
        <v>12286.0</v>
      </c>
      <c r="B11977" s="5" t="s">
        <v>60146</v>
      </c>
      <c r="C11977" s="5" t="s">
        <v>60147</v>
      </c>
      <c r="D11977" s="6" t="s">
        <v>60148</v>
      </c>
      <c r="E11977" s="5" t="s">
        <v>60149</v>
      </c>
      <c r="F11977" s="5" t="s">
        <v>10879</v>
      </c>
      <c r="G11977" s="12" t="s">
        <v>23650</v>
      </c>
      <c r="H11977" s="7" t="s">
        <v>60150</v>
      </c>
      <c r="I11977" s="8" t="s">
        <v>60151</v>
      </c>
      <c r="J11977" s="5" t="s">
        <v>18</v>
      </c>
      <c r="K11977" s="5" t="s">
        <v>308</v>
      </c>
    </row>
    <row r="11978">
      <c r="A11978" s="4">
        <v>11626.0</v>
      </c>
      <c r="B11978" s="5" t="s">
        <v>60152</v>
      </c>
      <c r="C11978" s="5" t="s">
        <v>60153</v>
      </c>
      <c r="D11978" s="6" t="s">
        <v>13961</v>
      </c>
      <c r="E11978" s="5" t="s">
        <v>15874</v>
      </c>
      <c r="F11978" s="5" t="s">
        <v>13460</v>
      </c>
      <c r="G11978" s="12" t="s">
        <v>23650</v>
      </c>
      <c r="H11978" s="5" t="s">
        <v>60154</v>
      </c>
      <c r="I11978" s="8" t="s">
        <v>60155</v>
      </c>
      <c r="J11978" s="5" t="s">
        <v>18</v>
      </c>
      <c r="K11978" s="5" t="s">
        <v>260</v>
      </c>
    </row>
    <row r="11979">
      <c r="A11979" s="4">
        <v>12022.0</v>
      </c>
      <c r="B11979" s="5" t="s">
        <v>60156</v>
      </c>
      <c r="C11979" s="5" t="s">
        <v>60157</v>
      </c>
      <c r="D11979" s="6" t="s">
        <v>38686</v>
      </c>
      <c r="E11979" s="5" t="s">
        <v>33829</v>
      </c>
      <c r="F11979" s="5" t="s">
        <v>7797</v>
      </c>
      <c r="G11979" s="12" t="s">
        <v>23650</v>
      </c>
      <c r="H11979" s="7" t="s">
        <v>60158</v>
      </c>
      <c r="I11979" s="8" t="s">
        <v>60159</v>
      </c>
      <c r="J11979" s="5" t="s">
        <v>42</v>
      </c>
      <c r="K11979" s="5" t="s">
        <v>74</v>
      </c>
    </row>
    <row r="11980">
      <c r="A11980" s="4">
        <v>11419.0</v>
      </c>
      <c r="B11980" s="5" t="s">
        <v>60160</v>
      </c>
      <c r="C11980" s="5" t="s">
        <v>60161</v>
      </c>
      <c r="D11980" s="6" t="s">
        <v>60162</v>
      </c>
      <c r="E11980" s="5" t="s">
        <v>60163</v>
      </c>
      <c r="F11980" s="5" t="s">
        <v>37644</v>
      </c>
      <c r="G11980" s="12" t="s">
        <v>23650</v>
      </c>
      <c r="H11980" s="5" t="s">
        <v>60164</v>
      </c>
      <c r="I11980" s="8" t="s">
        <v>60165</v>
      </c>
      <c r="J11980" s="5" t="s">
        <v>51</v>
      </c>
      <c r="K11980" s="5" t="s">
        <v>115</v>
      </c>
    </row>
    <row r="11981">
      <c r="A11981" s="4">
        <v>11320.0</v>
      </c>
      <c r="B11981" s="5" t="s">
        <v>60166</v>
      </c>
      <c r="C11981" s="5" t="s">
        <v>60167</v>
      </c>
      <c r="D11981" s="6" t="s">
        <v>49629</v>
      </c>
      <c r="E11981" s="5" t="s">
        <v>49630</v>
      </c>
      <c r="F11981" s="5" t="s">
        <v>47980</v>
      </c>
      <c r="G11981" s="12" t="s">
        <v>23650</v>
      </c>
      <c r="H11981" s="7" t="s">
        <v>60168</v>
      </c>
      <c r="I11981" s="8" t="s">
        <v>60169</v>
      </c>
      <c r="J11981" s="5" t="s">
        <v>108</v>
      </c>
      <c r="K11981" s="5" t="s">
        <v>19</v>
      </c>
    </row>
    <row r="11982">
      <c r="A11982" s="4">
        <v>11393.0</v>
      </c>
      <c r="B11982" s="5" t="s">
        <v>60170</v>
      </c>
      <c r="C11982" s="5" t="s">
        <v>60171</v>
      </c>
      <c r="D11982" s="6" t="s">
        <v>38420</v>
      </c>
      <c r="E11982" s="5" t="s">
        <v>38421</v>
      </c>
      <c r="F11982" s="5" t="s">
        <v>38307</v>
      </c>
      <c r="G11982" s="12" t="s">
        <v>23650</v>
      </c>
      <c r="H11982" s="7" t="s">
        <v>60172</v>
      </c>
      <c r="I11982" s="11" t="s">
        <v>60173</v>
      </c>
      <c r="J11982" s="5" t="s">
        <v>51</v>
      </c>
      <c r="K11982" s="5" t="s">
        <v>152</v>
      </c>
    </row>
    <row r="11983">
      <c r="A11983" s="4">
        <v>12370.0</v>
      </c>
      <c r="B11983" s="5" t="s">
        <v>60174</v>
      </c>
      <c r="C11983" s="5" t="s">
        <v>60175</v>
      </c>
      <c r="D11983" s="6" t="s">
        <v>27445</v>
      </c>
      <c r="E11983" s="5" t="s">
        <v>27446</v>
      </c>
      <c r="F11983" s="5" t="s">
        <v>9123</v>
      </c>
      <c r="G11983" s="12" t="s">
        <v>23650</v>
      </c>
      <c r="H11983" s="7" t="s">
        <v>60176</v>
      </c>
      <c r="I11983" s="4" t="str">
        <f>LOWER(SUBSTITUTE(SUBSTITUTE(SUBSTITUTE(SUBSTITUTE(SUBSTITUTE(SUBSTITUTE(SUBSTITUTE(B11983,"S.L.",""),"SL",""),"S.A.",""),"SA","")," ",""),".",""),",",""))&amp;".com"</f>
        <v>hotelmasíaelteular.com</v>
      </c>
      <c r="J11983" s="5" t="s">
        <v>18</v>
      </c>
      <c r="K11983" s="5" t="s">
        <v>308</v>
      </c>
    </row>
    <row r="11984">
      <c r="A11984" s="4">
        <v>11992.0</v>
      </c>
      <c r="B11984" s="5" t="s">
        <v>60177</v>
      </c>
      <c r="C11984" s="5" t="s">
        <v>60178</v>
      </c>
      <c r="D11984" s="6" t="s">
        <v>60179</v>
      </c>
      <c r="E11984" s="5" t="s">
        <v>24249</v>
      </c>
      <c r="F11984" s="5" t="s">
        <v>24249</v>
      </c>
      <c r="G11984" s="12" t="s">
        <v>23650</v>
      </c>
      <c r="H11984" s="7" t="s">
        <v>60180</v>
      </c>
      <c r="I11984" s="8" t="s">
        <v>60181</v>
      </c>
      <c r="J11984" s="5" t="s">
        <v>42</v>
      </c>
      <c r="K11984" s="5" t="s">
        <v>294</v>
      </c>
    </row>
    <row r="11985">
      <c r="A11985" s="4">
        <v>12111.0</v>
      </c>
      <c r="B11985" s="5" t="s">
        <v>60182</v>
      </c>
      <c r="C11985" s="5" t="s">
        <v>60183</v>
      </c>
      <c r="D11985" s="6" t="s">
        <v>60184</v>
      </c>
      <c r="E11985" s="5" t="s">
        <v>60185</v>
      </c>
      <c r="F11985" s="5" t="s">
        <v>36876</v>
      </c>
      <c r="G11985" s="12" t="s">
        <v>23650</v>
      </c>
      <c r="H11985" s="5" t="s">
        <v>60186</v>
      </c>
      <c r="I11985" s="8" t="s">
        <v>60187</v>
      </c>
      <c r="J11985" s="5" t="s">
        <v>42</v>
      </c>
      <c r="K11985" s="5" t="s">
        <v>260</v>
      </c>
    </row>
    <row r="11986">
      <c r="A11986" s="4">
        <v>11046.0</v>
      </c>
      <c r="B11986" s="5" t="s">
        <v>60188</v>
      </c>
      <c r="C11986" s="5" t="s">
        <v>8168</v>
      </c>
      <c r="D11986" s="6" t="s">
        <v>7011</v>
      </c>
      <c r="E11986" s="5" t="s">
        <v>7012</v>
      </c>
      <c r="F11986" s="5" t="s">
        <v>7012</v>
      </c>
      <c r="G11986" s="12" t="s">
        <v>23650</v>
      </c>
      <c r="H11986" s="7" t="s">
        <v>60189</v>
      </c>
      <c r="I11986" s="8" t="s">
        <v>60190</v>
      </c>
      <c r="J11986" s="5" t="s">
        <v>18</v>
      </c>
      <c r="K11986" s="4" t="s">
        <v>42</v>
      </c>
    </row>
    <row r="11987">
      <c r="A11987" s="4">
        <v>11144.0</v>
      </c>
      <c r="B11987" s="5" t="s">
        <v>60191</v>
      </c>
      <c r="C11987" s="5" t="s">
        <v>60192</v>
      </c>
      <c r="D11987" s="6" t="s">
        <v>23673</v>
      </c>
      <c r="E11987" s="5" t="s">
        <v>23674</v>
      </c>
      <c r="F11987" s="5" t="s">
        <v>22149</v>
      </c>
      <c r="G11987" s="12" t="s">
        <v>23650</v>
      </c>
      <c r="H11987" s="5" t="s">
        <v>60193</v>
      </c>
      <c r="I11987" s="8" t="s">
        <v>60194</v>
      </c>
      <c r="J11987" s="5" t="s">
        <v>42</v>
      </c>
      <c r="K11987" s="4" t="s">
        <v>42</v>
      </c>
    </row>
    <row r="11988">
      <c r="A11988" s="4">
        <v>11183.0</v>
      </c>
      <c r="B11988" s="5" t="s">
        <v>60195</v>
      </c>
      <c r="C11988" s="5" t="s">
        <v>60196</v>
      </c>
      <c r="D11988" s="6" t="s">
        <v>29616</v>
      </c>
      <c r="E11988" s="5" t="s">
        <v>29617</v>
      </c>
      <c r="F11988" s="5" t="s">
        <v>29618</v>
      </c>
      <c r="G11988" s="12" t="s">
        <v>23650</v>
      </c>
      <c r="H11988" s="7" t="s">
        <v>25704</v>
      </c>
      <c r="I11988" s="8" t="str">
        <f t="shared" ref="I11988:I11989" si="181">LOWER(SUBSTITUTE(SUBSTITUTE(SUBSTITUTE(SUBSTITUTE(SUBSTITUTE(SUBSTITUTE(SUBSTITUTE(B11988,"S.L.",""),"SL",""),"S.A.",""),"SA","")," ",""),".",""),",",""))&amp;".com"</f>
        <v>hotelplaya.com</v>
      </c>
      <c r="J11988" s="5" t="s">
        <v>93</v>
      </c>
      <c r="K11988" s="5" t="s">
        <v>260</v>
      </c>
    </row>
    <row r="11989">
      <c r="A11989" s="4">
        <v>11228.0</v>
      </c>
      <c r="B11989" s="5" t="s">
        <v>60197</v>
      </c>
      <c r="C11989" s="5" t="s">
        <v>60198</v>
      </c>
      <c r="D11989" s="6" t="s">
        <v>5059</v>
      </c>
      <c r="E11989" s="5" t="s">
        <v>3250</v>
      </c>
      <c r="F11989" s="5" t="s">
        <v>3068</v>
      </c>
      <c r="G11989" s="12" t="s">
        <v>23650</v>
      </c>
      <c r="H11989" s="7" t="s">
        <v>60199</v>
      </c>
      <c r="I11989" s="8" t="str">
        <f t="shared" si="181"/>
        <v>hotelplayadellanes.com</v>
      </c>
      <c r="J11989" s="5" t="s">
        <v>51</v>
      </c>
      <c r="K11989" s="5" t="s">
        <v>184</v>
      </c>
    </row>
    <row r="11990">
      <c r="A11990" s="4">
        <v>12041.0</v>
      </c>
      <c r="B11990" s="5" t="s">
        <v>60200</v>
      </c>
      <c r="C11990" s="5" t="s">
        <v>60201</v>
      </c>
      <c r="D11990" s="6" t="s">
        <v>60202</v>
      </c>
      <c r="E11990" s="5" t="s">
        <v>60203</v>
      </c>
      <c r="F11990" s="5" t="s">
        <v>7797</v>
      </c>
      <c r="G11990" s="12" t="s">
        <v>23650</v>
      </c>
      <c r="H11990" s="7" t="s">
        <v>60204</v>
      </c>
      <c r="I11990" s="8" t="s">
        <v>60205</v>
      </c>
      <c r="J11990" s="5" t="s">
        <v>93</v>
      </c>
      <c r="K11990" s="5" t="s">
        <v>233</v>
      </c>
    </row>
    <row r="11991">
      <c r="A11991" s="4">
        <v>11307.0</v>
      </c>
      <c r="B11991" s="5" t="s">
        <v>60206</v>
      </c>
      <c r="C11991" s="5" t="s">
        <v>60207</v>
      </c>
      <c r="D11991" s="6" t="s">
        <v>60208</v>
      </c>
      <c r="E11991" s="5" t="s">
        <v>60209</v>
      </c>
      <c r="F11991" s="5" t="s">
        <v>47980</v>
      </c>
      <c r="G11991" s="12" t="s">
        <v>23650</v>
      </c>
      <c r="H11991" s="7" t="s">
        <v>60210</v>
      </c>
      <c r="I11991" s="8" t="str">
        <f>LOWER(SUBSTITUTE(SUBSTITUTE(SUBSTITUTE(SUBSTITUTE(SUBSTITUTE(SUBSTITUTE(SUBSTITUTE(B11991,"S.L.",""),"SL",""),"S.A.",""),"SA","")," ",""),".",""),",",""))&amp;".com"</f>
        <v>hotelrural-lasciguenas.com</v>
      </c>
      <c r="J11991" s="5" t="s">
        <v>42</v>
      </c>
      <c r="K11991" s="5" t="s">
        <v>679</v>
      </c>
    </row>
    <row r="11992">
      <c r="A11992" s="4">
        <v>12039.0</v>
      </c>
      <c r="B11992" s="5" t="s">
        <v>60211</v>
      </c>
      <c r="C11992" s="5" t="s">
        <v>60212</v>
      </c>
      <c r="D11992" s="6" t="s">
        <v>35433</v>
      </c>
      <c r="E11992" s="5" t="s">
        <v>35434</v>
      </c>
      <c r="F11992" s="5" t="s">
        <v>7797</v>
      </c>
      <c r="G11992" s="12" t="s">
        <v>23650</v>
      </c>
      <c r="H11992" s="7" t="s">
        <v>60213</v>
      </c>
      <c r="I11992" s="11" t="s">
        <v>60214</v>
      </c>
      <c r="J11992" s="5" t="s">
        <v>108</v>
      </c>
      <c r="K11992" s="4" t="s">
        <v>42</v>
      </c>
    </row>
    <row r="11993">
      <c r="A11993" s="4">
        <v>12189.0</v>
      </c>
      <c r="B11993" s="5" t="s">
        <v>60215</v>
      </c>
      <c r="C11993" s="5" t="s">
        <v>60216</v>
      </c>
      <c r="D11993" s="6" t="s">
        <v>50213</v>
      </c>
      <c r="E11993" s="5" t="s">
        <v>49928</v>
      </c>
      <c r="F11993" s="5" t="s">
        <v>49928</v>
      </c>
      <c r="G11993" s="12" t="s">
        <v>23650</v>
      </c>
      <c r="H11993" s="7" t="s">
        <v>60217</v>
      </c>
      <c r="I11993" s="8" t="s">
        <v>60218</v>
      </c>
      <c r="J11993" s="5" t="s">
        <v>18</v>
      </c>
      <c r="K11993" s="4" t="s">
        <v>42</v>
      </c>
    </row>
    <row r="11994">
      <c r="A11994" s="4">
        <v>11448.0</v>
      </c>
      <c r="B11994" s="5" t="s">
        <v>60219</v>
      </c>
      <c r="C11994" s="5" t="s">
        <v>60220</v>
      </c>
      <c r="D11994" s="6" t="s">
        <v>30481</v>
      </c>
      <c r="E11994" s="5" t="s">
        <v>30470</v>
      </c>
      <c r="F11994" s="5" t="s">
        <v>30226</v>
      </c>
      <c r="G11994" s="12" t="s">
        <v>23650</v>
      </c>
      <c r="H11994" s="7" t="s">
        <v>60221</v>
      </c>
      <c r="I11994" s="8" t="s">
        <v>60222</v>
      </c>
      <c r="J11994" s="5" t="s">
        <v>18</v>
      </c>
      <c r="K11994" s="5" t="s">
        <v>233</v>
      </c>
    </row>
    <row r="11995">
      <c r="A11995" s="4">
        <v>12224.0</v>
      </c>
      <c r="B11995" s="5" t="s">
        <v>60223</v>
      </c>
      <c r="C11995" s="5" t="s">
        <v>50580</v>
      </c>
      <c r="D11995" s="6" t="s">
        <v>50581</v>
      </c>
      <c r="E11995" s="5" t="s">
        <v>26302</v>
      </c>
      <c r="F11995" s="5" t="s">
        <v>16051</v>
      </c>
      <c r="G11995" s="12" t="s">
        <v>23650</v>
      </c>
      <c r="H11995" s="7" t="s">
        <v>60224</v>
      </c>
      <c r="I11995" s="8" t="str">
        <f>LOWER(SUBSTITUTE(SUBSTITUTE(SUBSTITUTE(SUBSTITUTE(SUBSTITUTE(SUBSTITUTE(SUBSTITUTE(B11995,"S.L.",""),"SL",""),"S.A.",""),"SA","")," ",""),".",""),",",""))&amp;".com"</f>
        <v>hotelruralfincalahacienda.com</v>
      </c>
      <c r="J11995" s="5" t="s">
        <v>18</v>
      </c>
      <c r="K11995" s="4" t="s">
        <v>42</v>
      </c>
    </row>
    <row r="11996">
      <c r="A11996" s="4">
        <v>11257.0</v>
      </c>
      <c r="B11996" s="5" t="s">
        <v>60225</v>
      </c>
      <c r="C11996" s="5" t="s">
        <v>60226</v>
      </c>
      <c r="D11996" s="6" t="s">
        <v>4584</v>
      </c>
      <c r="E11996" s="5" t="s">
        <v>4585</v>
      </c>
      <c r="F11996" s="5" t="s">
        <v>3068</v>
      </c>
      <c r="G11996" s="12" t="s">
        <v>23650</v>
      </c>
      <c r="H11996" s="7" t="s">
        <v>60227</v>
      </c>
      <c r="I11996" s="8" t="s">
        <v>60228</v>
      </c>
      <c r="J11996" s="5" t="s">
        <v>42</v>
      </c>
      <c r="K11996" s="5" t="s">
        <v>308</v>
      </c>
    </row>
    <row r="11997">
      <c r="A11997" s="4">
        <v>11246.0</v>
      </c>
      <c r="B11997" s="5" t="s">
        <v>60229</v>
      </c>
      <c r="C11997" s="5" t="s">
        <v>60230</v>
      </c>
      <c r="D11997" s="6" t="s">
        <v>3469</v>
      </c>
      <c r="E11997" s="5" t="s">
        <v>3440</v>
      </c>
      <c r="F11997" s="5" t="s">
        <v>3068</v>
      </c>
      <c r="G11997" s="12" t="s">
        <v>23650</v>
      </c>
      <c r="H11997" s="7" t="s">
        <v>60231</v>
      </c>
      <c r="I11997" s="4" t="str">
        <f t="shared" ref="I11997:I11998" si="182">LOWER(SUBSTITUTE(SUBSTITUTE(SUBSTITUTE(SUBSTITUTE(SUBSTITUTE(SUBSTITUTE(SUBSTITUTE(B11997,"S.L.",""),"SL",""),"S.A.",""),"SA","")," ",""),".",""),",",""))&amp;".com"</f>
        <v>hotelrurall´alceu.com</v>
      </c>
      <c r="J11997" s="5" t="s">
        <v>42</v>
      </c>
      <c r="K11997" s="5" t="s">
        <v>553</v>
      </c>
    </row>
    <row r="11998">
      <c r="A11998" s="4">
        <v>11308.0</v>
      </c>
      <c r="B11998" s="5" t="s">
        <v>60232</v>
      </c>
      <c r="C11998" s="5" t="s">
        <v>60233</v>
      </c>
      <c r="D11998" s="6" t="s">
        <v>49552</v>
      </c>
      <c r="E11998" s="5" t="s">
        <v>49553</v>
      </c>
      <c r="F11998" s="5" t="s">
        <v>47980</v>
      </c>
      <c r="G11998" s="12" t="s">
        <v>23650</v>
      </c>
      <c r="H11998" s="7" t="s">
        <v>60234</v>
      </c>
      <c r="I11998" s="8" t="str">
        <f t="shared" si="182"/>
        <v>hotelrurallafontanilla.com</v>
      </c>
      <c r="J11998" s="5" t="s">
        <v>108</v>
      </c>
      <c r="K11998" s="5" t="s">
        <v>553</v>
      </c>
    </row>
    <row r="11999">
      <c r="A11999" s="4">
        <v>12015.0</v>
      </c>
      <c r="B11999" s="5" t="s">
        <v>60235</v>
      </c>
      <c r="C11999" s="5" t="s">
        <v>60236</v>
      </c>
      <c r="D11999" s="6" t="s">
        <v>59896</v>
      </c>
      <c r="E11999" s="5" t="s">
        <v>60237</v>
      </c>
      <c r="F11999" s="5" t="s">
        <v>24249</v>
      </c>
      <c r="G11999" s="12" t="s">
        <v>23650</v>
      </c>
      <c r="H11999" s="7" t="s">
        <v>60238</v>
      </c>
      <c r="I11999" s="8" t="s">
        <v>60239</v>
      </c>
      <c r="J11999" s="5" t="s">
        <v>108</v>
      </c>
      <c r="K11999" s="5" t="s">
        <v>233</v>
      </c>
    </row>
    <row r="12000">
      <c r="A12000" s="4">
        <v>11620.0</v>
      </c>
      <c r="B12000" s="5" t="s">
        <v>60240</v>
      </c>
      <c r="C12000" s="5" t="s">
        <v>60241</v>
      </c>
      <c r="D12000" s="6" t="s">
        <v>60242</v>
      </c>
      <c r="E12000" s="5" t="s">
        <v>60243</v>
      </c>
      <c r="F12000" s="5" t="s">
        <v>13460</v>
      </c>
      <c r="G12000" s="12" t="s">
        <v>23650</v>
      </c>
      <c r="H12000" s="7" t="s">
        <v>60244</v>
      </c>
      <c r="I12000" s="8" t="str">
        <f>LOWER(SUBSTITUTE(SUBSTITUTE(SUBSTITUTE(SUBSTITUTE(SUBSTITUTE(SUBSTITUTE(SUBSTITUTE(B12000,"S.L.",""),"SL",""),"S.A.",""),"SA","")," ",""),".",""),",",""))&amp;".com"</f>
        <v>hotelruralmasprat.com</v>
      </c>
      <c r="J12000" s="5" t="s">
        <v>93</v>
      </c>
      <c r="K12000" s="5" t="s">
        <v>1495</v>
      </c>
    </row>
    <row r="12001">
      <c r="A12001" s="4">
        <v>11846.0</v>
      </c>
      <c r="B12001" s="5" t="s">
        <v>60245</v>
      </c>
      <c r="C12001" s="5" t="s">
        <v>60246</v>
      </c>
      <c r="D12001" s="6" t="s">
        <v>41652</v>
      </c>
      <c r="E12001" s="5" t="s">
        <v>41653</v>
      </c>
      <c r="F12001" s="5" t="s">
        <v>38726</v>
      </c>
      <c r="G12001" s="12" t="s">
        <v>23650</v>
      </c>
      <c r="H12001" s="7" t="s">
        <v>60247</v>
      </c>
      <c r="I12001" s="8" t="s">
        <v>60248</v>
      </c>
      <c r="J12001" s="5" t="s">
        <v>18</v>
      </c>
      <c r="K12001" s="5" t="s">
        <v>115</v>
      </c>
    </row>
    <row r="12002">
      <c r="A12002" s="4">
        <v>11679.0</v>
      </c>
      <c r="B12002" s="5" t="s">
        <v>60249</v>
      </c>
      <c r="C12002" s="5" t="s">
        <v>58039</v>
      </c>
      <c r="D12002" s="6" t="s">
        <v>58040</v>
      </c>
      <c r="E12002" s="5" t="s">
        <v>58041</v>
      </c>
      <c r="F12002" s="5" t="s">
        <v>16307</v>
      </c>
      <c r="G12002" s="12" t="s">
        <v>23650</v>
      </c>
      <c r="H12002" s="7" t="s">
        <v>60250</v>
      </c>
      <c r="I12002" s="11" t="s">
        <v>60251</v>
      </c>
      <c r="J12002" s="5" t="s">
        <v>42</v>
      </c>
      <c r="K12002" s="5" t="s">
        <v>921</v>
      </c>
    </row>
    <row r="12003">
      <c r="A12003" s="4">
        <v>11430.0</v>
      </c>
      <c r="B12003" s="5" t="s">
        <v>60252</v>
      </c>
      <c r="C12003" s="5" t="s">
        <v>60253</v>
      </c>
      <c r="D12003" s="6" t="s">
        <v>60254</v>
      </c>
      <c r="E12003" s="5" t="s">
        <v>60255</v>
      </c>
      <c r="F12003" s="5" t="s">
        <v>47929</v>
      </c>
      <c r="G12003" s="12" t="s">
        <v>23650</v>
      </c>
      <c r="H12003" s="4" t="s">
        <v>60256</v>
      </c>
      <c r="I12003" s="8" t="s">
        <v>60257</v>
      </c>
      <c r="J12003" s="5" t="s">
        <v>51</v>
      </c>
      <c r="K12003" s="5" t="s">
        <v>152</v>
      </c>
    </row>
    <row r="12004">
      <c r="A12004" s="4">
        <v>11804.0</v>
      </c>
      <c r="B12004" s="5" t="s">
        <v>20368</v>
      </c>
      <c r="C12004" s="5" t="s">
        <v>60258</v>
      </c>
      <c r="D12004" s="6" t="s">
        <v>20524</v>
      </c>
      <c r="E12004" s="5" t="s">
        <v>15971</v>
      </c>
      <c r="F12004" s="5" t="s">
        <v>15938</v>
      </c>
      <c r="G12004" s="12" t="s">
        <v>23650</v>
      </c>
      <c r="H12004" s="5" t="s">
        <v>60259</v>
      </c>
      <c r="I12004" s="8" t="s">
        <v>60260</v>
      </c>
      <c r="J12004" s="5" t="s">
        <v>42</v>
      </c>
      <c r="K12004" s="5" t="s">
        <v>260</v>
      </c>
    </row>
    <row r="12005">
      <c r="A12005" s="4">
        <v>11263.0</v>
      </c>
      <c r="B12005" s="5" t="s">
        <v>60261</v>
      </c>
      <c r="C12005" s="5" t="s">
        <v>60262</v>
      </c>
      <c r="D12005" s="6" t="s">
        <v>3943</v>
      </c>
      <c r="E12005" s="5" t="s">
        <v>3274</v>
      </c>
      <c r="F12005" s="5" t="s">
        <v>3068</v>
      </c>
      <c r="G12005" s="12" t="s">
        <v>23650</v>
      </c>
      <c r="H12005" s="7" t="s">
        <v>60263</v>
      </c>
      <c r="I12005" s="8" t="s">
        <v>60264</v>
      </c>
      <c r="J12005" s="5" t="s">
        <v>93</v>
      </c>
      <c r="K12005" s="5" t="s">
        <v>170</v>
      </c>
    </row>
    <row r="12006">
      <c r="A12006" s="4">
        <v>11698.0</v>
      </c>
      <c r="B12006" s="5" t="s">
        <v>60265</v>
      </c>
      <c r="C12006" s="5" t="s">
        <v>60266</v>
      </c>
      <c r="D12006" s="6" t="s">
        <v>11881</v>
      </c>
      <c r="E12006" s="5" t="s">
        <v>11882</v>
      </c>
      <c r="F12006" s="5" t="s">
        <v>11485</v>
      </c>
      <c r="G12006" s="12" t="s">
        <v>23650</v>
      </c>
      <c r="H12006" s="7" t="s">
        <v>60267</v>
      </c>
      <c r="I12006" s="8" t="str">
        <f>LOWER(SUBSTITUTE(SUBSTITUTE(SUBSTITUTE(SUBSTITUTE(SUBSTITUTE(SUBSTITUTE(SUBSTITUTE(B12006,"S.L.",""),"SL",""),"S.A.",""),"SA","")," ",""),".",""),",",""))&amp;".com"</f>
        <v>hotelvalledetena.com</v>
      </c>
      <c r="J12006" s="5" t="s">
        <v>42</v>
      </c>
      <c r="K12006" s="5" t="s">
        <v>201</v>
      </c>
    </row>
    <row r="12007">
      <c r="A12007" s="4">
        <v>11560.0</v>
      </c>
      <c r="B12007" s="5" t="s">
        <v>60268</v>
      </c>
      <c r="C12007" s="5" t="s">
        <v>60269</v>
      </c>
      <c r="D12007" s="6" t="s">
        <v>22201</v>
      </c>
      <c r="E12007" s="5" t="s">
        <v>22202</v>
      </c>
      <c r="F12007" s="5" t="s">
        <v>22156</v>
      </c>
      <c r="G12007" s="12" t="s">
        <v>23650</v>
      </c>
      <c r="H12007" s="28" t="s">
        <v>60270</v>
      </c>
      <c r="I12007" s="29" t="s">
        <v>60271</v>
      </c>
      <c r="J12007" s="5" t="s">
        <v>42</v>
      </c>
      <c r="K12007" s="5" t="s">
        <v>201</v>
      </c>
    </row>
    <row r="12008">
      <c r="A12008" s="4">
        <v>11407.0</v>
      </c>
      <c r="B12008" s="5" t="s">
        <v>60272</v>
      </c>
      <c r="C12008" s="5" t="s">
        <v>60273</v>
      </c>
      <c r="D12008" s="6" t="s">
        <v>60274</v>
      </c>
      <c r="E12008" s="5" t="s">
        <v>60275</v>
      </c>
      <c r="F12008" s="5" t="s">
        <v>37644</v>
      </c>
      <c r="G12008" s="12" t="s">
        <v>23650</v>
      </c>
      <c r="H12008" s="7" t="s">
        <v>26312</v>
      </c>
      <c r="I12008" s="8" t="str">
        <f>LOWER(SUBSTITUTE(SUBSTITUTE(SUBSTITUTE(SUBSTITUTE(SUBSTITUTE(SUBSTITUTE(SUBSTITUTE(B12008,"S.L.",""),"SL",""),"S.A.",""),"SA","")," ",""),".",""),",",""))&amp;".com"</f>
        <v>hotelvillarreal.com</v>
      </c>
      <c r="J12008" s="5" t="s">
        <v>108</v>
      </c>
      <c r="K12008" s="5" t="s">
        <v>152</v>
      </c>
    </row>
    <row r="12009">
      <c r="A12009" s="4">
        <v>11874.0</v>
      </c>
      <c r="B12009" s="5" t="s">
        <v>60276</v>
      </c>
      <c r="C12009" s="5" t="s">
        <v>60277</v>
      </c>
      <c r="D12009" s="6" t="s">
        <v>46493</v>
      </c>
      <c r="E12009" s="5" t="s">
        <v>46477</v>
      </c>
      <c r="F12009" s="5" t="s">
        <v>3120</v>
      </c>
      <c r="G12009" s="12" t="s">
        <v>23650</v>
      </c>
      <c r="H12009" s="7" t="s">
        <v>60278</v>
      </c>
      <c r="I12009" s="8" t="s">
        <v>60279</v>
      </c>
      <c r="J12009" s="5" t="s">
        <v>51</v>
      </c>
      <c r="K12009" s="5" t="s">
        <v>170</v>
      </c>
    </row>
    <row r="12010">
      <c r="A12010" s="4">
        <v>11096.0</v>
      </c>
      <c r="B12010" s="5" t="s">
        <v>60280</v>
      </c>
      <c r="C12010" s="5" t="s">
        <v>60281</v>
      </c>
      <c r="D12010" s="6" t="s">
        <v>38811</v>
      </c>
      <c r="E12010" s="5" t="s">
        <v>38693</v>
      </c>
      <c r="F12010" s="5" t="s">
        <v>38441</v>
      </c>
      <c r="G12010" s="12" t="s">
        <v>23650</v>
      </c>
      <c r="H12010" s="7" t="s">
        <v>60282</v>
      </c>
      <c r="I12010" s="8" t="str">
        <f t="shared" ref="I12010:I12012" si="183">LOWER(SUBSTITUTE(SUBSTITUTE(SUBSTITUTE(SUBSTITUTE(SUBSTITUTE(SUBSTITUTE(SUBSTITUTE(B12010,"S.L.",""),"SL",""),"S.A.",""),"SA","")," ",""),".",""),",",""))&amp;".com"</f>
        <v>ibaiondoi.com</v>
      </c>
      <c r="J12010" s="5" t="s">
        <v>42</v>
      </c>
      <c r="K12010" s="5" t="s">
        <v>184</v>
      </c>
    </row>
    <row r="12011">
      <c r="A12011" s="4">
        <v>11097.0</v>
      </c>
      <c r="B12011" s="5" t="s">
        <v>60283</v>
      </c>
      <c r="C12011" s="5" t="s">
        <v>60281</v>
      </c>
      <c r="D12011" s="6" t="s">
        <v>38811</v>
      </c>
      <c r="E12011" s="5" t="s">
        <v>38693</v>
      </c>
      <c r="F12011" s="5" t="s">
        <v>38441</v>
      </c>
      <c r="G12011" s="12" t="s">
        <v>23650</v>
      </c>
      <c r="H12011" s="7" t="s">
        <v>60284</v>
      </c>
      <c r="I12011" s="8" t="str">
        <f t="shared" si="183"/>
        <v>ibaiondoii.com</v>
      </c>
      <c r="J12011" s="5" t="s">
        <v>42</v>
      </c>
      <c r="K12011" s="5" t="s">
        <v>184</v>
      </c>
    </row>
    <row r="12012">
      <c r="A12012" s="4">
        <v>11581.0</v>
      </c>
      <c r="B12012" s="5" t="s">
        <v>60285</v>
      </c>
      <c r="C12012" s="5" t="s">
        <v>60286</v>
      </c>
      <c r="D12012" s="6" t="s">
        <v>39267</v>
      </c>
      <c r="E12012" s="5" t="s">
        <v>39260</v>
      </c>
      <c r="F12012" s="5" t="s">
        <v>39261</v>
      </c>
      <c r="G12012" s="12" t="s">
        <v>23650</v>
      </c>
      <c r="H12012" s="7" t="s">
        <v>60287</v>
      </c>
      <c r="I12012" s="4" t="str">
        <f t="shared" si="183"/>
        <v>inigo´s.com</v>
      </c>
      <c r="J12012" s="5" t="s">
        <v>93</v>
      </c>
      <c r="K12012" s="4" t="s">
        <v>42</v>
      </c>
    </row>
    <row r="12013">
      <c r="A12013" s="4">
        <v>11166.0</v>
      </c>
      <c r="B12013" s="5" t="s">
        <v>60288</v>
      </c>
      <c r="C12013" s="5" t="s">
        <v>60289</v>
      </c>
      <c r="D12013" s="6" t="s">
        <v>24920</v>
      </c>
      <c r="E12013" s="5" t="s">
        <v>24921</v>
      </c>
      <c r="F12013" s="5" t="s">
        <v>22149</v>
      </c>
      <c r="G12013" s="12" t="s">
        <v>23650</v>
      </c>
      <c r="H12013" s="5" t="s">
        <v>60290</v>
      </c>
      <c r="I12013" s="8" t="s">
        <v>60291</v>
      </c>
      <c r="J12013" s="5" t="s">
        <v>42</v>
      </c>
      <c r="K12013" s="5" t="s">
        <v>66</v>
      </c>
    </row>
    <row r="12014">
      <c r="A12014" s="4">
        <v>12103.0</v>
      </c>
      <c r="B12014" s="5" t="s">
        <v>60292</v>
      </c>
      <c r="C12014" s="5" t="s">
        <v>60293</v>
      </c>
      <c r="D12014" s="6" t="s">
        <v>22532</v>
      </c>
      <c r="E12014" s="5" t="s">
        <v>22503</v>
      </c>
      <c r="F12014" s="5" t="s">
        <v>22419</v>
      </c>
      <c r="G12014" s="12" t="s">
        <v>23650</v>
      </c>
      <c r="H12014" s="7" t="s">
        <v>60294</v>
      </c>
      <c r="I12014" s="8" t="str">
        <f>LOWER(SUBSTITUTE(SUBSTITUTE(SUBSTITUTE(SUBSTITUTE(SUBSTITUTE(SUBSTITUTE(SUBSTITUTE(B12014,"S.L.",""),"SL",""),"S.A.",""),"SA","")," ",""),".",""),",",""))&amp;".com"</f>
        <v>jardinesdecablanca.com</v>
      </c>
      <c r="J12014" s="5" t="s">
        <v>42</v>
      </c>
      <c r="K12014" s="5" t="s">
        <v>308</v>
      </c>
    </row>
    <row r="12015">
      <c r="A12015" s="4">
        <v>11372.0</v>
      </c>
      <c r="B12015" s="5" t="s">
        <v>60295</v>
      </c>
      <c r="C12015" s="5" t="s">
        <v>60296</v>
      </c>
      <c r="D12015" s="6" t="s">
        <v>42028</v>
      </c>
      <c r="E12015" s="5" t="s">
        <v>42029</v>
      </c>
      <c r="F12015" s="5" t="s">
        <v>29573</v>
      </c>
      <c r="G12015" s="12" t="s">
        <v>23650</v>
      </c>
      <c r="H12015" s="7" t="s">
        <v>60297</v>
      </c>
      <c r="I12015" s="8" t="s">
        <v>60298</v>
      </c>
      <c r="J12015" s="5" t="s">
        <v>108</v>
      </c>
      <c r="K12015" s="5" t="s">
        <v>679</v>
      </c>
    </row>
    <row r="12016">
      <c r="A12016" s="4">
        <v>11250.0</v>
      </c>
      <c r="B12016" s="5" t="s">
        <v>60299</v>
      </c>
      <c r="C12016" s="5" t="s">
        <v>5720</v>
      </c>
      <c r="D12016" s="6" t="s">
        <v>5721</v>
      </c>
      <c r="E12016" s="5" t="s">
        <v>5722</v>
      </c>
      <c r="F12016" s="5" t="s">
        <v>3068</v>
      </c>
      <c r="G12016" s="12" t="s">
        <v>23650</v>
      </c>
      <c r="H12016" s="7" t="s">
        <v>60300</v>
      </c>
      <c r="I12016" s="8" t="s">
        <v>5725</v>
      </c>
      <c r="J12016" s="5" t="s">
        <v>42</v>
      </c>
      <c r="K12016" s="5" t="s">
        <v>1495</v>
      </c>
    </row>
    <row r="12017">
      <c r="A12017" s="4">
        <v>11849.0</v>
      </c>
      <c r="B12017" s="5" t="s">
        <v>60301</v>
      </c>
      <c r="C12017" s="5" t="s">
        <v>60302</v>
      </c>
      <c r="D12017" s="6" t="s">
        <v>60303</v>
      </c>
      <c r="E12017" s="5" t="s">
        <v>41339</v>
      </c>
      <c r="F12017" s="5" t="s">
        <v>38726</v>
      </c>
      <c r="G12017" s="12" t="s">
        <v>23650</v>
      </c>
      <c r="H12017" s="7" t="s">
        <v>60304</v>
      </c>
      <c r="I12017" s="8" t="s">
        <v>60305</v>
      </c>
      <c r="J12017" s="5" t="s">
        <v>42</v>
      </c>
      <c r="K12017" s="5" t="s">
        <v>19</v>
      </c>
    </row>
    <row r="12018">
      <c r="A12018" s="4">
        <v>11247.0</v>
      </c>
      <c r="B12018" s="5" t="s">
        <v>60306</v>
      </c>
      <c r="C12018" s="5" t="s">
        <v>60307</v>
      </c>
      <c r="D12018" s="6" t="s">
        <v>3547</v>
      </c>
      <c r="E12018" s="5" t="s">
        <v>3440</v>
      </c>
      <c r="F12018" s="5" t="s">
        <v>3068</v>
      </c>
      <c r="G12018" s="12" t="s">
        <v>23650</v>
      </c>
      <c r="H12018" s="7" t="s">
        <v>60308</v>
      </c>
      <c r="I12018" s="8" t="s">
        <v>60309</v>
      </c>
      <c r="J12018" s="5" t="s">
        <v>42</v>
      </c>
      <c r="K12018" s="5" t="s">
        <v>260</v>
      </c>
    </row>
    <row r="12019">
      <c r="A12019" s="4">
        <v>12347.0</v>
      </c>
      <c r="B12019" s="5" t="s">
        <v>60310</v>
      </c>
      <c r="C12019" s="5" t="s">
        <v>60311</v>
      </c>
      <c r="D12019" s="6" t="s">
        <v>49170</v>
      </c>
      <c r="E12019" s="5" t="s">
        <v>49171</v>
      </c>
      <c r="F12019" s="5" t="s">
        <v>49019</v>
      </c>
      <c r="G12019" s="12" t="s">
        <v>23650</v>
      </c>
      <c r="H12019" s="7" t="s">
        <v>60312</v>
      </c>
      <c r="I12019" s="8" t="s">
        <v>60313</v>
      </c>
      <c r="J12019" s="5" t="s">
        <v>93</v>
      </c>
      <c r="K12019" s="5" t="s">
        <v>1495</v>
      </c>
    </row>
    <row r="12020">
      <c r="A12020" s="4">
        <v>11458.0</v>
      </c>
      <c r="B12020" s="5" t="s">
        <v>60314</v>
      </c>
      <c r="C12020" s="5" t="s">
        <v>60315</v>
      </c>
      <c r="D12020" s="6" t="s">
        <v>30814</v>
      </c>
      <c r="E12020" s="5" t="s">
        <v>30400</v>
      </c>
      <c r="F12020" s="5" t="s">
        <v>30226</v>
      </c>
      <c r="G12020" s="12" t="s">
        <v>23650</v>
      </c>
      <c r="H12020" s="7" t="s">
        <v>60316</v>
      </c>
      <c r="I12020" s="8" t="str">
        <f t="shared" ref="I12020:I12022" si="184">LOWER(SUBSTITUTE(SUBSTITUTE(SUBSTITUTE(SUBSTITUTE(SUBSTITUTE(SUBSTITUTE(SUBSTITUTE(B12020,"S.L.",""),"SL",""),"S.A.",""),"SA","")," ",""),".",""),",",""))&amp;".com"</f>
        <v>lacaazulenchiclana.com</v>
      </c>
      <c r="J12020" s="5" t="s">
        <v>18</v>
      </c>
      <c r="K12020" s="4" t="s">
        <v>42</v>
      </c>
    </row>
    <row r="12021">
      <c r="A12021" s="4">
        <v>12246.0</v>
      </c>
      <c r="B12021" s="5" t="s">
        <v>60317</v>
      </c>
      <c r="C12021" s="5" t="s">
        <v>60318</v>
      </c>
      <c r="D12021" s="6" t="s">
        <v>31843</v>
      </c>
      <c r="E12021" s="5" t="s">
        <v>31844</v>
      </c>
      <c r="F12021" s="5" t="s">
        <v>26794</v>
      </c>
      <c r="G12021" s="12" t="s">
        <v>23650</v>
      </c>
      <c r="H12021" s="7" t="s">
        <v>60319</v>
      </c>
      <c r="I12021" s="8" t="str">
        <f t="shared" si="184"/>
        <v>lacadelosmolinos.com</v>
      </c>
      <c r="J12021" s="5" t="s">
        <v>51</v>
      </c>
      <c r="K12021" s="4" t="s">
        <v>42</v>
      </c>
    </row>
    <row r="12022">
      <c r="A12022" s="4">
        <v>12235.0</v>
      </c>
      <c r="B12022" s="5" t="s">
        <v>60320</v>
      </c>
      <c r="C12022" s="5" t="s">
        <v>60321</v>
      </c>
      <c r="D12022" s="6" t="s">
        <v>60322</v>
      </c>
      <c r="E12022" s="5" t="s">
        <v>60323</v>
      </c>
      <c r="F12022" s="5" t="s">
        <v>52121</v>
      </c>
      <c r="G12022" s="12" t="s">
        <v>23650</v>
      </c>
      <c r="H12022" s="7" t="s">
        <v>60324</v>
      </c>
      <c r="I12022" s="8" t="str">
        <f t="shared" si="184"/>
        <v>lacadelrincon2.com</v>
      </c>
      <c r="J12022" s="5" t="s">
        <v>18</v>
      </c>
      <c r="K12022" s="4" t="s">
        <v>42</v>
      </c>
    </row>
    <row r="12023">
      <c r="A12023" s="4">
        <v>11965.0</v>
      </c>
      <c r="B12023" s="5" t="s">
        <v>60325</v>
      </c>
      <c r="C12023" s="5" t="s">
        <v>60326</v>
      </c>
      <c r="D12023" s="6" t="s">
        <v>60327</v>
      </c>
      <c r="E12023" s="5" t="s">
        <v>60328</v>
      </c>
      <c r="F12023" s="5" t="s">
        <v>24249</v>
      </c>
      <c r="G12023" s="12" t="s">
        <v>23650</v>
      </c>
      <c r="H12023" s="5" t="s">
        <v>60329</v>
      </c>
      <c r="I12023" s="8" t="s">
        <v>60330</v>
      </c>
      <c r="J12023" s="5" t="s">
        <v>18</v>
      </c>
      <c r="K12023" s="5" t="s">
        <v>839</v>
      </c>
    </row>
    <row r="12024">
      <c r="A12024" s="4">
        <v>11578.0</v>
      </c>
      <c r="B12024" s="5" t="s">
        <v>60331</v>
      </c>
      <c r="C12024" s="5" t="s">
        <v>60332</v>
      </c>
      <c r="D12024" s="6" t="s">
        <v>60333</v>
      </c>
      <c r="E12024" s="5" t="s">
        <v>60334</v>
      </c>
      <c r="F12024" s="5" t="s">
        <v>22156</v>
      </c>
      <c r="G12024" s="12" t="s">
        <v>23650</v>
      </c>
      <c r="H12024" s="28" t="s">
        <v>60335</v>
      </c>
      <c r="I12024" s="29" t="s">
        <v>60336</v>
      </c>
      <c r="J12024" s="5" t="s">
        <v>18</v>
      </c>
      <c r="K12024" s="5" t="s">
        <v>280</v>
      </c>
    </row>
    <row r="12025">
      <c r="A12025" s="4">
        <v>12013.0</v>
      </c>
      <c r="B12025" s="5" t="s">
        <v>60337</v>
      </c>
      <c r="C12025" s="5" t="s">
        <v>60338</v>
      </c>
      <c r="D12025" s="6" t="s">
        <v>60339</v>
      </c>
      <c r="E12025" s="5" t="s">
        <v>60340</v>
      </c>
      <c r="F12025" s="5" t="s">
        <v>24249</v>
      </c>
      <c r="G12025" s="12" t="s">
        <v>23650</v>
      </c>
      <c r="H12025" s="7" t="s">
        <v>60341</v>
      </c>
      <c r="I12025" s="8" t="s">
        <v>60342</v>
      </c>
      <c r="J12025" s="5" t="s">
        <v>93</v>
      </c>
      <c r="K12025" s="5" t="s">
        <v>1495</v>
      </c>
    </row>
    <row r="12026">
      <c r="A12026" s="4">
        <v>11490.0</v>
      </c>
      <c r="B12026" s="5" t="s">
        <v>60343</v>
      </c>
      <c r="C12026" s="5" t="s">
        <v>60344</v>
      </c>
      <c r="D12026" s="6" t="s">
        <v>60345</v>
      </c>
      <c r="E12026" s="5" t="s">
        <v>41022</v>
      </c>
      <c r="F12026" s="5" t="s">
        <v>39946</v>
      </c>
      <c r="G12026" s="12" t="s">
        <v>23650</v>
      </c>
      <c r="H12026" s="7" t="s">
        <v>60346</v>
      </c>
      <c r="I12026" s="8" t="s">
        <v>60347</v>
      </c>
      <c r="J12026" s="5" t="s">
        <v>108</v>
      </c>
      <c r="K12026" s="5" t="s">
        <v>553</v>
      </c>
    </row>
    <row r="12027">
      <c r="A12027" s="4">
        <v>11659.0</v>
      </c>
      <c r="B12027" s="5" t="s">
        <v>60348</v>
      </c>
      <c r="C12027" s="5" t="s">
        <v>60349</v>
      </c>
      <c r="D12027" s="6" t="s">
        <v>60350</v>
      </c>
      <c r="E12027" s="5" t="s">
        <v>60351</v>
      </c>
      <c r="F12027" s="5" t="s">
        <v>36600</v>
      </c>
      <c r="G12027" s="12" t="s">
        <v>23650</v>
      </c>
      <c r="H12027" s="7" t="s">
        <v>60352</v>
      </c>
      <c r="I12027" s="8" t="str">
        <f t="shared" ref="I12027:I12028" si="185">LOWER(SUBSTITUTE(SUBSTITUTE(SUBSTITUTE(SUBSTITUTE(SUBSTITUTE(SUBSTITUTE(SUBSTITUTE(B12027,"S.L.",""),"SL",""),"S.A.",""),"SA","")," ",""),".",""),",",""))&amp;".com"</f>
        <v>lacasonademajaelrayo.com</v>
      </c>
      <c r="J12027" s="5" t="s">
        <v>108</v>
      </c>
      <c r="K12027" s="5" t="s">
        <v>679</v>
      </c>
    </row>
    <row r="12028">
      <c r="A12028" s="4">
        <v>11517.0</v>
      </c>
      <c r="B12028" s="5" t="s">
        <v>60353</v>
      </c>
      <c r="C12028" s="5" t="s">
        <v>60354</v>
      </c>
      <c r="D12028" s="6" t="s">
        <v>25512</v>
      </c>
      <c r="E12028" s="5" t="s">
        <v>25513</v>
      </c>
      <c r="F12028" s="5" t="s">
        <v>25438</v>
      </c>
      <c r="G12028" s="12" t="s">
        <v>23650</v>
      </c>
      <c r="H12028" s="7" t="s">
        <v>60355</v>
      </c>
      <c r="I12028" s="8" t="str">
        <f t="shared" si="185"/>
        <v>lacava.com</v>
      </c>
      <c r="J12028" s="5" t="s">
        <v>108</v>
      </c>
      <c r="K12028" s="5" t="s">
        <v>201</v>
      </c>
    </row>
    <row r="12029">
      <c r="A12029" s="4">
        <v>12089.0</v>
      </c>
      <c r="B12029" s="5" t="s">
        <v>60356</v>
      </c>
      <c r="C12029" s="5" t="s">
        <v>60357</v>
      </c>
      <c r="D12029" s="6" t="s">
        <v>33688</v>
      </c>
      <c r="E12029" s="5" t="s">
        <v>33689</v>
      </c>
      <c r="F12029" s="5" t="s">
        <v>7797</v>
      </c>
      <c r="G12029" s="12" t="s">
        <v>23650</v>
      </c>
      <c r="H12029" s="5" t="s">
        <v>60358</v>
      </c>
      <c r="I12029" s="8" t="s">
        <v>60359</v>
      </c>
      <c r="J12029" s="5" t="s">
        <v>42</v>
      </c>
      <c r="K12029" s="4" t="s">
        <v>42</v>
      </c>
    </row>
    <row r="12030">
      <c r="A12030" s="4">
        <v>11051.0</v>
      </c>
      <c r="B12030" s="5" t="s">
        <v>60360</v>
      </c>
      <c r="C12030" s="5" t="s">
        <v>60361</v>
      </c>
      <c r="D12030" s="6" t="s">
        <v>7915</v>
      </c>
      <c r="E12030" s="5" t="s">
        <v>7454</v>
      </c>
      <c r="F12030" s="5" t="s">
        <v>7012</v>
      </c>
      <c r="G12030" s="12" t="s">
        <v>23650</v>
      </c>
      <c r="H12030" s="7" t="s">
        <v>60362</v>
      </c>
      <c r="I12030" s="8" t="s">
        <v>60363</v>
      </c>
      <c r="J12030" s="5" t="s">
        <v>18</v>
      </c>
      <c r="K12030" s="4" t="s">
        <v>42</v>
      </c>
    </row>
    <row r="12031">
      <c r="A12031" s="4">
        <v>11440.0</v>
      </c>
      <c r="B12031" s="5" t="s">
        <v>60364</v>
      </c>
      <c r="C12031" s="5" t="s">
        <v>60365</v>
      </c>
      <c r="D12031" s="6" t="s">
        <v>48025</v>
      </c>
      <c r="E12031" s="5" t="s">
        <v>48026</v>
      </c>
      <c r="F12031" s="5" t="s">
        <v>47929</v>
      </c>
      <c r="G12031" s="12" t="s">
        <v>23650</v>
      </c>
      <c r="H12031" s="4" t="s">
        <v>60366</v>
      </c>
      <c r="I12031" s="11" t="s">
        <v>60367</v>
      </c>
      <c r="J12031" s="5" t="s">
        <v>18</v>
      </c>
      <c r="K12031" s="5" t="s">
        <v>66</v>
      </c>
    </row>
    <row r="12032">
      <c r="A12032" s="4">
        <v>12176.0</v>
      </c>
      <c r="B12032" s="5" t="s">
        <v>60368</v>
      </c>
      <c r="C12032" s="5" t="s">
        <v>60369</v>
      </c>
      <c r="D12032" s="6" t="s">
        <v>57402</v>
      </c>
      <c r="E12032" s="5" t="s">
        <v>57403</v>
      </c>
      <c r="F12032" s="5" t="s">
        <v>49928</v>
      </c>
      <c r="G12032" s="12" t="s">
        <v>23650</v>
      </c>
      <c r="H12032" s="7" t="s">
        <v>60370</v>
      </c>
      <c r="I12032" s="8" t="s">
        <v>60371</v>
      </c>
      <c r="J12032" s="5" t="s">
        <v>42</v>
      </c>
      <c r="K12032" s="5" t="s">
        <v>184</v>
      </c>
    </row>
    <row r="12033">
      <c r="A12033" s="4">
        <v>12402.0</v>
      </c>
      <c r="B12033" s="5" t="s">
        <v>60372</v>
      </c>
      <c r="C12033" s="5" t="s">
        <v>60373</v>
      </c>
      <c r="D12033" s="6" t="s">
        <v>60374</v>
      </c>
      <c r="E12033" s="5" t="s">
        <v>60375</v>
      </c>
      <c r="F12033" s="5" t="s">
        <v>10664</v>
      </c>
      <c r="G12033" s="6" t="s">
        <v>23650</v>
      </c>
      <c r="H12033" s="7" t="s">
        <v>60376</v>
      </c>
      <c r="I12033" s="11" t="s">
        <v>60377</v>
      </c>
      <c r="J12033" s="5" t="s">
        <v>93</v>
      </c>
      <c r="K12033" s="5" t="s">
        <v>66</v>
      </c>
    </row>
    <row r="12034">
      <c r="A12034" s="4">
        <v>11623.0</v>
      </c>
      <c r="B12034" s="5" t="s">
        <v>60378</v>
      </c>
      <c r="C12034" s="5" t="s">
        <v>60379</v>
      </c>
      <c r="D12034" s="6" t="s">
        <v>14436</v>
      </c>
      <c r="E12034" s="5" t="s">
        <v>14437</v>
      </c>
      <c r="F12034" s="5" t="s">
        <v>13460</v>
      </c>
      <c r="G12034" s="12" t="s">
        <v>23650</v>
      </c>
      <c r="H12034" s="7" t="s">
        <v>60380</v>
      </c>
      <c r="I12034" s="8" t="str">
        <f t="shared" ref="I12034:I12035" si="186">LOWER(SUBSTITUTE(SUBSTITUTE(SUBSTITUTE(SUBSTITUTE(SUBSTITUTE(SUBSTITUTE(SUBSTITUTE(B12034,"S.L.",""),"SL",""),"S.A.",""),"SA","")," ",""),".",""),",",""))&amp;".com"</f>
        <v>lamasia.com</v>
      </c>
      <c r="J12034" s="5" t="s">
        <v>42</v>
      </c>
      <c r="K12034" s="5" t="s">
        <v>212</v>
      </c>
    </row>
    <row r="12035">
      <c r="A12035" s="4">
        <v>12102.0</v>
      </c>
      <c r="B12035" s="5" t="s">
        <v>60381</v>
      </c>
      <c r="C12035" s="5" t="s">
        <v>60382</v>
      </c>
      <c r="D12035" s="6" t="s">
        <v>22520</v>
      </c>
      <c r="E12035" s="5" t="s">
        <v>22521</v>
      </c>
      <c r="F12035" s="5" t="s">
        <v>22419</v>
      </c>
      <c r="G12035" s="12" t="s">
        <v>23650</v>
      </c>
      <c r="H12035" s="7" t="s">
        <v>60383</v>
      </c>
      <c r="I12035" s="8" t="str">
        <f t="shared" si="186"/>
        <v>lamerced.com</v>
      </c>
      <c r="J12035" s="5" t="s">
        <v>93</v>
      </c>
      <c r="K12035" s="5" t="s">
        <v>184</v>
      </c>
    </row>
    <row r="12036">
      <c r="A12036" s="4">
        <v>12048.0</v>
      </c>
      <c r="B12036" s="5" t="s">
        <v>60384</v>
      </c>
      <c r="C12036" s="5" t="s">
        <v>60385</v>
      </c>
      <c r="D12036" s="6" t="s">
        <v>60386</v>
      </c>
      <c r="E12036" s="5" t="s">
        <v>60387</v>
      </c>
      <c r="F12036" s="5" t="s">
        <v>7797</v>
      </c>
      <c r="G12036" s="12" t="s">
        <v>23650</v>
      </c>
      <c r="H12036" s="7" t="s">
        <v>60388</v>
      </c>
      <c r="I12036" s="8" t="s">
        <v>60389</v>
      </c>
      <c r="J12036" s="5" t="s">
        <v>42</v>
      </c>
      <c r="K12036" s="5" t="s">
        <v>553</v>
      </c>
    </row>
    <row r="12037">
      <c r="A12037" s="4">
        <v>11398.0</v>
      </c>
      <c r="B12037" s="5" t="s">
        <v>60390</v>
      </c>
      <c r="C12037" s="5" t="s">
        <v>60391</v>
      </c>
      <c r="D12037" s="6" t="s">
        <v>37897</v>
      </c>
      <c r="E12037" s="5" t="s">
        <v>60392</v>
      </c>
      <c r="F12037" s="5" t="s">
        <v>37644</v>
      </c>
      <c r="G12037" s="12" t="s">
        <v>23650</v>
      </c>
      <c r="H12037" s="5" t="s">
        <v>60393</v>
      </c>
      <c r="I12037" s="8" t="s">
        <v>60394</v>
      </c>
      <c r="J12037" s="5" t="s">
        <v>93</v>
      </c>
      <c r="K12037" s="5" t="s">
        <v>170</v>
      </c>
    </row>
    <row r="12038">
      <c r="A12038" s="4">
        <v>11993.0</v>
      </c>
      <c r="B12038" s="5" t="s">
        <v>60395</v>
      </c>
      <c r="C12038" s="5" t="s">
        <v>60396</v>
      </c>
      <c r="D12038" s="6" t="s">
        <v>53486</v>
      </c>
      <c r="E12038" s="5" t="s">
        <v>24249</v>
      </c>
      <c r="F12038" s="5" t="s">
        <v>24249</v>
      </c>
      <c r="G12038" s="12" t="s">
        <v>23650</v>
      </c>
      <c r="H12038" s="7" t="s">
        <v>60397</v>
      </c>
      <c r="I12038" s="4" t="str">
        <f t="shared" ref="I12038:I12039" si="187">LOWER(SUBSTITUTE(SUBSTITUTE(SUBSTITUTE(SUBSTITUTE(SUBSTITUTE(SUBSTITUTE(SUBSTITUTE(B12038,"S.L.",""),"SL",""),"S.A.",""),"SA","")," ",""),".",""),",",""))&amp;".com"</f>
        <v>lapepachicb&amp;b.com</v>
      </c>
      <c r="J12038" s="5" t="s">
        <v>42</v>
      </c>
      <c r="K12038" s="5" t="s">
        <v>115</v>
      </c>
    </row>
    <row r="12039">
      <c r="A12039" s="4">
        <v>12139.0</v>
      </c>
      <c r="B12039" s="5" t="s">
        <v>60398</v>
      </c>
      <c r="C12039" s="5" t="s">
        <v>60399</v>
      </c>
      <c r="D12039" s="6" t="s">
        <v>60400</v>
      </c>
      <c r="E12039" s="5" t="s">
        <v>60401</v>
      </c>
      <c r="F12039" s="5" t="s">
        <v>8574</v>
      </c>
      <c r="G12039" s="12" t="s">
        <v>23650</v>
      </c>
      <c r="H12039" s="7" t="s">
        <v>60402</v>
      </c>
      <c r="I12039" s="8" t="str">
        <f t="shared" si="187"/>
        <v>lapodadecampoo.com</v>
      </c>
      <c r="J12039" s="5" t="s">
        <v>93</v>
      </c>
      <c r="K12039" s="5" t="s">
        <v>294</v>
      </c>
    </row>
    <row r="12040">
      <c r="A12040" s="4">
        <v>11975.0</v>
      </c>
      <c r="B12040" s="5" t="s">
        <v>53035</v>
      </c>
      <c r="C12040" s="5" t="s">
        <v>53036</v>
      </c>
      <c r="D12040" s="6" t="s">
        <v>53037</v>
      </c>
      <c r="E12040" s="5" t="s">
        <v>53038</v>
      </c>
      <c r="F12040" s="5" t="s">
        <v>24249</v>
      </c>
      <c r="G12040" s="12" t="s">
        <v>23650</v>
      </c>
      <c r="H12040" s="7" t="s">
        <v>60403</v>
      </c>
      <c r="I12040" s="8" t="s">
        <v>60404</v>
      </c>
      <c r="J12040" s="5" t="s">
        <v>42</v>
      </c>
      <c r="K12040" s="4" t="s">
        <v>42</v>
      </c>
    </row>
    <row r="12041">
      <c r="A12041" s="4">
        <v>12135.0</v>
      </c>
      <c r="B12041" s="5" t="s">
        <v>60405</v>
      </c>
      <c r="C12041" s="5" t="s">
        <v>60406</v>
      </c>
      <c r="D12041" s="6" t="s">
        <v>60407</v>
      </c>
      <c r="E12041" s="5" t="s">
        <v>8805</v>
      </c>
      <c r="F12041" s="5" t="s">
        <v>8574</v>
      </c>
      <c r="G12041" s="12" t="s">
        <v>23650</v>
      </c>
      <c r="H12041" s="7" t="s">
        <v>60408</v>
      </c>
      <c r="I12041" s="8" t="s">
        <v>60409</v>
      </c>
      <c r="J12041" s="5" t="s">
        <v>42</v>
      </c>
      <c r="K12041" s="5" t="s">
        <v>66</v>
      </c>
    </row>
    <row r="12042">
      <c r="A12042" s="4">
        <v>11704.0</v>
      </c>
      <c r="B12042" s="5" t="s">
        <v>60410</v>
      </c>
      <c r="C12042" s="5" t="s">
        <v>60411</v>
      </c>
      <c r="D12042" s="6" t="s">
        <v>60412</v>
      </c>
      <c r="E12042" s="5" t="s">
        <v>11821</v>
      </c>
      <c r="F12042" s="5" t="s">
        <v>11485</v>
      </c>
      <c r="G12042" s="12" t="s">
        <v>23650</v>
      </c>
      <c r="H12042" s="7" t="s">
        <v>60413</v>
      </c>
      <c r="I12042" s="8" t="str">
        <f t="shared" ref="I12042:I12043" si="188">LOWER(SUBSTITUTE(SUBSTITUTE(SUBSTITUTE(SUBSTITUTE(SUBSTITUTE(SUBSTITUTE(SUBSTITUTE(B12042,"S.L.",""),"SL",""),"S.A.",""),"SA","")," ",""),".",""),",",""))&amp;".com"</f>
        <v>lapodadelpirineo.com</v>
      </c>
      <c r="J12042" s="5" t="s">
        <v>108</v>
      </c>
      <c r="K12042" s="5" t="s">
        <v>66</v>
      </c>
    </row>
    <row r="12043">
      <c r="A12043" s="4">
        <v>12097.0</v>
      </c>
      <c r="B12043" s="5" t="s">
        <v>60414</v>
      </c>
      <c r="C12043" s="5" t="s">
        <v>60415</v>
      </c>
      <c r="D12043" s="6" t="s">
        <v>34169</v>
      </c>
      <c r="E12043" s="5" t="s">
        <v>60416</v>
      </c>
      <c r="F12043" s="5" t="s">
        <v>7797</v>
      </c>
      <c r="G12043" s="12" t="s">
        <v>23650</v>
      </c>
      <c r="H12043" s="7" t="s">
        <v>60417</v>
      </c>
      <c r="I12043" s="8" t="str">
        <f t="shared" si="188"/>
        <v>lapodadeltorcal.com</v>
      </c>
      <c r="J12043" s="5" t="s">
        <v>42</v>
      </c>
      <c r="K12043" s="5" t="s">
        <v>152</v>
      </c>
    </row>
    <row r="12044">
      <c r="A12044" s="4">
        <v>11254.0</v>
      </c>
      <c r="B12044" s="5" t="s">
        <v>60418</v>
      </c>
      <c r="C12044" s="5" t="s">
        <v>60419</v>
      </c>
      <c r="D12044" s="6" t="s">
        <v>60420</v>
      </c>
      <c r="E12044" s="5" t="s">
        <v>3857</v>
      </c>
      <c r="F12044" s="5" t="s">
        <v>3068</v>
      </c>
      <c r="G12044" s="12" t="s">
        <v>23650</v>
      </c>
      <c r="H12044" s="7" t="s">
        <v>60421</v>
      </c>
      <c r="I12044" s="8" t="s">
        <v>60422</v>
      </c>
      <c r="J12044" s="5" t="s">
        <v>42</v>
      </c>
      <c r="K12044" s="5" t="s">
        <v>1495</v>
      </c>
    </row>
    <row r="12045">
      <c r="A12045" s="4">
        <v>11450.0</v>
      </c>
      <c r="B12045" s="5" t="s">
        <v>60423</v>
      </c>
      <c r="C12045" s="5" t="s">
        <v>60424</v>
      </c>
      <c r="D12045" s="6" t="s">
        <v>30481</v>
      </c>
      <c r="E12045" s="5" t="s">
        <v>30470</v>
      </c>
      <c r="F12045" s="5" t="s">
        <v>30226</v>
      </c>
      <c r="G12045" s="12" t="s">
        <v>23650</v>
      </c>
      <c r="H12045" s="5" t="s">
        <v>60425</v>
      </c>
      <c r="I12045" s="8" t="s">
        <v>60426</v>
      </c>
      <c r="J12045" s="5" t="s">
        <v>93</v>
      </c>
      <c r="K12045" s="5" t="s">
        <v>308</v>
      </c>
    </row>
    <row r="12046">
      <c r="A12046" s="4">
        <v>11076.0</v>
      </c>
      <c r="B12046" s="5" t="s">
        <v>60427</v>
      </c>
      <c r="C12046" s="5" t="s">
        <v>60428</v>
      </c>
      <c r="D12046" s="6" t="s">
        <v>8013</v>
      </c>
      <c r="E12046" s="5" t="s">
        <v>8007</v>
      </c>
      <c r="F12046" s="5" t="s">
        <v>7012</v>
      </c>
      <c r="G12046" s="12" t="s">
        <v>23650</v>
      </c>
      <c r="H12046" s="5" t="s">
        <v>60429</v>
      </c>
      <c r="I12046" s="9" t="s">
        <v>60430</v>
      </c>
      <c r="J12046" s="5" t="s">
        <v>18</v>
      </c>
      <c r="K12046" s="4" t="s">
        <v>42</v>
      </c>
    </row>
    <row r="12047">
      <c r="A12047" s="4">
        <v>11153.0</v>
      </c>
      <c r="B12047" s="5" t="s">
        <v>60431</v>
      </c>
      <c r="C12047" s="5" t="s">
        <v>60432</v>
      </c>
      <c r="D12047" s="6" t="s">
        <v>60433</v>
      </c>
      <c r="E12047" s="5" t="s">
        <v>60434</v>
      </c>
      <c r="F12047" s="5" t="s">
        <v>22149</v>
      </c>
      <c r="G12047" s="12" t="s">
        <v>23650</v>
      </c>
      <c r="H12047" s="5" t="s">
        <v>60435</v>
      </c>
      <c r="I12047" s="9" t="s">
        <v>60436</v>
      </c>
      <c r="J12047" s="5" t="s">
        <v>42</v>
      </c>
      <c r="K12047" s="5" t="s">
        <v>921</v>
      </c>
    </row>
    <row r="12048">
      <c r="A12048" s="4">
        <v>11576.0</v>
      </c>
      <c r="B12048" s="5" t="s">
        <v>60437</v>
      </c>
      <c r="C12048" s="5" t="s">
        <v>60438</v>
      </c>
      <c r="D12048" s="6" t="s">
        <v>23254</v>
      </c>
      <c r="E12048" s="5" t="s">
        <v>23255</v>
      </c>
      <c r="F12048" s="5" t="s">
        <v>22156</v>
      </c>
      <c r="G12048" s="12" t="s">
        <v>23650</v>
      </c>
      <c r="H12048" s="28" t="s">
        <v>60439</v>
      </c>
      <c r="I12048" s="29" t="s">
        <v>60440</v>
      </c>
      <c r="J12048" s="5" t="s">
        <v>42</v>
      </c>
      <c r="K12048" s="5" t="s">
        <v>66</v>
      </c>
    </row>
    <row r="12049">
      <c r="A12049" s="4">
        <v>11856.0</v>
      </c>
      <c r="B12049" s="5" t="s">
        <v>26709</v>
      </c>
      <c r="C12049" s="5" t="s">
        <v>60441</v>
      </c>
      <c r="D12049" s="6" t="s">
        <v>46109</v>
      </c>
      <c r="E12049" s="5" t="s">
        <v>46110</v>
      </c>
      <c r="F12049" s="5" t="s">
        <v>3120</v>
      </c>
      <c r="G12049" s="12" t="s">
        <v>23650</v>
      </c>
      <c r="H12049" s="7" t="s">
        <v>60442</v>
      </c>
      <c r="I12049" s="8" t="str">
        <f t="shared" ref="I12049:I12052" si="189">LOWER(SUBSTITUTE(SUBSTITUTE(SUBSTITUTE(SUBSTITUTE(SUBSTITUTE(SUBSTITUTE(SUBSTITUTE(B12049,"S.L.",""),"SL",""),"S.A.",""),"SA","")," ",""),".",""),",",""))&amp;".com"</f>
        <v>lasarenas.com</v>
      </c>
      <c r="J12049" s="5" t="s">
        <v>42</v>
      </c>
      <c r="K12049" s="4" t="s">
        <v>42</v>
      </c>
    </row>
    <row r="12050">
      <c r="A12050" s="4">
        <v>12177.0</v>
      </c>
      <c r="B12050" s="5" t="s">
        <v>8416</v>
      </c>
      <c r="C12050" s="5" t="s">
        <v>60443</v>
      </c>
      <c r="D12050" s="6" t="s">
        <v>57402</v>
      </c>
      <c r="E12050" s="5" t="s">
        <v>57403</v>
      </c>
      <c r="F12050" s="5" t="s">
        <v>49928</v>
      </c>
      <c r="G12050" s="12" t="s">
        <v>23650</v>
      </c>
      <c r="H12050" s="7" t="s">
        <v>60444</v>
      </c>
      <c r="I12050" s="8" t="str">
        <f t="shared" si="189"/>
        <v>lasarribes.com</v>
      </c>
      <c r="J12050" s="5" t="s">
        <v>108</v>
      </c>
      <c r="K12050" s="5" t="s">
        <v>115</v>
      </c>
    </row>
    <row r="12051">
      <c r="A12051" s="4">
        <v>11672.0</v>
      </c>
      <c r="B12051" s="5" t="s">
        <v>60445</v>
      </c>
      <c r="C12051" s="5" t="s">
        <v>60446</v>
      </c>
      <c r="D12051" s="6" t="s">
        <v>60447</v>
      </c>
      <c r="E12051" s="5" t="s">
        <v>60448</v>
      </c>
      <c r="F12051" s="5" t="s">
        <v>16307</v>
      </c>
      <c r="G12051" s="12" t="s">
        <v>23650</v>
      </c>
      <c r="H12051" s="7" t="s">
        <v>60449</v>
      </c>
      <c r="I12051" s="8" t="str">
        <f t="shared" si="189"/>
        <v>lasdelicias.com</v>
      </c>
      <c r="J12051" s="5" t="s">
        <v>42</v>
      </c>
      <c r="K12051" s="5" t="s">
        <v>679</v>
      </c>
    </row>
    <row r="12052">
      <c r="A12052" s="4">
        <v>12134.0</v>
      </c>
      <c r="B12052" s="5" t="s">
        <v>60450</v>
      </c>
      <c r="C12052" s="5" t="s">
        <v>60451</v>
      </c>
      <c r="D12052" s="6" t="s">
        <v>60452</v>
      </c>
      <c r="E12052" s="5" t="s">
        <v>60453</v>
      </c>
      <c r="F12052" s="5" t="s">
        <v>8574</v>
      </c>
      <c r="G12052" s="12" t="s">
        <v>23650</v>
      </c>
      <c r="H12052" s="7" t="s">
        <v>60454</v>
      </c>
      <c r="I12052" s="8" t="str">
        <f t="shared" si="189"/>
        <v>lasinagogadeamusco.com</v>
      </c>
      <c r="J12052" s="5" t="s">
        <v>42</v>
      </c>
      <c r="K12052" s="4" t="s">
        <v>42</v>
      </c>
    </row>
    <row r="12053">
      <c r="A12053" s="4">
        <v>11111.0</v>
      </c>
      <c r="B12053" s="5" t="s">
        <v>60455</v>
      </c>
      <c r="C12053" s="5" t="s">
        <v>60456</v>
      </c>
      <c r="D12053" s="6" t="s">
        <v>57852</v>
      </c>
      <c r="E12053" s="5" t="s">
        <v>57853</v>
      </c>
      <c r="F12053" s="5" t="s">
        <v>23192</v>
      </c>
      <c r="G12053" s="12" t="s">
        <v>23650</v>
      </c>
      <c r="H12053" s="7" t="s">
        <v>60457</v>
      </c>
      <c r="I12053" s="8" t="s">
        <v>60458</v>
      </c>
      <c r="J12053" s="5" t="s">
        <v>108</v>
      </c>
      <c r="K12053" s="5" t="s">
        <v>679</v>
      </c>
    </row>
    <row r="12054">
      <c r="A12054" s="4">
        <v>11477.0</v>
      </c>
      <c r="B12054" s="5" t="s">
        <v>60459</v>
      </c>
      <c r="C12054" s="5" t="s">
        <v>60460</v>
      </c>
      <c r="D12054" s="6" t="s">
        <v>30239</v>
      </c>
      <c r="E12054" s="5" t="s">
        <v>30240</v>
      </c>
      <c r="F12054" s="5" t="s">
        <v>30226</v>
      </c>
      <c r="G12054" s="12" t="s">
        <v>23650</v>
      </c>
      <c r="H12054" s="7" t="s">
        <v>60461</v>
      </c>
      <c r="I12054" s="8" t="s">
        <v>60462</v>
      </c>
      <c r="J12054" s="5" t="s">
        <v>93</v>
      </c>
      <c r="K12054" s="5" t="s">
        <v>27</v>
      </c>
    </row>
    <row r="12055">
      <c r="A12055" s="4">
        <v>11258.0</v>
      </c>
      <c r="B12055" s="5" t="s">
        <v>60463</v>
      </c>
      <c r="C12055" s="5" t="s">
        <v>60464</v>
      </c>
      <c r="D12055" s="6" t="s">
        <v>60465</v>
      </c>
      <c r="E12055" s="5" t="s">
        <v>4585</v>
      </c>
      <c r="F12055" s="5" t="s">
        <v>3068</v>
      </c>
      <c r="G12055" s="12" t="s">
        <v>23650</v>
      </c>
      <c r="H12055" s="5" t="s">
        <v>60466</v>
      </c>
      <c r="I12055" s="8" t="s">
        <v>60467</v>
      </c>
      <c r="J12055" s="5" t="s">
        <v>108</v>
      </c>
      <c r="K12055" s="4" t="s">
        <v>42</v>
      </c>
    </row>
    <row r="12056">
      <c r="A12056" s="4">
        <v>11118.0</v>
      </c>
      <c r="B12056" s="5" t="s">
        <v>60468</v>
      </c>
      <c r="C12056" s="5" t="s">
        <v>60469</v>
      </c>
      <c r="D12056" s="6" t="s">
        <v>24168</v>
      </c>
      <c r="E12056" s="5" t="s">
        <v>23872</v>
      </c>
      <c r="F12056" s="5" t="s">
        <v>22149</v>
      </c>
      <c r="G12056" s="12" t="s">
        <v>23650</v>
      </c>
      <c r="H12056" s="7" t="s">
        <v>60470</v>
      </c>
      <c r="I12056" s="8" t="s">
        <v>60471</v>
      </c>
      <c r="J12056" s="5" t="s">
        <v>42</v>
      </c>
      <c r="K12056" s="5" t="s">
        <v>839</v>
      </c>
    </row>
    <row r="12057">
      <c r="A12057" s="4">
        <v>11565.0</v>
      </c>
      <c r="B12057" s="5" t="s">
        <v>60472</v>
      </c>
      <c r="C12057" s="5" t="s">
        <v>60473</v>
      </c>
      <c r="D12057" s="6" t="s">
        <v>22264</v>
      </c>
      <c r="E12057" s="5" t="s">
        <v>22156</v>
      </c>
      <c r="F12057" s="5" t="s">
        <v>22156</v>
      </c>
      <c r="G12057" s="12" t="s">
        <v>23650</v>
      </c>
      <c r="H12057" s="7" t="s">
        <v>60474</v>
      </c>
      <c r="I12057" s="8" t="str">
        <f t="shared" ref="I12057:I12059" si="190">LOWER(SUBSTITUTE(SUBSTITUTE(SUBSTITUTE(SUBSTITUTE(SUBSTITUTE(SUBSTITUTE(SUBSTITUTE(B12057,"S.L.",""),"SL",""),"S.A.",""),"SA","")," ",""),".",""),",",""))&amp;".com"</f>
        <v>lavilladonquijote.com</v>
      </c>
      <c r="J12057" s="5" t="s">
        <v>42</v>
      </c>
      <c r="K12057" s="5" t="s">
        <v>74</v>
      </c>
    </row>
    <row r="12058">
      <c r="A12058" s="4">
        <v>12304.0</v>
      </c>
      <c r="B12058" s="5" t="s">
        <v>60475</v>
      </c>
      <c r="C12058" s="5" t="s">
        <v>60476</v>
      </c>
      <c r="D12058" s="6" t="s">
        <v>60477</v>
      </c>
      <c r="E12058" s="5" t="s">
        <v>60478</v>
      </c>
      <c r="F12058" s="5" t="s">
        <v>9418</v>
      </c>
      <c r="G12058" s="12" t="s">
        <v>23650</v>
      </c>
      <c r="H12058" s="7" t="s">
        <v>60479</v>
      </c>
      <c r="I12058" s="4" t="str">
        <f t="shared" si="190"/>
        <v>laxaconerad´ardenya.com</v>
      </c>
      <c r="J12058" s="5" t="s">
        <v>108</v>
      </c>
      <c r="K12058" s="5" t="s">
        <v>66</v>
      </c>
    </row>
    <row r="12059">
      <c r="A12059" s="4">
        <v>11195.0</v>
      </c>
      <c r="B12059" s="5" t="s">
        <v>60480</v>
      </c>
      <c r="C12059" s="5" t="s">
        <v>60481</v>
      </c>
      <c r="D12059" s="6" t="s">
        <v>36257</v>
      </c>
      <c r="E12059" s="5" t="s">
        <v>36258</v>
      </c>
      <c r="F12059" s="5" t="s">
        <v>29618</v>
      </c>
      <c r="G12059" s="12" t="s">
        <v>23650</v>
      </c>
      <c r="H12059" s="7" t="s">
        <v>60482</v>
      </c>
      <c r="I12059" s="8" t="str">
        <f t="shared" si="190"/>
        <v>leafresort.com</v>
      </c>
      <c r="J12059" s="5" t="s">
        <v>108</v>
      </c>
      <c r="K12059" s="5" t="s">
        <v>152</v>
      </c>
    </row>
    <row r="12060">
      <c r="A12060" s="4">
        <v>11379.0</v>
      </c>
      <c r="B12060" s="5" t="s">
        <v>60483</v>
      </c>
      <c r="C12060" s="5" t="s">
        <v>60484</v>
      </c>
      <c r="D12060" s="6" t="s">
        <v>41761</v>
      </c>
      <c r="E12060" s="5" t="s">
        <v>41762</v>
      </c>
      <c r="F12060" s="5" t="s">
        <v>29573</v>
      </c>
      <c r="G12060" s="12" t="s">
        <v>23650</v>
      </c>
      <c r="H12060" s="7" t="s">
        <v>60485</v>
      </c>
      <c r="I12060" s="8" t="s">
        <v>60486</v>
      </c>
      <c r="J12060" s="5" t="s">
        <v>18</v>
      </c>
      <c r="K12060" s="5" t="s">
        <v>233</v>
      </c>
    </row>
    <row r="12061">
      <c r="A12061" s="4">
        <v>12248.0</v>
      </c>
      <c r="B12061" s="5" t="s">
        <v>60487</v>
      </c>
      <c r="C12061" s="5" t="s">
        <v>60488</v>
      </c>
      <c r="D12061" s="6" t="s">
        <v>32234</v>
      </c>
      <c r="E12061" s="5" t="s">
        <v>32235</v>
      </c>
      <c r="F12061" s="5" t="s">
        <v>26794</v>
      </c>
      <c r="G12061" s="12" t="s">
        <v>23650</v>
      </c>
      <c r="H12061" s="7" t="s">
        <v>60489</v>
      </c>
      <c r="I12061" s="8" t="str">
        <f t="shared" ref="I12061:I12063" si="191">LOWER(SUBSTITUTE(SUBSTITUTE(SUBSTITUTE(SUBSTITUTE(SUBSTITUTE(SUBSTITUTE(SUBSTITUTE(B12061,"S.L.",""),"SL",""),"S.A.",""),"SA","")," ",""),".",""),",",""))&amp;".com"</f>
        <v>lefletvalme.com</v>
      </c>
      <c r="J12061" s="5" t="s">
        <v>108</v>
      </c>
      <c r="K12061" s="5" t="s">
        <v>2996</v>
      </c>
    </row>
    <row r="12062">
      <c r="A12062" s="4">
        <v>11879.0</v>
      </c>
      <c r="B12062" s="5" t="s">
        <v>60490</v>
      </c>
      <c r="C12062" s="5" t="s">
        <v>60491</v>
      </c>
      <c r="D12062" s="6" t="s">
        <v>45921</v>
      </c>
      <c r="E12062" s="5" t="s">
        <v>45922</v>
      </c>
      <c r="F12062" s="5" t="s">
        <v>3120</v>
      </c>
      <c r="G12062" s="12" t="s">
        <v>23650</v>
      </c>
      <c r="H12062" s="7" t="s">
        <v>60492</v>
      </c>
      <c r="I12062" s="8" t="str">
        <f t="shared" si="191"/>
        <v>lhippocampeheureux.com</v>
      </c>
      <c r="J12062" s="5" t="s">
        <v>108</v>
      </c>
      <c r="K12062" s="4" t="s">
        <v>42</v>
      </c>
    </row>
    <row r="12063">
      <c r="A12063" s="4">
        <v>11582.0</v>
      </c>
      <c r="B12063" s="5" t="s">
        <v>60493</v>
      </c>
      <c r="C12063" s="5" t="s">
        <v>60494</v>
      </c>
      <c r="D12063" s="6" t="s">
        <v>39700</v>
      </c>
      <c r="E12063" s="5" t="s">
        <v>39260</v>
      </c>
      <c r="F12063" s="5" t="s">
        <v>39261</v>
      </c>
      <c r="G12063" s="12" t="s">
        <v>23650</v>
      </c>
      <c r="H12063" s="7" t="s">
        <v>60495</v>
      </c>
      <c r="I12063" s="4" t="str">
        <f t="shared" si="191"/>
        <v>loatzosuitesnsebastián.com</v>
      </c>
      <c r="J12063" s="5" t="s">
        <v>108</v>
      </c>
      <c r="K12063" s="4" t="s">
        <v>42</v>
      </c>
    </row>
    <row r="12064">
      <c r="A12064" s="4">
        <v>11880.0</v>
      </c>
      <c r="B12064" s="5" t="s">
        <v>60496</v>
      </c>
      <c r="C12064" s="5" t="s">
        <v>60497</v>
      </c>
      <c r="D12064" s="6" t="s">
        <v>46228</v>
      </c>
      <c r="E12064" s="5" t="s">
        <v>45922</v>
      </c>
      <c r="F12064" s="5" t="s">
        <v>3120</v>
      </c>
      <c r="G12064" s="12" t="s">
        <v>23650</v>
      </c>
      <c r="H12064" s="7" t="s">
        <v>60498</v>
      </c>
      <c r="I12064" s="8" t="s">
        <v>60499</v>
      </c>
      <c r="J12064" s="5" t="s">
        <v>93</v>
      </c>
      <c r="K12064" s="4" t="s">
        <v>42</v>
      </c>
    </row>
    <row r="12065">
      <c r="A12065" s="4">
        <v>12376.0</v>
      </c>
      <c r="B12065" s="5" t="s">
        <v>60500</v>
      </c>
      <c r="C12065" s="5" t="s">
        <v>60501</v>
      </c>
      <c r="D12065" s="6" t="s">
        <v>26321</v>
      </c>
      <c r="E12065" s="5" t="s">
        <v>26251</v>
      </c>
      <c r="F12065" s="5" t="s">
        <v>9123</v>
      </c>
      <c r="G12065" s="12" t="s">
        <v>23650</v>
      </c>
      <c r="H12065" s="7" t="s">
        <v>60502</v>
      </c>
      <c r="I12065" s="8" t="str">
        <f t="shared" ref="I12065:I12067" si="192">LOWER(SUBSTITUTE(SUBSTITUTE(SUBSTITUTE(SUBSTITUTE(SUBSTITUTE(SUBSTITUTE(SUBSTITUTE(B12065,"S.L.",""),"SL",""),"S.A.",""),"SA","")," ",""),".",""),",",""))&amp;".com"</f>
        <v>malvarrocallepavia.com</v>
      </c>
      <c r="J12065" s="5" t="s">
        <v>51</v>
      </c>
      <c r="K12065" s="4" t="s">
        <v>42</v>
      </c>
    </row>
    <row r="12066">
      <c r="A12066" s="4">
        <v>12071.0</v>
      </c>
      <c r="B12066" s="5" t="s">
        <v>60503</v>
      </c>
      <c r="C12066" s="5" t="s">
        <v>60504</v>
      </c>
      <c r="D12066" s="6" t="s">
        <v>33506</v>
      </c>
      <c r="E12066" s="5" t="s">
        <v>15575</v>
      </c>
      <c r="F12066" s="5" t="s">
        <v>7797</v>
      </c>
      <c r="G12066" s="12" t="s">
        <v>23650</v>
      </c>
      <c r="H12066" s="7" t="s">
        <v>60505</v>
      </c>
      <c r="I12066" s="8" t="str">
        <f t="shared" si="192"/>
        <v>marbellalovelyhouse.com</v>
      </c>
      <c r="J12066" s="5" t="s">
        <v>42</v>
      </c>
      <c r="K12066" s="4" t="s">
        <v>42</v>
      </c>
    </row>
    <row r="12067">
      <c r="A12067" s="4">
        <v>11527.0</v>
      </c>
      <c r="B12067" s="5" t="s">
        <v>60506</v>
      </c>
      <c r="C12067" s="5" t="s">
        <v>60507</v>
      </c>
      <c r="D12067" s="6" t="s">
        <v>25462</v>
      </c>
      <c r="E12067" s="5" t="s">
        <v>25463</v>
      </c>
      <c r="F12067" s="5" t="s">
        <v>25438</v>
      </c>
      <c r="G12067" s="12" t="s">
        <v>23650</v>
      </c>
      <c r="H12067" s="7" t="s">
        <v>60508</v>
      </c>
      <c r="I12067" s="8" t="str">
        <f t="shared" si="192"/>
        <v>masblanc.com</v>
      </c>
      <c r="J12067" s="5" t="s">
        <v>108</v>
      </c>
      <c r="K12067" s="5" t="s">
        <v>308</v>
      </c>
    </row>
    <row r="12068">
      <c r="A12068" s="4">
        <v>11594.0</v>
      </c>
      <c r="B12068" s="5" t="s">
        <v>60509</v>
      </c>
      <c r="C12068" s="5" t="s">
        <v>60510</v>
      </c>
      <c r="D12068" s="6" t="s">
        <v>14570</v>
      </c>
      <c r="E12068" s="5" t="s">
        <v>60511</v>
      </c>
      <c r="F12068" s="5" t="s">
        <v>13460</v>
      </c>
      <c r="G12068" s="12" t="s">
        <v>23650</v>
      </c>
      <c r="H12068" s="28" t="s">
        <v>60512</v>
      </c>
      <c r="I12068" s="29" t="s">
        <v>60513</v>
      </c>
      <c r="J12068" s="5" t="s">
        <v>93</v>
      </c>
      <c r="K12068" s="5" t="s">
        <v>553</v>
      </c>
    </row>
    <row r="12069">
      <c r="A12069" s="4">
        <v>11625.0</v>
      </c>
      <c r="B12069" s="5" t="s">
        <v>60514</v>
      </c>
      <c r="C12069" s="5" t="s">
        <v>60515</v>
      </c>
      <c r="D12069" s="6" t="s">
        <v>60516</v>
      </c>
      <c r="E12069" s="5" t="s">
        <v>60517</v>
      </c>
      <c r="F12069" s="5" t="s">
        <v>13460</v>
      </c>
      <c r="G12069" s="12" t="s">
        <v>23650</v>
      </c>
      <c r="H12069" s="28" t="s">
        <v>60518</v>
      </c>
      <c r="I12069" s="29" t="s">
        <v>60519</v>
      </c>
      <c r="J12069" s="5" t="s">
        <v>42</v>
      </c>
      <c r="K12069" s="5" t="s">
        <v>553</v>
      </c>
    </row>
    <row r="12070">
      <c r="A12070" s="4">
        <v>11348.0</v>
      </c>
      <c r="B12070" s="5" t="s">
        <v>60520</v>
      </c>
      <c r="C12070" s="5" t="s">
        <v>60521</v>
      </c>
      <c r="D12070" s="6" t="s">
        <v>41911</v>
      </c>
      <c r="E12070" s="5" t="s">
        <v>29573</v>
      </c>
      <c r="F12070" s="5" t="s">
        <v>29573</v>
      </c>
      <c r="G12070" s="12" t="s">
        <v>23650</v>
      </c>
      <c r="H12070" s="5" t="s">
        <v>60522</v>
      </c>
      <c r="I12070" s="8" t="s">
        <v>60523</v>
      </c>
      <c r="J12070" s="5" t="s">
        <v>18</v>
      </c>
      <c r="K12070" s="4" t="s">
        <v>42</v>
      </c>
    </row>
    <row r="12071">
      <c r="A12071" s="4">
        <v>11713.0</v>
      </c>
      <c r="B12071" s="5" t="s">
        <v>60524</v>
      </c>
      <c r="C12071" s="5" t="s">
        <v>22114</v>
      </c>
      <c r="D12071" s="6" t="s">
        <v>20035</v>
      </c>
      <c r="E12071" s="5" t="s">
        <v>20036</v>
      </c>
      <c r="F12071" s="5" t="s">
        <v>15938</v>
      </c>
      <c r="G12071" s="12" t="s">
        <v>23650</v>
      </c>
      <c r="H12071" s="5" t="s">
        <v>60525</v>
      </c>
      <c r="I12071" s="8" t="s">
        <v>60526</v>
      </c>
      <c r="J12071" s="5" t="s">
        <v>18</v>
      </c>
      <c r="K12071" s="4" t="s">
        <v>42</v>
      </c>
    </row>
    <row r="12072">
      <c r="A12072" s="4">
        <v>11881.0</v>
      </c>
      <c r="B12072" s="5" t="s">
        <v>60527</v>
      </c>
      <c r="C12072" s="5" t="s">
        <v>60528</v>
      </c>
      <c r="D12072" s="6" t="s">
        <v>45921</v>
      </c>
      <c r="E12072" s="5" t="s">
        <v>45922</v>
      </c>
      <c r="F12072" s="5" t="s">
        <v>3120</v>
      </c>
      <c r="G12072" s="12" t="s">
        <v>23650</v>
      </c>
      <c r="H12072" s="7" t="s">
        <v>60529</v>
      </c>
      <c r="I12072" s="8" t="str">
        <f>LOWER(SUBSTITUTE(SUBSTITUTE(SUBSTITUTE(SUBSTITUTE(SUBSTITUTE(SUBSTITUTE(SUBSTITUTE(B12072,"S.L.",""),"SL",""),"S.A.",""),"SA","")," ",""),".",""),",",""))&amp;".com"</f>
        <v>merpiscineetsoleil.com</v>
      </c>
      <c r="J12072" s="5" t="s">
        <v>108</v>
      </c>
      <c r="K12072" s="4" t="s">
        <v>42</v>
      </c>
    </row>
    <row r="12073">
      <c r="A12073" s="4">
        <v>12247.0</v>
      </c>
      <c r="B12073" s="5" t="s">
        <v>60530</v>
      </c>
      <c r="C12073" s="5" t="s">
        <v>60531</v>
      </c>
      <c r="D12073" s="6" t="s">
        <v>31819</v>
      </c>
      <c r="E12073" s="5" t="s">
        <v>31820</v>
      </c>
      <c r="F12073" s="5" t="s">
        <v>26794</v>
      </c>
      <c r="G12073" s="12" t="s">
        <v>23650</v>
      </c>
      <c r="H12073" s="7" t="s">
        <v>60532</v>
      </c>
      <c r="I12073" s="8" t="s">
        <v>60533</v>
      </c>
      <c r="J12073" s="5" t="s">
        <v>108</v>
      </c>
      <c r="K12073" s="4" t="s">
        <v>42</v>
      </c>
    </row>
    <row r="12074">
      <c r="A12074" s="4">
        <v>11639.0</v>
      </c>
      <c r="B12074" s="5" t="s">
        <v>60534</v>
      </c>
      <c r="C12074" s="5" t="s">
        <v>60535</v>
      </c>
      <c r="D12074" s="6" t="s">
        <v>28317</v>
      </c>
      <c r="E12074" s="5" t="s">
        <v>437</v>
      </c>
      <c r="F12074" s="5" t="s">
        <v>437</v>
      </c>
      <c r="G12074" s="12" t="s">
        <v>23650</v>
      </c>
      <c r="H12074" s="7" t="s">
        <v>60536</v>
      </c>
      <c r="I12074" s="4" t="str">
        <f t="shared" ref="I12074:I12076" si="193">LOWER(SUBSTITUTE(SUBSTITUTE(SUBSTITUTE(SUBSTITUTE(SUBSTITUTE(SUBSTITUTE(SUBSTITUTE(B12074,"S.L.",""),"SL",""),"S.A.",""),"SA","")," ",""),".",""),",",""))&amp;".com"</f>
        <v>miradordeljazmín.com</v>
      </c>
      <c r="J12074" s="5" t="s">
        <v>42</v>
      </c>
      <c r="K12074" s="5" t="s">
        <v>152</v>
      </c>
    </row>
    <row r="12075">
      <c r="A12075" s="4">
        <v>11861.0</v>
      </c>
      <c r="B12075" s="5" t="s">
        <v>60537</v>
      </c>
      <c r="C12075" s="5" t="s">
        <v>60538</v>
      </c>
      <c r="D12075" s="6" t="s">
        <v>46058</v>
      </c>
      <c r="E12075" s="5" t="s">
        <v>46052</v>
      </c>
      <c r="F12075" s="5" t="s">
        <v>3120</v>
      </c>
      <c r="G12075" s="12" t="s">
        <v>23650</v>
      </c>
      <c r="H12075" s="7" t="s">
        <v>60539</v>
      </c>
      <c r="I12075" s="8" t="str">
        <f t="shared" si="193"/>
        <v>misioncosta.com</v>
      </c>
      <c r="J12075" s="5" t="s">
        <v>18</v>
      </c>
      <c r="K12075" s="4" t="s">
        <v>42</v>
      </c>
    </row>
    <row r="12076">
      <c r="A12076" s="4">
        <v>11643.0</v>
      </c>
      <c r="B12076" s="5" t="s">
        <v>60540</v>
      </c>
      <c r="C12076" s="5" t="s">
        <v>60541</v>
      </c>
      <c r="D12076" s="6" t="s">
        <v>28490</v>
      </c>
      <c r="E12076" s="5" t="s">
        <v>28491</v>
      </c>
      <c r="F12076" s="5" t="s">
        <v>437</v>
      </c>
      <c r="G12076" s="12" t="s">
        <v>23650</v>
      </c>
      <c r="H12076" s="7" t="s">
        <v>60542</v>
      </c>
      <c r="I12076" s="8" t="str">
        <f t="shared" si="193"/>
        <v>molinodelpaso.com</v>
      </c>
      <c r="J12076" s="5" t="s">
        <v>42</v>
      </c>
      <c r="K12076" s="5" t="s">
        <v>553</v>
      </c>
    </row>
    <row r="12077">
      <c r="A12077" s="4">
        <v>12256.0</v>
      </c>
      <c r="B12077" s="5" t="s">
        <v>60543</v>
      </c>
      <c r="C12077" s="5" t="s">
        <v>60544</v>
      </c>
      <c r="D12077" s="6" t="s">
        <v>56552</v>
      </c>
      <c r="E12077" s="5" t="s">
        <v>56553</v>
      </c>
      <c r="F12077" s="5" t="s">
        <v>26794</v>
      </c>
      <c r="G12077" s="12" t="s">
        <v>23650</v>
      </c>
      <c r="H12077" s="7" t="s">
        <v>60545</v>
      </c>
      <c r="I12077" s="8" t="s">
        <v>60546</v>
      </c>
      <c r="J12077" s="5" t="s">
        <v>42</v>
      </c>
      <c r="K12077" s="4" t="s">
        <v>42</v>
      </c>
    </row>
    <row r="12078">
      <c r="A12078" s="4">
        <v>12072.0</v>
      </c>
      <c r="B12078" s="5" t="s">
        <v>60547</v>
      </c>
      <c r="C12078" s="5" t="s">
        <v>60548</v>
      </c>
      <c r="D12078" s="6" t="s">
        <v>33530</v>
      </c>
      <c r="E12078" s="5" t="s">
        <v>15575</v>
      </c>
      <c r="F12078" s="5" t="s">
        <v>7797</v>
      </c>
      <c r="G12078" s="12" t="s">
        <v>23650</v>
      </c>
      <c r="H12078" s="7" t="s">
        <v>60549</v>
      </c>
      <c r="I12078" s="8" t="s">
        <v>60550</v>
      </c>
      <c r="J12078" s="5" t="s">
        <v>93</v>
      </c>
      <c r="K12078" s="4" t="s">
        <v>42</v>
      </c>
    </row>
    <row r="12079">
      <c r="A12079" s="4">
        <v>11071.0</v>
      </c>
      <c r="B12079" s="5" t="s">
        <v>60551</v>
      </c>
      <c r="C12079" s="5" t="s">
        <v>60552</v>
      </c>
      <c r="D12079" s="6" t="s">
        <v>60553</v>
      </c>
      <c r="E12079" s="5" t="s">
        <v>60554</v>
      </c>
      <c r="F12079" s="5" t="s">
        <v>7012</v>
      </c>
      <c r="G12079" s="12" t="s">
        <v>23650</v>
      </c>
      <c r="H12079" s="7" t="s">
        <v>60555</v>
      </c>
      <c r="I12079" s="8" t="str">
        <f>LOWER(SUBSTITUTE(SUBSTITUTE(SUBSTITUTE(SUBSTITUTE(SUBSTITUTE(SUBSTITUTE(SUBSTITUTE(B12079,"S.L.",""),"SL",""),"S.A.",""),"SA","")," ",""),".",""),",",""))&amp;".com"</f>
        <v>monferorural.com</v>
      </c>
      <c r="J12079" s="5" t="s">
        <v>42</v>
      </c>
      <c r="K12079" s="4" t="s">
        <v>42</v>
      </c>
    </row>
    <row r="12080">
      <c r="A12080" s="4">
        <v>11205.0</v>
      </c>
      <c r="B12080" s="5" t="s">
        <v>60556</v>
      </c>
      <c r="C12080" s="5" t="s">
        <v>60557</v>
      </c>
      <c r="D12080" s="6" t="s">
        <v>3162</v>
      </c>
      <c r="E12080" s="5" t="s">
        <v>3138</v>
      </c>
      <c r="F12080" s="5" t="s">
        <v>3068</v>
      </c>
      <c r="G12080" s="12" t="s">
        <v>23650</v>
      </c>
      <c r="H12080" s="5" t="s">
        <v>60558</v>
      </c>
      <c r="I12080" s="8" t="s">
        <v>60559</v>
      </c>
      <c r="J12080" s="5" t="s">
        <v>93</v>
      </c>
      <c r="K12080" s="5" t="s">
        <v>74</v>
      </c>
    </row>
    <row r="12081">
      <c r="A12081" s="4">
        <v>11606.0</v>
      </c>
      <c r="B12081" s="5" t="s">
        <v>60560</v>
      </c>
      <c r="C12081" s="5" t="s">
        <v>60561</v>
      </c>
      <c r="D12081" s="6" t="s">
        <v>14701</v>
      </c>
      <c r="E12081" s="5" t="s">
        <v>13460</v>
      </c>
      <c r="F12081" s="5" t="s">
        <v>13460</v>
      </c>
      <c r="G12081" s="12" t="s">
        <v>23650</v>
      </c>
      <c r="H12081" s="7" t="s">
        <v>60562</v>
      </c>
      <c r="I12081" s="4" t="str">
        <f t="shared" ref="I12081:I12087" si="194">LOWER(SUBSTITUTE(SUBSTITUTE(SUBSTITUTE(SUBSTITUTE(SUBSTITUTE(SUBSTITUTE(SUBSTITUTE(B12081,"S.L.",""),"SL",""),"S.A.",""),"SA","")," ",""),".",""),",",""))&amp;".com"</f>
        <v>montjuicbed&amp;breakfast.com</v>
      </c>
      <c r="J12081" s="5" t="s">
        <v>18</v>
      </c>
      <c r="K12081" s="5" t="s">
        <v>9528</v>
      </c>
    </row>
    <row r="12082">
      <c r="A12082" s="4">
        <v>11610.0</v>
      </c>
      <c r="B12082" s="5" t="s">
        <v>60563</v>
      </c>
      <c r="C12082" s="5" t="s">
        <v>60564</v>
      </c>
      <c r="D12082" s="6" t="s">
        <v>13473</v>
      </c>
      <c r="E12082" s="5" t="s">
        <v>13474</v>
      </c>
      <c r="F12082" s="5" t="s">
        <v>13460</v>
      </c>
      <c r="G12082" s="12" t="s">
        <v>23650</v>
      </c>
      <c r="H12082" s="7" t="s">
        <v>60565</v>
      </c>
      <c r="I12082" s="8" t="str">
        <f t="shared" si="194"/>
        <v>montserrat.com</v>
      </c>
      <c r="J12082" s="5" t="s">
        <v>367</v>
      </c>
      <c r="K12082" s="5" t="s">
        <v>1144</v>
      </c>
    </row>
    <row r="12083">
      <c r="A12083" s="4">
        <v>12169.0</v>
      </c>
      <c r="B12083" s="5" t="s">
        <v>60566</v>
      </c>
      <c r="C12083" s="5" t="s">
        <v>2381</v>
      </c>
      <c r="D12083" s="6" t="s">
        <v>2382</v>
      </c>
      <c r="E12083" s="5" t="s">
        <v>2383</v>
      </c>
      <c r="F12083" s="5" t="s">
        <v>1350</v>
      </c>
      <c r="G12083" s="12" t="s">
        <v>23650</v>
      </c>
      <c r="H12083" s="7" t="s">
        <v>60567</v>
      </c>
      <c r="I12083" s="8" t="str">
        <f t="shared" si="194"/>
        <v>mosteiro.com</v>
      </c>
      <c r="J12083" s="5" t="s">
        <v>42</v>
      </c>
      <c r="K12083" s="5" t="s">
        <v>170</v>
      </c>
    </row>
    <row r="12084">
      <c r="A12084" s="4">
        <v>12122.0</v>
      </c>
      <c r="B12084" s="5" t="s">
        <v>60568</v>
      </c>
      <c r="C12084" s="5" t="s">
        <v>60569</v>
      </c>
      <c r="D12084" s="6" t="s">
        <v>60570</v>
      </c>
      <c r="E12084" s="5" t="s">
        <v>60571</v>
      </c>
      <c r="F12084" s="5" t="s">
        <v>36876</v>
      </c>
      <c r="G12084" s="12" t="s">
        <v>23650</v>
      </c>
      <c r="H12084" s="7" t="s">
        <v>60572</v>
      </c>
      <c r="I12084" s="8" t="str">
        <f t="shared" si="194"/>
        <v>muskilda.com</v>
      </c>
      <c r="J12084" s="5" t="s">
        <v>42</v>
      </c>
      <c r="K12084" s="5" t="s">
        <v>679</v>
      </c>
    </row>
    <row r="12085">
      <c r="A12085" s="4">
        <v>12222.0</v>
      </c>
      <c r="B12085" s="5" t="s">
        <v>60573</v>
      </c>
      <c r="C12085" s="5" t="s">
        <v>60574</v>
      </c>
      <c r="D12085" s="6" t="s">
        <v>50602</v>
      </c>
      <c r="E12085" s="5" t="s">
        <v>50603</v>
      </c>
      <c r="F12085" s="5" t="s">
        <v>16051</v>
      </c>
      <c r="G12085" s="12" t="s">
        <v>23650</v>
      </c>
      <c r="H12085" s="7" t="s">
        <v>60575</v>
      </c>
      <c r="I12085" s="8" t="str">
        <f t="shared" si="194"/>
        <v>nagustinrooms.com</v>
      </c>
      <c r="J12085" s="5" t="s">
        <v>18</v>
      </c>
      <c r="K12085" s="5" t="s">
        <v>839</v>
      </c>
    </row>
    <row r="12086">
      <c r="A12086" s="4">
        <v>11518.0</v>
      </c>
      <c r="B12086" s="5" t="s">
        <v>60576</v>
      </c>
      <c r="C12086" s="5" t="s">
        <v>60577</v>
      </c>
      <c r="D12086" s="6" t="s">
        <v>60578</v>
      </c>
      <c r="E12086" s="5" t="s">
        <v>25513</v>
      </c>
      <c r="F12086" s="5" t="s">
        <v>25438</v>
      </c>
      <c r="G12086" s="12" t="s">
        <v>23650</v>
      </c>
      <c r="H12086" s="7" t="s">
        <v>60579</v>
      </c>
      <c r="I12086" s="8" t="str">
        <f t="shared" si="194"/>
        <v>natalmar.com</v>
      </c>
      <c r="J12086" s="5" t="s">
        <v>108</v>
      </c>
      <c r="K12086" s="5" t="s">
        <v>254</v>
      </c>
    </row>
    <row r="12087">
      <c r="A12087" s="4">
        <v>11995.0</v>
      </c>
      <c r="B12087" s="5" t="s">
        <v>60580</v>
      </c>
      <c r="C12087" s="5" t="s">
        <v>60581</v>
      </c>
      <c r="D12087" s="6" t="s">
        <v>60582</v>
      </c>
      <c r="E12087" s="5" t="s">
        <v>24249</v>
      </c>
      <c r="F12087" s="5" t="s">
        <v>24249</v>
      </c>
      <c r="G12087" s="12" t="s">
        <v>23650</v>
      </c>
      <c r="H12087" s="7" t="s">
        <v>60583</v>
      </c>
      <c r="I12087" s="8" t="str">
        <f t="shared" si="194"/>
        <v>navarra24.com</v>
      </c>
      <c r="J12087" s="5" t="s">
        <v>108</v>
      </c>
      <c r="K12087" s="4" t="s">
        <v>42</v>
      </c>
    </row>
    <row r="12088">
      <c r="A12088" s="4">
        <v>12148.0</v>
      </c>
      <c r="B12088" s="5" t="s">
        <v>60584</v>
      </c>
      <c r="C12088" s="5" t="s">
        <v>60585</v>
      </c>
      <c r="D12088" s="6" t="s">
        <v>2066</v>
      </c>
      <c r="E12088" s="5" t="s">
        <v>2060</v>
      </c>
      <c r="F12088" s="5" t="s">
        <v>1350</v>
      </c>
      <c r="G12088" s="12" t="s">
        <v>23650</v>
      </c>
      <c r="H12088" s="5" t="s">
        <v>60586</v>
      </c>
      <c r="I12088" s="8" t="s">
        <v>60587</v>
      </c>
      <c r="J12088" s="5" t="s">
        <v>42</v>
      </c>
      <c r="K12088" s="5" t="s">
        <v>233</v>
      </c>
    </row>
    <row r="12089">
      <c r="A12089" s="4">
        <v>11862.0</v>
      </c>
      <c r="B12089" s="5" t="s">
        <v>60588</v>
      </c>
      <c r="C12089" s="5" t="s">
        <v>60589</v>
      </c>
      <c r="D12089" s="6" t="s">
        <v>46058</v>
      </c>
      <c r="E12089" s="5" t="s">
        <v>46052</v>
      </c>
      <c r="F12089" s="5" t="s">
        <v>3120</v>
      </c>
      <c r="G12089" s="12" t="s">
        <v>23650</v>
      </c>
      <c r="H12089" s="7" t="s">
        <v>60590</v>
      </c>
      <c r="I12089" s="11" t="s">
        <v>60591</v>
      </c>
      <c r="J12089" s="5" t="s">
        <v>18</v>
      </c>
      <c r="K12089" s="4" t="s">
        <v>42</v>
      </c>
    </row>
    <row r="12090">
      <c r="A12090" s="4">
        <v>11996.0</v>
      </c>
      <c r="B12090" s="5" t="s">
        <v>60592</v>
      </c>
      <c r="C12090" s="5" t="s">
        <v>60593</v>
      </c>
      <c r="D12090" s="6" t="s">
        <v>54724</v>
      </c>
      <c r="E12090" s="5" t="s">
        <v>24249</v>
      </c>
      <c r="F12090" s="5" t="s">
        <v>24249</v>
      </c>
      <c r="G12090" s="12" t="s">
        <v>23650</v>
      </c>
      <c r="H12090" s="7" t="s">
        <v>60594</v>
      </c>
      <c r="I12090" s="8" t="str">
        <f>LOWER(SUBSTITUTE(SUBSTITUTE(SUBSTITUTE(SUBSTITUTE(SUBSTITUTE(SUBSTITUTE(SUBSTITUTE(B12090,"S.L.",""),"SL",""),"S.A.",""),"SA","")," ",""),".",""),",",""))&amp;".com"</f>
        <v>oceany.com</v>
      </c>
      <c r="J12090" s="5" t="s">
        <v>93</v>
      </c>
      <c r="K12090" s="4" t="s">
        <v>42</v>
      </c>
    </row>
    <row r="12091">
      <c r="A12091" s="4">
        <v>11556.0</v>
      </c>
      <c r="B12091" s="5" t="s">
        <v>60595</v>
      </c>
      <c r="C12091" s="5" t="s">
        <v>60596</v>
      </c>
      <c r="D12091" s="6" t="s">
        <v>29714</v>
      </c>
      <c r="E12091" s="5" t="s">
        <v>29715</v>
      </c>
      <c r="F12091" s="5" t="s">
        <v>29647</v>
      </c>
      <c r="G12091" s="12" t="s">
        <v>23650</v>
      </c>
      <c r="H12091" s="5" t="s">
        <v>60597</v>
      </c>
      <c r="I12091" s="8" t="s">
        <v>60598</v>
      </c>
      <c r="J12091" s="5" t="s">
        <v>51</v>
      </c>
      <c r="K12091" s="5" t="s">
        <v>233</v>
      </c>
    </row>
    <row r="12092">
      <c r="A12092" s="4">
        <v>11950.0</v>
      </c>
      <c r="B12092" s="5" t="s">
        <v>60599</v>
      </c>
      <c r="C12092" s="5" t="s">
        <v>60600</v>
      </c>
      <c r="D12092" s="6" t="s">
        <v>60601</v>
      </c>
      <c r="E12092" s="5" t="s">
        <v>60602</v>
      </c>
      <c r="F12092" s="5" t="s">
        <v>6383</v>
      </c>
      <c r="G12092" s="12" t="s">
        <v>23650</v>
      </c>
      <c r="H12092" s="5" t="s">
        <v>60603</v>
      </c>
      <c r="I12092" s="8" t="s">
        <v>60604</v>
      </c>
      <c r="J12092" s="5" t="s">
        <v>51</v>
      </c>
      <c r="K12092" s="4" t="s">
        <v>42</v>
      </c>
    </row>
    <row r="12093">
      <c r="A12093" s="4">
        <v>11644.0</v>
      </c>
      <c r="B12093" s="5" t="s">
        <v>60605</v>
      </c>
      <c r="C12093" s="5" t="s">
        <v>60606</v>
      </c>
      <c r="D12093" s="6" t="s">
        <v>60607</v>
      </c>
      <c r="E12093" s="5" t="s">
        <v>60608</v>
      </c>
      <c r="F12093" s="5" t="s">
        <v>437</v>
      </c>
      <c r="G12093" s="12" t="s">
        <v>23650</v>
      </c>
      <c r="H12093" s="7" t="s">
        <v>60609</v>
      </c>
      <c r="I12093" s="8" t="str">
        <f>LOWER(SUBSTITUTE(SUBSTITUTE(SUBSTITUTE(SUBSTITUTE(SUBSTITUTE(SUBSTITUTE(SUBSTITUTE(B12093,"S.L.",""),"SL",""),"S.A.",""),"SA","")," ",""),".",""),",",""))&amp;".com"</f>
        <v>patiodelugros.com</v>
      </c>
      <c r="J12093" s="5" t="s">
        <v>108</v>
      </c>
      <c r="K12093" s="5" t="s">
        <v>679</v>
      </c>
    </row>
    <row r="12094">
      <c r="A12094" s="4">
        <v>12166.0</v>
      </c>
      <c r="B12094" s="5" t="s">
        <v>60610</v>
      </c>
      <c r="C12094" s="5" t="s">
        <v>60611</v>
      </c>
      <c r="D12094" s="6" t="s">
        <v>1524</v>
      </c>
      <c r="E12094" s="5" t="s">
        <v>1525</v>
      </c>
      <c r="F12094" s="5" t="s">
        <v>1350</v>
      </c>
      <c r="G12094" s="12" t="s">
        <v>23650</v>
      </c>
      <c r="H12094" s="5" t="s">
        <v>60612</v>
      </c>
      <c r="I12094" s="8" t="s">
        <v>60613</v>
      </c>
      <c r="J12094" s="5" t="s">
        <v>108</v>
      </c>
      <c r="K12094" s="5" t="s">
        <v>160</v>
      </c>
    </row>
    <row r="12095">
      <c r="A12095" s="4">
        <v>11119.0</v>
      </c>
      <c r="B12095" s="5" t="s">
        <v>60614</v>
      </c>
      <c r="C12095" s="5" t="s">
        <v>60615</v>
      </c>
      <c r="D12095" s="6" t="s">
        <v>59667</v>
      </c>
      <c r="E12095" s="5" t="s">
        <v>23872</v>
      </c>
      <c r="F12095" s="5" t="s">
        <v>22149</v>
      </c>
      <c r="G12095" s="12" t="s">
        <v>23650</v>
      </c>
      <c r="H12095" s="7" t="s">
        <v>60616</v>
      </c>
      <c r="I12095" s="4" t="str">
        <f t="shared" ref="I12095:I12101" si="195">LOWER(SUBSTITUTE(SUBSTITUTE(SUBSTITUTE(SUBSTITUTE(SUBSTITUTE(SUBSTITUTE(SUBSTITUTE(B12095,"S.L.",""),"SL",""),"S.A.",""),"SA","")," ",""),".",""),",",""))&amp;".com"</f>
        <v>pensióngeneralespartero.com</v>
      </c>
      <c r="J12095" s="5" t="s">
        <v>108</v>
      </c>
      <c r="K12095" s="5" t="s">
        <v>839</v>
      </c>
    </row>
    <row r="12096">
      <c r="A12096" s="4">
        <v>11577.0</v>
      </c>
      <c r="B12096" s="5" t="s">
        <v>60617</v>
      </c>
      <c r="C12096" s="5" t="s">
        <v>60618</v>
      </c>
      <c r="D12096" s="6" t="s">
        <v>23254</v>
      </c>
      <c r="E12096" s="5" t="s">
        <v>23255</v>
      </c>
      <c r="F12096" s="5" t="s">
        <v>22156</v>
      </c>
      <c r="G12096" s="12" t="s">
        <v>23650</v>
      </c>
      <c r="H12096" s="7" t="s">
        <v>60619</v>
      </c>
      <c r="I12096" s="4" t="str">
        <f t="shared" si="195"/>
        <v>pensiónntatere.com</v>
      </c>
      <c r="J12096" s="5" t="s">
        <v>108</v>
      </c>
      <c r="K12096" s="4" t="s">
        <v>42</v>
      </c>
    </row>
    <row r="12097">
      <c r="A12097" s="4">
        <v>11073.0</v>
      </c>
      <c r="B12097" s="5" t="s">
        <v>60620</v>
      </c>
      <c r="C12097" s="5" t="s">
        <v>60621</v>
      </c>
      <c r="D12097" s="6" t="s">
        <v>60622</v>
      </c>
      <c r="E12097" s="5" t="s">
        <v>7110</v>
      </c>
      <c r="F12097" s="5" t="s">
        <v>7012</v>
      </c>
      <c r="G12097" s="12" t="s">
        <v>23650</v>
      </c>
      <c r="H12097" s="7" t="s">
        <v>60623</v>
      </c>
      <c r="I12097" s="8" t="str">
        <f t="shared" si="195"/>
        <v>pensionperez.com</v>
      </c>
      <c r="J12097" s="5" t="s">
        <v>463</v>
      </c>
      <c r="K12097" s="5" t="s">
        <v>1014</v>
      </c>
    </row>
    <row r="12098">
      <c r="A12098" s="4">
        <v>11871.0</v>
      </c>
      <c r="B12098" s="5" t="s">
        <v>60624</v>
      </c>
      <c r="C12098" s="5" t="s">
        <v>60625</v>
      </c>
      <c r="D12098" s="6" t="s">
        <v>45936</v>
      </c>
      <c r="E12098" s="5" t="s">
        <v>3119</v>
      </c>
      <c r="F12098" s="5" t="s">
        <v>3120</v>
      </c>
      <c r="G12098" s="12" t="s">
        <v>23650</v>
      </c>
      <c r="H12098" s="7" t="s">
        <v>60626</v>
      </c>
      <c r="I12098" s="8" t="str">
        <f t="shared" si="195"/>
        <v>pensionrodriguez.com</v>
      </c>
      <c r="J12098" s="5" t="s">
        <v>108</v>
      </c>
      <c r="K12098" s="4" t="s">
        <v>42</v>
      </c>
    </row>
    <row r="12099">
      <c r="A12099" s="4">
        <v>11512.0</v>
      </c>
      <c r="B12099" s="5" t="s">
        <v>60627</v>
      </c>
      <c r="C12099" s="5" t="s">
        <v>60628</v>
      </c>
      <c r="D12099" s="6" t="s">
        <v>58964</v>
      </c>
      <c r="E12099" s="5" t="s">
        <v>58965</v>
      </c>
      <c r="F12099" s="5" t="s">
        <v>39946</v>
      </c>
      <c r="G12099" s="12" t="s">
        <v>23650</v>
      </c>
      <c r="H12099" s="7" t="s">
        <v>60629</v>
      </c>
      <c r="I12099" s="8" t="str">
        <f t="shared" si="195"/>
        <v>perezjaracb.com</v>
      </c>
      <c r="J12099" s="5" t="s">
        <v>42</v>
      </c>
      <c r="K12099" s="4" t="s">
        <v>42</v>
      </c>
    </row>
    <row r="12100">
      <c r="A12100" s="4">
        <v>11779.0</v>
      </c>
      <c r="B12100" s="5" t="s">
        <v>60630</v>
      </c>
      <c r="C12100" s="5" t="s">
        <v>60631</v>
      </c>
      <c r="D12100" s="6" t="s">
        <v>15984</v>
      </c>
      <c r="E12100" s="5" t="s">
        <v>15985</v>
      </c>
      <c r="F12100" s="5" t="s">
        <v>15938</v>
      </c>
      <c r="G12100" s="12" t="s">
        <v>23650</v>
      </c>
      <c r="H12100" s="7" t="s">
        <v>60632</v>
      </c>
      <c r="I12100" s="8" t="str">
        <f t="shared" si="195"/>
        <v>perlasevenapartmentsandrooms.com</v>
      </c>
      <c r="J12100" s="5" t="s">
        <v>108</v>
      </c>
      <c r="K12100" s="4" t="s">
        <v>42</v>
      </c>
    </row>
    <row r="12101">
      <c r="A12101" s="4">
        <v>12245.0</v>
      </c>
      <c r="B12101" s="5" t="s">
        <v>60633</v>
      </c>
      <c r="C12101" s="5" t="s">
        <v>60634</v>
      </c>
      <c r="D12101" s="6" t="s">
        <v>60635</v>
      </c>
      <c r="E12101" s="5" t="s">
        <v>60636</v>
      </c>
      <c r="F12101" s="5" t="s">
        <v>52121</v>
      </c>
      <c r="G12101" s="12" t="s">
        <v>23650</v>
      </c>
      <c r="H12101" s="7" t="s">
        <v>60637</v>
      </c>
      <c r="I12101" s="8" t="str">
        <f t="shared" si="195"/>
        <v>pilarvillacastin.com</v>
      </c>
      <c r="J12101" s="5" t="s">
        <v>42</v>
      </c>
      <c r="K12101" s="5" t="s">
        <v>294</v>
      </c>
    </row>
    <row r="12102">
      <c r="A12102" s="4">
        <v>11872.0</v>
      </c>
      <c r="B12102" s="5" t="s">
        <v>60638</v>
      </c>
      <c r="C12102" s="5" t="s">
        <v>60639</v>
      </c>
      <c r="D12102" s="6" t="s">
        <v>47400</v>
      </c>
      <c r="E12102" s="5" t="s">
        <v>3119</v>
      </c>
      <c r="F12102" s="5" t="s">
        <v>3120</v>
      </c>
      <c r="G12102" s="12" t="s">
        <v>23650</v>
      </c>
      <c r="H12102" s="7" t="s">
        <v>60640</v>
      </c>
      <c r="I12102" s="4" t="s">
        <v>60641</v>
      </c>
      <c r="J12102" s="5" t="s">
        <v>108</v>
      </c>
      <c r="K12102" s="4" t="s">
        <v>42</v>
      </c>
    </row>
    <row r="12103">
      <c r="A12103" s="4">
        <v>12156.0</v>
      </c>
      <c r="B12103" s="5" t="s">
        <v>60642</v>
      </c>
      <c r="C12103" s="5" t="s">
        <v>3045</v>
      </c>
      <c r="D12103" s="6" t="s">
        <v>3046</v>
      </c>
      <c r="E12103" s="5" t="s">
        <v>1350</v>
      </c>
      <c r="F12103" s="5" t="s">
        <v>1350</v>
      </c>
      <c r="G12103" s="12" t="s">
        <v>23650</v>
      </c>
      <c r="H12103" s="7" t="s">
        <v>60643</v>
      </c>
      <c r="I12103" s="8" t="str">
        <f t="shared" ref="I12103:I12104" si="196">LOWER(SUBSTITUTE(SUBSTITUTE(SUBSTITUTE(SUBSTITUTE(SUBSTITUTE(SUBSTITUTE(SUBSTITUTE(B12103,"S.L.",""),"SL",""),"S.A.",""),"SA","")," ",""),".",""),",",""))&amp;".com"</f>
        <v>pontevedraconforthotel.com</v>
      </c>
      <c r="J12103" s="5" t="s">
        <v>42</v>
      </c>
      <c r="K12103" s="5" t="s">
        <v>782</v>
      </c>
    </row>
    <row r="12104">
      <c r="A12104" s="4">
        <v>12208.0</v>
      </c>
      <c r="B12104" s="5" t="s">
        <v>60644</v>
      </c>
      <c r="C12104" s="5" t="s">
        <v>60645</v>
      </c>
      <c r="D12104" s="6" t="s">
        <v>42747</v>
      </c>
      <c r="E12104" s="5" t="s">
        <v>42748</v>
      </c>
      <c r="F12104" s="5" t="s">
        <v>16051</v>
      </c>
      <c r="G12104" s="12" t="s">
        <v>23650</v>
      </c>
      <c r="H12104" s="7" t="s">
        <v>60646</v>
      </c>
      <c r="I12104" s="4" t="str">
        <f t="shared" si="196"/>
        <v>poolviewandnexttothebeach!verycentral.com</v>
      </c>
      <c r="J12104" s="5" t="s">
        <v>42</v>
      </c>
      <c r="K12104" s="4" t="s">
        <v>42</v>
      </c>
    </row>
    <row r="12105">
      <c r="A12105" s="4">
        <v>11492.0</v>
      </c>
      <c r="B12105" s="5" t="s">
        <v>60647</v>
      </c>
      <c r="C12105" s="5" t="s">
        <v>60648</v>
      </c>
      <c r="D12105" s="6" t="s">
        <v>40635</v>
      </c>
      <c r="E12105" s="5" t="s">
        <v>40636</v>
      </c>
      <c r="F12105" s="5" t="s">
        <v>39946</v>
      </c>
      <c r="G12105" s="12" t="s">
        <v>23650</v>
      </c>
      <c r="H12105" s="7" t="s">
        <v>60649</v>
      </c>
      <c r="I12105" s="8" t="s">
        <v>60650</v>
      </c>
      <c r="J12105" s="5" t="s">
        <v>108</v>
      </c>
      <c r="K12105" s="5" t="s">
        <v>115</v>
      </c>
    </row>
    <row r="12106">
      <c r="A12106" s="4">
        <v>12356.0</v>
      </c>
      <c r="B12106" s="5" t="s">
        <v>25203</v>
      </c>
      <c r="C12106" s="5" t="s">
        <v>60651</v>
      </c>
      <c r="D12106" s="6" t="s">
        <v>27116</v>
      </c>
      <c r="E12106" s="5" t="s">
        <v>27117</v>
      </c>
      <c r="F12106" s="5" t="s">
        <v>9123</v>
      </c>
      <c r="G12106" s="12" t="s">
        <v>23650</v>
      </c>
      <c r="H12106" s="7" t="s">
        <v>60652</v>
      </c>
      <c r="I12106" s="8" t="s">
        <v>60653</v>
      </c>
      <c r="J12106" s="5" t="s">
        <v>108</v>
      </c>
      <c r="K12106" s="5" t="s">
        <v>4672</v>
      </c>
    </row>
    <row r="12107">
      <c r="A12107" s="4">
        <v>11244.0</v>
      </c>
      <c r="B12107" s="5" t="s">
        <v>60654</v>
      </c>
      <c r="C12107" s="5" t="s">
        <v>60655</v>
      </c>
      <c r="D12107" s="6" t="s">
        <v>3888</v>
      </c>
      <c r="E12107" s="5" t="s">
        <v>3889</v>
      </c>
      <c r="F12107" s="5" t="s">
        <v>3068</v>
      </c>
      <c r="G12107" s="12" t="s">
        <v>23650</v>
      </c>
      <c r="H12107" s="7" t="s">
        <v>60656</v>
      </c>
      <c r="I12107" s="8" t="str">
        <f t="shared" ref="I12107:I12108" si="197">LOWER(SUBSTITUTE(SUBSTITUTE(SUBSTITUTE(SUBSTITUTE(SUBSTITUTE(SUBSTITUTE(SUBSTITUTE(B12107,"S.L.",""),"SL",""),"S.A.",""),"SA","")," ",""),".",""),",",""))&amp;".com"</f>
        <v>reinaadosinda.com</v>
      </c>
      <c r="J12107" s="5" t="s">
        <v>42</v>
      </c>
      <c r="K12107" s="4" t="s">
        <v>42</v>
      </c>
    </row>
    <row r="12108">
      <c r="A12108" s="4">
        <v>12167.0</v>
      </c>
      <c r="B12108" s="5" t="s">
        <v>60657</v>
      </c>
      <c r="C12108" s="5" t="s">
        <v>60658</v>
      </c>
      <c r="D12108" s="6" t="s">
        <v>1580</v>
      </c>
      <c r="E12108" s="5" t="s">
        <v>1525</v>
      </c>
      <c r="F12108" s="5" t="s">
        <v>1350</v>
      </c>
      <c r="G12108" s="12" t="s">
        <v>23650</v>
      </c>
      <c r="H12108" s="7" t="s">
        <v>60659</v>
      </c>
      <c r="I12108" s="8" t="str">
        <f t="shared" si="197"/>
        <v>riasbaixas.com</v>
      </c>
      <c r="J12108" s="5" t="s">
        <v>42</v>
      </c>
      <c r="K12108" s="5" t="s">
        <v>294</v>
      </c>
    </row>
    <row r="12109">
      <c r="A12109" s="4">
        <v>12281.0</v>
      </c>
      <c r="B12109" s="5" t="s">
        <v>60660</v>
      </c>
      <c r="C12109" s="5" t="s">
        <v>60661</v>
      </c>
      <c r="D12109" s="6" t="s">
        <v>60662</v>
      </c>
      <c r="E12109" s="5" t="s">
        <v>60663</v>
      </c>
      <c r="F12109" s="5" t="s">
        <v>10879</v>
      </c>
      <c r="G12109" s="12" t="s">
        <v>23650</v>
      </c>
      <c r="H12109" s="7" t="s">
        <v>60664</v>
      </c>
      <c r="I12109" s="8" t="s">
        <v>60665</v>
      </c>
      <c r="J12109" s="5" t="s">
        <v>108</v>
      </c>
      <c r="K12109" s="5" t="s">
        <v>260</v>
      </c>
    </row>
    <row r="12110">
      <c r="A12110" s="4">
        <v>12006.0</v>
      </c>
      <c r="B12110" s="5" t="s">
        <v>60666</v>
      </c>
      <c r="C12110" s="5" t="s">
        <v>60667</v>
      </c>
      <c r="D12110" s="6" t="s">
        <v>53465</v>
      </c>
      <c r="E12110" s="5" t="s">
        <v>53466</v>
      </c>
      <c r="F12110" s="5" t="s">
        <v>24249</v>
      </c>
      <c r="G12110" s="12" t="s">
        <v>23650</v>
      </c>
      <c r="H12110" s="7" t="s">
        <v>60668</v>
      </c>
      <c r="I12110" s="8" t="str">
        <f t="shared" ref="I12110:I12115" si="198">LOWER(SUBSTITUTE(SUBSTITUTE(SUBSTITUTE(SUBSTITUTE(SUBSTITUTE(SUBSTITUTE(SUBSTITUTE(B12110,"S.L.",""),"SL",""),"S.A.",""),"SA","")," ",""),".",""),",",""))&amp;".com"</f>
        <v>riodevainversiones.com</v>
      </c>
      <c r="J12110" s="5" t="s">
        <v>18</v>
      </c>
      <c r="K12110" s="4" t="s">
        <v>42</v>
      </c>
    </row>
    <row r="12111">
      <c r="A12111" s="4">
        <v>12038.0</v>
      </c>
      <c r="B12111" s="5" t="s">
        <v>60669</v>
      </c>
      <c r="C12111" s="5" t="s">
        <v>60670</v>
      </c>
      <c r="D12111" s="6" t="s">
        <v>33499</v>
      </c>
      <c r="E12111" s="5" t="s">
        <v>33500</v>
      </c>
      <c r="F12111" s="5" t="s">
        <v>7797</v>
      </c>
      <c r="G12111" s="12" t="s">
        <v>23650</v>
      </c>
      <c r="H12111" s="7" t="s">
        <v>60671</v>
      </c>
      <c r="I12111" s="8" t="str">
        <f t="shared" si="198"/>
        <v>riomanilva.com</v>
      </c>
      <c r="J12111" s="5" t="s">
        <v>42</v>
      </c>
      <c r="K12111" s="4" t="s">
        <v>42</v>
      </c>
    </row>
    <row r="12112">
      <c r="A12112" s="4">
        <v>12386.0</v>
      </c>
      <c r="B12112" s="5" t="s">
        <v>60672</v>
      </c>
      <c r="C12112" s="5" t="s">
        <v>60673</v>
      </c>
      <c r="D12112" s="6" t="s">
        <v>8353</v>
      </c>
      <c r="E12112" s="5" t="s">
        <v>8336</v>
      </c>
      <c r="F12112" s="5" t="s">
        <v>8245</v>
      </c>
      <c r="G12112" s="6" t="s">
        <v>23650</v>
      </c>
      <c r="H12112" s="7" t="s">
        <v>60674</v>
      </c>
      <c r="I12112" s="8" t="str">
        <f t="shared" si="198"/>
        <v>rochi.com</v>
      </c>
      <c r="J12112" s="5" t="s">
        <v>93</v>
      </c>
      <c r="K12112" s="5" t="s">
        <v>553</v>
      </c>
    </row>
    <row r="12113">
      <c r="A12113" s="4">
        <v>11640.0</v>
      </c>
      <c r="B12113" s="5" t="s">
        <v>60675</v>
      </c>
      <c r="C12113" s="5" t="s">
        <v>60676</v>
      </c>
      <c r="D12113" s="6" t="s">
        <v>28752</v>
      </c>
      <c r="E12113" s="5" t="s">
        <v>437</v>
      </c>
      <c r="F12113" s="5" t="s">
        <v>437</v>
      </c>
      <c r="G12113" s="12" t="s">
        <v>23650</v>
      </c>
      <c r="H12113" s="7" t="s">
        <v>60677</v>
      </c>
      <c r="I12113" s="8" t="str">
        <f t="shared" si="198"/>
        <v>rockandsuitesgranada.com</v>
      </c>
      <c r="J12113" s="5" t="s">
        <v>18</v>
      </c>
      <c r="K12113" s="4" t="s">
        <v>42</v>
      </c>
    </row>
    <row r="12114">
      <c r="A12114" s="4">
        <v>12073.0</v>
      </c>
      <c r="B12114" s="5" t="s">
        <v>60678</v>
      </c>
      <c r="C12114" s="5" t="s">
        <v>60679</v>
      </c>
      <c r="D12114" s="6" t="s">
        <v>33530</v>
      </c>
      <c r="E12114" s="5" t="s">
        <v>15575</v>
      </c>
      <c r="F12114" s="5" t="s">
        <v>7797</v>
      </c>
      <c r="G12114" s="12" t="s">
        <v>23650</v>
      </c>
      <c r="H12114" s="7" t="s">
        <v>60680</v>
      </c>
      <c r="I12114" s="8" t="str">
        <f t="shared" si="198"/>
        <v>rotaryestudio-puertobanus.com</v>
      </c>
      <c r="J12114" s="5" t="s">
        <v>463</v>
      </c>
      <c r="K12114" s="4" t="s">
        <v>42</v>
      </c>
    </row>
    <row r="12115">
      <c r="A12115" s="4">
        <v>12044.0</v>
      </c>
      <c r="B12115" s="5" t="s">
        <v>60681</v>
      </c>
      <c r="C12115" s="5" t="s">
        <v>60682</v>
      </c>
      <c r="D12115" s="6" t="s">
        <v>33618</v>
      </c>
      <c r="E12115" s="5" t="s">
        <v>33537</v>
      </c>
      <c r="F12115" s="5" t="s">
        <v>7797</v>
      </c>
      <c r="G12115" s="12" t="s">
        <v>23650</v>
      </c>
      <c r="H12115" s="7" t="s">
        <v>60683</v>
      </c>
      <c r="I12115" s="8" t="str">
        <f t="shared" si="198"/>
        <v>royalsuitesestepona.com</v>
      </c>
      <c r="J12115" s="5" t="s">
        <v>108</v>
      </c>
      <c r="K12115" s="4" t="s">
        <v>42</v>
      </c>
    </row>
    <row r="12116">
      <c r="A12116" s="4">
        <v>11810.0</v>
      </c>
      <c r="B12116" s="5" t="s">
        <v>60684</v>
      </c>
      <c r="C12116" s="5" t="s">
        <v>60685</v>
      </c>
      <c r="D12116" s="6" t="s">
        <v>16759</v>
      </c>
      <c r="E12116" s="5" t="s">
        <v>15950</v>
      </c>
      <c r="F12116" s="5" t="s">
        <v>15938</v>
      </c>
      <c r="G12116" s="12" t="s">
        <v>23650</v>
      </c>
      <c r="H12116" s="5" t="s">
        <v>60686</v>
      </c>
      <c r="I12116" s="8" t="s">
        <v>60687</v>
      </c>
      <c r="J12116" s="5" t="s">
        <v>42</v>
      </c>
      <c r="K12116" s="4" t="s">
        <v>42</v>
      </c>
    </row>
    <row r="12117">
      <c r="A12117" s="4">
        <v>11997.0</v>
      </c>
      <c r="B12117" s="5" t="s">
        <v>60688</v>
      </c>
      <c r="C12117" s="5" t="s">
        <v>60689</v>
      </c>
      <c r="D12117" s="6" t="s">
        <v>24248</v>
      </c>
      <c r="E12117" s="5" t="s">
        <v>24249</v>
      </c>
      <c r="F12117" s="5" t="s">
        <v>24249</v>
      </c>
      <c r="G12117" s="12" t="s">
        <v>23650</v>
      </c>
      <c r="H12117" s="7" t="s">
        <v>60690</v>
      </c>
      <c r="I12117" s="8" t="str">
        <f>LOWER(SUBSTITUTE(SUBSTITUTE(SUBSTITUTE(SUBSTITUTE(SUBSTITUTE(SUBSTITUTE(SUBSTITUTE(B12117,"S.L.",""),"SL",""),"S.A.",""),"SA","")," ",""),".",""),",",""))&amp;".com"</f>
        <v>scientificrevolution.com</v>
      </c>
      <c r="J12117" s="5" t="s">
        <v>42</v>
      </c>
      <c r="K12117" s="4" t="s">
        <v>42</v>
      </c>
    </row>
    <row r="12118">
      <c r="A12118" s="4">
        <v>12335.0</v>
      </c>
      <c r="B12118" s="5" t="s">
        <v>60691</v>
      </c>
      <c r="C12118" s="5" t="s">
        <v>60692</v>
      </c>
      <c r="D12118" s="6" t="s">
        <v>9073</v>
      </c>
      <c r="E12118" s="5" t="s">
        <v>9074</v>
      </c>
      <c r="F12118" s="5" t="s">
        <v>8926</v>
      </c>
      <c r="G12118" s="12" t="s">
        <v>23650</v>
      </c>
      <c r="H12118" s="7" t="s">
        <v>60693</v>
      </c>
      <c r="I12118" s="8" t="s">
        <v>60694</v>
      </c>
      <c r="J12118" s="5" t="s">
        <v>42</v>
      </c>
      <c r="K12118" s="5" t="s">
        <v>260</v>
      </c>
    </row>
    <row r="12119">
      <c r="A12119" s="4">
        <v>11066.0</v>
      </c>
      <c r="B12119" s="5" t="s">
        <v>60695</v>
      </c>
      <c r="C12119" s="5" t="s">
        <v>60696</v>
      </c>
      <c r="D12119" s="6" t="s">
        <v>7333</v>
      </c>
      <c r="E12119" s="5" t="s">
        <v>7327</v>
      </c>
      <c r="F12119" s="5" t="s">
        <v>7012</v>
      </c>
      <c r="G12119" s="12" t="s">
        <v>23650</v>
      </c>
      <c r="H12119" s="5" t="s">
        <v>60697</v>
      </c>
      <c r="I12119" s="9" t="s">
        <v>60698</v>
      </c>
      <c r="J12119" s="5" t="s">
        <v>18</v>
      </c>
      <c r="K12119" s="4" t="s">
        <v>42</v>
      </c>
    </row>
    <row r="12120">
      <c r="A12120" s="4">
        <v>12229.0</v>
      </c>
      <c r="B12120" s="5" t="s">
        <v>60699</v>
      </c>
      <c r="C12120" s="5" t="s">
        <v>60700</v>
      </c>
      <c r="D12120" s="6" t="s">
        <v>60701</v>
      </c>
      <c r="E12120" s="5" t="s">
        <v>50519</v>
      </c>
      <c r="F12120" s="5" t="s">
        <v>16051</v>
      </c>
      <c r="G12120" s="12" t="s">
        <v>23650</v>
      </c>
      <c r="H12120" s="5" t="s">
        <v>60702</v>
      </c>
      <c r="I12120" s="8" t="s">
        <v>60703</v>
      </c>
      <c r="J12120" s="5" t="s">
        <v>42</v>
      </c>
      <c r="K12120" s="5" t="s">
        <v>921</v>
      </c>
    </row>
    <row r="12121">
      <c r="A12121" s="4">
        <v>11632.0</v>
      </c>
      <c r="B12121" s="5" t="s">
        <v>60704</v>
      </c>
      <c r="C12121" s="5" t="s">
        <v>60705</v>
      </c>
      <c r="D12121" s="6" t="s">
        <v>60706</v>
      </c>
      <c r="E12121" s="5" t="s">
        <v>60707</v>
      </c>
      <c r="F12121" s="5" t="s">
        <v>437</v>
      </c>
      <c r="G12121" s="12" t="s">
        <v>23650</v>
      </c>
      <c r="H12121" s="7" t="s">
        <v>60708</v>
      </c>
      <c r="I12121" s="4" t="str">
        <f>LOWER(SUBSTITUTE(SUBSTITUTE(SUBSTITUTE(SUBSTITUTE(SUBSTITUTE(SUBSTITUTE(SUBSTITUTE(B12121,"S.L.",""),"SL",""),"S.A.",""),"SA","")," ",""),".",""),",",""))&amp;".com"</f>
        <v>señorioderias.com</v>
      </c>
      <c r="J12121" s="5" t="s">
        <v>42</v>
      </c>
      <c r="K12121" s="5" t="s">
        <v>1685</v>
      </c>
    </row>
    <row r="12122">
      <c r="A12122" s="4">
        <v>11471.0</v>
      </c>
      <c r="B12122" s="5" t="s">
        <v>60709</v>
      </c>
      <c r="C12122" s="5" t="s">
        <v>60710</v>
      </c>
      <c r="D12122" s="6" t="s">
        <v>31528</v>
      </c>
      <c r="E12122" s="5" t="s">
        <v>31529</v>
      </c>
      <c r="F12122" s="5" t="s">
        <v>30226</v>
      </c>
      <c r="G12122" s="12" t="s">
        <v>23650</v>
      </c>
      <c r="H12122" s="5" t="s">
        <v>60711</v>
      </c>
      <c r="I12122" s="8" t="s">
        <v>60712</v>
      </c>
      <c r="J12122" s="5" t="s">
        <v>108</v>
      </c>
      <c r="K12122" s="5" t="s">
        <v>152</v>
      </c>
    </row>
    <row r="12123">
      <c r="A12123" s="4">
        <v>11133.0</v>
      </c>
      <c r="B12123" s="5" t="s">
        <v>60713</v>
      </c>
      <c r="C12123" s="5" t="s">
        <v>60714</v>
      </c>
      <c r="D12123" s="6" t="s">
        <v>23916</v>
      </c>
      <c r="E12123" s="5" t="s">
        <v>23917</v>
      </c>
      <c r="F12123" s="5" t="s">
        <v>22149</v>
      </c>
      <c r="G12123" s="12" t="s">
        <v>23650</v>
      </c>
      <c r="H12123" s="7" t="s">
        <v>60715</v>
      </c>
      <c r="I12123" s="8" t="s">
        <v>60716</v>
      </c>
      <c r="J12123" s="5" t="s">
        <v>93</v>
      </c>
      <c r="K12123" s="4" t="s">
        <v>42</v>
      </c>
    </row>
    <row r="12124">
      <c r="A12124" s="4">
        <v>11171.0</v>
      </c>
      <c r="B12124" s="5" t="s">
        <v>60717</v>
      </c>
      <c r="C12124" s="5" t="s">
        <v>60718</v>
      </c>
      <c r="D12124" s="6" t="s">
        <v>23555</v>
      </c>
      <c r="E12124" s="5" t="s">
        <v>23549</v>
      </c>
      <c r="F12124" s="5" t="s">
        <v>22149</v>
      </c>
      <c r="G12124" s="12" t="s">
        <v>23650</v>
      </c>
      <c r="H12124" s="7" t="s">
        <v>60719</v>
      </c>
      <c r="I12124" s="8" t="str">
        <f>LOWER(SUBSTITUTE(SUBSTITUTE(SUBSTITUTE(SUBSTITUTE(SUBSTITUTE(SUBSTITUTE(SUBSTITUTE(B12124,"S.L.",""),"SL",""),"S.A.",""),"SA","")," ",""),".",""),",",""))&amp;".com"</f>
        <v>sole-bello.com</v>
      </c>
      <c r="J12124" s="5" t="s">
        <v>93</v>
      </c>
      <c r="K12124" s="5" t="s">
        <v>375</v>
      </c>
    </row>
    <row r="12125">
      <c r="A12125" s="4">
        <v>11787.0</v>
      </c>
      <c r="B12125" s="5" t="s">
        <v>60720</v>
      </c>
      <c r="C12125" s="5" t="s">
        <v>60721</v>
      </c>
      <c r="D12125" s="6" t="s">
        <v>15956</v>
      </c>
      <c r="E12125" s="5" t="s">
        <v>15957</v>
      </c>
      <c r="F12125" s="5" t="s">
        <v>15938</v>
      </c>
      <c r="G12125" s="12" t="s">
        <v>23650</v>
      </c>
      <c r="H12125" s="5" t="s">
        <v>60722</v>
      </c>
      <c r="I12125" s="8" t="s">
        <v>60723</v>
      </c>
      <c r="J12125" s="5" t="s">
        <v>93</v>
      </c>
      <c r="K12125" s="5" t="s">
        <v>553</v>
      </c>
    </row>
    <row r="12126">
      <c r="A12126" s="4">
        <v>11353.0</v>
      </c>
      <c r="B12126" s="5" t="s">
        <v>60724</v>
      </c>
      <c r="C12126" s="5" t="s">
        <v>60725</v>
      </c>
      <c r="D12126" s="6" t="s">
        <v>43426</v>
      </c>
      <c r="E12126" s="5" t="s">
        <v>29573</v>
      </c>
      <c r="F12126" s="5" t="s">
        <v>29573</v>
      </c>
      <c r="G12126" s="12" t="s">
        <v>23650</v>
      </c>
      <c r="H12126" s="7" t="s">
        <v>60726</v>
      </c>
      <c r="I12126" s="8" t="s">
        <v>60727</v>
      </c>
      <c r="J12126" s="5" t="s">
        <v>51</v>
      </c>
      <c r="K12126" s="5" t="s">
        <v>233</v>
      </c>
    </row>
    <row r="12127">
      <c r="A12127" s="4">
        <v>11585.0</v>
      </c>
      <c r="B12127" s="5" t="s">
        <v>60728</v>
      </c>
      <c r="C12127" s="5" t="s">
        <v>60729</v>
      </c>
      <c r="D12127" s="6" t="s">
        <v>39714</v>
      </c>
      <c r="E12127" s="5" t="s">
        <v>39260</v>
      </c>
      <c r="F12127" s="5" t="s">
        <v>39261</v>
      </c>
      <c r="G12127" s="12" t="s">
        <v>23650</v>
      </c>
      <c r="H12127" s="7" t="s">
        <v>60730</v>
      </c>
      <c r="I12127" s="8" t="str">
        <f>LOWER(SUBSTITUTE(SUBSTITUTE(SUBSTITUTE(SUBSTITUTE(SUBSTITUTE(SUBSTITUTE(SUBSTITUTE(B12127,"S.L.",""),"SL",""),"S.A.",""),"SA","")," ",""),".",""),",",""))&amp;".com"</f>
        <v>sssurfcamp.com</v>
      </c>
      <c r="J12127" s="5" t="s">
        <v>93</v>
      </c>
      <c r="K12127" s="5" t="s">
        <v>152</v>
      </c>
    </row>
    <row r="12128">
      <c r="A12128" s="4">
        <v>12210.0</v>
      </c>
      <c r="B12128" s="5" t="s">
        <v>60731</v>
      </c>
      <c r="C12128" s="5" t="s">
        <v>60645</v>
      </c>
      <c r="D12128" s="6" t="s">
        <v>42747</v>
      </c>
      <c r="E12128" s="5" t="s">
        <v>42748</v>
      </c>
      <c r="F12128" s="5" t="s">
        <v>16051</v>
      </c>
      <c r="G12128" s="12" t="s">
        <v>23650</v>
      </c>
      <c r="H12128" s="5" t="s">
        <v>60732</v>
      </c>
      <c r="I12128" s="8" t="s">
        <v>60733</v>
      </c>
      <c r="J12128" s="5" t="s">
        <v>42</v>
      </c>
      <c r="K12128" s="4" t="s">
        <v>42</v>
      </c>
    </row>
    <row r="12129">
      <c r="A12129" s="4">
        <v>12141.0</v>
      </c>
      <c r="B12129" s="5" t="s">
        <v>60734</v>
      </c>
      <c r="C12129" s="5" t="s">
        <v>1327</v>
      </c>
      <c r="D12129" s="6" t="s">
        <v>8877</v>
      </c>
      <c r="E12129" s="5" t="s">
        <v>8878</v>
      </c>
      <c r="F12129" s="5" t="s">
        <v>8574</v>
      </c>
      <c r="G12129" s="12" t="s">
        <v>23650</v>
      </c>
      <c r="H12129" s="7" t="s">
        <v>60735</v>
      </c>
      <c r="I12129" s="8" t="s">
        <v>60736</v>
      </c>
      <c r="J12129" s="5" t="s">
        <v>93</v>
      </c>
      <c r="K12129" s="5" t="s">
        <v>9528</v>
      </c>
    </row>
    <row r="12130">
      <c r="A12130" s="4">
        <v>11148.0</v>
      </c>
      <c r="B12130" s="5" t="s">
        <v>60737</v>
      </c>
      <c r="C12130" s="5" t="s">
        <v>60738</v>
      </c>
      <c r="D12130" s="6" t="s">
        <v>23958</v>
      </c>
      <c r="E12130" s="5" t="s">
        <v>23959</v>
      </c>
      <c r="F12130" s="5" t="s">
        <v>22149</v>
      </c>
      <c r="G12130" s="12" t="s">
        <v>23650</v>
      </c>
      <c r="H12130" s="7" t="s">
        <v>60739</v>
      </c>
      <c r="I12130" s="8" t="s">
        <v>60740</v>
      </c>
      <c r="J12130" s="5" t="s">
        <v>108</v>
      </c>
      <c r="K12130" s="5" t="s">
        <v>9528</v>
      </c>
    </row>
    <row r="12131">
      <c r="A12131" s="4">
        <v>11724.0</v>
      </c>
      <c r="B12131" s="5" t="s">
        <v>60741</v>
      </c>
      <c r="C12131" s="5" t="s">
        <v>60742</v>
      </c>
      <c r="D12131" s="6" t="s">
        <v>16823</v>
      </c>
      <c r="E12131" s="5" t="s">
        <v>16716</v>
      </c>
      <c r="F12131" s="5" t="s">
        <v>15938</v>
      </c>
      <c r="G12131" s="12" t="s">
        <v>23650</v>
      </c>
      <c r="H12131" s="7" t="s">
        <v>60743</v>
      </c>
      <c r="I12131" s="8" t="str">
        <f t="shared" ref="I12131:I12136" si="199">LOWER(SUBSTITUTE(SUBSTITUTE(SUBSTITUTE(SUBSTITUTE(SUBSTITUTE(SUBSTITUTE(SUBSTITUTE(B12131,"S.L.",""),"SL",""),"S.A.",""),"SA","")," ",""),".",""),",",""))&amp;".com"</f>
        <v>thecornerhouseboutique.com</v>
      </c>
      <c r="J12131" s="5" t="s">
        <v>18</v>
      </c>
      <c r="K12131" s="4" t="s">
        <v>42</v>
      </c>
    </row>
    <row r="12132">
      <c r="A12132" s="4">
        <v>12214.0</v>
      </c>
      <c r="B12132" s="5" t="s">
        <v>60744</v>
      </c>
      <c r="C12132" s="5" t="s">
        <v>60745</v>
      </c>
      <c r="D12132" s="6" t="s">
        <v>50442</v>
      </c>
      <c r="E12132" s="5" t="s">
        <v>50443</v>
      </c>
      <c r="F12132" s="5" t="s">
        <v>16051</v>
      </c>
      <c r="G12132" s="12" t="s">
        <v>23650</v>
      </c>
      <c r="H12132" s="7" t="s">
        <v>60746</v>
      </c>
      <c r="I12132" s="8" t="str">
        <f t="shared" si="199"/>
        <v>themagicdragonfly.com</v>
      </c>
      <c r="J12132" s="5" t="s">
        <v>42</v>
      </c>
      <c r="K12132" s="4" t="s">
        <v>42</v>
      </c>
    </row>
    <row r="12133">
      <c r="A12133" s="4">
        <v>11509.0</v>
      </c>
      <c r="B12133" s="5" t="s">
        <v>60747</v>
      </c>
      <c r="C12133" s="5" t="s">
        <v>60748</v>
      </c>
      <c r="D12133" s="6" t="s">
        <v>40428</v>
      </c>
      <c r="E12133" s="5" t="s">
        <v>40417</v>
      </c>
      <c r="F12133" s="5" t="s">
        <v>39946</v>
      </c>
      <c r="G12133" s="12" t="s">
        <v>23650</v>
      </c>
      <c r="H12133" s="7" t="s">
        <v>60749</v>
      </c>
      <c r="I12133" s="8" t="str">
        <f t="shared" si="199"/>
        <v>tinamayor.com</v>
      </c>
      <c r="J12133" s="5" t="s">
        <v>108</v>
      </c>
      <c r="K12133" s="4" t="s">
        <v>42</v>
      </c>
    </row>
    <row r="12134">
      <c r="A12134" s="4">
        <v>12075.0</v>
      </c>
      <c r="B12134" s="5" t="s">
        <v>60750</v>
      </c>
      <c r="C12134" s="5" t="s">
        <v>60751</v>
      </c>
      <c r="D12134" s="6" t="s">
        <v>33634</v>
      </c>
      <c r="E12134" s="5" t="s">
        <v>15575</v>
      </c>
      <c r="F12134" s="5" t="s">
        <v>7797</v>
      </c>
      <c r="G12134" s="12" t="s">
        <v>23650</v>
      </c>
      <c r="H12134" s="7" t="s">
        <v>60752</v>
      </c>
      <c r="I12134" s="8" t="str">
        <f t="shared" si="199"/>
        <v>topexclusiveviewbedroomnpedro.com</v>
      </c>
      <c r="J12134" s="5" t="s">
        <v>42</v>
      </c>
      <c r="K12134" s="5" t="s">
        <v>839</v>
      </c>
    </row>
    <row r="12135">
      <c r="A12135" s="4">
        <v>12112.0</v>
      </c>
      <c r="B12135" s="5" t="s">
        <v>60753</v>
      </c>
      <c r="C12135" s="5" t="s">
        <v>60754</v>
      </c>
      <c r="D12135" s="6" t="s">
        <v>60755</v>
      </c>
      <c r="E12135" s="5" t="s">
        <v>60756</v>
      </c>
      <c r="F12135" s="5" t="s">
        <v>36876</v>
      </c>
      <c r="G12135" s="12" t="s">
        <v>23650</v>
      </c>
      <c r="H12135" s="7" t="s">
        <v>60757</v>
      </c>
      <c r="I12135" s="8" t="str">
        <f t="shared" si="199"/>
        <v>torredeuriz.com</v>
      </c>
      <c r="J12135" s="5" t="s">
        <v>42</v>
      </c>
      <c r="K12135" s="5" t="s">
        <v>233</v>
      </c>
    </row>
    <row r="12136">
      <c r="A12136" s="4">
        <v>12104.0</v>
      </c>
      <c r="B12136" s="5" t="s">
        <v>60758</v>
      </c>
      <c r="C12136" s="5" t="s">
        <v>60759</v>
      </c>
      <c r="D12136" s="6" t="s">
        <v>22532</v>
      </c>
      <c r="E12136" s="5" t="s">
        <v>22503</v>
      </c>
      <c r="F12136" s="5" t="s">
        <v>22419</v>
      </c>
      <c r="G12136" s="12" t="s">
        <v>23650</v>
      </c>
      <c r="H12136" s="7" t="s">
        <v>60760</v>
      </c>
      <c r="I12136" s="8" t="str">
        <f t="shared" si="199"/>
        <v>torreonlasfuentes.com</v>
      </c>
      <c r="J12136" s="5" t="s">
        <v>93</v>
      </c>
      <c r="K12136" s="5" t="s">
        <v>152</v>
      </c>
    </row>
    <row r="12137">
      <c r="A12137" s="4">
        <v>12209.0</v>
      </c>
      <c r="B12137" s="5" t="s">
        <v>60761</v>
      </c>
      <c r="C12137" s="5" t="s">
        <v>60762</v>
      </c>
      <c r="D12137" s="6" t="s">
        <v>50448</v>
      </c>
      <c r="E12137" s="5" t="s">
        <v>42748</v>
      </c>
      <c r="F12137" s="5" t="s">
        <v>16051</v>
      </c>
      <c r="G12137" s="12" t="s">
        <v>23650</v>
      </c>
      <c r="H12137" s="7" t="s">
        <v>60763</v>
      </c>
      <c r="I12137" s="8" t="s">
        <v>60733</v>
      </c>
      <c r="J12137" s="5" t="s">
        <v>18</v>
      </c>
      <c r="K12137" s="4" t="s">
        <v>42</v>
      </c>
    </row>
    <row r="12138">
      <c r="A12138" s="4">
        <v>11128.0</v>
      </c>
      <c r="B12138" s="5" t="s">
        <v>60764</v>
      </c>
      <c r="C12138" s="5" t="s">
        <v>60765</v>
      </c>
      <c r="D12138" s="6" t="s">
        <v>23572</v>
      </c>
      <c r="E12138" s="5" t="s">
        <v>23573</v>
      </c>
      <c r="F12138" s="5" t="s">
        <v>22149</v>
      </c>
      <c r="G12138" s="12" t="s">
        <v>23650</v>
      </c>
      <c r="H12138" s="7" t="s">
        <v>60766</v>
      </c>
      <c r="I12138" s="4" t="s">
        <v>60767</v>
      </c>
      <c r="J12138" s="5" t="s">
        <v>42</v>
      </c>
      <c r="K12138" s="4" t="s">
        <v>42</v>
      </c>
    </row>
    <row r="12139">
      <c r="A12139" s="4">
        <v>11960.0</v>
      </c>
      <c r="B12139" s="5" t="s">
        <v>60768</v>
      </c>
      <c r="C12139" s="5" t="s">
        <v>60769</v>
      </c>
      <c r="D12139" s="6" t="s">
        <v>6557</v>
      </c>
      <c r="E12139" s="5" t="s">
        <v>6558</v>
      </c>
      <c r="F12139" s="5" t="s">
        <v>6383</v>
      </c>
      <c r="G12139" s="12" t="s">
        <v>23650</v>
      </c>
      <c r="H12139" s="7" t="s">
        <v>60770</v>
      </c>
      <c r="I12139" s="4" t="s">
        <v>60771</v>
      </c>
      <c r="J12139" s="5" t="s">
        <v>108</v>
      </c>
      <c r="K12139" s="4" t="s">
        <v>42</v>
      </c>
    </row>
    <row r="12140">
      <c r="A12140" s="4">
        <v>12273.0</v>
      </c>
      <c r="B12140" s="5" t="s">
        <v>60772</v>
      </c>
      <c r="C12140" s="5" t="s">
        <v>60773</v>
      </c>
      <c r="D12140" s="6" t="s">
        <v>32482</v>
      </c>
      <c r="E12140" s="5" t="s">
        <v>26794</v>
      </c>
      <c r="F12140" s="5" t="s">
        <v>26794</v>
      </c>
      <c r="G12140" s="12" t="s">
        <v>23650</v>
      </c>
      <c r="H12140" s="7" t="s">
        <v>60774</v>
      </c>
      <c r="I12140" s="8" t="str">
        <f t="shared" ref="I12140:I12141" si="200">LOWER(SUBSTITUTE(SUBSTITUTE(SUBSTITUTE(SUBSTITUTE(SUBSTITUTE(SUBSTITUTE(SUBSTITUTE(B12140,"S.L.",""),"SL",""),"S.A.",""),"SA","")," ",""),".",""),",",""))&amp;".com"</f>
        <v>triana-centroacogedorestudiomuybiensituadoensevilla.com</v>
      </c>
      <c r="J12140" s="5" t="s">
        <v>18</v>
      </c>
      <c r="K12140" s="4" t="s">
        <v>42</v>
      </c>
    </row>
    <row r="12141">
      <c r="A12141" s="4">
        <v>12275.0</v>
      </c>
      <c r="B12141" s="5" t="s">
        <v>60775</v>
      </c>
      <c r="C12141" s="5" t="s">
        <v>60776</v>
      </c>
      <c r="D12141" s="6" t="s">
        <v>32482</v>
      </c>
      <c r="E12141" s="5" t="s">
        <v>26794</v>
      </c>
      <c r="F12141" s="5" t="s">
        <v>26794</v>
      </c>
      <c r="G12141" s="12" t="s">
        <v>23650</v>
      </c>
      <c r="H12141" s="7" t="s">
        <v>60777</v>
      </c>
      <c r="I12141" s="8" t="str">
        <f t="shared" si="200"/>
        <v>trianaluxurysuite.com</v>
      </c>
      <c r="J12141" s="5" t="s">
        <v>42</v>
      </c>
      <c r="K12141" s="4" t="s">
        <v>42</v>
      </c>
    </row>
    <row r="12142">
      <c r="A12142" s="4">
        <v>11172.0</v>
      </c>
      <c r="B12142" s="5" t="s">
        <v>60778</v>
      </c>
      <c r="C12142" s="5" t="s">
        <v>60779</v>
      </c>
      <c r="D12142" s="6" t="s">
        <v>23548</v>
      </c>
      <c r="E12142" s="5" t="s">
        <v>23549</v>
      </c>
      <c r="F12142" s="5" t="s">
        <v>22149</v>
      </c>
      <c r="G12142" s="12" t="s">
        <v>23650</v>
      </c>
      <c r="H12142" s="5" t="s">
        <v>60780</v>
      </c>
      <c r="I12142" s="9" t="s">
        <v>60781</v>
      </c>
      <c r="J12142" s="5" t="s">
        <v>18</v>
      </c>
      <c r="K12142" s="5" t="s">
        <v>260</v>
      </c>
    </row>
    <row r="12143">
      <c r="A12143" s="4">
        <v>12099.0</v>
      </c>
      <c r="B12143" s="5" t="s">
        <v>60782</v>
      </c>
      <c r="C12143" s="5" t="s">
        <v>60783</v>
      </c>
      <c r="D12143" s="6" t="s">
        <v>22822</v>
      </c>
      <c r="E12143" s="5" t="s">
        <v>22798</v>
      </c>
      <c r="F12143" s="5" t="s">
        <v>22419</v>
      </c>
      <c r="G12143" s="12" t="s">
        <v>23650</v>
      </c>
      <c r="H12143" s="7" t="s">
        <v>60784</v>
      </c>
      <c r="I12143" s="4" t="str">
        <f>LOWER(SUBSTITUTE(SUBSTITUTE(SUBSTITUTE(SUBSTITUTE(SUBSTITUTE(SUBSTITUTE(SUBSTITUTE(B12143,"S.L.",""),"SL",""),"S.A.",""),"SA","")," ",""),".",""),",",""))&amp;".com"</f>
        <v>ventadetébar.com</v>
      </c>
      <c r="J12143" s="5" t="s">
        <v>42</v>
      </c>
      <c r="K12143" s="5" t="s">
        <v>27</v>
      </c>
    </row>
    <row r="12144">
      <c r="A12144" s="4">
        <v>11884.0</v>
      </c>
      <c r="B12144" s="5" t="s">
        <v>60785</v>
      </c>
      <c r="C12144" s="5" t="s">
        <v>47826</v>
      </c>
      <c r="D12144" s="6" t="s">
        <v>45921</v>
      </c>
      <c r="E12144" s="5" t="s">
        <v>45922</v>
      </c>
      <c r="F12144" s="5" t="s">
        <v>3120</v>
      </c>
      <c r="G12144" s="12" t="s">
        <v>23650</v>
      </c>
      <c r="H12144" s="7" t="s">
        <v>60786</v>
      </c>
      <c r="I12144" s="8" t="s">
        <v>60787</v>
      </c>
      <c r="J12144" s="5" t="s">
        <v>93</v>
      </c>
      <c r="K12144" s="4" t="s">
        <v>42</v>
      </c>
    </row>
    <row r="12145">
      <c r="A12145" s="4">
        <v>11356.0</v>
      </c>
      <c r="B12145" s="5" t="s">
        <v>60788</v>
      </c>
      <c r="C12145" s="5" t="s">
        <v>60789</v>
      </c>
      <c r="D12145" s="6" t="s">
        <v>43418</v>
      </c>
      <c r="E12145" s="5" t="s">
        <v>29573</v>
      </c>
      <c r="F12145" s="5" t="s">
        <v>29573</v>
      </c>
      <c r="G12145" s="12" t="s">
        <v>23650</v>
      </c>
      <c r="H12145" s="7" t="s">
        <v>60790</v>
      </c>
      <c r="I12145" s="8" t="str">
        <f>LOWER(SUBSTITUTE(SUBSTITUTE(SUBSTITUTE(SUBSTITUTE(SUBSTITUTE(SUBSTITUTE(SUBSTITUTE(B12145,"S.L.",""),"SL",""),"S.A.",""),"SA","")," ",""),".",""),",",""))&amp;".com"</f>
        <v>vilabeach.com</v>
      </c>
      <c r="J12145" s="5" t="s">
        <v>108</v>
      </c>
      <c r="K12145" s="4" t="s">
        <v>42</v>
      </c>
    </row>
    <row r="12146">
      <c r="A12146" s="4">
        <v>11173.0</v>
      </c>
      <c r="B12146" s="5" t="s">
        <v>60791</v>
      </c>
      <c r="C12146" s="5" t="s">
        <v>60792</v>
      </c>
      <c r="D12146" s="6" t="s">
        <v>23646</v>
      </c>
      <c r="E12146" s="5" t="s">
        <v>23647</v>
      </c>
      <c r="F12146" s="5" t="s">
        <v>22149</v>
      </c>
      <c r="G12146" s="12" t="s">
        <v>23650</v>
      </c>
      <c r="H12146" s="7" t="s">
        <v>60793</v>
      </c>
      <c r="I12146" s="8" t="s">
        <v>60794</v>
      </c>
      <c r="J12146" s="5" t="s">
        <v>42</v>
      </c>
      <c r="K12146" s="4" t="s">
        <v>42</v>
      </c>
    </row>
    <row r="12147">
      <c r="A12147" s="4">
        <v>11886.0</v>
      </c>
      <c r="B12147" s="5" t="s">
        <v>60795</v>
      </c>
      <c r="C12147" s="5" t="s">
        <v>60796</v>
      </c>
      <c r="D12147" s="6" t="s">
        <v>60797</v>
      </c>
      <c r="E12147" s="5" t="s">
        <v>47389</v>
      </c>
      <c r="F12147" s="5" t="s">
        <v>3120</v>
      </c>
      <c r="G12147" s="12" t="s">
        <v>23650</v>
      </c>
      <c r="H12147" s="7" t="s">
        <v>60798</v>
      </c>
      <c r="I12147" s="8" t="str">
        <f>LOWER(SUBSTITUTE(SUBSTITUTE(SUBSTITUTE(SUBSTITUTE(SUBSTITUTE(SUBSTITUTE(SUBSTITUTE(B12147,"S.L.",""),"SL",""),"S.A.",""),"SA","")," ",""),".",""),",",""))&amp;".com"</f>
        <v>villabandamagolf-adultsonly.com</v>
      </c>
      <c r="J12147" s="5" t="s">
        <v>108</v>
      </c>
      <c r="K12147" s="5" t="s">
        <v>1495</v>
      </c>
    </row>
    <row r="12148">
      <c r="A12148" s="4">
        <v>11167.0</v>
      </c>
      <c r="B12148" s="5" t="s">
        <v>60799</v>
      </c>
      <c r="C12148" s="5" t="s">
        <v>60800</v>
      </c>
      <c r="D12148" s="6" t="s">
        <v>24920</v>
      </c>
      <c r="E12148" s="5" t="s">
        <v>24921</v>
      </c>
      <c r="F12148" s="5" t="s">
        <v>22149</v>
      </c>
      <c r="G12148" s="12" t="s">
        <v>23650</v>
      </c>
      <c r="H12148" s="7" t="s">
        <v>60801</v>
      </c>
      <c r="I12148" s="8" t="s">
        <v>60802</v>
      </c>
      <c r="J12148" s="5" t="s">
        <v>93</v>
      </c>
      <c r="K12148" s="5" t="s">
        <v>66</v>
      </c>
    </row>
    <row r="12149">
      <c r="A12149" s="4">
        <v>12315.0</v>
      </c>
      <c r="B12149" s="5" t="s">
        <v>60803</v>
      </c>
      <c r="C12149" s="5" t="s">
        <v>60804</v>
      </c>
      <c r="D12149" s="6" t="s">
        <v>10550</v>
      </c>
      <c r="E12149" s="5" t="s">
        <v>9418</v>
      </c>
      <c r="F12149" s="5" t="s">
        <v>9418</v>
      </c>
      <c r="G12149" s="12" t="s">
        <v>23650</v>
      </c>
      <c r="H12149" s="7" t="s">
        <v>60805</v>
      </c>
      <c r="I12149" s="8" t="str">
        <f>LOWER(SUBSTITUTE(SUBSTITUTE(SUBSTITUTE(SUBSTITUTE(SUBSTITUTE(SUBSTITUTE(SUBSTITUTE(B12149,"S.L.",""),"SL",""),"S.A.",""),"SA","")," ",""),".",""),",",""))&amp;".com"</f>
        <v>villagarden.com</v>
      </c>
      <c r="J12149" s="5" t="s">
        <v>42</v>
      </c>
      <c r="K12149" s="4" t="s">
        <v>42</v>
      </c>
    </row>
    <row r="12150">
      <c r="A12150" s="4">
        <v>11486.0</v>
      </c>
      <c r="B12150" s="5" t="s">
        <v>60806</v>
      </c>
      <c r="C12150" s="5" t="s">
        <v>60807</v>
      </c>
      <c r="D12150" s="6" t="s">
        <v>60808</v>
      </c>
      <c r="E12150" s="5" t="s">
        <v>40260</v>
      </c>
      <c r="F12150" s="5" t="s">
        <v>39946</v>
      </c>
      <c r="G12150" s="12" t="s">
        <v>23650</v>
      </c>
      <c r="H12150" s="7" t="s">
        <v>60809</v>
      </c>
      <c r="I12150" s="8" t="s">
        <v>60810</v>
      </c>
      <c r="J12150" s="5" t="s">
        <v>93</v>
      </c>
      <c r="K12150" s="5" t="s">
        <v>152</v>
      </c>
    </row>
    <row r="12151">
      <c r="A12151" s="4">
        <v>12061.0</v>
      </c>
      <c r="B12151" s="5" t="s">
        <v>60811</v>
      </c>
      <c r="C12151" s="5" t="s">
        <v>60812</v>
      </c>
      <c r="D12151" s="6" t="s">
        <v>34316</v>
      </c>
      <c r="E12151" s="5" t="s">
        <v>7797</v>
      </c>
      <c r="F12151" s="5" t="s">
        <v>7797</v>
      </c>
      <c r="G12151" s="12" t="s">
        <v>23650</v>
      </c>
      <c r="H12151" s="5" t="s">
        <v>60813</v>
      </c>
      <c r="I12151" s="8" t="s">
        <v>60814</v>
      </c>
      <c r="J12151" s="5" t="s">
        <v>42</v>
      </c>
      <c r="K12151" s="5" t="s">
        <v>233</v>
      </c>
    </row>
    <row r="12152">
      <c r="A12152" s="4">
        <v>12180.0</v>
      </c>
      <c r="B12152" s="5" t="s">
        <v>32182</v>
      </c>
      <c r="C12152" s="5" t="s">
        <v>60815</v>
      </c>
      <c r="D12152" s="6" t="s">
        <v>60816</v>
      </c>
      <c r="E12152" s="5" t="s">
        <v>60817</v>
      </c>
      <c r="F12152" s="5" t="s">
        <v>49928</v>
      </c>
      <c r="G12152" s="12" t="s">
        <v>23650</v>
      </c>
      <c r="H12152" s="7" t="s">
        <v>32185</v>
      </c>
      <c r="I12152" s="8" t="s">
        <v>60818</v>
      </c>
      <c r="J12152" s="5" t="s">
        <v>108</v>
      </c>
      <c r="K12152" s="5" t="s">
        <v>679</v>
      </c>
    </row>
    <row r="12153">
      <c r="A12153" s="4">
        <v>11885.0</v>
      </c>
      <c r="B12153" s="5" t="s">
        <v>60819</v>
      </c>
      <c r="C12153" s="5" t="s">
        <v>60820</v>
      </c>
      <c r="D12153" s="6" t="s">
        <v>45921</v>
      </c>
      <c r="E12153" s="5" t="s">
        <v>45922</v>
      </c>
      <c r="F12153" s="5" t="s">
        <v>3120</v>
      </c>
      <c r="G12153" s="12" t="s">
        <v>23650</v>
      </c>
      <c r="H12153" s="7" t="s">
        <v>60821</v>
      </c>
      <c r="I12153" s="8" t="str">
        <f t="shared" ref="I12153:I12156" si="201">LOWER(SUBSTITUTE(SUBSTITUTE(SUBSTITUTE(SUBSTITUTE(SUBSTITUTE(SUBSTITUTE(SUBSTITUTE(B12153,"S.L.",""),"SL",""),"S.A.",""),"SA","")," ",""),".",""),",",""))&amp;".com"</f>
        <v>villamichelbahiameloneras.com</v>
      </c>
      <c r="J12153" s="5" t="s">
        <v>42</v>
      </c>
      <c r="K12153" s="4" t="s">
        <v>42</v>
      </c>
    </row>
    <row r="12154">
      <c r="A12154" s="4">
        <v>12184.0</v>
      </c>
      <c r="B12154" s="5" t="s">
        <v>60822</v>
      </c>
      <c r="C12154" s="5" t="s">
        <v>60823</v>
      </c>
      <c r="D12154" s="6" t="s">
        <v>60824</v>
      </c>
      <c r="E12154" s="5" t="s">
        <v>60825</v>
      </c>
      <c r="F12154" s="5" t="s">
        <v>49928</v>
      </c>
      <c r="G12154" s="12" t="s">
        <v>23650</v>
      </c>
      <c r="H12154" s="7" t="s">
        <v>60826</v>
      </c>
      <c r="I12154" s="8" t="str">
        <f t="shared" si="201"/>
        <v>villasdemiranda.com</v>
      </c>
      <c r="J12154" s="5" t="s">
        <v>93</v>
      </c>
      <c r="K12154" s="4" t="s">
        <v>42</v>
      </c>
    </row>
    <row r="12155">
      <c r="A12155" s="4">
        <v>11150.0</v>
      </c>
      <c r="B12155" s="5" t="s">
        <v>60827</v>
      </c>
      <c r="C12155" s="5" t="s">
        <v>60828</v>
      </c>
      <c r="D12155" s="6" t="s">
        <v>23958</v>
      </c>
      <c r="E12155" s="5" t="s">
        <v>23959</v>
      </c>
      <c r="F12155" s="5" t="s">
        <v>22149</v>
      </c>
      <c r="G12155" s="12" t="s">
        <v>23650</v>
      </c>
      <c r="H12155" s="7" t="s">
        <v>60829</v>
      </c>
      <c r="I12155" s="8" t="str">
        <f t="shared" si="201"/>
        <v>villaxabia.com</v>
      </c>
      <c r="J12155" s="5" t="s">
        <v>93</v>
      </c>
      <c r="K12155" s="4" t="s">
        <v>42</v>
      </c>
    </row>
    <row r="12156">
      <c r="A12156" s="4">
        <v>11121.0</v>
      </c>
      <c r="B12156" s="5" t="s">
        <v>60830</v>
      </c>
      <c r="C12156" s="5" t="s">
        <v>60831</v>
      </c>
      <c r="D12156" s="6" t="s">
        <v>23871</v>
      </c>
      <c r="E12156" s="5" t="s">
        <v>23872</v>
      </c>
      <c r="F12156" s="5" t="s">
        <v>22149</v>
      </c>
      <c r="G12156" s="12" t="s">
        <v>23650</v>
      </c>
      <c r="H12156" s="7" t="s">
        <v>60832</v>
      </c>
      <c r="I12156" s="8" t="str">
        <f t="shared" si="201"/>
        <v>viriatosbeach.com</v>
      </c>
      <c r="J12156" s="5" t="s">
        <v>108</v>
      </c>
      <c r="K12156" s="4" t="s">
        <v>42</v>
      </c>
    </row>
    <row r="12157">
      <c r="A12157" s="4">
        <v>11801.0</v>
      </c>
      <c r="B12157" s="5" t="s">
        <v>60833</v>
      </c>
      <c r="C12157" s="5" t="s">
        <v>60834</v>
      </c>
      <c r="D12157" s="6" t="s">
        <v>16986</v>
      </c>
      <c r="E12157" s="5" t="s">
        <v>16851</v>
      </c>
      <c r="F12157" s="5" t="s">
        <v>15938</v>
      </c>
      <c r="G12157" s="12" t="s">
        <v>23650</v>
      </c>
      <c r="H12157" s="5" t="s">
        <v>60835</v>
      </c>
      <c r="I12157" s="8" t="s">
        <v>60836</v>
      </c>
      <c r="J12157" s="5" t="s">
        <v>18</v>
      </c>
      <c r="K12157" s="4" t="s">
        <v>42</v>
      </c>
    </row>
    <row r="12158">
      <c r="A12158" s="4">
        <v>11806.0</v>
      </c>
      <c r="B12158" s="5" t="s">
        <v>60837</v>
      </c>
      <c r="C12158" s="5" t="s">
        <v>60838</v>
      </c>
      <c r="D12158" s="6" t="s">
        <v>15936</v>
      </c>
      <c r="E12158" s="5" t="s">
        <v>16504</v>
      </c>
      <c r="F12158" s="5" t="s">
        <v>15938</v>
      </c>
      <c r="G12158" s="12" t="s">
        <v>23650</v>
      </c>
      <c r="H12158" s="7" t="s">
        <v>60839</v>
      </c>
      <c r="I12158" s="8" t="str">
        <f t="shared" ref="I12158:I12159" si="202">LOWER(SUBSTITUTE(SUBSTITUTE(SUBSTITUTE(SUBSTITUTE(SUBSTITUTE(SUBSTITUTE(SUBSTITUTE(B12158,"S.L.",""),"SL",""),"S.A.",""),"SA","")," ",""),".",""),",",""))&amp;".com"</f>
        <v>yourhouseafricamar.com</v>
      </c>
      <c r="J12158" s="5" t="s">
        <v>42</v>
      </c>
      <c r="K12158" s="4" t="s">
        <v>42</v>
      </c>
    </row>
    <row r="12159">
      <c r="A12159" s="4">
        <v>12153.0</v>
      </c>
      <c r="B12159" s="5" t="s">
        <v>60840</v>
      </c>
      <c r="C12159" s="5" t="s">
        <v>60841</v>
      </c>
      <c r="D12159" s="6" t="s">
        <v>1367</v>
      </c>
      <c r="E12159" s="5" t="s">
        <v>1368</v>
      </c>
      <c r="F12159" s="5" t="s">
        <v>1350</v>
      </c>
      <c r="G12159" s="12" t="s">
        <v>23650</v>
      </c>
      <c r="H12159" s="5" t="s">
        <v>60842</v>
      </c>
      <c r="I12159" s="4" t="str">
        <f t="shared" si="202"/>
        <v>liñares.com</v>
      </c>
      <c r="J12159" s="5" t="s">
        <v>108</v>
      </c>
      <c r="K12159" s="5" t="s">
        <v>308</v>
      </c>
    </row>
    <row r="12160">
      <c r="A12160" s="4">
        <v>11894.0</v>
      </c>
      <c r="B12160" s="5" t="s">
        <v>60843</v>
      </c>
      <c r="C12160" s="5" t="s">
        <v>60844</v>
      </c>
      <c r="D12160" s="6" t="s">
        <v>46157</v>
      </c>
      <c r="E12160" s="5" t="s">
        <v>46158</v>
      </c>
      <c r="F12160" s="5" t="s">
        <v>3120</v>
      </c>
      <c r="G12160" s="12" t="s">
        <v>23650</v>
      </c>
      <c r="H12160" s="5" t="s">
        <v>60845</v>
      </c>
      <c r="I12160" s="8" t="s">
        <v>60846</v>
      </c>
      <c r="J12160" s="5" t="s">
        <v>42</v>
      </c>
      <c r="K12160" s="4" t="s">
        <v>42</v>
      </c>
    </row>
    <row r="12161">
      <c r="A12161" s="4">
        <v>11069.0</v>
      </c>
      <c r="B12161" s="5" t="s">
        <v>60847</v>
      </c>
      <c r="C12161" s="5" t="s">
        <v>60848</v>
      </c>
      <c r="D12161" s="6" t="s">
        <v>60849</v>
      </c>
      <c r="E12161" s="5" t="s">
        <v>60850</v>
      </c>
      <c r="F12161" s="5" t="s">
        <v>7012</v>
      </c>
      <c r="G12161" s="12" t="s">
        <v>23650</v>
      </c>
      <c r="H12161" s="5" t="s">
        <v>60851</v>
      </c>
      <c r="I12161" s="9" t="s">
        <v>60852</v>
      </c>
      <c r="J12161" s="5" t="s">
        <v>18</v>
      </c>
      <c r="K12161" s="5" t="s">
        <v>233</v>
      </c>
    </row>
    <row r="12162">
      <c r="A12162" s="4">
        <v>11056.0</v>
      </c>
      <c r="B12162" s="5" t="s">
        <v>60853</v>
      </c>
      <c r="C12162" s="5" t="s">
        <v>60854</v>
      </c>
      <c r="D12162" s="6" t="s">
        <v>7365</v>
      </c>
      <c r="E12162" s="5" t="s">
        <v>7366</v>
      </c>
      <c r="F12162" s="5" t="s">
        <v>7012</v>
      </c>
      <c r="G12162" s="12" t="s">
        <v>23650</v>
      </c>
      <c r="H12162" s="5" t="s">
        <v>7420</v>
      </c>
      <c r="I12162" s="8" t="s">
        <v>7421</v>
      </c>
      <c r="J12162" s="5" t="s">
        <v>42</v>
      </c>
      <c r="K12162" s="5" t="s">
        <v>921</v>
      </c>
    </row>
    <row r="12163">
      <c r="A12163" s="4">
        <v>11377.0</v>
      </c>
      <c r="B12163" s="5" t="s">
        <v>60855</v>
      </c>
      <c r="C12163" s="5" t="s">
        <v>60856</v>
      </c>
      <c r="D12163" s="6" t="s">
        <v>41761</v>
      </c>
      <c r="E12163" s="5" t="s">
        <v>41762</v>
      </c>
      <c r="F12163" s="5" t="s">
        <v>29573</v>
      </c>
      <c r="G12163" s="12" t="s">
        <v>23650</v>
      </c>
      <c r="H12163" s="5" t="s">
        <v>60857</v>
      </c>
      <c r="I12163" s="9" t="s">
        <v>60858</v>
      </c>
      <c r="J12163" s="5" t="s">
        <v>93</v>
      </c>
      <c r="K12163" s="4" t="s">
        <v>42</v>
      </c>
    </row>
    <row r="12164">
      <c r="A12164" s="4">
        <v>11456.0</v>
      </c>
      <c r="B12164" s="5" t="s">
        <v>60859</v>
      </c>
      <c r="C12164" s="5" t="s">
        <v>60860</v>
      </c>
      <c r="D12164" s="6" t="s">
        <v>60861</v>
      </c>
      <c r="E12164" s="5" t="s">
        <v>30226</v>
      </c>
      <c r="F12164" s="5" t="s">
        <v>30226</v>
      </c>
      <c r="G12164" s="12" t="s">
        <v>23650</v>
      </c>
      <c r="H12164" s="5" t="s">
        <v>60862</v>
      </c>
      <c r="I12164" s="9" t="s">
        <v>60863</v>
      </c>
      <c r="J12164" s="5" t="s">
        <v>108</v>
      </c>
      <c r="K12164" s="4" t="s">
        <v>42</v>
      </c>
    </row>
    <row r="12165">
      <c r="A12165" s="4">
        <v>11136.0</v>
      </c>
      <c r="B12165" s="5" t="s">
        <v>60864</v>
      </c>
      <c r="C12165" s="5" t="s">
        <v>60865</v>
      </c>
      <c r="D12165" s="6" t="s">
        <v>24230</v>
      </c>
      <c r="E12165" s="5" t="s">
        <v>24231</v>
      </c>
      <c r="F12165" s="5" t="s">
        <v>22149</v>
      </c>
      <c r="G12165" s="12" t="s">
        <v>23650</v>
      </c>
      <c r="H12165" s="5" t="s">
        <v>60866</v>
      </c>
      <c r="I12165" s="9" t="s">
        <v>60867</v>
      </c>
      <c r="J12165" s="5" t="s">
        <v>108</v>
      </c>
      <c r="K12165" s="5" t="s">
        <v>839</v>
      </c>
    </row>
    <row r="12166">
      <c r="A12166" s="4">
        <v>12068.0</v>
      </c>
      <c r="B12166" s="5" t="s">
        <v>60868</v>
      </c>
      <c r="C12166" s="5" t="s">
        <v>60869</v>
      </c>
      <c r="D12166" s="6" t="s">
        <v>33817</v>
      </c>
      <c r="E12166" s="5" t="s">
        <v>15575</v>
      </c>
      <c r="F12166" s="5" t="s">
        <v>7797</v>
      </c>
      <c r="G12166" s="12" t="s">
        <v>23650</v>
      </c>
      <c r="H12166" s="5" t="s">
        <v>60870</v>
      </c>
      <c r="I12166" s="8" t="str">
        <f>LOWER(SUBSTITUTE(SUBSTITUTE(SUBSTITUTE(SUBSTITUTE(SUBSTITUTE(SUBSTITUTE(SUBSTITUTE(B12166,"S.L.",""),"SL",""),"S.A.",""),"SA","")," ",""),".",""),",",""))&amp;".com"</f>
        <v>cortijodecorrea.com</v>
      </c>
      <c r="J12166" s="5" t="s">
        <v>108</v>
      </c>
      <c r="K12166" s="4" t="s">
        <v>42</v>
      </c>
    </row>
    <row r="12167">
      <c r="A12167" s="4">
        <v>11162.0</v>
      </c>
      <c r="B12167" s="5" t="s">
        <v>60871</v>
      </c>
      <c r="C12167" s="5" t="s">
        <v>60872</v>
      </c>
      <c r="D12167" s="6" t="s">
        <v>60873</v>
      </c>
      <c r="E12167" s="5" t="s">
        <v>60874</v>
      </c>
      <c r="F12167" s="5" t="s">
        <v>22149</v>
      </c>
      <c r="G12167" s="12" t="s">
        <v>23650</v>
      </c>
      <c r="H12167" s="5" t="s">
        <v>60875</v>
      </c>
      <c r="I12167" s="8" t="s">
        <v>60876</v>
      </c>
      <c r="J12167" s="5" t="s">
        <v>108</v>
      </c>
      <c r="K12167" s="4" t="s">
        <v>42</v>
      </c>
    </row>
    <row r="12168">
      <c r="A12168" s="4">
        <v>11425.0</v>
      </c>
      <c r="B12168" s="5" t="s">
        <v>60877</v>
      </c>
      <c r="C12168" s="5" t="s">
        <v>60878</v>
      </c>
      <c r="D12168" s="6" t="s">
        <v>60879</v>
      </c>
      <c r="E12168" s="5" t="s">
        <v>60880</v>
      </c>
      <c r="F12168" s="5" t="s">
        <v>47929</v>
      </c>
      <c r="G12168" s="12" t="s">
        <v>23650</v>
      </c>
      <c r="H12168" s="5" t="s">
        <v>60881</v>
      </c>
      <c r="I12168" s="8" t="s">
        <v>60882</v>
      </c>
      <c r="J12168" s="5" t="s">
        <v>42</v>
      </c>
      <c r="K12168" s="5" t="s">
        <v>839</v>
      </c>
    </row>
    <row r="12169">
      <c r="A12169" s="4">
        <v>11510.0</v>
      </c>
      <c r="B12169" s="5" t="s">
        <v>60883</v>
      </c>
      <c r="C12169" s="5" t="s">
        <v>60884</v>
      </c>
      <c r="D12169" s="6" t="s">
        <v>40286</v>
      </c>
      <c r="E12169" s="5" t="s">
        <v>40287</v>
      </c>
      <c r="F12169" s="5" t="s">
        <v>39946</v>
      </c>
      <c r="G12169" s="12" t="s">
        <v>23650</v>
      </c>
      <c r="H12169" s="5" t="s">
        <v>60885</v>
      </c>
      <c r="I12169" s="8" t="s">
        <v>60886</v>
      </c>
      <c r="J12169" s="5" t="s">
        <v>108</v>
      </c>
      <c r="K12169" s="4" t="s">
        <v>42</v>
      </c>
    </row>
    <row r="12170">
      <c r="A12170" s="4">
        <v>12394.0</v>
      </c>
      <c r="B12170" s="5" t="s">
        <v>60887</v>
      </c>
      <c r="C12170" s="5" t="s">
        <v>60888</v>
      </c>
      <c r="D12170" s="6" t="s">
        <v>60889</v>
      </c>
      <c r="E12170" s="5" t="s">
        <v>60890</v>
      </c>
      <c r="F12170" s="5" t="s">
        <v>8245</v>
      </c>
      <c r="G12170" s="6" t="s">
        <v>23650</v>
      </c>
      <c r="H12170" s="5" t="s">
        <v>60891</v>
      </c>
      <c r="I12170" s="8" t="s">
        <v>60892</v>
      </c>
      <c r="J12170" s="5" t="s">
        <v>42</v>
      </c>
      <c r="K12170" s="4" t="s">
        <v>42</v>
      </c>
    </row>
    <row r="12171">
      <c r="A12171" s="4">
        <v>11075.0</v>
      </c>
      <c r="B12171" s="5" t="s">
        <v>60893</v>
      </c>
      <c r="C12171" s="5" t="s">
        <v>60894</v>
      </c>
      <c r="D12171" s="6" t="s">
        <v>7320</v>
      </c>
      <c r="E12171" s="5" t="s">
        <v>7304</v>
      </c>
      <c r="F12171" s="5" t="s">
        <v>7012</v>
      </c>
      <c r="G12171" s="12" t="s">
        <v>23650</v>
      </c>
      <c r="H12171" s="5" t="s">
        <v>60895</v>
      </c>
      <c r="I12171" s="9" t="s">
        <v>60896</v>
      </c>
      <c r="J12171" s="5" t="s">
        <v>18</v>
      </c>
      <c r="K12171" s="5" t="s">
        <v>66</v>
      </c>
    </row>
    <row r="12172">
      <c r="A12172" s="4">
        <v>11833.0</v>
      </c>
      <c r="B12172" s="5" t="s">
        <v>60897</v>
      </c>
      <c r="C12172" s="5" t="s">
        <v>60898</v>
      </c>
      <c r="D12172" s="6" t="s">
        <v>60899</v>
      </c>
      <c r="E12172" s="5" t="s">
        <v>60900</v>
      </c>
      <c r="F12172" s="5" t="s">
        <v>30779</v>
      </c>
      <c r="G12172" s="12" t="s">
        <v>23650</v>
      </c>
      <c r="H12172" s="5" t="s">
        <v>60901</v>
      </c>
      <c r="I12172" s="8" t="s">
        <v>60902</v>
      </c>
      <c r="J12172" s="5" t="s">
        <v>108</v>
      </c>
      <c r="K12172" s="5" t="s">
        <v>260</v>
      </c>
    </row>
    <row r="12173">
      <c r="A12173" s="4">
        <v>11537.0</v>
      </c>
      <c r="B12173" s="5" t="s">
        <v>60903</v>
      </c>
      <c r="C12173" s="5" t="s">
        <v>60904</v>
      </c>
      <c r="D12173" s="6" t="s">
        <v>60905</v>
      </c>
      <c r="E12173" s="5" t="s">
        <v>60906</v>
      </c>
      <c r="F12173" s="5" t="s">
        <v>48594</v>
      </c>
      <c r="G12173" s="12" t="s">
        <v>23650</v>
      </c>
      <c r="H12173" s="5" t="s">
        <v>60907</v>
      </c>
      <c r="I12173" s="9" t="s">
        <v>60908</v>
      </c>
      <c r="J12173" s="5" t="s">
        <v>93</v>
      </c>
      <c r="K12173" s="5" t="s">
        <v>233</v>
      </c>
    </row>
    <row r="12174">
      <c r="A12174" s="4">
        <v>12138.0</v>
      </c>
      <c r="B12174" s="5" t="s">
        <v>60909</v>
      </c>
      <c r="C12174" s="5" t="s">
        <v>60910</v>
      </c>
      <c r="D12174" s="6" t="s">
        <v>8841</v>
      </c>
      <c r="E12174" s="5" t="s">
        <v>8842</v>
      </c>
      <c r="F12174" s="5" t="s">
        <v>8574</v>
      </c>
      <c r="G12174" s="12" t="s">
        <v>23650</v>
      </c>
      <c r="H12174" s="5" t="s">
        <v>60911</v>
      </c>
      <c r="I12174" s="8" t="s">
        <v>60912</v>
      </c>
      <c r="J12174" s="5" t="s">
        <v>18</v>
      </c>
      <c r="K12174" s="4" t="s">
        <v>42</v>
      </c>
    </row>
    <row r="12175">
      <c r="A12175" s="4">
        <v>12239.0</v>
      </c>
      <c r="B12175" s="5" t="s">
        <v>60913</v>
      </c>
      <c r="C12175" s="5" t="s">
        <v>60914</v>
      </c>
      <c r="D12175" s="6" t="s">
        <v>52361</v>
      </c>
      <c r="E12175" s="5" t="s">
        <v>52362</v>
      </c>
      <c r="F12175" s="5" t="s">
        <v>52121</v>
      </c>
      <c r="G12175" s="12" t="s">
        <v>23650</v>
      </c>
      <c r="H12175" s="5" t="s">
        <v>60915</v>
      </c>
      <c r="I12175" s="8" t="str">
        <f>LOWER(SUBSTITUTE(SUBSTITUTE(SUBSTITUTE(SUBSTITUTE(SUBSTITUTE(SUBSTITUTE(SUBSTITUTE(B12175,"S.L.",""),"SL",""),"S.A.",""),"SA","")," ",""),".",""),",",""))&amp;".com"</f>
        <v>hotellaureanamarcos.com</v>
      </c>
      <c r="J12175" s="5" t="s">
        <v>42</v>
      </c>
      <c r="K12175" s="5" t="s">
        <v>260</v>
      </c>
    </row>
    <row r="12176">
      <c r="A12176" s="4">
        <v>11334.0</v>
      </c>
      <c r="B12176" s="5" t="s">
        <v>60916</v>
      </c>
      <c r="C12176" s="5" t="s">
        <v>60917</v>
      </c>
      <c r="D12176" s="6" t="s">
        <v>43226</v>
      </c>
      <c r="E12176" s="5" t="s">
        <v>29573</v>
      </c>
      <c r="F12176" s="5" t="s">
        <v>29573</v>
      </c>
      <c r="G12176" s="12" t="s">
        <v>23650</v>
      </c>
      <c r="H12176" s="5" t="s">
        <v>60918</v>
      </c>
      <c r="I12176" s="9" t="s">
        <v>60919</v>
      </c>
      <c r="J12176" s="5" t="s">
        <v>51</v>
      </c>
      <c r="K12176" s="4" t="s">
        <v>42</v>
      </c>
    </row>
    <row r="12177">
      <c r="A12177" s="4">
        <v>11161.0</v>
      </c>
      <c r="B12177" s="5" t="s">
        <v>60920</v>
      </c>
      <c r="C12177" s="5" t="s">
        <v>60921</v>
      </c>
      <c r="D12177" s="6" t="s">
        <v>25216</v>
      </c>
      <c r="E12177" s="5" t="s">
        <v>60922</v>
      </c>
      <c r="F12177" s="5" t="s">
        <v>22149</v>
      </c>
      <c r="G12177" s="12" t="s">
        <v>23650</v>
      </c>
      <c r="H12177" s="5" t="s">
        <v>60923</v>
      </c>
      <c r="I12177" s="8" t="s">
        <v>60924</v>
      </c>
      <c r="J12177" s="5" t="s">
        <v>42</v>
      </c>
      <c r="K12177" s="5" t="s">
        <v>201</v>
      </c>
    </row>
    <row r="12178">
      <c r="A12178" s="4">
        <v>12014.0</v>
      </c>
      <c r="B12178" s="5" t="s">
        <v>60925</v>
      </c>
      <c r="C12178" s="5" t="s">
        <v>60926</v>
      </c>
      <c r="D12178" s="6" t="s">
        <v>53253</v>
      </c>
      <c r="E12178" s="5" t="s">
        <v>53254</v>
      </c>
      <c r="F12178" s="5" t="s">
        <v>24249</v>
      </c>
      <c r="G12178" s="12" t="s">
        <v>23650</v>
      </c>
      <c r="H12178" s="5" t="s">
        <v>60927</v>
      </c>
      <c r="I12178" s="8" t="s">
        <v>60928</v>
      </c>
      <c r="J12178" s="5" t="s">
        <v>18</v>
      </c>
      <c r="K12178" s="4" t="s">
        <v>42</v>
      </c>
    </row>
    <row r="12179">
      <c r="A12179" s="4">
        <v>11431.0</v>
      </c>
      <c r="B12179" s="5" t="s">
        <v>60929</v>
      </c>
      <c r="C12179" s="5" t="s">
        <v>60930</v>
      </c>
      <c r="D12179" s="6" t="s">
        <v>48260</v>
      </c>
      <c r="E12179" s="5" t="s">
        <v>48261</v>
      </c>
      <c r="F12179" s="5" t="s">
        <v>47929</v>
      </c>
      <c r="G12179" s="12" t="s">
        <v>23650</v>
      </c>
      <c r="H12179" s="5" t="s">
        <v>60931</v>
      </c>
      <c r="I12179" s="9" t="s">
        <v>60932</v>
      </c>
      <c r="J12179" s="5" t="s">
        <v>18</v>
      </c>
      <c r="K12179" s="4" t="s">
        <v>42</v>
      </c>
    </row>
    <row r="12180">
      <c r="A12180" s="4">
        <v>11429.0</v>
      </c>
      <c r="B12180" s="5" t="s">
        <v>60929</v>
      </c>
      <c r="C12180" s="5" t="s">
        <v>60933</v>
      </c>
      <c r="D12180" s="6" t="s">
        <v>48546</v>
      </c>
      <c r="E12180" s="5" t="s">
        <v>48429</v>
      </c>
      <c r="F12180" s="5" t="s">
        <v>47929</v>
      </c>
      <c r="G12180" s="12" t="s">
        <v>23650</v>
      </c>
      <c r="H12180" s="5" t="s">
        <v>60931</v>
      </c>
      <c r="I12180" s="9" t="s">
        <v>60932</v>
      </c>
      <c r="J12180" s="5" t="s">
        <v>93</v>
      </c>
      <c r="K12180" s="4" t="s">
        <v>42</v>
      </c>
    </row>
    <row r="12181">
      <c r="A12181" s="4">
        <v>11994.0</v>
      </c>
      <c r="B12181" s="5" t="s">
        <v>60934</v>
      </c>
      <c r="C12181" s="5" t="s">
        <v>60935</v>
      </c>
      <c r="D12181" s="6" t="s">
        <v>44956</v>
      </c>
      <c r="E12181" s="5" t="s">
        <v>24249</v>
      </c>
      <c r="F12181" s="5" t="s">
        <v>24249</v>
      </c>
      <c r="G12181" s="12" t="s">
        <v>23650</v>
      </c>
      <c r="H12181" s="5" t="s">
        <v>60936</v>
      </c>
      <c r="I12181" s="8" t="s">
        <v>60937</v>
      </c>
      <c r="J12181" s="5" t="s">
        <v>42</v>
      </c>
      <c r="K12181" s="5" t="s">
        <v>679</v>
      </c>
    </row>
    <row r="12182">
      <c r="A12182" s="4">
        <v>11751.0</v>
      </c>
      <c r="B12182" s="5" t="s">
        <v>59912</v>
      </c>
      <c r="C12182" s="5" t="s">
        <v>60938</v>
      </c>
      <c r="D12182" s="6" t="s">
        <v>18876</v>
      </c>
      <c r="E12182" s="5" t="s">
        <v>16704</v>
      </c>
      <c r="F12182" s="5" t="s">
        <v>15938</v>
      </c>
      <c r="G12182" s="12" t="s">
        <v>23650</v>
      </c>
      <c r="H12182" s="5" t="s">
        <v>60939</v>
      </c>
      <c r="I12182" s="8" t="s">
        <v>60940</v>
      </c>
      <c r="J12182" s="5" t="s">
        <v>42</v>
      </c>
      <c r="K12182" s="4" t="s">
        <v>42</v>
      </c>
    </row>
    <row r="12183">
      <c r="A12183" s="4">
        <v>11427.0</v>
      </c>
      <c r="B12183" s="5" t="s">
        <v>60941</v>
      </c>
      <c r="C12183" s="5" t="s">
        <v>60942</v>
      </c>
      <c r="D12183" s="6" t="s">
        <v>60943</v>
      </c>
      <c r="E12183" s="5" t="s">
        <v>60944</v>
      </c>
      <c r="F12183" s="5" t="s">
        <v>47929</v>
      </c>
      <c r="G12183" s="12" t="s">
        <v>23650</v>
      </c>
      <c r="H12183" s="5" t="s">
        <v>60945</v>
      </c>
      <c r="I12183" s="9" t="s">
        <v>60946</v>
      </c>
      <c r="J12183" s="5" t="s">
        <v>108</v>
      </c>
      <c r="K12183" s="4" t="s">
        <v>42</v>
      </c>
    </row>
    <row r="12184">
      <c r="A12184" s="4">
        <v>11414.0</v>
      </c>
      <c r="B12184" s="5" t="s">
        <v>60947</v>
      </c>
      <c r="C12184" s="5" t="s">
        <v>60948</v>
      </c>
      <c r="D12184" s="6" t="s">
        <v>60949</v>
      </c>
      <c r="E12184" s="5" t="s">
        <v>60950</v>
      </c>
      <c r="F12184" s="5" t="s">
        <v>37644</v>
      </c>
      <c r="G12184" s="12" t="s">
        <v>23650</v>
      </c>
      <c r="H12184" s="5" t="s">
        <v>60951</v>
      </c>
      <c r="I12184" s="9" t="s">
        <v>60952</v>
      </c>
      <c r="J12184" s="5" t="s">
        <v>42</v>
      </c>
      <c r="K12184" s="4" t="s">
        <v>42</v>
      </c>
    </row>
    <row r="12185">
      <c r="A12185" s="4">
        <v>12076.0</v>
      </c>
      <c r="B12185" s="5" t="s">
        <v>60953</v>
      </c>
      <c r="C12185" s="5" t="s">
        <v>60954</v>
      </c>
      <c r="D12185" s="6" t="s">
        <v>33594</v>
      </c>
      <c r="E12185" s="5" t="s">
        <v>15575</v>
      </c>
      <c r="F12185" s="5" t="s">
        <v>7797</v>
      </c>
      <c r="G12185" s="12" t="s">
        <v>23650</v>
      </c>
      <c r="H12185" s="5" t="s">
        <v>60955</v>
      </c>
      <c r="I12185" s="4" t="str">
        <f>LOWER(SUBSTITUTE(SUBSTITUTE(SUBSTITUTE(SUBSTITUTE(SUBSTITUTE(SUBSTITUTE(SUBSTITUTE(B12185,"S.L.",""),"SL",""),"S.A.",""),"SA","")," ",""),".",""),",",""))&amp;".com"</f>
        <v>tribecab&amp;b.com</v>
      </c>
      <c r="J12185" s="5" t="s">
        <v>18</v>
      </c>
      <c r="K12185" s="5" t="s">
        <v>66</v>
      </c>
    </row>
    <row r="12186">
      <c r="A12186" s="4">
        <v>11523.0</v>
      </c>
      <c r="B12186" s="5" t="s">
        <v>60956</v>
      </c>
      <c r="C12186" s="5" t="s">
        <v>60957</v>
      </c>
      <c r="D12186" s="6" t="s">
        <v>25436</v>
      </c>
      <c r="E12186" s="5" t="s">
        <v>25437</v>
      </c>
      <c r="F12186" s="5" t="s">
        <v>25438</v>
      </c>
      <c r="G12186" s="12" t="s">
        <v>23650</v>
      </c>
      <c r="H12186" s="5" t="s">
        <v>60958</v>
      </c>
      <c r="I12186" s="9" t="s">
        <v>60959</v>
      </c>
      <c r="J12186" s="5" t="s">
        <v>93</v>
      </c>
      <c r="K12186" s="5" t="s">
        <v>233</v>
      </c>
    </row>
    <row r="12187">
      <c r="A12187" s="4">
        <v>11525.0</v>
      </c>
      <c r="B12187" s="5" t="s">
        <v>60960</v>
      </c>
      <c r="C12187" s="5" t="s">
        <v>60961</v>
      </c>
      <c r="D12187" s="6" t="s">
        <v>25436</v>
      </c>
      <c r="E12187" s="5" t="s">
        <v>25437</v>
      </c>
      <c r="F12187" s="5" t="s">
        <v>25438</v>
      </c>
      <c r="G12187" s="12" t="s">
        <v>23650</v>
      </c>
      <c r="H12187" s="5" t="s">
        <v>60958</v>
      </c>
      <c r="I12187" s="9" t="s">
        <v>60962</v>
      </c>
      <c r="J12187" s="5" t="s">
        <v>108</v>
      </c>
      <c r="K12187" s="5" t="s">
        <v>233</v>
      </c>
    </row>
    <row r="12188">
      <c r="A12188" s="4">
        <v>11382.0</v>
      </c>
      <c r="B12188" s="5" t="s">
        <v>60963</v>
      </c>
      <c r="C12188" s="5" t="s">
        <v>60964</v>
      </c>
      <c r="D12188" s="6" t="s">
        <v>60965</v>
      </c>
      <c r="E12188" s="5" t="s">
        <v>60966</v>
      </c>
      <c r="F12188" s="5" t="s">
        <v>29573</v>
      </c>
      <c r="G12188" s="12" t="s">
        <v>23650</v>
      </c>
      <c r="H12188" s="5" t="s">
        <v>60967</v>
      </c>
      <c r="I12188" s="9" t="s">
        <v>60968</v>
      </c>
      <c r="J12188" s="5" t="s">
        <v>42</v>
      </c>
      <c r="K12188" s="5" t="s">
        <v>152</v>
      </c>
    </row>
    <row r="12189">
      <c r="A12189" s="4">
        <v>11374.0</v>
      </c>
      <c r="B12189" s="5" t="s">
        <v>60969</v>
      </c>
      <c r="C12189" s="5" t="s">
        <v>60970</v>
      </c>
      <c r="D12189" s="6" t="s">
        <v>60971</v>
      </c>
      <c r="E12189" s="5" t="s">
        <v>60972</v>
      </c>
      <c r="F12189" s="5" t="s">
        <v>29573</v>
      </c>
      <c r="G12189" s="12" t="s">
        <v>23650</v>
      </c>
      <c r="H12189" s="5" t="s">
        <v>60973</v>
      </c>
      <c r="I12189" s="4" t="s">
        <v>60974</v>
      </c>
      <c r="J12189" s="5" t="s">
        <v>93</v>
      </c>
      <c r="K12189" s="4" t="s">
        <v>42</v>
      </c>
    </row>
    <row r="12190">
      <c r="A12190" s="4">
        <v>11176.0</v>
      </c>
      <c r="B12190" s="5" t="s">
        <v>35669</v>
      </c>
      <c r="C12190" s="5" t="s">
        <v>60975</v>
      </c>
      <c r="D12190" s="6" t="s">
        <v>36192</v>
      </c>
      <c r="E12190" s="5" t="s">
        <v>35981</v>
      </c>
      <c r="F12190" s="5" t="s">
        <v>29618</v>
      </c>
      <c r="G12190" s="12" t="s">
        <v>23650</v>
      </c>
      <c r="H12190" s="5" t="s">
        <v>60976</v>
      </c>
      <c r="I12190" s="8" t="s">
        <v>60977</v>
      </c>
      <c r="J12190" s="5" t="s">
        <v>93</v>
      </c>
      <c r="K12190" s="4" t="s">
        <v>42</v>
      </c>
    </row>
    <row r="12191">
      <c r="A12191" s="4">
        <v>11399.0</v>
      </c>
      <c r="B12191" s="5" t="s">
        <v>60978</v>
      </c>
      <c r="C12191" s="5" t="s">
        <v>60979</v>
      </c>
      <c r="D12191" s="6" t="s">
        <v>38246</v>
      </c>
      <c r="E12191" s="5" t="s">
        <v>38247</v>
      </c>
      <c r="F12191" s="5" t="s">
        <v>37644</v>
      </c>
      <c r="G12191" s="12" t="s">
        <v>23650</v>
      </c>
      <c r="H12191" s="5" t="s">
        <v>60980</v>
      </c>
      <c r="I12191" s="8" t="s">
        <v>60981</v>
      </c>
      <c r="J12191" s="5" t="s">
        <v>93</v>
      </c>
      <c r="K12191" s="5" t="s">
        <v>553</v>
      </c>
    </row>
    <row r="12192">
      <c r="A12192" s="4">
        <v>11747.0</v>
      </c>
      <c r="B12192" s="5" t="s">
        <v>60982</v>
      </c>
      <c r="C12192" s="5" t="s">
        <v>60983</v>
      </c>
      <c r="D12192" s="6" t="s">
        <v>20140</v>
      </c>
      <c r="E12192" s="5" t="s">
        <v>16358</v>
      </c>
      <c r="F12192" s="5" t="s">
        <v>15938</v>
      </c>
      <c r="G12192" s="12" t="s">
        <v>23650</v>
      </c>
      <c r="H12192" s="5" t="s">
        <v>60984</v>
      </c>
      <c r="I12192" s="8" t="s">
        <v>60985</v>
      </c>
      <c r="J12192" s="5" t="s">
        <v>93</v>
      </c>
      <c r="K12192" s="4" t="s">
        <v>42</v>
      </c>
    </row>
    <row r="12193">
      <c r="A12193" s="4">
        <v>12242.0</v>
      </c>
      <c r="B12193" s="5" t="s">
        <v>60986</v>
      </c>
      <c r="C12193" s="5" t="s">
        <v>60987</v>
      </c>
      <c r="D12193" s="6" t="s">
        <v>60988</v>
      </c>
      <c r="E12193" s="5" t="s">
        <v>60989</v>
      </c>
      <c r="F12193" s="5" t="s">
        <v>52121</v>
      </c>
      <c r="G12193" s="12" t="s">
        <v>23650</v>
      </c>
      <c r="H12193" s="5" t="s">
        <v>60990</v>
      </c>
      <c r="I12193" s="8" t="str">
        <f>LOWER(SUBSTITUTE(SUBSTITUTE(SUBSTITUTE(SUBSTITUTE(SUBSTITUTE(SUBSTITUTE(SUBSTITUTE(B12193,"S.L.",""),"SL",""),"S.A.",""),"SA","")," ",""),".",""),",",""))&amp;".com"</f>
        <v>hotelrurallacadelescribano.com</v>
      </c>
      <c r="J12193" s="5" t="s">
        <v>463</v>
      </c>
      <c r="K12193" s="4" t="s">
        <v>42</v>
      </c>
    </row>
    <row r="12194">
      <c r="A12194" s="4">
        <v>11235.0</v>
      </c>
      <c r="B12194" s="5" t="s">
        <v>60991</v>
      </c>
      <c r="C12194" s="5" t="s">
        <v>60992</v>
      </c>
      <c r="D12194" s="6" t="s">
        <v>60993</v>
      </c>
      <c r="E12194" s="5" t="s">
        <v>4598</v>
      </c>
      <c r="F12194" s="5" t="s">
        <v>3068</v>
      </c>
      <c r="G12194" s="12" t="s">
        <v>23650</v>
      </c>
      <c r="H12194" s="5" t="s">
        <v>60994</v>
      </c>
      <c r="I12194" s="9" t="s">
        <v>60995</v>
      </c>
      <c r="J12194" s="5" t="s">
        <v>108</v>
      </c>
      <c r="K12194" s="5" t="s">
        <v>19</v>
      </c>
    </row>
    <row r="12195">
      <c r="A12195" s="4">
        <v>12098.0</v>
      </c>
      <c r="B12195" s="5" t="s">
        <v>60996</v>
      </c>
      <c r="C12195" s="5" t="s">
        <v>60997</v>
      </c>
      <c r="D12195" s="6" t="s">
        <v>60998</v>
      </c>
      <c r="E12195" s="5" t="s">
        <v>60999</v>
      </c>
      <c r="F12195" s="5" t="s">
        <v>22419</v>
      </c>
      <c r="G12195" s="12" t="s">
        <v>23650</v>
      </c>
      <c r="H12195" s="5" t="s">
        <v>61000</v>
      </c>
      <c r="I12195" s="4" t="str">
        <f t="shared" ref="I12195:I12196" si="203">LOWER(SUBSTITUTE(SUBSTITUTE(SUBSTITUTE(SUBSTITUTE(SUBSTITUTE(SUBSTITUTE(SUBSTITUTE(B12195,"S.L.",""),"SL",""),"S.A.",""),"SA","")," ",""),".",""),",",""))&amp;".com"</f>
        <v>hotelmesóndelmoro.com</v>
      </c>
      <c r="J12195" s="5" t="s">
        <v>42</v>
      </c>
      <c r="K12195" s="5" t="s">
        <v>35</v>
      </c>
    </row>
    <row r="12196">
      <c r="A12196" s="4">
        <v>12001.0</v>
      </c>
      <c r="B12196" s="5" t="s">
        <v>61001</v>
      </c>
      <c r="C12196" s="5" t="s">
        <v>61002</v>
      </c>
      <c r="D12196" s="6" t="s">
        <v>53202</v>
      </c>
      <c r="E12196" s="5" t="s">
        <v>53203</v>
      </c>
      <c r="F12196" s="5" t="s">
        <v>24249</v>
      </c>
      <c r="G12196" s="12" t="s">
        <v>23650</v>
      </c>
      <c r="H12196" s="5" t="s">
        <v>61003</v>
      </c>
      <c r="I12196" s="8" t="str">
        <f t="shared" si="203"/>
        <v>miradorlamalicio.com</v>
      </c>
      <c r="J12196" s="5" t="s">
        <v>463</v>
      </c>
      <c r="K12196" s="5" t="s">
        <v>66</v>
      </c>
    </row>
    <row r="12197">
      <c r="A12197" s="4">
        <v>11916.0</v>
      </c>
      <c r="B12197" s="5" t="s">
        <v>61004</v>
      </c>
      <c r="C12197" s="5" t="s">
        <v>61005</v>
      </c>
      <c r="D12197" s="6" t="s">
        <v>61006</v>
      </c>
      <c r="E12197" s="5" t="s">
        <v>61007</v>
      </c>
      <c r="F12197" s="5" t="s">
        <v>514</v>
      </c>
      <c r="G12197" s="12" t="s">
        <v>23650</v>
      </c>
      <c r="H12197" s="5" t="s">
        <v>61008</v>
      </c>
      <c r="I12197" s="8" t="s">
        <v>61009</v>
      </c>
      <c r="J12197" s="5" t="s">
        <v>42</v>
      </c>
      <c r="K12197" s="5" t="s">
        <v>233</v>
      </c>
    </row>
    <row r="12198">
      <c r="A12198" s="4">
        <v>11365.0</v>
      </c>
      <c r="B12198" s="5" t="s">
        <v>61010</v>
      </c>
      <c r="C12198" s="5" t="s">
        <v>61011</v>
      </c>
      <c r="D12198" s="6" t="s">
        <v>41969</v>
      </c>
      <c r="E12198" s="5" t="s">
        <v>41957</v>
      </c>
      <c r="F12198" s="5" t="s">
        <v>29573</v>
      </c>
      <c r="G12198" s="12" t="s">
        <v>23650</v>
      </c>
      <c r="H12198" s="5" t="s">
        <v>61012</v>
      </c>
      <c r="I12198" s="9" t="s">
        <v>61013</v>
      </c>
      <c r="J12198" s="5" t="s">
        <v>108</v>
      </c>
      <c r="K12198" s="4" t="s">
        <v>42</v>
      </c>
    </row>
    <row r="12199">
      <c r="A12199" s="4">
        <v>11177.0</v>
      </c>
      <c r="B12199" s="5" t="s">
        <v>61014</v>
      </c>
      <c r="C12199" s="5" t="s">
        <v>61015</v>
      </c>
      <c r="D12199" s="6" t="s">
        <v>36058</v>
      </c>
      <c r="E12199" s="5" t="s">
        <v>36059</v>
      </c>
      <c r="F12199" s="5" t="s">
        <v>29618</v>
      </c>
      <c r="G12199" s="12" t="s">
        <v>23650</v>
      </c>
      <c r="H12199" s="5" t="s">
        <v>61016</v>
      </c>
      <c r="I12199" s="9" t="s">
        <v>61017</v>
      </c>
      <c r="J12199" s="5" t="s">
        <v>108</v>
      </c>
      <c r="K12199" s="4" t="s">
        <v>42</v>
      </c>
    </row>
    <row r="12200">
      <c r="A12200" s="4">
        <v>11646.0</v>
      </c>
      <c r="B12200" s="5" t="s">
        <v>61018</v>
      </c>
      <c r="C12200" s="5" t="s">
        <v>61019</v>
      </c>
      <c r="D12200" s="6" t="s">
        <v>29089</v>
      </c>
      <c r="E12200" s="5" t="s">
        <v>29090</v>
      </c>
      <c r="F12200" s="5" t="s">
        <v>437</v>
      </c>
      <c r="G12200" s="12" t="s">
        <v>23650</v>
      </c>
      <c r="H12200" s="5" t="s">
        <v>61020</v>
      </c>
      <c r="I12200" s="4" t="s">
        <v>61021</v>
      </c>
      <c r="J12200" s="5" t="s">
        <v>42</v>
      </c>
      <c r="K12200" s="4" t="s">
        <v>42</v>
      </c>
    </row>
    <row r="12201">
      <c r="A12201" s="4">
        <v>11351.0</v>
      </c>
      <c r="B12201" s="5" t="s">
        <v>61022</v>
      </c>
      <c r="C12201" s="5" t="s">
        <v>61023</v>
      </c>
      <c r="D12201" s="6" t="s">
        <v>43238</v>
      </c>
      <c r="E12201" s="5" t="s">
        <v>29573</v>
      </c>
      <c r="F12201" s="5" t="s">
        <v>29573</v>
      </c>
      <c r="G12201" s="12" t="s">
        <v>23650</v>
      </c>
      <c r="H12201" s="5" t="s">
        <v>61024</v>
      </c>
      <c r="I12201" s="8" t="s">
        <v>61025</v>
      </c>
      <c r="J12201" s="5" t="s">
        <v>93</v>
      </c>
      <c r="K12201" s="5" t="s">
        <v>1495</v>
      </c>
    </row>
    <row r="12202">
      <c r="A12202" s="4">
        <v>11730.0</v>
      </c>
      <c r="B12202" s="5" t="s">
        <v>61026</v>
      </c>
      <c r="C12202" s="5" t="s">
        <v>61027</v>
      </c>
      <c r="D12202" s="6" t="s">
        <v>16498</v>
      </c>
      <c r="E12202" s="5" t="s">
        <v>16499</v>
      </c>
      <c r="F12202" s="5" t="s">
        <v>15938</v>
      </c>
      <c r="G12202" s="12" t="s">
        <v>23650</v>
      </c>
      <c r="H12202" s="5" t="s">
        <v>61028</v>
      </c>
      <c r="I12202" s="11" t="s">
        <v>61029</v>
      </c>
      <c r="J12202" s="5" t="s">
        <v>18</v>
      </c>
      <c r="K12202" s="4" t="s">
        <v>42</v>
      </c>
    </row>
    <row r="12203">
      <c r="A12203" s="4">
        <v>11611.0</v>
      </c>
      <c r="B12203" s="5" t="s">
        <v>61030</v>
      </c>
      <c r="C12203" s="5" t="s">
        <v>61031</v>
      </c>
      <c r="D12203" s="6" t="s">
        <v>13473</v>
      </c>
      <c r="E12203" s="5" t="s">
        <v>13474</v>
      </c>
      <c r="F12203" s="5" t="s">
        <v>13460</v>
      </c>
      <c r="G12203" s="12" t="s">
        <v>23650</v>
      </c>
      <c r="H12203" s="5" t="s">
        <v>61032</v>
      </c>
      <c r="I12203" s="9" t="s">
        <v>61033</v>
      </c>
      <c r="J12203" s="5" t="s">
        <v>42</v>
      </c>
      <c r="K12203" s="4" t="s">
        <v>42</v>
      </c>
    </row>
    <row r="12204">
      <c r="A12204" s="4">
        <v>11883.0</v>
      </c>
      <c r="B12204" s="5" t="s">
        <v>61034</v>
      </c>
      <c r="C12204" s="5" t="s">
        <v>61035</v>
      </c>
      <c r="D12204" s="6" t="s">
        <v>45921</v>
      </c>
      <c r="E12204" s="5" t="s">
        <v>45922</v>
      </c>
      <c r="F12204" s="5" t="s">
        <v>3120</v>
      </c>
      <c r="G12204" s="12" t="s">
        <v>23650</v>
      </c>
      <c r="H12204" s="5" t="s">
        <v>61036</v>
      </c>
      <c r="I12204" s="4" t="str">
        <f t="shared" ref="I12204:I12205" si="204">LOWER(SUBSTITUTE(SUBSTITUTE(SUBSTITUTE(SUBSTITUTE(SUBSTITUTE(SUBSTITUTE(SUBSTITUTE(B12204,"S.L.",""),"SL",""),"S.A.",""),"SA","")," ",""),".",""),",",""))&amp;".com"</f>
        <v>plácidamar.com</v>
      </c>
      <c r="J12204" s="5" t="s">
        <v>108</v>
      </c>
      <c r="K12204" s="4" t="s">
        <v>42</v>
      </c>
    </row>
    <row r="12205">
      <c r="A12205" s="4">
        <v>12243.0</v>
      </c>
      <c r="B12205" s="5" t="s">
        <v>61037</v>
      </c>
      <c r="C12205" s="5" t="s">
        <v>61038</v>
      </c>
      <c r="D12205" s="6" t="s">
        <v>52299</v>
      </c>
      <c r="E12205" s="5" t="s">
        <v>52121</v>
      </c>
      <c r="F12205" s="5" t="s">
        <v>52121</v>
      </c>
      <c r="G12205" s="12" t="s">
        <v>23650</v>
      </c>
      <c r="H12205" s="5" t="s">
        <v>61039</v>
      </c>
      <c r="I12205" s="8" t="str">
        <f t="shared" si="204"/>
        <v>alquileresnuria.com</v>
      </c>
      <c r="J12205" s="5" t="s">
        <v>42</v>
      </c>
      <c r="K12205" s="4" t="s">
        <v>42</v>
      </c>
    </row>
    <row r="12206">
      <c r="A12206" s="4">
        <v>11129.0</v>
      </c>
      <c r="B12206" s="5" t="s">
        <v>61040</v>
      </c>
      <c r="C12206" s="5" t="s">
        <v>61041</v>
      </c>
      <c r="D12206" s="6" t="s">
        <v>23579</v>
      </c>
      <c r="E12206" s="5" t="s">
        <v>23573</v>
      </c>
      <c r="F12206" s="5" t="s">
        <v>22149</v>
      </c>
      <c r="G12206" s="12" t="s">
        <v>23650</v>
      </c>
      <c r="H12206" s="5" t="s">
        <v>61042</v>
      </c>
      <c r="I12206" s="8" t="s">
        <v>61043</v>
      </c>
      <c r="J12206" s="5" t="s">
        <v>18</v>
      </c>
      <c r="K12206" s="4" t="s">
        <v>42</v>
      </c>
    </row>
    <row r="12207">
      <c r="A12207" s="4">
        <v>11675.0</v>
      </c>
      <c r="B12207" s="5" t="s">
        <v>61044</v>
      </c>
      <c r="C12207" s="5" t="s">
        <v>61045</v>
      </c>
      <c r="D12207" s="6" t="s">
        <v>57392</v>
      </c>
      <c r="E12207" s="5" t="s">
        <v>57393</v>
      </c>
      <c r="F12207" s="5" t="s">
        <v>16307</v>
      </c>
      <c r="G12207" s="12" t="s">
        <v>23650</v>
      </c>
      <c r="H12207" s="5" t="s">
        <v>61046</v>
      </c>
      <c r="I12207" s="8" t="str">
        <f>LOWER(SUBSTITUTE(SUBSTITUTE(SUBSTITUTE(SUBSTITUTE(SUBSTITUTE(SUBSTITUTE(SUBSTITUTE(B12207,"S.L.",""),"SL",""),"S.A.",""),"SA","")," ",""),".",""),",",""))&amp;".com"</f>
        <v>barrio.com</v>
      </c>
      <c r="J12207" s="5" t="s">
        <v>463</v>
      </c>
      <c r="K12207" s="5" t="s">
        <v>233</v>
      </c>
    </row>
    <row r="12208">
      <c r="A12208" s="4">
        <v>11360.0</v>
      </c>
      <c r="B12208" s="5" t="s">
        <v>61047</v>
      </c>
      <c r="C12208" s="5" t="s">
        <v>61048</v>
      </c>
      <c r="D12208" s="6" t="s">
        <v>42503</v>
      </c>
      <c r="E12208" s="5" t="s">
        <v>42504</v>
      </c>
      <c r="F12208" s="5" t="s">
        <v>29573</v>
      </c>
      <c r="G12208" s="12" t="s">
        <v>23650</v>
      </c>
      <c r="H12208" s="5" t="s">
        <v>61049</v>
      </c>
      <c r="I12208" s="9" t="s">
        <v>61050</v>
      </c>
      <c r="J12208" s="5" t="s">
        <v>93</v>
      </c>
      <c r="K12208" s="4" t="s">
        <v>42</v>
      </c>
    </row>
    <row r="12209">
      <c r="A12209" s="4">
        <v>12149.0</v>
      </c>
      <c r="B12209" s="5" t="s">
        <v>61051</v>
      </c>
      <c r="C12209" s="5" t="s">
        <v>61052</v>
      </c>
      <c r="D12209" s="6" t="s">
        <v>2708</v>
      </c>
      <c r="E12209" s="5" t="s">
        <v>2709</v>
      </c>
      <c r="F12209" s="5" t="s">
        <v>1350</v>
      </c>
      <c r="G12209" s="12" t="s">
        <v>23650</v>
      </c>
      <c r="H12209" s="5" t="s">
        <v>61053</v>
      </c>
      <c r="I12209" s="8" t="s">
        <v>61054</v>
      </c>
      <c r="J12209" s="5" t="s">
        <v>51</v>
      </c>
      <c r="K12209" s="5" t="s">
        <v>170</v>
      </c>
    </row>
    <row r="12210">
      <c r="A12210" s="4">
        <v>11359.0</v>
      </c>
      <c r="B12210" s="5" t="s">
        <v>61055</v>
      </c>
      <c r="C12210" s="5" t="s">
        <v>61056</v>
      </c>
      <c r="D12210" s="6" t="s">
        <v>42603</v>
      </c>
      <c r="E12210" s="5" t="s">
        <v>42604</v>
      </c>
      <c r="F12210" s="5" t="s">
        <v>29573</v>
      </c>
      <c r="G12210" s="12" t="s">
        <v>23650</v>
      </c>
      <c r="H12210" s="5" t="s">
        <v>61057</v>
      </c>
      <c r="I12210" s="9" t="s">
        <v>61058</v>
      </c>
      <c r="J12210" s="5" t="s">
        <v>42</v>
      </c>
      <c r="K12210" s="4" t="s">
        <v>42</v>
      </c>
    </row>
    <row r="12211">
      <c r="A12211" s="4">
        <v>11441.0</v>
      </c>
      <c r="B12211" s="5" t="s">
        <v>61059</v>
      </c>
      <c r="C12211" s="5" t="s">
        <v>61060</v>
      </c>
      <c r="D12211" s="6" t="s">
        <v>48025</v>
      </c>
      <c r="E12211" s="5" t="s">
        <v>48026</v>
      </c>
      <c r="F12211" s="5" t="s">
        <v>47929</v>
      </c>
      <c r="G12211" s="12" t="s">
        <v>23650</v>
      </c>
      <c r="H12211" s="5" t="s">
        <v>61061</v>
      </c>
      <c r="I12211" s="9" t="s">
        <v>61062</v>
      </c>
      <c r="J12211" s="5" t="s">
        <v>18</v>
      </c>
      <c r="K12211" s="5" t="s">
        <v>553</v>
      </c>
    </row>
    <row r="12212">
      <c r="A12212" s="4">
        <v>12323.0</v>
      </c>
      <c r="B12212" s="5" t="s">
        <v>61063</v>
      </c>
      <c r="C12212" s="5" t="s">
        <v>61064</v>
      </c>
      <c r="D12212" s="6" t="s">
        <v>9202</v>
      </c>
      <c r="E12212" s="5" t="s">
        <v>9203</v>
      </c>
      <c r="F12212" s="5" t="s">
        <v>8926</v>
      </c>
      <c r="G12212" s="12" t="s">
        <v>23650</v>
      </c>
      <c r="H12212" s="5" t="s">
        <v>61065</v>
      </c>
      <c r="I12212" s="8" t="s">
        <v>61066</v>
      </c>
      <c r="J12212" s="5" t="s">
        <v>42</v>
      </c>
      <c r="K12212" s="5" t="s">
        <v>553</v>
      </c>
    </row>
    <row r="12213">
      <c r="A12213" s="4">
        <v>12128.0</v>
      </c>
      <c r="B12213" s="5" t="s">
        <v>61067</v>
      </c>
      <c r="C12213" s="5" t="s">
        <v>61068</v>
      </c>
      <c r="D12213" s="6" t="s">
        <v>137</v>
      </c>
      <c r="E12213" s="5" t="s">
        <v>130</v>
      </c>
      <c r="F12213" s="5" t="s">
        <v>14</v>
      </c>
      <c r="G12213" s="12" t="s">
        <v>23650</v>
      </c>
      <c r="H12213" s="5" t="s">
        <v>61069</v>
      </c>
      <c r="I12213" s="8" t="s">
        <v>61070</v>
      </c>
      <c r="J12213" s="5" t="s">
        <v>51</v>
      </c>
      <c r="K12213" s="5" t="s">
        <v>201</v>
      </c>
    </row>
    <row r="12214">
      <c r="A12214" s="4">
        <v>12255.0</v>
      </c>
      <c r="B12214" s="5" t="s">
        <v>61071</v>
      </c>
      <c r="C12214" s="5" t="s">
        <v>61072</v>
      </c>
      <c r="D12214" s="6" t="s">
        <v>31962</v>
      </c>
      <c r="E12214" s="5" t="s">
        <v>31963</v>
      </c>
      <c r="F12214" s="5" t="s">
        <v>26794</v>
      </c>
      <c r="G12214" s="12" t="s">
        <v>23650</v>
      </c>
      <c r="H12214" s="5" t="s">
        <v>61073</v>
      </c>
      <c r="I12214" s="8" t="s">
        <v>61074</v>
      </c>
      <c r="J12214" s="5" t="s">
        <v>51</v>
      </c>
      <c r="K12214" s="4" t="s">
        <v>42</v>
      </c>
    </row>
    <row r="12215">
      <c r="A12215" s="4">
        <v>11998.0</v>
      </c>
      <c r="B12215" s="5" t="s">
        <v>61075</v>
      </c>
      <c r="C12215" s="5" t="s">
        <v>11157</v>
      </c>
      <c r="D12215" s="6" t="s">
        <v>44956</v>
      </c>
      <c r="E12215" s="5" t="s">
        <v>24249</v>
      </c>
      <c r="F12215" s="5" t="s">
        <v>24249</v>
      </c>
      <c r="G12215" s="12" t="s">
        <v>23650</v>
      </c>
      <c r="H12215" s="5" t="s">
        <v>61076</v>
      </c>
      <c r="I12215" s="8" t="str">
        <f>LOWER(SUBSTITUTE(SUBSTITUTE(SUBSTITUTE(SUBSTITUTE(SUBSTITUTE(SUBSTITUTE(SUBSTITUTE(B12215,"S.L.",""),"SL",""),"S.A.",""),"SA","")," ",""),".",""),",",""))&amp;".com"</f>
        <v>villagebabelrooms.com</v>
      </c>
      <c r="J12215" s="5" t="s">
        <v>108</v>
      </c>
      <c r="K12215" s="4" t="s">
        <v>42</v>
      </c>
    </row>
    <row r="12216">
      <c r="A12216" s="4">
        <v>11630.0</v>
      </c>
      <c r="B12216" s="5" t="s">
        <v>61077</v>
      </c>
      <c r="C12216" s="5" t="s">
        <v>61078</v>
      </c>
      <c r="D12216" s="6" t="s">
        <v>28455</v>
      </c>
      <c r="E12216" s="5" t="s">
        <v>28456</v>
      </c>
      <c r="F12216" s="5" t="s">
        <v>437</v>
      </c>
      <c r="G12216" s="12" t="s">
        <v>23650</v>
      </c>
      <c r="H12216" s="5" t="s">
        <v>61079</v>
      </c>
      <c r="I12216" s="8" t="s">
        <v>61080</v>
      </c>
      <c r="J12216" s="5" t="s">
        <v>18</v>
      </c>
      <c r="K12216" s="5" t="s">
        <v>260</v>
      </c>
    </row>
    <row r="12217">
      <c r="A12217" s="4">
        <v>11551.0</v>
      </c>
      <c r="B12217" s="5" t="s">
        <v>61081</v>
      </c>
      <c r="C12217" s="5" t="s">
        <v>61082</v>
      </c>
      <c r="D12217" s="6" t="s">
        <v>29666</v>
      </c>
      <c r="E12217" s="5" t="s">
        <v>29647</v>
      </c>
      <c r="F12217" s="5" t="s">
        <v>29647</v>
      </c>
      <c r="G12217" s="12" t="s">
        <v>23650</v>
      </c>
      <c r="H12217" s="28" t="s">
        <v>61083</v>
      </c>
      <c r="I12217" s="29" t="s">
        <v>61084</v>
      </c>
      <c r="J12217" s="5" t="s">
        <v>108</v>
      </c>
      <c r="K12217" s="4" t="s">
        <v>42</v>
      </c>
    </row>
    <row r="12218">
      <c r="A12218" s="4">
        <v>11745.0</v>
      </c>
      <c r="B12218" s="5" t="s">
        <v>61085</v>
      </c>
      <c r="C12218" s="5" t="s">
        <v>61086</v>
      </c>
      <c r="D12218" s="6" t="s">
        <v>20140</v>
      </c>
      <c r="E12218" s="5" t="s">
        <v>16358</v>
      </c>
      <c r="F12218" s="5" t="s">
        <v>15938</v>
      </c>
      <c r="G12218" s="12" t="s">
        <v>23650</v>
      </c>
      <c r="H12218" s="5" t="s">
        <v>61087</v>
      </c>
      <c r="I12218" s="8" t="s">
        <v>61088</v>
      </c>
      <c r="J12218" s="5" t="s">
        <v>42</v>
      </c>
      <c r="K12218" s="4" t="s">
        <v>42</v>
      </c>
    </row>
    <row r="12219">
      <c r="A12219" s="4">
        <v>11750.0</v>
      </c>
      <c r="B12219" s="5" t="s">
        <v>61089</v>
      </c>
      <c r="C12219" s="5" t="s">
        <v>61090</v>
      </c>
      <c r="D12219" s="6" t="s">
        <v>20107</v>
      </c>
      <c r="E12219" s="5" t="s">
        <v>20108</v>
      </c>
      <c r="F12219" s="5" t="s">
        <v>15938</v>
      </c>
      <c r="G12219" s="12" t="s">
        <v>23650</v>
      </c>
      <c r="H12219" s="5" t="s">
        <v>61091</v>
      </c>
      <c r="I12219" s="8" t="s">
        <v>61092</v>
      </c>
      <c r="J12219" s="5" t="s">
        <v>108</v>
      </c>
      <c r="K12219" s="5" t="s">
        <v>1495</v>
      </c>
    </row>
    <row r="12220">
      <c r="A12220" s="4">
        <v>11080.0</v>
      </c>
      <c r="B12220" s="5" t="s">
        <v>61093</v>
      </c>
      <c r="C12220" s="5" t="s">
        <v>61094</v>
      </c>
      <c r="D12220" s="6" t="s">
        <v>61095</v>
      </c>
      <c r="E12220" s="5" t="s">
        <v>7473</v>
      </c>
      <c r="F12220" s="5" t="s">
        <v>7012</v>
      </c>
      <c r="G12220" s="12" t="s">
        <v>23650</v>
      </c>
      <c r="H12220" s="5" t="s">
        <v>61096</v>
      </c>
      <c r="I12220" s="8" t="s">
        <v>61097</v>
      </c>
      <c r="J12220" s="5" t="s">
        <v>42</v>
      </c>
      <c r="K12220" s="4" t="s">
        <v>42</v>
      </c>
    </row>
    <row r="12221">
      <c r="A12221" s="4">
        <v>11553.0</v>
      </c>
      <c r="B12221" s="5" t="s">
        <v>61098</v>
      </c>
      <c r="C12221" s="5" t="s">
        <v>61099</v>
      </c>
      <c r="D12221" s="6" t="s">
        <v>29666</v>
      </c>
      <c r="E12221" s="5" t="s">
        <v>29647</v>
      </c>
      <c r="F12221" s="5" t="s">
        <v>29647</v>
      </c>
      <c r="G12221" s="12" t="s">
        <v>23650</v>
      </c>
      <c r="H12221" s="5" t="s">
        <v>61100</v>
      </c>
      <c r="I12221" s="9" t="s">
        <v>61101</v>
      </c>
      <c r="J12221" s="5" t="s">
        <v>42</v>
      </c>
      <c r="K12221" s="4" t="s">
        <v>42</v>
      </c>
    </row>
    <row r="12222">
      <c r="A12222" s="4">
        <v>12042.0</v>
      </c>
      <c r="B12222" s="5" t="s">
        <v>61102</v>
      </c>
      <c r="C12222" s="5" t="s">
        <v>61103</v>
      </c>
      <c r="D12222" s="6" t="s">
        <v>33618</v>
      </c>
      <c r="E12222" s="5" t="s">
        <v>33537</v>
      </c>
      <c r="F12222" s="5" t="s">
        <v>7797</v>
      </c>
      <c r="G12222" s="12" t="s">
        <v>23650</v>
      </c>
      <c r="H12222" s="5" t="s">
        <v>61104</v>
      </c>
      <c r="I12222" s="8" t="s">
        <v>61105</v>
      </c>
      <c r="J12222" s="5" t="s">
        <v>108</v>
      </c>
      <c r="K12222" s="4" t="s">
        <v>42</v>
      </c>
    </row>
    <row r="12223">
      <c r="A12223" s="4">
        <v>11966.0</v>
      </c>
      <c r="B12223" s="5" t="s">
        <v>61106</v>
      </c>
      <c r="C12223" s="5" t="s">
        <v>61107</v>
      </c>
      <c r="D12223" s="6" t="s">
        <v>53083</v>
      </c>
      <c r="E12223" s="5" t="s">
        <v>53084</v>
      </c>
      <c r="F12223" s="5" t="s">
        <v>24249</v>
      </c>
      <c r="G12223" s="12" t="s">
        <v>23650</v>
      </c>
      <c r="H12223" s="5" t="s">
        <v>61108</v>
      </c>
      <c r="I12223" s="8" t="s">
        <v>61109</v>
      </c>
      <c r="J12223" s="5" t="s">
        <v>18</v>
      </c>
      <c r="K12223" s="5" t="s">
        <v>152</v>
      </c>
    </row>
    <row r="12224">
      <c r="A12224" s="4">
        <v>11125.0</v>
      </c>
      <c r="B12224" s="5" t="s">
        <v>61110</v>
      </c>
      <c r="C12224" s="5" t="s">
        <v>61111</v>
      </c>
      <c r="D12224" s="6" t="s">
        <v>23579</v>
      </c>
      <c r="E12224" s="5" t="s">
        <v>23573</v>
      </c>
      <c r="F12224" s="5" t="s">
        <v>22149</v>
      </c>
      <c r="G12224" s="12" t="s">
        <v>23650</v>
      </c>
      <c r="H12224" s="5" t="s">
        <v>61112</v>
      </c>
      <c r="I12224" s="8" t="s">
        <v>61113</v>
      </c>
      <c r="J12224" s="5" t="s">
        <v>42</v>
      </c>
      <c r="K12224" s="4" t="s">
        <v>42</v>
      </c>
    </row>
    <row r="12225">
      <c r="A12225" s="4">
        <v>11566.0</v>
      </c>
      <c r="B12225" s="5" t="s">
        <v>61114</v>
      </c>
      <c r="C12225" s="5" t="s">
        <v>61115</v>
      </c>
      <c r="D12225" s="6" t="s">
        <v>22264</v>
      </c>
      <c r="E12225" s="5" t="s">
        <v>22265</v>
      </c>
      <c r="F12225" s="5" t="s">
        <v>22156</v>
      </c>
      <c r="G12225" s="12" t="s">
        <v>23650</v>
      </c>
      <c r="H12225" s="28" t="s">
        <v>61116</v>
      </c>
      <c r="I12225" s="29" t="s">
        <v>61117</v>
      </c>
      <c r="J12225" s="5" t="s">
        <v>42</v>
      </c>
      <c r="K12225" s="5" t="s">
        <v>9528</v>
      </c>
    </row>
    <row r="12226">
      <c r="A12226" s="4">
        <v>11668.0</v>
      </c>
      <c r="B12226" s="5" t="s">
        <v>61118</v>
      </c>
      <c r="C12226" s="5" t="s">
        <v>61119</v>
      </c>
      <c r="D12226" s="6" t="s">
        <v>28203</v>
      </c>
      <c r="E12226" s="5" t="s">
        <v>27765</v>
      </c>
      <c r="F12226" s="5" t="s">
        <v>16307</v>
      </c>
      <c r="G12226" s="12" t="s">
        <v>23650</v>
      </c>
      <c r="H12226" s="5" t="s">
        <v>61120</v>
      </c>
      <c r="I12226" s="8" t="str">
        <f>LOWER(SUBSTITUTE(SUBSTITUTE(SUBSTITUTE(SUBSTITUTE(SUBSTITUTE(SUBSTITUTE(SUBSTITUTE(B12226,"S.L.",""),"SL",""),"S.A.",""),"SA","")," ",""),".",""),",",""))&amp;".com"</f>
        <v>caminodelmar.com</v>
      </c>
      <c r="J12226" s="5" t="s">
        <v>51</v>
      </c>
      <c r="K12226" s="5" t="s">
        <v>280</v>
      </c>
    </row>
    <row r="12227">
      <c r="A12227" s="4">
        <v>11077.0</v>
      </c>
      <c r="B12227" s="5" t="s">
        <v>61121</v>
      </c>
      <c r="C12227" s="5" t="s">
        <v>61122</v>
      </c>
      <c r="D12227" s="6" t="s">
        <v>8030</v>
      </c>
      <c r="E12227" s="5" t="s">
        <v>8007</v>
      </c>
      <c r="F12227" s="5" t="s">
        <v>7012</v>
      </c>
      <c r="G12227" s="12" t="s">
        <v>23650</v>
      </c>
      <c r="H12227" s="5" t="s">
        <v>61123</v>
      </c>
      <c r="I12227" s="8" t="s">
        <v>61124</v>
      </c>
      <c r="J12227" s="5" t="s">
        <v>18</v>
      </c>
      <c r="K12227" s="4" t="s">
        <v>42</v>
      </c>
    </row>
    <row r="12228">
      <c r="A12228" s="4">
        <v>12082.0</v>
      </c>
      <c r="B12228" s="5" t="s">
        <v>61125</v>
      </c>
      <c r="C12228" s="5" t="s">
        <v>61126</v>
      </c>
      <c r="D12228" s="6" t="s">
        <v>34151</v>
      </c>
      <c r="E12228" s="5" t="s">
        <v>34152</v>
      </c>
      <c r="F12228" s="5" t="s">
        <v>7797</v>
      </c>
      <c r="G12228" s="12" t="s">
        <v>23650</v>
      </c>
      <c r="H12228" s="5" t="s">
        <v>61127</v>
      </c>
      <c r="I12228" s="8" t="s">
        <v>61128</v>
      </c>
      <c r="J12228" s="5" t="s">
        <v>42</v>
      </c>
      <c r="K12228" s="5" t="s">
        <v>115</v>
      </c>
    </row>
    <row r="12229">
      <c r="A12229" s="4">
        <v>11485.0</v>
      </c>
      <c r="B12229" s="5" t="s">
        <v>61129</v>
      </c>
      <c r="C12229" s="5" t="s">
        <v>61130</v>
      </c>
      <c r="D12229" s="6" t="s">
        <v>40259</v>
      </c>
      <c r="E12229" s="5" t="s">
        <v>40260</v>
      </c>
      <c r="F12229" s="5" t="s">
        <v>39946</v>
      </c>
      <c r="G12229" s="12" t="s">
        <v>23650</v>
      </c>
      <c r="H12229" s="5" t="s">
        <v>61131</v>
      </c>
      <c r="I12229" s="8" t="s">
        <v>61132</v>
      </c>
      <c r="J12229" s="5" t="s">
        <v>93</v>
      </c>
      <c r="K12229" s="5" t="s">
        <v>308</v>
      </c>
    </row>
    <row r="12230">
      <c r="A12230" s="4">
        <v>11193.0</v>
      </c>
      <c r="B12230" s="5" t="s">
        <v>61133</v>
      </c>
      <c r="C12230" s="5" t="s">
        <v>61134</v>
      </c>
      <c r="D12230" s="6" t="s">
        <v>61135</v>
      </c>
      <c r="E12230" s="5" t="s">
        <v>61136</v>
      </c>
      <c r="F12230" s="5" t="s">
        <v>29618</v>
      </c>
      <c r="G12230" s="12" t="s">
        <v>23650</v>
      </c>
      <c r="H12230" s="5" t="s">
        <v>61137</v>
      </c>
      <c r="I12230" s="8" t="s">
        <v>61138</v>
      </c>
      <c r="J12230" s="5" t="s">
        <v>93</v>
      </c>
      <c r="K12230" s="4" t="s">
        <v>42</v>
      </c>
    </row>
    <row r="12231">
      <c r="A12231" s="4">
        <v>11364.0</v>
      </c>
      <c r="B12231" s="5" t="s">
        <v>61139</v>
      </c>
      <c r="C12231" s="5" t="s">
        <v>61140</v>
      </c>
      <c r="D12231" s="6" t="s">
        <v>55961</v>
      </c>
      <c r="E12231" s="5" t="s">
        <v>55962</v>
      </c>
      <c r="F12231" s="5" t="s">
        <v>29573</v>
      </c>
      <c r="G12231" s="12" t="s">
        <v>23650</v>
      </c>
      <c r="H12231" s="5" t="s">
        <v>61141</v>
      </c>
      <c r="I12231" s="9" t="s">
        <v>61142</v>
      </c>
      <c r="J12231" s="5" t="s">
        <v>108</v>
      </c>
      <c r="K12231" s="4" t="s">
        <v>42</v>
      </c>
    </row>
    <row r="12232">
      <c r="A12232" s="4">
        <v>11182.0</v>
      </c>
      <c r="B12232" s="5" t="s">
        <v>61143</v>
      </c>
      <c r="C12232" s="5" t="s">
        <v>61144</v>
      </c>
      <c r="D12232" s="6" t="s">
        <v>29616</v>
      </c>
      <c r="E12232" s="5" t="s">
        <v>29617</v>
      </c>
      <c r="F12232" s="5" t="s">
        <v>29618</v>
      </c>
      <c r="G12232" s="12" t="s">
        <v>23650</v>
      </c>
      <c r="H12232" s="5" t="s">
        <v>61145</v>
      </c>
      <c r="I12232" s="8" t="s">
        <v>61146</v>
      </c>
      <c r="J12232" s="5" t="s">
        <v>51</v>
      </c>
      <c r="K12232" s="5" t="s">
        <v>66</v>
      </c>
    </row>
    <row r="12233">
      <c r="A12233" s="4">
        <v>11642.0</v>
      </c>
      <c r="B12233" s="5" t="s">
        <v>61147</v>
      </c>
      <c r="C12233" s="5" t="s">
        <v>61148</v>
      </c>
      <c r="D12233" s="6" t="s">
        <v>436</v>
      </c>
      <c r="E12233" s="5" t="s">
        <v>437</v>
      </c>
      <c r="F12233" s="5" t="s">
        <v>437</v>
      </c>
      <c r="G12233" s="12" t="s">
        <v>23650</v>
      </c>
      <c r="H12233" s="5" t="s">
        <v>29376</v>
      </c>
      <c r="I12233" s="9" t="s">
        <v>61149</v>
      </c>
      <c r="J12233" s="5" t="s">
        <v>42</v>
      </c>
      <c r="K12233" s="4" t="s">
        <v>42</v>
      </c>
    </row>
    <row r="12234">
      <c r="A12234" s="4">
        <v>11344.0</v>
      </c>
      <c r="B12234" s="5" t="s">
        <v>61150</v>
      </c>
      <c r="C12234" s="5" t="s">
        <v>61151</v>
      </c>
      <c r="D12234" s="6" t="s">
        <v>43226</v>
      </c>
      <c r="E12234" s="5" t="s">
        <v>29573</v>
      </c>
      <c r="F12234" s="5" t="s">
        <v>29573</v>
      </c>
      <c r="G12234" s="12" t="s">
        <v>23650</v>
      </c>
      <c r="H12234" s="5" t="s">
        <v>61152</v>
      </c>
      <c r="I12234" s="9" t="s">
        <v>61153</v>
      </c>
      <c r="J12234" s="5" t="s">
        <v>42</v>
      </c>
      <c r="K12234" s="5" t="s">
        <v>294</v>
      </c>
    </row>
    <row r="12235">
      <c r="A12235" s="4">
        <v>11867.0</v>
      </c>
      <c r="B12235" s="5" t="s">
        <v>61154</v>
      </c>
      <c r="C12235" s="5" t="s">
        <v>61155</v>
      </c>
      <c r="D12235" s="6" t="s">
        <v>46151</v>
      </c>
      <c r="E12235" s="5" t="s">
        <v>3119</v>
      </c>
      <c r="F12235" s="5" t="s">
        <v>3120</v>
      </c>
      <c r="G12235" s="12" t="s">
        <v>23650</v>
      </c>
      <c r="H12235" s="5" t="s">
        <v>61156</v>
      </c>
      <c r="I12235" s="11" t="s">
        <v>61157</v>
      </c>
      <c r="J12235" s="5" t="s">
        <v>18</v>
      </c>
      <c r="K12235" s="4" t="s">
        <v>42</v>
      </c>
    </row>
    <row r="12236">
      <c r="A12236" s="4">
        <v>11641.0</v>
      </c>
      <c r="B12236" s="5" t="s">
        <v>61158</v>
      </c>
      <c r="C12236" s="5" t="s">
        <v>61159</v>
      </c>
      <c r="D12236" s="6" t="s">
        <v>28317</v>
      </c>
      <c r="E12236" s="5" t="s">
        <v>437</v>
      </c>
      <c r="F12236" s="5" t="s">
        <v>437</v>
      </c>
      <c r="G12236" s="12" t="s">
        <v>23650</v>
      </c>
      <c r="H12236" s="5" t="s">
        <v>61160</v>
      </c>
      <c r="I12236" s="9" t="s">
        <v>61161</v>
      </c>
      <c r="J12236" s="5" t="s">
        <v>108</v>
      </c>
      <c r="K12236" s="5" t="s">
        <v>1495</v>
      </c>
    </row>
    <row r="12237">
      <c r="A12237" s="4">
        <v>12004.0</v>
      </c>
      <c r="B12237" s="5" t="s">
        <v>61162</v>
      </c>
      <c r="C12237" s="5" t="s">
        <v>61163</v>
      </c>
      <c r="D12237" s="6" t="s">
        <v>61164</v>
      </c>
      <c r="E12237" s="5" t="s">
        <v>61165</v>
      </c>
      <c r="F12237" s="5" t="s">
        <v>24249</v>
      </c>
      <c r="G12237" s="12" t="s">
        <v>23650</v>
      </c>
      <c r="H12237" s="5" t="s">
        <v>61166</v>
      </c>
      <c r="I12237" s="8" t="str">
        <f>LOWER(SUBSTITUTE(SUBSTITUTE(SUBSTITUTE(SUBSTITUTE(SUBSTITUTE(SUBSTITUTE(SUBSTITUTE(B12237,"S.L.",""),"SL",""),"S.A.",""),"SA","")," ",""),".",""),",",""))&amp;".com"</f>
        <v>elcastillodesomosierra.com</v>
      </c>
      <c r="J12237" s="5" t="s">
        <v>93</v>
      </c>
      <c r="K12237" s="4" t="s">
        <v>42</v>
      </c>
    </row>
    <row r="12238">
      <c r="A12238" s="4">
        <v>11572.0</v>
      </c>
      <c r="B12238" s="5" t="s">
        <v>61167</v>
      </c>
      <c r="C12238" s="5" t="s">
        <v>61168</v>
      </c>
      <c r="D12238" s="6" t="s">
        <v>61169</v>
      </c>
      <c r="E12238" s="5" t="s">
        <v>7604</v>
      </c>
      <c r="F12238" s="5" t="s">
        <v>22156</v>
      </c>
      <c r="G12238" s="12" t="s">
        <v>23650</v>
      </c>
      <c r="H12238" s="5" t="s">
        <v>61170</v>
      </c>
      <c r="I12238" s="9" t="s">
        <v>61171</v>
      </c>
      <c r="J12238" s="5" t="s">
        <v>18</v>
      </c>
      <c r="K12238" s="5" t="s">
        <v>212</v>
      </c>
    </row>
    <row r="12239">
      <c r="A12239" s="4">
        <v>11234.0</v>
      </c>
      <c r="B12239" s="5" t="s">
        <v>61172</v>
      </c>
      <c r="C12239" s="5" t="s">
        <v>61173</v>
      </c>
      <c r="D12239" s="6" t="s">
        <v>4597</v>
      </c>
      <c r="E12239" s="5" t="s">
        <v>4598</v>
      </c>
      <c r="F12239" s="5" t="s">
        <v>3068</v>
      </c>
      <c r="G12239" s="12" t="s">
        <v>23650</v>
      </c>
      <c r="H12239" s="5" t="s">
        <v>61174</v>
      </c>
      <c r="I12239" s="8" t="s">
        <v>61175</v>
      </c>
      <c r="J12239" s="5" t="s">
        <v>93</v>
      </c>
      <c r="K12239" s="5" t="s">
        <v>66</v>
      </c>
    </row>
    <row r="12240">
      <c r="A12240" s="4">
        <v>11931.0</v>
      </c>
      <c r="B12240" s="5" t="s">
        <v>61176</v>
      </c>
      <c r="C12240" s="5" t="s">
        <v>61177</v>
      </c>
      <c r="D12240" s="6" t="s">
        <v>61178</v>
      </c>
      <c r="E12240" s="5" t="s">
        <v>61179</v>
      </c>
      <c r="F12240" s="5" t="s">
        <v>12504</v>
      </c>
      <c r="G12240" s="12" t="s">
        <v>23650</v>
      </c>
      <c r="H12240" s="5" t="s">
        <v>61180</v>
      </c>
      <c r="I12240" s="8" t="str">
        <f>LOWER(SUBSTITUTE(SUBSTITUTE(SUBSTITUTE(SUBSTITUTE(SUBSTITUTE(SUBSTITUTE(SUBSTITUTE(B12240,"S.L.",""),"SL",""),"S.A.",""),"SA","")," ",""),".",""),",",""))&amp;".com"</f>
        <v>lamontblanc.com</v>
      </c>
      <c r="J12240" s="5" t="s">
        <v>42</v>
      </c>
      <c r="K12240" s="5" t="s">
        <v>233</v>
      </c>
    </row>
    <row r="12241">
      <c r="A12241" s="4">
        <v>11426.0</v>
      </c>
      <c r="B12241" s="5" t="s">
        <v>61181</v>
      </c>
      <c r="C12241" s="5" t="s">
        <v>61182</v>
      </c>
      <c r="D12241" s="6" t="s">
        <v>60943</v>
      </c>
      <c r="E12241" s="5" t="s">
        <v>60944</v>
      </c>
      <c r="F12241" s="5" t="s">
        <v>47929</v>
      </c>
      <c r="G12241" s="12" t="s">
        <v>23650</v>
      </c>
      <c r="H12241" s="5" t="s">
        <v>61183</v>
      </c>
      <c r="I12241" s="8" t="s">
        <v>61184</v>
      </c>
      <c r="J12241" s="5" t="s">
        <v>18</v>
      </c>
      <c r="K12241" s="4" t="s">
        <v>42</v>
      </c>
    </row>
    <row r="12242">
      <c r="A12242" s="4">
        <v>11366.0</v>
      </c>
      <c r="B12242" s="5" t="s">
        <v>61185</v>
      </c>
      <c r="C12242" s="5" t="s">
        <v>61186</v>
      </c>
      <c r="D12242" s="6" t="s">
        <v>61187</v>
      </c>
      <c r="E12242" s="5" t="s">
        <v>42579</v>
      </c>
      <c r="F12242" s="5" t="s">
        <v>29573</v>
      </c>
      <c r="G12242" s="12" t="s">
        <v>23650</v>
      </c>
      <c r="H12242" s="5" t="s">
        <v>61188</v>
      </c>
      <c r="I12242" s="9" t="s">
        <v>61189</v>
      </c>
      <c r="J12242" s="5" t="s">
        <v>93</v>
      </c>
      <c r="K12242" s="5" t="s">
        <v>464</v>
      </c>
    </row>
    <row r="12243">
      <c r="A12243" s="4">
        <v>11980.0</v>
      </c>
      <c r="B12243" s="5" t="s">
        <v>61190</v>
      </c>
      <c r="C12243" s="5" t="s">
        <v>61191</v>
      </c>
      <c r="D12243" s="6" t="s">
        <v>53037</v>
      </c>
      <c r="E12243" s="5" t="s">
        <v>58561</v>
      </c>
      <c r="F12243" s="5" t="s">
        <v>24249</v>
      </c>
      <c r="G12243" s="12" t="s">
        <v>23650</v>
      </c>
      <c r="H12243" s="5" t="s">
        <v>61192</v>
      </c>
      <c r="I12243" s="8" t="s">
        <v>61193</v>
      </c>
      <c r="J12243" s="5" t="s">
        <v>51</v>
      </c>
      <c r="K12243" s="4" t="s">
        <v>42</v>
      </c>
    </row>
    <row r="12244">
      <c r="A12244" s="4">
        <v>11220.0</v>
      </c>
      <c r="B12244" s="5" t="s">
        <v>61194</v>
      </c>
      <c r="C12244" s="5" t="s">
        <v>61195</v>
      </c>
      <c r="D12244" s="6" t="s">
        <v>61196</v>
      </c>
      <c r="E12244" s="5" t="s">
        <v>4360</v>
      </c>
      <c r="F12244" s="5" t="s">
        <v>3068</v>
      </c>
      <c r="G12244" s="12" t="s">
        <v>23650</v>
      </c>
      <c r="H12244" s="5" t="s">
        <v>61197</v>
      </c>
      <c r="I12244" s="9" t="s">
        <v>61198</v>
      </c>
      <c r="J12244" s="5" t="s">
        <v>93</v>
      </c>
      <c r="K12244" s="4" t="s">
        <v>42</v>
      </c>
    </row>
    <row r="12245">
      <c r="A12245" s="4">
        <v>11192.0</v>
      </c>
      <c r="B12245" s="5" t="s">
        <v>61199</v>
      </c>
      <c r="C12245" s="5" t="s">
        <v>61200</v>
      </c>
      <c r="D12245" s="6" t="s">
        <v>61201</v>
      </c>
      <c r="E12245" s="5" t="s">
        <v>36181</v>
      </c>
      <c r="F12245" s="5" t="s">
        <v>29618</v>
      </c>
      <c r="G12245" s="12" t="s">
        <v>23650</v>
      </c>
      <c r="H12245" s="5" t="s">
        <v>61202</v>
      </c>
      <c r="I12245" s="9" t="s">
        <v>61203</v>
      </c>
      <c r="J12245" s="5" t="s">
        <v>51</v>
      </c>
      <c r="K12245" s="4" t="s">
        <v>42</v>
      </c>
    </row>
    <row r="12246">
      <c r="A12246" s="4">
        <v>11959.0</v>
      </c>
      <c r="B12246" s="5" t="s">
        <v>61204</v>
      </c>
      <c r="C12246" s="5" t="s">
        <v>61205</v>
      </c>
      <c r="D12246" s="6" t="s">
        <v>6557</v>
      </c>
      <c r="E12246" s="5" t="s">
        <v>6558</v>
      </c>
      <c r="F12246" s="5" t="s">
        <v>6383</v>
      </c>
      <c r="G12246" s="12" t="s">
        <v>23650</v>
      </c>
      <c r="H12246" s="5" t="s">
        <v>61206</v>
      </c>
      <c r="I12246" s="8" t="s">
        <v>61207</v>
      </c>
      <c r="J12246" s="5" t="s">
        <v>18</v>
      </c>
      <c r="K12246" s="4" t="s">
        <v>42</v>
      </c>
    </row>
    <row r="12247">
      <c r="A12247" s="4">
        <v>11357.0</v>
      </c>
      <c r="B12247" s="5" t="s">
        <v>61208</v>
      </c>
      <c r="C12247" s="5" t="s">
        <v>61209</v>
      </c>
      <c r="D12247" s="6" t="s">
        <v>42550</v>
      </c>
      <c r="E12247" s="5" t="s">
        <v>29573</v>
      </c>
      <c r="F12247" s="5" t="s">
        <v>29573</v>
      </c>
      <c r="G12247" s="12" t="s">
        <v>23650</v>
      </c>
      <c r="H12247" s="5" t="s">
        <v>61210</v>
      </c>
      <c r="I12247" s="9" t="s">
        <v>61211</v>
      </c>
      <c r="J12247" s="5" t="s">
        <v>51</v>
      </c>
      <c r="K12247" s="5" t="s">
        <v>679</v>
      </c>
    </row>
    <row r="12248">
      <c r="A12248" s="4">
        <v>12215.0</v>
      </c>
      <c r="B12248" s="5" t="s">
        <v>61212</v>
      </c>
      <c r="C12248" s="5" t="s">
        <v>61213</v>
      </c>
      <c r="D12248" s="6" t="s">
        <v>61214</v>
      </c>
      <c r="E12248" s="5" t="s">
        <v>51392</v>
      </c>
      <c r="F12248" s="5" t="s">
        <v>16051</v>
      </c>
      <c r="G12248" s="12" t="s">
        <v>23650</v>
      </c>
      <c r="H12248" s="5" t="s">
        <v>61215</v>
      </c>
      <c r="I12248" s="8" t="s">
        <v>61216</v>
      </c>
      <c r="J12248" s="5" t="s">
        <v>51</v>
      </c>
      <c r="K12248" s="4" t="s">
        <v>42</v>
      </c>
    </row>
    <row r="12249">
      <c r="A12249" s="4">
        <v>11253.0</v>
      </c>
      <c r="B12249" s="5" t="s">
        <v>61217</v>
      </c>
      <c r="C12249" s="5" t="s">
        <v>61218</v>
      </c>
      <c r="D12249" s="6" t="s">
        <v>59064</v>
      </c>
      <c r="E12249" s="5" t="s">
        <v>3857</v>
      </c>
      <c r="F12249" s="5" t="s">
        <v>3068</v>
      </c>
      <c r="G12249" s="12" t="s">
        <v>23650</v>
      </c>
      <c r="H12249" s="5" t="s">
        <v>61219</v>
      </c>
      <c r="I12249" s="9" t="s">
        <v>61220</v>
      </c>
      <c r="J12249" s="5" t="s">
        <v>42</v>
      </c>
      <c r="K12249" s="5" t="s">
        <v>233</v>
      </c>
    </row>
    <row r="12250">
      <c r="A12250" s="4">
        <v>11124.0</v>
      </c>
      <c r="B12250" s="5" t="s">
        <v>61221</v>
      </c>
      <c r="C12250" s="5" t="s">
        <v>61222</v>
      </c>
      <c r="D12250" s="6" t="s">
        <v>23579</v>
      </c>
      <c r="E12250" s="5" t="s">
        <v>23573</v>
      </c>
      <c r="F12250" s="5" t="s">
        <v>22149</v>
      </c>
      <c r="G12250" s="12" t="s">
        <v>23650</v>
      </c>
      <c r="H12250" s="5" t="s">
        <v>61223</v>
      </c>
      <c r="I12250" s="8" t="s">
        <v>61224</v>
      </c>
      <c r="J12250" s="5" t="s">
        <v>93</v>
      </c>
      <c r="K12250" s="4" t="s">
        <v>42</v>
      </c>
    </row>
    <row r="12251">
      <c r="A12251" s="4">
        <v>11354.0</v>
      </c>
      <c r="B12251" s="5" t="s">
        <v>61225</v>
      </c>
      <c r="C12251" s="5" t="s">
        <v>61226</v>
      </c>
      <c r="D12251" s="6" t="s">
        <v>43580</v>
      </c>
      <c r="E12251" s="5" t="s">
        <v>29573</v>
      </c>
      <c r="F12251" s="5" t="s">
        <v>29573</v>
      </c>
      <c r="G12251" s="12" t="s">
        <v>23650</v>
      </c>
      <c r="H12251" s="5" t="s">
        <v>61227</v>
      </c>
      <c r="I12251" s="9" t="s">
        <v>61228</v>
      </c>
      <c r="J12251" s="5" t="s">
        <v>18</v>
      </c>
      <c r="K12251" s="5" t="s">
        <v>1495</v>
      </c>
    </row>
    <row r="12252">
      <c r="A12252" s="4">
        <v>12118.0</v>
      </c>
      <c r="B12252" s="5" t="s">
        <v>61229</v>
      </c>
      <c r="C12252" s="5" t="s">
        <v>61230</v>
      </c>
      <c r="D12252" s="6" t="s">
        <v>37080</v>
      </c>
      <c r="E12252" s="5" t="s">
        <v>61231</v>
      </c>
      <c r="F12252" s="5" t="s">
        <v>36876</v>
      </c>
      <c r="G12252" s="12" t="s">
        <v>23650</v>
      </c>
      <c r="H12252" s="5" t="s">
        <v>61232</v>
      </c>
      <c r="I12252" s="8" t="s">
        <v>61233</v>
      </c>
      <c r="J12252" s="5" t="s">
        <v>42</v>
      </c>
      <c r="K12252" s="5" t="s">
        <v>66</v>
      </c>
    </row>
    <row r="12253">
      <c r="A12253" s="4">
        <v>11519.0</v>
      </c>
      <c r="B12253" s="5" t="s">
        <v>61234</v>
      </c>
      <c r="C12253" s="5" t="s">
        <v>61235</v>
      </c>
      <c r="D12253" s="6" t="s">
        <v>25512</v>
      </c>
      <c r="E12253" s="5" t="s">
        <v>25513</v>
      </c>
      <c r="F12253" s="5" t="s">
        <v>25438</v>
      </c>
      <c r="G12253" s="12" t="s">
        <v>23650</v>
      </c>
      <c r="H12253" s="5" t="s">
        <v>61236</v>
      </c>
      <c r="I12253" s="9" t="s">
        <v>61237</v>
      </c>
      <c r="J12253" s="5" t="s">
        <v>42</v>
      </c>
      <c r="K12253" s="4" t="s">
        <v>42</v>
      </c>
    </row>
    <row r="12254">
      <c r="A12254" s="4">
        <v>12301.0</v>
      </c>
      <c r="B12254" s="5" t="s">
        <v>61238</v>
      </c>
      <c r="C12254" s="5" t="s">
        <v>61239</v>
      </c>
      <c r="D12254" s="6" t="s">
        <v>9523</v>
      </c>
      <c r="E12254" s="5" t="s">
        <v>9524</v>
      </c>
      <c r="F12254" s="5" t="s">
        <v>9418</v>
      </c>
      <c r="G12254" s="12" t="s">
        <v>23650</v>
      </c>
      <c r="H12254" s="5" t="s">
        <v>61240</v>
      </c>
      <c r="I12254" s="8" t="s">
        <v>61241</v>
      </c>
      <c r="J12254" s="5" t="s">
        <v>108</v>
      </c>
      <c r="K12254" s="5" t="s">
        <v>233</v>
      </c>
    </row>
    <row r="12255">
      <c r="A12255" s="4">
        <v>11868.0</v>
      </c>
      <c r="B12255" s="5" t="s">
        <v>61242</v>
      </c>
      <c r="C12255" s="5" t="s">
        <v>61243</v>
      </c>
      <c r="D12255" s="6" t="s">
        <v>46151</v>
      </c>
      <c r="E12255" s="5" t="s">
        <v>3119</v>
      </c>
      <c r="F12255" s="5" t="s">
        <v>3120</v>
      </c>
      <c r="G12255" s="12" t="s">
        <v>23650</v>
      </c>
      <c r="H12255" s="5" t="s">
        <v>61244</v>
      </c>
      <c r="I12255" s="8" t="s">
        <v>61245</v>
      </c>
      <c r="J12255" s="5" t="s">
        <v>51</v>
      </c>
      <c r="K12255" s="5" t="s">
        <v>839</v>
      </c>
    </row>
    <row r="12256">
      <c r="A12256" s="4">
        <v>11617.0</v>
      </c>
      <c r="B12256" s="5" t="s">
        <v>61246</v>
      </c>
      <c r="C12256" s="5" t="s">
        <v>61247</v>
      </c>
      <c r="D12256" s="6" t="s">
        <v>13983</v>
      </c>
      <c r="E12256" s="5" t="s">
        <v>13984</v>
      </c>
      <c r="F12256" s="5" t="s">
        <v>13460</v>
      </c>
      <c r="G12256" s="12" t="s">
        <v>23650</v>
      </c>
      <c r="H12256" s="5" t="s">
        <v>61248</v>
      </c>
      <c r="I12256" s="9" t="s">
        <v>61249</v>
      </c>
      <c r="J12256" s="5" t="s">
        <v>108</v>
      </c>
      <c r="K12256" s="5" t="s">
        <v>233</v>
      </c>
    </row>
    <row r="12257">
      <c r="A12257" s="4">
        <v>12168.0</v>
      </c>
      <c r="B12257" s="5" t="s">
        <v>61250</v>
      </c>
      <c r="C12257" s="5" t="s">
        <v>61251</v>
      </c>
      <c r="D12257" s="6" t="s">
        <v>1524</v>
      </c>
      <c r="E12257" s="5" t="s">
        <v>1525</v>
      </c>
      <c r="F12257" s="5" t="s">
        <v>1350</v>
      </c>
      <c r="G12257" s="12" t="s">
        <v>23650</v>
      </c>
      <c r="H12257" s="5" t="s">
        <v>61252</v>
      </c>
      <c r="I12257" s="8" t="s">
        <v>61253</v>
      </c>
      <c r="J12257" s="5" t="s">
        <v>463</v>
      </c>
      <c r="K12257" s="5" t="s">
        <v>35</v>
      </c>
    </row>
    <row r="12258">
      <c r="A12258" s="4">
        <v>11355.0</v>
      </c>
      <c r="B12258" s="5" t="s">
        <v>61254</v>
      </c>
      <c r="C12258" s="5" t="s">
        <v>61255</v>
      </c>
      <c r="D12258" s="6" t="s">
        <v>43226</v>
      </c>
      <c r="E12258" s="5" t="s">
        <v>29573</v>
      </c>
      <c r="F12258" s="5" t="s">
        <v>29573</v>
      </c>
      <c r="G12258" s="12" t="s">
        <v>23650</v>
      </c>
      <c r="H12258" s="5" t="s">
        <v>61256</v>
      </c>
      <c r="I12258" s="9" t="s">
        <v>61257</v>
      </c>
      <c r="J12258" s="5" t="s">
        <v>108</v>
      </c>
      <c r="K12258" s="4" t="s">
        <v>42</v>
      </c>
    </row>
    <row r="12259">
      <c r="A12259" s="4">
        <v>11219.0</v>
      </c>
      <c r="B12259" s="5" t="s">
        <v>61258</v>
      </c>
      <c r="C12259" s="5" t="s">
        <v>61259</v>
      </c>
      <c r="D12259" s="6" t="s">
        <v>61260</v>
      </c>
      <c r="E12259" s="5" t="s">
        <v>4094</v>
      </c>
      <c r="F12259" s="5" t="s">
        <v>3068</v>
      </c>
      <c r="G12259" s="12" t="s">
        <v>61261</v>
      </c>
      <c r="H12259" s="4" t="s">
        <v>61262</v>
      </c>
      <c r="I12259" s="11" t="s">
        <v>61263</v>
      </c>
      <c r="J12259" s="5" t="s">
        <v>93</v>
      </c>
      <c r="K12259" s="5" t="s">
        <v>19</v>
      </c>
    </row>
    <row r="12260">
      <c r="A12260" s="4">
        <v>12385.0</v>
      </c>
      <c r="B12260" s="5" t="s">
        <v>61264</v>
      </c>
      <c r="C12260" s="5" t="s">
        <v>61265</v>
      </c>
      <c r="D12260" s="6" t="s">
        <v>8353</v>
      </c>
      <c r="E12260" s="5" t="s">
        <v>8336</v>
      </c>
      <c r="F12260" s="5" t="s">
        <v>8245</v>
      </c>
      <c r="G12260" s="6" t="s">
        <v>61266</v>
      </c>
      <c r="H12260" s="4" t="s">
        <v>61267</v>
      </c>
      <c r="I12260" s="11" t="s">
        <v>61268</v>
      </c>
      <c r="J12260" s="5" t="s">
        <v>108</v>
      </c>
      <c r="K12260" s="5" t="s">
        <v>212</v>
      </c>
    </row>
    <row r="12261">
      <c r="A12261" s="4">
        <v>11717.0</v>
      </c>
      <c r="B12261" s="5" t="s">
        <v>61269</v>
      </c>
      <c r="C12261" s="5" t="s">
        <v>61270</v>
      </c>
      <c r="D12261" s="6" t="s">
        <v>16765</v>
      </c>
      <c r="E12261" s="5" t="s">
        <v>16766</v>
      </c>
      <c r="F12261" s="5" t="s">
        <v>15938</v>
      </c>
      <c r="G12261" s="12" t="s">
        <v>61271</v>
      </c>
      <c r="H12261" s="5" t="s">
        <v>61272</v>
      </c>
      <c r="I12261" s="8" t="s">
        <v>61273</v>
      </c>
      <c r="J12261" s="5" t="s">
        <v>42</v>
      </c>
      <c r="K12261" s="5" t="s">
        <v>233</v>
      </c>
    </row>
    <row r="12262">
      <c r="A12262" s="4">
        <v>11756.0</v>
      </c>
      <c r="B12262" s="5" t="s">
        <v>61274</v>
      </c>
      <c r="C12262" s="5" t="s">
        <v>61275</v>
      </c>
      <c r="D12262" s="6" t="s">
        <v>20710</v>
      </c>
      <c r="E12262" s="5" t="s">
        <v>20711</v>
      </c>
      <c r="F12262" s="5" t="s">
        <v>15938</v>
      </c>
      <c r="G12262" s="12" t="s">
        <v>61276</v>
      </c>
      <c r="H12262" s="7" t="s">
        <v>61277</v>
      </c>
      <c r="I12262" s="8" t="str">
        <f>LOWER(SUBSTITUTE(SUBSTITUTE(SUBSTITUTE(SUBSTITUTE(SUBSTITUTE(SUBSTITUTE(SUBSTITUTE(B12262,"S.L.",""),"SL",""),"S.A.",""),"SA","")," ",""),".",""),",",""))&amp;".com"</f>
        <v>hotellagodorado.com</v>
      </c>
      <c r="J12262" s="5" t="s">
        <v>108</v>
      </c>
      <c r="K12262" s="5" t="s">
        <v>1985</v>
      </c>
    </row>
    <row r="12263">
      <c r="A12263" s="4">
        <v>11474.0</v>
      </c>
      <c r="B12263" s="5" t="s">
        <v>61278</v>
      </c>
      <c r="C12263" s="5" t="s">
        <v>61279</v>
      </c>
      <c r="D12263" s="6" t="s">
        <v>30239</v>
      </c>
      <c r="E12263" s="5" t="s">
        <v>30240</v>
      </c>
      <c r="F12263" s="5" t="s">
        <v>30226</v>
      </c>
      <c r="G12263" s="12" t="s">
        <v>61280</v>
      </c>
      <c r="H12263" s="4" t="s">
        <v>61281</v>
      </c>
      <c r="I12263" s="11" t="s">
        <v>61282</v>
      </c>
      <c r="J12263" s="5" t="s">
        <v>42</v>
      </c>
      <c r="K12263" s="5" t="s">
        <v>280</v>
      </c>
    </row>
    <row r="12264">
      <c r="A12264" s="4">
        <v>12116.0</v>
      </c>
      <c r="B12264" s="5" t="s">
        <v>61283</v>
      </c>
      <c r="C12264" s="5" t="s">
        <v>61284</v>
      </c>
      <c r="D12264" s="6" t="s">
        <v>37194</v>
      </c>
      <c r="E12264" s="5" t="s">
        <v>37195</v>
      </c>
      <c r="F12264" s="5" t="s">
        <v>36876</v>
      </c>
      <c r="G12264" s="12" t="s">
        <v>61285</v>
      </c>
      <c r="H12264" s="5" t="s">
        <v>61286</v>
      </c>
      <c r="I12264" s="8" t="str">
        <f>LOWER(SUBSTITUTE(SUBSTITUTE(SUBSTITUTE(SUBSTITUTE(SUBSTITUTE(SUBSTITUTE(SUBSTITUTE(B12264,"S.L.",""),"SL",""),"S.A.",""),"SA","")," ",""),".",""),",",""))&amp;".com"</f>
        <v>roaramendiaviana.com</v>
      </c>
      <c r="J12264" s="5" t="s">
        <v>93</v>
      </c>
      <c r="K12264" s="4" t="s">
        <v>42</v>
      </c>
    </row>
    <row r="12265">
      <c r="A12265" s="4">
        <v>12093.0</v>
      </c>
      <c r="B12265" s="5" t="s">
        <v>61287</v>
      </c>
      <c r="C12265" s="5" t="s">
        <v>61288</v>
      </c>
      <c r="D12265" s="6" t="s">
        <v>34923</v>
      </c>
      <c r="E12265" s="5" t="s">
        <v>34924</v>
      </c>
      <c r="F12265" s="5" t="s">
        <v>7797</v>
      </c>
      <c r="G12265" s="12" t="s">
        <v>61289</v>
      </c>
      <c r="H12265" s="5" t="s">
        <v>61290</v>
      </c>
      <c r="I12265" s="11" t="s">
        <v>61291</v>
      </c>
      <c r="J12265" s="5" t="s">
        <v>18</v>
      </c>
      <c r="K12265" s="5" t="s">
        <v>679</v>
      </c>
    </row>
    <row r="12266">
      <c r="A12266" s="4">
        <v>11829.0</v>
      </c>
      <c r="B12266" s="5" t="s">
        <v>61292</v>
      </c>
      <c r="C12266" s="5" t="s">
        <v>61293</v>
      </c>
      <c r="D12266" s="6" t="s">
        <v>18584</v>
      </c>
      <c r="E12266" s="5" t="s">
        <v>18585</v>
      </c>
      <c r="F12266" s="5" t="s">
        <v>15938</v>
      </c>
      <c r="G12266" s="12" t="s">
        <v>61294</v>
      </c>
      <c r="H12266" s="4" t="s">
        <v>61295</v>
      </c>
      <c r="I12266" s="11" t="s">
        <v>61296</v>
      </c>
      <c r="J12266" s="5" t="s">
        <v>18</v>
      </c>
      <c r="K12266" s="4" t="s">
        <v>42</v>
      </c>
    </row>
    <row r="12267">
      <c r="A12267" s="4">
        <v>11746.0</v>
      </c>
      <c r="B12267" s="5" t="s">
        <v>61297</v>
      </c>
      <c r="C12267" s="5" t="s">
        <v>61298</v>
      </c>
      <c r="D12267" s="6" t="s">
        <v>20140</v>
      </c>
      <c r="E12267" s="5" t="s">
        <v>16358</v>
      </c>
      <c r="F12267" s="5" t="s">
        <v>15938</v>
      </c>
      <c r="G12267" s="12" t="s">
        <v>61299</v>
      </c>
      <c r="H12267" s="5" t="s">
        <v>61300</v>
      </c>
      <c r="I12267" s="8" t="s">
        <v>61301</v>
      </c>
      <c r="J12267" s="5" t="s">
        <v>232</v>
      </c>
      <c r="K12267" s="4" t="s">
        <v>42</v>
      </c>
    </row>
    <row r="12268">
      <c r="A12268" s="4">
        <v>11739.0</v>
      </c>
      <c r="B12268" s="5" t="s">
        <v>61302</v>
      </c>
      <c r="C12268" s="5" t="s">
        <v>61303</v>
      </c>
      <c r="D12268" s="6" t="s">
        <v>16498</v>
      </c>
      <c r="E12268" s="5" t="s">
        <v>16499</v>
      </c>
      <c r="F12268" s="5" t="s">
        <v>15938</v>
      </c>
      <c r="G12268" s="12" t="s">
        <v>61304</v>
      </c>
      <c r="H12268" s="5" t="s">
        <v>56892</v>
      </c>
      <c r="I12268" s="8" t="s">
        <v>56893</v>
      </c>
      <c r="J12268" s="5" t="s">
        <v>18</v>
      </c>
      <c r="K12268" s="5" t="s">
        <v>233</v>
      </c>
    </row>
    <row r="12269">
      <c r="A12269" s="4">
        <v>11737.0</v>
      </c>
      <c r="B12269" s="5" t="s">
        <v>61305</v>
      </c>
      <c r="C12269" s="5" t="s">
        <v>61306</v>
      </c>
      <c r="D12269" s="6" t="s">
        <v>16498</v>
      </c>
      <c r="E12269" s="5" t="s">
        <v>16499</v>
      </c>
      <c r="F12269" s="5" t="s">
        <v>15938</v>
      </c>
      <c r="G12269" s="12" t="s">
        <v>61307</v>
      </c>
      <c r="H12269" s="5" t="s">
        <v>61308</v>
      </c>
      <c r="I12269" s="8" t="s">
        <v>61309</v>
      </c>
      <c r="J12269" s="5" t="s">
        <v>51</v>
      </c>
      <c r="K12269" s="5" t="s">
        <v>260</v>
      </c>
    </row>
    <row r="12270">
      <c r="A12270" s="4">
        <v>11722.0</v>
      </c>
      <c r="B12270" s="5" t="s">
        <v>61310</v>
      </c>
      <c r="C12270" s="5" t="s">
        <v>61311</v>
      </c>
      <c r="D12270" s="6" t="s">
        <v>18235</v>
      </c>
      <c r="E12270" s="5" t="s">
        <v>18236</v>
      </c>
      <c r="F12270" s="5" t="s">
        <v>15938</v>
      </c>
      <c r="G12270" s="12" t="s">
        <v>61312</v>
      </c>
      <c r="H12270" s="4" t="s">
        <v>61313</v>
      </c>
      <c r="I12270" s="8" t="s">
        <v>61314</v>
      </c>
      <c r="J12270" s="5" t="s">
        <v>42</v>
      </c>
      <c r="K12270" s="4" t="s">
        <v>42</v>
      </c>
    </row>
    <row r="12271">
      <c r="A12271" s="4">
        <v>11732.0</v>
      </c>
      <c r="B12271" s="5" t="s">
        <v>61315</v>
      </c>
      <c r="C12271" s="5" t="s">
        <v>61316</v>
      </c>
      <c r="D12271" s="6" t="s">
        <v>16498</v>
      </c>
      <c r="E12271" s="5" t="s">
        <v>16499</v>
      </c>
      <c r="F12271" s="5" t="s">
        <v>15938</v>
      </c>
      <c r="G12271" s="12" t="s">
        <v>61317</v>
      </c>
      <c r="H12271" s="4" t="s">
        <v>61318</v>
      </c>
      <c r="I12271" s="11" t="s">
        <v>61319</v>
      </c>
      <c r="J12271" s="5" t="s">
        <v>108</v>
      </c>
      <c r="K12271" s="4" t="s">
        <v>42</v>
      </c>
    </row>
    <row r="12272">
      <c r="A12272" s="4">
        <v>12274.0</v>
      </c>
      <c r="B12272" s="5" t="s">
        <v>61320</v>
      </c>
      <c r="C12272" s="5" t="s">
        <v>61321</v>
      </c>
      <c r="D12272" s="6" t="s">
        <v>32482</v>
      </c>
      <c r="E12272" s="5" t="s">
        <v>26794</v>
      </c>
      <c r="F12272" s="5" t="s">
        <v>26794</v>
      </c>
      <c r="G12272" s="12" t="s">
        <v>61322</v>
      </c>
      <c r="H12272" s="5" t="s">
        <v>61323</v>
      </c>
      <c r="I12272" s="8" t="s">
        <v>61324</v>
      </c>
      <c r="J12272" s="5" t="s">
        <v>108</v>
      </c>
      <c r="K12272" s="4" t="s">
        <v>42</v>
      </c>
    </row>
    <row r="12273">
      <c r="A12273" s="4">
        <v>11865.0</v>
      </c>
      <c r="B12273" s="5" t="s">
        <v>61325</v>
      </c>
      <c r="C12273" s="5" t="s">
        <v>61326</v>
      </c>
      <c r="D12273" s="6" t="s">
        <v>46151</v>
      </c>
      <c r="E12273" s="5" t="s">
        <v>3119</v>
      </c>
      <c r="F12273" s="5" t="s">
        <v>3120</v>
      </c>
      <c r="G12273" s="12" t="s">
        <v>61327</v>
      </c>
      <c r="H12273" s="5" t="s">
        <v>61328</v>
      </c>
      <c r="I12273" s="8" t="s">
        <v>61329</v>
      </c>
      <c r="J12273" s="5" t="s">
        <v>108</v>
      </c>
      <c r="K12273" s="5" t="s">
        <v>1495</v>
      </c>
    </row>
    <row r="12274">
      <c r="A12274" s="4">
        <v>11733.0</v>
      </c>
      <c r="B12274" s="5" t="s">
        <v>61330</v>
      </c>
      <c r="C12274" s="5" t="s">
        <v>61331</v>
      </c>
      <c r="D12274" s="6" t="s">
        <v>16498</v>
      </c>
      <c r="E12274" s="5" t="s">
        <v>16499</v>
      </c>
      <c r="F12274" s="5" t="s">
        <v>15938</v>
      </c>
      <c r="G12274" s="12" t="s">
        <v>61332</v>
      </c>
      <c r="H12274" s="5" t="s">
        <v>61333</v>
      </c>
      <c r="I12274" s="8" t="s">
        <v>61334</v>
      </c>
      <c r="J12274" s="5" t="s">
        <v>108</v>
      </c>
      <c r="K12274" s="5" t="s">
        <v>66</v>
      </c>
    </row>
    <row r="12275">
      <c r="A12275" s="4">
        <v>12326.0</v>
      </c>
      <c r="B12275" s="5" t="s">
        <v>61335</v>
      </c>
      <c r="C12275" s="5" t="s">
        <v>61336</v>
      </c>
      <c r="D12275" s="6" t="s">
        <v>60031</v>
      </c>
      <c r="E12275" s="5" t="s">
        <v>60032</v>
      </c>
      <c r="F12275" s="5" t="s">
        <v>8926</v>
      </c>
      <c r="G12275" s="12" t="s">
        <v>61337</v>
      </c>
      <c r="H12275" s="5" t="s">
        <v>61338</v>
      </c>
      <c r="I12275" s="8" t="s">
        <v>61339</v>
      </c>
      <c r="J12275" s="5" t="s">
        <v>42</v>
      </c>
      <c r="K12275" s="5" t="s">
        <v>19</v>
      </c>
    </row>
    <row r="12276">
      <c r="A12276" s="4">
        <v>11571.0</v>
      </c>
      <c r="B12276" s="5" t="s">
        <v>61340</v>
      </c>
      <c r="C12276" s="5" t="s">
        <v>61341</v>
      </c>
      <c r="D12276" s="6" t="s">
        <v>61342</v>
      </c>
      <c r="E12276" s="5" t="s">
        <v>61343</v>
      </c>
      <c r="F12276" s="5" t="s">
        <v>22156</v>
      </c>
      <c r="G12276" s="12" t="s">
        <v>61344</v>
      </c>
      <c r="H12276" s="5" t="s">
        <v>61345</v>
      </c>
      <c r="I12276" s="8" t="s">
        <v>61346</v>
      </c>
      <c r="J12276" s="5" t="s">
        <v>108</v>
      </c>
      <c r="K12276" s="5" t="s">
        <v>233</v>
      </c>
    </row>
    <row r="12277">
      <c r="A12277" s="4">
        <v>12363.0</v>
      </c>
      <c r="B12277" s="5" t="s">
        <v>61347</v>
      </c>
      <c r="C12277" s="5" t="s">
        <v>61348</v>
      </c>
      <c r="D12277" s="6" t="s">
        <v>26856</v>
      </c>
      <c r="E12277" s="5" t="s">
        <v>26834</v>
      </c>
      <c r="F12277" s="5" t="s">
        <v>9123</v>
      </c>
      <c r="G12277" s="12" t="s">
        <v>61349</v>
      </c>
      <c r="H12277" s="5" t="s">
        <v>61350</v>
      </c>
      <c r="I12277" s="8" t="s">
        <v>61351</v>
      </c>
      <c r="J12277" s="5" t="s">
        <v>93</v>
      </c>
      <c r="K12277" s="5" t="s">
        <v>260</v>
      </c>
    </row>
    <row r="12278">
      <c r="A12278" s="4">
        <v>11061.0</v>
      </c>
      <c r="B12278" s="5" t="s">
        <v>61352</v>
      </c>
      <c r="C12278" s="5" t="s">
        <v>61353</v>
      </c>
      <c r="D12278" s="6" t="s">
        <v>7102</v>
      </c>
      <c r="E12278" s="5" t="s">
        <v>7103</v>
      </c>
      <c r="F12278" s="5" t="s">
        <v>7012</v>
      </c>
      <c r="G12278" s="12" t="s">
        <v>61354</v>
      </c>
      <c r="H12278" s="4" t="s">
        <v>61355</v>
      </c>
      <c r="I12278" s="11" t="s">
        <v>61356</v>
      </c>
      <c r="J12278" s="5" t="s">
        <v>42</v>
      </c>
      <c r="K12278" s="4" t="s">
        <v>42</v>
      </c>
    </row>
    <row r="12279">
      <c r="A12279" s="4">
        <v>12312.0</v>
      </c>
      <c r="B12279" s="5" t="s">
        <v>61357</v>
      </c>
      <c r="C12279" s="5" t="s">
        <v>61358</v>
      </c>
      <c r="D12279" s="6" t="s">
        <v>61359</v>
      </c>
      <c r="E12279" s="5" t="s">
        <v>9418</v>
      </c>
      <c r="F12279" s="5" t="s">
        <v>9418</v>
      </c>
      <c r="G12279" s="12" t="s">
        <v>61360</v>
      </c>
      <c r="H12279" s="5" t="s">
        <v>61361</v>
      </c>
      <c r="I12279" s="8" t="s">
        <v>61362</v>
      </c>
      <c r="J12279" s="5" t="s">
        <v>108</v>
      </c>
      <c r="K12279" s="4" t="s">
        <v>42</v>
      </c>
    </row>
    <row r="12280">
      <c r="A12280" s="4">
        <v>12020.0</v>
      </c>
      <c r="B12280" s="5" t="s">
        <v>61363</v>
      </c>
      <c r="C12280" s="5" t="s">
        <v>61364</v>
      </c>
      <c r="D12280" s="6" t="s">
        <v>35841</v>
      </c>
      <c r="E12280" s="5" t="s">
        <v>35842</v>
      </c>
      <c r="F12280" s="5" t="s">
        <v>7797</v>
      </c>
      <c r="G12280" s="12" t="s">
        <v>61365</v>
      </c>
      <c r="H12280" s="5" t="s">
        <v>61366</v>
      </c>
      <c r="I12280" s="8" t="s">
        <v>61367</v>
      </c>
      <c r="J12280" s="5" t="s">
        <v>108</v>
      </c>
      <c r="K12280" s="5" t="s">
        <v>553</v>
      </c>
    </row>
    <row r="12281">
      <c r="A12281" s="4">
        <v>11185.0</v>
      </c>
      <c r="B12281" s="5" t="s">
        <v>61368</v>
      </c>
      <c r="C12281" s="5" t="s">
        <v>61369</v>
      </c>
      <c r="D12281" s="6" t="s">
        <v>36290</v>
      </c>
      <c r="E12281" s="5" t="s">
        <v>36012</v>
      </c>
      <c r="F12281" s="5" t="s">
        <v>29618</v>
      </c>
      <c r="G12281" s="12" t="s">
        <v>61370</v>
      </c>
      <c r="H12281" s="5" t="s">
        <v>61371</v>
      </c>
      <c r="I12281" s="8" t="s">
        <v>61372</v>
      </c>
      <c r="J12281" s="5" t="s">
        <v>93</v>
      </c>
      <c r="K12281" s="4" t="s">
        <v>42</v>
      </c>
    </row>
    <row r="12282">
      <c r="A12282" s="4">
        <v>12130.0</v>
      </c>
      <c r="B12282" s="5" t="s">
        <v>61373</v>
      </c>
      <c r="C12282" s="5" t="s">
        <v>61374</v>
      </c>
      <c r="D12282" s="6" t="s">
        <v>506</v>
      </c>
      <c r="E12282" s="5" t="s">
        <v>507</v>
      </c>
      <c r="F12282" s="5" t="s">
        <v>14</v>
      </c>
      <c r="G12282" s="12">
        <v>9.88208239E8</v>
      </c>
      <c r="H12282" s="5" t="s">
        <v>61375</v>
      </c>
      <c r="I12282" s="8" t="s">
        <v>61376</v>
      </c>
      <c r="J12282" s="5" t="s">
        <v>42</v>
      </c>
      <c r="K12282" s="5" t="s">
        <v>9528</v>
      </c>
    </row>
    <row r="12283">
      <c r="A12283" s="4">
        <v>11903.0</v>
      </c>
      <c r="B12283" s="5" t="s">
        <v>61377</v>
      </c>
      <c r="C12283" s="5" t="s">
        <v>61378</v>
      </c>
      <c r="D12283" s="6" t="s">
        <v>61379</v>
      </c>
      <c r="E12283" s="5" t="s">
        <v>61380</v>
      </c>
      <c r="F12283" s="5" t="s">
        <v>514</v>
      </c>
      <c r="G12283" s="12">
        <v>9.8733317E8</v>
      </c>
      <c r="H12283" s="5" t="s">
        <v>61381</v>
      </c>
      <c r="I12283" s="8" t="s">
        <v>61382</v>
      </c>
      <c r="J12283" s="5" t="s">
        <v>93</v>
      </c>
      <c r="K12283" s="5" t="s">
        <v>126</v>
      </c>
    </row>
    <row r="12284">
      <c r="A12284" s="4">
        <v>12162.0</v>
      </c>
      <c r="B12284" s="5" t="s">
        <v>61383</v>
      </c>
      <c r="C12284" s="5" t="s">
        <v>61384</v>
      </c>
      <c r="D12284" s="6" t="s">
        <v>1860</v>
      </c>
      <c r="E12284" s="5" t="s">
        <v>1525</v>
      </c>
      <c r="F12284" s="5" t="s">
        <v>1350</v>
      </c>
      <c r="G12284" s="14">
        <v>9.86690575E8</v>
      </c>
      <c r="H12284" s="4" t="s">
        <v>61385</v>
      </c>
      <c r="I12284" s="8" t="s">
        <v>61386</v>
      </c>
      <c r="J12284" s="5" t="s">
        <v>93</v>
      </c>
      <c r="K12284" s="4" t="s">
        <v>42</v>
      </c>
    </row>
    <row r="12285">
      <c r="A12285" s="4">
        <v>12161.0</v>
      </c>
      <c r="B12285" s="5" t="s">
        <v>61383</v>
      </c>
      <c r="C12285" s="5" t="s">
        <v>61387</v>
      </c>
      <c r="D12285" s="6" t="s">
        <v>1860</v>
      </c>
      <c r="E12285" s="5" t="s">
        <v>1525</v>
      </c>
      <c r="F12285" s="5" t="s">
        <v>1350</v>
      </c>
      <c r="G12285" s="14">
        <v>9.86690575E8</v>
      </c>
      <c r="H12285" s="4" t="s">
        <v>61385</v>
      </c>
      <c r="I12285" s="8" t="s">
        <v>61386</v>
      </c>
      <c r="J12285" s="5" t="s">
        <v>51</v>
      </c>
      <c r="K12285" s="5" t="s">
        <v>308</v>
      </c>
    </row>
    <row r="12286">
      <c r="A12286" s="4">
        <v>11222.0</v>
      </c>
      <c r="B12286" s="5" t="s">
        <v>61388</v>
      </c>
      <c r="C12286" s="5" t="s">
        <v>61389</v>
      </c>
      <c r="D12286" s="6" t="s">
        <v>4901</v>
      </c>
      <c r="E12286" s="5" t="s">
        <v>3250</v>
      </c>
      <c r="F12286" s="5" t="s">
        <v>3068</v>
      </c>
      <c r="G12286" s="12">
        <v>9.85417453E8</v>
      </c>
      <c r="H12286" s="5" t="s">
        <v>61390</v>
      </c>
      <c r="I12286" s="8" t="s">
        <v>61391</v>
      </c>
      <c r="J12286" s="5" t="s">
        <v>93</v>
      </c>
      <c r="K12286" s="5" t="s">
        <v>308</v>
      </c>
    </row>
    <row r="12287">
      <c r="A12287" s="4">
        <v>11226.0</v>
      </c>
      <c r="B12287" s="5" t="s">
        <v>61392</v>
      </c>
      <c r="C12287" s="5" t="s">
        <v>61393</v>
      </c>
      <c r="D12287" s="6" t="s">
        <v>4901</v>
      </c>
      <c r="E12287" s="5" t="s">
        <v>3250</v>
      </c>
      <c r="F12287" s="5" t="s">
        <v>3068</v>
      </c>
      <c r="G12287" s="12">
        <v>9.85345947E8</v>
      </c>
      <c r="H12287" s="4" t="s">
        <v>61394</v>
      </c>
      <c r="I12287" s="11" t="s">
        <v>61395</v>
      </c>
      <c r="J12287" s="5" t="s">
        <v>93</v>
      </c>
      <c r="K12287" s="5" t="s">
        <v>170</v>
      </c>
    </row>
    <row r="12288">
      <c r="A12288" s="4">
        <v>11271.0</v>
      </c>
      <c r="B12288" s="5" t="s">
        <v>61396</v>
      </c>
      <c r="C12288" s="5" t="s">
        <v>61397</v>
      </c>
      <c r="D12288" s="6" t="s">
        <v>3081</v>
      </c>
      <c r="E12288" s="5" t="s">
        <v>3067</v>
      </c>
      <c r="F12288" s="5" t="s">
        <v>3068</v>
      </c>
      <c r="G12288" s="12">
        <v>9.84191256E8</v>
      </c>
      <c r="H12288" s="5" t="s">
        <v>61398</v>
      </c>
      <c r="I12288" s="8" t="s">
        <v>61399</v>
      </c>
      <c r="J12288" s="5" t="s">
        <v>18</v>
      </c>
      <c r="K12288" s="5" t="s">
        <v>679</v>
      </c>
    </row>
    <row r="12289">
      <c r="A12289" s="4">
        <v>11047.0</v>
      </c>
      <c r="B12289" s="5" t="s">
        <v>61400</v>
      </c>
      <c r="C12289" s="5" t="s">
        <v>61401</v>
      </c>
      <c r="D12289" s="6" t="s">
        <v>7466</v>
      </c>
      <c r="E12289" s="5" t="s">
        <v>7467</v>
      </c>
      <c r="F12289" s="5" t="s">
        <v>7012</v>
      </c>
      <c r="G12289" s="12">
        <v>9.81671616E8</v>
      </c>
      <c r="H12289" s="5" t="s">
        <v>61402</v>
      </c>
      <c r="I12289" s="8" t="s">
        <v>61403</v>
      </c>
      <c r="J12289" s="5" t="s">
        <v>42</v>
      </c>
      <c r="K12289" s="5" t="s">
        <v>553</v>
      </c>
    </row>
    <row r="12290">
      <c r="A12290" s="4">
        <v>11064.0</v>
      </c>
      <c r="B12290" s="5" t="s">
        <v>61404</v>
      </c>
      <c r="C12290" s="5" t="s">
        <v>61405</v>
      </c>
      <c r="D12290" s="6" t="s">
        <v>7333</v>
      </c>
      <c r="E12290" s="5" t="s">
        <v>7327</v>
      </c>
      <c r="F12290" s="5" t="s">
        <v>7012</v>
      </c>
      <c r="G12290" s="12">
        <v>9.81192543E8</v>
      </c>
      <c r="H12290" s="5" t="s">
        <v>61406</v>
      </c>
      <c r="I12290" s="8" t="s">
        <v>61407</v>
      </c>
      <c r="J12290" s="5" t="s">
        <v>463</v>
      </c>
      <c r="K12290" s="4" t="s">
        <v>42</v>
      </c>
    </row>
    <row r="12291">
      <c r="A12291" s="4">
        <v>12382.0</v>
      </c>
      <c r="B12291" s="5" t="s">
        <v>61408</v>
      </c>
      <c r="C12291" s="5" t="s">
        <v>61409</v>
      </c>
      <c r="D12291" s="6" t="s">
        <v>57237</v>
      </c>
      <c r="E12291" s="5" t="s">
        <v>57238</v>
      </c>
      <c r="F12291" s="5" t="s">
        <v>8245</v>
      </c>
      <c r="G12291" s="12">
        <v>9.80614026E8</v>
      </c>
      <c r="H12291" s="4" t="s">
        <v>61410</v>
      </c>
      <c r="I12291" s="11" t="s">
        <v>61411</v>
      </c>
      <c r="J12291" s="5" t="s">
        <v>108</v>
      </c>
      <c r="K12291" s="4" t="s">
        <v>42</v>
      </c>
    </row>
    <row r="12292">
      <c r="A12292" s="4">
        <v>12338.0</v>
      </c>
      <c r="B12292" s="5" t="s">
        <v>61412</v>
      </c>
      <c r="C12292" s="5" t="s">
        <v>61413</v>
      </c>
      <c r="D12292" s="6" t="s">
        <v>61414</v>
      </c>
      <c r="E12292" s="5" t="s">
        <v>61415</v>
      </c>
      <c r="F12292" s="5" t="s">
        <v>8926</v>
      </c>
      <c r="G12292" s="12">
        <v>9.78784435E8</v>
      </c>
      <c r="H12292" s="5" t="s">
        <v>61416</v>
      </c>
      <c r="I12292" s="11" t="s">
        <v>61417</v>
      </c>
      <c r="J12292" s="5" t="s">
        <v>108</v>
      </c>
      <c r="K12292" s="5" t="s">
        <v>553</v>
      </c>
    </row>
    <row r="12293">
      <c r="A12293" s="4">
        <v>12330.0</v>
      </c>
      <c r="B12293" s="5" t="s">
        <v>61418</v>
      </c>
      <c r="C12293" s="5" t="s">
        <v>61419</v>
      </c>
      <c r="D12293" s="6" t="s">
        <v>9167</v>
      </c>
      <c r="E12293" s="5" t="s">
        <v>9168</v>
      </c>
      <c r="F12293" s="5" t="s">
        <v>8926</v>
      </c>
      <c r="G12293" s="12">
        <v>9.78729112E8</v>
      </c>
      <c r="H12293" s="5" t="s">
        <v>61420</v>
      </c>
      <c r="I12293" s="8" t="s">
        <v>61421</v>
      </c>
      <c r="J12293" s="5" t="s">
        <v>18</v>
      </c>
      <c r="K12293" s="4" t="s">
        <v>42</v>
      </c>
    </row>
    <row r="12294">
      <c r="A12294" s="4">
        <v>11702.0</v>
      </c>
      <c r="B12294" s="5" t="s">
        <v>61422</v>
      </c>
      <c r="C12294" s="5" t="s">
        <v>61423</v>
      </c>
      <c r="D12294" s="6" t="s">
        <v>11560</v>
      </c>
      <c r="E12294" s="5" t="s">
        <v>11561</v>
      </c>
      <c r="F12294" s="5" t="s">
        <v>11485</v>
      </c>
      <c r="G12294" s="12">
        <v>9.74551333E8</v>
      </c>
      <c r="H12294" s="5" t="s">
        <v>61424</v>
      </c>
      <c r="I12294" s="11" t="s">
        <v>61425</v>
      </c>
      <c r="J12294" s="5" t="s">
        <v>108</v>
      </c>
      <c r="K12294" s="4" t="s">
        <v>42</v>
      </c>
    </row>
    <row r="12295">
      <c r="A12295" s="4">
        <v>11690.0</v>
      </c>
      <c r="B12295" s="5" t="s">
        <v>61426</v>
      </c>
      <c r="C12295" s="5" t="s">
        <v>61427</v>
      </c>
      <c r="D12295" s="6" t="s">
        <v>61428</v>
      </c>
      <c r="E12295" s="5" t="s">
        <v>61429</v>
      </c>
      <c r="F12295" s="5" t="s">
        <v>11485</v>
      </c>
      <c r="G12295" s="12">
        <v>9.7450205E8</v>
      </c>
      <c r="H12295" s="5" t="s">
        <v>61430</v>
      </c>
      <c r="I12295" s="8" t="s">
        <v>61431</v>
      </c>
      <c r="J12295" s="5" t="s">
        <v>93</v>
      </c>
      <c r="K12295" s="5" t="s">
        <v>553</v>
      </c>
    </row>
    <row r="12296">
      <c r="A12296" s="4">
        <v>11932.0</v>
      </c>
      <c r="B12296" s="5" t="s">
        <v>61432</v>
      </c>
      <c r="C12296" s="5" t="s">
        <v>61433</v>
      </c>
      <c r="D12296" s="6" t="s">
        <v>12995</v>
      </c>
      <c r="E12296" s="5" t="s">
        <v>12996</v>
      </c>
      <c r="F12296" s="5" t="s">
        <v>12504</v>
      </c>
      <c r="G12296" s="12">
        <v>9.73624068E8</v>
      </c>
      <c r="H12296" s="4" t="s">
        <v>61434</v>
      </c>
      <c r="I12296" s="4" t="str">
        <f>LOWER(SUBSTITUTE(SUBSTITUTE(SUBSTITUTE(SUBSTITUTE(SUBSTITUTE(SUBSTITUTE(SUBSTITUTE(B12296,"S.L.",""),"SL",""),"S.A.",""),"SA","")," ",""),".",""),",",""))&amp;".com"</f>
        <v>caperetdeperetó.com</v>
      </c>
      <c r="J12296" s="5" t="s">
        <v>108</v>
      </c>
      <c r="K12296" s="4" t="s">
        <v>42</v>
      </c>
    </row>
    <row r="12297">
      <c r="A12297" s="4">
        <v>11757.0</v>
      </c>
      <c r="B12297" s="5" t="s">
        <v>700</v>
      </c>
      <c r="C12297" s="5" t="s">
        <v>61435</v>
      </c>
      <c r="D12297" s="6" t="s">
        <v>20717</v>
      </c>
      <c r="E12297" s="5" t="s">
        <v>20711</v>
      </c>
      <c r="F12297" s="5" t="s">
        <v>15938</v>
      </c>
      <c r="G12297" s="12">
        <v>9.71328196E8</v>
      </c>
      <c r="H12297" s="5" t="s">
        <v>61436</v>
      </c>
      <c r="I12297" s="8" t="s">
        <v>61437</v>
      </c>
      <c r="J12297" s="5" t="s">
        <v>108</v>
      </c>
      <c r="K12297" s="4" t="s">
        <v>42</v>
      </c>
    </row>
    <row r="12298">
      <c r="A12298" s="4">
        <v>12358.0</v>
      </c>
      <c r="B12298" s="5" t="s">
        <v>61438</v>
      </c>
      <c r="C12298" s="5" t="s">
        <v>61439</v>
      </c>
      <c r="D12298" s="6" t="s">
        <v>61440</v>
      </c>
      <c r="E12298" s="5" t="s">
        <v>61441</v>
      </c>
      <c r="F12298" s="5" t="s">
        <v>9123</v>
      </c>
      <c r="G12298" s="12">
        <v>9.62186303E8</v>
      </c>
      <c r="H12298" s="5" t="s">
        <v>61442</v>
      </c>
      <c r="I12298" s="11" t="s">
        <v>61443</v>
      </c>
      <c r="J12298" s="5" t="s">
        <v>108</v>
      </c>
      <c r="K12298" s="5" t="s">
        <v>152</v>
      </c>
    </row>
    <row r="12299">
      <c r="A12299" s="4">
        <v>11667.0</v>
      </c>
      <c r="B12299" s="5" t="s">
        <v>61444</v>
      </c>
      <c r="C12299" s="5" t="s">
        <v>61445</v>
      </c>
      <c r="D12299" s="6" t="s">
        <v>28111</v>
      </c>
      <c r="E12299" s="5" t="s">
        <v>28112</v>
      </c>
      <c r="F12299" s="5" t="s">
        <v>16307</v>
      </c>
      <c r="G12299" s="12">
        <v>9.5950324E8</v>
      </c>
      <c r="H12299" s="5" t="s">
        <v>61446</v>
      </c>
      <c r="I12299" s="8" t="s">
        <v>61447</v>
      </c>
      <c r="J12299" s="5" t="s">
        <v>51</v>
      </c>
      <c r="K12299" s="5" t="s">
        <v>679</v>
      </c>
    </row>
    <row r="12300">
      <c r="A12300" s="4">
        <v>11677.0</v>
      </c>
      <c r="B12300" s="5" t="s">
        <v>2267</v>
      </c>
      <c r="C12300" s="5" t="s">
        <v>61448</v>
      </c>
      <c r="D12300" s="6" t="s">
        <v>27759</v>
      </c>
      <c r="E12300" s="5" t="s">
        <v>27760</v>
      </c>
      <c r="F12300" s="5" t="s">
        <v>16307</v>
      </c>
      <c r="G12300" s="12">
        <v>9.5933113E8</v>
      </c>
      <c r="H12300" s="5" t="s">
        <v>61449</v>
      </c>
      <c r="I12300" s="8" t="str">
        <f>LOWER(SUBSTITUTE(SUBSTITUTE(SUBSTITUTE(SUBSTITUTE(SUBSTITUTE(SUBSTITUTE(SUBSTITUTE(B12300,"S.L.",""),"SL",""),"S.A.",""),"SA","")," ",""),".",""),",",""))&amp;".com"</f>
        <v>brimar.com</v>
      </c>
      <c r="J12300" s="5" t="s">
        <v>18</v>
      </c>
      <c r="K12300" s="5" t="s">
        <v>260</v>
      </c>
    </row>
    <row r="12301">
      <c r="A12301" s="4">
        <v>11449.0</v>
      </c>
      <c r="B12301" s="5" t="s">
        <v>61450</v>
      </c>
      <c r="C12301" s="5" t="s">
        <v>61451</v>
      </c>
      <c r="D12301" s="6" t="s">
        <v>30481</v>
      </c>
      <c r="E12301" s="5" t="s">
        <v>30470</v>
      </c>
      <c r="F12301" s="5" t="s">
        <v>30226</v>
      </c>
      <c r="G12301" s="12">
        <v>9.56705154E8</v>
      </c>
      <c r="H12301" s="5" t="s">
        <v>61452</v>
      </c>
      <c r="I12301" s="8" t="s">
        <v>61453</v>
      </c>
      <c r="J12301" s="5" t="s">
        <v>51</v>
      </c>
      <c r="K12301" s="5" t="s">
        <v>233</v>
      </c>
    </row>
    <row r="12302">
      <c r="A12302" s="4">
        <v>11189.0</v>
      </c>
      <c r="B12302" s="5" t="s">
        <v>61454</v>
      </c>
      <c r="C12302" s="5" t="s">
        <v>61455</v>
      </c>
      <c r="D12302" s="6" t="s">
        <v>61456</v>
      </c>
      <c r="E12302" s="5" t="s">
        <v>36012</v>
      </c>
      <c r="F12302" s="5" t="s">
        <v>29618</v>
      </c>
      <c r="G12302" s="12">
        <v>9.50380094E8</v>
      </c>
      <c r="H12302" s="5" t="s">
        <v>61457</v>
      </c>
      <c r="I12302" s="8" t="s">
        <v>61458</v>
      </c>
      <c r="J12302" s="5" t="s">
        <v>51</v>
      </c>
      <c r="K12302" s="5" t="s">
        <v>233</v>
      </c>
    </row>
    <row r="12303">
      <c r="A12303" s="4">
        <v>11662.0</v>
      </c>
      <c r="B12303" s="5" t="s">
        <v>5457</v>
      </c>
      <c r="C12303" s="5" t="s">
        <v>61459</v>
      </c>
      <c r="D12303" s="6" t="s">
        <v>36675</v>
      </c>
      <c r="E12303" s="5" t="s">
        <v>36669</v>
      </c>
      <c r="F12303" s="5" t="s">
        <v>36600</v>
      </c>
      <c r="G12303" s="12">
        <v>9.49391615E8</v>
      </c>
      <c r="H12303" s="5" t="s">
        <v>61460</v>
      </c>
      <c r="I12303" s="8" t="s">
        <v>61461</v>
      </c>
      <c r="J12303" s="5" t="s">
        <v>18</v>
      </c>
      <c r="K12303" s="5" t="s">
        <v>679</v>
      </c>
    </row>
    <row r="12304">
      <c r="A12304" s="4">
        <v>11491.0</v>
      </c>
      <c r="B12304" s="5" t="s">
        <v>61462</v>
      </c>
      <c r="C12304" s="5" t="s">
        <v>61463</v>
      </c>
      <c r="D12304" s="6" t="s">
        <v>40635</v>
      </c>
      <c r="E12304" s="5" t="s">
        <v>40636</v>
      </c>
      <c r="F12304" s="5" t="s">
        <v>39946</v>
      </c>
      <c r="G12304" s="12">
        <v>9.42630037E8</v>
      </c>
      <c r="H12304" s="5" t="s">
        <v>61464</v>
      </c>
      <c r="I12304" s="8" t="s">
        <v>61465</v>
      </c>
      <c r="J12304" s="5" t="s">
        <v>93</v>
      </c>
      <c r="K12304" s="5" t="s">
        <v>782</v>
      </c>
    </row>
    <row r="12305">
      <c r="A12305" s="4">
        <v>11345.0</v>
      </c>
      <c r="B12305" s="5" t="s">
        <v>61466</v>
      </c>
      <c r="C12305" s="5" t="s">
        <v>61467</v>
      </c>
      <c r="D12305" s="6" t="s">
        <v>43453</v>
      </c>
      <c r="E12305" s="5" t="s">
        <v>29573</v>
      </c>
      <c r="F12305" s="5" t="s">
        <v>29573</v>
      </c>
      <c r="G12305" s="12">
        <v>9.3458634E8</v>
      </c>
      <c r="H12305" s="5" t="s">
        <v>44042</v>
      </c>
      <c r="I12305" s="8" t="s">
        <v>44043</v>
      </c>
      <c r="J12305" s="5" t="s">
        <v>18</v>
      </c>
      <c r="K12305" s="4" t="s">
        <v>42</v>
      </c>
    </row>
    <row r="12306">
      <c r="A12306" s="4">
        <v>11367.0</v>
      </c>
      <c r="B12306" s="5" t="s">
        <v>61468</v>
      </c>
      <c r="C12306" s="5" t="s">
        <v>61469</v>
      </c>
      <c r="D12306" s="6" t="s">
        <v>42120</v>
      </c>
      <c r="E12306" s="5" t="s">
        <v>12582</v>
      </c>
      <c r="F12306" s="5" t="s">
        <v>29573</v>
      </c>
      <c r="G12306" s="12">
        <v>9.31982515E8</v>
      </c>
      <c r="H12306" s="4" t="s">
        <v>61470</v>
      </c>
      <c r="I12306" s="11" t="s">
        <v>61471</v>
      </c>
      <c r="J12306" s="5" t="s">
        <v>93</v>
      </c>
      <c r="K12306" s="5" t="s">
        <v>308</v>
      </c>
    </row>
    <row r="12307">
      <c r="A12307" s="4">
        <v>11424.0</v>
      </c>
      <c r="B12307" s="5" t="s">
        <v>61472</v>
      </c>
      <c r="C12307" s="5" t="s">
        <v>61473</v>
      </c>
      <c r="D12307" s="6" t="s">
        <v>61474</v>
      </c>
      <c r="E12307" s="5" t="s">
        <v>61475</v>
      </c>
      <c r="F12307" s="5" t="s">
        <v>47929</v>
      </c>
      <c r="G12307" s="12">
        <v>9.27193861E8</v>
      </c>
      <c r="H12307" s="7" t="s">
        <v>61476</v>
      </c>
      <c r="I12307" s="31" t="s">
        <v>61477</v>
      </c>
      <c r="J12307" s="5" t="s">
        <v>42</v>
      </c>
      <c r="K12307" s="5" t="s">
        <v>679</v>
      </c>
    </row>
    <row r="12308">
      <c r="A12308" s="4">
        <v>11541.0</v>
      </c>
      <c r="B12308" s="5" t="s">
        <v>61478</v>
      </c>
      <c r="C12308" s="5" t="s">
        <v>61479</v>
      </c>
      <c r="D12308" s="6" t="s">
        <v>48950</v>
      </c>
      <c r="E12308" s="5" t="s">
        <v>48951</v>
      </c>
      <c r="F12308" s="5" t="s">
        <v>48594</v>
      </c>
      <c r="G12308" s="12">
        <v>9.26090928E8</v>
      </c>
      <c r="H12308" s="5" t="s">
        <v>61480</v>
      </c>
      <c r="I12308" s="8" t="s">
        <v>61481</v>
      </c>
      <c r="J12308" s="5" t="s">
        <v>42</v>
      </c>
      <c r="K12308" s="5" t="s">
        <v>115</v>
      </c>
    </row>
    <row r="12309">
      <c r="A12309" s="4">
        <v>11299.0</v>
      </c>
      <c r="B12309" s="5" t="s">
        <v>61482</v>
      </c>
      <c r="C12309" s="5" t="s">
        <v>61483</v>
      </c>
      <c r="D12309" s="6" t="s">
        <v>61484</v>
      </c>
      <c r="E12309" s="5" t="s">
        <v>61485</v>
      </c>
      <c r="F12309" s="5" t="s">
        <v>47980</v>
      </c>
      <c r="G12309" s="27">
        <v>9.24145623E8</v>
      </c>
      <c r="H12309" s="4" t="s">
        <v>61486</v>
      </c>
      <c r="I12309" s="8" t="s">
        <v>61487</v>
      </c>
      <c r="J12309" s="5" t="s">
        <v>42</v>
      </c>
      <c r="K12309" s="4" t="s">
        <v>42</v>
      </c>
    </row>
    <row r="12310">
      <c r="A12310" s="4">
        <v>12241.0</v>
      </c>
      <c r="B12310" s="5" t="s">
        <v>61488</v>
      </c>
      <c r="C12310" s="5" t="s">
        <v>61489</v>
      </c>
      <c r="D12310" s="6" t="s">
        <v>52368</v>
      </c>
      <c r="E12310" s="5" t="s">
        <v>52369</v>
      </c>
      <c r="F12310" s="5" t="s">
        <v>52121</v>
      </c>
      <c r="G12310" s="12">
        <v>9.21444816E8</v>
      </c>
      <c r="H12310" s="5" t="s">
        <v>61490</v>
      </c>
      <c r="I12310" s="8" t="s">
        <v>61491</v>
      </c>
      <c r="J12310" s="5" t="s">
        <v>42</v>
      </c>
      <c r="K12310" s="4" t="s">
        <v>42</v>
      </c>
    </row>
    <row r="12311">
      <c r="A12311" s="4">
        <v>12244.0</v>
      </c>
      <c r="B12311" s="5" t="s">
        <v>61492</v>
      </c>
      <c r="C12311" s="5" t="s">
        <v>61493</v>
      </c>
      <c r="D12311" s="6" t="s">
        <v>52389</v>
      </c>
      <c r="E12311" s="5" t="s">
        <v>52121</v>
      </c>
      <c r="F12311" s="5" t="s">
        <v>52121</v>
      </c>
      <c r="G12311" s="27">
        <v>9.21444816E8</v>
      </c>
      <c r="H12311" s="5" t="s">
        <v>61490</v>
      </c>
      <c r="I12311" s="8" t="s">
        <v>61491</v>
      </c>
      <c r="J12311" s="5" t="s">
        <v>42</v>
      </c>
      <c r="K12311" s="4" t="s">
        <v>42</v>
      </c>
    </row>
    <row r="12312">
      <c r="A12312" s="4">
        <v>11291.0</v>
      </c>
      <c r="B12312" s="5" t="s">
        <v>61494</v>
      </c>
      <c r="C12312" s="5" t="s">
        <v>61495</v>
      </c>
      <c r="D12312" s="6" t="s">
        <v>52676</v>
      </c>
      <c r="E12312" s="5" t="s">
        <v>52677</v>
      </c>
      <c r="F12312" s="5" t="s">
        <v>48034</v>
      </c>
      <c r="G12312" s="12">
        <v>9.20348089E8</v>
      </c>
      <c r="H12312" s="12" t="s">
        <v>61496</v>
      </c>
      <c r="I12312" s="31" t="s">
        <v>61497</v>
      </c>
      <c r="J12312" s="5" t="s">
        <v>18</v>
      </c>
      <c r="K12312" s="5" t="s">
        <v>679</v>
      </c>
    </row>
    <row r="12313">
      <c r="A12313" s="4">
        <v>11978.0</v>
      </c>
      <c r="B12313" s="5" t="s">
        <v>53060</v>
      </c>
      <c r="C12313" s="5" t="s">
        <v>61498</v>
      </c>
      <c r="D12313" s="6" t="s">
        <v>53062</v>
      </c>
      <c r="E12313" s="5" t="s">
        <v>53063</v>
      </c>
      <c r="F12313" s="5" t="s">
        <v>24249</v>
      </c>
      <c r="G12313" s="12">
        <v>9.18689509E8</v>
      </c>
      <c r="H12313" s="5" t="s">
        <v>53065</v>
      </c>
      <c r="I12313" s="11" t="s">
        <v>61499</v>
      </c>
      <c r="J12313" s="5" t="s">
        <v>42</v>
      </c>
      <c r="K12313" s="5" t="s">
        <v>152</v>
      </c>
    </row>
    <row r="12314">
      <c r="A12314" s="4">
        <v>11292.0</v>
      </c>
      <c r="B12314" s="5" t="s">
        <v>61500</v>
      </c>
      <c r="C12314" s="5" t="s">
        <v>61501</v>
      </c>
      <c r="D12314" s="6" t="s">
        <v>53096</v>
      </c>
      <c r="E12314" s="5" t="s">
        <v>53097</v>
      </c>
      <c r="F12314" s="5" t="s">
        <v>48034</v>
      </c>
      <c r="G12314" s="12">
        <v>9.18665101E8</v>
      </c>
      <c r="H12314" s="5" t="s">
        <v>61502</v>
      </c>
      <c r="I12314" s="8" t="s">
        <v>61503</v>
      </c>
      <c r="J12314" s="5" t="s">
        <v>108</v>
      </c>
      <c r="K12314" s="5" t="s">
        <v>839</v>
      </c>
    </row>
    <row r="12315">
      <c r="A12315" s="4">
        <v>11286.0</v>
      </c>
      <c r="B12315" s="5" t="s">
        <v>61504</v>
      </c>
      <c r="C12315" s="5" t="s">
        <v>61505</v>
      </c>
      <c r="D12315" s="6" t="s">
        <v>61506</v>
      </c>
      <c r="E12315" s="5" t="s">
        <v>61507</v>
      </c>
      <c r="F12315" s="5" t="s">
        <v>48034</v>
      </c>
      <c r="G12315" s="12">
        <v>9.18634335E8</v>
      </c>
      <c r="H12315" s="5" t="s">
        <v>61508</v>
      </c>
      <c r="I12315" s="8" t="s">
        <v>61509</v>
      </c>
      <c r="J12315" s="5" t="s">
        <v>51</v>
      </c>
      <c r="K12315" s="5" t="s">
        <v>233</v>
      </c>
    </row>
    <row r="12316">
      <c r="A12316" s="4">
        <v>12018.0</v>
      </c>
      <c r="B12316" s="5" t="s">
        <v>61510</v>
      </c>
      <c r="C12316" s="5" t="s">
        <v>61511</v>
      </c>
      <c r="D12316" s="6" t="s">
        <v>61512</v>
      </c>
      <c r="E12316" s="5" t="s">
        <v>61513</v>
      </c>
      <c r="F12316" s="5" t="s">
        <v>24249</v>
      </c>
      <c r="G12316" s="12">
        <v>9.11316307E8</v>
      </c>
      <c r="H12316" s="5" t="s">
        <v>61514</v>
      </c>
      <c r="I12316" s="8" t="s">
        <v>61515</v>
      </c>
      <c r="J12316" s="5" t="s">
        <v>108</v>
      </c>
      <c r="K12316" s="4" t="s">
        <v>42</v>
      </c>
    </row>
    <row r="12317">
      <c r="A12317" s="4">
        <v>11462.0</v>
      </c>
      <c r="B12317" s="5" t="s">
        <v>61516</v>
      </c>
      <c r="C12317" s="5" t="s">
        <v>61517</v>
      </c>
      <c r="D12317" s="6" t="s">
        <v>30901</v>
      </c>
      <c r="E12317" s="5" t="s">
        <v>30895</v>
      </c>
      <c r="F12317" s="5" t="s">
        <v>30226</v>
      </c>
      <c r="G12317" s="12">
        <v>8.56561013E8</v>
      </c>
      <c r="H12317" s="5" t="s">
        <v>61518</v>
      </c>
      <c r="I12317" s="8" t="s">
        <v>61519</v>
      </c>
      <c r="J12317" s="5" t="s">
        <v>232</v>
      </c>
      <c r="K12317" s="5" t="s">
        <v>679</v>
      </c>
    </row>
    <row r="12318">
      <c r="A12318" s="4">
        <v>11442.0</v>
      </c>
      <c r="B12318" s="5" t="s">
        <v>61520</v>
      </c>
      <c r="C12318" s="5" t="s">
        <v>61521</v>
      </c>
      <c r="D12318" s="6" t="s">
        <v>61522</v>
      </c>
      <c r="E12318" s="5" t="s">
        <v>61523</v>
      </c>
      <c r="F12318" s="5" t="s">
        <v>30226</v>
      </c>
      <c r="G12318" s="12">
        <v>7.44616381E8</v>
      </c>
      <c r="H12318" s="5" t="s">
        <v>61524</v>
      </c>
      <c r="I12318" s="8" t="s">
        <v>61525</v>
      </c>
      <c r="J12318" s="5" t="s">
        <v>51</v>
      </c>
      <c r="K12318" s="4" t="s">
        <v>42</v>
      </c>
    </row>
    <row r="12319">
      <c r="A12319" s="4">
        <v>11057.0</v>
      </c>
      <c r="B12319" s="5" t="s">
        <v>61526</v>
      </c>
      <c r="C12319" s="5" t="s">
        <v>61527</v>
      </c>
      <c r="D12319" s="6" t="s">
        <v>7296</v>
      </c>
      <c r="E12319" s="5" t="s">
        <v>7297</v>
      </c>
      <c r="F12319" s="5" t="s">
        <v>7012</v>
      </c>
      <c r="G12319" s="12">
        <v>6.96735703E8</v>
      </c>
      <c r="H12319" s="5" t="s">
        <v>61528</v>
      </c>
      <c r="I12319" s="8" t="s">
        <v>61529</v>
      </c>
      <c r="J12319" s="5" t="s">
        <v>108</v>
      </c>
      <c r="K12319" s="4" t="s">
        <v>42</v>
      </c>
    </row>
    <row r="12320">
      <c r="A12320" s="4">
        <v>11098.0</v>
      </c>
      <c r="B12320" s="5" t="s">
        <v>61530</v>
      </c>
      <c r="C12320" s="5" t="s">
        <v>61531</v>
      </c>
      <c r="D12320" s="6" t="s">
        <v>23230</v>
      </c>
      <c r="E12320" s="5" t="s">
        <v>23192</v>
      </c>
      <c r="F12320" s="5" t="s">
        <v>23192</v>
      </c>
      <c r="G12320" s="12">
        <v>6.96589497E8</v>
      </c>
      <c r="H12320" s="5" t="s">
        <v>61532</v>
      </c>
      <c r="I12320" s="8" t="s">
        <v>61533</v>
      </c>
      <c r="J12320" s="5" t="s">
        <v>93</v>
      </c>
      <c r="K12320" s="4" t="s">
        <v>42</v>
      </c>
    </row>
    <row r="12321">
      <c r="A12321" s="4">
        <v>11269.0</v>
      </c>
      <c r="B12321" s="5" t="s">
        <v>61534</v>
      </c>
      <c r="C12321" s="5" t="s">
        <v>61535</v>
      </c>
      <c r="D12321" s="6" t="s">
        <v>3287</v>
      </c>
      <c r="E12321" s="5" t="s">
        <v>3067</v>
      </c>
      <c r="F12321" s="5" t="s">
        <v>3068</v>
      </c>
      <c r="G12321" s="12">
        <v>6.9651013E8</v>
      </c>
      <c r="H12321" s="5" t="s">
        <v>61536</v>
      </c>
      <c r="I12321" s="8" t="s">
        <v>61537</v>
      </c>
      <c r="J12321" s="5" t="s">
        <v>18</v>
      </c>
      <c r="K12321" s="5" t="s">
        <v>839</v>
      </c>
    </row>
    <row r="12322">
      <c r="A12322" s="4">
        <v>11719.0</v>
      </c>
      <c r="B12322" s="5" t="s">
        <v>61538</v>
      </c>
      <c r="C12322" s="5" t="s">
        <v>61539</v>
      </c>
      <c r="D12322" s="6" t="s">
        <v>16388</v>
      </c>
      <c r="E12322" s="5" t="s">
        <v>16389</v>
      </c>
      <c r="F12322" s="5" t="s">
        <v>15938</v>
      </c>
      <c r="G12322" s="12">
        <v>6.96404929E8</v>
      </c>
      <c r="H12322" s="5" t="s">
        <v>61540</v>
      </c>
      <c r="I12322" s="8" t="s">
        <v>61541</v>
      </c>
      <c r="J12322" s="5" t="s">
        <v>108</v>
      </c>
      <c r="K12322" s="5" t="s">
        <v>921</v>
      </c>
    </row>
    <row r="12323">
      <c r="A12323" s="4">
        <v>11197.0</v>
      </c>
      <c r="B12323" s="5" t="s">
        <v>61542</v>
      </c>
      <c r="C12323" s="5" t="s">
        <v>61543</v>
      </c>
      <c r="D12323" s="6" t="s">
        <v>58462</v>
      </c>
      <c r="E12323" s="5" t="s">
        <v>4627</v>
      </c>
      <c r="F12323" s="5" t="s">
        <v>3068</v>
      </c>
      <c r="G12323" s="12">
        <v>6.96249547E8</v>
      </c>
      <c r="H12323" s="5" t="s">
        <v>61544</v>
      </c>
      <c r="I12323" s="8" t="s">
        <v>61545</v>
      </c>
      <c r="J12323" s="5" t="s">
        <v>18</v>
      </c>
      <c r="K12323" s="4" t="s">
        <v>42</v>
      </c>
    </row>
    <row r="12324">
      <c r="A12324" s="4">
        <v>11780.0</v>
      </c>
      <c r="B12324" s="5" t="s">
        <v>61546</v>
      </c>
      <c r="C12324" s="5" t="s">
        <v>61547</v>
      </c>
      <c r="D12324" s="6" t="s">
        <v>17336</v>
      </c>
      <c r="E12324" s="5" t="s">
        <v>15985</v>
      </c>
      <c r="F12324" s="5" t="s">
        <v>15938</v>
      </c>
      <c r="G12324" s="12">
        <v>6.95798698E8</v>
      </c>
      <c r="H12324" s="5" t="s">
        <v>61548</v>
      </c>
      <c r="I12324" s="11" t="s">
        <v>61549</v>
      </c>
      <c r="J12324" s="5" t="s">
        <v>108</v>
      </c>
      <c r="K12324" s="4" t="s">
        <v>42</v>
      </c>
    </row>
    <row r="12325">
      <c r="A12325" s="4">
        <v>11469.0</v>
      </c>
      <c r="B12325" s="5" t="s">
        <v>61550</v>
      </c>
      <c r="C12325" s="5" t="s">
        <v>61551</v>
      </c>
      <c r="D12325" s="6" t="s">
        <v>30232</v>
      </c>
      <c r="E12325" s="5" t="s">
        <v>30233</v>
      </c>
      <c r="F12325" s="5" t="s">
        <v>30226</v>
      </c>
      <c r="G12325" s="12">
        <v>6.91391577E8</v>
      </c>
      <c r="H12325" s="5" t="s">
        <v>61552</v>
      </c>
      <c r="I12325" s="8" t="s">
        <v>61553</v>
      </c>
      <c r="J12325" s="5" t="s">
        <v>42</v>
      </c>
      <c r="K12325" s="4" t="s">
        <v>42</v>
      </c>
    </row>
    <row r="12326">
      <c r="A12326" s="4">
        <v>12084.0</v>
      </c>
      <c r="B12326" s="5" t="s">
        <v>61554</v>
      </c>
      <c r="C12326" s="5" t="s">
        <v>61555</v>
      </c>
      <c r="D12326" s="6" t="s">
        <v>34501</v>
      </c>
      <c r="E12326" s="5" t="s">
        <v>34488</v>
      </c>
      <c r="F12326" s="5" t="s">
        <v>7797</v>
      </c>
      <c r="G12326" s="12">
        <v>6.91241382E8</v>
      </c>
      <c r="H12326" s="5" t="s">
        <v>34551</v>
      </c>
      <c r="I12326" s="8" t="s">
        <v>61556</v>
      </c>
      <c r="J12326" s="5" t="s">
        <v>93</v>
      </c>
      <c r="K12326" s="4" t="s">
        <v>42</v>
      </c>
    </row>
    <row r="12327">
      <c r="A12327" s="4">
        <v>11658.0</v>
      </c>
      <c r="B12327" s="5" t="s">
        <v>61557</v>
      </c>
      <c r="C12327" s="5" t="s">
        <v>36806</v>
      </c>
      <c r="D12327" s="6" t="s">
        <v>36807</v>
      </c>
      <c r="E12327" s="5" t="s">
        <v>36600</v>
      </c>
      <c r="F12327" s="5" t="s">
        <v>36600</v>
      </c>
      <c r="G12327" s="12">
        <v>6.90800011E8</v>
      </c>
      <c r="H12327" s="5" t="s">
        <v>61558</v>
      </c>
      <c r="I12327" s="11" t="s">
        <v>61559</v>
      </c>
      <c r="J12327" s="5" t="s">
        <v>108</v>
      </c>
      <c r="K12327" s="4" t="s">
        <v>42</v>
      </c>
    </row>
    <row r="12328">
      <c r="A12328" s="4">
        <v>11336.0</v>
      </c>
      <c r="B12328" s="5" t="s">
        <v>61560</v>
      </c>
      <c r="C12328" s="5" t="s">
        <v>61561</v>
      </c>
      <c r="D12328" s="6" t="s">
        <v>43232</v>
      </c>
      <c r="E12328" s="5" t="s">
        <v>29573</v>
      </c>
      <c r="F12328" s="5" t="s">
        <v>29573</v>
      </c>
      <c r="G12328" s="12">
        <v>6.89585658E8</v>
      </c>
      <c r="H12328" s="5" t="s">
        <v>44022</v>
      </c>
      <c r="I12328" s="8" t="s">
        <v>44023</v>
      </c>
      <c r="J12328" s="5" t="s">
        <v>18</v>
      </c>
      <c r="K12328" s="5" t="s">
        <v>679</v>
      </c>
    </row>
    <row r="12329">
      <c r="A12329" s="4">
        <v>11323.0</v>
      </c>
      <c r="B12329" s="5" t="s">
        <v>61562</v>
      </c>
      <c r="C12329" s="5" t="s">
        <v>61563</v>
      </c>
      <c r="D12329" s="6" t="s">
        <v>43699</v>
      </c>
      <c r="E12329" s="5" t="s">
        <v>29573</v>
      </c>
      <c r="F12329" s="5" t="s">
        <v>29573</v>
      </c>
      <c r="G12329" s="12">
        <v>6.87561727E8</v>
      </c>
      <c r="H12329" s="5" t="s">
        <v>61564</v>
      </c>
      <c r="I12329" s="8" t="s">
        <v>61565</v>
      </c>
      <c r="J12329" s="5" t="s">
        <v>108</v>
      </c>
      <c r="K12329" s="5" t="s">
        <v>66</v>
      </c>
    </row>
    <row r="12330">
      <c r="A12330" s="4">
        <v>11831.0</v>
      </c>
      <c r="B12330" s="5" t="s">
        <v>61566</v>
      </c>
      <c r="C12330" s="5" t="s">
        <v>61567</v>
      </c>
      <c r="D12330" s="6" t="s">
        <v>61568</v>
      </c>
      <c r="E12330" s="5" t="s">
        <v>61569</v>
      </c>
      <c r="F12330" s="5" t="s">
        <v>30779</v>
      </c>
      <c r="G12330" s="12">
        <v>6.87165648E8</v>
      </c>
      <c r="H12330" s="4" t="s">
        <v>61570</v>
      </c>
      <c r="I12330" s="8" t="s">
        <v>61571</v>
      </c>
      <c r="J12330" s="5" t="s">
        <v>42</v>
      </c>
      <c r="K12330" s="4" t="s">
        <v>42</v>
      </c>
    </row>
    <row r="12331">
      <c r="A12331" s="4">
        <v>11248.0</v>
      </c>
      <c r="B12331" s="5" t="s">
        <v>61572</v>
      </c>
      <c r="C12331" s="5" t="s">
        <v>61573</v>
      </c>
      <c r="D12331" s="6" t="s">
        <v>3446</v>
      </c>
      <c r="E12331" s="5" t="s">
        <v>3440</v>
      </c>
      <c r="F12331" s="5" t="s">
        <v>3068</v>
      </c>
      <c r="G12331" s="12">
        <v>6.86932444E8</v>
      </c>
      <c r="H12331" s="5" t="s">
        <v>61574</v>
      </c>
      <c r="I12331" s="8" t="s">
        <v>61575</v>
      </c>
      <c r="J12331" s="5" t="s">
        <v>42</v>
      </c>
      <c r="K12331" s="5" t="s">
        <v>308</v>
      </c>
    </row>
    <row r="12332">
      <c r="A12332" s="4">
        <v>11487.0</v>
      </c>
      <c r="B12332" s="5" t="s">
        <v>61576</v>
      </c>
      <c r="C12332" s="5" t="s">
        <v>61577</v>
      </c>
      <c r="D12332" s="6" t="s">
        <v>40818</v>
      </c>
      <c r="E12332" s="5" t="s">
        <v>40813</v>
      </c>
      <c r="F12332" s="5" t="s">
        <v>39946</v>
      </c>
      <c r="G12332" s="12">
        <v>6.82009213E8</v>
      </c>
      <c r="H12332" s="4" t="s">
        <v>61578</v>
      </c>
      <c r="I12332" s="11" t="s">
        <v>61579</v>
      </c>
      <c r="J12332" s="5" t="s">
        <v>93</v>
      </c>
      <c r="K12332" s="5" t="s">
        <v>184</v>
      </c>
    </row>
    <row r="12333">
      <c r="A12333" s="4">
        <v>12357.0</v>
      </c>
      <c r="B12333" s="5" t="s">
        <v>61580</v>
      </c>
      <c r="C12333" s="5" t="s">
        <v>61581</v>
      </c>
      <c r="D12333" s="6" t="s">
        <v>61582</v>
      </c>
      <c r="E12333" s="5" t="s">
        <v>61583</v>
      </c>
      <c r="F12333" s="5" t="s">
        <v>9123</v>
      </c>
      <c r="G12333" s="12">
        <v>6.81383145E8</v>
      </c>
      <c r="H12333" s="5" t="s">
        <v>61584</v>
      </c>
      <c r="I12333" s="8" t="s">
        <v>61585</v>
      </c>
      <c r="J12333" s="5" t="s">
        <v>93</v>
      </c>
      <c r="K12333" s="5" t="s">
        <v>115</v>
      </c>
    </row>
    <row r="12334">
      <c r="A12334" s="4">
        <v>11401.0</v>
      </c>
      <c r="B12334" s="5" t="s">
        <v>61586</v>
      </c>
      <c r="C12334" s="5" t="s">
        <v>61587</v>
      </c>
      <c r="D12334" s="6" t="s">
        <v>37930</v>
      </c>
      <c r="E12334" s="5" t="s">
        <v>37931</v>
      </c>
      <c r="F12334" s="5" t="s">
        <v>37644</v>
      </c>
      <c r="G12334" s="12">
        <v>6.80296238E8</v>
      </c>
      <c r="H12334" s="4" t="s">
        <v>61588</v>
      </c>
      <c r="I12334" s="11" t="s">
        <v>61589</v>
      </c>
      <c r="J12334" s="5" t="s">
        <v>463</v>
      </c>
      <c r="K12334" s="5" t="s">
        <v>66</v>
      </c>
    </row>
    <row r="12335">
      <c r="A12335" s="4">
        <v>11062.0</v>
      </c>
      <c r="B12335" s="5" t="s">
        <v>61590</v>
      </c>
      <c r="C12335" s="5" t="s">
        <v>61591</v>
      </c>
      <c r="D12335" s="6" t="s">
        <v>61592</v>
      </c>
      <c r="E12335" s="5" t="s">
        <v>7309</v>
      </c>
      <c r="F12335" s="5" t="s">
        <v>7012</v>
      </c>
      <c r="G12335" s="12">
        <v>6.78666979E8</v>
      </c>
      <c r="H12335" s="5" t="s">
        <v>61593</v>
      </c>
      <c r="I12335" s="8" t="s">
        <v>61594</v>
      </c>
      <c r="J12335" s="5" t="s">
        <v>42</v>
      </c>
      <c r="K12335" s="5" t="s">
        <v>260</v>
      </c>
    </row>
    <row r="12336">
      <c r="A12336" s="4">
        <v>12390.0</v>
      </c>
      <c r="B12336" s="5" t="s">
        <v>61595</v>
      </c>
      <c r="C12336" s="5" t="s">
        <v>61596</v>
      </c>
      <c r="D12336" s="6" t="s">
        <v>61597</v>
      </c>
      <c r="E12336" s="5" t="s">
        <v>61598</v>
      </c>
      <c r="F12336" s="5" t="s">
        <v>8245</v>
      </c>
      <c r="G12336" s="6">
        <v>6.78286226E8</v>
      </c>
      <c r="H12336" s="5" t="s">
        <v>61599</v>
      </c>
      <c r="I12336" s="8" t="s">
        <v>61600</v>
      </c>
      <c r="J12336" s="5" t="s">
        <v>93</v>
      </c>
      <c r="K12336" s="5" t="s">
        <v>233</v>
      </c>
    </row>
    <row r="12337">
      <c r="A12337" s="4">
        <v>11765.0</v>
      </c>
      <c r="B12337" s="5" t="s">
        <v>61601</v>
      </c>
      <c r="C12337" s="5" t="s">
        <v>61602</v>
      </c>
      <c r="D12337" s="6" t="s">
        <v>16687</v>
      </c>
      <c r="E12337" s="5" t="s">
        <v>16299</v>
      </c>
      <c r="F12337" s="5" t="s">
        <v>15938</v>
      </c>
      <c r="G12337" s="12">
        <v>6.71076657E8</v>
      </c>
      <c r="H12337" s="4" t="s">
        <v>61603</v>
      </c>
      <c r="I12337" s="8" t="s">
        <v>61604</v>
      </c>
      <c r="J12337" s="5" t="s">
        <v>93</v>
      </c>
      <c r="K12337" s="4" t="s">
        <v>42</v>
      </c>
    </row>
    <row r="12338">
      <c r="A12338" s="4">
        <v>11889.0</v>
      </c>
      <c r="B12338" s="5" t="s">
        <v>61605</v>
      </c>
      <c r="C12338" s="5" t="s">
        <v>61606</v>
      </c>
      <c r="D12338" s="6" t="s">
        <v>46568</v>
      </c>
      <c r="E12338" s="5" t="s">
        <v>46569</v>
      </c>
      <c r="F12338" s="5" t="s">
        <v>3120</v>
      </c>
      <c r="G12338" s="12">
        <v>6.70420776E8</v>
      </c>
      <c r="H12338" s="5" t="s">
        <v>61607</v>
      </c>
      <c r="I12338" s="8" t="s">
        <v>61608</v>
      </c>
      <c r="J12338" s="5" t="s">
        <v>18</v>
      </c>
      <c r="K12338" s="4" t="s">
        <v>42</v>
      </c>
    </row>
    <row r="12339">
      <c r="A12339" s="4">
        <v>11314.0</v>
      </c>
      <c r="B12339" s="5" t="s">
        <v>61609</v>
      </c>
      <c r="C12339" s="5" t="s">
        <v>61610</v>
      </c>
      <c r="D12339" s="6" t="s">
        <v>49616</v>
      </c>
      <c r="E12339" s="5" t="s">
        <v>49617</v>
      </c>
      <c r="F12339" s="5" t="s">
        <v>47980</v>
      </c>
      <c r="G12339" s="12">
        <v>6.69936927E8</v>
      </c>
      <c r="H12339" s="5" t="s">
        <v>61611</v>
      </c>
      <c r="I12339" s="8" t="s">
        <v>61612</v>
      </c>
      <c r="J12339" s="5" t="s">
        <v>93</v>
      </c>
      <c r="K12339" s="5" t="s">
        <v>66</v>
      </c>
    </row>
    <row r="12340">
      <c r="A12340" s="4">
        <v>11924.0</v>
      </c>
      <c r="B12340" s="5" t="s">
        <v>61613</v>
      </c>
      <c r="C12340" s="5" t="s">
        <v>61614</v>
      </c>
      <c r="D12340" s="6" t="s">
        <v>61615</v>
      </c>
      <c r="E12340" s="5" t="s">
        <v>61616</v>
      </c>
      <c r="F12340" s="5" t="s">
        <v>514</v>
      </c>
      <c r="G12340" s="12">
        <v>6.69770739E8</v>
      </c>
      <c r="H12340" s="5" t="s">
        <v>61617</v>
      </c>
      <c r="I12340" s="8" t="s">
        <v>61618</v>
      </c>
      <c r="J12340" s="5" t="s">
        <v>93</v>
      </c>
      <c r="K12340" s="5" t="s">
        <v>1495</v>
      </c>
    </row>
    <row r="12341">
      <c r="A12341" s="4">
        <v>11237.0</v>
      </c>
      <c r="B12341" s="5" t="s">
        <v>61619</v>
      </c>
      <c r="C12341" s="5" t="s">
        <v>61620</v>
      </c>
      <c r="D12341" s="6" t="s">
        <v>4814</v>
      </c>
      <c r="E12341" s="5" t="s">
        <v>4341</v>
      </c>
      <c r="F12341" s="5" t="s">
        <v>3068</v>
      </c>
      <c r="G12341" s="12">
        <v>6.69742974E8</v>
      </c>
      <c r="H12341" s="5" t="s">
        <v>61621</v>
      </c>
      <c r="I12341" s="8" t="s">
        <v>61622</v>
      </c>
      <c r="J12341" s="5" t="s">
        <v>42</v>
      </c>
      <c r="K12341" s="5" t="s">
        <v>280</v>
      </c>
    </row>
    <row r="12342">
      <c r="A12342" s="4">
        <v>11826.0</v>
      </c>
      <c r="B12342" s="5" t="s">
        <v>61623</v>
      </c>
      <c r="C12342" s="5" t="s">
        <v>61624</v>
      </c>
      <c r="D12342" s="6" t="s">
        <v>16962</v>
      </c>
      <c r="E12342" s="5" t="s">
        <v>16929</v>
      </c>
      <c r="F12342" s="5" t="s">
        <v>15938</v>
      </c>
      <c r="G12342" s="12">
        <v>6.69033166E8</v>
      </c>
      <c r="H12342" s="4" t="s">
        <v>61625</v>
      </c>
      <c r="I12342" s="11" t="s">
        <v>61626</v>
      </c>
      <c r="J12342" s="5" t="s">
        <v>42</v>
      </c>
      <c r="K12342" s="4" t="s">
        <v>42</v>
      </c>
    </row>
    <row r="12343">
      <c r="A12343" s="4">
        <v>12146.0</v>
      </c>
      <c r="B12343" s="5" t="s">
        <v>61627</v>
      </c>
      <c r="C12343" s="5" t="s">
        <v>61628</v>
      </c>
      <c r="D12343" s="6" t="s">
        <v>1511</v>
      </c>
      <c r="E12343" s="5" t="s">
        <v>1512</v>
      </c>
      <c r="F12343" s="5" t="s">
        <v>1350</v>
      </c>
      <c r="G12343" s="12">
        <v>6.67445471E8</v>
      </c>
      <c r="H12343" s="5" t="s">
        <v>61629</v>
      </c>
      <c r="I12343" s="8" t="s">
        <v>61630</v>
      </c>
      <c r="J12343" s="5" t="s">
        <v>463</v>
      </c>
      <c r="K12343" s="4" t="s">
        <v>42</v>
      </c>
    </row>
    <row r="12344">
      <c r="A12344" s="4">
        <v>12359.0</v>
      </c>
      <c r="B12344" s="5" t="s">
        <v>61631</v>
      </c>
      <c r="C12344" s="5" t="s">
        <v>61632</v>
      </c>
      <c r="D12344" s="6" t="s">
        <v>61633</v>
      </c>
      <c r="E12344" s="5" t="s">
        <v>61634</v>
      </c>
      <c r="F12344" s="5" t="s">
        <v>9123</v>
      </c>
      <c r="G12344" s="12">
        <v>6.67439278E8</v>
      </c>
      <c r="H12344" s="5" t="s">
        <v>61635</v>
      </c>
      <c r="I12344" s="8" t="s">
        <v>61636</v>
      </c>
      <c r="J12344" s="5" t="s">
        <v>42</v>
      </c>
      <c r="K12344" s="5" t="s">
        <v>1495</v>
      </c>
    </row>
    <row r="12345">
      <c r="A12345" s="4">
        <v>12094.0</v>
      </c>
      <c r="B12345" s="5" t="s">
        <v>61637</v>
      </c>
      <c r="C12345" s="5" t="s">
        <v>61638</v>
      </c>
      <c r="D12345" s="6" t="s">
        <v>34923</v>
      </c>
      <c r="E12345" s="5" t="s">
        <v>34924</v>
      </c>
      <c r="F12345" s="5" t="s">
        <v>7797</v>
      </c>
      <c r="G12345" s="12">
        <v>6.67338162E8</v>
      </c>
      <c r="H12345" s="5" t="s">
        <v>61639</v>
      </c>
      <c r="I12345" s="8" t="s">
        <v>61640</v>
      </c>
      <c r="J12345" s="5" t="s">
        <v>18</v>
      </c>
      <c r="K12345" s="4" t="s">
        <v>42</v>
      </c>
    </row>
    <row r="12346">
      <c r="A12346" s="4">
        <v>11695.0</v>
      </c>
      <c r="B12346" s="5" t="s">
        <v>61641</v>
      </c>
      <c r="C12346" s="5" t="s">
        <v>61642</v>
      </c>
      <c r="D12346" s="6" t="s">
        <v>61643</v>
      </c>
      <c r="E12346" s="5" t="s">
        <v>61644</v>
      </c>
      <c r="F12346" s="5" t="s">
        <v>11485</v>
      </c>
      <c r="G12346" s="12">
        <v>6.66428628E8</v>
      </c>
      <c r="H12346" s="5" t="s">
        <v>61645</v>
      </c>
      <c r="I12346" s="8" t="s">
        <v>61646</v>
      </c>
      <c r="J12346" s="5" t="s">
        <v>42</v>
      </c>
      <c r="K12346" s="4" t="s">
        <v>42</v>
      </c>
    </row>
    <row r="12347">
      <c r="A12347" s="4">
        <v>12026.0</v>
      </c>
      <c r="B12347" s="5" t="s">
        <v>61647</v>
      </c>
      <c r="C12347" s="5" t="s">
        <v>61648</v>
      </c>
      <c r="D12347" s="6" t="s">
        <v>61649</v>
      </c>
      <c r="E12347" s="5" t="s">
        <v>61650</v>
      </c>
      <c r="F12347" s="5" t="s">
        <v>7797</v>
      </c>
      <c r="G12347" s="12">
        <v>6.65882824E8</v>
      </c>
      <c r="H12347" s="5" t="s">
        <v>61651</v>
      </c>
      <c r="I12347" s="8" t="s">
        <v>61652</v>
      </c>
      <c r="J12347" s="5" t="s">
        <v>18</v>
      </c>
      <c r="K12347" s="5" t="s">
        <v>233</v>
      </c>
    </row>
    <row r="12348">
      <c r="A12348" s="4">
        <v>11274.0</v>
      </c>
      <c r="B12348" s="5" t="s">
        <v>61653</v>
      </c>
      <c r="C12348" s="5" t="s">
        <v>61654</v>
      </c>
      <c r="D12348" s="6" t="s">
        <v>56960</v>
      </c>
      <c r="E12348" s="5" t="s">
        <v>56961</v>
      </c>
      <c r="F12348" s="5" t="s">
        <v>48034</v>
      </c>
      <c r="G12348" s="12">
        <v>6.64690088E8</v>
      </c>
      <c r="H12348" s="4" t="s">
        <v>61655</v>
      </c>
      <c r="I12348" s="8" t="s">
        <v>61656</v>
      </c>
      <c r="J12348" s="5" t="s">
        <v>93</v>
      </c>
      <c r="K12348" s="4" t="s">
        <v>42</v>
      </c>
    </row>
    <row r="12349">
      <c r="A12349" s="4">
        <v>12226.0</v>
      </c>
      <c r="B12349" s="5" t="s">
        <v>61657</v>
      </c>
      <c r="C12349" s="5" t="s">
        <v>61658</v>
      </c>
      <c r="D12349" s="6" t="s">
        <v>51492</v>
      </c>
      <c r="E12349" s="5" t="s">
        <v>51493</v>
      </c>
      <c r="F12349" s="5" t="s">
        <v>16051</v>
      </c>
      <c r="G12349" s="12">
        <v>6.64467006E8</v>
      </c>
      <c r="H12349" s="5" t="s">
        <v>61659</v>
      </c>
      <c r="I12349" s="8" t="s">
        <v>61660</v>
      </c>
      <c r="J12349" s="5" t="s">
        <v>42</v>
      </c>
      <c r="K12349" s="4" t="s">
        <v>42</v>
      </c>
    </row>
    <row r="12350">
      <c r="A12350" s="4">
        <v>11633.0</v>
      </c>
      <c r="B12350" s="5" t="s">
        <v>61661</v>
      </c>
      <c r="C12350" s="5" t="s">
        <v>61662</v>
      </c>
      <c r="D12350" s="6" t="s">
        <v>436</v>
      </c>
      <c r="E12350" s="5" t="s">
        <v>437</v>
      </c>
      <c r="F12350" s="5" t="s">
        <v>437</v>
      </c>
      <c r="G12350" s="12">
        <v>6.64412451E8</v>
      </c>
      <c r="H12350" s="5" t="s">
        <v>61663</v>
      </c>
      <c r="I12350" s="8" t="s">
        <v>61664</v>
      </c>
      <c r="J12350" s="5" t="s">
        <v>42</v>
      </c>
      <c r="K12350" s="4" t="s">
        <v>42</v>
      </c>
    </row>
    <row r="12351">
      <c r="A12351" s="4">
        <v>11809.0</v>
      </c>
      <c r="B12351" s="5" t="s">
        <v>61665</v>
      </c>
      <c r="C12351" s="5" t="s">
        <v>61666</v>
      </c>
      <c r="D12351" s="6" t="s">
        <v>18053</v>
      </c>
      <c r="E12351" s="5" t="s">
        <v>15950</v>
      </c>
      <c r="F12351" s="5" t="s">
        <v>15938</v>
      </c>
      <c r="G12351" s="12">
        <v>6.61800543E8</v>
      </c>
      <c r="H12351" s="5" t="s">
        <v>18340</v>
      </c>
      <c r="I12351" s="8" t="s">
        <v>61667</v>
      </c>
      <c r="J12351" s="5" t="s">
        <v>108</v>
      </c>
      <c r="K12351" s="5" t="s">
        <v>553</v>
      </c>
    </row>
    <row r="12352">
      <c r="A12352" s="4">
        <v>11838.0</v>
      </c>
      <c r="B12352" s="5" t="s">
        <v>61668</v>
      </c>
      <c r="C12352" s="5" t="s">
        <v>61669</v>
      </c>
      <c r="D12352" s="6" t="s">
        <v>61670</v>
      </c>
      <c r="E12352" s="5" t="s">
        <v>61671</v>
      </c>
      <c r="F12352" s="5" t="s">
        <v>30779</v>
      </c>
      <c r="G12352" s="12">
        <v>6.60140924E8</v>
      </c>
      <c r="H12352" s="4" t="s">
        <v>61672</v>
      </c>
      <c r="I12352" s="8" t="s">
        <v>61673</v>
      </c>
      <c r="J12352" s="5" t="s">
        <v>51</v>
      </c>
      <c r="K12352" s="4" t="s">
        <v>42</v>
      </c>
    </row>
    <row r="12353">
      <c r="A12353" s="4">
        <v>12037.0</v>
      </c>
      <c r="B12353" s="5" t="s">
        <v>61674</v>
      </c>
      <c r="C12353" s="5" t="s">
        <v>61675</v>
      </c>
      <c r="D12353" s="6" t="s">
        <v>33499</v>
      </c>
      <c r="E12353" s="5" t="s">
        <v>33500</v>
      </c>
      <c r="F12353" s="5" t="s">
        <v>7797</v>
      </c>
      <c r="G12353" s="12">
        <v>6.59168217E8</v>
      </c>
      <c r="H12353" s="5" t="s">
        <v>61676</v>
      </c>
      <c r="I12353" s="8" t="s">
        <v>61677</v>
      </c>
      <c r="J12353" s="5" t="s">
        <v>93</v>
      </c>
      <c r="K12353" s="4" t="s">
        <v>42</v>
      </c>
    </row>
    <row r="12354">
      <c r="A12354" s="4">
        <v>12257.0</v>
      </c>
      <c r="B12354" s="5" t="s">
        <v>61678</v>
      </c>
      <c r="C12354" s="5" t="s">
        <v>61679</v>
      </c>
      <c r="D12354" s="6" t="s">
        <v>61680</v>
      </c>
      <c r="E12354" s="5" t="s">
        <v>61681</v>
      </c>
      <c r="F12354" s="5" t="s">
        <v>26794</v>
      </c>
      <c r="G12354" s="12">
        <v>6.58125631E8</v>
      </c>
      <c r="H12354" s="5" t="s">
        <v>61682</v>
      </c>
      <c r="I12354" s="8" t="s">
        <v>61683</v>
      </c>
      <c r="J12354" s="5" t="s">
        <v>42</v>
      </c>
      <c r="K12354" s="5" t="s">
        <v>921</v>
      </c>
    </row>
    <row r="12355">
      <c r="A12355" s="4">
        <v>12306.0</v>
      </c>
      <c r="B12355" s="5" t="s">
        <v>33528</v>
      </c>
      <c r="C12355" s="5" t="s">
        <v>61684</v>
      </c>
      <c r="D12355" s="6" t="s">
        <v>9593</v>
      </c>
      <c r="E12355" s="5" t="s">
        <v>9594</v>
      </c>
      <c r="F12355" s="5" t="s">
        <v>9418</v>
      </c>
      <c r="G12355" s="12">
        <v>6.57801943E8</v>
      </c>
      <c r="H12355" s="5" t="s">
        <v>61685</v>
      </c>
      <c r="I12355" s="11" t="s">
        <v>61686</v>
      </c>
      <c r="J12355" s="5" t="s">
        <v>51</v>
      </c>
      <c r="K12355" s="5" t="s">
        <v>115</v>
      </c>
    </row>
    <row r="12356">
      <c r="A12356" s="4">
        <v>11493.0</v>
      </c>
      <c r="B12356" s="5" t="s">
        <v>61687</v>
      </c>
      <c r="C12356" s="5" t="s">
        <v>61688</v>
      </c>
      <c r="D12356" s="6" t="s">
        <v>40238</v>
      </c>
      <c r="E12356" s="5" t="s">
        <v>40239</v>
      </c>
      <c r="F12356" s="5" t="s">
        <v>39946</v>
      </c>
      <c r="G12356" s="12">
        <v>6.56847121E8</v>
      </c>
      <c r="H12356" s="5" t="s">
        <v>61689</v>
      </c>
      <c r="I12356" s="8" t="s">
        <v>61690</v>
      </c>
      <c r="J12356" s="5" t="s">
        <v>108</v>
      </c>
      <c r="K12356" s="4" t="s">
        <v>42</v>
      </c>
    </row>
    <row r="12357">
      <c r="A12357" s="4">
        <v>12236.0</v>
      </c>
      <c r="B12357" s="5" t="s">
        <v>61691</v>
      </c>
      <c r="C12357" s="5" t="s">
        <v>61692</v>
      </c>
      <c r="D12357" s="6" t="s">
        <v>61693</v>
      </c>
      <c r="E12357" s="5" t="s">
        <v>52485</v>
      </c>
      <c r="F12357" s="5" t="s">
        <v>52121</v>
      </c>
      <c r="G12357" s="12">
        <v>6.56609467E8</v>
      </c>
      <c r="H12357" s="5" t="s">
        <v>61694</v>
      </c>
      <c r="I12357" s="8" t="s">
        <v>61695</v>
      </c>
      <c r="J12357" s="5" t="s">
        <v>42</v>
      </c>
      <c r="K12357" s="5" t="s">
        <v>553</v>
      </c>
    </row>
    <row r="12358">
      <c r="A12358" s="4">
        <v>11408.0</v>
      </c>
      <c r="B12358" s="5" t="s">
        <v>61696</v>
      </c>
      <c r="C12358" s="5" t="s">
        <v>61697</v>
      </c>
      <c r="D12358" s="6" t="s">
        <v>37731</v>
      </c>
      <c r="E12358" s="5" t="s">
        <v>37732</v>
      </c>
      <c r="F12358" s="5" t="s">
        <v>37644</v>
      </c>
      <c r="G12358" s="12">
        <v>6.55819016E8</v>
      </c>
      <c r="H12358" s="5" t="s">
        <v>61698</v>
      </c>
      <c r="I12358" s="8" t="s">
        <v>61699</v>
      </c>
      <c r="J12358" s="5" t="s">
        <v>42</v>
      </c>
      <c r="K12358" s="5" t="s">
        <v>66</v>
      </c>
    </row>
    <row r="12359">
      <c r="A12359" s="4">
        <v>11544.0</v>
      </c>
      <c r="B12359" s="5" t="s">
        <v>61700</v>
      </c>
      <c r="C12359" s="5" t="s">
        <v>61701</v>
      </c>
      <c r="D12359" s="6" t="s">
        <v>48642</v>
      </c>
      <c r="E12359" s="5" t="s">
        <v>48643</v>
      </c>
      <c r="F12359" s="5" t="s">
        <v>48594</v>
      </c>
      <c r="G12359" s="12">
        <v>6.54581423E8</v>
      </c>
      <c r="H12359" s="5" t="s">
        <v>61702</v>
      </c>
      <c r="I12359" s="8" t="s">
        <v>61703</v>
      </c>
      <c r="J12359" s="5" t="s">
        <v>42</v>
      </c>
      <c r="K12359" s="5" t="s">
        <v>19</v>
      </c>
    </row>
    <row r="12360">
      <c r="A12360" s="4">
        <v>11909.0</v>
      </c>
      <c r="B12360" s="5" t="s">
        <v>3732</v>
      </c>
      <c r="C12360" s="5" t="s">
        <v>61704</v>
      </c>
      <c r="D12360" s="6" t="s">
        <v>573</v>
      </c>
      <c r="E12360" s="5" t="s">
        <v>574</v>
      </c>
      <c r="F12360" s="5" t="s">
        <v>514</v>
      </c>
      <c r="G12360" s="12">
        <v>6.50923797E8</v>
      </c>
      <c r="H12360" s="5" t="s">
        <v>61705</v>
      </c>
      <c r="I12360" s="8" t="s">
        <v>61706</v>
      </c>
      <c r="J12360" s="5" t="s">
        <v>42</v>
      </c>
      <c r="K12360" s="5" t="s">
        <v>553</v>
      </c>
    </row>
    <row r="12361">
      <c r="A12361" s="4">
        <v>12396.0</v>
      </c>
      <c r="B12361" s="5" t="s">
        <v>61707</v>
      </c>
      <c r="C12361" s="5" t="s">
        <v>61708</v>
      </c>
      <c r="D12361" s="6" t="s">
        <v>10687</v>
      </c>
      <c r="E12361" s="5" t="s">
        <v>10688</v>
      </c>
      <c r="F12361" s="5" t="s">
        <v>10664</v>
      </c>
      <c r="G12361" s="6">
        <v>6.50294833E8</v>
      </c>
      <c r="H12361" s="5" t="s">
        <v>61709</v>
      </c>
      <c r="I12361" s="8" t="s">
        <v>61710</v>
      </c>
      <c r="J12361" s="5" t="s">
        <v>108</v>
      </c>
      <c r="K12361" s="4" t="s">
        <v>42</v>
      </c>
    </row>
    <row r="12362">
      <c r="A12362" s="4">
        <v>11255.0</v>
      </c>
      <c r="B12362" s="5" t="s">
        <v>61711</v>
      </c>
      <c r="C12362" s="5" t="s">
        <v>61712</v>
      </c>
      <c r="D12362" s="6" t="s">
        <v>4444</v>
      </c>
      <c r="E12362" s="5" t="s">
        <v>4445</v>
      </c>
      <c r="F12362" s="5" t="s">
        <v>3068</v>
      </c>
      <c r="G12362" s="12">
        <v>6.50228365E8</v>
      </c>
      <c r="H12362" s="7" t="s">
        <v>61713</v>
      </c>
      <c r="I12362" s="11" t="s">
        <v>61714</v>
      </c>
      <c r="J12362" s="5" t="s">
        <v>93</v>
      </c>
      <c r="K12362" s="5" t="s">
        <v>233</v>
      </c>
    </row>
    <row r="12363">
      <c r="A12363" s="4">
        <v>11949.0</v>
      </c>
      <c r="B12363" s="5" t="s">
        <v>61715</v>
      </c>
      <c r="C12363" s="5" t="s">
        <v>61716</v>
      </c>
      <c r="D12363" s="6" t="s">
        <v>6759</v>
      </c>
      <c r="E12363" s="5" t="s">
        <v>6861</v>
      </c>
      <c r="F12363" s="5" t="s">
        <v>6383</v>
      </c>
      <c r="G12363" s="12">
        <v>6.49663511E8</v>
      </c>
      <c r="H12363" s="4" t="s">
        <v>61717</v>
      </c>
      <c r="I12363" s="8" t="s">
        <v>61718</v>
      </c>
      <c r="J12363" s="5" t="s">
        <v>18</v>
      </c>
      <c r="K12363" s="5" t="s">
        <v>66</v>
      </c>
    </row>
    <row r="12364">
      <c r="A12364" s="4">
        <v>12173.0</v>
      </c>
      <c r="B12364" s="5" t="s">
        <v>61719</v>
      </c>
      <c r="C12364" s="5" t="s">
        <v>61720</v>
      </c>
      <c r="D12364" s="6" t="s">
        <v>2369</v>
      </c>
      <c r="E12364" s="5" t="s">
        <v>2370</v>
      </c>
      <c r="F12364" s="5" t="s">
        <v>1350</v>
      </c>
      <c r="G12364" s="12">
        <v>6.49520889E8</v>
      </c>
      <c r="H12364" s="5" t="s">
        <v>61721</v>
      </c>
      <c r="I12364" s="4" t="s">
        <v>61722</v>
      </c>
      <c r="J12364" s="5" t="s">
        <v>42</v>
      </c>
      <c r="K12364" s="4" t="s">
        <v>42</v>
      </c>
    </row>
    <row r="12365">
      <c r="A12365" s="4">
        <v>11705.0</v>
      </c>
      <c r="B12365" s="5" t="s">
        <v>61723</v>
      </c>
      <c r="C12365" s="5" t="s">
        <v>61724</v>
      </c>
      <c r="D12365" s="6" t="s">
        <v>61725</v>
      </c>
      <c r="E12365" s="5" t="s">
        <v>61726</v>
      </c>
      <c r="F12365" s="5" t="s">
        <v>11485</v>
      </c>
      <c r="G12365" s="12">
        <v>6.45891891E8</v>
      </c>
      <c r="H12365" s="4" t="s">
        <v>61727</v>
      </c>
      <c r="I12365" s="8" t="s">
        <v>61728</v>
      </c>
      <c r="J12365" s="5" t="s">
        <v>42</v>
      </c>
      <c r="K12365" s="5" t="s">
        <v>233</v>
      </c>
    </row>
    <row r="12366">
      <c r="A12366" s="4">
        <v>11783.0</v>
      </c>
      <c r="B12366" s="5" t="s">
        <v>61729</v>
      </c>
      <c r="C12366" s="5" t="s">
        <v>61730</v>
      </c>
      <c r="D12366" s="6" t="s">
        <v>16117</v>
      </c>
      <c r="E12366" s="5" t="s">
        <v>15985</v>
      </c>
      <c r="F12366" s="5" t="s">
        <v>15938</v>
      </c>
      <c r="G12366" s="12">
        <v>6.43872233E8</v>
      </c>
      <c r="H12366" s="5" t="s">
        <v>61731</v>
      </c>
      <c r="I12366" s="8" t="s">
        <v>61732</v>
      </c>
      <c r="J12366" s="5" t="s">
        <v>93</v>
      </c>
      <c r="K12366" s="4" t="s">
        <v>42</v>
      </c>
    </row>
    <row r="12367">
      <c r="A12367" s="4">
        <v>11907.0</v>
      </c>
      <c r="B12367" s="5" t="s">
        <v>61733</v>
      </c>
      <c r="C12367" s="5" t="s">
        <v>61734</v>
      </c>
      <c r="D12367" s="6" t="s">
        <v>978</v>
      </c>
      <c r="E12367" s="5" t="s">
        <v>979</v>
      </c>
      <c r="F12367" s="5" t="s">
        <v>514</v>
      </c>
      <c r="G12367" s="12">
        <v>6.40967078E8</v>
      </c>
      <c r="H12367" s="5" t="s">
        <v>61735</v>
      </c>
      <c r="I12367" s="11" t="s">
        <v>61736</v>
      </c>
      <c r="J12367" s="5" t="s">
        <v>108</v>
      </c>
      <c r="K12367" s="5" t="s">
        <v>66</v>
      </c>
    </row>
    <row r="12368">
      <c r="A12368" s="4">
        <v>11773.0</v>
      </c>
      <c r="B12368" s="5" t="s">
        <v>61737</v>
      </c>
      <c r="C12368" s="5" t="s">
        <v>61738</v>
      </c>
      <c r="D12368" s="6" t="s">
        <v>18554</v>
      </c>
      <c r="E12368" s="5" t="s">
        <v>18555</v>
      </c>
      <c r="F12368" s="5" t="s">
        <v>15938</v>
      </c>
      <c r="G12368" s="12">
        <v>6.39855789E8</v>
      </c>
      <c r="H12368" s="4" t="s">
        <v>61739</v>
      </c>
      <c r="I12368" s="8" t="s">
        <v>61740</v>
      </c>
      <c r="J12368" s="5" t="s">
        <v>108</v>
      </c>
      <c r="K12368" s="5" t="s">
        <v>260</v>
      </c>
    </row>
    <row r="12369">
      <c r="A12369" s="4">
        <v>11282.0</v>
      </c>
      <c r="B12369" s="5" t="s">
        <v>61741</v>
      </c>
      <c r="C12369" s="5" t="s">
        <v>61742</v>
      </c>
      <c r="D12369" s="6" t="s">
        <v>53109</v>
      </c>
      <c r="E12369" s="5" t="s">
        <v>53110</v>
      </c>
      <c r="F12369" s="5" t="s">
        <v>48034</v>
      </c>
      <c r="G12369" s="12">
        <v>6.39784522E8</v>
      </c>
      <c r="H12369" s="5" t="s">
        <v>61743</v>
      </c>
      <c r="I12369" s="8" t="s">
        <v>61744</v>
      </c>
      <c r="J12369" s="5" t="s">
        <v>42</v>
      </c>
      <c r="K12369" s="5" t="s">
        <v>553</v>
      </c>
    </row>
    <row r="12370">
      <c r="A12370" s="4">
        <v>11561.0</v>
      </c>
      <c r="B12370" s="5" t="s">
        <v>61745</v>
      </c>
      <c r="C12370" s="5" t="s">
        <v>61746</v>
      </c>
      <c r="D12370" s="6" t="s">
        <v>23462</v>
      </c>
      <c r="E12370" s="5" t="s">
        <v>23463</v>
      </c>
      <c r="F12370" s="5" t="s">
        <v>22156</v>
      </c>
      <c r="G12370" s="12">
        <v>6.39610179E8</v>
      </c>
      <c r="H12370" s="5" t="s">
        <v>61747</v>
      </c>
      <c r="I12370" s="8" t="s">
        <v>61748</v>
      </c>
      <c r="J12370" s="5" t="s">
        <v>42</v>
      </c>
      <c r="K12370" s="4" t="s">
        <v>42</v>
      </c>
    </row>
    <row r="12371">
      <c r="A12371" s="4">
        <v>11696.0</v>
      </c>
      <c r="B12371" s="5" t="s">
        <v>61749</v>
      </c>
      <c r="C12371" s="5" t="s">
        <v>61750</v>
      </c>
      <c r="D12371" s="6" t="s">
        <v>61751</v>
      </c>
      <c r="E12371" s="5" t="s">
        <v>61752</v>
      </c>
      <c r="F12371" s="5" t="s">
        <v>11485</v>
      </c>
      <c r="G12371" s="12">
        <v>6.38062287E8</v>
      </c>
      <c r="H12371" s="5" t="s">
        <v>61753</v>
      </c>
      <c r="I12371" s="11" t="s">
        <v>61754</v>
      </c>
      <c r="J12371" s="5" t="s">
        <v>18</v>
      </c>
      <c r="K12371" s="5" t="s">
        <v>233</v>
      </c>
    </row>
    <row r="12372">
      <c r="A12372" s="4">
        <v>11328.0</v>
      </c>
      <c r="B12372" s="5" t="s">
        <v>61755</v>
      </c>
      <c r="C12372" s="5" t="s">
        <v>61756</v>
      </c>
      <c r="D12372" s="6" t="s">
        <v>41911</v>
      </c>
      <c r="E12372" s="5" t="s">
        <v>29573</v>
      </c>
      <c r="F12372" s="5" t="s">
        <v>29573</v>
      </c>
      <c r="G12372" s="12">
        <v>6.37904044E8</v>
      </c>
      <c r="H12372" s="5" t="s">
        <v>61757</v>
      </c>
      <c r="I12372" s="8" t="s">
        <v>61758</v>
      </c>
      <c r="J12372" s="5" t="s">
        <v>42</v>
      </c>
      <c r="K12372" s="4" t="s">
        <v>42</v>
      </c>
    </row>
    <row r="12373">
      <c r="A12373" s="4">
        <v>11764.0</v>
      </c>
      <c r="B12373" s="5" t="s">
        <v>61759</v>
      </c>
      <c r="C12373" s="5" t="s">
        <v>61760</v>
      </c>
      <c r="D12373" s="6" t="s">
        <v>16298</v>
      </c>
      <c r="E12373" s="5" t="s">
        <v>16299</v>
      </c>
      <c r="F12373" s="5" t="s">
        <v>15938</v>
      </c>
      <c r="G12373" s="12">
        <v>6.37737943E8</v>
      </c>
      <c r="H12373" s="4" t="s">
        <v>61761</v>
      </c>
      <c r="I12373" s="8" t="s">
        <v>61762</v>
      </c>
      <c r="J12373" s="5" t="s">
        <v>18</v>
      </c>
      <c r="K12373" s="5" t="s">
        <v>152</v>
      </c>
    </row>
    <row r="12374">
      <c r="A12374" s="4">
        <v>11904.0</v>
      </c>
      <c r="B12374" s="5" t="s">
        <v>61763</v>
      </c>
      <c r="C12374" s="5" t="s">
        <v>61764</v>
      </c>
      <c r="D12374" s="6" t="s">
        <v>61765</v>
      </c>
      <c r="E12374" s="5" t="s">
        <v>61766</v>
      </c>
      <c r="F12374" s="5" t="s">
        <v>514</v>
      </c>
      <c r="G12374" s="12">
        <v>6.3753082E8</v>
      </c>
      <c r="H12374" s="5" t="s">
        <v>61767</v>
      </c>
      <c r="I12374" s="8" t="s">
        <v>61768</v>
      </c>
      <c r="J12374" s="5" t="s">
        <v>108</v>
      </c>
      <c r="K12374" s="5" t="s">
        <v>233</v>
      </c>
    </row>
    <row r="12375">
      <c r="A12375" s="4">
        <v>11795.0</v>
      </c>
      <c r="B12375" s="5" t="s">
        <v>61769</v>
      </c>
      <c r="C12375" s="5" t="s">
        <v>61770</v>
      </c>
      <c r="D12375" s="6" t="s">
        <v>61771</v>
      </c>
      <c r="E12375" s="5" t="s">
        <v>20547</v>
      </c>
      <c r="F12375" s="5" t="s">
        <v>15938</v>
      </c>
      <c r="G12375" s="12">
        <v>6.37221484E8</v>
      </c>
      <c r="H12375" s="5" t="s">
        <v>61772</v>
      </c>
      <c r="I12375" s="8" t="s">
        <v>61773</v>
      </c>
      <c r="J12375" s="5" t="s">
        <v>463</v>
      </c>
      <c r="K12375" s="5" t="s">
        <v>679</v>
      </c>
    </row>
    <row r="12376">
      <c r="A12376" s="4">
        <v>11070.0</v>
      </c>
      <c r="B12376" s="5" t="s">
        <v>61774</v>
      </c>
      <c r="C12376" s="5" t="s">
        <v>61775</v>
      </c>
      <c r="D12376" s="6" t="s">
        <v>7898</v>
      </c>
      <c r="E12376" s="5" t="s">
        <v>7899</v>
      </c>
      <c r="F12376" s="5" t="s">
        <v>7012</v>
      </c>
      <c r="G12376" s="12">
        <v>6.30910803E8</v>
      </c>
      <c r="H12376" s="5" t="s">
        <v>61776</v>
      </c>
      <c r="I12376" s="8" t="s">
        <v>61777</v>
      </c>
      <c r="J12376" s="5" t="s">
        <v>18</v>
      </c>
      <c r="K12376" s="5" t="s">
        <v>74</v>
      </c>
    </row>
    <row r="12377">
      <c r="A12377" s="4">
        <v>11947.0</v>
      </c>
      <c r="B12377" s="5" t="s">
        <v>61778</v>
      </c>
      <c r="C12377" s="5" t="s">
        <v>61779</v>
      </c>
      <c r="D12377" s="6" t="s">
        <v>13123</v>
      </c>
      <c r="E12377" s="5" t="s">
        <v>13124</v>
      </c>
      <c r="F12377" s="5" t="s">
        <v>12504</v>
      </c>
      <c r="G12377" s="12">
        <v>6.29770876E8</v>
      </c>
      <c r="H12377" s="5" t="s">
        <v>61780</v>
      </c>
      <c r="I12377" s="8" t="s">
        <v>61781</v>
      </c>
      <c r="J12377" s="5" t="s">
        <v>42</v>
      </c>
      <c r="K12377" s="5" t="s">
        <v>233</v>
      </c>
    </row>
    <row r="12378">
      <c r="A12378" s="4">
        <v>11919.0</v>
      </c>
      <c r="B12378" s="5" t="s">
        <v>61782</v>
      </c>
      <c r="C12378" s="5" t="s">
        <v>61783</v>
      </c>
      <c r="D12378" s="6" t="s">
        <v>1335</v>
      </c>
      <c r="E12378" s="5" t="s">
        <v>668</v>
      </c>
      <c r="F12378" s="5" t="s">
        <v>514</v>
      </c>
      <c r="G12378" s="12">
        <v>6.29743124E8</v>
      </c>
      <c r="H12378" s="5" t="s">
        <v>61784</v>
      </c>
      <c r="I12378" s="8" t="s">
        <v>61785</v>
      </c>
      <c r="J12378" s="5" t="s">
        <v>42</v>
      </c>
      <c r="K12378" s="5" t="s">
        <v>839</v>
      </c>
    </row>
    <row r="12379">
      <c r="A12379" s="4">
        <v>11877.0</v>
      </c>
      <c r="B12379" s="5" t="s">
        <v>61786</v>
      </c>
      <c r="C12379" s="5" t="s">
        <v>61787</v>
      </c>
      <c r="D12379" s="6" t="s">
        <v>61788</v>
      </c>
      <c r="E12379" s="5" t="s">
        <v>47098</v>
      </c>
      <c r="F12379" s="5" t="s">
        <v>3120</v>
      </c>
      <c r="G12379" s="12">
        <v>6.29640899E8</v>
      </c>
      <c r="H12379" s="5" t="s">
        <v>61789</v>
      </c>
      <c r="I12379" s="11" t="s">
        <v>61790</v>
      </c>
      <c r="J12379" s="5" t="s">
        <v>42</v>
      </c>
      <c r="K12379" s="5" t="s">
        <v>1495</v>
      </c>
    </row>
    <row r="12380">
      <c r="A12380" s="4">
        <v>11406.0</v>
      </c>
      <c r="B12380" s="5" t="s">
        <v>61791</v>
      </c>
      <c r="C12380" s="5" t="s">
        <v>61792</v>
      </c>
      <c r="D12380" s="6" t="s">
        <v>61793</v>
      </c>
      <c r="E12380" s="5" t="s">
        <v>38002</v>
      </c>
      <c r="F12380" s="5" t="s">
        <v>37644</v>
      </c>
      <c r="G12380" s="12">
        <v>6.29531254E8</v>
      </c>
      <c r="H12380" s="5" t="s">
        <v>61794</v>
      </c>
      <c r="I12380" s="8" t="s">
        <v>61795</v>
      </c>
      <c r="J12380" s="5" t="s">
        <v>18</v>
      </c>
      <c r="K12380" s="5" t="s">
        <v>152</v>
      </c>
    </row>
    <row r="12381">
      <c r="A12381" s="4">
        <v>11938.0</v>
      </c>
      <c r="B12381" s="5" t="s">
        <v>61796</v>
      </c>
      <c r="C12381" s="5" t="s">
        <v>61797</v>
      </c>
      <c r="D12381" s="6" t="s">
        <v>12533</v>
      </c>
      <c r="E12381" s="5" t="s">
        <v>12534</v>
      </c>
      <c r="F12381" s="5" t="s">
        <v>12504</v>
      </c>
      <c r="G12381" s="12">
        <v>6.29022167E8</v>
      </c>
      <c r="H12381" s="5" t="s">
        <v>61798</v>
      </c>
      <c r="I12381" s="8" t="s">
        <v>61799</v>
      </c>
      <c r="J12381" s="5" t="s">
        <v>93</v>
      </c>
      <c r="K12381" s="5" t="s">
        <v>66</v>
      </c>
    </row>
    <row r="12382">
      <c r="A12382" s="4">
        <v>11233.0</v>
      </c>
      <c r="B12382" s="5" t="s">
        <v>61800</v>
      </c>
      <c r="C12382" s="5" t="s">
        <v>61801</v>
      </c>
      <c r="D12382" s="6" t="s">
        <v>61802</v>
      </c>
      <c r="E12382" s="5" t="s">
        <v>4879</v>
      </c>
      <c r="F12382" s="5" t="s">
        <v>3068</v>
      </c>
      <c r="G12382" s="12">
        <v>6.26007636E8</v>
      </c>
      <c r="H12382" s="4" t="s">
        <v>61803</v>
      </c>
      <c r="I12382" s="8" t="s">
        <v>61804</v>
      </c>
      <c r="J12382" s="5" t="s">
        <v>93</v>
      </c>
      <c r="K12382" s="5" t="s">
        <v>74</v>
      </c>
    </row>
    <row r="12383">
      <c r="A12383" s="4">
        <v>11231.0</v>
      </c>
      <c r="B12383" s="5" t="s">
        <v>61805</v>
      </c>
      <c r="C12383" s="5" t="s">
        <v>61806</v>
      </c>
      <c r="D12383" s="6" t="s">
        <v>3249</v>
      </c>
      <c r="E12383" s="5" t="s">
        <v>3250</v>
      </c>
      <c r="F12383" s="5" t="s">
        <v>3068</v>
      </c>
      <c r="G12383" s="12">
        <v>6.26006908E8</v>
      </c>
      <c r="H12383" s="5" t="s">
        <v>61807</v>
      </c>
      <c r="I12383" s="8" t="s">
        <v>61808</v>
      </c>
      <c r="J12383" s="5" t="s">
        <v>93</v>
      </c>
      <c r="K12383" s="5" t="s">
        <v>74</v>
      </c>
    </row>
    <row r="12384">
      <c r="A12384" s="4">
        <v>11108.0</v>
      </c>
      <c r="B12384" s="5" t="s">
        <v>61809</v>
      </c>
      <c r="C12384" s="5" t="s">
        <v>61810</v>
      </c>
      <c r="D12384" s="6" t="s">
        <v>23190</v>
      </c>
      <c r="E12384" s="5" t="s">
        <v>23191</v>
      </c>
      <c r="F12384" s="5" t="s">
        <v>23192</v>
      </c>
      <c r="G12384" s="12">
        <v>6.23988581E8</v>
      </c>
      <c r="H12384" s="4" t="s">
        <v>61811</v>
      </c>
      <c r="I12384" s="8" t="s">
        <v>61812</v>
      </c>
      <c r="J12384" s="5" t="s">
        <v>18</v>
      </c>
      <c r="K12384" s="5" t="s">
        <v>679</v>
      </c>
    </row>
    <row r="12385">
      <c r="A12385" s="4">
        <v>11673.0</v>
      </c>
      <c r="B12385" s="5" t="s">
        <v>61813</v>
      </c>
      <c r="C12385" s="5" t="s">
        <v>61814</v>
      </c>
      <c r="D12385" s="6" t="s">
        <v>57392</v>
      </c>
      <c r="E12385" s="5" t="s">
        <v>61815</v>
      </c>
      <c r="F12385" s="5" t="s">
        <v>16307</v>
      </c>
      <c r="G12385" s="12">
        <v>6.20109331E8</v>
      </c>
      <c r="H12385" s="5" t="s">
        <v>61816</v>
      </c>
      <c r="I12385" s="8" t="s">
        <v>61817</v>
      </c>
      <c r="J12385" s="5" t="s">
        <v>42</v>
      </c>
      <c r="K12385" s="5" t="s">
        <v>553</v>
      </c>
    </row>
    <row r="12386">
      <c r="A12386" s="4">
        <v>12316.0</v>
      </c>
      <c r="B12386" s="5" t="s">
        <v>61818</v>
      </c>
      <c r="C12386" s="5" t="s">
        <v>61819</v>
      </c>
      <c r="D12386" s="6" t="s">
        <v>9523</v>
      </c>
      <c r="E12386" s="5" t="s">
        <v>61820</v>
      </c>
      <c r="F12386" s="5" t="s">
        <v>9418</v>
      </c>
      <c r="G12386" s="12">
        <v>6.19023779E8</v>
      </c>
      <c r="H12386" s="5" t="s">
        <v>61821</v>
      </c>
      <c r="I12386" s="8" t="s">
        <v>61822</v>
      </c>
      <c r="J12386" s="5" t="s">
        <v>42</v>
      </c>
      <c r="K12386" s="5" t="s">
        <v>66</v>
      </c>
    </row>
    <row r="12387">
      <c r="A12387" s="4">
        <v>12317.0</v>
      </c>
      <c r="B12387" s="5" t="s">
        <v>61823</v>
      </c>
      <c r="C12387" s="5" t="s">
        <v>61824</v>
      </c>
      <c r="D12387" s="6" t="s">
        <v>9523</v>
      </c>
      <c r="E12387" s="5" t="s">
        <v>61820</v>
      </c>
      <c r="F12387" s="5" t="s">
        <v>9418</v>
      </c>
      <c r="G12387" s="12">
        <v>6.19023779E8</v>
      </c>
      <c r="H12387" s="5" t="s">
        <v>61821</v>
      </c>
      <c r="I12387" s="8" t="s">
        <v>61822</v>
      </c>
      <c r="J12387" s="5" t="s">
        <v>42</v>
      </c>
      <c r="K12387" s="4" t="s">
        <v>42</v>
      </c>
    </row>
    <row r="12388">
      <c r="A12388" s="4">
        <v>11074.0</v>
      </c>
      <c r="B12388" s="5" t="s">
        <v>61825</v>
      </c>
      <c r="C12388" s="5" t="s">
        <v>61826</v>
      </c>
      <c r="D12388" s="6" t="s">
        <v>7320</v>
      </c>
      <c r="E12388" s="5" t="s">
        <v>7304</v>
      </c>
      <c r="F12388" s="5" t="s">
        <v>7012</v>
      </c>
      <c r="G12388" s="12">
        <v>6.17490851E8</v>
      </c>
      <c r="H12388" s="5" t="s">
        <v>61827</v>
      </c>
      <c r="I12388" s="8" t="s">
        <v>61828</v>
      </c>
      <c r="J12388" s="5" t="s">
        <v>42</v>
      </c>
      <c r="K12388" s="5" t="s">
        <v>233</v>
      </c>
    </row>
    <row r="12389">
      <c r="A12389" s="4">
        <v>11922.0</v>
      </c>
      <c r="B12389" s="5" t="s">
        <v>61829</v>
      </c>
      <c r="C12389" s="5" t="s">
        <v>61830</v>
      </c>
      <c r="D12389" s="6" t="s">
        <v>59227</v>
      </c>
      <c r="E12389" s="5" t="s">
        <v>800</v>
      </c>
      <c r="F12389" s="5" t="s">
        <v>514</v>
      </c>
      <c r="G12389" s="12">
        <v>6.16934636E8</v>
      </c>
      <c r="H12389" s="5" t="s">
        <v>61831</v>
      </c>
      <c r="I12389" s="11" t="s">
        <v>61832</v>
      </c>
      <c r="J12389" s="5" t="s">
        <v>42</v>
      </c>
      <c r="K12389" s="5" t="s">
        <v>152</v>
      </c>
    </row>
    <row r="12390">
      <c r="A12390" s="4">
        <v>11435.0</v>
      </c>
      <c r="B12390" s="5" t="s">
        <v>61833</v>
      </c>
      <c r="C12390" s="5" t="s">
        <v>61834</v>
      </c>
      <c r="D12390" s="6" t="s">
        <v>61835</v>
      </c>
      <c r="E12390" s="5" t="s">
        <v>61836</v>
      </c>
      <c r="F12390" s="5" t="s">
        <v>47929</v>
      </c>
      <c r="G12390" s="12">
        <v>6.16611116E8</v>
      </c>
      <c r="H12390" s="5" t="s">
        <v>61837</v>
      </c>
      <c r="I12390" s="8" t="s">
        <v>61838</v>
      </c>
      <c r="J12390" s="5" t="s">
        <v>108</v>
      </c>
      <c r="K12390" s="5" t="s">
        <v>19</v>
      </c>
    </row>
    <row r="12391">
      <c r="A12391" s="4">
        <v>11897.0</v>
      </c>
      <c r="B12391" s="5" t="s">
        <v>61839</v>
      </c>
      <c r="C12391" s="5" t="s">
        <v>61840</v>
      </c>
      <c r="D12391" s="6" t="s">
        <v>635</v>
      </c>
      <c r="E12391" s="5" t="s">
        <v>636</v>
      </c>
      <c r="F12391" s="5" t="s">
        <v>514</v>
      </c>
      <c r="G12391" s="12">
        <v>6.16598133E8</v>
      </c>
      <c r="H12391" s="5" t="s">
        <v>61841</v>
      </c>
      <c r="I12391" s="8" t="s">
        <v>61842</v>
      </c>
      <c r="J12391" s="5" t="s">
        <v>108</v>
      </c>
      <c r="K12391" s="5" t="s">
        <v>66</v>
      </c>
    </row>
    <row r="12392">
      <c r="A12392" s="4">
        <v>11972.0</v>
      </c>
      <c r="B12392" s="5" t="s">
        <v>9801</v>
      </c>
      <c r="C12392" s="5" t="s">
        <v>61843</v>
      </c>
      <c r="D12392" s="6" t="s">
        <v>53296</v>
      </c>
      <c r="E12392" s="5" t="s">
        <v>53297</v>
      </c>
      <c r="F12392" s="5" t="s">
        <v>24249</v>
      </c>
      <c r="G12392" s="12">
        <v>6.15071847E8</v>
      </c>
      <c r="H12392" s="5" t="s">
        <v>53299</v>
      </c>
      <c r="I12392" s="11" t="s">
        <v>61844</v>
      </c>
      <c r="J12392" s="5" t="s">
        <v>51</v>
      </c>
      <c r="K12392" s="5" t="s">
        <v>260</v>
      </c>
    </row>
    <row r="12393">
      <c r="A12393" s="4">
        <v>11766.0</v>
      </c>
      <c r="B12393" s="5" t="s">
        <v>61845</v>
      </c>
      <c r="C12393" s="5" t="s">
        <v>61846</v>
      </c>
      <c r="D12393" s="6" t="s">
        <v>16687</v>
      </c>
      <c r="E12393" s="5" t="s">
        <v>16299</v>
      </c>
      <c r="F12393" s="5" t="s">
        <v>15938</v>
      </c>
      <c r="G12393" s="12">
        <v>6.11238406E8</v>
      </c>
      <c r="H12393" s="4" t="s">
        <v>61847</v>
      </c>
      <c r="I12393" s="11" t="s">
        <v>61848</v>
      </c>
      <c r="J12393" s="5" t="s">
        <v>463</v>
      </c>
      <c r="K12393" s="5" t="s">
        <v>280</v>
      </c>
    </row>
    <row r="12394">
      <c r="A12394" s="4">
        <v>11284.0</v>
      </c>
      <c r="B12394" s="5" t="s">
        <v>61849</v>
      </c>
      <c r="C12394" s="5" t="s">
        <v>61850</v>
      </c>
      <c r="D12394" s="6" t="s">
        <v>61851</v>
      </c>
      <c r="E12394" s="5" t="s">
        <v>61852</v>
      </c>
      <c r="F12394" s="5" t="s">
        <v>48034</v>
      </c>
      <c r="G12394" s="12">
        <v>6.10251891E8</v>
      </c>
      <c r="H12394" s="5" t="s">
        <v>61853</v>
      </c>
      <c r="I12394" s="8" t="s">
        <v>61854</v>
      </c>
      <c r="J12394" s="5" t="s">
        <v>18</v>
      </c>
      <c r="K12394" s="5" t="s">
        <v>233</v>
      </c>
    </row>
    <row r="12395">
      <c r="A12395" s="4">
        <v>12216.0</v>
      </c>
      <c r="B12395" s="5" t="s">
        <v>61855</v>
      </c>
      <c r="C12395" s="5" t="s">
        <v>61856</v>
      </c>
      <c r="D12395" s="6" t="s">
        <v>50581</v>
      </c>
      <c r="E12395" s="5" t="s">
        <v>61857</v>
      </c>
      <c r="F12395" s="5" t="s">
        <v>16051</v>
      </c>
      <c r="G12395" s="12">
        <v>6.09521541E8</v>
      </c>
      <c r="H12395" s="5" t="s">
        <v>61858</v>
      </c>
      <c r="I12395" s="8" t="s">
        <v>61859</v>
      </c>
      <c r="J12395" s="5" t="s">
        <v>93</v>
      </c>
      <c r="K12395" s="5" t="s">
        <v>19</v>
      </c>
    </row>
    <row r="12396">
      <c r="A12396" s="4">
        <v>11304.0</v>
      </c>
      <c r="B12396" s="5" t="s">
        <v>61860</v>
      </c>
      <c r="C12396" s="5" t="s">
        <v>61861</v>
      </c>
      <c r="D12396" s="6" t="s">
        <v>61862</v>
      </c>
      <c r="E12396" s="5" t="s">
        <v>61863</v>
      </c>
      <c r="F12396" s="5" t="s">
        <v>47980</v>
      </c>
      <c r="G12396" s="12">
        <v>6.09280444E8</v>
      </c>
      <c r="H12396" s="5" t="s">
        <v>61864</v>
      </c>
      <c r="I12396" s="8" t="s">
        <v>61865</v>
      </c>
      <c r="J12396" s="5" t="s">
        <v>108</v>
      </c>
      <c r="K12396" s="4" t="s">
        <v>42</v>
      </c>
    </row>
    <row r="12397">
      <c r="A12397" s="4">
        <v>11533.0</v>
      </c>
      <c r="B12397" s="5" t="s">
        <v>61866</v>
      </c>
      <c r="C12397" s="5" t="s">
        <v>61867</v>
      </c>
      <c r="D12397" s="6" t="s">
        <v>56839</v>
      </c>
      <c r="E12397" s="5" t="s">
        <v>56840</v>
      </c>
      <c r="F12397" s="5" t="s">
        <v>48594</v>
      </c>
      <c r="G12397" s="12">
        <v>6.08938738E8</v>
      </c>
      <c r="H12397" s="5" t="s">
        <v>61868</v>
      </c>
      <c r="I12397" s="8" t="s">
        <v>61869</v>
      </c>
      <c r="J12397" s="5" t="s">
        <v>18</v>
      </c>
      <c r="K12397" s="5" t="s">
        <v>1495</v>
      </c>
    </row>
    <row r="12398">
      <c r="A12398" s="4">
        <v>11678.0</v>
      </c>
      <c r="B12398" s="5" t="s">
        <v>61870</v>
      </c>
      <c r="C12398" s="5" t="s">
        <v>61871</v>
      </c>
      <c r="D12398" s="6" t="s">
        <v>61872</v>
      </c>
      <c r="E12398" s="5" t="s">
        <v>61873</v>
      </c>
      <c r="F12398" s="5" t="s">
        <v>16307</v>
      </c>
      <c r="G12398" s="12">
        <v>6.08558803E8</v>
      </c>
      <c r="H12398" s="5" t="s">
        <v>28144</v>
      </c>
      <c r="I12398" s="8" t="s">
        <v>61874</v>
      </c>
      <c r="J12398" s="5" t="s">
        <v>42</v>
      </c>
      <c r="K12398" s="5" t="s">
        <v>19</v>
      </c>
    </row>
    <row r="12399">
      <c r="A12399" s="4">
        <v>11772.0</v>
      </c>
      <c r="B12399" s="5" t="s">
        <v>61875</v>
      </c>
      <c r="C12399" s="5" t="s">
        <v>61876</v>
      </c>
      <c r="D12399" s="6" t="s">
        <v>18554</v>
      </c>
      <c r="E12399" s="5" t="s">
        <v>18555</v>
      </c>
      <c r="F12399" s="5" t="s">
        <v>15938</v>
      </c>
      <c r="G12399" s="12">
        <v>6.08529072E8</v>
      </c>
      <c r="H12399" s="5" t="s">
        <v>61877</v>
      </c>
      <c r="I12399" s="8" t="s">
        <v>61878</v>
      </c>
      <c r="J12399" s="5" t="s">
        <v>42</v>
      </c>
      <c r="K12399" s="4" t="s">
        <v>42</v>
      </c>
    </row>
    <row r="12400">
      <c r="A12400" s="4">
        <v>11656.0</v>
      </c>
      <c r="B12400" s="5" t="s">
        <v>61879</v>
      </c>
      <c r="C12400" s="5" t="s">
        <v>61880</v>
      </c>
      <c r="D12400" s="6" t="s">
        <v>59871</v>
      </c>
      <c r="E12400" s="5" t="s">
        <v>61881</v>
      </c>
      <c r="F12400" s="5" t="s">
        <v>36600</v>
      </c>
      <c r="G12400" s="12">
        <v>6.08390335E8</v>
      </c>
      <c r="H12400" s="5" t="s">
        <v>61882</v>
      </c>
      <c r="I12400" s="11" t="s">
        <v>61883</v>
      </c>
      <c r="J12400" s="5" t="s">
        <v>42</v>
      </c>
      <c r="K12400" s="5" t="s">
        <v>233</v>
      </c>
    </row>
    <row r="12401">
      <c r="A12401" s="4">
        <v>11559.0</v>
      </c>
      <c r="B12401" s="5" t="s">
        <v>61884</v>
      </c>
      <c r="C12401" s="5" t="s">
        <v>61885</v>
      </c>
      <c r="D12401" s="6" t="s">
        <v>22201</v>
      </c>
      <c r="E12401" s="5" t="s">
        <v>22202</v>
      </c>
      <c r="F12401" s="5" t="s">
        <v>22156</v>
      </c>
      <c r="G12401" s="12">
        <v>6.08332031E8</v>
      </c>
      <c r="H12401" s="5" t="s">
        <v>61886</v>
      </c>
      <c r="I12401" s="8" t="s">
        <v>61887</v>
      </c>
      <c r="J12401" s="5" t="s">
        <v>93</v>
      </c>
      <c r="K12401" s="5" t="s">
        <v>233</v>
      </c>
    </row>
    <row r="12402">
      <c r="A12402" s="4">
        <v>11974.0</v>
      </c>
      <c r="B12402" s="5" t="s">
        <v>61888</v>
      </c>
      <c r="C12402" s="5" t="s">
        <v>61889</v>
      </c>
      <c r="D12402" s="6" t="s">
        <v>53089</v>
      </c>
      <c r="E12402" s="5" t="s">
        <v>61890</v>
      </c>
      <c r="F12402" s="5" t="s">
        <v>24249</v>
      </c>
      <c r="G12402" s="12">
        <v>6.08205225E8</v>
      </c>
      <c r="H12402" s="5" t="s">
        <v>61891</v>
      </c>
      <c r="I12402" s="8" t="s">
        <v>61892</v>
      </c>
      <c r="J12402" s="5" t="s">
        <v>42</v>
      </c>
      <c r="K12402" s="4" t="s">
        <v>42</v>
      </c>
    </row>
    <row r="12403">
      <c r="A12403" s="4">
        <v>11238.0</v>
      </c>
      <c r="B12403" s="5" t="s">
        <v>61893</v>
      </c>
      <c r="C12403" s="5" t="s">
        <v>61894</v>
      </c>
      <c r="D12403" s="6" t="s">
        <v>4340</v>
      </c>
      <c r="E12403" s="5" t="s">
        <v>4341</v>
      </c>
      <c r="F12403" s="5" t="s">
        <v>3068</v>
      </c>
      <c r="G12403" s="12">
        <v>6.07566918E8</v>
      </c>
      <c r="H12403" s="5" t="s">
        <v>61895</v>
      </c>
      <c r="I12403" s="8" t="s">
        <v>61896</v>
      </c>
      <c r="J12403" s="5" t="s">
        <v>93</v>
      </c>
      <c r="K12403" s="5" t="s">
        <v>260</v>
      </c>
    </row>
    <row r="12404">
      <c r="A12404" s="4">
        <v>11396.0</v>
      </c>
      <c r="B12404" s="5" t="s">
        <v>61897</v>
      </c>
      <c r="C12404" s="5" t="s">
        <v>25184</v>
      </c>
      <c r="D12404" s="6" t="s">
        <v>37812</v>
      </c>
      <c r="E12404" s="5" t="s">
        <v>61898</v>
      </c>
      <c r="F12404" s="5" t="s">
        <v>37644</v>
      </c>
      <c r="G12404" s="12">
        <v>6.06198734E8</v>
      </c>
      <c r="H12404" s="5" t="s">
        <v>61899</v>
      </c>
      <c r="I12404" s="8" t="s">
        <v>61900</v>
      </c>
      <c r="J12404" s="5" t="s">
        <v>108</v>
      </c>
      <c r="K12404" s="5" t="s">
        <v>679</v>
      </c>
    </row>
    <row r="12405">
      <c r="A12405" s="4">
        <v>11699.0</v>
      </c>
      <c r="B12405" s="5" t="s">
        <v>61901</v>
      </c>
      <c r="C12405" s="5" t="s">
        <v>61902</v>
      </c>
      <c r="D12405" s="6" t="s">
        <v>61903</v>
      </c>
      <c r="E12405" s="5" t="s">
        <v>61904</v>
      </c>
      <c r="F12405" s="5" t="s">
        <v>11485</v>
      </c>
      <c r="G12405" s="12">
        <v>6.05943838E8</v>
      </c>
      <c r="H12405" s="4" t="s">
        <v>61905</v>
      </c>
      <c r="I12405" s="8" t="s">
        <v>61906</v>
      </c>
      <c r="J12405" s="5" t="s">
        <v>42</v>
      </c>
      <c r="K12405" s="5" t="s">
        <v>233</v>
      </c>
    </row>
    <row r="12406">
      <c r="A12406" s="4">
        <v>11628.0</v>
      </c>
      <c r="B12406" s="5" t="s">
        <v>61907</v>
      </c>
      <c r="C12406" s="5" t="s">
        <v>61908</v>
      </c>
      <c r="D12406" s="6" t="s">
        <v>61909</v>
      </c>
      <c r="E12406" s="5" t="s">
        <v>61910</v>
      </c>
      <c r="F12406" s="5" t="s">
        <v>13460</v>
      </c>
      <c r="G12406" s="12">
        <v>6.05544485E8</v>
      </c>
      <c r="H12406" s="4" t="s">
        <v>61911</v>
      </c>
      <c r="I12406" s="8" t="s">
        <v>61912</v>
      </c>
      <c r="J12406" s="5" t="s">
        <v>18</v>
      </c>
      <c r="K12406" s="5" t="s">
        <v>152</v>
      </c>
    </row>
    <row r="12407">
      <c r="A12407" s="4">
        <v>11084.0</v>
      </c>
      <c r="B12407" s="5" t="s">
        <v>61913</v>
      </c>
      <c r="C12407" s="5" t="s">
        <v>61914</v>
      </c>
      <c r="D12407" s="6" t="s">
        <v>7954</v>
      </c>
      <c r="E12407" s="5" t="s">
        <v>7955</v>
      </c>
      <c r="F12407" s="5" t="s">
        <v>7012</v>
      </c>
      <c r="G12407" s="12">
        <v>6.0032723E8</v>
      </c>
      <c r="H12407" s="5" t="s">
        <v>61915</v>
      </c>
      <c r="I12407" s="8" t="s">
        <v>61916</v>
      </c>
      <c r="J12407" s="5" t="s">
        <v>18</v>
      </c>
      <c r="K12407" s="4" t="s">
        <v>42</v>
      </c>
    </row>
    <row r="12408">
      <c r="A12408" s="4">
        <v>12092.0</v>
      </c>
      <c r="B12408" s="5" t="s">
        <v>61917</v>
      </c>
      <c r="C12408" s="5" t="s">
        <v>61918</v>
      </c>
      <c r="D12408" s="6" t="s">
        <v>33688</v>
      </c>
      <c r="E12408" s="5" t="s">
        <v>33689</v>
      </c>
      <c r="F12408" s="5" t="s">
        <v>7797</v>
      </c>
      <c r="G12408" s="12">
        <v>6.00006305E8</v>
      </c>
      <c r="H12408" s="5" t="s">
        <v>61919</v>
      </c>
      <c r="I12408" s="8" t="s">
        <v>61920</v>
      </c>
      <c r="J12408" s="5" t="s">
        <v>463</v>
      </c>
      <c r="K12408" s="4" t="s">
        <v>42</v>
      </c>
    </row>
  </sheetData>
  <autoFilter ref="$A$1:$K$12408">
    <sortState ref="A1:K12408">
      <sortCondition descending="1" ref="G1:G12408"/>
      <sortCondition ref="H1:H12408"/>
      <sortCondition descending="1" ref="I1:I12408"/>
      <sortCondition ref="B1:B12408"/>
      <sortCondition descending="1" ref="C1:C12408"/>
      <sortCondition descending="1" ref="D1:D12408"/>
      <sortCondition descending="1" ref="E1:E12408"/>
      <sortCondition descending="1" ref="F1:F12408"/>
      <sortCondition ref="K1:K12408"/>
      <sortCondition ref="J1:J12408"/>
      <sortCondition ref="A1:A12408"/>
    </sortState>
  </autoFilter>
  <hyperlinks>
    <hyperlink r:id="rId1" ref="I2"/>
    <hyperlink r:id="rId2" ref="I3"/>
    <hyperlink r:id="rId3" ref="I4"/>
    <hyperlink r:id="rId4" ref="I5"/>
    <hyperlink r:id="rId5" ref="I6"/>
    <hyperlink r:id="rId6" ref="I8"/>
    <hyperlink r:id="rId7" ref="I11"/>
    <hyperlink r:id="rId8" ref="I12"/>
    <hyperlink r:id="rId9" ref="I13"/>
    <hyperlink r:id="rId10" ref="I14"/>
    <hyperlink r:id="rId11" ref="I18"/>
    <hyperlink r:id="rId12" ref="I19"/>
    <hyperlink r:id="rId13" ref="I20"/>
    <hyperlink r:id="rId14" ref="I21"/>
    <hyperlink r:id="rId15" ref="I24"/>
    <hyperlink r:id="rId16" ref="I25"/>
    <hyperlink r:id="rId17" ref="I28"/>
    <hyperlink r:id="rId18" ref="I30"/>
    <hyperlink r:id="rId19" ref="I32"/>
    <hyperlink r:id="rId20" ref="I33"/>
    <hyperlink r:id="rId21" ref="I36"/>
    <hyperlink r:id="rId22" ref="I37"/>
    <hyperlink r:id="rId23" ref="I38"/>
    <hyperlink r:id="rId24" ref="I40"/>
    <hyperlink r:id="rId25" ref="I42"/>
    <hyperlink r:id="rId26" ref="I43"/>
    <hyperlink r:id="rId27" ref="I44"/>
    <hyperlink r:id="rId28" ref="I46"/>
    <hyperlink r:id="rId29" ref="I47"/>
    <hyperlink r:id="rId30" ref="I49"/>
    <hyperlink r:id="rId31" ref="I54"/>
    <hyperlink r:id="rId32" ref="I56"/>
    <hyperlink r:id="rId33" ref="I57"/>
    <hyperlink r:id="rId34" ref="I59"/>
    <hyperlink r:id="rId35" ref="I60"/>
    <hyperlink r:id="rId36" ref="I64"/>
    <hyperlink r:id="rId37" ref="I65"/>
    <hyperlink r:id="rId38" ref="I66"/>
    <hyperlink r:id="rId39" ref="I67"/>
    <hyperlink r:id="rId40" ref="I68"/>
    <hyperlink r:id="rId41" ref="I69"/>
    <hyperlink r:id="rId42" ref="I70"/>
    <hyperlink r:id="rId43" ref="I71"/>
    <hyperlink r:id="rId44" ref="I73"/>
    <hyperlink r:id="rId45" ref="I76"/>
    <hyperlink r:id="rId46" ref="I77"/>
    <hyperlink r:id="rId47" ref="I78"/>
    <hyperlink r:id="rId48" ref="I79"/>
    <hyperlink r:id="rId49" ref="I80"/>
    <hyperlink r:id="rId50" ref="I81"/>
    <hyperlink r:id="rId51" ref="I82"/>
    <hyperlink r:id="rId52" ref="I84"/>
    <hyperlink r:id="rId53" ref="I85"/>
    <hyperlink r:id="rId54" ref="I86"/>
    <hyperlink r:id="rId55" ref="I87"/>
    <hyperlink r:id="rId56" ref="I88"/>
    <hyperlink r:id="rId57" ref="I90"/>
    <hyperlink r:id="rId58" ref="I92"/>
    <hyperlink r:id="rId59" ref="I94"/>
    <hyperlink r:id="rId60" ref="I95"/>
    <hyperlink r:id="rId61" ref="I96"/>
    <hyperlink r:id="rId62" ref="I100"/>
    <hyperlink r:id="rId63" ref="I101"/>
    <hyperlink r:id="rId64" ref="I102"/>
    <hyperlink r:id="rId65" ref="I103"/>
    <hyperlink r:id="rId66" ref="I105"/>
    <hyperlink r:id="rId67" ref="I106"/>
    <hyperlink r:id="rId68" ref="I107"/>
    <hyperlink r:id="rId69" ref="I108"/>
    <hyperlink r:id="rId70" ref="I110"/>
    <hyperlink r:id="rId71" ref="I111"/>
    <hyperlink r:id="rId72" ref="I112"/>
    <hyperlink r:id="rId73" ref="I115"/>
    <hyperlink r:id="rId74" ref="I116"/>
    <hyperlink r:id="rId75" ref="I117"/>
    <hyperlink r:id="rId76" ref="I118"/>
    <hyperlink r:id="rId77" ref="I119"/>
    <hyperlink r:id="rId78" ref="I120"/>
    <hyperlink r:id="rId79" ref="I121"/>
    <hyperlink r:id="rId80" ref="I122"/>
    <hyperlink r:id="rId81" ref="I123"/>
    <hyperlink r:id="rId82" ref="I124"/>
    <hyperlink r:id="rId83" ref="I127"/>
    <hyperlink r:id="rId84" ref="I131"/>
    <hyperlink r:id="rId85" ref="I132"/>
    <hyperlink r:id="rId86" ref="I133"/>
    <hyperlink r:id="rId87" ref="I135"/>
    <hyperlink r:id="rId88" ref="I138"/>
    <hyperlink r:id="rId89" ref="I139"/>
    <hyperlink r:id="rId90" ref="I140"/>
    <hyperlink r:id="rId91" ref="I142"/>
    <hyperlink r:id="rId92" ref="I143"/>
    <hyperlink r:id="rId93" ref="I144"/>
    <hyperlink r:id="rId94" ref="I145"/>
    <hyperlink r:id="rId95" ref="I146"/>
    <hyperlink r:id="rId96" ref="I147"/>
    <hyperlink r:id="rId97" ref="I148"/>
    <hyperlink r:id="rId98" ref="I149"/>
    <hyperlink r:id="rId99" ref="I151"/>
    <hyperlink r:id="rId100" ref="I152"/>
    <hyperlink r:id="rId101" ref="I153"/>
    <hyperlink r:id="rId102" ref="I155"/>
    <hyperlink r:id="rId103" ref="I157"/>
    <hyperlink r:id="rId104" ref="I158"/>
    <hyperlink r:id="rId105" ref="I160"/>
    <hyperlink r:id="rId106" ref="I161"/>
    <hyperlink r:id="rId107" ref="I164"/>
    <hyperlink r:id="rId108" ref="I166"/>
    <hyperlink r:id="rId109" ref="I168"/>
    <hyperlink r:id="rId110" ref="I169"/>
    <hyperlink r:id="rId111" ref="I170"/>
    <hyperlink r:id="rId112" ref="I171"/>
    <hyperlink r:id="rId113" ref="I173"/>
    <hyperlink r:id="rId114" ref="I174"/>
    <hyperlink r:id="rId115" ref="I175"/>
    <hyperlink r:id="rId116" ref="I178"/>
    <hyperlink r:id="rId117" ref="I179"/>
    <hyperlink r:id="rId118" ref="I180"/>
    <hyperlink r:id="rId119" ref="I181"/>
    <hyperlink r:id="rId120" ref="I182"/>
    <hyperlink r:id="rId121" ref="I183"/>
    <hyperlink r:id="rId122" ref="I184"/>
    <hyperlink r:id="rId123" ref="I186"/>
    <hyperlink r:id="rId124" ref="I187"/>
    <hyperlink r:id="rId125" ref="I189"/>
    <hyperlink r:id="rId126" ref="I190"/>
    <hyperlink r:id="rId127" ref="I191"/>
    <hyperlink r:id="rId128" ref="I192"/>
    <hyperlink r:id="rId129" ref="I195"/>
    <hyperlink r:id="rId130" ref="I196"/>
    <hyperlink r:id="rId131" ref="I197"/>
    <hyperlink r:id="rId132" ref="I198"/>
    <hyperlink r:id="rId133" ref="I199"/>
    <hyperlink r:id="rId134" ref="I200"/>
    <hyperlink r:id="rId135" ref="I201"/>
    <hyperlink r:id="rId136" ref="I202"/>
    <hyperlink r:id="rId137" ref="I204"/>
    <hyperlink r:id="rId138" ref="I206"/>
    <hyperlink r:id="rId139" ref="I207"/>
    <hyperlink r:id="rId140" ref="I208"/>
    <hyperlink r:id="rId141" ref="I209"/>
    <hyperlink r:id="rId142" ref="I211"/>
    <hyperlink r:id="rId143" ref="I213"/>
    <hyperlink r:id="rId144" ref="I216"/>
    <hyperlink r:id="rId145" ref="I217"/>
    <hyperlink r:id="rId146" ref="I218"/>
    <hyperlink r:id="rId147" ref="I220"/>
    <hyperlink r:id="rId148" ref="I221"/>
    <hyperlink r:id="rId149" ref="I222"/>
    <hyperlink r:id="rId150" ref="I223"/>
    <hyperlink r:id="rId151" ref="I224"/>
    <hyperlink r:id="rId152" ref="I225"/>
    <hyperlink r:id="rId153" ref="I227"/>
    <hyperlink r:id="rId154" ref="I230"/>
    <hyperlink r:id="rId155" ref="I231"/>
    <hyperlink r:id="rId156" ref="I235"/>
    <hyperlink r:id="rId157" ref="I236"/>
    <hyperlink r:id="rId158" ref="I237"/>
    <hyperlink r:id="rId159" ref="I238"/>
    <hyperlink r:id="rId160" ref="I239"/>
    <hyperlink r:id="rId161" ref="I240"/>
    <hyperlink r:id="rId162" ref="I241"/>
    <hyperlink r:id="rId163" ref="I243"/>
    <hyperlink r:id="rId164" ref="I246"/>
    <hyperlink r:id="rId165" ref="I248"/>
    <hyperlink r:id="rId166" ref="I249"/>
    <hyperlink r:id="rId167" ref="I250"/>
    <hyperlink r:id="rId168" ref="I252"/>
    <hyperlink r:id="rId169" ref="I254"/>
    <hyperlink r:id="rId170" ref="I255"/>
    <hyperlink r:id="rId171" ref="I256"/>
    <hyperlink r:id="rId172" ref="I257"/>
    <hyperlink r:id="rId173" ref="I258"/>
    <hyperlink r:id="rId174" ref="I259"/>
    <hyperlink r:id="rId175" ref="I263"/>
    <hyperlink r:id="rId176" ref="I264"/>
    <hyperlink r:id="rId177" ref="I265"/>
    <hyperlink r:id="rId178" ref="I268"/>
    <hyperlink r:id="rId179" ref="I269"/>
    <hyperlink r:id="rId180" ref="I270"/>
    <hyperlink r:id="rId181" ref="I271"/>
    <hyperlink r:id="rId182" ref="I273"/>
    <hyperlink r:id="rId183" ref="I274"/>
    <hyperlink r:id="rId184" ref="I276"/>
    <hyperlink r:id="rId185" ref="I277"/>
    <hyperlink r:id="rId186" ref="I278"/>
    <hyperlink r:id="rId187" ref="I280"/>
    <hyperlink r:id="rId188" ref="I282"/>
    <hyperlink r:id="rId189" ref="I284"/>
    <hyperlink r:id="rId190" ref="I287"/>
    <hyperlink r:id="rId191" ref="I288"/>
    <hyperlink r:id="rId192" ref="I289"/>
    <hyperlink r:id="rId193" ref="I290"/>
    <hyperlink r:id="rId194" ref="I291"/>
    <hyperlink r:id="rId195" ref="I293"/>
    <hyperlink r:id="rId196" ref="I294"/>
    <hyperlink r:id="rId197" ref="I296"/>
    <hyperlink r:id="rId198" ref="I297"/>
    <hyperlink r:id="rId199" ref="I298"/>
    <hyperlink r:id="rId200" ref="I300"/>
    <hyperlink r:id="rId201" ref="I301"/>
    <hyperlink r:id="rId202" ref="I302"/>
    <hyperlink r:id="rId203" ref="I304"/>
    <hyperlink r:id="rId204" ref="I307"/>
    <hyperlink r:id="rId205" ref="I309"/>
    <hyperlink r:id="rId206" ref="I310"/>
    <hyperlink r:id="rId207" ref="I312"/>
    <hyperlink r:id="rId208" ref="I313"/>
    <hyperlink r:id="rId209" ref="I315"/>
    <hyperlink r:id="rId210" ref="I317"/>
    <hyperlink r:id="rId211" ref="I320"/>
    <hyperlink r:id="rId212" ref="I321"/>
    <hyperlink r:id="rId213" ref="I322"/>
    <hyperlink r:id="rId214" ref="I323"/>
    <hyperlink r:id="rId215" ref="I324"/>
    <hyperlink r:id="rId216" ref="I325"/>
    <hyperlink r:id="rId217" ref="I326"/>
    <hyperlink r:id="rId218" ref="I327"/>
    <hyperlink r:id="rId219" ref="I328"/>
    <hyperlink r:id="rId220" ref="I329"/>
    <hyperlink r:id="rId221" ref="I333"/>
    <hyperlink r:id="rId222" ref="I334"/>
    <hyperlink r:id="rId223" ref="I335"/>
    <hyperlink r:id="rId224" ref="I337"/>
    <hyperlink r:id="rId225" ref="I338"/>
    <hyperlink r:id="rId226" ref="I339"/>
    <hyperlink r:id="rId227" ref="I340"/>
    <hyperlink r:id="rId228" ref="I341"/>
    <hyperlink r:id="rId229" ref="I342"/>
    <hyperlink r:id="rId230" ref="I343"/>
    <hyperlink r:id="rId231" ref="I344"/>
    <hyperlink r:id="rId232" ref="I345"/>
    <hyperlink r:id="rId233" ref="I346"/>
    <hyperlink r:id="rId234" ref="I347"/>
    <hyperlink r:id="rId235" ref="I348"/>
    <hyperlink r:id="rId236" ref="I349"/>
    <hyperlink r:id="rId237" ref="I350"/>
    <hyperlink r:id="rId238" ref="I352"/>
    <hyperlink r:id="rId239" ref="I354"/>
    <hyperlink r:id="rId240" ref="I355"/>
    <hyperlink r:id="rId241" ref="I357"/>
    <hyperlink r:id="rId242" ref="I358"/>
    <hyperlink r:id="rId243" ref="I359"/>
    <hyperlink r:id="rId244" ref="I360"/>
    <hyperlink r:id="rId245" ref="I361"/>
    <hyperlink r:id="rId246" ref="I362"/>
    <hyperlink r:id="rId247" ref="I363"/>
    <hyperlink r:id="rId248" ref="I365"/>
    <hyperlink r:id="rId249" ref="I367"/>
    <hyperlink r:id="rId250" ref="I368"/>
    <hyperlink r:id="rId251" ref="I369"/>
    <hyperlink r:id="rId252" ref="I370"/>
    <hyperlink r:id="rId253" ref="I371"/>
    <hyperlink r:id="rId254" ref="I373"/>
    <hyperlink r:id="rId255" ref="I374"/>
    <hyperlink r:id="rId256" ref="I381"/>
    <hyperlink r:id="rId257" ref="I382"/>
    <hyperlink r:id="rId258" ref="I383"/>
    <hyperlink r:id="rId259" ref="I384"/>
    <hyperlink r:id="rId260" ref="I385"/>
    <hyperlink r:id="rId261" ref="I386"/>
    <hyperlink r:id="rId262" ref="I388"/>
    <hyperlink r:id="rId263" ref="I389"/>
    <hyperlink r:id="rId264" ref="I391"/>
    <hyperlink r:id="rId265" ref="I392"/>
    <hyperlink r:id="rId266" ref="I393"/>
    <hyperlink r:id="rId267" ref="I396"/>
    <hyperlink r:id="rId268" ref="I397"/>
    <hyperlink r:id="rId269" ref="I398"/>
    <hyperlink r:id="rId270" ref="I399"/>
    <hyperlink r:id="rId271" ref="I400"/>
    <hyperlink r:id="rId272" ref="I401"/>
    <hyperlink r:id="rId273" ref="I404"/>
    <hyperlink r:id="rId274" ref="I405"/>
    <hyperlink r:id="rId275" ref="I406"/>
    <hyperlink r:id="rId276" ref="I407"/>
    <hyperlink r:id="rId277" ref="I408"/>
    <hyperlink r:id="rId278" ref="I409"/>
    <hyperlink r:id="rId279" ref="I410"/>
    <hyperlink r:id="rId280" ref="I411"/>
    <hyperlink r:id="rId281" ref="I412"/>
    <hyperlink r:id="rId282" ref="I414"/>
    <hyperlink r:id="rId283" ref="I415"/>
    <hyperlink r:id="rId284" ref="I416"/>
    <hyperlink r:id="rId285" ref="I418"/>
    <hyperlink r:id="rId286" ref="I419"/>
    <hyperlink r:id="rId287" ref="I421"/>
    <hyperlink r:id="rId288" ref="I422"/>
    <hyperlink r:id="rId289" ref="I423"/>
    <hyperlink r:id="rId290" ref="I425"/>
    <hyperlink r:id="rId291" ref="I426"/>
    <hyperlink r:id="rId292" ref="I427"/>
    <hyperlink r:id="rId293" ref="I429"/>
    <hyperlink r:id="rId294" ref="I431"/>
    <hyperlink r:id="rId295" ref="I433"/>
    <hyperlink r:id="rId296" ref="H434"/>
    <hyperlink r:id="rId297" ref="I434"/>
    <hyperlink r:id="rId298" ref="I436"/>
    <hyperlink r:id="rId299" ref="I437"/>
    <hyperlink r:id="rId300" ref="I439"/>
    <hyperlink r:id="rId301" ref="I440"/>
    <hyperlink r:id="rId302" ref="I441"/>
    <hyperlink r:id="rId303" ref="I442"/>
    <hyperlink r:id="rId304" ref="I443"/>
    <hyperlink r:id="rId305" ref="I445"/>
    <hyperlink r:id="rId306" ref="I446"/>
    <hyperlink r:id="rId307" ref="I447"/>
    <hyperlink r:id="rId308" ref="I451"/>
    <hyperlink r:id="rId309" ref="I452"/>
    <hyperlink r:id="rId310" ref="I453"/>
    <hyperlink r:id="rId311" ref="I454"/>
    <hyperlink r:id="rId312" ref="I455"/>
    <hyperlink r:id="rId313" ref="I458"/>
    <hyperlink r:id="rId314" ref="I461"/>
    <hyperlink r:id="rId315" ref="I462"/>
    <hyperlink r:id="rId316" ref="I463"/>
    <hyperlink r:id="rId317" ref="I466"/>
    <hyperlink r:id="rId318" ref="I467"/>
    <hyperlink r:id="rId319" ref="I468"/>
    <hyperlink r:id="rId320" ref="I469"/>
    <hyperlink r:id="rId321" ref="I470"/>
    <hyperlink r:id="rId322" ref="I472"/>
    <hyperlink r:id="rId323" ref="I473"/>
    <hyperlink r:id="rId324" ref="I474"/>
    <hyperlink r:id="rId325" ref="I475"/>
    <hyperlink r:id="rId326" ref="I476"/>
    <hyperlink r:id="rId327" ref="I479"/>
    <hyperlink r:id="rId328" ref="I480"/>
    <hyperlink r:id="rId329" ref="I481"/>
    <hyperlink r:id="rId330" ref="I482"/>
    <hyperlink r:id="rId331" ref="I483"/>
    <hyperlink r:id="rId332" ref="I486"/>
    <hyperlink r:id="rId333" ref="I487"/>
    <hyperlink r:id="rId334" ref="I488"/>
    <hyperlink r:id="rId335" ref="I489"/>
    <hyperlink r:id="rId336" ref="I490"/>
    <hyperlink r:id="rId337" ref="I494"/>
    <hyperlink r:id="rId338" ref="I495"/>
    <hyperlink r:id="rId339" ref="I497"/>
    <hyperlink r:id="rId340" ref="I498"/>
    <hyperlink r:id="rId341" ref="I501"/>
    <hyperlink r:id="rId342" ref="I502"/>
    <hyperlink r:id="rId343" ref="I504"/>
    <hyperlink r:id="rId344" ref="I505"/>
    <hyperlink r:id="rId345" ref="I506"/>
    <hyperlink r:id="rId346" ref="I507"/>
    <hyperlink r:id="rId347" ref="I508"/>
    <hyperlink r:id="rId348" ref="I510"/>
    <hyperlink r:id="rId349" ref="I512"/>
    <hyperlink r:id="rId350" ref="I513"/>
    <hyperlink r:id="rId351" ref="I515"/>
    <hyperlink r:id="rId352" ref="I519"/>
    <hyperlink r:id="rId353" ref="I520"/>
    <hyperlink r:id="rId354" ref="I521"/>
    <hyperlink r:id="rId355" ref="I522"/>
    <hyperlink r:id="rId356" ref="I523"/>
    <hyperlink r:id="rId357" ref="I524"/>
    <hyperlink r:id="rId358" ref="I526"/>
    <hyperlink r:id="rId359" ref="I529"/>
    <hyperlink r:id="rId360" ref="I530"/>
    <hyperlink r:id="rId361" ref="I531"/>
    <hyperlink r:id="rId362" ref="I532"/>
    <hyperlink r:id="rId363" ref="I533"/>
    <hyperlink r:id="rId364" ref="I534"/>
    <hyperlink r:id="rId365" ref="I535"/>
    <hyperlink r:id="rId366" ref="I536"/>
    <hyperlink r:id="rId367" ref="I537"/>
    <hyperlink r:id="rId368" ref="I538"/>
    <hyperlink r:id="rId369" ref="I539"/>
    <hyperlink r:id="rId370" ref="I540"/>
    <hyperlink r:id="rId371" ref="I542"/>
    <hyperlink r:id="rId372" ref="I543"/>
    <hyperlink r:id="rId373" ref="I544"/>
    <hyperlink r:id="rId374" ref="I546"/>
    <hyperlink r:id="rId375" ref="I547"/>
    <hyperlink r:id="rId376" ref="I548"/>
    <hyperlink r:id="rId377" ref="I549"/>
    <hyperlink r:id="rId378" ref="I550"/>
    <hyperlink r:id="rId379" ref="I551"/>
    <hyperlink r:id="rId380" ref="I553"/>
    <hyperlink r:id="rId381" ref="I556"/>
    <hyperlink r:id="rId382" ref="I557"/>
    <hyperlink r:id="rId383" ref="I558"/>
    <hyperlink r:id="rId384" ref="I560"/>
    <hyperlink r:id="rId385" ref="I561"/>
    <hyperlink r:id="rId386" ref="I562"/>
    <hyperlink r:id="rId387" ref="I563"/>
    <hyperlink r:id="rId388" ref="I564"/>
    <hyperlink r:id="rId389" ref="I565"/>
    <hyperlink r:id="rId390" ref="I566"/>
    <hyperlink r:id="rId391" ref="I567"/>
    <hyperlink r:id="rId392" ref="I571"/>
    <hyperlink r:id="rId393" ref="I572"/>
    <hyperlink r:id="rId394" ref="I573"/>
    <hyperlink r:id="rId395" ref="I575"/>
    <hyperlink r:id="rId396" ref="I577"/>
    <hyperlink r:id="rId397" ref="I578"/>
    <hyperlink r:id="rId398" ref="I580"/>
    <hyperlink r:id="rId399" ref="I581"/>
    <hyperlink r:id="rId400" ref="I582"/>
    <hyperlink r:id="rId401" ref="I583"/>
    <hyperlink r:id="rId402" ref="I584"/>
    <hyperlink r:id="rId403" ref="I585"/>
    <hyperlink r:id="rId404" ref="I586"/>
    <hyperlink r:id="rId405" ref="I587"/>
    <hyperlink r:id="rId406" ref="I588"/>
    <hyperlink r:id="rId407" ref="I590"/>
    <hyperlink r:id="rId408" ref="I591"/>
    <hyperlink r:id="rId409" ref="I592"/>
    <hyperlink r:id="rId410" ref="I594"/>
    <hyperlink r:id="rId411" ref="I595"/>
    <hyperlink r:id="rId412" ref="I596"/>
    <hyperlink r:id="rId413" ref="I597"/>
    <hyperlink r:id="rId414" ref="I599"/>
    <hyperlink r:id="rId415" ref="I603"/>
    <hyperlink r:id="rId416" ref="I606"/>
    <hyperlink r:id="rId417" ref="I607"/>
    <hyperlink r:id="rId418" ref="I608"/>
    <hyperlink r:id="rId419" ref="I609"/>
    <hyperlink r:id="rId420" ref="I610"/>
    <hyperlink r:id="rId421" ref="I611"/>
    <hyperlink r:id="rId422" ref="I612"/>
    <hyperlink r:id="rId423" ref="I614"/>
    <hyperlink r:id="rId424" ref="I615"/>
    <hyperlink r:id="rId425" ref="I617"/>
    <hyperlink r:id="rId426" ref="I618"/>
    <hyperlink r:id="rId427" ref="I621"/>
    <hyperlink r:id="rId428" ref="I622"/>
    <hyperlink r:id="rId429" ref="I623"/>
    <hyperlink r:id="rId430" ref="I624"/>
    <hyperlink r:id="rId431" ref="I625"/>
    <hyperlink r:id="rId432" ref="I626"/>
    <hyperlink r:id="rId433" ref="I627"/>
    <hyperlink r:id="rId434" ref="I631"/>
    <hyperlink r:id="rId435" ref="I632"/>
    <hyperlink r:id="rId436" ref="I633"/>
    <hyperlink r:id="rId437" ref="I634"/>
    <hyperlink r:id="rId438" ref="I635"/>
    <hyperlink r:id="rId439" ref="I638"/>
    <hyperlink r:id="rId440" ref="I639"/>
    <hyperlink r:id="rId441" ref="I640"/>
    <hyperlink r:id="rId442" ref="I641"/>
    <hyperlink r:id="rId443" ref="I643"/>
    <hyperlink r:id="rId444" ref="I644"/>
    <hyperlink r:id="rId445" ref="I646"/>
    <hyperlink r:id="rId446" ref="I647"/>
    <hyperlink r:id="rId447" ref="I648"/>
    <hyperlink r:id="rId448" ref="I649"/>
    <hyperlink r:id="rId449" ref="I652"/>
    <hyperlink r:id="rId450" ref="I653"/>
    <hyperlink r:id="rId451" ref="I654"/>
    <hyperlink r:id="rId452" ref="I655"/>
    <hyperlink r:id="rId453" ref="I656"/>
    <hyperlink r:id="rId454" ref="I657"/>
    <hyperlink r:id="rId455" ref="I658"/>
    <hyperlink r:id="rId456" ref="I659"/>
    <hyperlink r:id="rId457" ref="I660"/>
    <hyperlink r:id="rId458" ref="I661"/>
    <hyperlink r:id="rId459" ref="I663"/>
    <hyperlink r:id="rId460" ref="I664"/>
    <hyperlink r:id="rId461" ref="I665"/>
    <hyperlink r:id="rId462" ref="I667"/>
    <hyperlink r:id="rId463" ref="I669"/>
    <hyperlink r:id="rId464" ref="I670"/>
    <hyperlink r:id="rId465" ref="I671"/>
    <hyperlink r:id="rId466" ref="I673"/>
    <hyperlink r:id="rId467" ref="I674"/>
    <hyperlink r:id="rId468" ref="I675"/>
    <hyperlink r:id="rId469" ref="I676"/>
    <hyperlink r:id="rId470" ref="I678"/>
    <hyperlink r:id="rId471" ref="I679"/>
    <hyperlink r:id="rId472" ref="I681"/>
    <hyperlink r:id="rId473" ref="I682"/>
    <hyperlink r:id="rId474" ref="I683"/>
    <hyperlink r:id="rId475" ref="I685"/>
    <hyperlink r:id="rId476" ref="I686"/>
    <hyperlink r:id="rId477" ref="I690"/>
    <hyperlink r:id="rId478" ref="I692"/>
    <hyperlink r:id="rId479" ref="I693"/>
    <hyperlink r:id="rId480" ref="I694"/>
    <hyperlink r:id="rId481" ref="I695"/>
    <hyperlink r:id="rId482" ref="I697"/>
    <hyperlink r:id="rId483" ref="I698"/>
    <hyperlink r:id="rId484" ref="I699"/>
    <hyperlink r:id="rId485" ref="I700"/>
    <hyperlink r:id="rId486" ref="I702"/>
    <hyperlink r:id="rId487" ref="I703"/>
    <hyperlink r:id="rId488" ref="I705"/>
    <hyperlink r:id="rId489" ref="I706"/>
    <hyperlink r:id="rId490" ref="I710"/>
    <hyperlink r:id="rId491" ref="I711"/>
    <hyperlink r:id="rId492" ref="I712"/>
    <hyperlink r:id="rId493" ref="I714"/>
    <hyperlink r:id="rId494" ref="I716"/>
    <hyperlink r:id="rId495" ref="I717"/>
    <hyperlink r:id="rId496" ref="I718"/>
    <hyperlink r:id="rId497" ref="I719"/>
    <hyperlink r:id="rId498" ref="I720"/>
    <hyperlink r:id="rId499" ref="I721"/>
    <hyperlink r:id="rId500" ref="I722"/>
    <hyperlink r:id="rId501" ref="I724"/>
    <hyperlink r:id="rId502" ref="I726"/>
    <hyperlink r:id="rId503" ref="I729"/>
    <hyperlink r:id="rId504" ref="I730"/>
    <hyperlink r:id="rId505" ref="I732"/>
    <hyperlink r:id="rId506" ref="I733"/>
    <hyperlink r:id="rId507" ref="I734"/>
    <hyperlink r:id="rId508" ref="I736"/>
    <hyperlink r:id="rId509" ref="I737"/>
    <hyperlink r:id="rId510" ref="I740"/>
    <hyperlink r:id="rId511" ref="I741"/>
    <hyperlink r:id="rId512" ref="I742"/>
    <hyperlink r:id="rId513" ref="I743"/>
    <hyperlink r:id="rId514" ref="I745"/>
    <hyperlink r:id="rId515" ref="I748"/>
    <hyperlink r:id="rId516" ref="I750"/>
    <hyperlink r:id="rId517" ref="I752"/>
    <hyperlink r:id="rId518" ref="I757"/>
    <hyperlink r:id="rId519" ref="I762"/>
    <hyperlink r:id="rId520" ref="I763"/>
    <hyperlink r:id="rId521" ref="I765"/>
    <hyperlink r:id="rId522" ref="I766"/>
    <hyperlink r:id="rId523" ref="I767"/>
    <hyperlink r:id="rId524" ref="I771"/>
    <hyperlink r:id="rId525" ref="I772"/>
    <hyperlink r:id="rId526" ref="I776"/>
    <hyperlink r:id="rId527" ref="I777"/>
    <hyperlink r:id="rId528" ref="I778"/>
    <hyperlink r:id="rId529" ref="I779"/>
    <hyperlink r:id="rId530" ref="I782"/>
    <hyperlink r:id="rId531" ref="I783"/>
    <hyperlink r:id="rId532" ref="I784"/>
    <hyperlink r:id="rId533" ref="I785"/>
    <hyperlink r:id="rId534" ref="I786"/>
    <hyperlink r:id="rId535" ref="I787"/>
    <hyperlink r:id="rId536" ref="I788"/>
    <hyperlink r:id="rId537" ref="I789"/>
    <hyperlink r:id="rId538" ref="I792"/>
    <hyperlink r:id="rId539" ref="I793"/>
    <hyperlink r:id="rId540" ref="I794"/>
    <hyperlink r:id="rId541" ref="I795"/>
    <hyperlink r:id="rId542" ref="I796"/>
    <hyperlink r:id="rId543" ref="I797"/>
    <hyperlink r:id="rId544" ref="I800"/>
    <hyperlink r:id="rId545" ref="I801"/>
    <hyperlink r:id="rId546" ref="I802"/>
    <hyperlink r:id="rId547" ref="I806"/>
    <hyperlink r:id="rId548" ref="I809"/>
    <hyperlink r:id="rId549" ref="I810"/>
    <hyperlink r:id="rId550" ref="I811"/>
    <hyperlink r:id="rId551" ref="I812"/>
    <hyperlink r:id="rId552" ref="I813"/>
    <hyperlink r:id="rId553" ref="I814"/>
    <hyperlink r:id="rId554" ref="I818"/>
    <hyperlink r:id="rId555" ref="I819"/>
    <hyperlink r:id="rId556" ref="I823"/>
    <hyperlink r:id="rId557" ref="I824"/>
    <hyperlink r:id="rId558" ref="I825"/>
    <hyperlink r:id="rId559" ref="I826"/>
    <hyperlink r:id="rId560" ref="I827"/>
    <hyperlink r:id="rId561" ref="I828"/>
    <hyperlink r:id="rId562" ref="I829"/>
    <hyperlink r:id="rId563" ref="I830"/>
    <hyperlink r:id="rId564" ref="I831"/>
    <hyperlink r:id="rId565" ref="I834"/>
    <hyperlink r:id="rId566" ref="I835"/>
    <hyperlink r:id="rId567" ref="I837"/>
    <hyperlink r:id="rId568" ref="I838"/>
    <hyperlink r:id="rId569" ref="I839"/>
    <hyperlink r:id="rId570" ref="I841"/>
    <hyperlink r:id="rId571" ref="I842"/>
    <hyperlink r:id="rId572" ref="I843"/>
    <hyperlink r:id="rId573" ref="I844"/>
    <hyperlink r:id="rId574" ref="I845"/>
    <hyperlink r:id="rId575" ref="I847"/>
    <hyperlink r:id="rId576" ref="I848"/>
    <hyperlink r:id="rId577" ref="I849"/>
    <hyperlink r:id="rId578" ref="I850"/>
    <hyperlink r:id="rId579" ref="I851"/>
    <hyperlink r:id="rId580" ref="I853"/>
    <hyperlink r:id="rId581" ref="I855"/>
    <hyperlink r:id="rId582" ref="I857"/>
    <hyperlink r:id="rId583" ref="I858"/>
    <hyperlink r:id="rId584" ref="I859"/>
    <hyperlink r:id="rId585" ref="I860"/>
    <hyperlink r:id="rId586" ref="I861"/>
    <hyperlink r:id="rId587" ref="I862"/>
    <hyperlink r:id="rId588" ref="I863"/>
    <hyperlink r:id="rId589" ref="I864"/>
    <hyperlink r:id="rId590" ref="I867"/>
    <hyperlink r:id="rId591" ref="I868"/>
    <hyperlink r:id="rId592" ref="I869"/>
    <hyperlink r:id="rId593" ref="I870"/>
    <hyperlink r:id="rId594" ref="I873"/>
    <hyperlink r:id="rId595" ref="I877"/>
    <hyperlink r:id="rId596" ref="I878"/>
    <hyperlink r:id="rId597" ref="I879"/>
    <hyperlink r:id="rId598" ref="I881"/>
    <hyperlink r:id="rId599" ref="I882"/>
    <hyperlink r:id="rId600" ref="I883"/>
    <hyperlink r:id="rId601" ref="I885"/>
    <hyperlink r:id="rId602" ref="I886"/>
    <hyperlink r:id="rId603" ref="I887"/>
    <hyperlink r:id="rId604" ref="I890"/>
    <hyperlink r:id="rId605" ref="I891"/>
    <hyperlink r:id="rId606" ref="I893"/>
    <hyperlink r:id="rId607" ref="I894"/>
    <hyperlink r:id="rId608" ref="I896"/>
    <hyperlink r:id="rId609" ref="I897"/>
    <hyperlink r:id="rId610" ref="I898"/>
    <hyperlink r:id="rId611" ref="I900"/>
    <hyperlink r:id="rId612" ref="I901"/>
    <hyperlink r:id="rId613" ref="I902"/>
    <hyperlink r:id="rId614" ref="I904"/>
    <hyperlink r:id="rId615" ref="I905"/>
    <hyperlink r:id="rId616" ref="I906"/>
    <hyperlink r:id="rId617" ref="I907"/>
    <hyperlink r:id="rId618" ref="I908"/>
    <hyperlink r:id="rId619" ref="I910"/>
    <hyperlink r:id="rId620" ref="I912"/>
    <hyperlink r:id="rId621" ref="I913"/>
    <hyperlink r:id="rId622" ref="I914"/>
    <hyperlink r:id="rId623" ref="I917"/>
    <hyperlink r:id="rId624" ref="I918"/>
    <hyperlink r:id="rId625" ref="I919"/>
    <hyperlink r:id="rId626" ref="I921"/>
    <hyperlink r:id="rId627" ref="I923"/>
    <hyperlink r:id="rId628" ref="I924"/>
    <hyperlink r:id="rId629" ref="I926"/>
    <hyperlink r:id="rId630" ref="I927"/>
    <hyperlink r:id="rId631" ref="I928"/>
    <hyperlink r:id="rId632" ref="I929"/>
    <hyperlink r:id="rId633" ref="I932"/>
    <hyperlink r:id="rId634" ref="I934"/>
    <hyperlink r:id="rId635" ref="I935"/>
    <hyperlink r:id="rId636" ref="I938"/>
    <hyperlink r:id="rId637" ref="I939"/>
    <hyperlink r:id="rId638" ref="I940"/>
    <hyperlink r:id="rId639" ref="I941"/>
    <hyperlink r:id="rId640" ref="I942"/>
    <hyperlink r:id="rId641" ref="I943"/>
    <hyperlink r:id="rId642" ref="I944"/>
    <hyperlink r:id="rId643" ref="I945"/>
    <hyperlink r:id="rId644" ref="I946"/>
    <hyperlink r:id="rId645" ref="I949"/>
    <hyperlink r:id="rId646" ref="I950"/>
    <hyperlink r:id="rId647" ref="I951"/>
    <hyperlink r:id="rId648" ref="I952"/>
    <hyperlink r:id="rId649" ref="I953"/>
    <hyperlink r:id="rId650" ref="I954"/>
    <hyperlink r:id="rId651" ref="I955"/>
    <hyperlink r:id="rId652" ref="I956"/>
    <hyperlink r:id="rId653" ref="I958"/>
    <hyperlink r:id="rId654" ref="I959"/>
    <hyperlink r:id="rId655" ref="I962"/>
    <hyperlink r:id="rId656" ref="I963"/>
    <hyperlink r:id="rId657" ref="I964"/>
    <hyperlink r:id="rId658" ref="I965"/>
    <hyperlink r:id="rId659" ref="I966"/>
    <hyperlink r:id="rId660" ref="I968"/>
    <hyperlink r:id="rId661" ref="I969"/>
    <hyperlink r:id="rId662" ref="I971"/>
    <hyperlink r:id="rId663" ref="I972"/>
    <hyperlink r:id="rId664" ref="I973"/>
    <hyperlink r:id="rId665" ref="I974"/>
    <hyperlink r:id="rId666" ref="I978"/>
    <hyperlink r:id="rId667" ref="I979"/>
    <hyperlink r:id="rId668" ref="I980"/>
    <hyperlink r:id="rId669" ref="I981"/>
    <hyperlink r:id="rId670" ref="I984"/>
    <hyperlink r:id="rId671" ref="I985"/>
    <hyperlink r:id="rId672" ref="I986"/>
    <hyperlink r:id="rId673" ref="I987"/>
    <hyperlink r:id="rId674" ref="I990"/>
    <hyperlink r:id="rId675" ref="I991"/>
    <hyperlink r:id="rId676" ref="I993"/>
    <hyperlink r:id="rId677" ref="I995"/>
    <hyperlink r:id="rId678" ref="I997"/>
    <hyperlink r:id="rId679" ref="I998"/>
    <hyperlink r:id="rId680" ref="I999"/>
    <hyperlink r:id="rId681" ref="I1000"/>
    <hyperlink r:id="rId682" ref="I1003"/>
    <hyperlink r:id="rId683" ref="I1004"/>
    <hyperlink r:id="rId684" ref="I1005"/>
    <hyperlink r:id="rId685" ref="I1006"/>
    <hyperlink r:id="rId686" ref="I1007"/>
    <hyperlink r:id="rId687" ref="I1008"/>
    <hyperlink r:id="rId688" ref="I1009"/>
    <hyperlink r:id="rId689" ref="I1011"/>
    <hyperlink r:id="rId690" ref="I1012"/>
    <hyperlink r:id="rId691" ref="I1013"/>
    <hyperlink r:id="rId692" ref="I1014"/>
    <hyperlink r:id="rId693" ref="I1015"/>
    <hyperlink r:id="rId694" ref="I1016"/>
    <hyperlink r:id="rId695" ref="I1017"/>
    <hyperlink r:id="rId696" ref="I1018"/>
    <hyperlink r:id="rId697" ref="I1022"/>
    <hyperlink r:id="rId698" ref="I1023"/>
    <hyperlink r:id="rId699" ref="I1026"/>
    <hyperlink r:id="rId700" ref="I1027"/>
    <hyperlink r:id="rId701" ref="I1028"/>
    <hyperlink r:id="rId702" ref="I1029"/>
    <hyperlink r:id="rId703" ref="I1030"/>
    <hyperlink r:id="rId704" ref="I1031"/>
    <hyperlink r:id="rId705" ref="I1032"/>
    <hyperlink r:id="rId706" ref="I1033"/>
    <hyperlink r:id="rId707" ref="I1034"/>
    <hyperlink r:id="rId708" ref="I1035"/>
    <hyperlink r:id="rId709" ref="I1036"/>
    <hyperlink r:id="rId710" ref="I1037"/>
    <hyperlink r:id="rId711" ref="I1038"/>
    <hyperlink r:id="rId712" ref="I1039"/>
    <hyperlink r:id="rId713" ref="I1041"/>
    <hyperlink r:id="rId714" ref="I1042"/>
    <hyperlink r:id="rId715" ref="I1043"/>
    <hyperlink r:id="rId716" ref="I1045"/>
    <hyperlink r:id="rId717" ref="I1046"/>
    <hyperlink r:id="rId718" ref="I1047"/>
    <hyperlink r:id="rId719" ref="I1048"/>
    <hyperlink r:id="rId720" ref="I1049"/>
    <hyperlink r:id="rId721" ref="I1050"/>
    <hyperlink r:id="rId722" ref="I1051"/>
    <hyperlink r:id="rId723" ref="I1052"/>
    <hyperlink r:id="rId724" ref="I1054"/>
    <hyperlink r:id="rId725" ref="I1055"/>
    <hyperlink r:id="rId726" ref="I1056"/>
    <hyperlink r:id="rId727" ref="I1057"/>
    <hyperlink r:id="rId728" ref="I1060"/>
    <hyperlink r:id="rId729" ref="I1061"/>
    <hyperlink r:id="rId730" ref="I1062"/>
    <hyperlink r:id="rId731" ref="I1063"/>
    <hyperlink r:id="rId732" ref="I1064"/>
    <hyperlink r:id="rId733" ref="I1065"/>
    <hyperlink r:id="rId734" ref="I1066"/>
    <hyperlink r:id="rId735" ref="I1067"/>
    <hyperlink r:id="rId736" ref="I1069"/>
    <hyperlink r:id="rId737" ref="I1070"/>
    <hyperlink r:id="rId738" ref="I1071"/>
    <hyperlink r:id="rId739" ref="I1072"/>
    <hyperlink r:id="rId740" ref="I1073"/>
    <hyperlink r:id="rId741" ref="I1074"/>
    <hyperlink r:id="rId742" ref="I1075"/>
    <hyperlink r:id="rId743" ref="I1076"/>
    <hyperlink r:id="rId744" ref="I1077"/>
    <hyperlink r:id="rId745" ref="I1078"/>
    <hyperlink r:id="rId746" ref="I1080"/>
    <hyperlink r:id="rId747" ref="I1081"/>
    <hyperlink r:id="rId748" ref="I1083"/>
    <hyperlink r:id="rId749" ref="I1084"/>
    <hyperlink r:id="rId750" ref="I1085"/>
    <hyperlink r:id="rId751" ref="I1086"/>
    <hyperlink r:id="rId752" ref="I1087"/>
    <hyperlink r:id="rId753" ref="I1088"/>
    <hyperlink r:id="rId754" ref="I1090"/>
    <hyperlink r:id="rId755" ref="I1093"/>
    <hyperlink r:id="rId756" ref="I1094"/>
    <hyperlink r:id="rId757" ref="I1095"/>
    <hyperlink r:id="rId758" ref="I1096"/>
    <hyperlink r:id="rId759" ref="I1097"/>
    <hyperlink r:id="rId760" ref="I1098"/>
    <hyperlink r:id="rId761" ref="I1099"/>
    <hyperlink r:id="rId762" ref="I1100"/>
    <hyperlink r:id="rId763" ref="I1103"/>
    <hyperlink r:id="rId764" ref="I1104"/>
    <hyperlink r:id="rId765" ref="I1105"/>
    <hyperlink r:id="rId766" ref="I1106"/>
    <hyperlink r:id="rId767" ref="I1108"/>
    <hyperlink r:id="rId768" ref="I1110"/>
    <hyperlink r:id="rId769" ref="I1111"/>
    <hyperlink r:id="rId770" ref="I1112"/>
    <hyperlink r:id="rId771" ref="I1114"/>
    <hyperlink r:id="rId772" ref="I1115"/>
    <hyperlink r:id="rId773" ref="I1118"/>
    <hyperlink r:id="rId774" ref="I1120"/>
    <hyperlink r:id="rId775" ref="I1121"/>
    <hyperlink r:id="rId776" ref="I1122"/>
    <hyperlink r:id="rId777" ref="I1124"/>
    <hyperlink r:id="rId778" ref="I1125"/>
    <hyperlink r:id="rId779" ref="I1126"/>
    <hyperlink r:id="rId780" ref="H1127"/>
    <hyperlink r:id="rId781" ref="I1127"/>
    <hyperlink r:id="rId782" ref="I1128"/>
    <hyperlink r:id="rId783" ref="I1129"/>
    <hyperlink r:id="rId784" ref="I1130"/>
    <hyperlink r:id="rId785" ref="I1133"/>
    <hyperlink r:id="rId786" ref="I1134"/>
    <hyperlink r:id="rId787" ref="I1137"/>
    <hyperlink r:id="rId788" ref="I1138"/>
    <hyperlink r:id="rId789" ref="I1139"/>
    <hyperlink r:id="rId790" ref="I1140"/>
    <hyperlink r:id="rId791" ref="I1142"/>
    <hyperlink r:id="rId792" ref="I1143"/>
    <hyperlink r:id="rId793" ref="I1146"/>
    <hyperlink r:id="rId794" ref="I1148"/>
    <hyperlink r:id="rId795" ref="I1150"/>
    <hyperlink r:id="rId796" ref="I1152"/>
    <hyperlink r:id="rId797" ref="I1153"/>
    <hyperlink r:id="rId798" ref="I1154"/>
    <hyperlink r:id="rId799" ref="I1155"/>
    <hyperlink r:id="rId800" ref="H1156"/>
    <hyperlink r:id="rId801" ref="I1156"/>
    <hyperlink r:id="rId802" ref="I1157"/>
    <hyperlink r:id="rId803" ref="I1159"/>
    <hyperlink r:id="rId804" ref="I1160"/>
    <hyperlink r:id="rId805" ref="I1162"/>
    <hyperlink r:id="rId806" ref="I1164"/>
    <hyperlink r:id="rId807" ref="I1165"/>
    <hyperlink r:id="rId808" ref="I1166"/>
    <hyperlink r:id="rId809" ref="I1168"/>
    <hyperlink r:id="rId810" ref="I1169"/>
    <hyperlink r:id="rId811" ref="I1170"/>
    <hyperlink r:id="rId812" ref="I1172"/>
    <hyperlink r:id="rId813" ref="I1173"/>
    <hyperlink r:id="rId814" ref="I1175"/>
    <hyperlink r:id="rId815" ref="I1176"/>
    <hyperlink r:id="rId816" ref="I1177"/>
    <hyperlink r:id="rId817" ref="I1178"/>
    <hyperlink r:id="rId818" ref="I1179"/>
    <hyperlink r:id="rId819" ref="I1180"/>
    <hyperlink r:id="rId820" ref="I1181"/>
    <hyperlink r:id="rId821" ref="I1182"/>
    <hyperlink r:id="rId822" ref="I1183"/>
    <hyperlink r:id="rId823" ref="I1184"/>
    <hyperlink r:id="rId824" ref="I1185"/>
    <hyperlink r:id="rId825" ref="H1186"/>
    <hyperlink r:id="rId826" ref="I1186"/>
    <hyperlink r:id="rId827" ref="I1188"/>
    <hyperlink r:id="rId828" ref="I1189"/>
    <hyperlink r:id="rId829" ref="I1192"/>
    <hyperlink r:id="rId830" ref="I1193"/>
    <hyperlink r:id="rId831" ref="I1195"/>
    <hyperlink r:id="rId832" ref="I1196"/>
    <hyperlink r:id="rId833" ref="I1197"/>
    <hyperlink r:id="rId834" ref="I1198"/>
    <hyperlink r:id="rId835" ref="I1200"/>
    <hyperlink r:id="rId836" ref="I1202"/>
    <hyperlink r:id="rId837" ref="I1203"/>
    <hyperlink r:id="rId838" ref="I1204"/>
    <hyperlink r:id="rId839" ref="I1205"/>
    <hyperlink r:id="rId840" ref="I1206"/>
    <hyperlink r:id="rId841" ref="I1207"/>
    <hyperlink r:id="rId842" ref="H1208"/>
    <hyperlink r:id="rId843" ref="I1208"/>
    <hyperlink r:id="rId844" ref="I1209"/>
    <hyperlink r:id="rId845" ref="I1210"/>
    <hyperlink r:id="rId846" ref="I1211"/>
    <hyperlink r:id="rId847" ref="I1212"/>
    <hyperlink r:id="rId848" ref="I1213"/>
    <hyperlink r:id="rId849" ref="I1214"/>
    <hyperlink r:id="rId850" ref="I1215"/>
    <hyperlink r:id="rId851" ref="I1216"/>
    <hyperlink r:id="rId852" ref="I1217"/>
    <hyperlink r:id="rId853" ref="I1218"/>
    <hyperlink r:id="rId854" ref="I1220"/>
    <hyperlink r:id="rId855" ref="I1222"/>
    <hyperlink r:id="rId856" ref="I1223"/>
    <hyperlink r:id="rId857" ref="I1224"/>
    <hyperlink r:id="rId858" ref="I1226"/>
    <hyperlink r:id="rId859" ref="I1227"/>
    <hyperlink r:id="rId860" ref="I1230"/>
    <hyperlink r:id="rId861" ref="I1231"/>
    <hyperlink r:id="rId862" ref="I1232"/>
    <hyperlink r:id="rId863" ref="I1233"/>
    <hyperlink r:id="rId864" ref="I1234"/>
    <hyperlink r:id="rId865" ref="I1235"/>
    <hyperlink r:id="rId866" ref="I1236"/>
    <hyperlink r:id="rId867" ref="I1238"/>
    <hyperlink r:id="rId868" ref="I1239"/>
    <hyperlink r:id="rId869" ref="I1240"/>
    <hyperlink r:id="rId870" ref="I1242"/>
    <hyperlink r:id="rId871" ref="I1243"/>
    <hyperlink r:id="rId872" ref="I1244"/>
    <hyperlink r:id="rId873" ref="I1245"/>
    <hyperlink r:id="rId874" ref="I1246"/>
    <hyperlink r:id="rId875" ref="I1247"/>
    <hyperlink r:id="rId876" ref="I1248"/>
    <hyperlink r:id="rId877" ref="I1249"/>
    <hyperlink r:id="rId878" ref="I1250"/>
    <hyperlink r:id="rId879" ref="I1251"/>
    <hyperlink r:id="rId880" ref="I1252"/>
    <hyperlink r:id="rId881" ref="I1253"/>
    <hyperlink r:id="rId882" ref="I1254"/>
    <hyperlink r:id="rId883" ref="I1255"/>
    <hyperlink r:id="rId884" ref="I1256"/>
    <hyperlink r:id="rId885" ref="I1257"/>
    <hyperlink r:id="rId886" ref="I1259"/>
    <hyperlink r:id="rId887" ref="I1261"/>
    <hyperlink r:id="rId888" ref="I1262"/>
    <hyperlink r:id="rId889" ref="I1264"/>
    <hyperlink r:id="rId890" ref="I1265"/>
    <hyperlink r:id="rId891" ref="I1266"/>
    <hyperlink r:id="rId892" ref="I1268"/>
    <hyperlink r:id="rId893" ref="I1270"/>
    <hyperlink r:id="rId894" ref="I1271"/>
    <hyperlink r:id="rId895" ref="I1272"/>
    <hyperlink r:id="rId896" ref="I1273"/>
    <hyperlink r:id="rId897" ref="I1274"/>
    <hyperlink r:id="rId898" ref="I1275"/>
    <hyperlink r:id="rId899" ref="I1276"/>
    <hyperlink r:id="rId900" ref="I1277"/>
    <hyperlink r:id="rId901" ref="I1278"/>
    <hyperlink r:id="rId902" ref="I1279"/>
    <hyperlink r:id="rId903" ref="I1280"/>
    <hyperlink r:id="rId904" ref="I1281"/>
    <hyperlink r:id="rId905" ref="I1282"/>
    <hyperlink r:id="rId906" ref="I1284"/>
    <hyperlink r:id="rId907" ref="I1285"/>
    <hyperlink r:id="rId908" ref="I1287"/>
    <hyperlink r:id="rId909" ref="I1288"/>
    <hyperlink r:id="rId910" ref="I1289"/>
    <hyperlink r:id="rId911" ref="I1290"/>
    <hyperlink r:id="rId912" ref="I1291"/>
    <hyperlink r:id="rId913" ref="I1292"/>
    <hyperlink r:id="rId914" ref="I1293"/>
    <hyperlink r:id="rId915" ref="I1294"/>
    <hyperlink r:id="rId916" ref="I1295"/>
    <hyperlink r:id="rId917" ref="I1296"/>
    <hyperlink r:id="rId918" ref="I1297"/>
    <hyperlink r:id="rId919" ref="I1298"/>
    <hyperlink r:id="rId920" ref="I1299"/>
    <hyperlink r:id="rId921" ref="I1300"/>
    <hyperlink r:id="rId922" ref="I1301"/>
    <hyperlink r:id="rId923" ref="I1303"/>
    <hyperlink r:id="rId924" ref="I1304"/>
    <hyperlink r:id="rId925" ref="I1305"/>
    <hyperlink r:id="rId926" ref="I1306"/>
    <hyperlink r:id="rId927" ref="I1307"/>
    <hyperlink r:id="rId928" ref="I1309"/>
    <hyperlink r:id="rId929" ref="I1310"/>
    <hyperlink r:id="rId930" ref="I1312"/>
    <hyperlink r:id="rId931" ref="I1313"/>
    <hyperlink r:id="rId932" ref="I1314"/>
    <hyperlink r:id="rId933" ref="I1318"/>
    <hyperlink r:id="rId934" ref="I1320"/>
    <hyperlink r:id="rId935" ref="I1321"/>
    <hyperlink r:id="rId936" ref="I1323"/>
    <hyperlink r:id="rId937" ref="I1324"/>
    <hyperlink r:id="rId938" ref="I1326"/>
    <hyperlink r:id="rId939" ref="I1327"/>
    <hyperlink r:id="rId940" ref="I1328"/>
    <hyperlink r:id="rId941" ref="I1329"/>
    <hyperlink r:id="rId942" ref="I1331"/>
    <hyperlink r:id="rId943" ref="I1332"/>
    <hyperlink r:id="rId944" ref="I1334"/>
    <hyperlink r:id="rId945" ref="I1335"/>
    <hyperlink r:id="rId946" ref="I1336"/>
    <hyperlink r:id="rId947" ref="I1338"/>
    <hyperlink r:id="rId948" ref="I1339"/>
    <hyperlink r:id="rId949" ref="I1340"/>
    <hyperlink r:id="rId950" ref="I1341"/>
    <hyperlink r:id="rId951" ref="I1342"/>
    <hyperlink r:id="rId952" ref="I1343"/>
    <hyperlink r:id="rId953" ref="I1344"/>
    <hyperlink r:id="rId954" ref="I1345"/>
    <hyperlink r:id="rId955" ref="I1347"/>
    <hyperlink r:id="rId956" ref="I1348"/>
    <hyperlink r:id="rId957" ref="I1350"/>
    <hyperlink r:id="rId958" ref="I1355"/>
    <hyperlink r:id="rId959" ref="I1356"/>
    <hyperlink r:id="rId960" ref="I1357"/>
    <hyperlink r:id="rId961" ref="I1358"/>
    <hyperlink r:id="rId962" ref="I1359"/>
    <hyperlink r:id="rId963" ref="I1361"/>
    <hyperlink r:id="rId964" ref="I1362"/>
    <hyperlink r:id="rId965" ref="I1363"/>
    <hyperlink r:id="rId966" ref="I1365"/>
    <hyperlink r:id="rId967" ref="I1368"/>
    <hyperlink r:id="rId968" ref="I1371"/>
    <hyperlink r:id="rId969" ref="I1372"/>
    <hyperlink r:id="rId970" ref="I1375"/>
    <hyperlink r:id="rId971" ref="I1376"/>
    <hyperlink r:id="rId972" ref="I1378"/>
    <hyperlink r:id="rId973" ref="I1379"/>
    <hyperlink r:id="rId974" ref="I1380"/>
    <hyperlink r:id="rId975" ref="I1381"/>
    <hyperlink r:id="rId976" ref="I1382"/>
    <hyperlink r:id="rId977" ref="I1383"/>
    <hyperlink r:id="rId978" ref="I1384"/>
    <hyperlink r:id="rId979" ref="I1388"/>
    <hyperlink r:id="rId980" ref="I1389"/>
    <hyperlink r:id="rId981" ref="I1390"/>
    <hyperlink r:id="rId982" ref="I1392"/>
    <hyperlink r:id="rId983" ref="I1393"/>
    <hyperlink r:id="rId984" ref="I1394"/>
    <hyperlink r:id="rId985" ref="I1395"/>
    <hyperlink r:id="rId986" ref="I1396"/>
    <hyperlink r:id="rId987" ref="I1397"/>
    <hyperlink r:id="rId988" ref="I1398"/>
    <hyperlink r:id="rId989" ref="I1399"/>
    <hyperlink r:id="rId990" ref="I1402"/>
    <hyperlink r:id="rId991" ref="I1403"/>
    <hyperlink r:id="rId992" ref="I1404"/>
    <hyperlink r:id="rId993" ref="I1405"/>
    <hyperlink r:id="rId994" ref="I1406"/>
    <hyperlink r:id="rId995" ref="I1407"/>
    <hyperlink r:id="rId996" ref="I1408"/>
    <hyperlink r:id="rId997" ref="I1409"/>
    <hyperlink r:id="rId998" ref="I1411"/>
    <hyperlink r:id="rId999" ref="I1412"/>
    <hyperlink r:id="rId1000" ref="I1413"/>
    <hyperlink r:id="rId1001" ref="I1414"/>
    <hyperlink r:id="rId1002" ref="I1415"/>
    <hyperlink r:id="rId1003" ref="I1416"/>
    <hyperlink r:id="rId1004" ref="I1417"/>
    <hyperlink r:id="rId1005" ref="I1418"/>
    <hyperlink r:id="rId1006" ref="I1419"/>
    <hyperlink r:id="rId1007" ref="I1420"/>
    <hyperlink r:id="rId1008" ref="I1421"/>
    <hyperlink r:id="rId1009" ref="I1422"/>
    <hyperlink r:id="rId1010" ref="I1423"/>
    <hyperlink r:id="rId1011" ref="I1424"/>
    <hyperlink r:id="rId1012" ref="I1425"/>
    <hyperlink r:id="rId1013" ref="I1426"/>
    <hyperlink r:id="rId1014" ref="I1428"/>
    <hyperlink r:id="rId1015" ref="I1429"/>
    <hyperlink r:id="rId1016" ref="I1430"/>
    <hyperlink r:id="rId1017" ref="I1431"/>
    <hyperlink r:id="rId1018" ref="I1432"/>
    <hyperlink r:id="rId1019" ref="I1433"/>
    <hyperlink r:id="rId1020" ref="I1434"/>
    <hyperlink r:id="rId1021" ref="I1436"/>
    <hyperlink r:id="rId1022" ref="I1437"/>
    <hyperlink r:id="rId1023" ref="I1438"/>
    <hyperlink r:id="rId1024" ref="I1439"/>
    <hyperlink r:id="rId1025" ref="I1440"/>
    <hyperlink r:id="rId1026" ref="I1441"/>
    <hyperlink r:id="rId1027" ref="I1442"/>
    <hyperlink r:id="rId1028" ref="I1443"/>
    <hyperlink r:id="rId1029" ref="I1444"/>
    <hyperlink r:id="rId1030" ref="I1445"/>
    <hyperlink r:id="rId1031" ref="I1446"/>
    <hyperlink r:id="rId1032" ref="I1447"/>
    <hyperlink r:id="rId1033" ref="I1448"/>
    <hyperlink r:id="rId1034" ref="I1449"/>
    <hyperlink r:id="rId1035" ref="I1450"/>
    <hyperlink r:id="rId1036" ref="I1451"/>
    <hyperlink r:id="rId1037" ref="I1452"/>
    <hyperlink r:id="rId1038" ref="I1453"/>
    <hyperlink r:id="rId1039" ref="I1454"/>
    <hyperlink r:id="rId1040" ref="I1456"/>
    <hyperlink r:id="rId1041" ref="I1458"/>
    <hyperlink r:id="rId1042" ref="I1459"/>
    <hyperlink r:id="rId1043" ref="I1460"/>
    <hyperlink r:id="rId1044" ref="I1461"/>
    <hyperlink r:id="rId1045" ref="I1462"/>
    <hyperlink r:id="rId1046" ref="I1463"/>
    <hyperlink r:id="rId1047" ref="I1464"/>
    <hyperlink r:id="rId1048" ref="I1465"/>
    <hyperlink r:id="rId1049" ref="I1466"/>
    <hyperlink r:id="rId1050" ref="I1467"/>
    <hyperlink r:id="rId1051" ref="I1468"/>
    <hyperlink r:id="rId1052" ref="I1469"/>
    <hyperlink r:id="rId1053" ref="I1471"/>
    <hyperlink r:id="rId1054" ref="I1472"/>
    <hyperlink r:id="rId1055" ref="I1474"/>
    <hyperlink r:id="rId1056" ref="I1475"/>
    <hyperlink r:id="rId1057" ref="I1476"/>
    <hyperlink r:id="rId1058" ref="I1477"/>
    <hyperlink r:id="rId1059" ref="I1479"/>
    <hyperlink r:id="rId1060" ref="I1480"/>
    <hyperlink r:id="rId1061" ref="I1482"/>
    <hyperlink r:id="rId1062" ref="I1483"/>
    <hyperlink r:id="rId1063" ref="I1484"/>
    <hyperlink r:id="rId1064" ref="I1485"/>
    <hyperlink r:id="rId1065" ref="I1487"/>
    <hyperlink r:id="rId1066" ref="I1489"/>
    <hyperlink r:id="rId1067" ref="I1490"/>
    <hyperlink r:id="rId1068" ref="I1493"/>
    <hyperlink r:id="rId1069" ref="I1494"/>
    <hyperlink r:id="rId1070" ref="I1495"/>
    <hyperlink r:id="rId1071" ref="I1496"/>
    <hyperlink r:id="rId1072" ref="I1497"/>
    <hyperlink r:id="rId1073" ref="I1498"/>
    <hyperlink r:id="rId1074" ref="I1499"/>
    <hyperlink r:id="rId1075" ref="I1500"/>
    <hyperlink r:id="rId1076" ref="I1501"/>
    <hyperlink r:id="rId1077" ref="I1502"/>
    <hyperlink r:id="rId1078" ref="I1503"/>
    <hyperlink r:id="rId1079" ref="I1507"/>
    <hyperlink r:id="rId1080" ref="I1508"/>
    <hyperlink r:id="rId1081" ref="I1509"/>
    <hyperlink r:id="rId1082" ref="I1510"/>
    <hyperlink r:id="rId1083" ref="I1511"/>
    <hyperlink r:id="rId1084" ref="I1512"/>
    <hyperlink r:id="rId1085" ref="I1513"/>
    <hyperlink r:id="rId1086" ref="I1514"/>
    <hyperlink r:id="rId1087" ref="I1515"/>
    <hyperlink r:id="rId1088" ref="I1516"/>
    <hyperlink r:id="rId1089" ref="I1517"/>
    <hyperlink r:id="rId1090" ref="I1518"/>
    <hyperlink r:id="rId1091" ref="I1521"/>
    <hyperlink r:id="rId1092" ref="I1522"/>
    <hyperlink r:id="rId1093" ref="I1523"/>
    <hyperlink r:id="rId1094" ref="I1524"/>
    <hyperlink r:id="rId1095" ref="I1525"/>
    <hyperlink r:id="rId1096" ref="I1526"/>
    <hyperlink r:id="rId1097" ref="I1527"/>
    <hyperlink r:id="rId1098" ref="I1528"/>
    <hyperlink r:id="rId1099" ref="I1529"/>
    <hyperlink r:id="rId1100" ref="I1530"/>
    <hyperlink r:id="rId1101" ref="I1531"/>
    <hyperlink r:id="rId1102" ref="I1532"/>
    <hyperlink r:id="rId1103" ref="I1533"/>
    <hyperlink r:id="rId1104" ref="I1534"/>
    <hyperlink r:id="rId1105" ref="I1535"/>
    <hyperlink r:id="rId1106" ref="I1536"/>
    <hyperlink r:id="rId1107" ref="I1538"/>
    <hyperlink r:id="rId1108" ref="I1540"/>
    <hyperlink r:id="rId1109" ref="I1541"/>
    <hyperlink r:id="rId1110" ref="I1542"/>
    <hyperlink r:id="rId1111" ref="I1544"/>
    <hyperlink r:id="rId1112" ref="I1545"/>
    <hyperlink r:id="rId1113" ref="I1546"/>
    <hyperlink r:id="rId1114" ref="I1551"/>
    <hyperlink r:id="rId1115" ref="I1554"/>
    <hyperlink r:id="rId1116" ref="I1555"/>
    <hyperlink r:id="rId1117" ref="I1558"/>
    <hyperlink r:id="rId1118" ref="I1559"/>
    <hyperlink r:id="rId1119" ref="I1560"/>
    <hyperlink r:id="rId1120" ref="I1562"/>
    <hyperlink r:id="rId1121" ref="I1563"/>
    <hyperlink r:id="rId1122" ref="I1565"/>
    <hyperlink r:id="rId1123" ref="I1567"/>
    <hyperlink r:id="rId1124" ref="I1568"/>
    <hyperlink r:id="rId1125" ref="I1569"/>
    <hyperlink r:id="rId1126" ref="I1570"/>
    <hyperlink r:id="rId1127" ref="I1574"/>
    <hyperlink r:id="rId1128" ref="I1575"/>
    <hyperlink r:id="rId1129" ref="I1576"/>
    <hyperlink r:id="rId1130" ref="I1577"/>
    <hyperlink r:id="rId1131" ref="I1579"/>
    <hyperlink r:id="rId1132" ref="I1580"/>
    <hyperlink r:id="rId1133" ref="I1582"/>
    <hyperlink r:id="rId1134" ref="I1583"/>
    <hyperlink r:id="rId1135" ref="I1584"/>
    <hyperlink r:id="rId1136" ref="I1585"/>
    <hyperlink r:id="rId1137" ref="I1587"/>
    <hyperlink r:id="rId1138" ref="I1588"/>
    <hyperlink r:id="rId1139" ref="I1589"/>
    <hyperlink r:id="rId1140" ref="I1590"/>
    <hyperlink r:id="rId1141" ref="I1591"/>
    <hyperlink r:id="rId1142" ref="I1592"/>
    <hyperlink r:id="rId1143" ref="I1593"/>
    <hyperlink r:id="rId1144" ref="I1594"/>
    <hyperlink r:id="rId1145" ref="I1595"/>
    <hyperlink r:id="rId1146" ref="I1596"/>
    <hyperlink r:id="rId1147" ref="I1599"/>
    <hyperlink r:id="rId1148" ref="I1600"/>
    <hyperlink r:id="rId1149" ref="I1601"/>
    <hyperlink r:id="rId1150" ref="H1602"/>
    <hyperlink r:id="rId1151" ref="I1602"/>
    <hyperlink r:id="rId1152" ref="I1603"/>
    <hyperlink r:id="rId1153" ref="I1605"/>
    <hyperlink r:id="rId1154" ref="I1606"/>
    <hyperlink r:id="rId1155" ref="I1607"/>
    <hyperlink r:id="rId1156" ref="I1608"/>
    <hyperlink r:id="rId1157" ref="I1609"/>
    <hyperlink r:id="rId1158" ref="I1610"/>
    <hyperlink r:id="rId1159" ref="I1615"/>
    <hyperlink r:id="rId1160" ref="I1617"/>
    <hyperlink r:id="rId1161" ref="I1618"/>
    <hyperlink r:id="rId1162" ref="I1619"/>
    <hyperlink r:id="rId1163" ref="I1620"/>
    <hyperlink r:id="rId1164" ref="I1621"/>
    <hyperlink r:id="rId1165" ref="I1622"/>
    <hyperlink r:id="rId1166" ref="I1624"/>
    <hyperlink r:id="rId1167" ref="I1626"/>
    <hyperlink r:id="rId1168" ref="I1627"/>
    <hyperlink r:id="rId1169" ref="I1628"/>
    <hyperlink r:id="rId1170" ref="I1629"/>
    <hyperlink r:id="rId1171" ref="I1630"/>
    <hyperlink r:id="rId1172" ref="I1631"/>
    <hyperlink r:id="rId1173" ref="I1632"/>
    <hyperlink r:id="rId1174" ref="I1633"/>
    <hyperlink r:id="rId1175" ref="I1635"/>
    <hyperlink r:id="rId1176" ref="I1636"/>
    <hyperlink r:id="rId1177" ref="I1637"/>
    <hyperlink r:id="rId1178" ref="I1639"/>
    <hyperlink r:id="rId1179" ref="I1641"/>
    <hyperlink r:id="rId1180" ref="I1645"/>
    <hyperlink r:id="rId1181" ref="I1646"/>
    <hyperlink r:id="rId1182" ref="I1649"/>
    <hyperlink r:id="rId1183" ref="I1650"/>
    <hyperlink r:id="rId1184" ref="I1651"/>
    <hyperlink r:id="rId1185" ref="I1653"/>
    <hyperlink r:id="rId1186" ref="I1654"/>
    <hyperlink r:id="rId1187" ref="I1655"/>
    <hyperlink r:id="rId1188" ref="I1656"/>
    <hyperlink r:id="rId1189" ref="I1657"/>
    <hyperlink r:id="rId1190" ref="I1658"/>
    <hyperlink r:id="rId1191" ref="I1660"/>
    <hyperlink r:id="rId1192" ref="I1661"/>
    <hyperlink r:id="rId1193" ref="I1662"/>
    <hyperlink r:id="rId1194" ref="I1663"/>
    <hyperlink r:id="rId1195" ref="I1664"/>
    <hyperlink r:id="rId1196" ref="I1666"/>
    <hyperlink r:id="rId1197" ref="I1667"/>
    <hyperlink r:id="rId1198" ref="I1668"/>
    <hyperlink r:id="rId1199" ref="I1669"/>
    <hyperlink r:id="rId1200" ref="I1670"/>
    <hyperlink r:id="rId1201" ref="I1671"/>
    <hyperlink r:id="rId1202" ref="I1673"/>
    <hyperlink r:id="rId1203" ref="I1674"/>
    <hyperlink r:id="rId1204" ref="I1675"/>
    <hyperlink r:id="rId1205" ref="I1677"/>
    <hyperlink r:id="rId1206" ref="I1678"/>
    <hyperlink r:id="rId1207" ref="I1680"/>
    <hyperlink r:id="rId1208" ref="I1681"/>
    <hyperlink r:id="rId1209" ref="I1682"/>
    <hyperlink r:id="rId1210" ref="I1684"/>
    <hyperlink r:id="rId1211" ref="I1686"/>
    <hyperlink r:id="rId1212" ref="I1687"/>
    <hyperlink r:id="rId1213" ref="I1688"/>
    <hyperlink r:id="rId1214" ref="I1689"/>
    <hyperlink r:id="rId1215" ref="I1692"/>
    <hyperlink r:id="rId1216" ref="I1694"/>
    <hyperlink r:id="rId1217" ref="I1695"/>
    <hyperlink r:id="rId1218" ref="I1696"/>
    <hyperlink r:id="rId1219" ref="I1697"/>
    <hyperlink r:id="rId1220" ref="I1699"/>
    <hyperlink r:id="rId1221" ref="I1700"/>
    <hyperlink r:id="rId1222" ref="I1701"/>
    <hyperlink r:id="rId1223" ref="I1703"/>
    <hyperlink r:id="rId1224" ref="I1704"/>
    <hyperlink r:id="rId1225" ref="I1705"/>
    <hyperlink r:id="rId1226" ref="I1706"/>
    <hyperlink r:id="rId1227" ref="I1707"/>
    <hyperlink r:id="rId1228" ref="I1709"/>
    <hyperlink r:id="rId1229" ref="I1711"/>
    <hyperlink r:id="rId1230" ref="I1714"/>
    <hyperlink r:id="rId1231" ref="I1715"/>
    <hyperlink r:id="rId1232" ref="I1718"/>
    <hyperlink r:id="rId1233" ref="I1719"/>
    <hyperlink r:id="rId1234" ref="I1720"/>
    <hyperlink r:id="rId1235" ref="I1722"/>
    <hyperlink r:id="rId1236" ref="I1723"/>
    <hyperlink r:id="rId1237" ref="I1724"/>
    <hyperlink r:id="rId1238" ref="I1725"/>
    <hyperlink r:id="rId1239" ref="I1726"/>
    <hyperlink r:id="rId1240" ref="I1727"/>
    <hyperlink r:id="rId1241" ref="I1728"/>
    <hyperlink r:id="rId1242" ref="I1729"/>
    <hyperlink r:id="rId1243" ref="I1730"/>
    <hyperlink r:id="rId1244" ref="I1731"/>
    <hyperlink r:id="rId1245" ref="I1733"/>
    <hyperlink r:id="rId1246" ref="I1735"/>
    <hyperlink r:id="rId1247" ref="I1736"/>
    <hyperlink r:id="rId1248" ref="I1738"/>
    <hyperlink r:id="rId1249" ref="I1739"/>
    <hyperlink r:id="rId1250" ref="I1740"/>
    <hyperlink r:id="rId1251" ref="I1742"/>
    <hyperlink r:id="rId1252" ref="I1743"/>
    <hyperlink r:id="rId1253" ref="I1744"/>
    <hyperlink r:id="rId1254" ref="I1745"/>
    <hyperlink r:id="rId1255" ref="I1746"/>
    <hyperlink r:id="rId1256" ref="I1747"/>
    <hyperlink r:id="rId1257" ref="I1750"/>
    <hyperlink r:id="rId1258" ref="I1754"/>
    <hyperlink r:id="rId1259" ref="I1755"/>
    <hyperlink r:id="rId1260" ref="I1757"/>
    <hyperlink r:id="rId1261" ref="I1758"/>
    <hyperlink r:id="rId1262" ref="I1760"/>
    <hyperlink r:id="rId1263" ref="I1762"/>
    <hyperlink r:id="rId1264" ref="I1763"/>
    <hyperlink r:id="rId1265" ref="I1764"/>
    <hyperlink r:id="rId1266" ref="I1765"/>
    <hyperlink r:id="rId1267" ref="I1766"/>
    <hyperlink r:id="rId1268" ref="I1767"/>
    <hyperlink r:id="rId1269" ref="I1769"/>
    <hyperlink r:id="rId1270" ref="I1770"/>
    <hyperlink r:id="rId1271" ref="I1771"/>
    <hyperlink r:id="rId1272" ref="I1772"/>
    <hyperlink r:id="rId1273" ref="I1773"/>
    <hyperlink r:id="rId1274" ref="I1774"/>
    <hyperlink r:id="rId1275" ref="I1777"/>
    <hyperlink r:id="rId1276" ref="I1778"/>
    <hyperlink r:id="rId1277" ref="I1779"/>
    <hyperlink r:id="rId1278" ref="I1780"/>
    <hyperlink r:id="rId1279" ref="I1783"/>
    <hyperlink r:id="rId1280" ref="I1784"/>
    <hyperlink r:id="rId1281" ref="I1786"/>
    <hyperlink r:id="rId1282" ref="I1788"/>
    <hyperlink r:id="rId1283" ref="I1789"/>
    <hyperlink r:id="rId1284" ref="I1790"/>
    <hyperlink r:id="rId1285" ref="I1791"/>
    <hyperlink r:id="rId1286" ref="I1792"/>
    <hyperlink r:id="rId1287" ref="I1794"/>
    <hyperlink r:id="rId1288" ref="I1795"/>
    <hyperlink r:id="rId1289" ref="I1797"/>
    <hyperlink r:id="rId1290" ref="I1801"/>
    <hyperlink r:id="rId1291" ref="I1802"/>
    <hyperlink r:id="rId1292" ref="I1804"/>
    <hyperlink r:id="rId1293" ref="I1806"/>
    <hyperlink r:id="rId1294" ref="I1807"/>
    <hyperlink r:id="rId1295" ref="I1808"/>
    <hyperlink r:id="rId1296" ref="I1809"/>
    <hyperlink r:id="rId1297" ref="I1810"/>
    <hyperlink r:id="rId1298" ref="I1811"/>
    <hyperlink r:id="rId1299" ref="I1812"/>
    <hyperlink r:id="rId1300" ref="I1813"/>
    <hyperlink r:id="rId1301" ref="I1814"/>
    <hyperlink r:id="rId1302" ref="I1815"/>
    <hyperlink r:id="rId1303" ref="I1816"/>
    <hyperlink r:id="rId1304" ref="I1818"/>
    <hyperlink r:id="rId1305" ref="I1820"/>
    <hyperlink r:id="rId1306" ref="I1821"/>
    <hyperlink r:id="rId1307" ref="I1822"/>
    <hyperlink r:id="rId1308" ref="I1823"/>
    <hyperlink r:id="rId1309" ref="I1825"/>
    <hyperlink r:id="rId1310" ref="I1826"/>
    <hyperlink r:id="rId1311" ref="I1827"/>
    <hyperlink r:id="rId1312" ref="I1828"/>
    <hyperlink r:id="rId1313" ref="I1829"/>
    <hyperlink r:id="rId1314" ref="I1831"/>
    <hyperlink r:id="rId1315" ref="I1832"/>
    <hyperlink r:id="rId1316" ref="I1835"/>
    <hyperlink r:id="rId1317" ref="I1836"/>
    <hyperlink r:id="rId1318" ref="I1837"/>
    <hyperlink r:id="rId1319" ref="I1838"/>
    <hyperlink r:id="rId1320" ref="I1839"/>
    <hyperlink r:id="rId1321" ref="I1840"/>
    <hyperlink r:id="rId1322" ref="I1843"/>
    <hyperlink r:id="rId1323" ref="I1845"/>
    <hyperlink r:id="rId1324" ref="I1846"/>
    <hyperlink r:id="rId1325" ref="I1847"/>
    <hyperlink r:id="rId1326" ref="I1848"/>
    <hyperlink r:id="rId1327" ref="I1849"/>
    <hyperlink r:id="rId1328" ref="I1850"/>
    <hyperlink r:id="rId1329" ref="I1851"/>
    <hyperlink r:id="rId1330" ref="I1852"/>
    <hyperlink r:id="rId1331" ref="I1853"/>
    <hyperlink r:id="rId1332" ref="I1854"/>
    <hyperlink r:id="rId1333" ref="I1855"/>
    <hyperlink r:id="rId1334" ref="I1856"/>
    <hyperlink r:id="rId1335" ref="I1857"/>
    <hyperlink r:id="rId1336" ref="I1858"/>
    <hyperlink r:id="rId1337" ref="I1859"/>
    <hyperlink r:id="rId1338" ref="I1860"/>
    <hyperlink r:id="rId1339" ref="I1861"/>
    <hyperlink r:id="rId1340" ref="I1864"/>
    <hyperlink r:id="rId1341" ref="I1865"/>
    <hyperlink r:id="rId1342" ref="I1866"/>
    <hyperlink r:id="rId1343" ref="I1867"/>
    <hyperlink r:id="rId1344" ref="I1868"/>
    <hyperlink r:id="rId1345" ref="I1870"/>
    <hyperlink r:id="rId1346" ref="I1871"/>
    <hyperlink r:id="rId1347" ref="I1872"/>
    <hyperlink r:id="rId1348" ref="I1873"/>
    <hyperlink r:id="rId1349" ref="I1874"/>
    <hyperlink r:id="rId1350" ref="I1875"/>
    <hyperlink r:id="rId1351" ref="I1881"/>
    <hyperlink r:id="rId1352" ref="I1882"/>
    <hyperlink r:id="rId1353" ref="I1883"/>
    <hyperlink r:id="rId1354" ref="I1884"/>
    <hyperlink r:id="rId1355" ref="I1885"/>
    <hyperlink r:id="rId1356" ref="I1886"/>
    <hyperlink r:id="rId1357" ref="I1887"/>
    <hyperlink r:id="rId1358" ref="I1888"/>
    <hyperlink r:id="rId1359" ref="I1889"/>
    <hyperlink r:id="rId1360" ref="I1890"/>
    <hyperlink r:id="rId1361" ref="I1891"/>
    <hyperlink r:id="rId1362" ref="I1892"/>
    <hyperlink r:id="rId1363" ref="I1895"/>
    <hyperlink r:id="rId1364" ref="I1896"/>
    <hyperlink r:id="rId1365" ref="I1897"/>
    <hyperlink r:id="rId1366" ref="I1898"/>
    <hyperlink r:id="rId1367" ref="I1899"/>
    <hyperlink r:id="rId1368" ref="I1900"/>
    <hyperlink r:id="rId1369" ref="I1901"/>
    <hyperlink r:id="rId1370" ref="I1902"/>
    <hyperlink r:id="rId1371" ref="I1904"/>
    <hyperlink r:id="rId1372" ref="I1905"/>
    <hyperlink r:id="rId1373" ref="I1906"/>
    <hyperlink r:id="rId1374" ref="I1907"/>
    <hyperlink r:id="rId1375" ref="I1908"/>
    <hyperlink r:id="rId1376" ref="I1909"/>
    <hyperlink r:id="rId1377" ref="I1910"/>
    <hyperlink r:id="rId1378" ref="I1911"/>
    <hyperlink r:id="rId1379" ref="I1914"/>
    <hyperlink r:id="rId1380" ref="I1915"/>
    <hyperlink r:id="rId1381" ref="I1916"/>
    <hyperlink r:id="rId1382" ref="I1918"/>
    <hyperlink r:id="rId1383" ref="I1919"/>
    <hyperlink r:id="rId1384" ref="I1921"/>
    <hyperlink r:id="rId1385" ref="I1922"/>
    <hyperlink r:id="rId1386" ref="I1923"/>
    <hyperlink r:id="rId1387" ref="I1925"/>
    <hyperlink r:id="rId1388" ref="I1927"/>
    <hyperlink r:id="rId1389" ref="I1929"/>
    <hyperlink r:id="rId1390" ref="I1930"/>
    <hyperlink r:id="rId1391" ref="I1932"/>
    <hyperlink r:id="rId1392" ref="I1933"/>
    <hyperlink r:id="rId1393" ref="I1934"/>
    <hyperlink r:id="rId1394" ref="I1935"/>
    <hyperlink r:id="rId1395" ref="I1937"/>
    <hyperlink r:id="rId1396" ref="I1938"/>
    <hyperlink r:id="rId1397" ref="I1939"/>
    <hyperlink r:id="rId1398" ref="I1941"/>
    <hyperlink r:id="rId1399" ref="I1943"/>
    <hyperlink r:id="rId1400" ref="I1944"/>
    <hyperlink r:id="rId1401" ref="I1946"/>
    <hyperlink r:id="rId1402" ref="I1947"/>
    <hyperlink r:id="rId1403" ref="I1948"/>
    <hyperlink r:id="rId1404" ref="I1949"/>
    <hyperlink r:id="rId1405" ref="I1950"/>
    <hyperlink r:id="rId1406" ref="I1951"/>
    <hyperlink r:id="rId1407" ref="I1952"/>
    <hyperlink r:id="rId1408" ref="I1953"/>
    <hyperlink r:id="rId1409" ref="I1954"/>
    <hyperlink r:id="rId1410" ref="I1955"/>
    <hyperlink r:id="rId1411" ref="I1956"/>
    <hyperlink r:id="rId1412" ref="I1957"/>
    <hyperlink r:id="rId1413" ref="I1958"/>
    <hyperlink r:id="rId1414" ref="I1959"/>
    <hyperlink r:id="rId1415" ref="I1960"/>
    <hyperlink r:id="rId1416" ref="I1962"/>
    <hyperlink r:id="rId1417" ref="I1963"/>
    <hyperlink r:id="rId1418" ref="I1964"/>
    <hyperlink r:id="rId1419" ref="I1965"/>
    <hyperlink r:id="rId1420" ref="I1969"/>
    <hyperlink r:id="rId1421" ref="I1970"/>
    <hyperlink r:id="rId1422" ref="I1971"/>
    <hyperlink r:id="rId1423" ref="I1972"/>
    <hyperlink r:id="rId1424" ref="I1973"/>
    <hyperlink r:id="rId1425" ref="I1974"/>
    <hyperlink r:id="rId1426" ref="I1978"/>
    <hyperlink r:id="rId1427" ref="I1980"/>
    <hyperlink r:id="rId1428" ref="I1981"/>
    <hyperlink r:id="rId1429" ref="I1982"/>
    <hyperlink r:id="rId1430" ref="I1983"/>
    <hyperlink r:id="rId1431" ref="I1984"/>
    <hyperlink r:id="rId1432" ref="I1985"/>
    <hyperlink r:id="rId1433" ref="I1986"/>
    <hyperlink r:id="rId1434" ref="I1988"/>
    <hyperlink r:id="rId1435" ref="I1991"/>
    <hyperlink r:id="rId1436" ref="I1992"/>
    <hyperlink r:id="rId1437" ref="I1994"/>
    <hyperlink r:id="rId1438" ref="I1997"/>
    <hyperlink r:id="rId1439" ref="I1998"/>
    <hyperlink r:id="rId1440" ref="I1999"/>
    <hyperlink r:id="rId1441" ref="I2000"/>
    <hyperlink r:id="rId1442" ref="I2001"/>
    <hyperlink r:id="rId1443" ref="I2002"/>
    <hyperlink r:id="rId1444" ref="I2003"/>
    <hyperlink r:id="rId1445" ref="I2004"/>
    <hyperlink r:id="rId1446" ref="I2005"/>
    <hyperlink r:id="rId1447" ref="I2009"/>
    <hyperlink r:id="rId1448" ref="I2010"/>
    <hyperlink r:id="rId1449" ref="I2012"/>
    <hyperlink r:id="rId1450" ref="I2013"/>
    <hyperlink r:id="rId1451" ref="I2014"/>
    <hyperlink r:id="rId1452" ref="I2016"/>
    <hyperlink r:id="rId1453" ref="I2017"/>
    <hyperlink r:id="rId1454" ref="I2018"/>
    <hyperlink r:id="rId1455" ref="I2019"/>
    <hyperlink r:id="rId1456" ref="I2020"/>
    <hyperlink r:id="rId1457" ref="I2021"/>
    <hyperlink r:id="rId1458" ref="I2022"/>
    <hyperlink r:id="rId1459" ref="I2023"/>
    <hyperlink r:id="rId1460" ref="I2024"/>
    <hyperlink r:id="rId1461" ref="I2025"/>
    <hyperlink r:id="rId1462" ref="I2026"/>
    <hyperlink r:id="rId1463" ref="I2027"/>
    <hyperlink r:id="rId1464" ref="I2028"/>
    <hyperlink r:id="rId1465" ref="I2029"/>
    <hyperlink r:id="rId1466" ref="I2030"/>
    <hyperlink r:id="rId1467" ref="I2031"/>
    <hyperlink r:id="rId1468" ref="I2032"/>
    <hyperlink r:id="rId1469" ref="I2033"/>
    <hyperlink r:id="rId1470" ref="I2035"/>
    <hyperlink r:id="rId1471" ref="I2036"/>
    <hyperlink r:id="rId1472" ref="I2037"/>
    <hyperlink r:id="rId1473" ref="I2039"/>
    <hyperlink r:id="rId1474" ref="I2041"/>
    <hyperlink r:id="rId1475" ref="I2042"/>
    <hyperlink r:id="rId1476" ref="I2043"/>
    <hyperlink r:id="rId1477" ref="I2044"/>
    <hyperlink r:id="rId1478" ref="I2045"/>
    <hyperlink r:id="rId1479" ref="I2046"/>
    <hyperlink r:id="rId1480" ref="I2047"/>
    <hyperlink r:id="rId1481" ref="I2050"/>
    <hyperlink r:id="rId1482" ref="I2051"/>
    <hyperlink r:id="rId1483" ref="I2053"/>
    <hyperlink r:id="rId1484" ref="I2054"/>
    <hyperlink r:id="rId1485" ref="I2055"/>
    <hyperlink r:id="rId1486" ref="I2056"/>
    <hyperlink r:id="rId1487" ref="I2057"/>
    <hyperlink r:id="rId1488" ref="I2059"/>
    <hyperlink r:id="rId1489" ref="I2061"/>
    <hyperlink r:id="rId1490" ref="I2063"/>
    <hyperlink r:id="rId1491" ref="I2064"/>
    <hyperlink r:id="rId1492" ref="I2066"/>
    <hyperlink r:id="rId1493" ref="I2067"/>
    <hyperlink r:id="rId1494" ref="I2068"/>
    <hyperlink r:id="rId1495" ref="I2069"/>
    <hyperlink r:id="rId1496" ref="H2070"/>
    <hyperlink r:id="rId1497" ref="I2070"/>
    <hyperlink r:id="rId1498" ref="I2071"/>
    <hyperlink r:id="rId1499" ref="I2073"/>
    <hyperlink r:id="rId1500" ref="I2075"/>
    <hyperlink r:id="rId1501" ref="I2076"/>
    <hyperlink r:id="rId1502" ref="I2077"/>
    <hyperlink r:id="rId1503" ref="I2078"/>
    <hyperlink r:id="rId1504" ref="I2079"/>
    <hyperlink r:id="rId1505" ref="I2081"/>
    <hyperlink r:id="rId1506" ref="I2082"/>
    <hyperlink r:id="rId1507" ref="I2083"/>
    <hyperlink r:id="rId1508" ref="I2086"/>
    <hyperlink r:id="rId1509" ref="I2087"/>
    <hyperlink r:id="rId1510" ref="I2088"/>
    <hyperlink r:id="rId1511" ref="I2089"/>
    <hyperlink r:id="rId1512" ref="I2091"/>
    <hyperlink r:id="rId1513" ref="I2092"/>
    <hyperlink r:id="rId1514" ref="I2096"/>
    <hyperlink r:id="rId1515" ref="I2097"/>
    <hyperlink r:id="rId1516" ref="I2098"/>
    <hyperlink r:id="rId1517" ref="I2099"/>
    <hyperlink r:id="rId1518" ref="I2100"/>
    <hyperlink r:id="rId1519" ref="I2102"/>
    <hyperlink r:id="rId1520" ref="I2103"/>
    <hyperlink r:id="rId1521" ref="I2104"/>
    <hyperlink r:id="rId1522" ref="I2105"/>
    <hyperlink r:id="rId1523" ref="I2106"/>
    <hyperlink r:id="rId1524" ref="I2107"/>
    <hyperlink r:id="rId1525" ref="I2108"/>
    <hyperlink r:id="rId1526" ref="I2109"/>
    <hyperlink r:id="rId1527" ref="I2110"/>
    <hyperlink r:id="rId1528" ref="I2111"/>
    <hyperlink r:id="rId1529" ref="I2112"/>
    <hyperlink r:id="rId1530" ref="I2113"/>
    <hyperlink r:id="rId1531" ref="I2114"/>
    <hyperlink r:id="rId1532" ref="I2115"/>
    <hyperlink r:id="rId1533" ref="I2116"/>
    <hyperlink r:id="rId1534" ref="I2117"/>
    <hyperlink r:id="rId1535" ref="I2118"/>
    <hyperlink r:id="rId1536" ref="I2119"/>
    <hyperlink r:id="rId1537" ref="I2120"/>
    <hyperlink r:id="rId1538" ref="I2121"/>
    <hyperlink r:id="rId1539" ref="I2122"/>
    <hyperlink r:id="rId1540" ref="I2123"/>
    <hyperlink r:id="rId1541" ref="I2124"/>
    <hyperlink r:id="rId1542" ref="I2126"/>
    <hyperlink r:id="rId1543" ref="I2127"/>
    <hyperlink r:id="rId1544" ref="I2129"/>
    <hyperlink r:id="rId1545" ref="I2130"/>
    <hyperlink r:id="rId1546" ref="I2131"/>
    <hyperlink r:id="rId1547" ref="I2132"/>
    <hyperlink r:id="rId1548" ref="I2133"/>
    <hyperlink r:id="rId1549" ref="I2134"/>
    <hyperlink r:id="rId1550" ref="I2135"/>
    <hyperlink r:id="rId1551" ref="I2137"/>
    <hyperlink r:id="rId1552" ref="I2138"/>
    <hyperlink r:id="rId1553" ref="I2139"/>
    <hyperlink r:id="rId1554" ref="I2140"/>
    <hyperlink r:id="rId1555" ref="I2141"/>
    <hyperlink r:id="rId1556" ref="I2142"/>
    <hyperlink r:id="rId1557" ref="I2143"/>
    <hyperlink r:id="rId1558" ref="I2145"/>
    <hyperlink r:id="rId1559" ref="I2146"/>
    <hyperlink r:id="rId1560" ref="I2147"/>
    <hyperlink r:id="rId1561" ref="I2148"/>
    <hyperlink r:id="rId1562" ref="I2150"/>
    <hyperlink r:id="rId1563" ref="I2151"/>
    <hyperlink r:id="rId1564" ref="I2152"/>
    <hyperlink r:id="rId1565" ref="I2153"/>
    <hyperlink r:id="rId1566" ref="I2154"/>
    <hyperlink r:id="rId1567" ref="I2155"/>
    <hyperlink r:id="rId1568" ref="I2156"/>
    <hyperlink r:id="rId1569" ref="I2157"/>
    <hyperlink r:id="rId1570" ref="I2158"/>
    <hyperlink r:id="rId1571" ref="I2159"/>
    <hyperlink r:id="rId1572" ref="I2160"/>
    <hyperlink r:id="rId1573" ref="I2161"/>
    <hyperlink r:id="rId1574" ref="I2162"/>
    <hyperlink r:id="rId1575" ref="I2163"/>
    <hyperlink r:id="rId1576" ref="I2164"/>
    <hyperlink r:id="rId1577" ref="I2165"/>
    <hyperlink r:id="rId1578" ref="I2166"/>
    <hyperlink r:id="rId1579" ref="I2167"/>
    <hyperlink r:id="rId1580" ref="I2168"/>
    <hyperlink r:id="rId1581" ref="I2170"/>
    <hyperlink r:id="rId1582" ref="I2171"/>
    <hyperlink r:id="rId1583" ref="I2172"/>
    <hyperlink r:id="rId1584" ref="I2173"/>
    <hyperlink r:id="rId1585" ref="I2174"/>
    <hyperlink r:id="rId1586" ref="I2175"/>
    <hyperlink r:id="rId1587" ref="I2176"/>
    <hyperlink r:id="rId1588" ref="I2177"/>
    <hyperlink r:id="rId1589" ref="I2178"/>
    <hyperlink r:id="rId1590" ref="I2179"/>
    <hyperlink r:id="rId1591" ref="I2180"/>
    <hyperlink r:id="rId1592" ref="I2182"/>
    <hyperlink r:id="rId1593" ref="I2183"/>
    <hyperlink r:id="rId1594" ref="I2184"/>
    <hyperlink r:id="rId1595" ref="I2185"/>
    <hyperlink r:id="rId1596" ref="I2186"/>
    <hyperlink r:id="rId1597" ref="I2187"/>
    <hyperlink r:id="rId1598" ref="I2188"/>
    <hyperlink r:id="rId1599" ref="I2190"/>
    <hyperlink r:id="rId1600" ref="I2191"/>
    <hyperlink r:id="rId1601" ref="I2192"/>
    <hyperlink r:id="rId1602" ref="I2193"/>
    <hyperlink r:id="rId1603" ref="I2194"/>
    <hyperlink r:id="rId1604" ref="I2195"/>
    <hyperlink r:id="rId1605" ref="I2196"/>
    <hyperlink r:id="rId1606" ref="I2197"/>
    <hyperlink r:id="rId1607" ref="I2198"/>
    <hyperlink r:id="rId1608" ref="I2200"/>
    <hyperlink r:id="rId1609" ref="I2202"/>
    <hyperlink r:id="rId1610" ref="I2207"/>
    <hyperlink r:id="rId1611" ref="I2208"/>
    <hyperlink r:id="rId1612" ref="I2209"/>
    <hyperlink r:id="rId1613" ref="I2211"/>
    <hyperlink r:id="rId1614" ref="I2212"/>
    <hyperlink r:id="rId1615" ref="I2213"/>
    <hyperlink r:id="rId1616" ref="I2217"/>
    <hyperlink r:id="rId1617" ref="I2218"/>
    <hyperlink r:id="rId1618" ref="I2219"/>
    <hyperlink r:id="rId1619" ref="I2220"/>
    <hyperlink r:id="rId1620" ref="I2221"/>
    <hyperlink r:id="rId1621" ref="H2226"/>
    <hyperlink r:id="rId1622" ref="I2226"/>
    <hyperlink r:id="rId1623" ref="H2227"/>
    <hyperlink r:id="rId1624" ref="I2227"/>
    <hyperlink r:id="rId1625" ref="I2228"/>
    <hyperlink r:id="rId1626" ref="I2229"/>
    <hyperlink r:id="rId1627" ref="I2230"/>
    <hyperlink r:id="rId1628" ref="I2232"/>
    <hyperlink r:id="rId1629" ref="I2234"/>
    <hyperlink r:id="rId1630" ref="I2235"/>
    <hyperlink r:id="rId1631" ref="I2237"/>
    <hyperlink r:id="rId1632" ref="I2239"/>
    <hyperlink r:id="rId1633" ref="I2240"/>
    <hyperlink r:id="rId1634" ref="I2241"/>
    <hyperlink r:id="rId1635" ref="I2242"/>
    <hyperlink r:id="rId1636" ref="I2243"/>
    <hyperlink r:id="rId1637" ref="I2244"/>
    <hyperlink r:id="rId1638" ref="I2245"/>
    <hyperlink r:id="rId1639" ref="I2246"/>
    <hyperlink r:id="rId1640" ref="I2248"/>
    <hyperlink r:id="rId1641" ref="I2249"/>
    <hyperlink r:id="rId1642" ref="I2252"/>
    <hyperlink r:id="rId1643" ref="I2253"/>
    <hyperlink r:id="rId1644" ref="I2254"/>
    <hyperlink r:id="rId1645" ref="I2255"/>
    <hyperlink r:id="rId1646" ref="I2256"/>
    <hyperlink r:id="rId1647" ref="I2257"/>
    <hyperlink r:id="rId1648" ref="I2258"/>
    <hyperlink r:id="rId1649" ref="I2259"/>
    <hyperlink r:id="rId1650" ref="I2261"/>
    <hyperlink r:id="rId1651" ref="I2262"/>
    <hyperlink r:id="rId1652" ref="I2263"/>
    <hyperlink r:id="rId1653" ref="I2264"/>
    <hyperlink r:id="rId1654" ref="I2265"/>
    <hyperlink r:id="rId1655" ref="I2267"/>
    <hyperlink r:id="rId1656" ref="I2268"/>
    <hyperlink r:id="rId1657" ref="I2269"/>
    <hyperlink r:id="rId1658" ref="H2270"/>
    <hyperlink r:id="rId1659" ref="I2270"/>
    <hyperlink r:id="rId1660" ref="I2271"/>
    <hyperlink r:id="rId1661" ref="I2272"/>
    <hyperlink r:id="rId1662" ref="I2273"/>
    <hyperlink r:id="rId1663" ref="I2274"/>
    <hyperlink r:id="rId1664" ref="I2275"/>
    <hyperlink r:id="rId1665" ref="I2276"/>
    <hyperlink r:id="rId1666" ref="I2278"/>
    <hyperlink r:id="rId1667" ref="I2279"/>
    <hyperlink r:id="rId1668" ref="I2280"/>
    <hyperlink r:id="rId1669" ref="I2281"/>
    <hyperlink r:id="rId1670" ref="I2282"/>
    <hyperlink r:id="rId1671" ref="I2283"/>
    <hyperlink r:id="rId1672" ref="I2284"/>
    <hyperlink r:id="rId1673" ref="I2285"/>
    <hyperlink r:id="rId1674" ref="I2287"/>
    <hyperlink r:id="rId1675" ref="I2288"/>
    <hyperlink r:id="rId1676" ref="I2289"/>
    <hyperlink r:id="rId1677" ref="I2290"/>
    <hyperlink r:id="rId1678" ref="I2293"/>
    <hyperlink r:id="rId1679" ref="I2294"/>
    <hyperlink r:id="rId1680" ref="I2295"/>
    <hyperlink r:id="rId1681" ref="I2296"/>
    <hyperlink r:id="rId1682" ref="I2298"/>
    <hyperlink r:id="rId1683" ref="I2299"/>
    <hyperlink r:id="rId1684" ref="I2300"/>
    <hyperlink r:id="rId1685" ref="I2302"/>
    <hyperlink r:id="rId1686" ref="I2304"/>
    <hyperlink r:id="rId1687" ref="I2307"/>
    <hyperlink r:id="rId1688" ref="I2308"/>
    <hyperlink r:id="rId1689" ref="I2309"/>
    <hyperlink r:id="rId1690" ref="I2310"/>
    <hyperlink r:id="rId1691" ref="I2313"/>
    <hyperlink r:id="rId1692" ref="I2316"/>
    <hyperlink r:id="rId1693" ref="I2319"/>
    <hyperlink r:id="rId1694" ref="I2320"/>
    <hyperlink r:id="rId1695" ref="I2321"/>
    <hyperlink r:id="rId1696" ref="I2322"/>
    <hyperlink r:id="rId1697" ref="I2325"/>
    <hyperlink r:id="rId1698" ref="I2326"/>
    <hyperlink r:id="rId1699" ref="I2327"/>
    <hyperlink r:id="rId1700" ref="I2328"/>
    <hyperlink r:id="rId1701" ref="I2329"/>
    <hyperlink r:id="rId1702" ref="I2332"/>
    <hyperlink r:id="rId1703" ref="I2333"/>
    <hyperlink r:id="rId1704" ref="I2334"/>
    <hyperlink r:id="rId1705" ref="I2337"/>
    <hyperlink r:id="rId1706" ref="I2338"/>
    <hyperlink r:id="rId1707" ref="I2340"/>
    <hyperlink r:id="rId1708" ref="I2343"/>
    <hyperlink r:id="rId1709" ref="I2345"/>
    <hyperlink r:id="rId1710" ref="I2346"/>
    <hyperlink r:id="rId1711" ref="I2347"/>
    <hyperlink r:id="rId1712" ref="I2350"/>
    <hyperlink r:id="rId1713" ref="I2351"/>
    <hyperlink r:id="rId1714" ref="I2352"/>
    <hyperlink r:id="rId1715" ref="I2353"/>
    <hyperlink r:id="rId1716" ref="I2354"/>
    <hyperlink r:id="rId1717" ref="I2355"/>
    <hyperlink r:id="rId1718" ref="I2356"/>
    <hyperlink r:id="rId1719" ref="I2358"/>
    <hyperlink r:id="rId1720" ref="I2359"/>
    <hyperlink r:id="rId1721" ref="I2360"/>
    <hyperlink r:id="rId1722" ref="I2361"/>
    <hyperlink r:id="rId1723" ref="I2363"/>
    <hyperlink r:id="rId1724" ref="I2364"/>
    <hyperlink r:id="rId1725" ref="I2366"/>
    <hyperlink r:id="rId1726" ref="I2371"/>
    <hyperlink r:id="rId1727" ref="I2372"/>
    <hyperlink r:id="rId1728" ref="I2373"/>
    <hyperlink r:id="rId1729" ref="I2374"/>
    <hyperlink r:id="rId1730" ref="I2376"/>
    <hyperlink r:id="rId1731" ref="I2377"/>
    <hyperlink r:id="rId1732" ref="I2381"/>
    <hyperlink r:id="rId1733" ref="I2382"/>
    <hyperlink r:id="rId1734" ref="I2383"/>
    <hyperlink r:id="rId1735" ref="I2385"/>
    <hyperlink r:id="rId1736" ref="I2386"/>
    <hyperlink r:id="rId1737" ref="I2388"/>
    <hyperlink r:id="rId1738" ref="I2389"/>
    <hyperlink r:id="rId1739" ref="I2390"/>
    <hyperlink r:id="rId1740" ref="I2391"/>
    <hyperlink r:id="rId1741" ref="I2393"/>
    <hyperlink r:id="rId1742" ref="I2394"/>
    <hyperlink r:id="rId1743" ref="I2396"/>
    <hyperlink r:id="rId1744" ref="I2398"/>
    <hyperlink r:id="rId1745" ref="I2399"/>
    <hyperlink r:id="rId1746" ref="I2400"/>
    <hyperlink r:id="rId1747" ref="I2402"/>
    <hyperlink r:id="rId1748" ref="I2404"/>
    <hyperlink r:id="rId1749" ref="I2406"/>
    <hyperlink r:id="rId1750" ref="I2407"/>
    <hyperlink r:id="rId1751" ref="I2408"/>
    <hyperlink r:id="rId1752" ref="I2409"/>
    <hyperlink r:id="rId1753" ref="I2410"/>
    <hyperlink r:id="rId1754" ref="I2411"/>
    <hyperlink r:id="rId1755" ref="I2414"/>
    <hyperlink r:id="rId1756" ref="I2415"/>
    <hyperlink r:id="rId1757" ref="I2416"/>
    <hyperlink r:id="rId1758" ref="I2417"/>
    <hyperlink r:id="rId1759" ref="I2419"/>
    <hyperlink r:id="rId1760" ref="I2420"/>
    <hyperlink r:id="rId1761" ref="I2421"/>
    <hyperlink r:id="rId1762" ref="I2422"/>
    <hyperlink r:id="rId1763" ref="I2424"/>
    <hyperlink r:id="rId1764" ref="I2425"/>
    <hyperlink r:id="rId1765" ref="I2426"/>
    <hyperlink r:id="rId1766" ref="I2427"/>
    <hyperlink r:id="rId1767" ref="I2428"/>
    <hyperlink r:id="rId1768" ref="I2429"/>
    <hyperlink r:id="rId1769" ref="I2430"/>
    <hyperlink r:id="rId1770" ref="I2431"/>
    <hyperlink r:id="rId1771" ref="I2432"/>
    <hyperlink r:id="rId1772" ref="I2433"/>
    <hyperlink r:id="rId1773" ref="I2434"/>
    <hyperlink r:id="rId1774" ref="I2435"/>
    <hyperlink r:id="rId1775" ref="I2436"/>
    <hyperlink r:id="rId1776" ref="I2437"/>
    <hyperlink r:id="rId1777" ref="I2438"/>
    <hyperlink r:id="rId1778" ref="I2439"/>
    <hyperlink r:id="rId1779" ref="I2440"/>
    <hyperlink r:id="rId1780" ref="I2441"/>
    <hyperlink r:id="rId1781" ref="I2442"/>
    <hyperlink r:id="rId1782" ref="I2444"/>
    <hyperlink r:id="rId1783" ref="I2445"/>
    <hyperlink r:id="rId1784" ref="I2446"/>
    <hyperlink r:id="rId1785" ref="I2449"/>
    <hyperlink r:id="rId1786" ref="I2450"/>
    <hyperlink r:id="rId1787" ref="I2451"/>
    <hyperlink r:id="rId1788" ref="I2452"/>
    <hyperlink r:id="rId1789" ref="I2453"/>
    <hyperlink r:id="rId1790" ref="I2455"/>
    <hyperlink r:id="rId1791" ref="I2459"/>
    <hyperlink r:id="rId1792" ref="I2460"/>
    <hyperlink r:id="rId1793" ref="I2461"/>
    <hyperlink r:id="rId1794" ref="I2462"/>
    <hyperlink r:id="rId1795" ref="I2463"/>
    <hyperlink r:id="rId1796" ref="I2464"/>
    <hyperlink r:id="rId1797" ref="I2465"/>
    <hyperlink r:id="rId1798" ref="I2466"/>
    <hyperlink r:id="rId1799" ref="I2467"/>
    <hyperlink r:id="rId1800" ref="I2468"/>
    <hyperlink r:id="rId1801" ref="I2469"/>
    <hyperlink r:id="rId1802" ref="I2470"/>
    <hyperlink r:id="rId1803" ref="I2471"/>
    <hyperlink r:id="rId1804" ref="I2472"/>
    <hyperlink r:id="rId1805" ref="I2474"/>
    <hyperlink r:id="rId1806" ref="I2476"/>
    <hyperlink r:id="rId1807" ref="I2477"/>
    <hyperlink r:id="rId1808" ref="I2478"/>
    <hyperlink r:id="rId1809" ref="I2479"/>
    <hyperlink r:id="rId1810" ref="I2480"/>
    <hyperlink r:id="rId1811" ref="I2482"/>
    <hyperlink r:id="rId1812" ref="I2483"/>
    <hyperlink r:id="rId1813" ref="I2484"/>
    <hyperlink r:id="rId1814" ref="I2485"/>
    <hyperlink r:id="rId1815" ref="I2486"/>
    <hyperlink r:id="rId1816" ref="I2489"/>
    <hyperlink r:id="rId1817" ref="I2490"/>
    <hyperlink r:id="rId1818" ref="I2491"/>
    <hyperlink r:id="rId1819" location="/booking/search" ref="I2492"/>
    <hyperlink r:id="rId1820" ref="I2494"/>
    <hyperlink r:id="rId1821" ref="I2495"/>
    <hyperlink r:id="rId1822" ref="I2496"/>
    <hyperlink r:id="rId1823" ref="I2497"/>
    <hyperlink r:id="rId1824" ref="I2499"/>
    <hyperlink r:id="rId1825" ref="I2500"/>
    <hyperlink r:id="rId1826" ref="I2501"/>
    <hyperlink r:id="rId1827" ref="I2502"/>
    <hyperlink r:id="rId1828" ref="I2503"/>
    <hyperlink r:id="rId1829" ref="I2505"/>
    <hyperlink r:id="rId1830" ref="I2507"/>
    <hyperlink r:id="rId1831" ref="I2512"/>
    <hyperlink r:id="rId1832" ref="I2513"/>
    <hyperlink r:id="rId1833" ref="I2515"/>
    <hyperlink r:id="rId1834" ref="I2517"/>
    <hyperlink r:id="rId1835" ref="I2518"/>
    <hyperlink r:id="rId1836" ref="I2519"/>
    <hyperlink r:id="rId1837" ref="I2522"/>
    <hyperlink r:id="rId1838" ref="I2523"/>
    <hyperlink r:id="rId1839" ref="I2524"/>
    <hyperlink r:id="rId1840" ref="I2525"/>
    <hyperlink r:id="rId1841" ref="I2526"/>
    <hyperlink r:id="rId1842" ref="I2527"/>
    <hyperlink r:id="rId1843" ref="I2528"/>
    <hyperlink r:id="rId1844" ref="I2529"/>
    <hyperlink r:id="rId1845" ref="H2530"/>
    <hyperlink r:id="rId1846" ref="I2530"/>
    <hyperlink r:id="rId1847" ref="I2531"/>
    <hyperlink r:id="rId1848" ref="I2532"/>
    <hyperlink r:id="rId1849" ref="I2533"/>
    <hyperlink r:id="rId1850" ref="I2534"/>
    <hyperlink r:id="rId1851" ref="I2535"/>
    <hyperlink r:id="rId1852" ref="I2536"/>
    <hyperlink r:id="rId1853" ref="I2538"/>
    <hyperlink r:id="rId1854" ref="I2539"/>
    <hyperlink r:id="rId1855" ref="I2540"/>
    <hyperlink r:id="rId1856" ref="I2541"/>
    <hyperlink r:id="rId1857" ref="I2542"/>
    <hyperlink r:id="rId1858" ref="I2543"/>
    <hyperlink r:id="rId1859" ref="I2544"/>
    <hyperlink r:id="rId1860" ref="I2546"/>
    <hyperlink r:id="rId1861" ref="I2548"/>
    <hyperlink r:id="rId1862" ref="I2549"/>
    <hyperlink r:id="rId1863" ref="I2551"/>
    <hyperlink r:id="rId1864" ref="I2552"/>
    <hyperlink r:id="rId1865" ref="I2555"/>
    <hyperlink r:id="rId1866" ref="I2556"/>
    <hyperlink r:id="rId1867" ref="I2557"/>
    <hyperlink r:id="rId1868" ref="I2559"/>
    <hyperlink r:id="rId1869" ref="I2560"/>
    <hyperlink r:id="rId1870" ref="I2561"/>
    <hyperlink r:id="rId1871" ref="I2562"/>
    <hyperlink r:id="rId1872" ref="I2564"/>
    <hyperlink r:id="rId1873" ref="I2565"/>
    <hyperlink r:id="rId1874" ref="I2566"/>
    <hyperlink r:id="rId1875" ref="I2567"/>
    <hyperlink r:id="rId1876" ref="I2568"/>
    <hyperlink r:id="rId1877" ref="I2569"/>
    <hyperlink r:id="rId1878" ref="I2570"/>
    <hyperlink r:id="rId1879" ref="I2571"/>
    <hyperlink r:id="rId1880" ref="I2572"/>
    <hyperlink r:id="rId1881" ref="I2573"/>
    <hyperlink r:id="rId1882" ref="I2576"/>
    <hyperlink r:id="rId1883" ref="I2577"/>
    <hyperlink r:id="rId1884" ref="I2578"/>
    <hyperlink r:id="rId1885" ref="I2579"/>
    <hyperlink r:id="rId1886" ref="I2581"/>
    <hyperlink r:id="rId1887" ref="I2582"/>
    <hyperlink r:id="rId1888" ref="I2584"/>
    <hyperlink r:id="rId1889" ref="H2585"/>
    <hyperlink r:id="rId1890" ref="I2585"/>
    <hyperlink r:id="rId1891" ref="I2586"/>
    <hyperlink r:id="rId1892" ref="I2587"/>
    <hyperlink r:id="rId1893" ref="I2588"/>
    <hyperlink r:id="rId1894" ref="H2589"/>
    <hyperlink r:id="rId1895" ref="I2589"/>
    <hyperlink r:id="rId1896" ref="I2590"/>
    <hyperlink r:id="rId1897" ref="I2591"/>
    <hyperlink r:id="rId1898" ref="I2592"/>
    <hyperlink r:id="rId1899" ref="I2593"/>
    <hyperlink r:id="rId1900" ref="I2594"/>
    <hyperlink r:id="rId1901" ref="I2595"/>
    <hyperlink r:id="rId1902" ref="I2596"/>
    <hyperlink r:id="rId1903" ref="I2597"/>
    <hyperlink r:id="rId1904" ref="I2598"/>
    <hyperlink r:id="rId1905" ref="I2599"/>
    <hyperlink r:id="rId1906" ref="I2600"/>
    <hyperlink r:id="rId1907" ref="I2601"/>
    <hyperlink r:id="rId1908" ref="I2602"/>
    <hyperlink r:id="rId1909" ref="I2603"/>
    <hyperlink r:id="rId1910" ref="I2604"/>
    <hyperlink r:id="rId1911" ref="I2605"/>
    <hyperlink r:id="rId1912" ref="I2606"/>
    <hyperlink r:id="rId1913" ref="I2607"/>
    <hyperlink r:id="rId1914" ref="I2609"/>
    <hyperlink r:id="rId1915" ref="I2610"/>
    <hyperlink r:id="rId1916" ref="I2611"/>
    <hyperlink r:id="rId1917" ref="I2612"/>
    <hyperlink r:id="rId1918" ref="I2613"/>
    <hyperlink r:id="rId1919" ref="I2614"/>
    <hyperlink r:id="rId1920" ref="I2615"/>
    <hyperlink r:id="rId1921" ref="I2616"/>
    <hyperlink r:id="rId1922" ref="I2618"/>
    <hyperlink r:id="rId1923" ref="I2619"/>
    <hyperlink r:id="rId1924" ref="I2620"/>
    <hyperlink r:id="rId1925" ref="I2621"/>
    <hyperlink r:id="rId1926" ref="I2623"/>
    <hyperlink r:id="rId1927" ref="I2624"/>
    <hyperlink r:id="rId1928" ref="I2625"/>
    <hyperlink r:id="rId1929" ref="I2628"/>
    <hyperlink r:id="rId1930" ref="I2629"/>
    <hyperlink r:id="rId1931" ref="I2630"/>
    <hyperlink r:id="rId1932" ref="I2631"/>
    <hyperlink r:id="rId1933" ref="I2632"/>
    <hyperlink r:id="rId1934" ref="I2633"/>
    <hyperlink r:id="rId1935" ref="I2634"/>
    <hyperlink r:id="rId1936" ref="I2635"/>
    <hyperlink r:id="rId1937" ref="I2636"/>
    <hyperlink r:id="rId1938" ref="I2637"/>
    <hyperlink r:id="rId1939" ref="I2638"/>
    <hyperlink r:id="rId1940" ref="I2639"/>
    <hyperlink r:id="rId1941" ref="I2640"/>
    <hyperlink r:id="rId1942" ref="I2641"/>
    <hyperlink r:id="rId1943" ref="I2644"/>
    <hyperlink r:id="rId1944" ref="I2645"/>
    <hyperlink r:id="rId1945" ref="I2646"/>
    <hyperlink r:id="rId1946" ref="I2648"/>
    <hyperlink r:id="rId1947" ref="I2650"/>
    <hyperlink r:id="rId1948" ref="I2651"/>
    <hyperlink r:id="rId1949" ref="I2652"/>
    <hyperlink r:id="rId1950" ref="I2653"/>
    <hyperlink r:id="rId1951" ref="I2655"/>
    <hyperlink r:id="rId1952" ref="I2656"/>
    <hyperlink r:id="rId1953" ref="I2658"/>
    <hyperlink r:id="rId1954" ref="I2659"/>
    <hyperlink r:id="rId1955" ref="I2662"/>
    <hyperlink r:id="rId1956" ref="I2663"/>
    <hyperlink r:id="rId1957" ref="I2664"/>
    <hyperlink r:id="rId1958" ref="I2665"/>
    <hyperlink r:id="rId1959" ref="I2666"/>
    <hyperlink r:id="rId1960" ref="I2667"/>
    <hyperlink r:id="rId1961" ref="I2668"/>
    <hyperlink r:id="rId1962" ref="I2669"/>
    <hyperlink r:id="rId1963" ref="I2671"/>
    <hyperlink r:id="rId1964" ref="I2672"/>
    <hyperlink r:id="rId1965" ref="I2674"/>
    <hyperlink r:id="rId1966" ref="I2675"/>
    <hyperlink r:id="rId1967" ref="I2676"/>
    <hyperlink r:id="rId1968" ref="I2684"/>
    <hyperlink r:id="rId1969" ref="I2686"/>
    <hyperlink r:id="rId1970" ref="I2689"/>
    <hyperlink r:id="rId1971" ref="I2690"/>
    <hyperlink r:id="rId1972" ref="I2691"/>
    <hyperlink r:id="rId1973" ref="I2693"/>
    <hyperlink r:id="rId1974" ref="I2694"/>
    <hyperlink r:id="rId1975" ref="I2695"/>
    <hyperlink r:id="rId1976" ref="I2696"/>
    <hyperlink r:id="rId1977" ref="I2697"/>
    <hyperlink r:id="rId1978" ref="I2698"/>
    <hyperlink r:id="rId1979" ref="I2699"/>
    <hyperlink r:id="rId1980" ref="I2701"/>
    <hyperlink r:id="rId1981" ref="I2702"/>
    <hyperlink r:id="rId1982" ref="I2703"/>
    <hyperlink r:id="rId1983" ref="I2704"/>
    <hyperlink r:id="rId1984" ref="I2706"/>
    <hyperlink r:id="rId1985" ref="I2707"/>
    <hyperlink r:id="rId1986" ref="I2708"/>
    <hyperlink r:id="rId1987" ref="I2709"/>
    <hyperlink r:id="rId1988" ref="I2711"/>
    <hyperlink r:id="rId1989" ref="I2713"/>
    <hyperlink r:id="rId1990" ref="I2714"/>
    <hyperlink r:id="rId1991" ref="I2716"/>
    <hyperlink r:id="rId1992" ref="I2717"/>
    <hyperlink r:id="rId1993" ref="I2718"/>
    <hyperlink r:id="rId1994" ref="I2719"/>
    <hyperlink r:id="rId1995" ref="I2720"/>
    <hyperlink r:id="rId1996" ref="I2721"/>
    <hyperlink r:id="rId1997" ref="I2722"/>
    <hyperlink r:id="rId1998" ref="I2723"/>
    <hyperlink r:id="rId1999" ref="I2724"/>
    <hyperlink r:id="rId2000" ref="I2725"/>
    <hyperlink r:id="rId2001" ref="I2726"/>
    <hyperlink r:id="rId2002" ref="I2727"/>
    <hyperlink r:id="rId2003" ref="I2728"/>
    <hyperlink r:id="rId2004" ref="I2729"/>
    <hyperlink r:id="rId2005" ref="I2731"/>
    <hyperlink r:id="rId2006" ref="I2732"/>
    <hyperlink r:id="rId2007" ref="I2733"/>
    <hyperlink r:id="rId2008" ref="H2734"/>
    <hyperlink r:id="rId2009" ref="I2734"/>
    <hyperlink r:id="rId2010" ref="I2735"/>
    <hyperlink r:id="rId2011" ref="I2736"/>
    <hyperlink r:id="rId2012" ref="I2737"/>
    <hyperlink r:id="rId2013" ref="I2738"/>
    <hyperlink r:id="rId2014" ref="I2740"/>
    <hyperlink r:id="rId2015" ref="I2741"/>
    <hyperlink r:id="rId2016" ref="I2742"/>
    <hyperlink r:id="rId2017" ref="I2747"/>
    <hyperlink r:id="rId2018" ref="I2748"/>
    <hyperlink r:id="rId2019" ref="I2749"/>
    <hyperlink r:id="rId2020" ref="I2750"/>
    <hyperlink r:id="rId2021" ref="I2754"/>
    <hyperlink r:id="rId2022" ref="I2755"/>
    <hyperlink r:id="rId2023" ref="I2757"/>
    <hyperlink r:id="rId2024" ref="I2759"/>
    <hyperlink r:id="rId2025" ref="I2764"/>
    <hyperlink r:id="rId2026" ref="I2768"/>
    <hyperlink r:id="rId2027" ref="I2769"/>
    <hyperlink r:id="rId2028" ref="I2770"/>
    <hyperlink r:id="rId2029" ref="I2771"/>
    <hyperlink r:id="rId2030" ref="I2772"/>
    <hyperlink r:id="rId2031" ref="I2776"/>
    <hyperlink r:id="rId2032" ref="I2777"/>
    <hyperlink r:id="rId2033" ref="I2778"/>
    <hyperlink r:id="rId2034" ref="I2779"/>
    <hyperlink r:id="rId2035" ref="I2780"/>
    <hyperlink r:id="rId2036" ref="I2781"/>
    <hyperlink r:id="rId2037" ref="I2783"/>
    <hyperlink r:id="rId2038" ref="I2784"/>
    <hyperlink r:id="rId2039" ref="I2785"/>
    <hyperlink r:id="rId2040" ref="I2786"/>
    <hyperlink r:id="rId2041" ref="I2789"/>
    <hyperlink r:id="rId2042" ref="I2791"/>
    <hyperlink r:id="rId2043" ref="I2793"/>
    <hyperlink r:id="rId2044" ref="I2794"/>
    <hyperlink r:id="rId2045" ref="I2797"/>
    <hyperlink r:id="rId2046" ref="I2800"/>
    <hyperlink r:id="rId2047" ref="I2801"/>
    <hyperlink r:id="rId2048" ref="I2802"/>
    <hyperlink r:id="rId2049" ref="I2803"/>
    <hyperlink r:id="rId2050" ref="I2805"/>
    <hyperlink r:id="rId2051" ref="I2806"/>
    <hyperlink r:id="rId2052" ref="I2807"/>
    <hyperlink r:id="rId2053" ref="I2808"/>
    <hyperlink r:id="rId2054" ref="I2812"/>
    <hyperlink r:id="rId2055" ref="I2813"/>
    <hyperlink r:id="rId2056" ref="I2814"/>
    <hyperlink r:id="rId2057" ref="I2815"/>
    <hyperlink r:id="rId2058" ref="I2817"/>
    <hyperlink r:id="rId2059" ref="I2821"/>
    <hyperlink r:id="rId2060" ref="I2825"/>
    <hyperlink r:id="rId2061" ref="I2826"/>
    <hyperlink r:id="rId2062" ref="I2827"/>
    <hyperlink r:id="rId2063" ref="I2828"/>
    <hyperlink r:id="rId2064" ref="I2829"/>
    <hyperlink r:id="rId2065" ref="I2830"/>
    <hyperlink r:id="rId2066" ref="I2831"/>
    <hyperlink r:id="rId2067" ref="I2832"/>
    <hyperlink r:id="rId2068" ref="I2833"/>
    <hyperlink r:id="rId2069" ref="I2834"/>
    <hyperlink r:id="rId2070" ref="I2835"/>
    <hyperlink r:id="rId2071" ref="I2836"/>
    <hyperlink r:id="rId2072" ref="I2837"/>
    <hyperlink r:id="rId2073" ref="I2838"/>
    <hyperlink r:id="rId2074" ref="I2840"/>
    <hyperlink r:id="rId2075" ref="I2841"/>
    <hyperlink r:id="rId2076" ref="I2845"/>
    <hyperlink r:id="rId2077" ref="I2846"/>
    <hyperlink r:id="rId2078" ref="I2847"/>
    <hyperlink r:id="rId2079" ref="I2848"/>
    <hyperlink r:id="rId2080" ref="I2850"/>
    <hyperlink r:id="rId2081" ref="I2851"/>
    <hyperlink r:id="rId2082" ref="I2852"/>
    <hyperlink r:id="rId2083" ref="I2855"/>
    <hyperlink r:id="rId2084" ref="I2856"/>
    <hyperlink r:id="rId2085" ref="I2857"/>
    <hyperlink r:id="rId2086" ref="I2858"/>
    <hyperlink r:id="rId2087" ref="I2859"/>
    <hyperlink r:id="rId2088" ref="I2861"/>
    <hyperlink r:id="rId2089" ref="I2862"/>
    <hyperlink r:id="rId2090" ref="I2863"/>
    <hyperlink r:id="rId2091" ref="I2865"/>
    <hyperlink r:id="rId2092" ref="I2866"/>
    <hyperlink r:id="rId2093" ref="I2867"/>
    <hyperlink r:id="rId2094" ref="I2869"/>
    <hyperlink r:id="rId2095" ref="I2870"/>
    <hyperlink r:id="rId2096" ref="I2871"/>
    <hyperlink r:id="rId2097" ref="I2872"/>
    <hyperlink r:id="rId2098" ref="I2873"/>
    <hyperlink r:id="rId2099" ref="I2874"/>
    <hyperlink r:id="rId2100" ref="I2875"/>
    <hyperlink r:id="rId2101" ref="I2876"/>
    <hyperlink r:id="rId2102" ref="I2877"/>
    <hyperlink r:id="rId2103" ref="I2878"/>
    <hyperlink r:id="rId2104" ref="I2879"/>
    <hyperlink r:id="rId2105" ref="I2882"/>
    <hyperlink r:id="rId2106" ref="I2884"/>
    <hyperlink r:id="rId2107" ref="I2885"/>
    <hyperlink r:id="rId2108" ref="I2886"/>
    <hyperlink r:id="rId2109" ref="I2887"/>
    <hyperlink r:id="rId2110" ref="I2888"/>
    <hyperlink r:id="rId2111" ref="I2889"/>
    <hyperlink r:id="rId2112" ref="I2890"/>
    <hyperlink r:id="rId2113" ref="I2891"/>
    <hyperlink r:id="rId2114" ref="I2892"/>
    <hyperlink r:id="rId2115" ref="I2893"/>
    <hyperlink r:id="rId2116" ref="I2895"/>
    <hyperlink r:id="rId2117" ref="I2896"/>
    <hyperlink r:id="rId2118" ref="I2897"/>
    <hyperlink r:id="rId2119" ref="I2898"/>
    <hyperlink r:id="rId2120" ref="I2900"/>
    <hyperlink r:id="rId2121" ref="I2901"/>
    <hyperlink r:id="rId2122" ref="I2903"/>
    <hyperlink r:id="rId2123" ref="I2904"/>
    <hyperlink r:id="rId2124" ref="I2905"/>
    <hyperlink r:id="rId2125" ref="I2906"/>
    <hyperlink r:id="rId2126" ref="I2907"/>
    <hyperlink r:id="rId2127" ref="I2908"/>
    <hyperlink r:id="rId2128" ref="I2909"/>
    <hyperlink r:id="rId2129" ref="I2910"/>
    <hyperlink r:id="rId2130" ref="I2911"/>
    <hyperlink r:id="rId2131" ref="I2912"/>
    <hyperlink r:id="rId2132" ref="I2913"/>
    <hyperlink r:id="rId2133" ref="I2914"/>
    <hyperlink r:id="rId2134" ref="I2916"/>
    <hyperlink r:id="rId2135" ref="I2918"/>
    <hyperlink r:id="rId2136" ref="I2919"/>
    <hyperlink r:id="rId2137" ref="I2920"/>
    <hyperlink r:id="rId2138" ref="I2921"/>
    <hyperlink r:id="rId2139" ref="I2923"/>
    <hyperlink r:id="rId2140" ref="I2924"/>
    <hyperlink r:id="rId2141" ref="I2925"/>
    <hyperlink r:id="rId2142" ref="I2926"/>
    <hyperlink r:id="rId2143" ref="I2927"/>
    <hyperlink r:id="rId2144" ref="I2928"/>
    <hyperlink r:id="rId2145" ref="I2929"/>
    <hyperlink r:id="rId2146" ref="I2930"/>
    <hyperlink r:id="rId2147" ref="I2931"/>
    <hyperlink r:id="rId2148" ref="I2932"/>
    <hyperlink r:id="rId2149" ref="I2933"/>
    <hyperlink r:id="rId2150" ref="I2934"/>
    <hyperlink r:id="rId2151" ref="I2936"/>
    <hyperlink r:id="rId2152" ref="I2937"/>
    <hyperlink r:id="rId2153" ref="I2938"/>
    <hyperlink r:id="rId2154" ref="I2939"/>
    <hyperlink r:id="rId2155" ref="I2940"/>
    <hyperlink r:id="rId2156" ref="I2941"/>
    <hyperlink r:id="rId2157" ref="I2942"/>
    <hyperlink r:id="rId2158" ref="I2943"/>
    <hyperlink r:id="rId2159" ref="I2944"/>
    <hyperlink r:id="rId2160" ref="I2945"/>
    <hyperlink r:id="rId2161" ref="I2946"/>
    <hyperlink r:id="rId2162" ref="I2947"/>
    <hyperlink r:id="rId2163" ref="I2949"/>
    <hyperlink r:id="rId2164" ref="I2951"/>
    <hyperlink r:id="rId2165" ref="I2953"/>
    <hyperlink r:id="rId2166" ref="I2954"/>
    <hyperlink r:id="rId2167" ref="I2955"/>
    <hyperlink r:id="rId2168" ref="I2956"/>
    <hyperlink r:id="rId2169" ref="I2957"/>
    <hyperlink r:id="rId2170" ref="I2958"/>
    <hyperlink r:id="rId2171" ref="I2959"/>
    <hyperlink r:id="rId2172" ref="I2960"/>
    <hyperlink r:id="rId2173" ref="I2961"/>
    <hyperlink r:id="rId2174" ref="I2963"/>
    <hyperlink r:id="rId2175" ref="I2964"/>
    <hyperlink r:id="rId2176" ref="I2967"/>
    <hyperlink r:id="rId2177" ref="I2971"/>
    <hyperlink r:id="rId2178" ref="I2975"/>
    <hyperlink r:id="rId2179" ref="I2976"/>
    <hyperlink r:id="rId2180" ref="I2977"/>
    <hyperlink r:id="rId2181" ref="I2979"/>
    <hyperlink r:id="rId2182" ref="I2981"/>
    <hyperlink r:id="rId2183" ref="I2982"/>
    <hyperlink r:id="rId2184" ref="I2983"/>
    <hyperlink r:id="rId2185" ref="I2985"/>
    <hyperlink r:id="rId2186" ref="I2986"/>
    <hyperlink r:id="rId2187" ref="I2987"/>
    <hyperlink r:id="rId2188" ref="I2988"/>
    <hyperlink r:id="rId2189" ref="I2989"/>
    <hyperlink r:id="rId2190" ref="I2990"/>
    <hyperlink r:id="rId2191" ref="I2991"/>
    <hyperlink r:id="rId2192" ref="I2992"/>
    <hyperlink r:id="rId2193" ref="I2993"/>
    <hyperlink r:id="rId2194" ref="I2994"/>
    <hyperlink r:id="rId2195" ref="I2995"/>
    <hyperlink r:id="rId2196" ref="I2996"/>
    <hyperlink r:id="rId2197" ref="I2999"/>
    <hyperlink r:id="rId2198" ref="I3000"/>
    <hyperlink r:id="rId2199" ref="I3001"/>
    <hyperlink r:id="rId2200" ref="I3002"/>
    <hyperlink r:id="rId2201" ref="I3003"/>
    <hyperlink r:id="rId2202" ref="I3004"/>
    <hyperlink r:id="rId2203" ref="I3005"/>
    <hyperlink r:id="rId2204" ref="I3006"/>
    <hyperlink r:id="rId2205" ref="I3007"/>
    <hyperlink r:id="rId2206" ref="I3009"/>
    <hyperlink r:id="rId2207" ref="I3010"/>
    <hyperlink r:id="rId2208" ref="I3011"/>
    <hyperlink r:id="rId2209" ref="I3012"/>
    <hyperlink r:id="rId2210" ref="I3013"/>
    <hyperlink r:id="rId2211" ref="I3014"/>
    <hyperlink r:id="rId2212" ref="I3015"/>
    <hyperlink r:id="rId2213" ref="I3016"/>
    <hyperlink r:id="rId2214" ref="I3018"/>
    <hyperlink r:id="rId2215" ref="I3020"/>
    <hyperlink r:id="rId2216" ref="I3021"/>
    <hyperlink r:id="rId2217" ref="I3022"/>
    <hyperlink r:id="rId2218" ref="I3023"/>
    <hyperlink r:id="rId2219" ref="I3025"/>
    <hyperlink r:id="rId2220" ref="I3026"/>
    <hyperlink r:id="rId2221" ref="I3028"/>
    <hyperlink r:id="rId2222" ref="I3029"/>
    <hyperlink r:id="rId2223" ref="I3030"/>
    <hyperlink r:id="rId2224" ref="I3031"/>
    <hyperlink r:id="rId2225" ref="I3032"/>
    <hyperlink r:id="rId2226" ref="I3034"/>
    <hyperlink r:id="rId2227" ref="I3036"/>
    <hyperlink r:id="rId2228" ref="I3038"/>
    <hyperlink r:id="rId2229" ref="I3039"/>
    <hyperlink r:id="rId2230" ref="I3040"/>
    <hyperlink r:id="rId2231" ref="I3041"/>
    <hyperlink r:id="rId2232" ref="I3043"/>
    <hyperlink r:id="rId2233" ref="I3044"/>
    <hyperlink r:id="rId2234" ref="I3048"/>
    <hyperlink r:id="rId2235" ref="I3050"/>
    <hyperlink r:id="rId2236" ref="I3051"/>
    <hyperlink r:id="rId2237" ref="I3053"/>
    <hyperlink r:id="rId2238" ref="I3054"/>
    <hyperlink r:id="rId2239" ref="I3055"/>
    <hyperlink r:id="rId2240" ref="I3056"/>
    <hyperlink r:id="rId2241" ref="I3057"/>
    <hyperlink r:id="rId2242" ref="I3058"/>
    <hyperlink r:id="rId2243" ref="I3059"/>
    <hyperlink r:id="rId2244" ref="I3060"/>
    <hyperlink r:id="rId2245" ref="I3061"/>
    <hyperlink r:id="rId2246" ref="I3062"/>
    <hyperlink r:id="rId2247" ref="I3063"/>
    <hyperlink r:id="rId2248" ref="I3064"/>
    <hyperlink r:id="rId2249" ref="I3066"/>
    <hyperlink r:id="rId2250" ref="I3068"/>
    <hyperlink r:id="rId2251" ref="I3069"/>
    <hyperlink r:id="rId2252" ref="I3070"/>
    <hyperlink r:id="rId2253" ref="I3074"/>
    <hyperlink r:id="rId2254" ref="I3075"/>
    <hyperlink r:id="rId2255" ref="I3076"/>
    <hyperlink r:id="rId2256" ref="I3077"/>
    <hyperlink r:id="rId2257" ref="I3078"/>
    <hyperlink r:id="rId2258" ref="I3080"/>
    <hyperlink r:id="rId2259" ref="I3081"/>
    <hyperlink r:id="rId2260" ref="I3082"/>
    <hyperlink r:id="rId2261" ref="I3083"/>
    <hyperlink r:id="rId2262" ref="I3084"/>
    <hyperlink r:id="rId2263" ref="I3085"/>
    <hyperlink r:id="rId2264" ref="I3088"/>
    <hyperlink r:id="rId2265" ref="I3090"/>
    <hyperlink r:id="rId2266" ref="I3092"/>
    <hyperlink r:id="rId2267" ref="I3093"/>
    <hyperlink r:id="rId2268" ref="I3094"/>
    <hyperlink r:id="rId2269" ref="I3095"/>
    <hyperlink r:id="rId2270" ref="I3096"/>
    <hyperlink r:id="rId2271" ref="I3100"/>
    <hyperlink r:id="rId2272" ref="I3101"/>
    <hyperlink r:id="rId2273" ref="I3103"/>
    <hyperlink r:id="rId2274" ref="I3105"/>
    <hyperlink r:id="rId2275" ref="I3106"/>
    <hyperlink r:id="rId2276" ref="I3107"/>
    <hyperlink r:id="rId2277" ref="I3108"/>
    <hyperlink r:id="rId2278" ref="I3109"/>
    <hyperlink r:id="rId2279" ref="I3110"/>
    <hyperlink r:id="rId2280" ref="I3111"/>
    <hyperlink r:id="rId2281" ref="I3112"/>
    <hyperlink r:id="rId2282" ref="I3115"/>
    <hyperlink r:id="rId2283" ref="I3117"/>
    <hyperlink r:id="rId2284" ref="H3118"/>
    <hyperlink r:id="rId2285" ref="I3118"/>
    <hyperlink r:id="rId2286" ref="I3120"/>
    <hyperlink r:id="rId2287" ref="I3121"/>
    <hyperlink r:id="rId2288" ref="I3123"/>
    <hyperlink r:id="rId2289" ref="I3124"/>
    <hyperlink r:id="rId2290" ref="I3125"/>
    <hyperlink r:id="rId2291" ref="I3127"/>
    <hyperlink r:id="rId2292" ref="I3130"/>
    <hyperlink r:id="rId2293" ref="I3132"/>
    <hyperlink r:id="rId2294" ref="I3134"/>
    <hyperlink r:id="rId2295" ref="I3135"/>
    <hyperlink r:id="rId2296" ref="I3136"/>
    <hyperlink r:id="rId2297" ref="I3139"/>
    <hyperlink r:id="rId2298" ref="I3140"/>
    <hyperlink r:id="rId2299" ref="I3141"/>
    <hyperlink r:id="rId2300" ref="I3142"/>
    <hyperlink r:id="rId2301" ref="I3144"/>
    <hyperlink r:id="rId2302" ref="I3147"/>
    <hyperlink r:id="rId2303" ref="I3148"/>
    <hyperlink r:id="rId2304" ref="I3150"/>
    <hyperlink r:id="rId2305" ref="I3151"/>
    <hyperlink r:id="rId2306" ref="I3154"/>
    <hyperlink r:id="rId2307" ref="I3155"/>
    <hyperlink r:id="rId2308" ref="I3156"/>
    <hyperlink r:id="rId2309" ref="I3157"/>
    <hyperlink r:id="rId2310" ref="I3158"/>
    <hyperlink r:id="rId2311" ref="I3159"/>
    <hyperlink r:id="rId2312" ref="I3160"/>
    <hyperlink r:id="rId2313" ref="I3161"/>
    <hyperlink r:id="rId2314" ref="I3162"/>
    <hyperlink r:id="rId2315" ref="I3163"/>
    <hyperlink r:id="rId2316" ref="I3164"/>
    <hyperlink r:id="rId2317" ref="I3166"/>
    <hyperlink r:id="rId2318" ref="I3168"/>
    <hyperlink r:id="rId2319" ref="I3169"/>
    <hyperlink r:id="rId2320" ref="I3170"/>
    <hyperlink r:id="rId2321" ref="I3171"/>
    <hyperlink r:id="rId2322" ref="I3172"/>
    <hyperlink r:id="rId2323" ref="I3174"/>
    <hyperlink r:id="rId2324" ref="I3175"/>
    <hyperlink r:id="rId2325" ref="I3176"/>
    <hyperlink r:id="rId2326" ref="I3177"/>
    <hyperlink r:id="rId2327" ref="I3178"/>
    <hyperlink r:id="rId2328" ref="I3179"/>
    <hyperlink r:id="rId2329" ref="I3180"/>
    <hyperlink r:id="rId2330" ref="I3181"/>
    <hyperlink r:id="rId2331" ref="I3183"/>
    <hyperlink r:id="rId2332" ref="I3185"/>
    <hyperlink r:id="rId2333" ref="I3186"/>
    <hyperlink r:id="rId2334" ref="I3187"/>
    <hyperlink r:id="rId2335" ref="I3188"/>
    <hyperlink r:id="rId2336" ref="I3189"/>
    <hyperlink r:id="rId2337" ref="I3190"/>
    <hyperlink r:id="rId2338" ref="I3191"/>
    <hyperlink r:id="rId2339" ref="I3192"/>
    <hyperlink r:id="rId2340" ref="I3193"/>
    <hyperlink r:id="rId2341" ref="I3194"/>
    <hyperlink r:id="rId2342" ref="I3195"/>
    <hyperlink r:id="rId2343" ref="I3196"/>
    <hyperlink r:id="rId2344" ref="I3197"/>
    <hyperlink r:id="rId2345" ref="I3198"/>
    <hyperlink r:id="rId2346" ref="I3201"/>
    <hyperlink r:id="rId2347" ref="I3202"/>
    <hyperlink r:id="rId2348" ref="I3203"/>
    <hyperlink r:id="rId2349" ref="I3204"/>
    <hyperlink r:id="rId2350" ref="I3207"/>
    <hyperlink r:id="rId2351" ref="I3208"/>
    <hyperlink r:id="rId2352" ref="I3209"/>
    <hyperlink r:id="rId2353" ref="I3210"/>
    <hyperlink r:id="rId2354" ref="I3211"/>
    <hyperlink r:id="rId2355" ref="I3212"/>
    <hyperlink r:id="rId2356" ref="I3213"/>
    <hyperlink r:id="rId2357" ref="I3215"/>
    <hyperlink r:id="rId2358" ref="I3217"/>
    <hyperlink r:id="rId2359" ref="I3218"/>
    <hyperlink r:id="rId2360" ref="I3219"/>
    <hyperlink r:id="rId2361" ref="I3221"/>
    <hyperlink r:id="rId2362" ref="I3222"/>
    <hyperlink r:id="rId2363" ref="I3225"/>
    <hyperlink r:id="rId2364" ref="I3226"/>
    <hyperlink r:id="rId2365" ref="I3227"/>
    <hyperlink r:id="rId2366" ref="I3228"/>
    <hyperlink r:id="rId2367" ref="I3229"/>
    <hyperlink r:id="rId2368" ref="I3230"/>
    <hyperlink r:id="rId2369" ref="I3232"/>
    <hyperlink r:id="rId2370" ref="I3234"/>
    <hyperlink r:id="rId2371" ref="I3235"/>
    <hyperlink r:id="rId2372" ref="I3237"/>
    <hyperlink r:id="rId2373" ref="I3239"/>
    <hyperlink r:id="rId2374" ref="I3240"/>
    <hyperlink r:id="rId2375" ref="I3242"/>
    <hyperlink r:id="rId2376" ref="I3243"/>
    <hyperlink r:id="rId2377" ref="I3245"/>
    <hyperlink r:id="rId2378" ref="I3247"/>
    <hyperlink r:id="rId2379" ref="I3248"/>
    <hyperlink r:id="rId2380" ref="I3249"/>
    <hyperlink r:id="rId2381" ref="I3251"/>
    <hyperlink r:id="rId2382" ref="I3252"/>
    <hyperlink r:id="rId2383" ref="I3253"/>
    <hyperlink r:id="rId2384" ref="I3254"/>
    <hyperlink r:id="rId2385" ref="I3256"/>
    <hyperlink r:id="rId2386" ref="I3257"/>
    <hyperlink r:id="rId2387" ref="I3258"/>
    <hyperlink r:id="rId2388" ref="I3259"/>
    <hyperlink r:id="rId2389" ref="I3260"/>
    <hyperlink r:id="rId2390" ref="I3261"/>
    <hyperlink r:id="rId2391" ref="I3263"/>
    <hyperlink r:id="rId2392" ref="I3265"/>
    <hyperlink r:id="rId2393" ref="I3267"/>
    <hyperlink r:id="rId2394" ref="I3268"/>
    <hyperlink r:id="rId2395" ref="I3269"/>
    <hyperlink r:id="rId2396" ref="I3270"/>
    <hyperlink r:id="rId2397" ref="I3272"/>
    <hyperlink r:id="rId2398" ref="I3273"/>
    <hyperlink r:id="rId2399" ref="I3274"/>
    <hyperlink r:id="rId2400" ref="I3275"/>
    <hyperlink r:id="rId2401" ref="I3276"/>
    <hyperlink r:id="rId2402" ref="I3277"/>
    <hyperlink r:id="rId2403" ref="I3280"/>
    <hyperlink r:id="rId2404" ref="I3281"/>
    <hyperlink r:id="rId2405" ref="I3282"/>
    <hyperlink r:id="rId2406" ref="I3285"/>
    <hyperlink r:id="rId2407" ref="I3286"/>
    <hyperlink r:id="rId2408" ref="I3287"/>
    <hyperlink r:id="rId2409" ref="I3288"/>
    <hyperlink r:id="rId2410" ref="I3290"/>
    <hyperlink r:id="rId2411" ref="I3291"/>
    <hyperlink r:id="rId2412" ref="I3292"/>
    <hyperlink r:id="rId2413" ref="I3295"/>
    <hyperlink r:id="rId2414" ref="I3296"/>
    <hyperlink r:id="rId2415" ref="I3297"/>
    <hyperlink r:id="rId2416" ref="I3298"/>
    <hyperlink r:id="rId2417" ref="I3301"/>
    <hyperlink r:id="rId2418" ref="I3302"/>
    <hyperlink r:id="rId2419" ref="I3303"/>
    <hyperlink r:id="rId2420" ref="I3304"/>
    <hyperlink r:id="rId2421" ref="I3306"/>
    <hyperlink r:id="rId2422" ref="I3308"/>
    <hyperlink r:id="rId2423" ref="I3309"/>
    <hyperlink r:id="rId2424" ref="I3312"/>
    <hyperlink r:id="rId2425" ref="I3314"/>
    <hyperlink r:id="rId2426" ref="I3315"/>
    <hyperlink r:id="rId2427" ref="I3316"/>
    <hyperlink r:id="rId2428" ref="I3317"/>
    <hyperlink r:id="rId2429" ref="I3318"/>
    <hyperlink r:id="rId2430" ref="I3319"/>
    <hyperlink r:id="rId2431" ref="I3321"/>
    <hyperlink r:id="rId2432" ref="I3324"/>
    <hyperlink r:id="rId2433" ref="I3325"/>
    <hyperlink r:id="rId2434" ref="I3326"/>
    <hyperlink r:id="rId2435" ref="I3329"/>
    <hyperlink r:id="rId2436" ref="I3330"/>
    <hyperlink r:id="rId2437" ref="I3331"/>
    <hyperlink r:id="rId2438" ref="I3332"/>
    <hyperlink r:id="rId2439" ref="I3333"/>
    <hyperlink r:id="rId2440" ref="I3335"/>
    <hyperlink r:id="rId2441" ref="I3336"/>
    <hyperlink r:id="rId2442" ref="I3337"/>
    <hyperlink r:id="rId2443" ref="I3338"/>
    <hyperlink r:id="rId2444" ref="I3339"/>
    <hyperlink r:id="rId2445" ref="I3340"/>
    <hyperlink r:id="rId2446" ref="I3342"/>
    <hyperlink r:id="rId2447" ref="I3343"/>
    <hyperlink r:id="rId2448" ref="I3344"/>
    <hyperlink r:id="rId2449" ref="I3345"/>
    <hyperlink r:id="rId2450" ref="I3347"/>
    <hyperlink r:id="rId2451" ref="I3348"/>
    <hyperlink r:id="rId2452" ref="I3349"/>
    <hyperlink r:id="rId2453" ref="I3351"/>
    <hyperlink r:id="rId2454" ref="I3352"/>
    <hyperlink r:id="rId2455" ref="I3353"/>
    <hyperlink r:id="rId2456" ref="I3354"/>
    <hyperlink r:id="rId2457" ref="I3356"/>
    <hyperlink r:id="rId2458" ref="I3358"/>
    <hyperlink r:id="rId2459" ref="I3360"/>
    <hyperlink r:id="rId2460" ref="I3361"/>
    <hyperlink r:id="rId2461" ref="I3362"/>
    <hyperlink r:id="rId2462" ref="I3363"/>
    <hyperlink r:id="rId2463" ref="I3364"/>
    <hyperlink r:id="rId2464" ref="I3365"/>
    <hyperlink r:id="rId2465" ref="I3366"/>
    <hyperlink r:id="rId2466" ref="I3367"/>
    <hyperlink r:id="rId2467" ref="I3369"/>
    <hyperlink r:id="rId2468" ref="I3370"/>
    <hyperlink r:id="rId2469" ref="I3372"/>
    <hyperlink r:id="rId2470" ref="I3373"/>
    <hyperlink r:id="rId2471" ref="I3374"/>
    <hyperlink r:id="rId2472" ref="I3375"/>
    <hyperlink r:id="rId2473" ref="I3377"/>
    <hyperlink r:id="rId2474" ref="I3378"/>
    <hyperlink r:id="rId2475" ref="I3379"/>
    <hyperlink r:id="rId2476" ref="I3380"/>
    <hyperlink r:id="rId2477" ref="I3381"/>
    <hyperlink r:id="rId2478" ref="I3382"/>
    <hyperlink r:id="rId2479" ref="I3383"/>
    <hyperlink r:id="rId2480" ref="I3384"/>
    <hyperlink r:id="rId2481" ref="I3385"/>
    <hyperlink r:id="rId2482" ref="I3386"/>
    <hyperlink r:id="rId2483" ref="I3390"/>
    <hyperlink r:id="rId2484" ref="I3391"/>
    <hyperlink r:id="rId2485" ref="I3392"/>
    <hyperlink r:id="rId2486" ref="I3397"/>
    <hyperlink r:id="rId2487" ref="I3398"/>
    <hyperlink r:id="rId2488" ref="I3400"/>
    <hyperlink r:id="rId2489" ref="I3401"/>
    <hyperlink r:id="rId2490" ref="I3402"/>
    <hyperlink r:id="rId2491" ref="I3403"/>
    <hyperlink r:id="rId2492" ref="I3405"/>
    <hyperlink r:id="rId2493" ref="I3406"/>
    <hyperlink r:id="rId2494" ref="I3407"/>
    <hyperlink r:id="rId2495" ref="I3408"/>
    <hyperlink r:id="rId2496" ref="I3410"/>
    <hyperlink r:id="rId2497" ref="I3411"/>
    <hyperlink r:id="rId2498" ref="I3412"/>
    <hyperlink r:id="rId2499" ref="I3413"/>
    <hyperlink r:id="rId2500" ref="I3415"/>
    <hyperlink r:id="rId2501" ref="I3416"/>
    <hyperlink r:id="rId2502" ref="I3417"/>
    <hyperlink r:id="rId2503" ref="I3418"/>
    <hyperlink r:id="rId2504" ref="I3419"/>
    <hyperlink r:id="rId2505" ref="I3420"/>
    <hyperlink r:id="rId2506" ref="I3424"/>
    <hyperlink r:id="rId2507" ref="I3425"/>
    <hyperlink r:id="rId2508" ref="I3426"/>
    <hyperlink r:id="rId2509" ref="I3428"/>
    <hyperlink r:id="rId2510" ref="I3429"/>
    <hyperlink r:id="rId2511" ref="I3430"/>
    <hyperlink r:id="rId2512" ref="I3431"/>
    <hyperlink r:id="rId2513" ref="I3432"/>
    <hyperlink r:id="rId2514" ref="I3433"/>
    <hyperlink r:id="rId2515" ref="I3434"/>
    <hyperlink r:id="rId2516" ref="I3435"/>
    <hyperlink r:id="rId2517" ref="I3438"/>
    <hyperlink r:id="rId2518" ref="I3439"/>
    <hyperlink r:id="rId2519" ref="I3440"/>
    <hyperlink r:id="rId2520" ref="I3442"/>
    <hyperlink r:id="rId2521" ref="I3443"/>
    <hyperlink r:id="rId2522" ref="I3444"/>
    <hyperlink r:id="rId2523" ref="I3445"/>
    <hyperlink r:id="rId2524" ref="I3446"/>
    <hyperlink r:id="rId2525" ref="I3447"/>
    <hyperlink r:id="rId2526" ref="I3450"/>
    <hyperlink r:id="rId2527" ref="I3452"/>
    <hyperlink r:id="rId2528" ref="I3453"/>
    <hyperlink r:id="rId2529" ref="I3454"/>
    <hyperlink r:id="rId2530" ref="I3455"/>
    <hyperlink r:id="rId2531" ref="I3456"/>
    <hyperlink r:id="rId2532" ref="I3457"/>
    <hyperlink r:id="rId2533" ref="I3458"/>
    <hyperlink r:id="rId2534" ref="I3459"/>
    <hyperlink r:id="rId2535" ref="I3460"/>
    <hyperlink r:id="rId2536" ref="I3461"/>
    <hyperlink r:id="rId2537" ref="I3462"/>
    <hyperlink r:id="rId2538" ref="I3464"/>
    <hyperlink r:id="rId2539" ref="I3465"/>
    <hyperlink r:id="rId2540" ref="I3466"/>
    <hyperlink r:id="rId2541" ref="I3467"/>
    <hyperlink r:id="rId2542" ref="I3468"/>
    <hyperlink r:id="rId2543" ref="I3469"/>
    <hyperlink r:id="rId2544" ref="I3471"/>
    <hyperlink r:id="rId2545" ref="I3472"/>
    <hyperlink r:id="rId2546" ref="I3474"/>
    <hyperlink r:id="rId2547" ref="I3475"/>
    <hyperlink r:id="rId2548" ref="I3476"/>
    <hyperlink r:id="rId2549" ref="I3477"/>
    <hyperlink r:id="rId2550" ref="I3478"/>
    <hyperlink r:id="rId2551" ref="I3480"/>
    <hyperlink r:id="rId2552" ref="I3481"/>
    <hyperlink r:id="rId2553" ref="I3482"/>
    <hyperlink r:id="rId2554" ref="I3483"/>
    <hyperlink r:id="rId2555" ref="I3484"/>
    <hyperlink r:id="rId2556" ref="I3485"/>
    <hyperlink r:id="rId2557" ref="I3486"/>
    <hyperlink r:id="rId2558" ref="I3487"/>
    <hyperlink r:id="rId2559" ref="I3488"/>
    <hyperlink r:id="rId2560" ref="I3489"/>
    <hyperlink r:id="rId2561" ref="I3490"/>
    <hyperlink r:id="rId2562" ref="I3491"/>
    <hyperlink r:id="rId2563" ref="I3494"/>
    <hyperlink r:id="rId2564" ref="I3495"/>
    <hyperlink r:id="rId2565" ref="I3496"/>
    <hyperlink r:id="rId2566" ref="I3497"/>
    <hyperlink r:id="rId2567" ref="I3498"/>
    <hyperlink r:id="rId2568" ref="I3501"/>
    <hyperlink r:id="rId2569" ref="I3502"/>
    <hyperlink r:id="rId2570" ref="I3503"/>
    <hyperlink r:id="rId2571" ref="I3504"/>
    <hyperlink r:id="rId2572" ref="I3505"/>
    <hyperlink r:id="rId2573" ref="I3506"/>
    <hyperlink r:id="rId2574" ref="I3508"/>
    <hyperlink r:id="rId2575" ref="I3509"/>
    <hyperlink r:id="rId2576" ref="I3510"/>
    <hyperlink r:id="rId2577" ref="I3512"/>
    <hyperlink r:id="rId2578" ref="I3513"/>
    <hyperlink r:id="rId2579" ref="I3514"/>
    <hyperlink r:id="rId2580" ref="I3515"/>
    <hyperlink r:id="rId2581" ref="I3516"/>
    <hyperlink r:id="rId2582" ref="I3517"/>
    <hyperlink r:id="rId2583" ref="I3518"/>
    <hyperlink r:id="rId2584" ref="I3520"/>
    <hyperlink r:id="rId2585" ref="I3521"/>
    <hyperlink r:id="rId2586" ref="I3522"/>
    <hyperlink r:id="rId2587" ref="I3523"/>
    <hyperlink r:id="rId2588" ref="I3524"/>
    <hyperlink r:id="rId2589" ref="I3525"/>
    <hyperlink r:id="rId2590" ref="I3527"/>
    <hyperlink r:id="rId2591" ref="I3528"/>
    <hyperlink r:id="rId2592" ref="I3529"/>
    <hyperlink r:id="rId2593" ref="I3532"/>
    <hyperlink r:id="rId2594" ref="I3533"/>
    <hyperlink r:id="rId2595" ref="I3536"/>
    <hyperlink r:id="rId2596" ref="I3537"/>
    <hyperlink r:id="rId2597" ref="I3538"/>
    <hyperlink r:id="rId2598" ref="I3539"/>
    <hyperlink r:id="rId2599" ref="I3540"/>
    <hyperlink r:id="rId2600" ref="I3542"/>
    <hyperlink r:id="rId2601" ref="I3543"/>
    <hyperlink r:id="rId2602" ref="I3544"/>
    <hyperlink r:id="rId2603" ref="I3547"/>
    <hyperlink r:id="rId2604" ref="I3548"/>
    <hyperlink r:id="rId2605" ref="I3549"/>
    <hyperlink r:id="rId2606" ref="I3550"/>
    <hyperlink r:id="rId2607" ref="I3551"/>
    <hyperlink r:id="rId2608" ref="I3552"/>
    <hyperlink r:id="rId2609" ref="I3553"/>
    <hyperlink r:id="rId2610" ref="I3554"/>
    <hyperlink r:id="rId2611" ref="I3558"/>
    <hyperlink r:id="rId2612" ref="I3559"/>
    <hyperlink r:id="rId2613" ref="I3560"/>
    <hyperlink r:id="rId2614" ref="I3561"/>
    <hyperlink r:id="rId2615" ref="I3562"/>
    <hyperlink r:id="rId2616" ref="I3563"/>
    <hyperlink r:id="rId2617" ref="I3564"/>
    <hyperlink r:id="rId2618" ref="I3566"/>
    <hyperlink r:id="rId2619" ref="I3568"/>
    <hyperlink r:id="rId2620" ref="I3569"/>
    <hyperlink r:id="rId2621" ref="I3570"/>
    <hyperlink r:id="rId2622" ref="I3571"/>
    <hyperlink r:id="rId2623" ref="I3572"/>
    <hyperlink r:id="rId2624" ref="I3573"/>
    <hyperlink r:id="rId2625" ref="I3575"/>
    <hyperlink r:id="rId2626" ref="I3576"/>
    <hyperlink r:id="rId2627" ref="I3577"/>
    <hyperlink r:id="rId2628" ref="I3578"/>
    <hyperlink r:id="rId2629" ref="I3579"/>
    <hyperlink r:id="rId2630" ref="I3580"/>
    <hyperlink r:id="rId2631" ref="I3581"/>
    <hyperlink r:id="rId2632" ref="I3582"/>
    <hyperlink r:id="rId2633" ref="I3583"/>
    <hyperlink r:id="rId2634" ref="I3584"/>
    <hyperlink r:id="rId2635" ref="I3585"/>
    <hyperlink r:id="rId2636" ref="I3586"/>
    <hyperlink r:id="rId2637" ref="I3587"/>
    <hyperlink r:id="rId2638" ref="I3589"/>
    <hyperlink r:id="rId2639" ref="I3590"/>
    <hyperlink r:id="rId2640" ref="I3591"/>
    <hyperlink r:id="rId2641" ref="I3593"/>
    <hyperlink r:id="rId2642" ref="I3594"/>
    <hyperlink r:id="rId2643" ref="I3595"/>
    <hyperlink r:id="rId2644" ref="I3596"/>
    <hyperlink r:id="rId2645" ref="I3598"/>
    <hyperlink r:id="rId2646" ref="I3599"/>
    <hyperlink r:id="rId2647" ref="I3601"/>
    <hyperlink r:id="rId2648" ref="I3602"/>
    <hyperlink r:id="rId2649" ref="I3603"/>
    <hyperlink r:id="rId2650" ref="I3604"/>
    <hyperlink r:id="rId2651" ref="I3605"/>
    <hyperlink r:id="rId2652" ref="I3606"/>
    <hyperlink r:id="rId2653" ref="I3607"/>
    <hyperlink r:id="rId2654" ref="I3608"/>
    <hyperlink r:id="rId2655" ref="I3609"/>
    <hyperlink r:id="rId2656" ref="I3610"/>
    <hyperlink r:id="rId2657" ref="I3611"/>
    <hyperlink r:id="rId2658" ref="I3612"/>
    <hyperlink r:id="rId2659" ref="I3613"/>
    <hyperlink r:id="rId2660" ref="I3614"/>
    <hyperlink r:id="rId2661" ref="I3615"/>
    <hyperlink r:id="rId2662" ref="I3616"/>
    <hyperlink r:id="rId2663" ref="I3617"/>
    <hyperlink r:id="rId2664" ref="I3618"/>
    <hyperlink r:id="rId2665" ref="I3620"/>
    <hyperlink r:id="rId2666" ref="I3621"/>
    <hyperlink r:id="rId2667" ref="I3622"/>
    <hyperlink r:id="rId2668" ref="I3623"/>
    <hyperlink r:id="rId2669" ref="I3624"/>
    <hyperlink r:id="rId2670" ref="I3625"/>
    <hyperlink r:id="rId2671" ref="I3626"/>
    <hyperlink r:id="rId2672" ref="I3627"/>
    <hyperlink r:id="rId2673" ref="I3628"/>
    <hyperlink r:id="rId2674" ref="I3629"/>
    <hyperlink r:id="rId2675" ref="I3631"/>
    <hyperlink r:id="rId2676" ref="I3632"/>
    <hyperlink r:id="rId2677" ref="I3633"/>
    <hyperlink r:id="rId2678" ref="I3634"/>
    <hyperlink r:id="rId2679" ref="I3635"/>
    <hyperlink r:id="rId2680" ref="I3636"/>
    <hyperlink r:id="rId2681" ref="I3637"/>
    <hyperlink r:id="rId2682" ref="I3638"/>
    <hyperlink r:id="rId2683" ref="I3639"/>
    <hyperlink r:id="rId2684" ref="I3640"/>
    <hyperlink r:id="rId2685" ref="I3642"/>
    <hyperlink r:id="rId2686" ref="I3643"/>
    <hyperlink r:id="rId2687" ref="I3644"/>
    <hyperlink r:id="rId2688" ref="I3645"/>
    <hyperlink r:id="rId2689" ref="I3646"/>
    <hyperlink r:id="rId2690" ref="I3647"/>
    <hyperlink r:id="rId2691" ref="I3648"/>
    <hyperlink r:id="rId2692" ref="I3649"/>
    <hyperlink r:id="rId2693" ref="I3650"/>
    <hyperlink r:id="rId2694" ref="I3651"/>
    <hyperlink r:id="rId2695" ref="I3652"/>
    <hyperlink r:id="rId2696" ref="I3653"/>
    <hyperlink r:id="rId2697" ref="I3654"/>
    <hyperlink r:id="rId2698" ref="I3655"/>
    <hyperlink r:id="rId2699" ref="I3656"/>
    <hyperlink r:id="rId2700" ref="I3657"/>
    <hyperlink r:id="rId2701" ref="I3658"/>
    <hyperlink r:id="rId2702" ref="I3661"/>
    <hyperlink r:id="rId2703" ref="I3662"/>
    <hyperlink r:id="rId2704" ref="I3663"/>
    <hyperlink r:id="rId2705" ref="I3664"/>
    <hyperlink r:id="rId2706" ref="I3665"/>
    <hyperlink r:id="rId2707" ref="I3667"/>
    <hyperlink r:id="rId2708" ref="I3668"/>
    <hyperlink r:id="rId2709" ref="I3669"/>
    <hyperlink r:id="rId2710" ref="I3671"/>
    <hyperlink r:id="rId2711" ref="I3672"/>
    <hyperlink r:id="rId2712" ref="I3673"/>
    <hyperlink r:id="rId2713" ref="I3674"/>
    <hyperlink r:id="rId2714" ref="I3675"/>
    <hyperlink r:id="rId2715" ref="I3676"/>
    <hyperlink r:id="rId2716" ref="I3677"/>
    <hyperlink r:id="rId2717" ref="I3678"/>
    <hyperlink r:id="rId2718" ref="I3679"/>
    <hyperlink r:id="rId2719" ref="I3681"/>
    <hyperlink r:id="rId2720" ref="I3682"/>
    <hyperlink r:id="rId2721" ref="I3683"/>
    <hyperlink r:id="rId2722" ref="I3684"/>
    <hyperlink r:id="rId2723" ref="I3685"/>
    <hyperlink r:id="rId2724" ref="I3686"/>
    <hyperlink r:id="rId2725" ref="I3687"/>
    <hyperlink r:id="rId2726" ref="I3688"/>
    <hyperlink r:id="rId2727" ref="I3689"/>
    <hyperlink r:id="rId2728" ref="I3690"/>
    <hyperlink r:id="rId2729" ref="I3691"/>
    <hyperlink r:id="rId2730" ref="I3692"/>
    <hyperlink r:id="rId2731" ref="I3694"/>
    <hyperlink r:id="rId2732" ref="I3695"/>
    <hyperlink r:id="rId2733" ref="I3696"/>
    <hyperlink r:id="rId2734" ref="I3697"/>
    <hyperlink r:id="rId2735" ref="I3700"/>
    <hyperlink r:id="rId2736" ref="I3701"/>
    <hyperlink r:id="rId2737" ref="I3702"/>
    <hyperlink r:id="rId2738" ref="I3703"/>
    <hyperlink r:id="rId2739" ref="I3704"/>
    <hyperlink r:id="rId2740" ref="I3710"/>
    <hyperlink r:id="rId2741" ref="I3711"/>
    <hyperlink r:id="rId2742" ref="I3713"/>
    <hyperlink r:id="rId2743" ref="I3715"/>
    <hyperlink r:id="rId2744" ref="I3716"/>
    <hyperlink r:id="rId2745" ref="I3717"/>
    <hyperlink r:id="rId2746" ref="I3718"/>
    <hyperlink r:id="rId2747" ref="I3719"/>
    <hyperlink r:id="rId2748" ref="I3720"/>
    <hyperlink r:id="rId2749" ref="I3721"/>
    <hyperlink r:id="rId2750" ref="I3722"/>
    <hyperlink r:id="rId2751" ref="I3723"/>
    <hyperlink r:id="rId2752" ref="I3724"/>
    <hyperlink r:id="rId2753" ref="I3725"/>
    <hyperlink r:id="rId2754" ref="I3726"/>
    <hyperlink r:id="rId2755" ref="I3727"/>
    <hyperlink r:id="rId2756" ref="I3729"/>
    <hyperlink r:id="rId2757" ref="I3730"/>
    <hyperlink r:id="rId2758" ref="I3732"/>
    <hyperlink r:id="rId2759" ref="I3733"/>
    <hyperlink r:id="rId2760" ref="I3734"/>
    <hyperlink r:id="rId2761" ref="I3735"/>
    <hyperlink r:id="rId2762" ref="I3736"/>
    <hyperlink r:id="rId2763" ref="I3737"/>
    <hyperlink r:id="rId2764" ref="I3738"/>
    <hyperlink r:id="rId2765" ref="I3739"/>
    <hyperlink r:id="rId2766" ref="I3740"/>
    <hyperlink r:id="rId2767" ref="I3741"/>
    <hyperlink r:id="rId2768" ref="I3742"/>
    <hyperlink r:id="rId2769" ref="I3743"/>
    <hyperlink r:id="rId2770" ref="I3744"/>
    <hyperlink r:id="rId2771" ref="I3745"/>
    <hyperlink r:id="rId2772" ref="I3747"/>
    <hyperlink r:id="rId2773" ref="I3748"/>
    <hyperlink r:id="rId2774" ref="I3751"/>
    <hyperlink r:id="rId2775" ref="I3752"/>
    <hyperlink r:id="rId2776" ref="I3753"/>
    <hyperlink r:id="rId2777" ref="I3756"/>
    <hyperlink r:id="rId2778" ref="I3757"/>
    <hyperlink r:id="rId2779" ref="I3760"/>
    <hyperlink r:id="rId2780" ref="I3762"/>
    <hyperlink r:id="rId2781" ref="I3765"/>
    <hyperlink r:id="rId2782" ref="I3766"/>
    <hyperlink r:id="rId2783" ref="I3767"/>
    <hyperlink r:id="rId2784" ref="I3768"/>
    <hyperlink r:id="rId2785" ref="I3769"/>
    <hyperlink r:id="rId2786" ref="I3770"/>
    <hyperlink r:id="rId2787" ref="I3772"/>
    <hyperlink r:id="rId2788" ref="I3773"/>
    <hyperlink r:id="rId2789" ref="I3777"/>
    <hyperlink r:id="rId2790" ref="I3778"/>
    <hyperlink r:id="rId2791" ref="I3779"/>
    <hyperlink r:id="rId2792" ref="I3780"/>
    <hyperlink r:id="rId2793" ref="I3781"/>
    <hyperlink r:id="rId2794" ref="I3782"/>
    <hyperlink r:id="rId2795" ref="I3783"/>
    <hyperlink r:id="rId2796" ref="I3784"/>
    <hyperlink r:id="rId2797" ref="I3785"/>
    <hyperlink r:id="rId2798" ref="I3788"/>
    <hyperlink r:id="rId2799" ref="I3791"/>
    <hyperlink r:id="rId2800" ref="I3792"/>
    <hyperlink r:id="rId2801" ref="I3793"/>
    <hyperlink r:id="rId2802" ref="I3794"/>
    <hyperlink r:id="rId2803" ref="I3795"/>
    <hyperlink r:id="rId2804" ref="I3796"/>
    <hyperlink r:id="rId2805" ref="I3797"/>
    <hyperlink r:id="rId2806" ref="I3798"/>
    <hyperlink r:id="rId2807" ref="I3799"/>
    <hyperlink r:id="rId2808" ref="I3800"/>
    <hyperlink r:id="rId2809" ref="I3801"/>
    <hyperlink r:id="rId2810" ref="I3803"/>
    <hyperlink r:id="rId2811" ref="I3804"/>
    <hyperlink r:id="rId2812" ref="I3805"/>
    <hyperlink r:id="rId2813" ref="I3806"/>
    <hyperlink r:id="rId2814" ref="I3807"/>
    <hyperlink r:id="rId2815" ref="I3808"/>
    <hyperlink r:id="rId2816" ref="I3809"/>
    <hyperlink r:id="rId2817" ref="I3810"/>
    <hyperlink r:id="rId2818" ref="I3811"/>
    <hyperlink r:id="rId2819" ref="I3812"/>
    <hyperlink r:id="rId2820" ref="I3813"/>
    <hyperlink r:id="rId2821" ref="I3814"/>
    <hyperlink r:id="rId2822" ref="I3815"/>
    <hyperlink r:id="rId2823" ref="I3816"/>
    <hyperlink r:id="rId2824" ref="I3817"/>
    <hyperlink r:id="rId2825" ref="I3818"/>
    <hyperlink r:id="rId2826" ref="I3819"/>
    <hyperlink r:id="rId2827" ref="I3820"/>
    <hyperlink r:id="rId2828" ref="I3821"/>
    <hyperlink r:id="rId2829" ref="I3824"/>
    <hyperlink r:id="rId2830" ref="I3825"/>
    <hyperlink r:id="rId2831" ref="I3826"/>
    <hyperlink r:id="rId2832" ref="I3827"/>
    <hyperlink r:id="rId2833" ref="I3829"/>
    <hyperlink r:id="rId2834" ref="I3830"/>
    <hyperlink r:id="rId2835" ref="I3831"/>
    <hyperlink r:id="rId2836" ref="I3832"/>
    <hyperlink r:id="rId2837" ref="I3833"/>
    <hyperlink r:id="rId2838" ref="I3835"/>
    <hyperlink r:id="rId2839" ref="I3836"/>
    <hyperlink r:id="rId2840" ref="I3837"/>
    <hyperlink r:id="rId2841" ref="I3839"/>
    <hyperlink r:id="rId2842" ref="I3840"/>
    <hyperlink r:id="rId2843" ref="I3841"/>
    <hyperlink r:id="rId2844" ref="I3846"/>
    <hyperlink r:id="rId2845" ref="I3847"/>
    <hyperlink r:id="rId2846" ref="I3848"/>
    <hyperlink r:id="rId2847" ref="I3849"/>
    <hyperlink r:id="rId2848" ref="I3851"/>
    <hyperlink r:id="rId2849" ref="I3852"/>
    <hyperlink r:id="rId2850" ref="I3853"/>
    <hyperlink r:id="rId2851" ref="I3855"/>
    <hyperlink r:id="rId2852" ref="I3856"/>
    <hyperlink r:id="rId2853" ref="I3857"/>
    <hyperlink r:id="rId2854" ref="I3858"/>
    <hyperlink r:id="rId2855" ref="I3859"/>
    <hyperlink r:id="rId2856" ref="I3861"/>
    <hyperlink r:id="rId2857" ref="I3863"/>
    <hyperlink r:id="rId2858" ref="I3864"/>
    <hyperlink r:id="rId2859" ref="I3865"/>
    <hyperlink r:id="rId2860" ref="I3866"/>
    <hyperlink r:id="rId2861" ref="I3868"/>
    <hyperlink r:id="rId2862" ref="I3869"/>
    <hyperlink r:id="rId2863" ref="I3870"/>
    <hyperlink r:id="rId2864" ref="I3871"/>
    <hyperlink r:id="rId2865" ref="I3872"/>
    <hyperlink r:id="rId2866" ref="I3873"/>
    <hyperlink r:id="rId2867" ref="I3875"/>
    <hyperlink r:id="rId2868" ref="I3876"/>
    <hyperlink r:id="rId2869" ref="I3877"/>
    <hyperlink r:id="rId2870" ref="I3880"/>
    <hyperlink r:id="rId2871" ref="I3882"/>
    <hyperlink r:id="rId2872" ref="I3883"/>
    <hyperlink r:id="rId2873" ref="I3884"/>
    <hyperlink r:id="rId2874" ref="I3885"/>
    <hyperlink r:id="rId2875" ref="I3886"/>
    <hyperlink r:id="rId2876" ref="I3887"/>
    <hyperlink r:id="rId2877" ref="I3888"/>
    <hyperlink r:id="rId2878" ref="I3889"/>
    <hyperlink r:id="rId2879" ref="I3890"/>
    <hyperlink r:id="rId2880" ref="I3891"/>
    <hyperlink r:id="rId2881" ref="I3892"/>
    <hyperlink r:id="rId2882" ref="I3893"/>
    <hyperlink r:id="rId2883" ref="I3894"/>
    <hyperlink r:id="rId2884" ref="I3895"/>
    <hyperlink r:id="rId2885" ref="I3896"/>
    <hyperlink r:id="rId2886" ref="I3897"/>
    <hyperlink r:id="rId2887" ref="I3898"/>
    <hyperlink r:id="rId2888" ref="I3899"/>
    <hyperlink r:id="rId2889" ref="I3900"/>
    <hyperlink r:id="rId2890" ref="I3901"/>
    <hyperlink r:id="rId2891" ref="I3902"/>
    <hyperlink r:id="rId2892" ref="I3903"/>
    <hyperlink r:id="rId2893" ref="I3904"/>
    <hyperlink r:id="rId2894" ref="I3905"/>
    <hyperlink r:id="rId2895" ref="I3906"/>
    <hyperlink r:id="rId2896" ref="I3907"/>
    <hyperlink r:id="rId2897" ref="I3908"/>
    <hyperlink r:id="rId2898" ref="I3909"/>
    <hyperlink r:id="rId2899" ref="I3910"/>
    <hyperlink r:id="rId2900" ref="I3911"/>
    <hyperlink r:id="rId2901" ref="I3912"/>
    <hyperlink r:id="rId2902" ref="I3913"/>
    <hyperlink r:id="rId2903" ref="I3914"/>
    <hyperlink r:id="rId2904" ref="I3915"/>
    <hyperlink r:id="rId2905" ref="I3916"/>
    <hyperlink r:id="rId2906" ref="I3917"/>
    <hyperlink r:id="rId2907" ref="I3918"/>
    <hyperlink r:id="rId2908" ref="I3919"/>
    <hyperlink r:id="rId2909" ref="I3921"/>
    <hyperlink r:id="rId2910" ref="I3922"/>
    <hyperlink r:id="rId2911" ref="I3923"/>
    <hyperlink r:id="rId2912" ref="I3924"/>
    <hyperlink r:id="rId2913" ref="I3928"/>
    <hyperlink r:id="rId2914" ref="I3929"/>
    <hyperlink r:id="rId2915" ref="I3930"/>
    <hyperlink r:id="rId2916" ref="I3931"/>
    <hyperlink r:id="rId2917" ref="I3932"/>
    <hyperlink r:id="rId2918" ref="I3933"/>
    <hyperlink r:id="rId2919" ref="I3934"/>
    <hyperlink r:id="rId2920" ref="I3935"/>
    <hyperlink r:id="rId2921" ref="I3936"/>
    <hyperlink r:id="rId2922" ref="I3937"/>
    <hyperlink r:id="rId2923" ref="I3938"/>
    <hyperlink r:id="rId2924" ref="I3939"/>
    <hyperlink r:id="rId2925" ref="I3940"/>
    <hyperlink r:id="rId2926" ref="I3941"/>
    <hyperlink r:id="rId2927" ref="I3942"/>
    <hyperlink r:id="rId2928" ref="I3946"/>
    <hyperlink r:id="rId2929" ref="I3948"/>
    <hyperlink r:id="rId2930" ref="I3949"/>
    <hyperlink r:id="rId2931" ref="I3950"/>
    <hyperlink r:id="rId2932" ref="I3951"/>
    <hyperlink r:id="rId2933" ref="I3952"/>
    <hyperlink r:id="rId2934" ref="I3953"/>
    <hyperlink r:id="rId2935" ref="I3955"/>
    <hyperlink r:id="rId2936" ref="I3956"/>
    <hyperlink r:id="rId2937" ref="I3958"/>
    <hyperlink r:id="rId2938" ref="I3959"/>
    <hyperlink r:id="rId2939" ref="I3962"/>
    <hyperlink r:id="rId2940" ref="I3963"/>
    <hyperlink r:id="rId2941" ref="I3964"/>
    <hyperlink r:id="rId2942" ref="I3965"/>
    <hyperlink r:id="rId2943" ref="I3966"/>
    <hyperlink r:id="rId2944" ref="I3967"/>
    <hyperlink r:id="rId2945" ref="I3970"/>
    <hyperlink r:id="rId2946" ref="I3971"/>
    <hyperlink r:id="rId2947" ref="I3972"/>
    <hyperlink r:id="rId2948" ref="I3973"/>
    <hyperlink r:id="rId2949" ref="I3974"/>
    <hyperlink r:id="rId2950" ref="I3975"/>
    <hyperlink r:id="rId2951" ref="I3976"/>
    <hyperlink r:id="rId2952" ref="I3977"/>
    <hyperlink r:id="rId2953" ref="I3979"/>
    <hyperlink r:id="rId2954" ref="I3980"/>
    <hyperlink r:id="rId2955" ref="I3981"/>
    <hyperlink r:id="rId2956" ref="I3982"/>
    <hyperlink r:id="rId2957" ref="I3983"/>
    <hyperlink r:id="rId2958" ref="I3984"/>
    <hyperlink r:id="rId2959" ref="I3985"/>
    <hyperlink r:id="rId2960" ref="I3986"/>
    <hyperlink r:id="rId2961" ref="I3987"/>
    <hyperlink r:id="rId2962" ref="I3989"/>
    <hyperlink r:id="rId2963" ref="I3990"/>
    <hyperlink r:id="rId2964" ref="I3991"/>
    <hyperlink r:id="rId2965" ref="I3992"/>
    <hyperlink r:id="rId2966" ref="I3993"/>
    <hyperlink r:id="rId2967" ref="I3994"/>
    <hyperlink r:id="rId2968" ref="I3995"/>
    <hyperlink r:id="rId2969" ref="I3996"/>
    <hyperlink r:id="rId2970" ref="I3998"/>
    <hyperlink r:id="rId2971" ref="I3999"/>
    <hyperlink r:id="rId2972" ref="I4001"/>
    <hyperlink r:id="rId2973" ref="I4002"/>
    <hyperlink r:id="rId2974" ref="I4003"/>
    <hyperlink r:id="rId2975" ref="I4004"/>
    <hyperlink r:id="rId2976" ref="I4006"/>
    <hyperlink r:id="rId2977" ref="I4007"/>
    <hyperlink r:id="rId2978" ref="I4008"/>
    <hyperlink r:id="rId2979" ref="I4009"/>
    <hyperlink r:id="rId2980" ref="I4010"/>
    <hyperlink r:id="rId2981" ref="I4011"/>
    <hyperlink r:id="rId2982" ref="I4012"/>
    <hyperlink r:id="rId2983" ref="I4013"/>
    <hyperlink r:id="rId2984" ref="I4014"/>
    <hyperlink r:id="rId2985" ref="I4015"/>
    <hyperlink r:id="rId2986" ref="I4016"/>
    <hyperlink r:id="rId2987" ref="I4017"/>
    <hyperlink r:id="rId2988" ref="I4018"/>
    <hyperlink r:id="rId2989" ref="I4019"/>
    <hyperlink r:id="rId2990" ref="I4020"/>
    <hyperlink r:id="rId2991" ref="I4021"/>
    <hyperlink r:id="rId2992" ref="I4022"/>
    <hyperlink r:id="rId2993" ref="I4023"/>
    <hyperlink r:id="rId2994" ref="I4024"/>
    <hyperlink r:id="rId2995" ref="I4025"/>
    <hyperlink r:id="rId2996" ref="I4026"/>
    <hyperlink r:id="rId2997" ref="I4027"/>
    <hyperlink r:id="rId2998" ref="I4028"/>
    <hyperlink r:id="rId2999" ref="I4030"/>
    <hyperlink r:id="rId3000" ref="I4031"/>
    <hyperlink r:id="rId3001" ref="I4032"/>
    <hyperlink r:id="rId3002" ref="I4033"/>
    <hyperlink r:id="rId3003" ref="I4034"/>
    <hyperlink r:id="rId3004" ref="I4035"/>
    <hyperlink r:id="rId3005" ref="I4036"/>
    <hyperlink r:id="rId3006" ref="I4037"/>
    <hyperlink r:id="rId3007" ref="I4038"/>
    <hyperlink r:id="rId3008" ref="I4040"/>
    <hyperlink r:id="rId3009" ref="I4041"/>
    <hyperlink r:id="rId3010" ref="I4043"/>
    <hyperlink r:id="rId3011" ref="I4044"/>
    <hyperlink r:id="rId3012" ref="I4045"/>
    <hyperlink r:id="rId3013" ref="I4046"/>
    <hyperlink r:id="rId3014" ref="I4047"/>
    <hyperlink r:id="rId3015" ref="I4048"/>
    <hyperlink r:id="rId3016" ref="I4050"/>
    <hyperlink r:id="rId3017" ref="I4053"/>
    <hyperlink r:id="rId3018" ref="I4054"/>
    <hyperlink r:id="rId3019" ref="I4056"/>
    <hyperlink r:id="rId3020" ref="I4057"/>
    <hyperlink r:id="rId3021" ref="I4058"/>
    <hyperlink r:id="rId3022" ref="I4059"/>
    <hyperlink r:id="rId3023" ref="I4060"/>
    <hyperlink r:id="rId3024" ref="I4061"/>
    <hyperlink r:id="rId3025" ref="I4062"/>
    <hyperlink r:id="rId3026" ref="I4063"/>
    <hyperlink r:id="rId3027" ref="I4065"/>
    <hyperlink r:id="rId3028" ref="I4066"/>
    <hyperlink r:id="rId3029" ref="I4067"/>
    <hyperlink r:id="rId3030" ref="I4068"/>
    <hyperlink r:id="rId3031" ref="I4069"/>
    <hyperlink r:id="rId3032" ref="I4072"/>
    <hyperlink r:id="rId3033" ref="I4074"/>
    <hyperlink r:id="rId3034" ref="I4078"/>
    <hyperlink r:id="rId3035" ref="I4079"/>
    <hyperlink r:id="rId3036" ref="I4080"/>
    <hyperlink r:id="rId3037" ref="I4082"/>
    <hyperlink r:id="rId3038" ref="I4084"/>
    <hyperlink r:id="rId3039" ref="I4085"/>
    <hyperlink r:id="rId3040" ref="I4086"/>
    <hyperlink r:id="rId3041" ref="I4089"/>
    <hyperlink r:id="rId3042" ref="I4090"/>
    <hyperlink r:id="rId3043" ref="I4091"/>
    <hyperlink r:id="rId3044" ref="I4092"/>
    <hyperlink r:id="rId3045" ref="I4095"/>
    <hyperlink r:id="rId3046" ref="I4096"/>
    <hyperlink r:id="rId3047" ref="I4097"/>
    <hyperlink r:id="rId3048" ref="I4098"/>
    <hyperlink r:id="rId3049" ref="I4099"/>
    <hyperlink r:id="rId3050" ref="I4100"/>
    <hyperlink r:id="rId3051" ref="I4101"/>
    <hyperlink r:id="rId3052" ref="I4102"/>
    <hyperlink r:id="rId3053" ref="I4103"/>
    <hyperlink r:id="rId3054" ref="I4104"/>
    <hyperlink r:id="rId3055" ref="I4105"/>
    <hyperlink r:id="rId3056" ref="I4106"/>
    <hyperlink r:id="rId3057" ref="I4108"/>
    <hyperlink r:id="rId3058" ref="I4110"/>
    <hyperlink r:id="rId3059" ref="I4112"/>
    <hyperlink r:id="rId3060" ref="I4113"/>
    <hyperlink r:id="rId3061" ref="I4114"/>
    <hyperlink r:id="rId3062" ref="I4115"/>
    <hyperlink r:id="rId3063" ref="I4116"/>
    <hyperlink r:id="rId3064" ref="I4117"/>
    <hyperlink r:id="rId3065" ref="I4118"/>
    <hyperlink r:id="rId3066" ref="I4119"/>
    <hyperlink r:id="rId3067" ref="I4120"/>
    <hyperlink r:id="rId3068" ref="I4122"/>
    <hyperlink r:id="rId3069" ref="I4125"/>
    <hyperlink r:id="rId3070" ref="I4126"/>
    <hyperlink r:id="rId3071" ref="I4127"/>
    <hyperlink r:id="rId3072" ref="I4128"/>
    <hyperlink r:id="rId3073" ref="I4129"/>
    <hyperlink r:id="rId3074" ref="I4130"/>
    <hyperlink r:id="rId3075" ref="I4131"/>
    <hyperlink r:id="rId3076" ref="I4132"/>
    <hyperlink r:id="rId3077" ref="I4135"/>
    <hyperlink r:id="rId3078" ref="I4136"/>
    <hyperlink r:id="rId3079" ref="I4137"/>
    <hyperlink r:id="rId3080" ref="I4138"/>
    <hyperlink r:id="rId3081" ref="I4139"/>
    <hyperlink r:id="rId3082" ref="I4140"/>
    <hyperlink r:id="rId3083" ref="I4142"/>
    <hyperlink r:id="rId3084" ref="I4143"/>
    <hyperlink r:id="rId3085" ref="I4144"/>
    <hyperlink r:id="rId3086" ref="I4146"/>
    <hyperlink r:id="rId3087" ref="I4147"/>
    <hyperlink r:id="rId3088" ref="I4148"/>
    <hyperlink r:id="rId3089" ref="I4149"/>
    <hyperlink r:id="rId3090" ref="I4151"/>
    <hyperlink r:id="rId3091" ref="I4152"/>
    <hyperlink r:id="rId3092" ref="I4153"/>
    <hyperlink r:id="rId3093" ref="I4154"/>
    <hyperlink r:id="rId3094" ref="I4155"/>
    <hyperlink r:id="rId3095" ref="I4157"/>
    <hyperlink r:id="rId3096" ref="I4158"/>
    <hyperlink r:id="rId3097" ref="I4159"/>
    <hyperlink r:id="rId3098" ref="I4161"/>
    <hyperlink r:id="rId3099" ref="I4166"/>
    <hyperlink r:id="rId3100" ref="I4167"/>
    <hyperlink r:id="rId3101" ref="I4168"/>
    <hyperlink r:id="rId3102" ref="I4169"/>
    <hyperlink r:id="rId3103" ref="I4172"/>
    <hyperlink r:id="rId3104" ref="I4173"/>
    <hyperlink r:id="rId3105" ref="I4174"/>
    <hyperlink r:id="rId3106" ref="I4176"/>
    <hyperlink r:id="rId3107" ref="I4177"/>
    <hyperlink r:id="rId3108" ref="I4179"/>
    <hyperlink r:id="rId3109" ref="I4180"/>
    <hyperlink r:id="rId3110" ref="I4181"/>
    <hyperlink r:id="rId3111" ref="I4182"/>
    <hyperlink r:id="rId3112" ref="I4183"/>
    <hyperlink r:id="rId3113" ref="I4186"/>
    <hyperlink r:id="rId3114" ref="I4187"/>
    <hyperlink r:id="rId3115" ref="I4188"/>
    <hyperlink r:id="rId3116" ref="I4190"/>
    <hyperlink r:id="rId3117" ref="I4191"/>
    <hyperlink r:id="rId3118" ref="I4192"/>
    <hyperlink r:id="rId3119" ref="I4193"/>
    <hyperlink r:id="rId3120" ref="I4194"/>
    <hyperlink r:id="rId3121" ref="I4195"/>
    <hyperlink r:id="rId3122" ref="I4196"/>
    <hyperlink r:id="rId3123" ref="I4197"/>
    <hyperlink r:id="rId3124" ref="I4198"/>
    <hyperlink r:id="rId3125" ref="I4200"/>
    <hyperlink r:id="rId3126" ref="I4201"/>
    <hyperlink r:id="rId3127" ref="I4202"/>
    <hyperlink r:id="rId3128" ref="I4203"/>
    <hyperlink r:id="rId3129" ref="I4204"/>
    <hyperlink r:id="rId3130" ref="I4205"/>
    <hyperlink r:id="rId3131" ref="I4206"/>
    <hyperlink r:id="rId3132" ref="I4207"/>
    <hyperlink r:id="rId3133" ref="I4209"/>
    <hyperlink r:id="rId3134" ref="I4210"/>
    <hyperlink r:id="rId3135" ref="I4213"/>
    <hyperlink r:id="rId3136" ref="I4214"/>
    <hyperlink r:id="rId3137" ref="I4216"/>
    <hyperlink r:id="rId3138" ref="I4217"/>
    <hyperlink r:id="rId3139" ref="I4218"/>
    <hyperlink r:id="rId3140" ref="I4219"/>
    <hyperlink r:id="rId3141" ref="I4220"/>
    <hyperlink r:id="rId3142" ref="I4221"/>
    <hyperlink r:id="rId3143" ref="I4222"/>
    <hyperlink r:id="rId3144" ref="I4223"/>
    <hyperlink r:id="rId3145" ref="I4224"/>
    <hyperlink r:id="rId3146" ref="I4228"/>
    <hyperlink r:id="rId3147" ref="I4229"/>
    <hyperlink r:id="rId3148" ref="I4232"/>
    <hyperlink r:id="rId3149" ref="I4233"/>
    <hyperlink r:id="rId3150" ref="I4234"/>
    <hyperlink r:id="rId3151" ref="I4236"/>
    <hyperlink r:id="rId3152" ref="I4237"/>
    <hyperlink r:id="rId3153" ref="I4238"/>
    <hyperlink r:id="rId3154" ref="I4240"/>
    <hyperlink r:id="rId3155" ref="I4241"/>
    <hyperlink r:id="rId3156" ref="I4242"/>
    <hyperlink r:id="rId3157" ref="I4243"/>
    <hyperlink r:id="rId3158" ref="I4244"/>
    <hyperlink r:id="rId3159" ref="I4245"/>
    <hyperlink r:id="rId3160" ref="I4246"/>
    <hyperlink r:id="rId3161" ref="I4249"/>
    <hyperlink r:id="rId3162" ref="I4250"/>
    <hyperlink r:id="rId3163" ref="I4251"/>
    <hyperlink r:id="rId3164" ref="I4254"/>
    <hyperlink r:id="rId3165" ref="I4255"/>
    <hyperlink r:id="rId3166" ref="I4257"/>
    <hyperlink r:id="rId3167" ref="I4258"/>
    <hyperlink r:id="rId3168" ref="I4259"/>
    <hyperlink r:id="rId3169" ref="I4260"/>
    <hyperlink r:id="rId3170" ref="I4262"/>
    <hyperlink r:id="rId3171" ref="I4264"/>
    <hyperlink r:id="rId3172" ref="I4267"/>
    <hyperlink r:id="rId3173" ref="I4268"/>
    <hyperlink r:id="rId3174" ref="I4269"/>
    <hyperlink r:id="rId3175" ref="I4270"/>
    <hyperlink r:id="rId3176" ref="I4271"/>
    <hyperlink r:id="rId3177" ref="I4272"/>
    <hyperlink r:id="rId3178" ref="I4273"/>
    <hyperlink r:id="rId3179" ref="I4274"/>
    <hyperlink r:id="rId3180" ref="I4275"/>
    <hyperlink r:id="rId3181" ref="I4277"/>
    <hyperlink r:id="rId3182" ref="I4278"/>
    <hyperlink r:id="rId3183" ref="I4279"/>
    <hyperlink r:id="rId3184" ref="I4280"/>
    <hyperlink r:id="rId3185" ref="I4281"/>
    <hyperlink r:id="rId3186" ref="I4282"/>
    <hyperlink r:id="rId3187" ref="I4283"/>
    <hyperlink r:id="rId3188" ref="I4285"/>
    <hyperlink r:id="rId3189" ref="I4287"/>
    <hyperlink r:id="rId3190" ref="I4288"/>
    <hyperlink r:id="rId3191" ref="I4289"/>
    <hyperlink r:id="rId3192" ref="I4290"/>
    <hyperlink r:id="rId3193" ref="I4291"/>
    <hyperlink r:id="rId3194" ref="I4292"/>
    <hyperlink r:id="rId3195" ref="I4293"/>
    <hyperlink r:id="rId3196" ref="I4294"/>
    <hyperlink r:id="rId3197" ref="I4296"/>
    <hyperlink r:id="rId3198" ref="I4297"/>
    <hyperlink r:id="rId3199" ref="I4298"/>
    <hyperlink r:id="rId3200" ref="I4300"/>
    <hyperlink r:id="rId3201" ref="I4301"/>
    <hyperlink r:id="rId3202" ref="I4302"/>
    <hyperlink r:id="rId3203" ref="I4303"/>
    <hyperlink r:id="rId3204" ref="I4304"/>
    <hyperlink r:id="rId3205" ref="I4306"/>
    <hyperlink r:id="rId3206" ref="I4307"/>
    <hyperlink r:id="rId3207" ref="I4308"/>
    <hyperlink r:id="rId3208" ref="I4309"/>
    <hyperlink r:id="rId3209" ref="I4310"/>
    <hyperlink r:id="rId3210" ref="I4311"/>
    <hyperlink r:id="rId3211" ref="I4312"/>
    <hyperlink r:id="rId3212" ref="I4314"/>
    <hyperlink r:id="rId3213" ref="I4315"/>
    <hyperlink r:id="rId3214" ref="I4316"/>
    <hyperlink r:id="rId3215" ref="I4318"/>
    <hyperlink r:id="rId3216" ref="I4319"/>
    <hyperlink r:id="rId3217" ref="I4321"/>
    <hyperlink r:id="rId3218" ref="I4322"/>
    <hyperlink r:id="rId3219" ref="I4323"/>
    <hyperlink r:id="rId3220" ref="I4324"/>
    <hyperlink r:id="rId3221" ref="I4325"/>
    <hyperlink r:id="rId3222" ref="I4326"/>
    <hyperlink r:id="rId3223" ref="I4327"/>
    <hyperlink r:id="rId3224" ref="I4329"/>
    <hyperlink r:id="rId3225" ref="I4331"/>
    <hyperlink r:id="rId3226" ref="I4332"/>
    <hyperlink r:id="rId3227" ref="I4333"/>
    <hyperlink r:id="rId3228" ref="I4334"/>
    <hyperlink r:id="rId3229" ref="I4335"/>
    <hyperlink r:id="rId3230" ref="I4336"/>
    <hyperlink r:id="rId3231" ref="I4337"/>
    <hyperlink r:id="rId3232" ref="I4338"/>
    <hyperlink r:id="rId3233" ref="I4339"/>
    <hyperlink r:id="rId3234" ref="I4340"/>
    <hyperlink r:id="rId3235" ref="I4341"/>
    <hyperlink r:id="rId3236" ref="I4342"/>
    <hyperlink r:id="rId3237" ref="I4343"/>
    <hyperlink r:id="rId3238" ref="I4344"/>
    <hyperlink r:id="rId3239" ref="I4345"/>
    <hyperlink r:id="rId3240" ref="I4346"/>
    <hyperlink r:id="rId3241" ref="I4348"/>
    <hyperlink r:id="rId3242" ref="I4349"/>
    <hyperlink r:id="rId3243" ref="I4352"/>
    <hyperlink r:id="rId3244" ref="I4353"/>
    <hyperlink r:id="rId3245" ref="I4355"/>
    <hyperlink r:id="rId3246" ref="I4356"/>
    <hyperlink r:id="rId3247" ref="I4358"/>
    <hyperlink r:id="rId3248" ref="I4359"/>
    <hyperlink r:id="rId3249" ref="I4362"/>
    <hyperlink r:id="rId3250" ref="I4363"/>
    <hyperlink r:id="rId3251" ref="I4365"/>
    <hyperlink r:id="rId3252" ref="I4366"/>
    <hyperlink r:id="rId3253" ref="I4368"/>
    <hyperlink r:id="rId3254" ref="I4369"/>
    <hyperlink r:id="rId3255" ref="I4370"/>
    <hyperlink r:id="rId3256" ref="I4372"/>
    <hyperlink r:id="rId3257" ref="I4373"/>
    <hyperlink r:id="rId3258" ref="I4374"/>
    <hyperlink r:id="rId3259" ref="I4375"/>
    <hyperlink r:id="rId3260" ref="I4376"/>
    <hyperlink r:id="rId3261" ref="I4378"/>
    <hyperlink r:id="rId3262" ref="I4379"/>
    <hyperlink r:id="rId3263" ref="I4380"/>
    <hyperlink r:id="rId3264" ref="I4381"/>
    <hyperlink r:id="rId3265" ref="I4382"/>
    <hyperlink r:id="rId3266" ref="I4383"/>
    <hyperlink r:id="rId3267" ref="I4384"/>
    <hyperlink r:id="rId3268" ref="I4385"/>
    <hyperlink r:id="rId3269" ref="I4387"/>
    <hyperlink r:id="rId3270" ref="I4388"/>
    <hyperlink r:id="rId3271" ref="I4389"/>
    <hyperlink r:id="rId3272" ref="I4391"/>
    <hyperlink r:id="rId3273" ref="I4392"/>
    <hyperlink r:id="rId3274" ref="I4393"/>
    <hyperlink r:id="rId3275" ref="I4394"/>
    <hyperlink r:id="rId3276" ref="I4396"/>
    <hyperlink r:id="rId3277" ref="I4397"/>
    <hyperlink r:id="rId3278" ref="I4398"/>
    <hyperlink r:id="rId3279" ref="I4399"/>
    <hyperlink r:id="rId3280" ref="I4403"/>
    <hyperlink r:id="rId3281" ref="I4404"/>
    <hyperlink r:id="rId3282" ref="I4405"/>
    <hyperlink r:id="rId3283" ref="I4406"/>
    <hyperlink r:id="rId3284" ref="I4408"/>
    <hyperlink r:id="rId3285" ref="I4411"/>
    <hyperlink r:id="rId3286" ref="I4412"/>
    <hyperlink r:id="rId3287" ref="I4413"/>
    <hyperlink r:id="rId3288" ref="I4415"/>
    <hyperlink r:id="rId3289" ref="I4417"/>
    <hyperlink r:id="rId3290" ref="I4418"/>
    <hyperlink r:id="rId3291" ref="I4419"/>
    <hyperlink r:id="rId3292" ref="I4420"/>
    <hyperlink r:id="rId3293" ref="I4421"/>
    <hyperlink r:id="rId3294" ref="I4422"/>
    <hyperlink r:id="rId3295" ref="I4423"/>
    <hyperlink r:id="rId3296" ref="I4424"/>
    <hyperlink r:id="rId3297" ref="I4425"/>
    <hyperlink r:id="rId3298" ref="I4427"/>
    <hyperlink r:id="rId3299" ref="I4428"/>
    <hyperlink r:id="rId3300" ref="I4429"/>
    <hyperlink r:id="rId3301" ref="I4431"/>
    <hyperlink r:id="rId3302" ref="I4432"/>
    <hyperlink r:id="rId3303" ref="I4433"/>
    <hyperlink r:id="rId3304" ref="I4434"/>
    <hyperlink r:id="rId3305" ref="I4435"/>
    <hyperlink r:id="rId3306" ref="I4436"/>
    <hyperlink r:id="rId3307" ref="I4438"/>
    <hyperlink r:id="rId3308" ref="I4441"/>
    <hyperlink r:id="rId3309" ref="I4443"/>
    <hyperlink r:id="rId3310" ref="I4445"/>
    <hyperlink r:id="rId3311" ref="I4446"/>
    <hyperlink r:id="rId3312" ref="I4447"/>
    <hyperlink r:id="rId3313" ref="I4448"/>
    <hyperlink r:id="rId3314" ref="I4449"/>
    <hyperlink r:id="rId3315" ref="I4452"/>
    <hyperlink r:id="rId3316" ref="I4454"/>
    <hyperlink r:id="rId3317" ref="I4455"/>
    <hyperlink r:id="rId3318" ref="I4456"/>
    <hyperlink r:id="rId3319" ref="I4457"/>
    <hyperlink r:id="rId3320" ref="I4458"/>
    <hyperlink r:id="rId3321" ref="I4459"/>
    <hyperlink r:id="rId3322" ref="I4460"/>
    <hyperlink r:id="rId3323" ref="I4462"/>
    <hyperlink r:id="rId3324" ref="I4463"/>
    <hyperlink r:id="rId3325" ref="I4464"/>
    <hyperlink r:id="rId3326" ref="I4465"/>
    <hyperlink r:id="rId3327" ref="I4467"/>
    <hyperlink r:id="rId3328" ref="I4468"/>
    <hyperlink r:id="rId3329" ref="I4469"/>
    <hyperlink r:id="rId3330" ref="I4470"/>
    <hyperlink r:id="rId3331" ref="I4471"/>
    <hyperlink r:id="rId3332" ref="I4473"/>
    <hyperlink r:id="rId3333" ref="I4474"/>
    <hyperlink r:id="rId3334" ref="I4475"/>
    <hyperlink r:id="rId3335" ref="I4476"/>
    <hyperlink r:id="rId3336" ref="I4477"/>
    <hyperlink r:id="rId3337" ref="I4478"/>
    <hyperlink r:id="rId3338" ref="I4479"/>
    <hyperlink r:id="rId3339" ref="I4480"/>
    <hyperlink r:id="rId3340" ref="I4481"/>
    <hyperlink r:id="rId3341" ref="I4482"/>
    <hyperlink r:id="rId3342" ref="I4483"/>
    <hyperlink r:id="rId3343" ref="I4485"/>
    <hyperlink r:id="rId3344" ref="I4486"/>
    <hyperlink r:id="rId3345" ref="I4487"/>
    <hyperlink r:id="rId3346" ref="I4488"/>
    <hyperlink r:id="rId3347" ref="I4489"/>
    <hyperlink r:id="rId3348" ref="I4490"/>
    <hyperlink r:id="rId3349" ref="I4491"/>
    <hyperlink r:id="rId3350" ref="I4492"/>
    <hyperlink r:id="rId3351" ref="I4493"/>
    <hyperlink r:id="rId3352" ref="I4494"/>
    <hyperlink r:id="rId3353" ref="I4495"/>
    <hyperlink r:id="rId3354" ref="I4496"/>
    <hyperlink r:id="rId3355" ref="I4497"/>
    <hyperlink r:id="rId3356" ref="I4498"/>
    <hyperlink r:id="rId3357" ref="I4499"/>
    <hyperlink r:id="rId3358" ref="I4500"/>
    <hyperlink r:id="rId3359" ref="I4501"/>
    <hyperlink r:id="rId3360" ref="I4502"/>
    <hyperlink r:id="rId3361" ref="I4503"/>
    <hyperlink r:id="rId3362" ref="I4504"/>
    <hyperlink r:id="rId3363" ref="I4505"/>
    <hyperlink r:id="rId3364" ref="I4506"/>
    <hyperlink r:id="rId3365" ref="I4507"/>
    <hyperlink r:id="rId3366" ref="I4508"/>
    <hyperlink r:id="rId3367" ref="I4510"/>
    <hyperlink r:id="rId3368" ref="I4511"/>
    <hyperlink r:id="rId3369" ref="I4512"/>
    <hyperlink r:id="rId3370" ref="I4513"/>
    <hyperlink r:id="rId3371" ref="I4514"/>
    <hyperlink r:id="rId3372" ref="I4515"/>
    <hyperlink r:id="rId3373" ref="I4516"/>
    <hyperlink r:id="rId3374" ref="I4517"/>
    <hyperlink r:id="rId3375" ref="I4518"/>
    <hyperlink r:id="rId3376" ref="I4519"/>
    <hyperlink r:id="rId3377" ref="I4520"/>
    <hyperlink r:id="rId3378" ref="I4521"/>
    <hyperlink r:id="rId3379" ref="I4522"/>
    <hyperlink r:id="rId3380" ref="I4523"/>
    <hyperlink r:id="rId3381" ref="I4524"/>
    <hyperlink r:id="rId3382" ref="I4525"/>
    <hyperlink r:id="rId3383" ref="I4526"/>
    <hyperlink r:id="rId3384" ref="I4527"/>
    <hyperlink r:id="rId3385" ref="I4529"/>
    <hyperlink r:id="rId3386" ref="I4530"/>
    <hyperlink r:id="rId3387" ref="I4532"/>
    <hyperlink r:id="rId3388" ref="I4534"/>
    <hyperlink r:id="rId3389" ref="I4536"/>
    <hyperlink r:id="rId3390" ref="I4537"/>
    <hyperlink r:id="rId3391" ref="I4538"/>
    <hyperlink r:id="rId3392" ref="I4539"/>
    <hyperlink r:id="rId3393" ref="I4540"/>
    <hyperlink r:id="rId3394" ref="I4541"/>
    <hyperlink r:id="rId3395" ref="I4542"/>
    <hyperlink r:id="rId3396" ref="I4545"/>
    <hyperlink r:id="rId3397" ref="I4546"/>
    <hyperlink r:id="rId3398" ref="I4547"/>
    <hyperlink r:id="rId3399" ref="I4548"/>
    <hyperlink r:id="rId3400" ref="I4549"/>
    <hyperlink r:id="rId3401" ref="I4550"/>
    <hyperlink r:id="rId3402" ref="I4552"/>
    <hyperlink r:id="rId3403" ref="I4553"/>
    <hyperlink r:id="rId3404" ref="I4554"/>
    <hyperlink r:id="rId3405" ref="I4555"/>
    <hyperlink r:id="rId3406" ref="I4558"/>
    <hyperlink r:id="rId3407" ref="I4559"/>
    <hyperlink r:id="rId3408" ref="I4561"/>
    <hyperlink r:id="rId3409" ref="I4562"/>
    <hyperlink r:id="rId3410" ref="I4563"/>
    <hyperlink r:id="rId3411" ref="I4564"/>
    <hyperlink r:id="rId3412" ref="I4565"/>
    <hyperlink r:id="rId3413" ref="I4566"/>
    <hyperlink r:id="rId3414" ref="I4567"/>
    <hyperlink r:id="rId3415" ref="I4569"/>
    <hyperlink r:id="rId3416" ref="I4570"/>
    <hyperlink r:id="rId3417" ref="I4572"/>
    <hyperlink r:id="rId3418" ref="I4573"/>
    <hyperlink r:id="rId3419" ref="I4575"/>
    <hyperlink r:id="rId3420" ref="I4576"/>
    <hyperlink r:id="rId3421" ref="I4577"/>
    <hyperlink r:id="rId3422" ref="I4578"/>
    <hyperlink r:id="rId3423" ref="I4579"/>
    <hyperlink r:id="rId3424" ref="I4580"/>
    <hyperlink r:id="rId3425" ref="I4581"/>
    <hyperlink r:id="rId3426" ref="I4582"/>
    <hyperlink r:id="rId3427" ref="I4583"/>
    <hyperlink r:id="rId3428" ref="I4584"/>
    <hyperlink r:id="rId3429" ref="I4585"/>
    <hyperlink r:id="rId3430" ref="I4587"/>
    <hyperlink r:id="rId3431" ref="I4588"/>
    <hyperlink r:id="rId3432" ref="I4589"/>
    <hyperlink r:id="rId3433" ref="I4590"/>
    <hyperlink r:id="rId3434" ref="I4591"/>
    <hyperlink r:id="rId3435" ref="I4593"/>
    <hyperlink r:id="rId3436" ref="I4594"/>
    <hyperlink r:id="rId3437" ref="I4595"/>
    <hyperlink r:id="rId3438" ref="I4596"/>
    <hyperlink r:id="rId3439" ref="I4597"/>
    <hyperlink r:id="rId3440" ref="I4598"/>
    <hyperlink r:id="rId3441" ref="I4600"/>
    <hyperlink r:id="rId3442" ref="I4601"/>
    <hyperlink r:id="rId3443" ref="I4602"/>
    <hyperlink r:id="rId3444" ref="I4604"/>
    <hyperlink r:id="rId3445" ref="I4605"/>
    <hyperlink r:id="rId3446" ref="I4606"/>
    <hyperlink r:id="rId3447" ref="I4607"/>
    <hyperlink r:id="rId3448" ref="I4608"/>
    <hyperlink r:id="rId3449" ref="I4609"/>
    <hyperlink r:id="rId3450" ref="I4611"/>
    <hyperlink r:id="rId3451" ref="I4612"/>
    <hyperlink r:id="rId3452" ref="I4613"/>
    <hyperlink r:id="rId3453" ref="I4614"/>
    <hyperlink r:id="rId3454" ref="I4615"/>
    <hyperlink r:id="rId3455" ref="I4616"/>
    <hyperlink r:id="rId3456" ref="I4617"/>
    <hyperlink r:id="rId3457" ref="I4618"/>
    <hyperlink r:id="rId3458" ref="I4619"/>
    <hyperlink r:id="rId3459" ref="I4620"/>
    <hyperlink r:id="rId3460" ref="I4621"/>
    <hyperlink r:id="rId3461" ref="I4622"/>
    <hyperlink r:id="rId3462" ref="I4624"/>
    <hyperlink r:id="rId3463" ref="I4625"/>
    <hyperlink r:id="rId3464" ref="I4627"/>
    <hyperlink r:id="rId3465" ref="I4628"/>
    <hyperlink r:id="rId3466" ref="I4629"/>
    <hyperlink r:id="rId3467" ref="I4630"/>
    <hyperlink r:id="rId3468" ref="I4631"/>
    <hyperlink r:id="rId3469" ref="I4632"/>
    <hyperlink r:id="rId3470" ref="I4634"/>
    <hyperlink r:id="rId3471" ref="I4636"/>
    <hyperlink r:id="rId3472" ref="I4638"/>
    <hyperlink r:id="rId3473" ref="I4640"/>
    <hyperlink r:id="rId3474" ref="I4641"/>
    <hyperlink r:id="rId3475" ref="I4642"/>
    <hyperlink r:id="rId3476" ref="I4643"/>
    <hyperlink r:id="rId3477" ref="I4646"/>
    <hyperlink r:id="rId3478" ref="I4647"/>
    <hyperlink r:id="rId3479" ref="I4649"/>
    <hyperlink r:id="rId3480" ref="I4651"/>
    <hyperlink r:id="rId3481" ref="I4652"/>
    <hyperlink r:id="rId3482" ref="I4653"/>
    <hyperlink r:id="rId3483" ref="I4654"/>
    <hyperlink r:id="rId3484" ref="I4655"/>
    <hyperlink r:id="rId3485" ref="I4656"/>
    <hyperlink r:id="rId3486" ref="I4657"/>
    <hyperlink r:id="rId3487" ref="I4658"/>
    <hyperlink r:id="rId3488" ref="I4659"/>
    <hyperlink r:id="rId3489" ref="I4660"/>
    <hyperlink r:id="rId3490" ref="I4661"/>
    <hyperlink r:id="rId3491" ref="I4663"/>
    <hyperlink r:id="rId3492" ref="I4664"/>
    <hyperlink r:id="rId3493" ref="I4665"/>
    <hyperlink r:id="rId3494" ref="I4666"/>
    <hyperlink r:id="rId3495" ref="I4667"/>
    <hyperlink r:id="rId3496" ref="I4670"/>
    <hyperlink r:id="rId3497" ref="I4671"/>
    <hyperlink r:id="rId3498" ref="I4672"/>
    <hyperlink r:id="rId3499" ref="I4673"/>
    <hyperlink r:id="rId3500" ref="I4674"/>
    <hyperlink r:id="rId3501" ref="I4675"/>
    <hyperlink r:id="rId3502" ref="I4676"/>
    <hyperlink r:id="rId3503" ref="I4677"/>
    <hyperlink r:id="rId3504" ref="I4678"/>
    <hyperlink r:id="rId3505" ref="I4679"/>
    <hyperlink r:id="rId3506" ref="I4680"/>
    <hyperlink r:id="rId3507" ref="I4681"/>
    <hyperlink r:id="rId3508" ref="I4682"/>
    <hyperlink r:id="rId3509" ref="I4683"/>
    <hyperlink r:id="rId3510" ref="I4685"/>
    <hyperlink r:id="rId3511" ref="I4686"/>
    <hyperlink r:id="rId3512" ref="I4687"/>
    <hyperlink r:id="rId3513" ref="I4688"/>
    <hyperlink r:id="rId3514" ref="I4689"/>
    <hyperlink r:id="rId3515" ref="I4691"/>
    <hyperlink r:id="rId3516" ref="I4692"/>
    <hyperlink r:id="rId3517" ref="I4693"/>
    <hyperlink r:id="rId3518" ref="I4694"/>
    <hyperlink r:id="rId3519" ref="I4695"/>
    <hyperlink r:id="rId3520" ref="I4696"/>
    <hyperlink r:id="rId3521" ref="I4697"/>
    <hyperlink r:id="rId3522" ref="I4698"/>
    <hyperlink r:id="rId3523" ref="I4699"/>
    <hyperlink r:id="rId3524" ref="I4701"/>
    <hyperlink r:id="rId3525" ref="I4702"/>
    <hyperlink r:id="rId3526" ref="I4703"/>
    <hyperlink r:id="rId3527" ref="I4705"/>
    <hyperlink r:id="rId3528" ref="I4706"/>
    <hyperlink r:id="rId3529" ref="I4707"/>
    <hyperlink r:id="rId3530" ref="I4709"/>
    <hyperlink r:id="rId3531" ref="I4710"/>
    <hyperlink r:id="rId3532" ref="I4711"/>
    <hyperlink r:id="rId3533" ref="I4712"/>
    <hyperlink r:id="rId3534" ref="I4713"/>
    <hyperlink r:id="rId3535" ref="I4714"/>
    <hyperlink r:id="rId3536" ref="I4715"/>
    <hyperlink r:id="rId3537" ref="I4716"/>
    <hyperlink r:id="rId3538" ref="I4717"/>
    <hyperlink r:id="rId3539" ref="I4719"/>
    <hyperlink r:id="rId3540" ref="I4720"/>
    <hyperlink r:id="rId3541" ref="I4721"/>
    <hyperlink r:id="rId3542" ref="I4722"/>
    <hyperlink r:id="rId3543" ref="I4723"/>
    <hyperlink r:id="rId3544" ref="I4724"/>
    <hyperlink r:id="rId3545" ref="I4725"/>
    <hyperlink r:id="rId3546" ref="I4726"/>
    <hyperlink r:id="rId3547" ref="I4727"/>
    <hyperlink r:id="rId3548" ref="I4728"/>
    <hyperlink r:id="rId3549" ref="I4729"/>
    <hyperlink r:id="rId3550" ref="I4730"/>
    <hyperlink r:id="rId3551" ref="I4731"/>
    <hyperlink r:id="rId3552" ref="I4732"/>
    <hyperlink r:id="rId3553" ref="I4733"/>
    <hyperlink r:id="rId3554" ref="I4734"/>
    <hyperlink r:id="rId3555" ref="I4735"/>
    <hyperlink r:id="rId3556" ref="I4736"/>
    <hyperlink r:id="rId3557" ref="I4737"/>
    <hyperlink r:id="rId3558" ref="I4738"/>
    <hyperlink r:id="rId3559" ref="I4739"/>
    <hyperlink r:id="rId3560" ref="I4740"/>
    <hyperlink r:id="rId3561" ref="I4742"/>
    <hyperlink r:id="rId3562" ref="I4743"/>
    <hyperlink r:id="rId3563" ref="I4744"/>
    <hyperlink r:id="rId3564" ref="I4745"/>
    <hyperlink r:id="rId3565" ref="I4746"/>
    <hyperlink r:id="rId3566" ref="I4747"/>
    <hyperlink r:id="rId3567" ref="I4748"/>
    <hyperlink r:id="rId3568" ref="I4749"/>
    <hyperlink r:id="rId3569" ref="I4750"/>
    <hyperlink r:id="rId3570" ref="I4751"/>
    <hyperlink r:id="rId3571" ref="I4752"/>
    <hyperlink r:id="rId3572" ref="I4753"/>
    <hyperlink r:id="rId3573" ref="I4754"/>
    <hyperlink r:id="rId3574" ref="I4755"/>
    <hyperlink r:id="rId3575" ref="I4757"/>
    <hyperlink r:id="rId3576" ref="I4758"/>
    <hyperlink r:id="rId3577" ref="I4759"/>
    <hyperlink r:id="rId3578" ref="I4760"/>
    <hyperlink r:id="rId3579" ref="I4761"/>
    <hyperlink r:id="rId3580" ref="I4762"/>
    <hyperlink r:id="rId3581" ref="I4763"/>
    <hyperlink r:id="rId3582" ref="I4764"/>
    <hyperlink r:id="rId3583" ref="I4765"/>
    <hyperlink r:id="rId3584" ref="I4766"/>
    <hyperlink r:id="rId3585" ref="I4767"/>
    <hyperlink r:id="rId3586" ref="I4768"/>
    <hyperlink r:id="rId3587" ref="I4770"/>
    <hyperlink r:id="rId3588" ref="I4771"/>
    <hyperlink r:id="rId3589" ref="I4772"/>
    <hyperlink r:id="rId3590" ref="I4773"/>
    <hyperlink r:id="rId3591" ref="I4774"/>
    <hyperlink r:id="rId3592" ref="I4775"/>
    <hyperlink r:id="rId3593" ref="I4776"/>
    <hyperlink r:id="rId3594" ref="H4777"/>
    <hyperlink r:id="rId3595" ref="I4777"/>
    <hyperlink r:id="rId3596" ref="I4780"/>
    <hyperlink r:id="rId3597" ref="I4782"/>
    <hyperlink r:id="rId3598" ref="I4783"/>
    <hyperlink r:id="rId3599" ref="I4784"/>
    <hyperlink r:id="rId3600" ref="I4785"/>
    <hyperlink r:id="rId3601" ref="I4786"/>
    <hyperlink r:id="rId3602" ref="I4787"/>
    <hyperlink r:id="rId3603" ref="I4788"/>
    <hyperlink r:id="rId3604" ref="I4789"/>
    <hyperlink r:id="rId3605" ref="I4790"/>
    <hyperlink r:id="rId3606" ref="I4791"/>
    <hyperlink r:id="rId3607" ref="I4792"/>
    <hyperlink r:id="rId3608" ref="I4793"/>
    <hyperlink r:id="rId3609" ref="I4794"/>
    <hyperlink r:id="rId3610" ref="I4795"/>
    <hyperlink r:id="rId3611" ref="I4796"/>
    <hyperlink r:id="rId3612" ref="I4797"/>
    <hyperlink r:id="rId3613" ref="I4798"/>
    <hyperlink r:id="rId3614" ref="I4799"/>
    <hyperlink r:id="rId3615" ref="I4800"/>
    <hyperlink r:id="rId3616" ref="I4801"/>
    <hyperlink r:id="rId3617" ref="I4802"/>
    <hyperlink r:id="rId3618" ref="I4803"/>
    <hyperlink r:id="rId3619" ref="I4804"/>
    <hyperlink r:id="rId3620" ref="I4805"/>
    <hyperlink r:id="rId3621" ref="I4806"/>
    <hyperlink r:id="rId3622" ref="I4807"/>
    <hyperlink r:id="rId3623" ref="I4808"/>
    <hyperlink r:id="rId3624" ref="I4809"/>
    <hyperlink r:id="rId3625" ref="I4810"/>
    <hyperlink r:id="rId3626" ref="I4811"/>
    <hyperlink r:id="rId3627" ref="I4812"/>
    <hyperlink r:id="rId3628" ref="I4814"/>
    <hyperlink r:id="rId3629" ref="I4815"/>
    <hyperlink r:id="rId3630" ref="I4816"/>
    <hyperlink r:id="rId3631" ref="I4817"/>
    <hyperlink r:id="rId3632" ref="I4819"/>
    <hyperlink r:id="rId3633" ref="I4820"/>
    <hyperlink r:id="rId3634" ref="I4821"/>
    <hyperlink r:id="rId3635" ref="I4822"/>
    <hyperlink r:id="rId3636" ref="I4824"/>
    <hyperlink r:id="rId3637" ref="I4825"/>
    <hyperlink r:id="rId3638" ref="I4826"/>
    <hyperlink r:id="rId3639" ref="I4827"/>
    <hyperlink r:id="rId3640" ref="I4828"/>
    <hyperlink r:id="rId3641" ref="I4829"/>
    <hyperlink r:id="rId3642" ref="I4830"/>
    <hyperlink r:id="rId3643" ref="I4831"/>
    <hyperlink r:id="rId3644" ref="I4832"/>
    <hyperlink r:id="rId3645" ref="I4833"/>
    <hyperlink r:id="rId3646" ref="I4834"/>
    <hyperlink r:id="rId3647" ref="I4835"/>
    <hyperlink r:id="rId3648" ref="I4836"/>
    <hyperlink r:id="rId3649" ref="I4837"/>
    <hyperlink r:id="rId3650" ref="I4838"/>
    <hyperlink r:id="rId3651" ref="I4839"/>
    <hyperlink r:id="rId3652" ref="I4840"/>
    <hyperlink r:id="rId3653" ref="I4841"/>
    <hyperlink r:id="rId3654" ref="I4842"/>
    <hyperlink r:id="rId3655" ref="I4843"/>
    <hyperlink r:id="rId3656" ref="I4844"/>
    <hyperlink r:id="rId3657" ref="I4845"/>
    <hyperlink r:id="rId3658" ref="I4846"/>
    <hyperlink r:id="rId3659" ref="I4847"/>
    <hyperlink r:id="rId3660" ref="I4848"/>
    <hyperlink r:id="rId3661" ref="I4849"/>
    <hyperlink r:id="rId3662" ref="I4850"/>
    <hyperlink r:id="rId3663" ref="I4851"/>
    <hyperlink r:id="rId3664" ref="I4853"/>
    <hyperlink r:id="rId3665" ref="I4854"/>
    <hyperlink r:id="rId3666" ref="I4855"/>
    <hyperlink r:id="rId3667" ref="I4856"/>
    <hyperlink r:id="rId3668" ref="I4857"/>
    <hyperlink r:id="rId3669" ref="I4858"/>
    <hyperlink r:id="rId3670" ref="I4859"/>
    <hyperlink r:id="rId3671" ref="I4860"/>
    <hyperlink r:id="rId3672" ref="I4862"/>
    <hyperlink r:id="rId3673" ref="I4863"/>
    <hyperlink r:id="rId3674" ref="I4864"/>
    <hyperlink r:id="rId3675" ref="I4865"/>
    <hyperlink r:id="rId3676" ref="I4866"/>
    <hyperlink r:id="rId3677" ref="I4868"/>
    <hyperlink r:id="rId3678" ref="I4870"/>
    <hyperlink r:id="rId3679" ref="I4872"/>
    <hyperlink r:id="rId3680" ref="I4873"/>
    <hyperlink r:id="rId3681" ref="I4874"/>
    <hyperlink r:id="rId3682" ref="I4876"/>
    <hyperlink r:id="rId3683" ref="I4877"/>
    <hyperlink r:id="rId3684" ref="I4878"/>
    <hyperlink r:id="rId3685" ref="I4879"/>
    <hyperlink r:id="rId3686" ref="I4880"/>
    <hyperlink r:id="rId3687" ref="I4882"/>
    <hyperlink r:id="rId3688" ref="I4883"/>
    <hyperlink r:id="rId3689" ref="I4885"/>
    <hyperlink r:id="rId3690" ref="I4887"/>
    <hyperlink r:id="rId3691" ref="I4888"/>
    <hyperlink r:id="rId3692" ref="I4890"/>
    <hyperlink r:id="rId3693" ref="I4891"/>
    <hyperlink r:id="rId3694" ref="I4892"/>
    <hyperlink r:id="rId3695" ref="I4893"/>
    <hyperlink r:id="rId3696" ref="I4894"/>
    <hyperlink r:id="rId3697" ref="I4895"/>
    <hyperlink r:id="rId3698" ref="I4896"/>
    <hyperlink r:id="rId3699" ref="I4897"/>
    <hyperlink r:id="rId3700" ref="I4898"/>
    <hyperlink r:id="rId3701" ref="I4902"/>
    <hyperlink r:id="rId3702" ref="I4903"/>
    <hyperlink r:id="rId3703" ref="I4904"/>
    <hyperlink r:id="rId3704" ref="I4905"/>
    <hyperlink r:id="rId3705" ref="I4906"/>
    <hyperlink r:id="rId3706" ref="I4908"/>
    <hyperlink r:id="rId3707" ref="I4909"/>
    <hyperlink r:id="rId3708" ref="I4910"/>
    <hyperlink r:id="rId3709" ref="I4911"/>
    <hyperlink r:id="rId3710" ref="I4915"/>
    <hyperlink r:id="rId3711" ref="I4916"/>
    <hyperlink r:id="rId3712" ref="I4917"/>
    <hyperlink r:id="rId3713" ref="I4918"/>
    <hyperlink r:id="rId3714" ref="I4919"/>
    <hyperlink r:id="rId3715" ref="I4920"/>
    <hyperlink r:id="rId3716" ref="I4921"/>
    <hyperlink r:id="rId3717" ref="I4922"/>
    <hyperlink r:id="rId3718" ref="I4923"/>
    <hyperlink r:id="rId3719" ref="I4924"/>
    <hyperlink r:id="rId3720" ref="I4925"/>
    <hyperlink r:id="rId3721" ref="I4927"/>
    <hyperlink r:id="rId3722" ref="I4929"/>
    <hyperlink r:id="rId3723" ref="I4930"/>
    <hyperlink r:id="rId3724" ref="I4931"/>
    <hyperlink r:id="rId3725" ref="I4932"/>
    <hyperlink r:id="rId3726" ref="I4933"/>
    <hyperlink r:id="rId3727" ref="I4934"/>
    <hyperlink r:id="rId3728" ref="I4935"/>
    <hyperlink r:id="rId3729" ref="I4937"/>
    <hyperlink r:id="rId3730" ref="I4938"/>
    <hyperlink r:id="rId3731" ref="I4939"/>
    <hyperlink r:id="rId3732" ref="I4940"/>
    <hyperlink r:id="rId3733" ref="I4941"/>
    <hyperlink r:id="rId3734" ref="I4942"/>
    <hyperlink r:id="rId3735" ref="I4944"/>
    <hyperlink r:id="rId3736" ref="I4945"/>
    <hyperlink r:id="rId3737" ref="I4946"/>
    <hyperlink r:id="rId3738" ref="I4948"/>
    <hyperlink r:id="rId3739" ref="I4949"/>
    <hyperlink r:id="rId3740" ref="I4950"/>
    <hyperlink r:id="rId3741" ref="I4951"/>
    <hyperlink r:id="rId3742" ref="I4953"/>
    <hyperlink r:id="rId3743" ref="I4954"/>
    <hyperlink r:id="rId3744" ref="I4955"/>
    <hyperlink r:id="rId3745" ref="I4956"/>
    <hyperlink r:id="rId3746" ref="I4957"/>
    <hyperlink r:id="rId3747" ref="I4958"/>
    <hyperlink r:id="rId3748" ref="I4959"/>
    <hyperlink r:id="rId3749" ref="I4960"/>
    <hyperlink r:id="rId3750" ref="I4961"/>
    <hyperlink r:id="rId3751" ref="I4963"/>
    <hyperlink r:id="rId3752" ref="I4964"/>
    <hyperlink r:id="rId3753" ref="I4965"/>
    <hyperlink r:id="rId3754" ref="I4966"/>
    <hyperlink r:id="rId3755" ref="I4967"/>
    <hyperlink r:id="rId3756" ref="I4968"/>
    <hyperlink r:id="rId3757" ref="I4971"/>
    <hyperlink r:id="rId3758" ref="I4972"/>
    <hyperlink r:id="rId3759" ref="I4973"/>
    <hyperlink r:id="rId3760" ref="I4975"/>
    <hyperlink r:id="rId3761" ref="I4977"/>
    <hyperlink r:id="rId3762" ref="I4978"/>
    <hyperlink r:id="rId3763" ref="I4979"/>
    <hyperlink r:id="rId3764" ref="I4980"/>
    <hyperlink r:id="rId3765" ref="I4981"/>
    <hyperlink r:id="rId3766" ref="I4982"/>
    <hyperlink r:id="rId3767" ref="I4983"/>
    <hyperlink r:id="rId3768" ref="I4984"/>
    <hyperlink r:id="rId3769" ref="I4985"/>
    <hyperlink r:id="rId3770" ref="I4986"/>
    <hyperlink r:id="rId3771" ref="I4987"/>
    <hyperlink r:id="rId3772" ref="I4988"/>
    <hyperlink r:id="rId3773" ref="I4989"/>
    <hyperlink r:id="rId3774" ref="I4990"/>
    <hyperlink r:id="rId3775" ref="I4993"/>
    <hyperlink r:id="rId3776" ref="I4994"/>
    <hyperlink r:id="rId3777" ref="I4995"/>
    <hyperlink r:id="rId3778" ref="I4996"/>
    <hyperlink r:id="rId3779" ref="I4997"/>
    <hyperlink r:id="rId3780" ref="I4998"/>
    <hyperlink r:id="rId3781" ref="I4999"/>
    <hyperlink r:id="rId3782" ref="I5000"/>
    <hyperlink r:id="rId3783" ref="I5001"/>
    <hyperlink r:id="rId3784" ref="I5002"/>
    <hyperlink r:id="rId3785" ref="I5003"/>
    <hyperlink r:id="rId3786" ref="I5004"/>
    <hyperlink r:id="rId3787" ref="I5005"/>
    <hyperlink r:id="rId3788" ref="I5006"/>
    <hyperlink r:id="rId3789" ref="I5007"/>
    <hyperlink r:id="rId3790" ref="I5009"/>
    <hyperlink r:id="rId3791" ref="I5011"/>
    <hyperlink r:id="rId3792" ref="I5012"/>
    <hyperlink r:id="rId3793" ref="I5013"/>
    <hyperlink r:id="rId3794" ref="I5014"/>
    <hyperlink r:id="rId3795" ref="I5015"/>
    <hyperlink r:id="rId3796" ref="I5016"/>
    <hyperlink r:id="rId3797" ref="I5017"/>
    <hyperlink r:id="rId3798" ref="I5018"/>
    <hyperlink r:id="rId3799" ref="I5019"/>
    <hyperlink r:id="rId3800" ref="I5021"/>
    <hyperlink r:id="rId3801" ref="I5022"/>
    <hyperlink r:id="rId3802" ref="I5023"/>
    <hyperlink r:id="rId3803" ref="I5024"/>
    <hyperlink r:id="rId3804" ref="I5025"/>
    <hyperlink r:id="rId3805" ref="I5026"/>
    <hyperlink r:id="rId3806" ref="I5028"/>
    <hyperlink r:id="rId3807" ref="I5029"/>
    <hyperlink r:id="rId3808" ref="I5030"/>
    <hyperlink r:id="rId3809" ref="I5031"/>
    <hyperlink r:id="rId3810" ref="I5032"/>
    <hyperlink r:id="rId3811" ref="I5033"/>
    <hyperlink r:id="rId3812" ref="I5034"/>
    <hyperlink r:id="rId3813" ref="I5035"/>
    <hyperlink r:id="rId3814" ref="I5036"/>
    <hyperlink r:id="rId3815" ref="I5037"/>
    <hyperlink r:id="rId3816" ref="I5038"/>
    <hyperlink r:id="rId3817" ref="I5039"/>
    <hyperlink r:id="rId3818" ref="I5040"/>
    <hyperlink r:id="rId3819" ref="I5041"/>
    <hyperlink r:id="rId3820" ref="I5042"/>
    <hyperlink r:id="rId3821" ref="I5043"/>
    <hyperlink r:id="rId3822" ref="I5045"/>
    <hyperlink r:id="rId3823" ref="I5046"/>
    <hyperlink r:id="rId3824" ref="I5047"/>
    <hyperlink r:id="rId3825" ref="I5048"/>
    <hyperlink r:id="rId3826" ref="I5049"/>
    <hyperlink r:id="rId3827" ref="I5050"/>
    <hyperlink r:id="rId3828" ref="I5051"/>
    <hyperlink r:id="rId3829" ref="I5052"/>
    <hyperlink r:id="rId3830" ref="I5053"/>
    <hyperlink r:id="rId3831" ref="I5054"/>
    <hyperlink r:id="rId3832" ref="I5055"/>
    <hyperlink r:id="rId3833" ref="I5056"/>
    <hyperlink r:id="rId3834" ref="I5058"/>
    <hyperlink r:id="rId3835" ref="I5059"/>
    <hyperlink r:id="rId3836" ref="I5064"/>
    <hyperlink r:id="rId3837" ref="I5065"/>
    <hyperlink r:id="rId3838" ref="I5067"/>
    <hyperlink r:id="rId3839" ref="I5070"/>
    <hyperlink r:id="rId3840" ref="I5073"/>
    <hyperlink r:id="rId3841" ref="I5074"/>
    <hyperlink r:id="rId3842" ref="I5075"/>
    <hyperlink r:id="rId3843" ref="I5076"/>
    <hyperlink r:id="rId3844" ref="I5078"/>
    <hyperlink r:id="rId3845" ref="I5079"/>
    <hyperlink r:id="rId3846" ref="I5080"/>
    <hyperlink r:id="rId3847" ref="I5081"/>
    <hyperlink r:id="rId3848" ref="I5082"/>
    <hyperlink r:id="rId3849" ref="I5083"/>
    <hyperlink r:id="rId3850" ref="I5084"/>
    <hyperlink r:id="rId3851" ref="I5085"/>
    <hyperlink r:id="rId3852" ref="I5086"/>
    <hyperlink r:id="rId3853" ref="I5088"/>
    <hyperlink r:id="rId3854" ref="I5089"/>
    <hyperlink r:id="rId3855" ref="I5090"/>
    <hyperlink r:id="rId3856" ref="I5091"/>
    <hyperlink r:id="rId3857" ref="I5092"/>
    <hyperlink r:id="rId3858" ref="I5093"/>
    <hyperlink r:id="rId3859" ref="I5094"/>
    <hyperlink r:id="rId3860" ref="I5095"/>
    <hyperlink r:id="rId3861" ref="I5096"/>
    <hyperlink r:id="rId3862" ref="I5097"/>
    <hyperlink r:id="rId3863" ref="I5099"/>
    <hyperlink r:id="rId3864" ref="I5100"/>
    <hyperlink r:id="rId3865" ref="I5101"/>
    <hyperlink r:id="rId3866" ref="I5102"/>
    <hyperlink r:id="rId3867" ref="I5103"/>
    <hyperlink r:id="rId3868" ref="I5104"/>
    <hyperlink r:id="rId3869" ref="I5105"/>
    <hyperlink r:id="rId3870" ref="I5106"/>
    <hyperlink r:id="rId3871" ref="I5107"/>
    <hyperlink r:id="rId3872" ref="I5109"/>
    <hyperlink r:id="rId3873" ref="I5110"/>
    <hyperlink r:id="rId3874" ref="I5112"/>
    <hyperlink r:id="rId3875" ref="I5113"/>
    <hyperlink r:id="rId3876" ref="I5115"/>
    <hyperlink r:id="rId3877" ref="I5116"/>
    <hyperlink r:id="rId3878" ref="I5117"/>
    <hyperlink r:id="rId3879" ref="I5118"/>
    <hyperlink r:id="rId3880" ref="I5119"/>
    <hyperlink r:id="rId3881" ref="I5120"/>
    <hyperlink r:id="rId3882" ref="I5121"/>
    <hyperlink r:id="rId3883" ref="I5122"/>
    <hyperlink r:id="rId3884" ref="I5123"/>
    <hyperlink r:id="rId3885" ref="I5124"/>
    <hyperlink r:id="rId3886" ref="I5125"/>
    <hyperlink r:id="rId3887" ref="I5126"/>
    <hyperlink r:id="rId3888" ref="I5127"/>
    <hyperlink r:id="rId3889" ref="I5128"/>
    <hyperlink r:id="rId3890" ref="I5129"/>
    <hyperlink r:id="rId3891" ref="I5130"/>
    <hyperlink r:id="rId3892" ref="I5131"/>
    <hyperlink r:id="rId3893" ref="I5132"/>
    <hyperlink r:id="rId3894" ref="I5133"/>
    <hyperlink r:id="rId3895" ref="I5134"/>
    <hyperlink r:id="rId3896" ref="I5135"/>
    <hyperlink r:id="rId3897" ref="I5136"/>
    <hyperlink r:id="rId3898" ref="I5138"/>
    <hyperlink r:id="rId3899" ref="I5140"/>
    <hyperlink r:id="rId3900" ref="I5141"/>
    <hyperlink r:id="rId3901" ref="I5142"/>
    <hyperlink r:id="rId3902" ref="I5143"/>
    <hyperlink r:id="rId3903" ref="I5144"/>
    <hyperlink r:id="rId3904" ref="I5145"/>
    <hyperlink r:id="rId3905" ref="I5146"/>
    <hyperlink r:id="rId3906" ref="I5148"/>
    <hyperlink r:id="rId3907" ref="I5150"/>
    <hyperlink r:id="rId3908" ref="I5151"/>
    <hyperlink r:id="rId3909" ref="I5152"/>
    <hyperlink r:id="rId3910" ref="I5153"/>
    <hyperlink r:id="rId3911" ref="I5155"/>
    <hyperlink r:id="rId3912" ref="I5156"/>
    <hyperlink r:id="rId3913" ref="H5157"/>
    <hyperlink r:id="rId3914" ref="I5157"/>
    <hyperlink r:id="rId3915" ref="I5158"/>
    <hyperlink r:id="rId3916" ref="I5161"/>
    <hyperlink r:id="rId3917" ref="I5163"/>
    <hyperlink r:id="rId3918" ref="I5164"/>
    <hyperlink r:id="rId3919" ref="I5165"/>
    <hyperlink r:id="rId3920" ref="I5166"/>
    <hyperlink r:id="rId3921" ref="I5167"/>
    <hyperlink r:id="rId3922" ref="I5168"/>
    <hyperlink r:id="rId3923" ref="I5169"/>
    <hyperlink r:id="rId3924" ref="I5170"/>
    <hyperlink r:id="rId3925" ref="I5171"/>
    <hyperlink r:id="rId3926" ref="I5172"/>
    <hyperlink r:id="rId3927" ref="I5174"/>
    <hyperlink r:id="rId3928" ref="I5175"/>
    <hyperlink r:id="rId3929" ref="I5176"/>
    <hyperlink r:id="rId3930" ref="I5177"/>
    <hyperlink r:id="rId3931" ref="I5178"/>
    <hyperlink r:id="rId3932" ref="I5179"/>
    <hyperlink r:id="rId3933" ref="I5180"/>
    <hyperlink r:id="rId3934" ref="I5181"/>
    <hyperlink r:id="rId3935" ref="I5182"/>
    <hyperlink r:id="rId3936" ref="I5183"/>
    <hyperlink r:id="rId3937" ref="I5184"/>
    <hyperlink r:id="rId3938" ref="I5185"/>
    <hyperlink r:id="rId3939" ref="I5186"/>
    <hyperlink r:id="rId3940" ref="I5187"/>
    <hyperlink r:id="rId3941" ref="I5188"/>
    <hyperlink r:id="rId3942" ref="I5189"/>
    <hyperlink r:id="rId3943" ref="I5190"/>
    <hyperlink r:id="rId3944" ref="I5191"/>
    <hyperlink r:id="rId3945" ref="I5192"/>
    <hyperlink r:id="rId3946" ref="I5193"/>
    <hyperlink r:id="rId3947" ref="I5194"/>
    <hyperlink r:id="rId3948" ref="I5195"/>
    <hyperlink r:id="rId3949" ref="I5196"/>
    <hyperlink r:id="rId3950" ref="I5197"/>
    <hyperlink r:id="rId3951" ref="I5198"/>
    <hyperlink r:id="rId3952" ref="I5200"/>
    <hyperlink r:id="rId3953" ref="I5201"/>
    <hyperlink r:id="rId3954" ref="I5202"/>
    <hyperlink r:id="rId3955" ref="I5203"/>
    <hyperlink r:id="rId3956" ref="I5204"/>
    <hyperlink r:id="rId3957" ref="I5205"/>
    <hyperlink r:id="rId3958" ref="I5207"/>
    <hyperlink r:id="rId3959" ref="I5208"/>
    <hyperlink r:id="rId3960" ref="I5209"/>
    <hyperlink r:id="rId3961" ref="I5211"/>
    <hyperlink r:id="rId3962" ref="I5212"/>
    <hyperlink r:id="rId3963" ref="I5213"/>
    <hyperlink r:id="rId3964" ref="I5214"/>
    <hyperlink r:id="rId3965" ref="I5215"/>
    <hyperlink r:id="rId3966" ref="I5217"/>
    <hyperlink r:id="rId3967" ref="I5218"/>
    <hyperlink r:id="rId3968" ref="I5219"/>
    <hyperlink r:id="rId3969" ref="I5220"/>
    <hyperlink r:id="rId3970" ref="I5221"/>
    <hyperlink r:id="rId3971" ref="I5222"/>
    <hyperlink r:id="rId3972" ref="I5223"/>
    <hyperlink r:id="rId3973" ref="I5224"/>
    <hyperlink r:id="rId3974" ref="I5226"/>
    <hyperlink r:id="rId3975" ref="I5227"/>
    <hyperlink r:id="rId3976" ref="I5229"/>
    <hyperlink r:id="rId3977" ref="I5231"/>
    <hyperlink r:id="rId3978" ref="I5234"/>
    <hyperlink r:id="rId3979" ref="I5236"/>
    <hyperlink r:id="rId3980" ref="I5237"/>
    <hyperlink r:id="rId3981" ref="I5238"/>
    <hyperlink r:id="rId3982" ref="I5239"/>
    <hyperlink r:id="rId3983" ref="I5240"/>
    <hyperlink r:id="rId3984" ref="I5241"/>
    <hyperlink r:id="rId3985" ref="I5243"/>
    <hyperlink r:id="rId3986" ref="I5245"/>
    <hyperlink r:id="rId3987" ref="I5246"/>
    <hyperlink r:id="rId3988" ref="I5247"/>
    <hyperlink r:id="rId3989" ref="I5248"/>
    <hyperlink r:id="rId3990" ref="I5249"/>
    <hyperlink r:id="rId3991" ref="I5250"/>
    <hyperlink r:id="rId3992" ref="I5251"/>
    <hyperlink r:id="rId3993" ref="I5253"/>
    <hyperlink r:id="rId3994" ref="I5255"/>
    <hyperlink r:id="rId3995" ref="I5257"/>
    <hyperlink r:id="rId3996" ref="I5258"/>
    <hyperlink r:id="rId3997" ref="I5261"/>
    <hyperlink r:id="rId3998" ref="I5262"/>
    <hyperlink r:id="rId3999" ref="I5263"/>
    <hyperlink r:id="rId4000" ref="I5264"/>
    <hyperlink r:id="rId4001" ref="I5265"/>
    <hyperlink r:id="rId4002" ref="I5266"/>
    <hyperlink r:id="rId4003" ref="I5267"/>
    <hyperlink r:id="rId4004" ref="I5268"/>
    <hyperlink r:id="rId4005" ref="I5269"/>
    <hyperlink r:id="rId4006" ref="I5270"/>
    <hyperlink r:id="rId4007" ref="I5271"/>
    <hyperlink r:id="rId4008" ref="I5272"/>
    <hyperlink r:id="rId4009" ref="I5273"/>
    <hyperlink r:id="rId4010" ref="I5274"/>
    <hyperlink r:id="rId4011" ref="I5275"/>
    <hyperlink r:id="rId4012" ref="I5276"/>
    <hyperlink r:id="rId4013" ref="I5277"/>
    <hyperlink r:id="rId4014" ref="I5279"/>
    <hyperlink r:id="rId4015" ref="I5280"/>
    <hyperlink r:id="rId4016" ref="I5281"/>
    <hyperlink r:id="rId4017" ref="I5282"/>
    <hyperlink r:id="rId4018" ref="I5283"/>
    <hyperlink r:id="rId4019" ref="I5284"/>
    <hyperlink r:id="rId4020" ref="I5285"/>
    <hyperlink r:id="rId4021" ref="I5286"/>
    <hyperlink r:id="rId4022" ref="I5287"/>
    <hyperlink r:id="rId4023" ref="I5288"/>
    <hyperlink r:id="rId4024" ref="I5289"/>
    <hyperlink r:id="rId4025" ref="I5290"/>
    <hyperlink r:id="rId4026" ref="I5291"/>
    <hyperlink r:id="rId4027" ref="I5292"/>
    <hyperlink r:id="rId4028" ref="I5293"/>
    <hyperlink r:id="rId4029" ref="I5294"/>
    <hyperlink r:id="rId4030" ref="I5295"/>
    <hyperlink r:id="rId4031" ref="I5296"/>
    <hyperlink r:id="rId4032" ref="I5298"/>
    <hyperlink r:id="rId4033" ref="H5299"/>
    <hyperlink r:id="rId4034" ref="I5299"/>
    <hyperlink r:id="rId4035" ref="I5300"/>
    <hyperlink r:id="rId4036" ref="I5301"/>
    <hyperlink r:id="rId4037" ref="I5305"/>
    <hyperlink r:id="rId4038" ref="I5306"/>
    <hyperlink r:id="rId4039" ref="I5307"/>
    <hyperlink r:id="rId4040" ref="I5308"/>
    <hyperlink r:id="rId4041" ref="I5309"/>
    <hyperlink r:id="rId4042" ref="I5310"/>
    <hyperlink r:id="rId4043" ref="I5311"/>
    <hyperlink r:id="rId4044" ref="I5314"/>
    <hyperlink r:id="rId4045" ref="I5315"/>
    <hyperlink r:id="rId4046" ref="I5317"/>
    <hyperlink r:id="rId4047" ref="I5318"/>
    <hyperlink r:id="rId4048" ref="I5319"/>
    <hyperlink r:id="rId4049" ref="I5320"/>
    <hyperlink r:id="rId4050" ref="I5321"/>
    <hyperlink r:id="rId4051" ref="I5322"/>
    <hyperlink r:id="rId4052" ref="I5323"/>
    <hyperlink r:id="rId4053" ref="I5324"/>
    <hyperlink r:id="rId4054" ref="I5325"/>
    <hyperlink r:id="rId4055" ref="I5326"/>
    <hyperlink r:id="rId4056" ref="I5327"/>
    <hyperlink r:id="rId4057" ref="I5328"/>
    <hyperlink r:id="rId4058" ref="I5329"/>
    <hyperlink r:id="rId4059" ref="I5330"/>
    <hyperlink r:id="rId4060" ref="I5331"/>
    <hyperlink r:id="rId4061" ref="I5332"/>
    <hyperlink r:id="rId4062" ref="I5333"/>
    <hyperlink r:id="rId4063" ref="I5334"/>
    <hyperlink r:id="rId4064" ref="I5336"/>
    <hyperlink r:id="rId4065" ref="I5337"/>
    <hyperlink r:id="rId4066" ref="I5338"/>
    <hyperlink r:id="rId4067" ref="I5343"/>
    <hyperlink r:id="rId4068" ref="I5344"/>
    <hyperlink r:id="rId4069" ref="I5345"/>
    <hyperlink r:id="rId4070" ref="I5346"/>
    <hyperlink r:id="rId4071" ref="I5347"/>
    <hyperlink r:id="rId4072" ref="I5348"/>
    <hyperlink r:id="rId4073" ref="I5349"/>
    <hyperlink r:id="rId4074" ref="I5350"/>
    <hyperlink r:id="rId4075" ref="I5351"/>
    <hyperlink r:id="rId4076" ref="I5352"/>
    <hyperlink r:id="rId4077" ref="I5356"/>
    <hyperlink r:id="rId4078" ref="I5357"/>
    <hyperlink r:id="rId4079" ref="I5358"/>
    <hyperlink r:id="rId4080" ref="I5359"/>
    <hyperlink r:id="rId4081" ref="I5360"/>
    <hyperlink r:id="rId4082" ref="I5361"/>
    <hyperlink r:id="rId4083" ref="I5362"/>
    <hyperlink r:id="rId4084" ref="I5363"/>
    <hyperlink r:id="rId4085" ref="I5364"/>
    <hyperlink r:id="rId4086" ref="I5365"/>
    <hyperlink r:id="rId4087" ref="I5366"/>
    <hyperlink r:id="rId4088" ref="I5368"/>
    <hyperlink r:id="rId4089" ref="I5370"/>
    <hyperlink r:id="rId4090" ref="I5371"/>
    <hyperlink r:id="rId4091" ref="I5372"/>
    <hyperlink r:id="rId4092" ref="I5373"/>
    <hyperlink r:id="rId4093" ref="I5374"/>
    <hyperlink r:id="rId4094" ref="I5375"/>
    <hyperlink r:id="rId4095" ref="I5378"/>
    <hyperlink r:id="rId4096" ref="I5380"/>
    <hyperlink r:id="rId4097" ref="I5382"/>
    <hyperlink r:id="rId4098" ref="I5383"/>
    <hyperlink r:id="rId4099" ref="I5385"/>
    <hyperlink r:id="rId4100" ref="I5386"/>
    <hyperlink r:id="rId4101" ref="I5387"/>
    <hyperlink r:id="rId4102" ref="I5388"/>
    <hyperlink r:id="rId4103" ref="I5390"/>
    <hyperlink r:id="rId4104" ref="I5391"/>
    <hyperlink r:id="rId4105" ref="I5392"/>
    <hyperlink r:id="rId4106" ref="I5393"/>
    <hyperlink r:id="rId4107" ref="I5394"/>
    <hyperlink r:id="rId4108" ref="I5395"/>
    <hyperlink r:id="rId4109" ref="I5396"/>
    <hyperlink r:id="rId4110" ref="I5397"/>
    <hyperlink r:id="rId4111" ref="I5398"/>
    <hyperlink r:id="rId4112" ref="I5399"/>
    <hyperlink r:id="rId4113" ref="I5400"/>
    <hyperlink r:id="rId4114" ref="I5401"/>
    <hyperlink r:id="rId4115" ref="I5402"/>
    <hyperlink r:id="rId4116" ref="I5403"/>
    <hyperlink r:id="rId4117" ref="I5404"/>
    <hyperlink r:id="rId4118" ref="I5407"/>
    <hyperlink r:id="rId4119" ref="I5409"/>
    <hyperlink r:id="rId4120" ref="I5410"/>
    <hyperlink r:id="rId4121" ref="I5411"/>
    <hyperlink r:id="rId4122" ref="I5412"/>
    <hyperlink r:id="rId4123" ref="I5413"/>
    <hyperlink r:id="rId4124" ref="I5415"/>
    <hyperlink r:id="rId4125" ref="I5416"/>
    <hyperlink r:id="rId4126" ref="I5417"/>
    <hyperlink r:id="rId4127" ref="I5418"/>
    <hyperlink r:id="rId4128" ref="I5420"/>
    <hyperlink r:id="rId4129" ref="I5421"/>
    <hyperlink r:id="rId4130" ref="I5422"/>
    <hyperlink r:id="rId4131" ref="I5423"/>
    <hyperlink r:id="rId4132" ref="I5424"/>
    <hyperlink r:id="rId4133" ref="I5425"/>
    <hyperlink r:id="rId4134" ref="I5426"/>
    <hyperlink r:id="rId4135" ref="I5427"/>
    <hyperlink r:id="rId4136" ref="I5428"/>
    <hyperlink r:id="rId4137" ref="I5429"/>
    <hyperlink r:id="rId4138" ref="I5430"/>
    <hyperlink r:id="rId4139" ref="I5431"/>
    <hyperlink r:id="rId4140" ref="I5433"/>
    <hyperlink r:id="rId4141" ref="I5434"/>
    <hyperlink r:id="rId4142" ref="I5435"/>
    <hyperlink r:id="rId4143" ref="I5436"/>
    <hyperlink r:id="rId4144" ref="I5437"/>
    <hyperlink r:id="rId4145" ref="I5438"/>
    <hyperlink r:id="rId4146" ref="I5439"/>
    <hyperlink r:id="rId4147" ref="I5440"/>
    <hyperlink r:id="rId4148" ref="I5441"/>
    <hyperlink r:id="rId4149" ref="I5442"/>
    <hyperlink r:id="rId4150" ref="I5443"/>
    <hyperlink r:id="rId4151" ref="I5444"/>
    <hyperlink r:id="rId4152" ref="I5445"/>
    <hyperlink r:id="rId4153" ref="I5446"/>
    <hyperlink r:id="rId4154" ref="I5447"/>
    <hyperlink r:id="rId4155" ref="I5449"/>
    <hyperlink r:id="rId4156" ref="I5451"/>
    <hyperlink r:id="rId4157" ref="I5452"/>
    <hyperlink r:id="rId4158" ref="I5454"/>
    <hyperlink r:id="rId4159" ref="I5456"/>
    <hyperlink r:id="rId4160" ref="I5457"/>
    <hyperlink r:id="rId4161" ref="I5458"/>
    <hyperlink r:id="rId4162" ref="I5459"/>
    <hyperlink r:id="rId4163" ref="I5460"/>
    <hyperlink r:id="rId4164" ref="I5461"/>
    <hyperlink r:id="rId4165" ref="I5462"/>
    <hyperlink r:id="rId4166" ref="I5463"/>
    <hyperlink r:id="rId4167" ref="I5464"/>
    <hyperlink r:id="rId4168" ref="I5465"/>
    <hyperlink r:id="rId4169" ref="I5466"/>
    <hyperlink r:id="rId4170" ref="I5467"/>
    <hyperlink r:id="rId4171" ref="I5468"/>
    <hyperlink r:id="rId4172" ref="I5469"/>
    <hyperlink r:id="rId4173" ref="I5470"/>
    <hyperlink r:id="rId4174" ref="I5471"/>
    <hyperlink r:id="rId4175" ref="I5473"/>
    <hyperlink r:id="rId4176" ref="I5474"/>
    <hyperlink r:id="rId4177" ref="I5475"/>
    <hyperlink r:id="rId4178" ref="I5476"/>
    <hyperlink r:id="rId4179" ref="I5477"/>
    <hyperlink r:id="rId4180" ref="I5478"/>
    <hyperlink r:id="rId4181" ref="I5479"/>
    <hyperlink r:id="rId4182" ref="I5480"/>
    <hyperlink r:id="rId4183" ref="I5481"/>
    <hyperlink r:id="rId4184" ref="I5482"/>
    <hyperlink r:id="rId4185" ref="I5483"/>
    <hyperlink r:id="rId4186" ref="I5484"/>
    <hyperlink r:id="rId4187" ref="I5485"/>
    <hyperlink r:id="rId4188" ref="I5486"/>
    <hyperlink r:id="rId4189" ref="I5487"/>
    <hyperlink r:id="rId4190" ref="I5488"/>
    <hyperlink r:id="rId4191" ref="I5489"/>
    <hyperlink r:id="rId4192" ref="H5490"/>
    <hyperlink r:id="rId4193" ref="I5490"/>
    <hyperlink r:id="rId4194" ref="I5491"/>
    <hyperlink r:id="rId4195" ref="I5492"/>
    <hyperlink r:id="rId4196" ref="I5493"/>
    <hyperlink r:id="rId4197" ref="I5494"/>
    <hyperlink r:id="rId4198" ref="I5497"/>
    <hyperlink r:id="rId4199" ref="I5498"/>
    <hyperlink r:id="rId4200" ref="I5499"/>
    <hyperlink r:id="rId4201" ref="I5500"/>
    <hyperlink r:id="rId4202" ref="I5501"/>
    <hyperlink r:id="rId4203" ref="I5502"/>
    <hyperlink r:id="rId4204" ref="I5503"/>
    <hyperlink r:id="rId4205" ref="I5504"/>
    <hyperlink r:id="rId4206" ref="I5505"/>
    <hyperlink r:id="rId4207" ref="I5507"/>
    <hyperlink r:id="rId4208" ref="I5509"/>
    <hyperlink r:id="rId4209" ref="I5510"/>
    <hyperlink r:id="rId4210" ref="I5511"/>
    <hyperlink r:id="rId4211" ref="I5512"/>
    <hyperlink r:id="rId4212" ref="I5513"/>
    <hyperlink r:id="rId4213" ref="I5514"/>
    <hyperlink r:id="rId4214" ref="I5515"/>
    <hyperlink r:id="rId4215" ref="I5516"/>
    <hyperlink r:id="rId4216" ref="I5517"/>
    <hyperlink r:id="rId4217" ref="I5518"/>
    <hyperlink r:id="rId4218" ref="I5519"/>
    <hyperlink r:id="rId4219" ref="I5520"/>
    <hyperlink r:id="rId4220" ref="I5521"/>
    <hyperlink r:id="rId4221" ref="I5522"/>
    <hyperlink r:id="rId4222" ref="I5523"/>
    <hyperlink r:id="rId4223" ref="I5525"/>
    <hyperlink r:id="rId4224" ref="I5527"/>
    <hyperlink r:id="rId4225" ref="I5528"/>
    <hyperlink r:id="rId4226" ref="I5529"/>
    <hyperlink r:id="rId4227" ref="I5531"/>
    <hyperlink r:id="rId4228" ref="I5532"/>
    <hyperlink r:id="rId4229" ref="I5533"/>
    <hyperlink r:id="rId4230" ref="I5534"/>
    <hyperlink r:id="rId4231" ref="I5536"/>
    <hyperlink r:id="rId4232" ref="I5539"/>
    <hyperlink r:id="rId4233" ref="I5540"/>
    <hyperlink r:id="rId4234" ref="I5542"/>
    <hyperlink r:id="rId4235" ref="I5543"/>
    <hyperlink r:id="rId4236" ref="I5545"/>
    <hyperlink r:id="rId4237" ref="H5547"/>
    <hyperlink r:id="rId4238" ref="I5547"/>
    <hyperlink r:id="rId4239" ref="I5548"/>
    <hyperlink r:id="rId4240" ref="I5549"/>
    <hyperlink r:id="rId4241" ref="I5550"/>
    <hyperlink r:id="rId4242" ref="I5551"/>
    <hyperlink r:id="rId4243" ref="I5553"/>
    <hyperlink r:id="rId4244" ref="I5554"/>
    <hyperlink r:id="rId4245" ref="I5555"/>
    <hyperlink r:id="rId4246" ref="I5557"/>
    <hyperlink r:id="rId4247" ref="I5558"/>
    <hyperlink r:id="rId4248" ref="I5559"/>
    <hyperlink r:id="rId4249" ref="I5560"/>
    <hyperlink r:id="rId4250" ref="I5561"/>
    <hyperlink r:id="rId4251" ref="I5563"/>
    <hyperlink r:id="rId4252" ref="I5564"/>
    <hyperlink r:id="rId4253" ref="I5568"/>
    <hyperlink r:id="rId4254" ref="I5569"/>
    <hyperlink r:id="rId4255" ref="I5570"/>
    <hyperlink r:id="rId4256" ref="I5571"/>
    <hyperlink r:id="rId4257" ref="I5573"/>
    <hyperlink r:id="rId4258" ref="I5574"/>
    <hyperlink r:id="rId4259" ref="I5575"/>
    <hyperlink r:id="rId4260" ref="I5576"/>
    <hyperlink r:id="rId4261" ref="I5578"/>
    <hyperlink r:id="rId4262" ref="I5580"/>
    <hyperlink r:id="rId4263" ref="I5581"/>
    <hyperlink r:id="rId4264" ref="I5583"/>
    <hyperlink r:id="rId4265" ref="I5584"/>
    <hyperlink r:id="rId4266" ref="I5586"/>
    <hyperlink r:id="rId4267" ref="I5588"/>
    <hyperlink r:id="rId4268" ref="I5589"/>
    <hyperlink r:id="rId4269" ref="I5590"/>
    <hyperlink r:id="rId4270" ref="I5591"/>
    <hyperlink r:id="rId4271" ref="I5592"/>
    <hyperlink r:id="rId4272" ref="I5593"/>
    <hyperlink r:id="rId4273" ref="I5594"/>
    <hyperlink r:id="rId4274" ref="I5595"/>
    <hyperlink r:id="rId4275" ref="I5596"/>
    <hyperlink r:id="rId4276" ref="I5598"/>
    <hyperlink r:id="rId4277" ref="I5599"/>
    <hyperlink r:id="rId4278" ref="I5600"/>
    <hyperlink r:id="rId4279" ref="I5601"/>
    <hyperlink r:id="rId4280" ref="I5602"/>
    <hyperlink r:id="rId4281" ref="I5603"/>
    <hyperlink r:id="rId4282" ref="I5604"/>
    <hyperlink r:id="rId4283" ref="I5605"/>
    <hyperlink r:id="rId4284" ref="I5606"/>
    <hyperlink r:id="rId4285" ref="I5607"/>
    <hyperlink r:id="rId4286" ref="I5608"/>
    <hyperlink r:id="rId4287" ref="I5609"/>
    <hyperlink r:id="rId4288" ref="I5610"/>
    <hyperlink r:id="rId4289" ref="I5611"/>
    <hyperlink r:id="rId4290" ref="I5612"/>
    <hyperlink r:id="rId4291" ref="I5613"/>
    <hyperlink r:id="rId4292" ref="I5615"/>
    <hyperlink r:id="rId4293" ref="I5616"/>
    <hyperlink r:id="rId4294" ref="I5617"/>
    <hyperlink r:id="rId4295" ref="I5619"/>
    <hyperlink r:id="rId4296" ref="I5620"/>
    <hyperlink r:id="rId4297" ref="I5622"/>
    <hyperlink r:id="rId4298" ref="I5623"/>
    <hyperlink r:id="rId4299" ref="I5624"/>
    <hyperlink r:id="rId4300" ref="I5625"/>
    <hyperlink r:id="rId4301" ref="I5626"/>
    <hyperlink r:id="rId4302" ref="I5627"/>
    <hyperlink r:id="rId4303" ref="I5628"/>
    <hyperlink r:id="rId4304" ref="I5629"/>
    <hyperlink r:id="rId4305" ref="I5633"/>
    <hyperlink r:id="rId4306" ref="I5634"/>
    <hyperlink r:id="rId4307" ref="I5635"/>
    <hyperlink r:id="rId4308" ref="I5636"/>
    <hyperlink r:id="rId4309" ref="I5637"/>
    <hyperlink r:id="rId4310" ref="I5638"/>
    <hyperlink r:id="rId4311" ref="I5641"/>
    <hyperlink r:id="rId4312" ref="I5643"/>
    <hyperlink r:id="rId4313" ref="I5645"/>
    <hyperlink r:id="rId4314" ref="I5646"/>
    <hyperlink r:id="rId4315" ref="I5647"/>
    <hyperlink r:id="rId4316" ref="I5648"/>
    <hyperlink r:id="rId4317" ref="I5649"/>
    <hyperlink r:id="rId4318" ref="I5650"/>
    <hyperlink r:id="rId4319" ref="I5651"/>
    <hyperlink r:id="rId4320" ref="I5653"/>
    <hyperlink r:id="rId4321" ref="I5654"/>
    <hyperlink r:id="rId4322" ref="I5655"/>
    <hyperlink r:id="rId4323" ref="I5657"/>
    <hyperlink r:id="rId4324" ref="I5658"/>
    <hyperlink r:id="rId4325" ref="I5660"/>
    <hyperlink r:id="rId4326" ref="I5661"/>
    <hyperlink r:id="rId4327" ref="I5663"/>
    <hyperlink r:id="rId4328" ref="I5664"/>
    <hyperlink r:id="rId4329" ref="I5665"/>
    <hyperlink r:id="rId4330" ref="I5666"/>
    <hyperlink r:id="rId4331" ref="I5667"/>
    <hyperlink r:id="rId4332" ref="I5670"/>
    <hyperlink r:id="rId4333" ref="I5673"/>
    <hyperlink r:id="rId4334" ref="I5674"/>
    <hyperlink r:id="rId4335" ref="I5675"/>
    <hyperlink r:id="rId4336" ref="I5676"/>
    <hyperlink r:id="rId4337" ref="I5677"/>
    <hyperlink r:id="rId4338" ref="I5679"/>
    <hyperlink r:id="rId4339" ref="I5680"/>
    <hyperlink r:id="rId4340" ref="I5682"/>
    <hyperlink r:id="rId4341" ref="I5683"/>
    <hyperlink r:id="rId4342" ref="I5684"/>
    <hyperlink r:id="rId4343" ref="I5685"/>
    <hyperlink r:id="rId4344" ref="I5686"/>
    <hyperlink r:id="rId4345" ref="I5688"/>
    <hyperlink r:id="rId4346" ref="I5689"/>
    <hyperlink r:id="rId4347" ref="I5690"/>
    <hyperlink r:id="rId4348" ref="I5691"/>
    <hyperlink r:id="rId4349" ref="I5692"/>
    <hyperlink r:id="rId4350" ref="I5693"/>
    <hyperlink r:id="rId4351" ref="I5694"/>
    <hyperlink r:id="rId4352" ref="I5695"/>
    <hyperlink r:id="rId4353" ref="I5696"/>
    <hyperlink r:id="rId4354" ref="I5697"/>
    <hyperlink r:id="rId4355" ref="I5698"/>
    <hyperlink r:id="rId4356" ref="I5699"/>
    <hyperlink r:id="rId4357" ref="I5700"/>
    <hyperlink r:id="rId4358" ref="I5701"/>
    <hyperlink r:id="rId4359" ref="I5703"/>
    <hyperlink r:id="rId4360" ref="I5704"/>
    <hyperlink r:id="rId4361" ref="I5707"/>
    <hyperlink r:id="rId4362" ref="I5708"/>
    <hyperlink r:id="rId4363" ref="I5709"/>
    <hyperlink r:id="rId4364" ref="I5710"/>
    <hyperlink r:id="rId4365" ref="I5711"/>
    <hyperlink r:id="rId4366" ref="I5712"/>
    <hyperlink r:id="rId4367" ref="I5713"/>
    <hyperlink r:id="rId4368" ref="I5715"/>
    <hyperlink r:id="rId4369" ref="I5716"/>
    <hyperlink r:id="rId4370" ref="I5717"/>
    <hyperlink r:id="rId4371" ref="I5719"/>
    <hyperlink r:id="rId4372" ref="I5723"/>
    <hyperlink r:id="rId4373" ref="I5724"/>
    <hyperlink r:id="rId4374" ref="I5725"/>
    <hyperlink r:id="rId4375" ref="I5726"/>
    <hyperlink r:id="rId4376" ref="I5727"/>
    <hyperlink r:id="rId4377" ref="I5728"/>
    <hyperlink r:id="rId4378" ref="I5729"/>
    <hyperlink r:id="rId4379" ref="I5730"/>
    <hyperlink r:id="rId4380" ref="I5731"/>
    <hyperlink r:id="rId4381" ref="I5732"/>
    <hyperlink r:id="rId4382" ref="I5734"/>
    <hyperlink r:id="rId4383" ref="I5737"/>
    <hyperlink r:id="rId4384" ref="I5738"/>
    <hyperlink r:id="rId4385" ref="I5739"/>
    <hyperlink r:id="rId4386" ref="I5740"/>
    <hyperlink r:id="rId4387" ref="I5741"/>
    <hyperlink r:id="rId4388" ref="I5742"/>
    <hyperlink r:id="rId4389" ref="I5743"/>
    <hyperlink r:id="rId4390" ref="I5744"/>
    <hyperlink r:id="rId4391" ref="I5746"/>
    <hyperlink r:id="rId4392" ref="I5748"/>
    <hyperlink r:id="rId4393" ref="I5749"/>
    <hyperlink r:id="rId4394" ref="I5751"/>
    <hyperlink r:id="rId4395" ref="I5754"/>
    <hyperlink r:id="rId4396" ref="I5755"/>
    <hyperlink r:id="rId4397" ref="I5756"/>
    <hyperlink r:id="rId4398" ref="I5758"/>
    <hyperlink r:id="rId4399" ref="I5759"/>
    <hyperlink r:id="rId4400" ref="I5760"/>
    <hyperlink r:id="rId4401" ref="I5761"/>
    <hyperlink r:id="rId4402" ref="I5763"/>
    <hyperlink r:id="rId4403" ref="I5764"/>
    <hyperlink r:id="rId4404" ref="I5765"/>
    <hyperlink r:id="rId4405" ref="I5767"/>
    <hyperlink r:id="rId4406" ref="I5768"/>
    <hyperlink r:id="rId4407" ref="I5769"/>
    <hyperlink r:id="rId4408" ref="I5770"/>
    <hyperlink r:id="rId4409" ref="I5771"/>
    <hyperlink r:id="rId4410" ref="I5772"/>
    <hyperlink r:id="rId4411" ref="I5774"/>
    <hyperlink r:id="rId4412" ref="I5775"/>
    <hyperlink r:id="rId4413" ref="I5776"/>
    <hyperlink r:id="rId4414" ref="I5777"/>
    <hyperlink r:id="rId4415" ref="I5778"/>
    <hyperlink r:id="rId4416" ref="I5779"/>
    <hyperlink r:id="rId4417" ref="I5780"/>
    <hyperlink r:id="rId4418" ref="I5781"/>
    <hyperlink r:id="rId4419" ref="I5782"/>
    <hyperlink r:id="rId4420" ref="I5783"/>
    <hyperlink r:id="rId4421" ref="I5784"/>
    <hyperlink r:id="rId4422" ref="I5787"/>
    <hyperlink r:id="rId4423" ref="I5788"/>
    <hyperlink r:id="rId4424" ref="I5789"/>
    <hyperlink r:id="rId4425" ref="I5790"/>
    <hyperlink r:id="rId4426" ref="I5791"/>
    <hyperlink r:id="rId4427" ref="I5792"/>
    <hyperlink r:id="rId4428" ref="I5793"/>
    <hyperlink r:id="rId4429" ref="I5794"/>
    <hyperlink r:id="rId4430" ref="I5795"/>
    <hyperlink r:id="rId4431" ref="I5796"/>
    <hyperlink r:id="rId4432" ref="I5797"/>
    <hyperlink r:id="rId4433" ref="I5798"/>
    <hyperlink r:id="rId4434" ref="I5800"/>
    <hyperlink r:id="rId4435" ref="I5801"/>
    <hyperlink r:id="rId4436" ref="I5802"/>
    <hyperlink r:id="rId4437" ref="I5804"/>
    <hyperlink r:id="rId4438" ref="I5805"/>
    <hyperlink r:id="rId4439" ref="I5806"/>
    <hyperlink r:id="rId4440" ref="I5807"/>
    <hyperlink r:id="rId4441" ref="I5808"/>
    <hyperlink r:id="rId4442" ref="I5809"/>
    <hyperlink r:id="rId4443" ref="I5810"/>
    <hyperlink r:id="rId4444" ref="I5811"/>
    <hyperlink r:id="rId4445" ref="I5812"/>
    <hyperlink r:id="rId4446" ref="I5813"/>
    <hyperlink r:id="rId4447" ref="I5815"/>
    <hyperlink r:id="rId4448" ref="I5816"/>
    <hyperlink r:id="rId4449" ref="I5817"/>
    <hyperlink r:id="rId4450" ref="I5818"/>
    <hyperlink r:id="rId4451" ref="I5819"/>
    <hyperlink r:id="rId4452" ref="I5822"/>
    <hyperlink r:id="rId4453" ref="I5823"/>
    <hyperlink r:id="rId4454" ref="I5824"/>
    <hyperlink r:id="rId4455" ref="I5825"/>
    <hyperlink r:id="rId4456" ref="I5826"/>
    <hyperlink r:id="rId4457" ref="I5827"/>
    <hyperlink r:id="rId4458" ref="I5828"/>
    <hyperlink r:id="rId4459" ref="I5830"/>
    <hyperlink r:id="rId4460" ref="I5833"/>
    <hyperlink r:id="rId4461" ref="I5834"/>
    <hyperlink r:id="rId4462" ref="I5835"/>
    <hyperlink r:id="rId4463" ref="I5836"/>
    <hyperlink r:id="rId4464" ref="I5837"/>
    <hyperlink r:id="rId4465" ref="I5839"/>
    <hyperlink r:id="rId4466" ref="I5840"/>
    <hyperlink r:id="rId4467" ref="I5843"/>
    <hyperlink r:id="rId4468" ref="I5844"/>
    <hyperlink r:id="rId4469" ref="I5845"/>
    <hyperlink r:id="rId4470" ref="I5846"/>
    <hyperlink r:id="rId4471" ref="I5848"/>
    <hyperlink r:id="rId4472" ref="I5850"/>
    <hyperlink r:id="rId4473" ref="I5851"/>
    <hyperlink r:id="rId4474" ref="I5852"/>
    <hyperlink r:id="rId4475" ref="I5853"/>
    <hyperlink r:id="rId4476" ref="I5854"/>
    <hyperlink r:id="rId4477" ref="I5855"/>
    <hyperlink r:id="rId4478" ref="I5856"/>
    <hyperlink r:id="rId4479" ref="I5857"/>
    <hyperlink r:id="rId4480" ref="I5858"/>
    <hyperlink r:id="rId4481" ref="I5859"/>
    <hyperlink r:id="rId4482" ref="I5860"/>
    <hyperlink r:id="rId4483" ref="I5861"/>
    <hyperlink r:id="rId4484" ref="I5862"/>
    <hyperlink r:id="rId4485" ref="I5863"/>
    <hyperlink r:id="rId4486" ref="I5864"/>
    <hyperlink r:id="rId4487" ref="I5865"/>
    <hyperlink r:id="rId4488" ref="I5866"/>
    <hyperlink r:id="rId4489" ref="I5867"/>
    <hyperlink r:id="rId4490" ref="I5868"/>
    <hyperlink r:id="rId4491" ref="I5869"/>
    <hyperlink r:id="rId4492" ref="I5870"/>
    <hyperlink r:id="rId4493" ref="I5871"/>
    <hyperlink r:id="rId4494" ref="I5872"/>
    <hyperlink r:id="rId4495" ref="I5873"/>
    <hyperlink r:id="rId4496" ref="I5874"/>
    <hyperlink r:id="rId4497" ref="I5875"/>
    <hyperlink r:id="rId4498" ref="I5876"/>
    <hyperlink r:id="rId4499" ref="I5877"/>
    <hyperlink r:id="rId4500" ref="I5878"/>
    <hyperlink r:id="rId4501" ref="I5879"/>
    <hyperlink r:id="rId4502" ref="I5880"/>
    <hyperlink r:id="rId4503" ref="I5882"/>
    <hyperlink r:id="rId4504" ref="I5884"/>
    <hyperlink r:id="rId4505" ref="I5886"/>
    <hyperlink r:id="rId4506" ref="I5887"/>
    <hyperlink r:id="rId4507" ref="I5891"/>
    <hyperlink r:id="rId4508" ref="I5892"/>
    <hyperlink r:id="rId4509" ref="I5893"/>
    <hyperlink r:id="rId4510" ref="I5898"/>
    <hyperlink r:id="rId4511" ref="I5899"/>
    <hyperlink r:id="rId4512" ref="I5903"/>
    <hyperlink r:id="rId4513" ref="I5904"/>
    <hyperlink r:id="rId4514" ref="I5905"/>
    <hyperlink r:id="rId4515" ref="I5906"/>
    <hyperlink r:id="rId4516" ref="I5907"/>
    <hyperlink r:id="rId4517" ref="I5908"/>
    <hyperlink r:id="rId4518" ref="I5909"/>
    <hyperlink r:id="rId4519" ref="I5910"/>
    <hyperlink r:id="rId4520" ref="I5911"/>
    <hyperlink r:id="rId4521" ref="I5913"/>
    <hyperlink r:id="rId4522" ref="I5915"/>
    <hyperlink r:id="rId4523" ref="I5916"/>
    <hyperlink r:id="rId4524" ref="I5917"/>
    <hyperlink r:id="rId4525" ref="I5918"/>
    <hyperlink r:id="rId4526" ref="I5919"/>
    <hyperlink r:id="rId4527" ref="I5922"/>
    <hyperlink r:id="rId4528" ref="I5925"/>
    <hyperlink r:id="rId4529" ref="I5927"/>
    <hyperlink r:id="rId4530" ref="I5931"/>
    <hyperlink r:id="rId4531" ref="I5932"/>
    <hyperlink r:id="rId4532" ref="I5933"/>
    <hyperlink r:id="rId4533" ref="I5935"/>
    <hyperlink r:id="rId4534" ref="I5936"/>
    <hyperlink r:id="rId4535" ref="I5937"/>
    <hyperlink r:id="rId4536" ref="I5938"/>
    <hyperlink r:id="rId4537" ref="I5939"/>
    <hyperlink r:id="rId4538" ref="I5940"/>
    <hyperlink r:id="rId4539" ref="I5941"/>
    <hyperlink r:id="rId4540" ref="I5942"/>
    <hyperlink r:id="rId4541" ref="I5943"/>
    <hyperlink r:id="rId4542" ref="I5944"/>
    <hyperlink r:id="rId4543" ref="I5945"/>
    <hyperlink r:id="rId4544" ref="I5946"/>
    <hyperlink r:id="rId4545" ref="I5947"/>
    <hyperlink r:id="rId4546" ref="I5948"/>
    <hyperlink r:id="rId4547" ref="I5949"/>
    <hyperlink r:id="rId4548" ref="I5950"/>
    <hyperlink r:id="rId4549" ref="I5951"/>
    <hyperlink r:id="rId4550" ref="I5952"/>
    <hyperlink r:id="rId4551" ref="I5953"/>
    <hyperlink r:id="rId4552" ref="I5954"/>
    <hyperlink r:id="rId4553" ref="I5955"/>
    <hyperlink r:id="rId4554" ref="I5956"/>
    <hyperlink r:id="rId4555" ref="I5957"/>
    <hyperlink r:id="rId4556" ref="I5958"/>
    <hyperlink r:id="rId4557" ref="I5959"/>
    <hyperlink r:id="rId4558" ref="I5961"/>
    <hyperlink r:id="rId4559" ref="I5962"/>
    <hyperlink r:id="rId4560" ref="I5963"/>
    <hyperlink r:id="rId4561" ref="I5964"/>
    <hyperlink r:id="rId4562" ref="I5965"/>
    <hyperlink r:id="rId4563" ref="I5966"/>
    <hyperlink r:id="rId4564" ref="I5968"/>
    <hyperlink r:id="rId4565" ref="I5969"/>
    <hyperlink r:id="rId4566" ref="I5970"/>
    <hyperlink r:id="rId4567" ref="I5972"/>
    <hyperlink r:id="rId4568" ref="I5973"/>
    <hyperlink r:id="rId4569" ref="I5974"/>
    <hyperlink r:id="rId4570" ref="I5975"/>
    <hyperlink r:id="rId4571" ref="I5976"/>
    <hyperlink r:id="rId4572" ref="I5977"/>
    <hyperlink r:id="rId4573" ref="I5978"/>
    <hyperlink r:id="rId4574" ref="I5980"/>
    <hyperlink r:id="rId4575" ref="I5981"/>
    <hyperlink r:id="rId4576" ref="I5983"/>
    <hyperlink r:id="rId4577" ref="I5985"/>
    <hyperlink r:id="rId4578" ref="I5986"/>
    <hyperlink r:id="rId4579" ref="I5987"/>
    <hyperlink r:id="rId4580" ref="I5988"/>
    <hyperlink r:id="rId4581" ref="I5989"/>
    <hyperlink r:id="rId4582" ref="I5990"/>
    <hyperlink r:id="rId4583" ref="I5991"/>
    <hyperlink r:id="rId4584" ref="I5992"/>
    <hyperlink r:id="rId4585" ref="I5993"/>
    <hyperlink r:id="rId4586" ref="I5994"/>
    <hyperlink r:id="rId4587" ref="I5996"/>
    <hyperlink r:id="rId4588" ref="I5997"/>
    <hyperlink r:id="rId4589" ref="I5998"/>
    <hyperlink r:id="rId4590" ref="I5999"/>
    <hyperlink r:id="rId4591" ref="I6000"/>
    <hyperlink r:id="rId4592" ref="I6001"/>
    <hyperlink r:id="rId4593" ref="I6003"/>
    <hyperlink r:id="rId4594" ref="I6004"/>
    <hyperlink r:id="rId4595" ref="I6005"/>
    <hyperlink r:id="rId4596" ref="I6006"/>
    <hyperlink r:id="rId4597" ref="I6007"/>
    <hyperlink r:id="rId4598" ref="I6008"/>
    <hyperlink r:id="rId4599" ref="I6009"/>
    <hyperlink r:id="rId4600" ref="I6011"/>
    <hyperlink r:id="rId4601" ref="I6013"/>
    <hyperlink r:id="rId4602" ref="I6014"/>
    <hyperlink r:id="rId4603" ref="I6015"/>
    <hyperlink r:id="rId4604" ref="I6016"/>
    <hyperlink r:id="rId4605" ref="I6017"/>
    <hyperlink r:id="rId4606" ref="I6018"/>
    <hyperlink r:id="rId4607" ref="I6019"/>
    <hyperlink r:id="rId4608" ref="I6020"/>
    <hyperlink r:id="rId4609" ref="I6021"/>
    <hyperlink r:id="rId4610" ref="I6022"/>
    <hyperlink r:id="rId4611" ref="I6024"/>
    <hyperlink r:id="rId4612" ref="I6025"/>
    <hyperlink r:id="rId4613" ref="I6026"/>
    <hyperlink r:id="rId4614" ref="I6028"/>
    <hyperlink r:id="rId4615" ref="I6029"/>
    <hyperlink r:id="rId4616" ref="I6030"/>
    <hyperlink r:id="rId4617" ref="I6033"/>
    <hyperlink r:id="rId4618" ref="I6035"/>
    <hyperlink r:id="rId4619" ref="I6037"/>
    <hyperlink r:id="rId4620" ref="I6038"/>
    <hyperlink r:id="rId4621" ref="I6039"/>
    <hyperlink r:id="rId4622" ref="I6040"/>
    <hyperlink r:id="rId4623" ref="I6041"/>
    <hyperlink r:id="rId4624" ref="I6042"/>
    <hyperlink r:id="rId4625" ref="I6043"/>
    <hyperlink r:id="rId4626" ref="I6044"/>
    <hyperlink r:id="rId4627" ref="I6046"/>
    <hyperlink r:id="rId4628" ref="I6047"/>
    <hyperlink r:id="rId4629" ref="I6048"/>
    <hyperlink r:id="rId4630" ref="I6050"/>
    <hyperlink r:id="rId4631" ref="I6051"/>
    <hyperlink r:id="rId4632" ref="I6052"/>
    <hyperlink r:id="rId4633" ref="I6053"/>
    <hyperlink r:id="rId4634" ref="I6054"/>
    <hyperlink r:id="rId4635" ref="I6055"/>
    <hyperlink r:id="rId4636" ref="I6056"/>
    <hyperlink r:id="rId4637" ref="I6057"/>
    <hyperlink r:id="rId4638" ref="I6058"/>
    <hyperlink r:id="rId4639" ref="I6059"/>
    <hyperlink r:id="rId4640" ref="I6060"/>
    <hyperlink r:id="rId4641" ref="I6061"/>
    <hyperlink r:id="rId4642" ref="I6062"/>
    <hyperlink r:id="rId4643" ref="I6063"/>
    <hyperlink r:id="rId4644" ref="I6064"/>
    <hyperlink r:id="rId4645" ref="I6065"/>
    <hyperlink r:id="rId4646" ref="I6066"/>
    <hyperlink r:id="rId4647" ref="I6068"/>
    <hyperlink r:id="rId4648" ref="I6069"/>
    <hyperlink r:id="rId4649" ref="I6072"/>
    <hyperlink r:id="rId4650" ref="I6073"/>
    <hyperlink r:id="rId4651" ref="I6074"/>
    <hyperlink r:id="rId4652" ref="I6076"/>
    <hyperlink r:id="rId4653" ref="I6077"/>
    <hyperlink r:id="rId4654" ref="I6078"/>
    <hyperlink r:id="rId4655" ref="I6079"/>
    <hyperlink r:id="rId4656" ref="I6080"/>
    <hyperlink r:id="rId4657" ref="I6081"/>
    <hyperlink r:id="rId4658" ref="I6083"/>
    <hyperlink r:id="rId4659" ref="I6084"/>
    <hyperlink r:id="rId4660" ref="I6085"/>
    <hyperlink r:id="rId4661" ref="I6086"/>
    <hyperlink r:id="rId4662" ref="I6087"/>
    <hyperlink r:id="rId4663" ref="I6088"/>
    <hyperlink r:id="rId4664" ref="I6090"/>
    <hyperlink r:id="rId4665" ref="I6091"/>
    <hyperlink r:id="rId4666" ref="I6095"/>
    <hyperlink r:id="rId4667" ref="I6096"/>
    <hyperlink r:id="rId4668" ref="I6098"/>
    <hyperlink r:id="rId4669" ref="I6099"/>
    <hyperlink r:id="rId4670" ref="I6102"/>
    <hyperlink r:id="rId4671" ref="I6104"/>
    <hyperlink r:id="rId4672" ref="I6108"/>
    <hyperlink r:id="rId4673" ref="I6109"/>
    <hyperlink r:id="rId4674" ref="I6110"/>
    <hyperlink r:id="rId4675" ref="I6112"/>
    <hyperlink r:id="rId4676" ref="I6113"/>
    <hyperlink r:id="rId4677" ref="I6115"/>
    <hyperlink r:id="rId4678" ref="I6116"/>
    <hyperlink r:id="rId4679" ref="I6117"/>
    <hyperlink r:id="rId4680" ref="I6119"/>
    <hyperlink r:id="rId4681" ref="I6120"/>
    <hyperlink r:id="rId4682" ref="I6121"/>
    <hyperlink r:id="rId4683" ref="I6122"/>
    <hyperlink r:id="rId4684" ref="I6123"/>
    <hyperlink r:id="rId4685" ref="I6124"/>
    <hyperlink r:id="rId4686" ref="I6126"/>
    <hyperlink r:id="rId4687" ref="I6127"/>
    <hyperlink r:id="rId4688" ref="I6128"/>
    <hyperlink r:id="rId4689" ref="I6129"/>
    <hyperlink r:id="rId4690" ref="I6131"/>
    <hyperlink r:id="rId4691" ref="I6133"/>
    <hyperlink r:id="rId4692" ref="I6140"/>
    <hyperlink r:id="rId4693" ref="I6141"/>
    <hyperlink r:id="rId4694" ref="I6142"/>
    <hyperlink r:id="rId4695" ref="I6143"/>
    <hyperlink r:id="rId4696" ref="I6144"/>
    <hyperlink r:id="rId4697" ref="I6145"/>
    <hyperlink r:id="rId4698" ref="I6146"/>
    <hyperlink r:id="rId4699" ref="I6148"/>
    <hyperlink r:id="rId4700" ref="I6149"/>
    <hyperlink r:id="rId4701" ref="I6150"/>
    <hyperlink r:id="rId4702" ref="I6153"/>
    <hyperlink r:id="rId4703" ref="I6154"/>
    <hyperlink r:id="rId4704" ref="I6155"/>
    <hyperlink r:id="rId4705" ref="I6156"/>
    <hyperlink r:id="rId4706" ref="I6157"/>
    <hyperlink r:id="rId4707" ref="I6158"/>
    <hyperlink r:id="rId4708" ref="I6159"/>
    <hyperlink r:id="rId4709" ref="I6160"/>
    <hyperlink r:id="rId4710" ref="I6161"/>
    <hyperlink r:id="rId4711" ref="I6162"/>
    <hyperlink r:id="rId4712" ref="I6165"/>
    <hyperlink r:id="rId4713" ref="I6166"/>
    <hyperlink r:id="rId4714" ref="I6167"/>
    <hyperlink r:id="rId4715" ref="I6168"/>
    <hyperlink r:id="rId4716" ref="I6169"/>
    <hyperlink r:id="rId4717" ref="I6170"/>
    <hyperlink r:id="rId4718" ref="I6171"/>
    <hyperlink r:id="rId4719" ref="I6172"/>
    <hyperlink r:id="rId4720" ref="I6173"/>
    <hyperlink r:id="rId4721" ref="I6174"/>
    <hyperlink r:id="rId4722" ref="I6176"/>
    <hyperlink r:id="rId4723" ref="I6177"/>
    <hyperlink r:id="rId4724" ref="I6178"/>
    <hyperlink r:id="rId4725" ref="I6179"/>
    <hyperlink r:id="rId4726" ref="I6180"/>
    <hyperlink r:id="rId4727" ref="I6181"/>
    <hyperlink r:id="rId4728" ref="I6182"/>
    <hyperlink r:id="rId4729" ref="I6183"/>
    <hyperlink r:id="rId4730" ref="I6184"/>
    <hyperlink r:id="rId4731" ref="I6186"/>
    <hyperlink r:id="rId4732" ref="I6187"/>
    <hyperlink r:id="rId4733" ref="I6188"/>
    <hyperlink r:id="rId4734" ref="I6189"/>
    <hyperlink r:id="rId4735" ref="I6190"/>
    <hyperlink r:id="rId4736" ref="I6191"/>
    <hyperlink r:id="rId4737" ref="I6192"/>
    <hyperlink r:id="rId4738" ref="I6193"/>
    <hyperlink r:id="rId4739" ref="I6195"/>
    <hyperlink r:id="rId4740" ref="I6196"/>
    <hyperlink r:id="rId4741" ref="I6198"/>
    <hyperlink r:id="rId4742" ref="I6201"/>
    <hyperlink r:id="rId4743" ref="I6203"/>
    <hyperlink r:id="rId4744" ref="I6204"/>
    <hyperlink r:id="rId4745" ref="I6206"/>
    <hyperlink r:id="rId4746" ref="I6207"/>
    <hyperlink r:id="rId4747" ref="I6210"/>
    <hyperlink r:id="rId4748" ref="I6212"/>
    <hyperlink r:id="rId4749" ref="I6213"/>
    <hyperlink r:id="rId4750" ref="I6214"/>
    <hyperlink r:id="rId4751" ref="I6215"/>
    <hyperlink r:id="rId4752" ref="I6216"/>
    <hyperlink r:id="rId4753" ref="I6218"/>
    <hyperlink r:id="rId4754" ref="I6219"/>
    <hyperlink r:id="rId4755" ref="I6220"/>
    <hyperlink r:id="rId4756" ref="I6222"/>
    <hyperlink r:id="rId4757" ref="I6223"/>
    <hyperlink r:id="rId4758" ref="I6224"/>
    <hyperlink r:id="rId4759" ref="I6226"/>
    <hyperlink r:id="rId4760" ref="I6227"/>
    <hyperlink r:id="rId4761" ref="I6228"/>
    <hyperlink r:id="rId4762" ref="I6231"/>
    <hyperlink r:id="rId4763" ref="I6233"/>
    <hyperlink r:id="rId4764" ref="I6234"/>
    <hyperlink r:id="rId4765" ref="I6235"/>
    <hyperlink r:id="rId4766" ref="I6236"/>
    <hyperlink r:id="rId4767" ref="I6239"/>
    <hyperlink r:id="rId4768" ref="I6240"/>
    <hyperlink r:id="rId4769" ref="I6241"/>
    <hyperlink r:id="rId4770" ref="I6242"/>
    <hyperlink r:id="rId4771" ref="I6244"/>
    <hyperlink r:id="rId4772" ref="I6245"/>
    <hyperlink r:id="rId4773" ref="I6247"/>
    <hyperlink r:id="rId4774" ref="I6248"/>
    <hyperlink r:id="rId4775" ref="I6249"/>
    <hyperlink r:id="rId4776" ref="I6250"/>
    <hyperlink r:id="rId4777" ref="I6251"/>
    <hyperlink r:id="rId4778" ref="I6252"/>
    <hyperlink r:id="rId4779" ref="I6254"/>
    <hyperlink r:id="rId4780" ref="I6255"/>
    <hyperlink r:id="rId4781" ref="I6256"/>
    <hyperlink r:id="rId4782" ref="I6257"/>
    <hyperlink r:id="rId4783" ref="I6261"/>
    <hyperlink r:id="rId4784" ref="I6262"/>
    <hyperlink r:id="rId4785" ref="I6263"/>
    <hyperlink r:id="rId4786" ref="I6264"/>
    <hyperlink r:id="rId4787" ref="I6265"/>
    <hyperlink r:id="rId4788" ref="I6266"/>
    <hyperlink r:id="rId4789" ref="I6267"/>
    <hyperlink r:id="rId4790" ref="I6270"/>
    <hyperlink r:id="rId4791" ref="I6271"/>
    <hyperlink r:id="rId4792" ref="I6272"/>
    <hyperlink r:id="rId4793" ref="I6274"/>
    <hyperlink r:id="rId4794" ref="I6276"/>
    <hyperlink r:id="rId4795" ref="I6277"/>
    <hyperlink r:id="rId4796" ref="I6278"/>
    <hyperlink r:id="rId4797" ref="I6279"/>
    <hyperlink r:id="rId4798" ref="I6280"/>
    <hyperlink r:id="rId4799" ref="I6281"/>
    <hyperlink r:id="rId4800" ref="I6282"/>
    <hyperlink r:id="rId4801" ref="I6283"/>
    <hyperlink r:id="rId4802" ref="I6285"/>
    <hyperlink r:id="rId4803" ref="I6287"/>
    <hyperlink r:id="rId4804" ref="I6288"/>
    <hyperlink r:id="rId4805" ref="I6289"/>
    <hyperlink r:id="rId4806" ref="I6290"/>
    <hyperlink r:id="rId4807" ref="I6291"/>
    <hyperlink r:id="rId4808" ref="I6294"/>
    <hyperlink r:id="rId4809" ref="I6296"/>
    <hyperlink r:id="rId4810" ref="I6298"/>
    <hyperlink r:id="rId4811" ref="I6300"/>
    <hyperlink r:id="rId4812" ref="I6301"/>
    <hyperlink r:id="rId4813" ref="I6302"/>
    <hyperlink r:id="rId4814" ref="I6303"/>
    <hyperlink r:id="rId4815" ref="I6304"/>
    <hyperlink r:id="rId4816" ref="I6305"/>
    <hyperlink r:id="rId4817" ref="I6306"/>
    <hyperlink r:id="rId4818" ref="I6307"/>
    <hyperlink r:id="rId4819" ref="I6308"/>
    <hyperlink r:id="rId4820" ref="I6310"/>
    <hyperlink r:id="rId4821" ref="I6311"/>
    <hyperlink r:id="rId4822" ref="I6312"/>
    <hyperlink r:id="rId4823" ref="I6313"/>
    <hyperlink r:id="rId4824" ref="I6315"/>
    <hyperlink r:id="rId4825" ref="I6316"/>
    <hyperlink r:id="rId4826" ref="I6318"/>
    <hyperlink r:id="rId4827" ref="I6319"/>
    <hyperlink r:id="rId4828" ref="I6320"/>
    <hyperlink r:id="rId4829" ref="I6322"/>
    <hyperlink r:id="rId4830" ref="I6324"/>
    <hyperlink r:id="rId4831" ref="I6325"/>
    <hyperlink r:id="rId4832" ref="I6326"/>
    <hyperlink r:id="rId4833" ref="I6327"/>
    <hyperlink r:id="rId4834" ref="I6328"/>
    <hyperlink r:id="rId4835" ref="I6329"/>
    <hyperlink r:id="rId4836" ref="I6331"/>
    <hyperlink r:id="rId4837" ref="I6332"/>
    <hyperlink r:id="rId4838" ref="I6333"/>
    <hyperlink r:id="rId4839" ref="I6334"/>
    <hyperlink r:id="rId4840" ref="I6335"/>
    <hyperlink r:id="rId4841" ref="I6336"/>
    <hyperlink r:id="rId4842" ref="I6337"/>
    <hyperlink r:id="rId4843" ref="I6338"/>
    <hyperlink r:id="rId4844" ref="I6339"/>
    <hyperlink r:id="rId4845" ref="I6340"/>
    <hyperlink r:id="rId4846" ref="I6341"/>
    <hyperlink r:id="rId4847" ref="I6342"/>
    <hyperlink r:id="rId4848" ref="I6343"/>
    <hyperlink r:id="rId4849" ref="I6344"/>
    <hyperlink r:id="rId4850" ref="I6345"/>
    <hyperlink r:id="rId4851" ref="I6346"/>
    <hyperlink r:id="rId4852" ref="I6347"/>
    <hyperlink r:id="rId4853" ref="I6348"/>
    <hyperlink r:id="rId4854" ref="I6349"/>
    <hyperlink r:id="rId4855" ref="I6350"/>
    <hyperlink r:id="rId4856" ref="I6351"/>
    <hyperlink r:id="rId4857" ref="I6352"/>
    <hyperlink r:id="rId4858" ref="I6353"/>
    <hyperlink r:id="rId4859" ref="I6354"/>
    <hyperlink r:id="rId4860" ref="I6355"/>
    <hyperlink r:id="rId4861" ref="I6357"/>
    <hyperlink r:id="rId4862" ref="I6358"/>
    <hyperlink r:id="rId4863" ref="I6359"/>
    <hyperlink r:id="rId4864" ref="I6360"/>
    <hyperlink r:id="rId4865" ref="I6361"/>
    <hyperlink r:id="rId4866" ref="I6362"/>
    <hyperlink r:id="rId4867" ref="I6363"/>
    <hyperlink r:id="rId4868" ref="I6364"/>
    <hyperlink r:id="rId4869" ref="I6368"/>
    <hyperlink r:id="rId4870" ref="I6369"/>
    <hyperlink r:id="rId4871" ref="I6370"/>
    <hyperlink r:id="rId4872" ref="I6371"/>
    <hyperlink r:id="rId4873" ref="I6372"/>
    <hyperlink r:id="rId4874" ref="I6373"/>
    <hyperlink r:id="rId4875" ref="I6374"/>
    <hyperlink r:id="rId4876" ref="I6375"/>
    <hyperlink r:id="rId4877" ref="I6376"/>
    <hyperlink r:id="rId4878" ref="I6377"/>
    <hyperlink r:id="rId4879" ref="I6379"/>
    <hyperlink r:id="rId4880" ref="I6380"/>
    <hyperlink r:id="rId4881" ref="I6382"/>
    <hyperlink r:id="rId4882" ref="I6383"/>
    <hyperlink r:id="rId4883" ref="I6385"/>
    <hyperlink r:id="rId4884" ref="I6386"/>
    <hyperlink r:id="rId4885" ref="I6387"/>
    <hyperlink r:id="rId4886" ref="I6388"/>
    <hyperlink r:id="rId4887" ref="I6389"/>
    <hyperlink r:id="rId4888" ref="I6391"/>
    <hyperlink r:id="rId4889" ref="I6392"/>
    <hyperlink r:id="rId4890" ref="I6393"/>
    <hyperlink r:id="rId4891" ref="I6394"/>
    <hyperlink r:id="rId4892" ref="I6395"/>
    <hyperlink r:id="rId4893" ref="I6396"/>
    <hyperlink r:id="rId4894" ref="I6397"/>
    <hyperlink r:id="rId4895" ref="I6399"/>
    <hyperlink r:id="rId4896" ref="I6400"/>
    <hyperlink r:id="rId4897" ref="I6401"/>
    <hyperlink r:id="rId4898" ref="I6402"/>
    <hyperlink r:id="rId4899" ref="I6403"/>
    <hyperlink r:id="rId4900" ref="I6404"/>
    <hyperlink r:id="rId4901" ref="I6405"/>
    <hyperlink r:id="rId4902" ref="I6406"/>
    <hyperlink r:id="rId4903" ref="I6407"/>
    <hyperlink r:id="rId4904" ref="I6409"/>
    <hyperlink r:id="rId4905" ref="I6410"/>
    <hyperlink r:id="rId4906" ref="I6411"/>
    <hyperlink r:id="rId4907" ref="I6414"/>
    <hyperlink r:id="rId4908" ref="I6415"/>
    <hyperlink r:id="rId4909" ref="I6416"/>
    <hyperlink r:id="rId4910" ref="I6417"/>
    <hyperlink r:id="rId4911" ref="I6419"/>
    <hyperlink r:id="rId4912" ref="I6420"/>
    <hyperlink r:id="rId4913" ref="I6421"/>
    <hyperlink r:id="rId4914" ref="I6422"/>
    <hyperlink r:id="rId4915" ref="I6423"/>
    <hyperlink r:id="rId4916" ref="H6424"/>
    <hyperlink r:id="rId4917" ref="I6424"/>
    <hyperlink r:id="rId4918" ref="I6425"/>
    <hyperlink r:id="rId4919" ref="I6426"/>
    <hyperlink r:id="rId4920" ref="I6427"/>
    <hyperlink r:id="rId4921" ref="I6428"/>
    <hyperlink r:id="rId4922" ref="I6429"/>
    <hyperlink r:id="rId4923" ref="I6430"/>
    <hyperlink r:id="rId4924" ref="I6431"/>
    <hyperlink r:id="rId4925" ref="I6434"/>
    <hyperlink r:id="rId4926" ref="I6435"/>
    <hyperlink r:id="rId4927" ref="I6437"/>
    <hyperlink r:id="rId4928" ref="I6438"/>
    <hyperlink r:id="rId4929" ref="I6442"/>
    <hyperlink r:id="rId4930" ref="I6445"/>
    <hyperlink r:id="rId4931" ref="I6446"/>
    <hyperlink r:id="rId4932" ref="I6447"/>
    <hyperlink r:id="rId4933" ref="I6448"/>
    <hyperlink r:id="rId4934" ref="I6449"/>
    <hyperlink r:id="rId4935" ref="I6450"/>
    <hyperlink r:id="rId4936" ref="I6451"/>
    <hyperlink r:id="rId4937" ref="I6452"/>
    <hyperlink r:id="rId4938" ref="I6453"/>
    <hyperlink r:id="rId4939" ref="I6455"/>
    <hyperlink r:id="rId4940" ref="I6457"/>
    <hyperlink r:id="rId4941" ref="I6459"/>
    <hyperlink r:id="rId4942" ref="I6461"/>
    <hyperlink r:id="rId4943" ref="I6462"/>
    <hyperlink r:id="rId4944" ref="I6463"/>
    <hyperlink r:id="rId4945" ref="I6464"/>
    <hyperlink r:id="rId4946" ref="I6466"/>
    <hyperlink r:id="rId4947" ref="I6468"/>
    <hyperlink r:id="rId4948" ref="I6469"/>
    <hyperlink r:id="rId4949" ref="I6470"/>
    <hyperlink r:id="rId4950" ref="I6471"/>
    <hyperlink r:id="rId4951" ref="I6472"/>
    <hyperlink r:id="rId4952" ref="I6473"/>
    <hyperlink r:id="rId4953" ref="I6474"/>
    <hyperlink r:id="rId4954" ref="I6475"/>
    <hyperlink r:id="rId4955" ref="H6476"/>
    <hyperlink r:id="rId4956" ref="I6476"/>
    <hyperlink r:id="rId4957" ref="I6477"/>
    <hyperlink r:id="rId4958" ref="I6479"/>
    <hyperlink r:id="rId4959" ref="I6480"/>
    <hyperlink r:id="rId4960" ref="I6481"/>
    <hyperlink r:id="rId4961" ref="I6482"/>
    <hyperlink r:id="rId4962" ref="I6485"/>
    <hyperlink r:id="rId4963" ref="I6491"/>
    <hyperlink r:id="rId4964" ref="I6492"/>
    <hyperlink r:id="rId4965" ref="I6494"/>
    <hyperlink r:id="rId4966" ref="I6497"/>
    <hyperlink r:id="rId4967" ref="I6498"/>
    <hyperlink r:id="rId4968" ref="I6499"/>
    <hyperlink r:id="rId4969" ref="I6500"/>
    <hyperlink r:id="rId4970" ref="I6501"/>
    <hyperlink r:id="rId4971" ref="I6502"/>
    <hyperlink r:id="rId4972" ref="I6504"/>
    <hyperlink r:id="rId4973" ref="I6506"/>
    <hyperlink r:id="rId4974" ref="I6507"/>
    <hyperlink r:id="rId4975" ref="I6508"/>
    <hyperlink r:id="rId4976" ref="I6511"/>
    <hyperlink r:id="rId4977" ref="I6512"/>
    <hyperlink r:id="rId4978" ref="I6515"/>
    <hyperlink r:id="rId4979" ref="I6516"/>
    <hyperlink r:id="rId4980" ref="I6519"/>
    <hyperlink r:id="rId4981" ref="I6520"/>
    <hyperlink r:id="rId4982" ref="I6521"/>
    <hyperlink r:id="rId4983" ref="I6522"/>
    <hyperlink r:id="rId4984" ref="I6523"/>
    <hyperlink r:id="rId4985" ref="I6524"/>
    <hyperlink r:id="rId4986" ref="I6525"/>
    <hyperlink r:id="rId4987" ref="I6526"/>
    <hyperlink r:id="rId4988" ref="I6529"/>
    <hyperlink r:id="rId4989" ref="I6531"/>
    <hyperlink r:id="rId4990" ref="I6532"/>
    <hyperlink r:id="rId4991" ref="I6534"/>
    <hyperlink r:id="rId4992" ref="I6535"/>
    <hyperlink r:id="rId4993" ref="I6537"/>
    <hyperlink r:id="rId4994" ref="I6539"/>
    <hyperlink r:id="rId4995" ref="I6540"/>
    <hyperlink r:id="rId4996" ref="I6541"/>
    <hyperlink r:id="rId4997" ref="I6542"/>
    <hyperlink r:id="rId4998" ref="I6544"/>
    <hyperlink r:id="rId4999" ref="I6545"/>
    <hyperlink r:id="rId5000" ref="I6546"/>
    <hyperlink r:id="rId5001" ref="I6547"/>
    <hyperlink r:id="rId5002" ref="I6548"/>
    <hyperlink r:id="rId5003" ref="I6550"/>
    <hyperlink r:id="rId5004" ref="I6551"/>
    <hyperlink r:id="rId5005" ref="I6552"/>
    <hyperlink r:id="rId5006" ref="I6554"/>
    <hyperlink r:id="rId5007" ref="I6556"/>
    <hyperlink r:id="rId5008" ref="I6558"/>
    <hyperlink r:id="rId5009" ref="I6559"/>
    <hyperlink r:id="rId5010" ref="I6560"/>
    <hyperlink r:id="rId5011" ref="I6561"/>
    <hyperlink r:id="rId5012" ref="I6562"/>
    <hyperlink r:id="rId5013" ref="I6564"/>
    <hyperlink r:id="rId5014" ref="I6565"/>
    <hyperlink r:id="rId5015" ref="I6566"/>
    <hyperlink r:id="rId5016" ref="I6567"/>
    <hyperlink r:id="rId5017" ref="I6568"/>
    <hyperlink r:id="rId5018" ref="I6569"/>
    <hyperlink r:id="rId5019" ref="I6570"/>
    <hyperlink r:id="rId5020" ref="I6572"/>
    <hyperlink r:id="rId5021" ref="I6573"/>
    <hyperlink r:id="rId5022" ref="I6574"/>
    <hyperlink r:id="rId5023" ref="I6575"/>
    <hyperlink r:id="rId5024" ref="I6576"/>
    <hyperlink r:id="rId5025" ref="I6577"/>
    <hyperlink r:id="rId5026" ref="I6578"/>
    <hyperlink r:id="rId5027" ref="I6579"/>
    <hyperlink r:id="rId5028" ref="I6580"/>
    <hyperlink r:id="rId5029" ref="I6582"/>
    <hyperlink r:id="rId5030" ref="I6584"/>
    <hyperlink r:id="rId5031" ref="I6586"/>
    <hyperlink r:id="rId5032" ref="I6587"/>
    <hyperlink r:id="rId5033" ref="I6588"/>
    <hyperlink r:id="rId5034" ref="I6590"/>
    <hyperlink r:id="rId5035" ref="I6591"/>
    <hyperlink r:id="rId5036" ref="I6592"/>
    <hyperlink r:id="rId5037" ref="I6593"/>
    <hyperlink r:id="rId5038" ref="I6594"/>
    <hyperlink r:id="rId5039" ref="I6595"/>
    <hyperlink r:id="rId5040" ref="I6598"/>
    <hyperlink r:id="rId5041" ref="I6599"/>
    <hyperlink r:id="rId5042" ref="I6600"/>
    <hyperlink r:id="rId5043" ref="I6601"/>
    <hyperlink r:id="rId5044" ref="I6602"/>
    <hyperlink r:id="rId5045" ref="I6604"/>
    <hyperlink r:id="rId5046" ref="I6606"/>
    <hyperlink r:id="rId5047" ref="I6607"/>
    <hyperlink r:id="rId5048" ref="I6608"/>
    <hyperlink r:id="rId5049" ref="I6609"/>
    <hyperlink r:id="rId5050" ref="I6610"/>
    <hyperlink r:id="rId5051" ref="I6611"/>
    <hyperlink r:id="rId5052" ref="I6612"/>
    <hyperlink r:id="rId5053" ref="I6613"/>
    <hyperlink r:id="rId5054" ref="I6614"/>
    <hyperlink r:id="rId5055" ref="I6615"/>
    <hyperlink r:id="rId5056" ref="I6616"/>
    <hyperlink r:id="rId5057" ref="I6617"/>
    <hyperlink r:id="rId5058" ref="I6618"/>
    <hyperlink r:id="rId5059" ref="I6619"/>
    <hyperlink r:id="rId5060" ref="I6620"/>
    <hyperlink r:id="rId5061" ref="I6621"/>
    <hyperlink r:id="rId5062" ref="I6622"/>
    <hyperlink r:id="rId5063" ref="I6623"/>
    <hyperlink r:id="rId5064" ref="I6625"/>
    <hyperlink r:id="rId5065" ref="I6627"/>
    <hyperlink r:id="rId5066" ref="I6628"/>
    <hyperlink r:id="rId5067" ref="I6629"/>
    <hyperlink r:id="rId5068" ref="I6630"/>
    <hyperlink r:id="rId5069" ref="I6631"/>
    <hyperlink r:id="rId5070" ref="I6632"/>
    <hyperlink r:id="rId5071" ref="I6633"/>
    <hyperlink r:id="rId5072" ref="I6634"/>
    <hyperlink r:id="rId5073" ref="I6635"/>
    <hyperlink r:id="rId5074" ref="I6637"/>
    <hyperlink r:id="rId5075" ref="I6639"/>
    <hyperlink r:id="rId5076" ref="I6641"/>
    <hyperlink r:id="rId5077" ref="I6642"/>
    <hyperlink r:id="rId5078" ref="I6643"/>
    <hyperlink r:id="rId5079" ref="I6645"/>
    <hyperlink r:id="rId5080" ref="I6648"/>
    <hyperlink r:id="rId5081" ref="I6650"/>
    <hyperlink r:id="rId5082" ref="I6651"/>
    <hyperlink r:id="rId5083" ref="I6653"/>
    <hyperlink r:id="rId5084" ref="I6656"/>
    <hyperlink r:id="rId5085" ref="I6657"/>
    <hyperlink r:id="rId5086" ref="I6660"/>
    <hyperlink r:id="rId5087" ref="I6661"/>
    <hyperlink r:id="rId5088" ref="I6664"/>
    <hyperlink r:id="rId5089" ref="I6666"/>
    <hyperlink r:id="rId5090" ref="I6667"/>
    <hyperlink r:id="rId5091" ref="I6668"/>
    <hyperlink r:id="rId5092" ref="I6670"/>
    <hyperlink r:id="rId5093" ref="I6671"/>
    <hyperlink r:id="rId5094" ref="I6672"/>
    <hyperlink r:id="rId5095" ref="I6673"/>
    <hyperlink r:id="rId5096" ref="I6674"/>
    <hyperlink r:id="rId5097" ref="I6676"/>
    <hyperlink r:id="rId5098" ref="I6677"/>
    <hyperlink r:id="rId5099" ref="I6678"/>
    <hyperlink r:id="rId5100" ref="I6680"/>
    <hyperlink r:id="rId5101" ref="I6684"/>
    <hyperlink r:id="rId5102" ref="I6685"/>
    <hyperlink r:id="rId5103" ref="I6686"/>
    <hyperlink r:id="rId5104" ref="I6688"/>
    <hyperlink r:id="rId5105" ref="I6689"/>
    <hyperlink r:id="rId5106" ref="I6690"/>
    <hyperlink r:id="rId5107" ref="I6691"/>
    <hyperlink r:id="rId5108" ref="I6692"/>
    <hyperlink r:id="rId5109" ref="I6693"/>
    <hyperlink r:id="rId5110" ref="I6694"/>
    <hyperlink r:id="rId5111" ref="I6695"/>
    <hyperlink r:id="rId5112" ref="I6696"/>
    <hyperlink r:id="rId5113" ref="I6698"/>
    <hyperlink r:id="rId5114" ref="I6699"/>
    <hyperlink r:id="rId5115" ref="I6700"/>
    <hyperlink r:id="rId5116" ref="I6701"/>
    <hyperlink r:id="rId5117" ref="I6702"/>
    <hyperlink r:id="rId5118" ref="I6703"/>
    <hyperlink r:id="rId5119" ref="I6704"/>
    <hyperlink r:id="rId5120" ref="I6706"/>
    <hyperlink r:id="rId5121" ref="I6707"/>
    <hyperlink r:id="rId5122" ref="I6709"/>
    <hyperlink r:id="rId5123" ref="I6713"/>
    <hyperlink r:id="rId5124" ref="I6716"/>
    <hyperlink r:id="rId5125" ref="I6717"/>
    <hyperlink r:id="rId5126" ref="I6722"/>
    <hyperlink r:id="rId5127" ref="I6725"/>
    <hyperlink r:id="rId5128" ref="I6726"/>
    <hyperlink r:id="rId5129" ref="I6729"/>
    <hyperlink r:id="rId5130" ref="I6731"/>
    <hyperlink r:id="rId5131" ref="I6733"/>
    <hyperlink r:id="rId5132" ref="I6735"/>
    <hyperlink r:id="rId5133" ref="I6738"/>
    <hyperlink r:id="rId5134" ref="I6739"/>
    <hyperlink r:id="rId5135" ref="I6741"/>
    <hyperlink r:id="rId5136" ref="I6742"/>
    <hyperlink r:id="rId5137" ref="I6743"/>
    <hyperlink r:id="rId5138" ref="I6744"/>
    <hyperlink r:id="rId5139" ref="I6746"/>
    <hyperlink r:id="rId5140" ref="I6747"/>
    <hyperlink r:id="rId5141" ref="I6748"/>
    <hyperlink r:id="rId5142" ref="I6751"/>
    <hyperlink r:id="rId5143" ref="I6752"/>
    <hyperlink r:id="rId5144" ref="I6753"/>
    <hyperlink r:id="rId5145" ref="I6754"/>
    <hyperlink r:id="rId5146" ref="I6755"/>
    <hyperlink r:id="rId5147" ref="I6758"/>
    <hyperlink r:id="rId5148" ref="I6759"/>
    <hyperlink r:id="rId5149" ref="I6761"/>
    <hyperlink r:id="rId5150" ref="I6764"/>
    <hyperlink r:id="rId5151" ref="I6767"/>
    <hyperlink r:id="rId5152" ref="I6770"/>
    <hyperlink r:id="rId5153" ref="I6771"/>
    <hyperlink r:id="rId5154" ref="I6773"/>
    <hyperlink r:id="rId5155" ref="I6775"/>
    <hyperlink r:id="rId5156" ref="I6776"/>
    <hyperlink r:id="rId5157" ref="I6777"/>
    <hyperlink r:id="rId5158" ref="I6778"/>
    <hyperlink r:id="rId5159" ref="I6780"/>
    <hyperlink r:id="rId5160" ref="I6781"/>
    <hyperlink r:id="rId5161" ref="I6782"/>
    <hyperlink r:id="rId5162" ref="I6783"/>
    <hyperlink r:id="rId5163" ref="I6784"/>
    <hyperlink r:id="rId5164" ref="I6785"/>
    <hyperlink r:id="rId5165" ref="I6786"/>
    <hyperlink r:id="rId5166" ref="I6788"/>
    <hyperlink r:id="rId5167" ref="I6789"/>
    <hyperlink r:id="rId5168" ref="I6790"/>
    <hyperlink r:id="rId5169" ref="I6791"/>
    <hyperlink r:id="rId5170" ref="I6793"/>
    <hyperlink r:id="rId5171" ref="I6795"/>
    <hyperlink r:id="rId5172" ref="I6796"/>
    <hyperlink r:id="rId5173" ref="I6797"/>
    <hyperlink r:id="rId5174" ref="I6798"/>
    <hyperlink r:id="rId5175" ref="I6799"/>
    <hyperlink r:id="rId5176" ref="I6800"/>
    <hyperlink r:id="rId5177" ref="I6801"/>
    <hyperlink r:id="rId5178" ref="I6802"/>
    <hyperlink r:id="rId5179" ref="I6803"/>
    <hyperlink r:id="rId5180" ref="I6804"/>
    <hyperlink r:id="rId5181" ref="I6806"/>
    <hyperlink r:id="rId5182" ref="I6807"/>
    <hyperlink r:id="rId5183" ref="I6808"/>
    <hyperlink r:id="rId5184" ref="I6809"/>
    <hyperlink r:id="rId5185" ref="I6810"/>
    <hyperlink r:id="rId5186" ref="I6811"/>
    <hyperlink r:id="rId5187" ref="I6813"/>
    <hyperlink r:id="rId5188" ref="I6814"/>
    <hyperlink r:id="rId5189" ref="I6816"/>
    <hyperlink r:id="rId5190" ref="I6818"/>
    <hyperlink r:id="rId5191" ref="I6819"/>
    <hyperlink r:id="rId5192" ref="I6821"/>
    <hyperlink r:id="rId5193" ref="I6822"/>
    <hyperlink r:id="rId5194" ref="I6823"/>
    <hyperlink r:id="rId5195" ref="I6824"/>
    <hyperlink r:id="rId5196" ref="I6825"/>
    <hyperlink r:id="rId5197" ref="I6827"/>
    <hyperlink r:id="rId5198" ref="I6828"/>
    <hyperlink r:id="rId5199" ref="I6829"/>
    <hyperlink r:id="rId5200" ref="I6830"/>
    <hyperlink r:id="rId5201" ref="I6833"/>
    <hyperlink r:id="rId5202" ref="I6835"/>
    <hyperlink r:id="rId5203" ref="I6837"/>
    <hyperlink r:id="rId5204" ref="I6838"/>
    <hyperlink r:id="rId5205" ref="I6839"/>
    <hyperlink r:id="rId5206" ref="I6841"/>
    <hyperlink r:id="rId5207" ref="I6842"/>
    <hyperlink r:id="rId5208" ref="I6843"/>
    <hyperlink r:id="rId5209" ref="I6844"/>
    <hyperlink r:id="rId5210" ref="I6845"/>
    <hyperlink r:id="rId5211" ref="I6846"/>
    <hyperlink r:id="rId5212" ref="I6848"/>
    <hyperlink r:id="rId5213" ref="I6849"/>
    <hyperlink r:id="rId5214" ref="I6850"/>
    <hyperlink r:id="rId5215" ref="I6851"/>
    <hyperlink r:id="rId5216" ref="I6852"/>
    <hyperlink r:id="rId5217" ref="I6853"/>
    <hyperlink r:id="rId5218" ref="I6854"/>
    <hyperlink r:id="rId5219" ref="I6855"/>
    <hyperlink r:id="rId5220" ref="I6857"/>
    <hyperlink r:id="rId5221" ref="I6858"/>
    <hyperlink r:id="rId5222" ref="I6859"/>
    <hyperlink r:id="rId5223" ref="I6860"/>
    <hyperlink r:id="rId5224" ref="I6863"/>
    <hyperlink r:id="rId5225" ref="I6864"/>
    <hyperlink r:id="rId5226" ref="I6865"/>
    <hyperlink r:id="rId5227" ref="I6868"/>
    <hyperlink r:id="rId5228" ref="I6870"/>
    <hyperlink r:id="rId5229" ref="I6871"/>
    <hyperlink r:id="rId5230" ref="I6874"/>
    <hyperlink r:id="rId5231" ref="I6875"/>
    <hyperlink r:id="rId5232" ref="I6879"/>
    <hyperlink r:id="rId5233" ref="I6880"/>
    <hyperlink r:id="rId5234" ref="I6881"/>
    <hyperlink r:id="rId5235" ref="I6882"/>
    <hyperlink r:id="rId5236" ref="I6883"/>
    <hyperlink r:id="rId5237" ref="I6884"/>
    <hyperlink r:id="rId5238" ref="I6885"/>
    <hyperlink r:id="rId5239" ref="I6886"/>
    <hyperlink r:id="rId5240" ref="I6888"/>
    <hyperlink r:id="rId5241" ref="I6889"/>
    <hyperlink r:id="rId5242" ref="I6890"/>
    <hyperlink r:id="rId5243" ref="I6891"/>
    <hyperlink r:id="rId5244" ref="I6892"/>
    <hyperlink r:id="rId5245" ref="I6894"/>
    <hyperlink r:id="rId5246" ref="I6897"/>
    <hyperlink r:id="rId5247" ref="I6899"/>
    <hyperlink r:id="rId5248" ref="I6900"/>
    <hyperlink r:id="rId5249" ref="I6901"/>
    <hyperlink r:id="rId5250" ref="I6902"/>
    <hyperlink r:id="rId5251" ref="I6904"/>
    <hyperlink r:id="rId5252" ref="I6905"/>
    <hyperlink r:id="rId5253" ref="I6906"/>
    <hyperlink r:id="rId5254" ref="I6909"/>
    <hyperlink r:id="rId5255" ref="I6910"/>
    <hyperlink r:id="rId5256" ref="I6911"/>
    <hyperlink r:id="rId5257" ref="I6913"/>
    <hyperlink r:id="rId5258" ref="I6914"/>
    <hyperlink r:id="rId5259" ref="I6915"/>
    <hyperlink r:id="rId5260" ref="I6916"/>
    <hyperlink r:id="rId5261" ref="I6917"/>
    <hyperlink r:id="rId5262" ref="I6919"/>
    <hyperlink r:id="rId5263" ref="I6920"/>
    <hyperlink r:id="rId5264" ref="I6921"/>
    <hyperlink r:id="rId5265" ref="I6922"/>
    <hyperlink r:id="rId5266" ref="I6923"/>
    <hyperlink r:id="rId5267" ref="I6924"/>
    <hyperlink r:id="rId5268" ref="I6925"/>
    <hyperlink r:id="rId5269" ref="I6926"/>
    <hyperlink r:id="rId5270" ref="I6927"/>
    <hyperlink r:id="rId5271" ref="I6928"/>
    <hyperlink r:id="rId5272" ref="I6930"/>
    <hyperlink r:id="rId5273" ref="I6931"/>
    <hyperlink r:id="rId5274" ref="I6932"/>
    <hyperlink r:id="rId5275" ref="I6933"/>
    <hyperlink r:id="rId5276" ref="I6934"/>
    <hyperlink r:id="rId5277" ref="I6935"/>
    <hyperlink r:id="rId5278" ref="I6936"/>
    <hyperlink r:id="rId5279" ref="I6937"/>
    <hyperlink r:id="rId5280" ref="I6938"/>
    <hyperlink r:id="rId5281" ref="I6939"/>
    <hyperlink r:id="rId5282" ref="I6940"/>
    <hyperlink r:id="rId5283" ref="I6941"/>
    <hyperlink r:id="rId5284" ref="I6942"/>
    <hyperlink r:id="rId5285" ref="I6943"/>
    <hyperlink r:id="rId5286" ref="I6944"/>
    <hyperlink r:id="rId5287" ref="I6945"/>
    <hyperlink r:id="rId5288" ref="I6946"/>
    <hyperlink r:id="rId5289" ref="I6947"/>
    <hyperlink r:id="rId5290" ref="I6948"/>
    <hyperlink r:id="rId5291" ref="I6949"/>
    <hyperlink r:id="rId5292" ref="I6951"/>
    <hyperlink r:id="rId5293" ref="I6952"/>
    <hyperlink r:id="rId5294" ref="I6953"/>
    <hyperlink r:id="rId5295" ref="I6954"/>
    <hyperlink r:id="rId5296" ref="I6955"/>
    <hyperlink r:id="rId5297" ref="I6956"/>
    <hyperlink r:id="rId5298" ref="I6957"/>
    <hyperlink r:id="rId5299" ref="I6959"/>
    <hyperlink r:id="rId5300" ref="I6960"/>
    <hyperlink r:id="rId5301" ref="I6961"/>
    <hyperlink r:id="rId5302" ref="I6962"/>
    <hyperlink r:id="rId5303" ref="I6963"/>
    <hyperlink r:id="rId5304" ref="I6964"/>
    <hyperlink r:id="rId5305" ref="I6965"/>
    <hyperlink r:id="rId5306" ref="I6966"/>
    <hyperlink r:id="rId5307" ref="I6967"/>
    <hyperlink r:id="rId5308" ref="I6969"/>
    <hyperlink r:id="rId5309" ref="I6970"/>
    <hyperlink r:id="rId5310" ref="I6972"/>
    <hyperlink r:id="rId5311" ref="I6974"/>
    <hyperlink r:id="rId5312" ref="I6977"/>
    <hyperlink r:id="rId5313" ref="I6978"/>
    <hyperlink r:id="rId5314" ref="I6979"/>
    <hyperlink r:id="rId5315" ref="I6980"/>
    <hyperlink r:id="rId5316" ref="I6981"/>
    <hyperlink r:id="rId5317" ref="I6982"/>
    <hyperlink r:id="rId5318" ref="I6983"/>
    <hyperlink r:id="rId5319" ref="I6984"/>
    <hyperlink r:id="rId5320" ref="I6986"/>
    <hyperlink r:id="rId5321" ref="I6987"/>
    <hyperlink r:id="rId5322" ref="I6988"/>
    <hyperlink r:id="rId5323" ref="I6989"/>
    <hyperlink r:id="rId5324" ref="I6990"/>
    <hyperlink r:id="rId5325" ref="I6991"/>
    <hyperlink r:id="rId5326" ref="I6992"/>
    <hyperlink r:id="rId5327" ref="I6993"/>
    <hyperlink r:id="rId5328" ref="I6994"/>
    <hyperlink r:id="rId5329" ref="I6995"/>
    <hyperlink r:id="rId5330" ref="I6997"/>
    <hyperlink r:id="rId5331" ref="I6998"/>
    <hyperlink r:id="rId5332" ref="I6999"/>
    <hyperlink r:id="rId5333" ref="I7001"/>
    <hyperlink r:id="rId5334" ref="I7002"/>
    <hyperlink r:id="rId5335" ref="I7003"/>
    <hyperlink r:id="rId5336" ref="I7005"/>
    <hyperlink r:id="rId5337" ref="I7006"/>
    <hyperlink r:id="rId5338" ref="I7007"/>
    <hyperlink r:id="rId5339" ref="I7008"/>
    <hyperlink r:id="rId5340" ref="I7009"/>
    <hyperlink r:id="rId5341" ref="I7010"/>
    <hyperlink r:id="rId5342" ref="I7011"/>
    <hyperlink r:id="rId5343" ref="I7012"/>
    <hyperlink r:id="rId5344" ref="I7013"/>
    <hyperlink r:id="rId5345" ref="I7014"/>
    <hyperlink r:id="rId5346" ref="I7015"/>
    <hyperlink r:id="rId5347" ref="I7016"/>
    <hyperlink r:id="rId5348" ref="I7017"/>
    <hyperlink r:id="rId5349" ref="I7018"/>
    <hyperlink r:id="rId5350" ref="I7019"/>
    <hyperlink r:id="rId5351" ref="I7021"/>
    <hyperlink r:id="rId5352" ref="I7024"/>
    <hyperlink r:id="rId5353" ref="I7025"/>
    <hyperlink r:id="rId5354" ref="I7028"/>
    <hyperlink r:id="rId5355" ref="I7029"/>
    <hyperlink r:id="rId5356" ref="I7030"/>
    <hyperlink r:id="rId5357" ref="I7031"/>
    <hyperlink r:id="rId5358" ref="I7032"/>
    <hyperlink r:id="rId5359" ref="I7033"/>
    <hyperlink r:id="rId5360" ref="I7035"/>
    <hyperlink r:id="rId5361" ref="I7037"/>
    <hyperlink r:id="rId5362" ref="I7039"/>
    <hyperlink r:id="rId5363" ref="I7040"/>
    <hyperlink r:id="rId5364" ref="I7042"/>
    <hyperlink r:id="rId5365" ref="I7043"/>
    <hyperlink r:id="rId5366" ref="I7044"/>
    <hyperlink r:id="rId5367" ref="I7046"/>
    <hyperlink r:id="rId5368" ref="I7049"/>
    <hyperlink r:id="rId5369" ref="I7050"/>
    <hyperlink r:id="rId5370" ref="I7051"/>
    <hyperlink r:id="rId5371" ref="I7052"/>
    <hyperlink r:id="rId5372" ref="I7053"/>
    <hyperlink r:id="rId5373" ref="I7055"/>
    <hyperlink r:id="rId5374" ref="I7056"/>
    <hyperlink r:id="rId5375" ref="I7057"/>
    <hyperlink r:id="rId5376" ref="I7058"/>
    <hyperlink r:id="rId5377" ref="I7061"/>
    <hyperlink r:id="rId5378" ref="I7062"/>
    <hyperlink r:id="rId5379" ref="I7064"/>
    <hyperlink r:id="rId5380" ref="I7065"/>
    <hyperlink r:id="rId5381" ref="I7067"/>
    <hyperlink r:id="rId5382" ref="I7070"/>
    <hyperlink r:id="rId5383" ref="I7071"/>
    <hyperlink r:id="rId5384" ref="I7072"/>
    <hyperlink r:id="rId5385" ref="I7073"/>
    <hyperlink r:id="rId5386" ref="I7074"/>
    <hyperlink r:id="rId5387" ref="I7075"/>
    <hyperlink r:id="rId5388" ref="I7076"/>
    <hyperlink r:id="rId5389" ref="I7077"/>
    <hyperlink r:id="rId5390" ref="I7078"/>
    <hyperlink r:id="rId5391" ref="I7079"/>
    <hyperlink r:id="rId5392" ref="I7080"/>
    <hyperlink r:id="rId5393" ref="I7081"/>
    <hyperlink r:id="rId5394" ref="I7083"/>
    <hyperlink r:id="rId5395" ref="I7086"/>
    <hyperlink r:id="rId5396" ref="I7087"/>
    <hyperlink r:id="rId5397" ref="I7088"/>
    <hyperlink r:id="rId5398" ref="I7089"/>
    <hyperlink r:id="rId5399" ref="I7090"/>
    <hyperlink r:id="rId5400" ref="I7091"/>
    <hyperlink r:id="rId5401" ref="I7092"/>
    <hyperlink r:id="rId5402" ref="I7093"/>
    <hyperlink r:id="rId5403" ref="I7094"/>
    <hyperlink r:id="rId5404" ref="I7095"/>
    <hyperlink r:id="rId5405" ref="I7096"/>
    <hyperlink r:id="rId5406" ref="I7097"/>
    <hyperlink r:id="rId5407" ref="I7098"/>
    <hyperlink r:id="rId5408" ref="I7099"/>
    <hyperlink r:id="rId5409" ref="I7100"/>
    <hyperlink r:id="rId5410" ref="I7103"/>
    <hyperlink r:id="rId5411" ref="I7104"/>
    <hyperlink r:id="rId5412" ref="I7106"/>
    <hyperlink r:id="rId5413" ref="I7107"/>
    <hyperlink r:id="rId5414" ref="I7108"/>
    <hyperlink r:id="rId5415" ref="I7109"/>
    <hyperlink r:id="rId5416" ref="I7110"/>
    <hyperlink r:id="rId5417" ref="I7113"/>
    <hyperlink r:id="rId5418" ref="I7114"/>
    <hyperlink r:id="rId5419" ref="I7115"/>
    <hyperlink r:id="rId5420" ref="I7116"/>
    <hyperlink r:id="rId5421" ref="I7117"/>
    <hyperlink r:id="rId5422" ref="I7118"/>
    <hyperlink r:id="rId5423" ref="I7119"/>
    <hyperlink r:id="rId5424" ref="I7120"/>
    <hyperlink r:id="rId5425" ref="I7123"/>
    <hyperlink r:id="rId5426" ref="I7127"/>
    <hyperlink r:id="rId5427" ref="I7128"/>
    <hyperlink r:id="rId5428" ref="I7129"/>
    <hyperlink r:id="rId5429" ref="I7131"/>
    <hyperlink r:id="rId5430" ref="I7132"/>
    <hyperlink r:id="rId5431" ref="I7133"/>
    <hyperlink r:id="rId5432" ref="I7135"/>
    <hyperlink r:id="rId5433" ref="I7136"/>
    <hyperlink r:id="rId5434" ref="I7141"/>
    <hyperlink r:id="rId5435" ref="I7142"/>
    <hyperlink r:id="rId5436" ref="I7143"/>
    <hyperlink r:id="rId5437" ref="I7144"/>
    <hyperlink r:id="rId5438" ref="I7146"/>
    <hyperlink r:id="rId5439" ref="I7147"/>
    <hyperlink r:id="rId5440" ref="I7148"/>
    <hyperlink r:id="rId5441" ref="I7149"/>
    <hyperlink r:id="rId5442" ref="I7152"/>
    <hyperlink r:id="rId5443" ref="I7153"/>
    <hyperlink r:id="rId5444" ref="I7155"/>
    <hyperlink r:id="rId5445" ref="I7156"/>
    <hyperlink r:id="rId5446" ref="I7157"/>
    <hyperlink r:id="rId5447" ref="I7158"/>
    <hyperlink r:id="rId5448" ref="I7159"/>
    <hyperlink r:id="rId5449" ref="I7160"/>
    <hyperlink r:id="rId5450" ref="I7161"/>
    <hyperlink r:id="rId5451" ref="I7162"/>
    <hyperlink r:id="rId5452" ref="I7163"/>
    <hyperlink r:id="rId5453" ref="I7164"/>
    <hyperlink r:id="rId5454" ref="I7165"/>
    <hyperlink r:id="rId5455" ref="I7166"/>
    <hyperlink r:id="rId5456" ref="I7169"/>
    <hyperlink r:id="rId5457" ref="I7170"/>
    <hyperlink r:id="rId5458" ref="I7172"/>
    <hyperlink r:id="rId5459" ref="I7173"/>
    <hyperlink r:id="rId5460" ref="I7174"/>
    <hyperlink r:id="rId5461" ref="I7175"/>
    <hyperlink r:id="rId5462" ref="I7176"/>
    <hyperlink r:id="rId5463" ref="I7177"/>
    <hyperlink r:id="rId5464" ref="I7178"/>
    <hyperlink r:id="rId5465" ref="I7180"/>
    <hyperlink r:id="rId5466" ref="I7181"/>
    <hyperlink r:id="rId5467" ref="I7183"/>
    <hyperlink r:id="rId5468" ref="I7185"/>
    <hyperlink r:id="rId5469" ref="I7186"/>
    <hyperlink r:id="rId5470" ref="I7187"/>
    <hyperlink r:id="rId5471" ref="I7188"/>
    <hyperlink r:id="rId5472" ref="I7189"/>
    <hyperlink r:id="rId5473" ref="I7190"/>
    <hyperlink r:id="rId5474" ref="I7192"/>
    <hyperlink r:id="rId5475" ref="I7193"/>
    <hyperlink r:id="rId5476" ref="I7195"/>
    <hyperlink r:id="rId5477" ref="I7196"/>
    <hyperlink r:id="rId5478" ref="I7197"/>
    <hyperlink r:id="rId5479" ref="I7198"/>
    <hyperlink r:id="rId5480" ref="I7199"/>
    <hyperlink r:id="rId5481" ref="I7200"/>
    <hyperlink r:id="rId5482" ref="I7201"/>
    <hyperlink r:id="rId5483" ref="I7202"/>
    <hyperlink r:id="rId5484" ref="I7203"/>
    <hyperlink r:id="rId5485" ref="I7205"/>
    <hyperlink r:id="rId5486" ref="I7206"/>
    <hyperlink r:id="rId5487" ref="I7207"/>
    <hyperlink r:id="rId5488" ref="I7208"/>
    <hyperlink r:id="rId5489" ref="I7209"/>
    <hyperlink r:id="rId5490" ref="I7210"/>
    <hyperlink r:id="rId5491" ref="I7212"/>
    <hyperlink r:id="rId5492" ref="I7213"/>
    <hyperlink r:id="rId5493" ref="I7214"/>
    <hyperlink r:id="rId5494" ref="I7215"/>
    <hyperlink r:id="rId5495" ref="I7216"/>
    <hyperlink r:id="rId5496" ref="I7217"/>
    <hyperlink r:id="rId5497" ref="I7218"/>
    <hyperlink r:id="rId5498" ref="I7219"/>
    <hyperlink r:id="rId5499" ref="I7220"/>
    <hyperlink r:id="rId5500" ref="I7222"/>
    <hyperlink r:id="rId5501" ref="I7223"/>
    <hyperlink r:id="rId5502" ref="I7224"/>
    <hyperlink r:id="rId5503" ref="I7225"/>
    <hyperlink r:id="rId5504" ref="I7226"/>
    <hyperlink r:id="rId5505" ref="I7227"/>
    <hyperlink r:id="rId5506" ref="I7228"/>
    <hyperlink r:id="rId5507" ref="I7230"/>
    <hyperlink r:id="rId5508" ref="I7232"/>
    <hyperlink r:id="rId5509" ref="I7234"/>
    <hyperlink r:id="rId5510" ref="I7237"/>
    <hyperlink r:id="rId5511" ref="I7238"/>
    <hyperlink r:id="rId5512" ref="I7239"/>
    <hyperlink r:id="rId5513" ref="I7240"/>
    <hyperlink r:id="rId5514" ref="I7242"/>
    <hyperlink r:id="rId5515" ref="I7246"/>
    <hyperlink r:id="rId5516" ref="I7247"/>
    <hyperlink r:id="rId5517" ref="I7248"/>
    <hyperlink r:id="rId5518" ref="I7249"/>
    <hyperlink r:id="rId5519" ref="I7250"/>
    <hyperlink r:id="rId5520" ref="I7251"/>
    <hyperlink r:id="rId5521" ref="I7253"/>
    <hyperlink r:id="rId5522" ref="I7254"/>
    <hyperlink r:id="rId5523" ref="I7255"/>
    <hyperlink r:id="rId5524" ref="I7256"/>
    <hyperlink r:id="rId5525" ref="I7257"/>
    <hyperlink r:id="rId5526" ref="I7258"/>
    <hyperlink r:id="rId5527" ref="I7260"/>
    <hyperlink r:id="rId5528" ref="I7261"/>
    <hyperlink r:id="rId5529" ref="I7262"/>
    <hyperlink r:id="rId5530" ref="I7263"/>
    <hyperlink r:id="rId5531" ref="I7264"/>
    <hyperlink r:id="rId5532" ref="I7265"/>
    <hyperlink r:id="rId5533" ref="I7266"/>
    <hyperlink r:id="rId5534" ref="I7267"/>
    <hyperlink r:id="rId5535" ref="I7268"/>
    <hyperlink r:id="rId5536" ref="I7270"/>
    <hyperlink r:id="rId5537" ref="I7271"/>
    <hyperlink r:id="rId5538" ref="I7272"/>
    <hyperlink r:id="rId5539" ref="I7273"/>
    <hyperlink r:id="rId5540" ref="I7274"/>
    <hyperlink r:id="rId5541" ref="I7275"/>
    <hyperlink r:id="rId5542" ref="I7276"/>
    <hyperlink r:id="rId5543" ref="I7278"/>
    <hyperlink r:id="rId5544" ref="I7279"/>
    <hyperlink r:id="rId5545" ref="I7280"/>
    <hyperlink r:id="rId5546" ref="I7281"/>
    <hyperlink r:id="rId5547" ref="I7282"/>
    <hyperlink r:id="rId5548" ref="I7283"/>
    <hyperlink r:id="rId5549" ref="I7284"/>
    <hyperlink r:id="rId5550" ref="I7285"/>
    <hyperlink r:id="rId5551" ref="I7287"/>
    <hyperlink r:id="rId5552" ref="I7288"/>
    <hyperlink r:id="rId5553" ref="I7291"/>
    <hyperlink r:id="rId5554" ref="I7292"/>
    <hyperlink r:id="rId5555" ref="I7293"/>
    <hyperlink r:id="rId5556" ref="I7294"/>
    <hyperlink r:id="rId5557" ref="I7296"/>
    <hyperlink r:id="rId5558" ref="I7297"/>
    <hyperlink r:id="rId5559" ref="I7298"/>
    <hyperlink r:id="rId5560" ref="I7299"/>
    <hyperlink r:id="rId5561" ref="I7300"/>
    <hyperlink r:id="rId5562" ref="I7301"/>
    <hyperlink r:id="rId5563" ref="I7302"/>
    <hyperlink r:id="rId5564" ref="I7303"/>
    <hyperlink r:id="rId5565" ref="I7304"/>
    <hyperlink r:id="rId5566" ref="I7305"/>
    <hyperlink r:id="rId5567" ref="I7306"/>
    <hyperlink r:id="rId5568" ref="I7307"/>
    <hyperlink r:id="rId5569" ref="I7309"/>
    <hyperlink r:id="rId5570" ref="I7312"/>
    <hyperlink r:id="rId5571" ref="I7313"/>
    <hyperlink r:id="rId5572" ref="I7315"/>
    <hyperlink r:id="rId5573" ref="I7316"/>
    <hyperlink r:id="rId5574" ref="I7317"/>
    <hyperlink r:id="rId5575" ref="I7318"/>
    <hyperlink r:id="rId5576" ref="I7319"/>
    <hyperlink r:id="rId5577" ref="I7320"/>
    <hyperlink r:id="rId5578" ref="I7321"/>
    <hyperlink r:id="rId5579" ref="I7323"/>
    <hyperlink r:id="rId5580" ref="I7324"/>
    <hyperlink r:id="rId5581" ref="I7325"/>
    <hyperlink r:id="rId5582" ref="I7328"/>
    <hyperlink r:id="rId5583" ref="I7329"/>
    <hyperlink r:id="rId5584" ref="I7332"/>
    <hyperlink r:id="rId5585" ref="I7333"/>
    <hyperlink r:id="rId5586" ref="I7335"/>
    <hyperlink r:id="rId5587" ref="I7337"/>
    <hyperlink r:id="rId5588" ref="I7338"/>
    <hyperlink r:id="rId5589" ref="I7339"/>
    <hyperlink r:id="rId5590" ref="I7340"/>
    <hyperlink r:id="rId5591" ref="I7341"/>
    <hyperlink r:id="rId5592" ref="I7342"/>
    <hyperlink r:id="rId5593" ref="I7344"/>
    <hyperlink r:id="rId5594" ref="I7345"/>
    <hyperlink r:id="rId5595" ref="I7346"/>
    <hyperlink r:id="rId5596" ref="I7347"/>
    <hyperlink r:id="rId5597" ref="I7349"/>
    <hyperlink r:id="rId5598" ref="I7351"/>
    <hyperlink r:id="rId5599" ref="I7354"/>
    <hyperlink r:id="rId5600" ref="I7355"/>
    <hyperlink r:id="rId5601" ref="I7356"/>
    <hyperlink r:id="rId5602" ref="I7357"/>
    <hyperlink r:id="rId5603" ref="I7358"/>
    <hyperlink r:id="rId5604" ref="I7359"/>
    <hyperlink r:id="rId5605" ref="I7360"/>
    <hyperlink r:id="rId5606" ref="I7361"/>
    <hyperlink r:id="rId5607" ref="I7362"/>
    <hyperlink r:id="rId5608" ref="I7363"/>
    <hyperlink r:id="rId5609" ref="I7364"/>
    <hyperlink r:id="rId5610" ref="I7365"/>
    <hyperlink r:id="rId5611" ref="I7366"/>
    <hyperlink r:id="rId5612" ref="I7367"/>
    <hyperlink r:id="rId5613" ref="I7368"/>
    <hyperlink r:id="rId5614" ref="I7369"/>
    <hyperlink r:id="rId5615" ref="I7370"/>
    <hyperlink r:id="rId5616" ref="I7371"/>
    <hyperlink r:id="rId5617" ref="I7372"/>
    <hyperlink r:id="rId5618" ref="I7373"/>
    <hyperlink r:id="rId5619" ref="I7374"/>
    <hyperlink r:id="rId5620" ref="I7376"/>
    <hyperlink r:id="rId5621" ref="I7377"/>
    <hyperlink r:id="rId5622" ref="I7378"/>
    <hyperlink r:id="rId5623" ref="I7379"/>
    <hyperlink r:id="rId5624" ref="I7380"/>
    <hyperlink r:id="rId5625" ref="I7381"/>
    <hyperlink r:id="rId5626" ref="I7383"/>
    <hyperlink r:id="rId5627" ref="I7384"/>
    <hyperlink r:id="rId5628" ref="I7385"/>
    <hyperlink r:id="rId5629" ref="I7386"/>
    <hyperlink r:id="rId5630" ref="I7387"/>
    <hyperlink r:id="rId5631" ref="I7389"/>
    <hyperlink r:id="rId5632" ref="I7390"/>
    <hyperlink r:id="rId5633" ref="I7391"/>
    <hyperlink r:id="rId5634" ref="I7392"/>
    <hyperlink r:id="rId5635" ref="I7393"/>
    <hyperlink r:id="rId5636" ref="I7394"/>
    <hyperlink r:id="rId5637" ref="I7395"/>
    <hyperlink r:id="rId5638" ref="I7397"/>
    <hyperlink r:id="rId5639" ref="I7398"/>
    <hyperlink r:id="rId5640" ref="I7399"/>
    <hyperlink r:id="rId5641" ref="I7400"/>
    <hyperlink r:id="rId5642" ref="I7401"/>
    <hyperlink r:id="rId5643" ref="I7402"/>
    <hyperlink r:id="rId5644" ref="I7403"/>
    <hyperlink r:id="rId5645" ref="I7404"/>
    <hyperlink r:id="rId5646" ref="I7405"/>
    <hyperlink r:id="rId5647" ref="I7407"/>
    <hyperlink r:id="rId5648" ref="I7408"/>
    <hyperlink r:id="rId5649" ref="I7409"/>
    <hyperlink r:id="rId5650" ref="I7410"/>
    <hyperlink r:id="rId5651" ref="I7411"/>
    <hyperlink r:id="rId5652" ref="I7412"/>
    <hyperlink r:id="rId5653" ref="I7415"/>
    <hyperlink r:id="rId5654" ref="I7416"/>
    <hyperlink r:id="rId5655" ref="I7418"/>
    <hyperlink r:id="rId5656" ref="I7419"/>
    <hyperlink r:id="rId5657" ref="I7420"/>
    <hyperlink r:id="rId5658" ref="I7422"/>
    <hyperlink r:id="rId5659" ref="I7424"/>
    <hyperlink r:id="rId5660" ref="I7426"/>
    <hyperlink r:id="rId5661" ref="I7427"/>
    <hyperlink r:id="rId5662" ref="I7428"/>
    <hyperlink r:id="rId5663" ref="I7429"/>
    <hyperlink r:id="rId5664" ref="I7430"/>
    <hyperlink r:id="rId5665" ref="I7433"/>
    <hyperlink r:id="rId5666" ref="I7434"/>
    <hyperlink r:id="rId5667" ref="I7435"/>
    <hyperlink r:id="rId5668" ref="I7436"/>
    <hyperlink r:id="rId5669" ref="I7437"/>
    <hyperlink r:id="rId5670" ref="I7438"/>
    <hyperlink r:id="rId5671" ref="I7441"/>
    <hyperlink r:id="rId5672" ref="I7442"/>
    <hyperlink r:id="rId5673" ref="I7443"/>
    <hyperlink r:id="rId5674" ref="I7444"/>
    <hyperlink r:id="rId5675" ref="I7445"/>
    <hyperlink r:id="rId5676" ref="I7447"/>
    <hyperlink r:id="rId5677" ref="I7448"/>
    <hyperlink r:id="rId5678" ref="I7449"/>
    <hyperlink r:id="rId5679" ref="I7450"/>
    <hyperlink r:id="rId5680" ref="I7451"/>
    <hyperlink r:id="rId5681" ref="I7452"/>
    <hyperlink r:id="rId5682" ref="I7453"/>
    <hyperlink r:id="rId5683" ref="I7455"/>
    <hyperlink r:id="rId5684" ref="I7456"/>
    <hyperlink r:id="rId5685" ref="I7457"/>
    <hyperlink r:id="rId5686" ref="I7458"/>
    <hyperlink r:id="rId5687" ref="I7459"/>
    <hyperlink r:id="rId5688" ref="I7461"/>
    <hyperlink r:id="rId5689" ref="I7464"/>
    <hyperlink r:id="rId5690" ref="I7465"/>
    <hyperlink r:id="rId5691" ref="I7466"/>
    <hyperlink r:id="rId5692" ref="I7467"/>
    <hyperlink r:id="rId5693" ref="I7468"/>
    <hyperlink r:id="rId5694" ref="I7470"/>
    <hyperlink r:id="rId5695" ref="I7471"/>
    <hyperlink r:id="rId5696" ref="I7472"/>
    <hyperlink r:id="rId5697" ref="I7473"/>
    <hyperlink r:id="rId5698" ref="I7474"/>
    <hyperlink r:id="rId5699" ref="I7475"/>
    <hyperlink r:id="rId5700" ref="I7476"/>
    <hyperlink r:id="rId5701" ref="I7477"/>
    <hyperlink r:id="rId5702" ref="I7478"/>
    <hyperlink r:id="rId5703" ref="I7479"/>
    <hyperlink r:id="rId5704" ref="I7480"/>
    <hyperlink r:id="rId5705" ref="I7482"/>
    <hyperlink r:id="rId5706" ref="I7483"/>
    <hyperlink r:id="rId5707" ref="I7484"/>
    <hyperlink r:id="rId5708" ref="I7485"/>
    <hyperlink r:id="rId5709" ref="I7488"/>
    <hyperlink r:id="rId5710" ref="I7489"/>
    <hyperlink r:id="rId5711" ref="I7490"/>
    <hyperlink r:id="rId5712" ref="I7491"/>
    <hyperlink r:id="rId5713" ref="I7492"/>
    <hyperlink r:id="rId5714" ref="I7493"/>
    <hyperlink r:id="rId5715" ref="I7494"/>
    <hyperlink r:id="rId5716" ref="I7496"/>
    <hyperlink r:id="rId5717" ref="I7497"/>
    <hyperlink r:id="rId5718" ref="I7499"/>
    <hyperlink r:id="rId5719" ref="I7500"/>
    <hyperlink r:id="rId5720" ref="I7501"/>
    <hyperlink r:id="rId5721" ref="I7502"/>
    <hyperlink r:id="rId5722" ref="I7503"/>
    <hyperlink r:id="rId5723" ref="I7504"/>
    <hyperlink r:id="rId5724" ref="I7505"/>
    <hyperlink r:id="rId5725" ref="I7506"/>
    <hyperlink r:id="rId5726" ref="I7507"/>
    <hyperlink r:id="rId5727" ref="I7508"/>
    <hyperlink r:id="rId5728" ref="I7509"/>
    <hyperlink r:id="rId5729" ref="I7510"/>
    <hyperlink r:id="rId5730" ref="I7511"/>
    <hyperlink r:id="rId5731" ref="I7512"/>
    <hyperlink r:id="rId5732" ref="I7514"/>
    <hyperlink r:id="rId5733" ref="I7515"/>
    <hyperlink r:id="rId5734" ref="I7517"/>
    <hyperlink r:id="rId5735" ref="I7518"/>
    <hyperlink r:id="rId5736" ref="I7519"/>
    <hyperlink r:id="rId5737" ref="I7520"/>
    <hyperlink r:id="rId5738" ref="I7521"/>
    <hyperlink r:id="rId5739" ref="I7522"/>
    <hyperlink r:id="rId5740" ref="I7523"/>
    <hyperlink r:id="rId5741" ref="I7524"/>
    <hyperlink r:id="rId5742" ref="I7525"/>
    <hyperlink r:id="rId5743" ref="I7526"/>
    <hyperlink r:id="rId5744" ref="I7527"/>
    <hyperlink r:id="rId5745" ref="I7528"/>
    <hyperlink r:id="rId5746" ref="I7529"/>
    <hyperlink r:id="rId5747" ref="I7533"/>
    <hyperlink r:id="rId5748" ref="I7534"/>
    <hyperlink r:id="rId5749" ref="I7536"/>
    <hyperlink r:id="rId5750" ref="I7537"/>
    <hyperlink r:id="rId5751" ref="I7538"/>
    <hyperlink r:id="rId5752" ref="I7539"/>
    <hyperlink r:id="rId5753" ref="I7541"/>
    <hyperlink r:id="rId5754" ref="I7542"/>
    <hyperlink r:id="rId5755" ref="I7544"/>
    <hyperlink r:id="rId5756" ref="I7546"/>
    <hyperlink r:id="rId5757" ref="I7547"/>
    <hyperlink r:id="rId5758" ref="I7548"/>
    <hyperlink r:id="rId5759" ref="I7550"/>
    <hyperlink r:id="rId5760" ref="I7551"/>
    <hyperlink r:id="rId5761" ref="I7553"/>
    <hyperlink r:id="rId5762" ref="I7554"/>
    <hyperlink r:id="rId5763" ref="I7555"/>
    <hyperlink r:id="rId5764" ref="I7556"/>
    <hyperlink r:id="rId5765" ref="I7557"/>
    <hyperlink r:id="rId5766" ref="I7559"/>
    <hyperlink r:id="rId5767" ref="I7560"/>
    <hyperlink r:id="rId5768" ref="I7561"/>
    <hyperlink r:id="rId5769" ref="I7562"/>
    <hyperlink r:id="rId5770" ref="I7564"/>
    <hyperlink r:id="rId5771" ref="I7565"/>
    <hyperlink r:id="rId5772" ref="I7566"/>
    <hyperlink r:id="rId5773" ref="I7570"/>
    <hyperlink r:id="rId5774" ref="I7571"/>
    <hyperlink r:id="rId5775" ref="I7572"/>
    <hyperlink r:id="rId5776" ref="I7574"/>
    <hyperlink r:id="rId5777" ref="I7575"/>
    <hyperlink r:id="rId5778" ref="I7576"/>
    <hyperlink r:id="rId5779" ref="I7577"/>
    <hyperlink r:id="rId5780" ref="I7578"/>
    <hyperlink r:id="rId5781" ref="I7579"/>
    <hyperlink r:id="rId5782" ref="I7580"/>
    <hyperlink r:id="rId5783" ref="I7581"/>
    <hyperlink r:id="rId5784" ref="I7582"/>
    <hyperlink r:id="rId5785" ref="I7583"/>
    <hyperlink r:id="rId5786" ref="I7584"/>
    <hyperlink r:id="rId5787" ref="I7585"/>
    <hyperlink r:id="rId5788" ref="I7587"/>
    <hyperlink r:id="rId5789" ref="I7588"/>
    <hyperlink r:id="rId5790" ref="I7589"/>
    <hyperlink r:id="rId5791" ref="I7590"/>
    <hyperlink r:id="rId5792" ref="I7591"/>
    <hyperlink r:id="rId5793" ref="I7592"/>
    <hyperlink r:id="rId5794" ref="I7594"/>
    <hyperlink r:id="rId5795" ref="I7595"/>
    <hyperlink r:id="rId5796" ref="I7596"/>
    <hyperlink r:id="rId5797" ref="I7598"/>
    <hyperlink r:id="rId5798" ref="I7599"/>
    <hyperlink r:id="rId5799" ref="I7600"/>
    <hyperlink r:id="rId5800" ref="I7602"/>
    <hyperlink r:id="rId5801" ref="I7604"/>
    <hyperlink r:id="rId5802" ref="I7605"/>
    <hyperlink r:id="rId5803" ref="I7607"/>
    <hyperlink r:id="rId5804" ref="I7608"/>
    <hyperlink r:id="rId5805" ref="I7609"/>
    <hyperlink r:id="rId5806" ref="I7611"/>
    <hyperlink r:id="rId5807" ref="I7613"/>
    <hyperlink r:id="rId5808" ref="I7614"/>
    <hyperlink r:id="rId5809" ref="I7615"/>
    <hyperlink r:id="rId5810" ref="I7616"/>
    <hyperlink r:id="rId5811" ref="I7617"/>
    <hyperlink r:id="rId5812" ref="I7618"/>
    <hyperlink r:id="rId5813" ref="I7619"/>
    <hyperlink r:id="rId5814" ref="I7620"/>
    <hyperlink r:id="rId5815" ref="I7622"/>
    <hyperlink r:id="rId5816" ref="I7626"/>
    <hyperlink r:id="rId5817" ref="I7629"/>
    <hyperlink r:id="rId5818" ref="I7631"/>
    <hyperlink r:id="rId5819" ref="I7632"/>
    <hyperlink r:id="rId5820" ref="I7633"/>
    <hyperlink r:id="rId5821" ref="I7634"/>
    <hyperlink r:id="rId5822" ref="I7635"/>
    <hyperlink r:id="rId5823" ref="I7636"/>
    <hyperlink r:id="rId5824" ref="I7637"/>
    <hyperlink r:id="rId5825" ref="I7638"/>
    <hyperlink r:id="rId5826" ref="I7639"/>
    <hyperlink r:id="rId5827" ref="I7640"/>
    <hyperlink r:id="rId5828" ref="I7641"/>
    <hyperlink r:id="rId5829" ref="I7642"/>
    <hyperlink r:id="rId5830" ref="I7643"/>
    <hyperlink r:id="rId5831" ref="I7644"/>
    <hyperlink r:id="rId5832" ref="I7645"/>
    <hyperlink r:id="rId5833" ref="I7646"/>
    <hyperlink r:id="rId5834" ref="I7647"/>
    <hyperlink r:id="rId5835" ref="I7648"/>
    <hyperlink r:id="rId5836" ref="I7649"/>
    <hyperlink r:id="rId5837" ref="I7650"/>
    <hyperlink r:id="rId5838" ref="I7651"/>
    <hyperlink r:id="rId5839" ref="I7652"/>
    <hyperlink r:id="rId5840" ref="I7655"/>
    <hyperlink r:id="rId5841" ref="I7656"/>
    <hyperlink r:id="rId5842" ref="I7657"/>
    <hyperlink r:id="rId5843" ref="I7660"/>
    <hyperlink r:id="rId5844" ref="I7661"/>
    <hyperlink r:id="rId5845" ref="I7662"/>
    <hyperlink r:id="rId5846" ref="I7663"/>
    <hyperlink r:id="rId5847" ref="I7665"/>
    <hyperlink r:id="rId5848" ref="I7666"/>
    <hyperlink r:id="rId5849" ref="I7667"/>
    <hyperlink r:id="rId5850" ref="I7668"/>
    <hyperlink r:id="rId5851" ref="I7669"/>
    <hyperlink r:id="rId5852" ref="I7670"/>
    <hyperlink r:id="rId5853" ref="I7671"/>
    <hyperlink r:id="rId5854" ref="I7672"/>
    <hyperlink r:id="rId5855" ref="I7673"/>
    <hyperlink r:id="rId5856" ref="I7675"/>
    <hyperlink r:id="rId5857" ref="I7676"/>
    <hyperlink r:id="rId5858" ref="I7677"/>
    <hyperlink r:id="rId5859" ref="I7678"/>
    <hyperlink r:id="rId5860" ref="I7679"/>
    <hyperlink r:id="rId5861" ref="I7680"/>
    <hyperlink r:id="rId5862" ref="I7681"/>
    <hyperlink r:id="rId5863" ref="I7682"/>
    <hyperlink r:id="rId5864" ref="I7683"/>
    <hyperlink r:id="rId5865" ref="I7684"/>
    <hyperlink r:id="rId5866" ref="I7685"/>
    <hyperlink r:id="rId5867" ref="I7686"/>
    <hyperlink r:id="rId5868" ref="I7687"/>
    <hyperlink r:id="rId5869" ref="I7688"/>
    <hyperlink r:id="rId5870" ref="I7691"/>
    <hyperlink r:id="rId5871" ref="I7692"/>
    <hyperlink r:id="rId5872" ref="I7694"/>
    <hyperlink r:id="rId5873" ref="I7695"/>
    <hyperlink r:id="rId5874" ref="I7696"/>
    <hyperlink r:id="rId5875" ref="I7697"/>
    <hyperlink r:id="rId5876" ref="I7698"/>
    <hyperlink r:id="rId5877" ref="I7699"/>
    <hyperlink r:id="rId5878" ref="I7700"/>
    <hyperlink r:id="rId5879" ref="I7701"/>
    <hyperlink r:id="rId5880" ref="I7702"/>
    <hyperlink r:id="rId5881" ref="I7704"/>
    <hyperlink r:id="rId5882" ref="I7706"/>
    <hyperlink r:id="rId5883" ref="I7708"/>
    <hyperlink r:id="rId5884" ref="I7709"/>
    <hyperlink r:id="rId5885" ref="I7710"/>
    <hyperlink r:id="rId5886" ref="I7711"/>
    <hyperlink r:id="rId5887" ref="I7712"/>
    <hyperlink r:id="rId5888" ref="I7713"/>
    <hyperlink r:id="rId5889" ref="I7715"/>
    <hyperlink r:id="rId5890" ref="I7716"/>
    <hyperlink r:id="rId5891" ref="I7717"/>
    <hyperlink r:id="rId5892" ref="I7718"/>
    <hyperlink r:id="rId5893" ref="I7719"/>
    <hyperlink r:id="rId5894" ref="I7720"/>
    <hyperlink r:id="rId5895" ref="I7721"/>
    <hyperlink r:id="rId5896" ref="I7722"/>
    <hyperlink r:id="rId5897" ref="I7723"/>
    <hyperlink r:id="rId5898" ref="I7724"/>
    <hyperlink r:id="rId5899" ref="I7725"/>
    <hyperlink r:id="rId5900" ref="I7726"/>
    <hyperlink r:id="rId5901" ref="I7728"/>
    <hyperlink r:id="rId5902" ref="I7729"/>
    <hyperlink r:id="rId5903" ref="I7730"/>
    <hyperlink r:id="rId5904" ref="I7731"/>
    <hyperlink r:id="rId5905" ref="I7732"/>
    <hyperlink r:id="rId5906" ref="I7735"/>
    <hyperlink r:id="rId5907" ref="I7737"/>
    <hyperlink r:id="rId5908" ref="I7738"/>
    <hyperlink r:id="rId5909" ref="I7740"/>
    <hyperlink r:id="rId5910" ref="I7741"/>
    <hyperlink r:id="rId5911" ref="I7742"/>
    <hyperlink r:id="rId5912" ref="I7743"/>
    <hyperlink r:id="rId5913" ref="I7746"/>
    <hyperlink r:id="rId5914" ref="I7747"/>
    <hyperlink r:id="rId5915" ref="I7748"/>
    <hyperlink r:id="rId5916" ref="I7750"/>
    <hyperlink r:id="rId5917" ref="I7751"/>
    <hyperlink r:id="rId5918" ref="I7752"/>
    <hyperlink r:id="rId5919" ref="I7753"/>
    <hyperlink r:id="rId5920" ref="I7754"/>
    <hyperlink r:id="rId5921" ref="I7756"/>
    <hyperlink r:id="rId5922" ref="I7757"/>
    <hyperlink r:id="rId5923" ref="I7759"/>
    <hyperlink r:id="rId5924" ref="I7760"/>
    <hyperlink r:id="rId5925" ref="I7761"/>
    <hyperlink r:id="rId5926" ref="I7762"/>
    <hyperlink r:id="rId5927" ref="I7763"/>
    <hyperlink r:id="rId5928" ref="I7764"/>
    <hyperlink r:id="rId5929" ref="I7765"/>
    <hyperlink r:id="rId5930" ref="I7766"/>
    <hyperlink r:id="rId5931" ref="I7767"/>
    <hyperlink r:id="rId5932" ref="I7769"/>
    <hyperlink r:id="rId5933" ref="I7770"/>
    <hyperlink r:id="rId5934" ref="I7771"/>
    <hyperlink r:id="rId5935" ref="I7772"/>
    <hyperlink r:id="rId5936" ref="I7773"/>
    <hyperlink r:id="rId5937" ref="I7774"/>
    <hyperlink r:id="rId5938" ref="I7775"/>
    <hyperlink r:id="rId5939" ref="I7776"/>
    <hyperlink r:id="rId5940" ref="I7777"/>
    <hyperlink r:id="rId5941" ref="I7778"/>
    <hyperlink r:id="rId5942" ref="I7779"/>
    <hyperlink r:id="rId5943" ref="I7780"/>
    <hyperlink r:id="rId5944" ref="I7782"/>
    <hyperlink r:id="rId5945" ref="I7783"/>
    <hyperlink r:id="rId5946" ref="I7784"/>
    <hyperlink r:id="rId5947" ref="I7786"/>
    <hyperlink r:id="rId5948" ref="I7787"/>
    <hyperlink r:id="rId5949" ref="I7788"/>
    <hyperlink r:id="rId5950" ref="I7790"/>
    <hyperlink r:id="rId5951" ref="I7792"/>
    <hyperlink r:id="rId5952" ref="I7793"/>
    <hyperlink r:id="rId5953" ref="I7794"/>
    <hyperlink r:id="rId5954" ref="I7795"/>
    <hyperlink r:id="rId5955" ref="I7798"/>
    <hyperlink r:id="rId5956" ref="I7799"/>
    <hyperlink r:id="rId5957" ref="I7801"/>
    <hyperlink r:id="rId5958" ref="I7802"/>
    <hyperlink r:id="rId5959" ref="I7803"/>
    <hyperlink r:id="rId5960" ref="I7805"/>
    <hyperlink r:id="rId5961" ref="I7806"/>
    <hyperlink r:id="rId5962" ref="I7807"/>
    <hyperlink r:id="rId5963" ref="I7808"/>
    <hyperlink r:id="rId5964" ref="I7809"/>
    <hyperlink r:id="rId5965" ref="I7810"/>
    <hyperlink r:id="rId5966" ref="I7812"/>
    <hyperlink r:id="rId5967" ref="I7813"/>
    <hyperlink r:id="rId5968" ref="I7814"/>
    <hyperlink r:id="rId5969" ref="I7816"/>
    <hyperlink r:id="rId5970" ref="I7817"/>
    <hyperlink r:id="rId5971" ref="I7818"/>
    <hyperlink r:id="rId5972" ref="I7819"/>
    <hyperlink r:id="rId5973" ref="I7820"/>
    <hyperlink r:id="rId5974" ref="I7821"/>
    <hyperlink r:id="rId5975" ref="I7822"/>
    <hyperlink r:id="rId5976" ref="I7823"/>
    <hyperlink r:id="rId5977" ref="I7824"/>
    <hyperlink r:id="rId5978" ref="I7825"/>
    <hyperlink r:id="rId5979" ref="I7826"/>
    <hyperlink r:id="rId5980" ref="I7827"/>
    <hyperlink r:id="rId5981" ref="I7828"/>
    <hyperlink r:id="rId5982" ref="I7829"/>
    <hyperlink r:id="rId5983" ref="I7830"/>
    <hyperlink r:id="rId5984" ref="I7831"/>
    <hyperlink r:id="rId5985" ref="I7832"/>
    <hyperlink r:id="rId5986" ref="I7833"/>
    <hyperlink r:id="rId5987" ref="I7834"/>
    <hyperlink r:id="rId5988" ref="I7835"/>
    <hyperlink r:id="rId5989" ref="I7837"/>
    <hyperlink r:id="rId5990" ref="I7838"/>
    <hyperlink r:id="rId5991" ref="I7839"/>
    <hyperlink r:id="rId5992" ref="I7841"/>
    <hyperlink r:id="rId5993" ref="I7842"/>
    <hyperlink r:id="rId5994" ref="I7844"/>
    <hyperlink r:id="rId5995" ref="I7846"/>
    <hyperlink r:id="rId5996" ref="I7848"/>
    <hyperlink r:id="rId5997" ref="I7849"/>
    <hyperlink r:id="rId5998" ref="I7851"/>
    <hyperlink r:id="rId5999" ref="I7852"/>
    <hyperlink r:id="rId6000" ref="I7854"/>
    <hyperlink r:id="rId6001" ref="I7858"/>
    <hyperlink r:id="rId6002" ref="I7859"/>
    <hyperlink r:id="rId6003" ref="I7860"/>
    <hyperlink r:id="rId6004" ref="I7861"/>
    <hyperlink r:id="rId6005" ref="I7863"/>
    <hyperlink r:id="rId6006" ref="I7866"/>
    <hyperlink r:id="rId6007" ref="I7868"/>
    <hyperlink r:id="rId6008" ref="I7871"/>
    <hyperlink r:id="rId6009" ref="I7872"/>
    <hyperlink r:id="rId6010" ref="I7875"/>
    <hyperlink r:id="rId6011" ref="I7876"/>
    <hyperlink r:id="rId6012" ref="I7877"/>
    <hyperlink r:id="rId6013" ref="I7878"/>
    <hyperlink r:id="rId6014" ref="I7879"/>
    <hyperlink r:id="rId6015" ref="I7880"/>
    <hyperlink r:id="rId6016" ref="I7881"/>
    <hyperlink r:id="rId6017" ref="I7882"/>
    <hyperlink r:id="rId6018" ref="I7883"/>
    <hyperlink r:id="rId6019" ref="I7884"/>
    <hyperlink r:id="rId6020" ref="I7886"/>
    <hyperlink r:id="rId6021" ref="I7887"/>
    <hyperlink r:id="rId6022" ref="I7888"/>
    <hyperlink r:id="rId6023" ref="I7889"/>
    <hyperlink r:id="rId6024" ref="I7890"/>
    <hyperlink r:id="rId6025" ref="I7891"/>
    <hyperlink r:id="rId6026" ref="I7892"/>
    <hyperlink r:id="rId6027" ref="I7894"/>
    <hyperlink r:id="rId6028" ref="I7895"/>
    <hyperlink r:id="rId6029" ref="I7896"/>
    <hyperlink r:id="rId6030" ref="I7897"/>
    <hyperlink r:id="rId6031" ref="I7898"/>
    <hyperlink r:id="rId6032" ref="I7899"/>
    <hyperlink r:id="rId6033" ref="I7900"/>
    <hyperlink r:id="rId6034" ref="I7901"/>
    <hyperlink r:id="rId6035" ref="I7902"/>
    <hyperlink r:id="rId6036" ref="I7904"/>
    <hyperlink r:id="rId6037" ref="I7905"/>
    <hyperlink r:id="rId6038" ref="I7906"/>
    <hyperlink r:id="rId6039" ref="I7908"/>
    <hyperlink r:id="rId6040" ref="I7910"/>
    <hyperlink r:id="rId6041" ref="I7911"/>
    <hyperlink r:id="rId6042" ref="I7912"/>
    <hyperlink r:id="rId6043" ref="I7913"/>
    <hyperlink r:id="rId6044" ref="I7914"/>
    <hyperlink r:id="rId6045" ref="I7915"/>
    <hyperlink r:id="rId6046" ref="I7916"/>
    <hyperlink r:id="rId6047" ref="I7917"/>
    <hyperlink r:id="rId6048" ref="I7918"/>
    <hyperlink r:id="rId6049" ref="I7919"/>
    <hyperlink r:id="rId6050" ref="I7920"/>
    <hyperlink r:id="rId6051" ref="I7922"/>
    <hyperlink r:id="rId6052" ref="I7924"/>
    <hyperlink r:id="rId6053" ref="I7925"/>
    <hyperlink r:id="rId6054" ref="I7926"/>
    <hyperlink r:id="rId6055" ref="I7927"/>
    <hyperlink r:id="rId6056" ref="I7928"/>
    <hyperlink r:id="rId6057" ref="I7931"/>
    <hyperlink r:id="rId6058" ref="I7933"/>
    <hyperlink r:id="rId6059" ref="I7934"/>
    <hyperlink r:id="rId6060" ref="I7935"/>
    <hyperlink r:id="rId6061" ref="I7936"/>
    <hyperlink r:id="rId6062" ref="I7937"/>
    <hyperlink r:id="rId6063" ref="I7938"/>
    <hyperlink r:id="rId6064" ref="I7939"/>
    <hyperlink r:id="rId6065" ref="I7940"/>
    <hyperlink r:id="rId6066" ref="I7941"/>
    <hyperlink r:id="rId6067" ref="I7942"/>
    <hyperlink r:id="rId6068" ref="I7943"/>
    <hyperlink r:id="rId6069" ref="I7945"/>
    <hyperlink r:id="rId6070" ref="I7946"/>
    <hyperlink r:id="rId6071" ref="I7948"/>
    <hyperlink r:id="rId6072" ref="I7950"/>
    <hyperlink r:id="rId6073" ref="I7952"/>
    <hyperlink r:id="rId6074" ref="I7953"/>
    <hyperlink r:id="rId6075" ref="I7954"/>
    <hyperlink r:id="rId6076" ref="I7956"/>
    <hyperlink r:id="rId6077" ref="I7958"/>
    <hyperlink r:id="rId6078" ref="I7959"/>
    <hyperlink r:id="rId6079" ref="I7960"/>
    <hyperlink r:id="rId6080" ref="I7961"/>
    <hyperlink r:id="rId6081" ref="I7963"/>
    <hyperlink r:id="rId6082" ref="I7964"/>
    <hyperlink r:id="rId6083" ref="I7965"/>
    <hyperlink r:id="rId6084" ref="I7967"/>
    <hyperlink r:id="rId6085" ref="I7968"/>
    <hyperlink r:id="rId6086" ref="I7969"/>
    <hyperlink r:id="rId6087" ref="I7970"/>
    <hyperlink r:id="rId6088" ref="I7971"/>
    <hyperlink r:id="rId6089" ref="I7974"/>
    <hyperlink r:id="rId6090" ref="I7975"/>
    <hyperlink r:id="rId6091" ref="I7976"/>
    <hyperlink r:id="rId6092" ref="I7977"/>
    <hyperlink r:id="rId6093" ref="I7978"/>
    <hyperlink r:id="rId6094" ref="I7979"/>
    <hyperlink r:id="rId6095" ref="I7980"/>
    <hyperlink r:id="rId6096" ref="I7983"/>
    <hyperlink r:id="rId6097" ref="I7984"/>
    <hyperlink r:id="rId6098" ref="I7985"/>
    <hyperlink r:id="rId6099" ref="I7986"/>
    <hyperlink r:id="rId6100" ref="I7987"/>
    <hyperlink r:id="rId6101" ref="I7988"/>
    <hyperlink r:id="rId6102" ref="I7989"/>
    <hyperlink r:id="rId6103" ref="I7990"/>
    <hyperlink r:id="rId6104" ref="I7992"/>
    <hyperlink r:id="rId6105" ref="I7994"/>
    <hyperlink r:id="rId6106" ref="I7996"/>
    <hyperlink r:id="rId6107" ref="I7997"/>
    <hyperlink r:id="rId6108" ref="I7998"/>
    <hyperlink r:id="rId6109" ref="I8000"/>
    <hyperlink r:id="rId6110" ref="I8002"/>
    <hyperlink r:id="rId6111" ref="I8003"/>
    <hyperlink r:id="rId6112" ref="I8004"/>
    <hyperlink r:id="rId6113" ref="I8006"/>
    <hyperlink r:id="rId6114" ref="I8007"/>
    <hyperlink r:id="rId6115" ref="I8009"/>
    <hyperlink r:id="rId6116" ref="I8012"/>
    <hyperlink r:id="rId6117" ref="I8013"/>
    <hyperlink r:id="rId6118" ref="I8014"/>
    <hyperlink r:id="rId6119" ref="I8015"/>
    <hyperlink r:id="rId6120" ref="I8016"/>
    <hyperlink r:id="rId6121" ref="I8017"/>
    <hyperlink r:id="rId6122" ref="I8018"/>
    <hyperlink r:id="rId6123" ref="I8019"/>
    <hyperlink r:id="rId6124" ref="I8020"/>
    <hyperlink r:id="rId6125" ref="I8021"/>
    <hyperlink r:id="rId6126" ref="I8022"/>
    <hyperlink r:id="rId6127" ref="I8023"/>
    <hyperlink r:id="rId6128" ref="I8024"/>
    <hyperlink r:id="rId6129" ref="I8025"/>
    <hyperlink r:id="rId6130" ref="I8026"/>
    <hyperlink r:id="rId6131" ref="I8028"/>
    <hyperlink r:id="rId6132" ref="I8031"/>
    <hyperlink r:id="rId6133" ref="I8032"/>
    <hyperlink r:id="rId6134" ref="I8033"/>
    <hyperlink r:id="rId6135" ref="I8035"/>
    <hyperlink r:id="rId6136" ref="I8037"/>
    <hyperlink r:id="rId6137" ref="I8038"/>
    <hyperlink r:id="rId6138" ref="I8040"/>
    <hyperlink r:id="rId6139" ref="I8041"/>
    <hyperlink r:id="rId6140" ref="I8042"/>
    <hyperlink r:id="rId6141" ref="I8043"/>
    <hyperlink r:id="rId6142" ref="I8044"/>
    <hyperlink r:id="rId6143" ref="I8045"/>
    <hyperlink r:id="rId6144" ref="I8046"/>
    <hyperlink r:id="rId6145" ref="I8048"/>
    <hyperlink r:id="rId6146" ref="I8052"/>
    <hyperlink r:id="rId6147" ref="I8053"/>
    <hyperlink r:id="rId6148" ref="I8054"/>
    <hyperlink r:id="rId6149" ref="I8055"/>
    <hyperlink r:id="rId6150" ref="I8056"/>
    <hyperlink r:id="rId6151" ref="I8057"/>
    <hyperlink r:id="rId6152" ref="I8058"/>
    <hyperlink r:id="rId6153" ref="I8059"/>
    <hyperlink r:id="rId6154" ref="I8060"/>
    <hyperlink r:id="rId6155" ref="I8061"/>
    <hyperlink r:id="rId6156" ref="I8062"/>
    <hyperlink r:id="rId6157" ref="I8063"/>
    <hyperlink r:id="rId6158" ref="I8064"/>
    <hyperlink r:id="rId6159" ref="I8065"/>
    <hyperlink r:id="rId6160" ref="I8067"/>
    <hyperlink r:id="rId6161" ref="I8068"/>
    <hyperlink r:id="rId6162" ref="I8069"/>
    <hyperlink r:id="rId6163" ref="I8071"/>
    <hyperlink r:id="rId6164" ref="I8072"/>
    <hyperlink r:id="rId6165" ref="I8073"/>
    <hyperlink r:id="rId6166" ref="I8074"/>
    <hyperlink r:id="rId6167" ref="I8075"/>
    <hyperlink r:id="rId6168" ref="I8076"/>
    <hyperlink r:id="rId6169" ref="I8078"/>
    <hyperlink r:id="rId6170" ref="I8080"/>
    <hyperlink r:id="rId6171" ref="I8081"/>
    <hyperlink r:id="rId6172" ref="I8082"/>
    <hyperlink r:id="rId6173" ref="I8083"/>
    <hyperlink r:id="rId6174" ref="I8084"/>
    <hyperlink r:id="rId6175" ref="I8085"/>
    <hyperlink r:id="rId6176" ref="I8086"/>
    <hyperlink r:id="rId6177" ref="I8087"/>
    <hyperlink r:id="rId6178" ref="I8089"/>
    <hyperlink r:id="rId6179" ref="I8090"/>
    <hyperlink r:id="rId6180" ref="I8091"/>
    <hyperlink r:id="rId6181" ref="I8092"/>
    <hyperlink r:id="rId6182" ref="I8093"/>
    <hyperlink r:id="rId6183" ref="I8094"/>
    <hyperlink r:id="rId6184" ref="I8096"/>
    <hyperlink r:id="rId6185" ref="I8097"/>
    <hyperlink r:id="rId6186" ref="I8098"/>
    <hyperlink r:id="rId6187" ref="I8099"/>
    <hyperlink r:id="rId6188" ref="I8101"/>
    <hyperlink r:id="rId6189" ref="I8102"/>
    <hyperlink r:id="rId6190" ref="I8103"/>
    <hyperlink r:id="rId6191" ref="I8104"/>
    <hyperlink r:id="rId6192" ref="I8105"/>
    <hyperlink r:id="rId6193" ref="I8106"/>
    <hyperlink r:id="rId6194" ref="I8107"/>
    <hyperlink r:id="rId6195" ref="I8109"/>
    <hyperlink r:id="rId6196" ref="I8110"/>
    <hyperlink r:id="rId6197" ref="I8111"/>
    <hyperlink r:id="rId6198" ref="I8112"/>
    <hyperlink r:id="rId6199" ref="I8113"/>
    <hyperlink r:id="rId6200" ref="I8114"/>
    <hyperlink r:id="rId6201" ref="I8115"/>
    <hyperlink r:id="rId6202" ref="I8119"/>
    <hyperlink r:id="rId6203" ref="I8121"/>
    <hyperlink r:id="rId6204" ref="I8123"/>
    <hyperlink r:id="rId6205" ref="I8124"/>
    <hyperlink r:id="rId6206" ref="I8125"/>
    <hyperlink r:id="rId6207" ref="I8128"/>
    <hyperlink r:id="rId6208" ref="I8130"/>
    <hyperlink r:id="rId6209" ref="I8131"/>
    <hyperlink r:id="rId6210" ref="I8134"/>
    <hyperlink r:id="rId6211" ref="I8135"/>
    <hyperlink r:id="rId6212" ref="I8136"/>
    <hyperlink r:id="rId6213" ref="I8138"/>
    <hyperlink r:id="rId6214" ref="I8139"/>
    <hyperlink r:id="rId6215" ref="I8140"/>
    <hyperlink r:id="rId6216" ref="I8141"/>
    <hyperlink r:id="rId6217" ref="I8142"/>
    <hyperlink r:id="rId6218" ref="I8143"/>
    <hyperlink r:id="rId6219" ref="I8144"/>
    <hyperlink r:id="rId6220" ref="I8145"/>
    <hyperlink r:id="rId6221" ref="I8146"/>
    <hyperlink r:id="rId6222" ref="I8147"/>
    <hyperlink r:id="rId6223" ref="I8150"/>
    <hyperlink r:id="rId6224" ref="I8152"/>
    <hyperlink r:id="rId6225" ref="I8153"/>
    <hyperlink r:id="rId6226" ref="I8154"/>
    <hyperlink r:id="rId6227" ref="I8155"/>
    <hyperlink r:id="rId6228" ref="I8156"/>
    <hyperlink r:id="rId6229" ref="I8157"/>
    <hyperlink r:id="rId6230" ref="I8158"/>
    <hyperlink r:id="rId6231" ref="I8160"/>
    <hyperlink r:id="rId6232" ref="I8161"/>
    <hyperlink r:id="rId6233" ref="I8162"/>
    <hyperlink r:id="rId6234" ref="I8163"/>
    <hyperlink r:id="rId6235" ref="I8165"/>
    <hyperlink r:id="rId6236" ref="I8166"/>
    <hyperlink r:id="rId6237" ref="I8167"/>
    <hyperlink r:id="rId6238" ref="I8168"/>
    <hyperlink r:id="rId6239" ref="I8170"/>
    <hyperlink r:id="rId6240" ref="I8171"/>
    <hyperlink r:id="rId6241" ref="I8172"/>
    <hyperlink r:id="rId6242" ref="I8173"/>
    <hyperlink r:id="rId6243" ref="I8174"/>
    <hyperlink r:id="rId6244" ref="I8175"/>
    <hyperlink r:id="rId6245" ref="I8177"/>
    <hyperlink r:id="rId6246" ref="I8178"/>
    <hyperlink r:id="rId6247" ref="I8180"/>
    <hyperlink r:id="rId6248" ref="I8181"/>
    <hyperlink r:id="rId6249" ref="I8182"/>
    <hyperlink r:id="rId6250" ref="I8183"/>
    <hyperlink r:id="rId6251" ref="I8184"/>
    <hyperlink r:id="rId6252" ref="I8185"/>
    <hyperlink r:id="rId6253" ref="I8186"/>
    <hyperlink r:id="rId6254" ref="I8188"/>
    <hyperlink r:id="rId6255" ref="I8189"/>
    <hyperlink r:id="rId6256" ref="I8190"/>
    <hyperlink r:id="rId6257" ref="I8191"/>
    <hyperlink r:id="rId6258" ref="I8192"/>
    <hyperlink r:id="rId6259" ref="I8195"/>
    <hyperlink r:id="rId6260" ref="I8197"/>
    <hyperlink r:id="rId6261" ref="I8198"/>
    <hyperlink r:id="rId6262" ref="I8199"/>
    <hyperlink r:id="rId6263" ref="I8200"/>
    <hyperlink r:id="rId6264" ref="I8201"/>
    <hyperlink r:id="rId6265" ref="I8202"/>
    <hyperlink r:id="rId6266" ref="I8203"/>
    <hyperlink r:id="rId6267" ref="I8204"/>
    <hyperlink r:id="rId6268" ref="I8205"/>
    <hyperlink r:id="rId6269" ref="I8206"/>
    <hyperlink r:id="rId6270" ref="I8207"/>
    <hyperlink r:id="rId6271" ref="I8208"/>
    <hyperlink r:id="rId6272" ref="I8209"/>
    <hyperlink r:id="rId6273" ref="I8213"/>
    <hyperlink r:id="rId6274" ref="I8215"/>
    <hyperlink r:id="rId6275" ref="I8216"/>
    <hyperlink r:id="rId6276" ref="I8218"/>
    <hyperlink r:id="rId6277" ref="I8219"/>
    <hyperlink r:id="rId6278" ref="I8220"/>
    <hyperlink r:id="rId6279" ref="I8221"/>
    <hyperlink r:id="rId6280" ref="I8222"/>
    <hyperlink r:id="rId6281" ref="I8223"/>
    <hyperlink r:id="rId6282" ref="I8224"/>
    <hyperlink r:id="rId6283" ref="I8225"/>
    <hyperlink r:id="rId6284" ref="I8226"/>
    <hyperlink r:id="rId6285" ref="I8227"/>
    <hyperlink r:id="rId6286" ref="I8228"/>
    <hyperlink r:id="rId6287" ref="I8230"/>
    <hyperlink r:id="rId6288" ref="I8231"/>
    <hyperlink r:id="rId6289" ref="I8232"/>
    <hyperlink r:id="rId6290" ref="I8233"/>
    <hyperlink r:id="rId6291" ref="I8234"/>
    <hyperlink r:id="rId6292" ref="I8236"/>
    <hyperlink r:id="rId6293" ref="I8237"/>
    <hyperlink r:id="rId6294" ref="I8238"/>
    <hyperlink r:id="rId6295" ref="I8239"/>
    <hyperlink r:id="rId6296" ref="I8242"/>
    <hyperlink r:id="rId6297" ref="I8243"/>
    <hyperlink r:id="rId6298" ref="I8244"/>
    <hyperlink r:id="rId6299" ref="I8245"/>
    <hyperlink r:id="rId6300" ref="I8246"/>
    <hyperlink r:id="rId6301" ref="I8247"/>
    <hyperlink r:id="rId6302" ref="I8248"/>
    <hyperlink r:id="rId6303" ref="I8249"/>
    <hyperlink r:id="rId6304" ref="I8250"/>
    <hyperlink r:id="rId6305" ref="I8251"/>
    <hyperlink r:id="rId6306" ref="I8252"/>
    <hyperlink r:id="rId6307" ref="I8253"/>
    <hyperlink r:id="rId6308" ref="I8255"/>
    <hyperlink r:id="rId6309" ref="I8257"/>
    <hyperlink r:id="rId6310" ref="I8258"/>
    <hyperlink r:id="rId6311" ref="I8259"/>
    <hyperlink r:id="rId6312" ref="I8260"/>
    <hyperlink r:id="rId6313" ref="I8262"/>
    <hyperlink r:id="rId6314" ref="I8263"/>
    <hyperlink r:id="rId6315" ref="I8264"/>
    <hyperlink r:id="rId6316" ref="I8265"/>
    <hyperlink r:id="rId6317" ref="I8266"/>
    <hyperlink r:id="rId6318" ref="I8267"/>
    <hyperlink r:id="rId6319" ref="I8268"/>
    <hyperlink r:id="rId6320" ref="I8269"/>
    <hyperlink r:id="rId6321" ref="I8271"/>
    <hyperlink r:id="rId6322" ref="I8273"/>
    <hyperlink r:id="rId6323" ref="I8274"/>
    <hyperlink r:id="rId6324" ref="I8275"/>
    <hyperlink r:id="rId6325" ref="I8276"/>
    <hyperlink r:id="rId6326" ref="I8277"/>
    <hyperlink r:id="rId6327" ref="I8281"/>
    <hyperlink r:id="rId6328" ref="I8282"/>
    <hyperlink r:id="rId6329" ref="I8283"/>
    <hyperlink r:id="rId6330" ref="I8284"/>
    <hyperlink r:id="rId6331" ref="I8285"/>
    <hyperlink r:id="rId6332" ref="I8286"/>
    <hyperlink r:id="rId6333" ref="I8287"/>
    <hyperlink r:id="rId6334" ref="I8288"/>
    <hyperlink r:id="rId6335" ref="I8289"/>
    <hyperlink r:id="rId6336" ref="I8290"/>
    <hyperlink r:id="rId6337" ref="I8291"/>
    <hyperlink r:id="rId6338" ref="I8292"/>
    <hyperlink r:id="rId6339" ref="I8293"/>
    <hyperlink r:id="rId6340" ref="I8294"/>
    <hyperlink r:id="rId6341" ref="I8295"/>
    <hyperlink r:id="rId6342" ref="I8296"/>
    <hyperlink r:id="rId6343" ref="I8297"/>
    <hyperlink r:id="rId6344" ref="I8298"/>
    <hyperlink r:id="rId6345" ref="I8299"/>
    <hyperlink r:id="rId6346" ref="I8301"/>
    <hyperlink r:id="rId6347" ref="I8304"/>
    <hyperlink r:id="rId6348" ref="I8305"/>
    <hyperlink r:id="rId6349" ref="I8306"/>
    <hyperlink r:id="rId6350" ref="I8307"/>
    <hyperlink r:id="rId6351" ref="I8308"/>
    <hyperlink r:id="rId6352" ref="I8309"/>
    <hyperlink r:id="rId6353" ref="I8310"/>
    <hyperlink r:id="rId6354" ref="I8312"/>
    <hyperlink r:id="rId6355" ref="I8313"/>
    <hyperlink r:id="rId6356" ref="I8314"/>
    <hyperlink r:id="rId6357" ref="I8316"/>
    <hyperlink r:id="rId6358" ref="I8317"/>
    <hyperlink r:id="rId6359" ref="I8320"/>
    <hyperlink r:id="rId6360" ref="I8321"/>
    <hyperlink r:id="rId6361" ref="I8323"/>
    <hyperlink r:id="rId6362" ref="I8324"/>
    <hyperlink r:id="rId6363" ref="I8327"/>
    <hyperlink r:id="rId6364" ref="I8330"/>
    <hyperlink r:id="rId6365" ref="I8332"/>
    <hyperlink r:id="rId6366" ref="I8333"/>
    <hyperlink r:id="rId6367" ref="I8334"/>
    <hyperlink r:id="rId6368" ref="I8335"/>
    <hyperlink r:id="rId6369" ref="I8336"/>
    <hyperlink r:id="rId6370" ref="I8337"/>
    <hyperlink r:id="rId6371" ref="I8338"/>
    <hyperlink r:id="rId6372" ref="I8339"/>
    <hyperlink r:id="rId6373" ref="I8340"/>
    <hyperlink r:id="rId6374" ref="I8341"/>
    <hyperlink r:id="rId6375" ref="I8342"/>
    <hyperlink r:id="rId6376" ref="I8344"/>
    <hyperlink r:id="rId6377" ref="I8346"/>
    <hyperlink r:id="rId6378" ref="I8348"/>
    <hyperlink r:id="rId6379" ref="I8350"/>
    <hyperlink r:id="rId6380" ref="I8351"/>
    <hyperlink r:id="rId6381" ref="I8352"/>
    <hyperlink r:id="rId6382" ref="I8353"/>
    <hyperlink r:id="rId6383" ref="I8354"/>
    <hyperlink r:id="rId6384" ref="I8356"/>
    <hyperlink r:id="rId6385" ref="I8357"/>
    <hyperlink r:id="rId6386" ref="I8358"/>
    <hyperlink r:id="rId6387" ref="I8360"/>
    <hyperlink r:id="rId6388" ref="I8361"/>
    <hyperlink r:id="rId6389" ref="I8362"/>
    <hyperlink r:id="rId6390" ref="I8363"/>
    <hyperlink r:id="rId6391" ref="I8364"/>
    <hyperlink r:id="rId6392" ref="I8365"/>
    <hyperlink r:id="rId6393" ref="I8366"/>
    <hyperlink r:id="rId6394" ref="I8367"/>
    <hyperlink r:id="rId6395" ref="I8368"/>
    <hyperlink r:id="rId6396" ref="I8370"/>
    <hyperlink r:id="rId6397" ref="I8371"/>
    <hyperlink r:id="rId6398" ref="I8373"/>
    <hyperlink r:id="rId6399" ref="I8374"/>
    <hyperlink r:id="rId6400" ref="I8375"/>
    <hyperlink r:id="rId6401" ref="I8376"/>
    <hyperlink r:id="rId6402" ref="I8377"/>
    <hyperlink r:id="rId6403" ref="I8379"/>
    <hyperlink r:id="rId6404" ref="I8380"/>
    <hyperlink r:id="rId6405" ref="I8381"/>
    <hyperlink r:id="rId6406" ref="I8382"/>
    <hyperlink r:id="rId6407" ref="I8383"/>
    <hyperlink r:id="rId6408" ref="I8385"/>
    <hyperlink r:id="rId6409" ref="I8388"/>
    <hyperlink r:id="rId6410" ref="I8390"/>
    <hyperlink r:id="rId6411" ref="I8391"/>
    <hyperlink r:id="rId6412" ref="I8392"/>
    <hyperlink r:id="rId6413" ref="I8393"/>
    <hyperlink r:id="rId6414" ref="I8394"/>
    <hyperlink r:id="rId6415" ref="I8395"/>
    <hyperlink r:id="rId6416" ref="I8396"/>
    <hyperlink r:id="rId6417" ref="I8397"/>
    <hyperlink r:id="rId6418" ref="I8398"/>
    <hyperlink r:id="rId6419" ref="I8399"/>
    <hyperlink r:id="rId6420" ref="I8400"/>
    <hyperlink r:id="rId6421" ref="I8401"/>
    <hyperlink r:id="rId6422" ref="I8402"/>
    <hyperlink r:id="rId6423" ref="I8404"/>
    <hyperlink r:id="rId6424" ref="I8405"/>
    <hyperlink r:id="rId6425" ref="I8406"/>
    <hyperlink r:id="rId6426" ref="I8407"/>
    <hyperlink r:id="rId6427" ref="I8408"/>
    <hyperlink r:id="rId6428" ref="I8409"/>
    <hyperlink r:id="rId6429" ref="I8411"/>
    <hyperlink r:id="rId6430" ref="I8412"/>
    <hyperlink r:id="rId6431" ref="I8413"/>
    <hyperlink r:id="rId6432" ref="I8414"/>
    <hyperlink r:id="rId6433" ref="I8415"/>
    <hyperlink r:id="rId6434" ref="I8417"/>
    <hyperlink r:id="rId6435" ref="I8419"/>
    <hyperlink r:id="rId6436" ref="I8422"/>
    <hyperlink r:id="rId6437" ref="I8423"/>
    <hyperlink r:id="rId6438" ref="I8424"/>
    <hyperlink r:id="rId6439" ref="I8427"/>
    <hyperlink r:id="rId6440" ref="I8428"/>
    <hyperlink r:id="rId6441" ref="I8429"/>
    <hyperlink r:id="rId6442" ref="I8430"/>
    <hyperlink r:id="rId6443" ref="I8431"/>
    <hyperlink r:id="rId6444" ref="I8432"/>
    <hyperlink r:id="rId6445" ref="I8434"/>
    <hyperlink r:id="rId6446" ref="I8436"/>
    <hyperlink r:id="rId6447" ref="I8437"/>
    <hyperlink r:id="rId6448" ref="I8439"/>
    <hyperlink r:id="rId6449" ref="I8440"/>
    <hyperlink r:id="rId6450" ref="I8441"/>
    <hyperlink r:id="rId6451" ref="I8442"/>
    <hyperlink r:id="rId6452" ref="I8443"/>
    <hyperlink r:id="rId6453" ref="I8444"/>
    <hyperlink r:id="rId6454" ref="I8445"/>
    <hyperlink r:id="rId6455" ref="I8446"/>
    <hyperlink r:id="rId6456" ref="I8447"/>
    <hyperlink r:id="rId6457" ref="I8449"/>
    <hyperlink r:id="rId6458" ref="I8450"/>
    <hyperlink r:id="rId6459" ref="I8451"/>
    <hyperlink r:id="rId6460" ref="I8452"/>
    <hyperlink r:id="rId6461" ref="I8453"/>
    <hyperlink r:id="rId6462" ref="I8456"/>
    <hyperlink r:id="rId6463" ref="I8457"/>
    <hyperlink r:id="rId6464" ref="I8458"/>
    <hyperlink r:id="rId6465" ref="I8459"/>
    <hyperlink r:id="rId6466" ref="I8460"/>
    <hyperlink r:id="rId6467" ref="I8461"/>
    <hyperlink r:id="rId6468" ref="I8463"/>
    <hyperlink r:id="rId6469" ref="I8465"/>
    <hyperlink r:id="rId6470" ref="I8466"/>
    <hyperlink r:id="rId6471" ref="I8467"/>
    <hyperlink r:id="rId6472" ref="I8468"/>
    <hyperlink r:id="rId6473" ref="I8469"/>
    <hyperlink r:id="rId6474" ref="I8470"/>
    <hyperlink r:id="rId6475" ref="I8471"/>
    <hyperlink r:id="rId6476" ref="I8472"/>
    <hyperlink r:id="rId6477" ref="I8473"/>
    <hyperlink r:id="rId6478" ref="I8474"/>
    <hyperlink r:id="rId6479" ref="I8475"/>
    <hyperlink r:id="rId6480" ref="I8476"/>
    <hyperlink r:id="rId6481" ref="I8477"/>
    <hyperlink r:id="rId6482" ref="I8478"/>
    <hyperlink r:id="rId6483" ref="I8479"/>
    <hyperlink r:id="rId6484" ref="I8480"/>
    <hyperlink r:id="rId6485" ref="I8481"/>
    <hyperlink r:id="rId6486" ref="I8482"/>
    <hyperlink r:id="rId6487" ref="I8483"/>
    <hyperlink r:id="rId6488" ref="I8484"/>
    <hyperlink r:id="rId6489" ref="I8485"/>
    <hyperlink r:id="rId6490" ref="I8486"/>
    <hyperlink r:id="rId6491" ref="I8487"/>
    <hyperlink r:id="rId6492" ref="I8488"/>
    <hyperlink r:id="rId6493" ref="I8489"/>
    <hyperlink r:id="rId6494" ref="I8490"/>
    <hyperlink r:id="rId6495" ref="I8491"/>
    <hyperlink r:id="rId6496" ref="I8493"/>
    <hyperlink r:id="rId6497" ref="I8495"/>
    <hyperlink r:id="rId6498" ref="I8498"/>
    <hyperlink r:id="rId6499" ref="I8499"/>
    <hyperlink r:id="rId6500" ref="I8500"/>
    <hyperlink r:id="rId6501" ref="I8501"/>
    <hyperlink r:id="rId6502" ref="I8502"/>
    <hyperlink r:id="rId6503" ref="I8503"/>
    <hyperlink r:id="rId6504" ref="I8504"/>
    <hyperlink r:id="rId6505" ref="I8505"/>
    <hyperlink r:id="rId6506" ref="I8506"/>
    <hyperlink r:id="rId6507" ref="I8507"/>
    <hyperlink r:id="rId6508" ref="I8508"/>
    <hyperlink r:id="rId6509" ref="I8510"/>
    <hyperlink r:id="rId6510" ref="I8511"/>
    <hyperlink r:id="rId6511" ref="I8512"/>
    <hyperlink r:id="rId6512" ref="I8513"/>
    <hyperlink r:id="rId6513" ref="I8514"/>
    <hyperlink r:id="rId6514" ref="I8515"/>
    <hyperlink r:id="rId6515" ref="I8516"/>
    <hyperlink r:id="rId6516" ref="I8518"/>
    <hyperlink r:id="rId6517" ref="I8519"/>
    <hyperlink r:id="rId6518" ref="I8522"/>
    <hyperlink r:id="rId6519" ref="I8524"/>
    <hyperlink r:id="rId6520" ref="I8525"/>
    <hyperlink r:id="rId6521" ref="I8526"/>
    <hyperlink r:id="rId6522" ref="I8527"/>
    <hyperlink r:id="rId6523" ref="I8528"/>
    <hyperlink r:id="rId6524" ref="I8529"/>
    <hyperlink r:id="rId6525" ref="I8530"/>
    <hyperlink r:id="rId6526" ref="I8531"/>
    <hyperlink r:id="rId6527" ref="I8532"/>
    <hyperlink r:id="rId6528" ref="I8533"/>
    <hyperlink r:id="rId6529" ref="I8534"/>
    <hyperlink r:id="rId6530" ref="I8535"/>
    <hyperlink r:id="rId6531" ref="I8536"/>
    <hyperlink r:id="rId6532" ref="I8537"/>
    <hyperlink r:id="rId6533" ref="I8538"/>
    <hyperlink r:id="rId6534" ref="I8539"/>
    <hyperlink r:id="rId6535" ref="I8540"/>
    <hyperlink r:id="rId6536" ref="I8541"/>
    <hyperlink r:id="rId6537" ref="I8542"/>
    <hyperlink r:id="rId6538" ref="I8544"/>
    <hyperlink r:id="rId6539" ref="I8545"/>
    <hyperlink r:id="rId6540" ref="I8546"/>
    <hyperlink r:id="rId6541" ref="I8547"/>
    <hyperlink r:id="rId6542" ref="I8548"/>
    <hyperlink r:id="rId6543" ref="I8549"/>
    <hyperlink r:id="rId6544" ref="I8550"/>
    <hyperlink r:id="rId6545" ref="I8552"/>
    <hyperlink r:id="rId6546" ref="I8553"/>
    <hyperlink r:id="rId6547" ref="I8554"/>
    <hyperlink r:id="rId6548" ref="I8555"/>
    <hyperlink r:id="rId6549" ref="I8556"/>
    <hyperlink r:id="rId6550" ref="I8557"/>
    <hyperlink r:id="rId6551" ref="I8558"/>
    <hyperlink r:id="rId6552" ref="I8559"/>
    <hyperlink r:id="rId6553" ref="I8560"/>
    <hyperlink r:id="rId6554" ref="I8561"/>
    <hyperlink r:id="rId6555" ref="I8562"/>
    <hyperlink r:id="rId6556" ref="I8563"/>
    <hyperlink r:id="rId6557" ref="I8564"/>
    <hyperlink r:id="rId6558" ref="I8565"/>
    <hyperlink r:id="rId6559" ref="I8566"/>
    <hyperlink r:id="rId6560" ref="I8567"/>
    <hyperlink r:id="rId6561" ref="I8568"/>
    <hyperlink r:id="rId6562" ref="I8569"/>
    <hyperlink r:id="rId6563" ref="I8570"/>
    <hyperlink r:id="rId6564" ref="I8571"/>
    <hyperlink r:id="rId6565" ref="I8572"/>
    <hyperlink r:id="rId6566" ref="I8573"/>
    <hyperlink r:id="rId6567" ref="I8574"/>
    <hyperlink r:id="rId6568" ref="I8576"/>
    <hyperlink r:id="rId6569" ref="I8577"/>
    <hyperlink r:id="rId6570" ref="I8579"/>
    <hyperlink r:id="rId6571" ref="I8580"/>
    <hyperlink r:id="rId6572" ref="I8581"/>
    <hyperlink r:id="rId6573" ref="I8582"/>
    <hyperlink r:id="rId6574" ref="I8583"/>
    <hyperlink r:id="rId6575" ref="I8584"/>
    <hyperlink r:id="rId6576" ref="I8585"/>
    <hyperlink r:id="rId6577" ref="I8586"/>
    <hyperlink r:id="rId6578" ref="I8588"/>
    <hyperlink r:id="rId6579" ref="I8589"/>
    <hyperlink r:id="rId6580" ref="I8590"/>
    <hyperlink r:id="rId6581" ref="I8591"/>
    <hyperlink r:id="rId6582" ref="I8592"/>
    <hyperlink r:id="rId6583" ref="I8593"/>
    <hyperlink r:id="rId6584" ref="I8594"/>
    <hyperlink r:id="rId6585" ref="I8595"/>
    <hyperlink r:id="rId6586" ref="I8596"/>
    <hyperlink r:id="rId6587" ref="I8597"/>
    <hyperlink r:id="rId6588" ref="I8598"/>
    <hyperlink r:id="rId6589" ref="I8599"/>
    <hyperlink r:id="rId6590" ref="I8601"/>
    <hyperlink r:id="rId6591" ref="I8602"/>
    <hyperlink r:id="rId6592" ref="I8603"/>
    <hyperlink r:id="rId6593" ref="I8605"/>
    <hyperlink r:id="rId6594" ref="I8606"/>
    <hyperlink r:id="rId6595" ref="I8607"/>
    <hyperlink r:id="rId6596" ref="I8608"/>
    <hyperlink r:id="rId6597" ref="I8609"/>
    <hyperlink r:id="rId6598" ref="I8610"/>
    <hyperlink r:id="rId6599" ref="I8611"/>
    <hyperlink r:id="rId6600" ref="I8612"/>
    <hyperlink r:id="rId6601" ref="I8613"/>
    <hyperlink r:id="rId6602" ref="I8614"/>
    <hyperlink r:id="rId6603" ref="I8615"/>
    <hyperlink r:id="rId6604" ref="I8616"/>
    <hyperlink r:id="rId6605" ref="I8617"/>
    <hyperlink r:id="rId6606" ref="I8618"/>
    <hyperlink r:id="rId6607" ref="I8619"/>
    <hyperlink r:id="rId6608" ref="I8620"/>
    <hyperlink r:id="rId6609" ref="I8621"/>
    <hyperlink r:id="rId6610" ref="I8622"/>
    <hyperlink r:id="rId6611" ref="I8623"/>
    <hyperlink r:id="rId6612" ref="I8624"/>
    <hyperlink r:id="rId6613" ref="I8625"/>
    <hyperlink r:id="rId6614" ref="I8626"/>
    <hyperlink r:id="rId6615" ref="I8627"/>
    <hyperlink r:id="rId6616" ref="I8631"/>
    <hyperlink r:id="rId6617" ref="I8632"/>
    <hyperlink r:id="rId6618" ref="I8634"/>
    <hyperlink r:id="rId6619" ref="I8635"/>
    <hyperlink r:id="rId6620" ref="I8636"/>
    <hyperlink r:id="rId6621" ref="I8637"/>
    <hyperlink r:id="rId6622" ref="I8638"/>
    <hyperlink r:id="rId6623" ref="I8639"/>
    <hyperlink r:id="rId6624" ref="I8641"/>
    <hyperlink r:id="rId6625" ref="I8642"/>
    <hyperlink r:id="rId6626" ref="I8643"/>
    <hyperlink r:id="rId6627" ref="I8646"/>
    <hyperlink r:id="rId6628" ref="I8647"/>
    <hyperlink r:id="rId6629" ref="I8648"/>
    <hyperlink r:id="rId6630" ref="I8649"/>
    <hyperlink r:id="rId6631" ref="I8650"/>
    <hyperlink r:id="rId6632" ref="I8651"/>
    <hyperlink r:id="rId6633" ref="I8652"/>
    <hyperlink r:id="rId6634" ref="I8654"/>
    <hyperlink r:id="rId6635" ref="I8655"/>
    <hyperlink r:id="rId6636" ref="I8656"/>
    <hyperlink r:id="rId6637" ref="I8657"/>
    <hyperlink r:id="rId6638" ref="I8658"/>
    <hyperlink r:id="rId6639" ref="I8659"/>
    <hyperlink r:id="rId6640" ref="I8661"/>
    <hyperlink r:id="rId6641" ref="I8662"/>
    <hyperlink r:id="rId6642" ref="I8663"/>
    <hyperlink r:id="rId6643" ref="I8665"/>
    <hyperlink r:id="rId6644" ref="I8666"/>
    <hyperlink r:id="rId6645" ref="I8667"/>
    <hyperlink r:id="rId6646" ref="I8668"/>
    <hyperlink r:id="rId6647" ref="I8669"/>
    <hyperlink r:id="rId6648" ref="I8670"/>
    <hyperlink r:id="rId6649" ref="I8671"/>
    <hyperlink r:id="rId6650" ref="I8672"/>
    <hyperlink r:id="rId6651" ref="I8673"/>
    <hyperlink r:id="rId6652" ref="I8674"/>
    <hyperlink r:id="rId6653" ref="I8676"/>
    <hyperlink r:id="rId6654" ref="I8677"/>
    <hyperlink r:id="rId6655" ref="I8678"/>
    <hyperlink r:id="rId6656" ref="I8679"/>
    <hyperlink r:id="rId6657" ref="I8680"/>
    <hyperlink r:id="rId6658" ref="I8681"/>
    <hyperlink r:id="rId6659" ref="I8683"/>
    <hyperlink r:id="rId6660" ref="I8684"/>
    <hyperlink r:id="rId6661" ref="I8685"/>
    <hyperlink r:id="rId6662" ref="I8686"/>
    <hyperlink r:id="rId6663" ref="I8688"/>
    <hyperlink r:id="rId6664" ref="I8690"/>
    <hyperlink r:id="rId6665" ref="I8691"/>
    <hyperlink r:id="rId6666" ref="I8692"/>
    <hyperlink r:id="rId6667" ref="I8693"/>
    <hyperlink r:id="rId6668" ref="I8694"/>
    <hyperlink r:id="rId6669" ref="I8695"/>
    <hyperlink r:id="rId6670" ref="I8696"/>
    <hyperlink r:id="rId6671" ref="I8698"/>
    <hyperlink r:id="rId6672" ref="I8699"/>
    <hyperlink r:id="rId6673" ref="I8700"/>
    <hyperlink r:id="rId6674" ref="I8701"/>
    <hyperlink r:id="rId6675" ref="I8702"/>
    <hyperlink r:id="rId6676" ref="I8703"/>
    <hyperlink r:id="rId6677" ref="I8704"/>
    <hyperlink r:id="rId6678" ref="I8705"/>
    <hyperlink r:id="rId6679" ref="I8706"/>
    <hyperlink r:id="rId6680" ref="I8707"/>
    <hyperlink r:id="rId6681" ref="I8708"/>
    <hyperlink r:id="rId6682" ref="I8709"/>
    <hyperlink r:id="rId6683" ref="I8710"/>
    <hyperlink r:id="rId6684" ref="I8711"/>
    <hyperlink r:id="rId6685" ref="I8712"/>
    <hyperlink r:id="rId6686" ref="I8713"/>
    <hyperlink r:id="rId6687" ref="I8714"/>
    <hyperlink r:id="rId6688" ref="I8715"/>
    <hyperlink r:id="rId6689" ref="I8716"/>
    <hyperlink r:id="rId6690" ref="I8717"/>
    <hyperlink r:id="rId6691" ref="I8718"/>
    <hyperlink r:id="rId6692" ref="I8719"/>
    <hyperlink r:id="rId6693" ref="I8720"/>
    <hyperlink r:id="rId6694" ref="I8721"/>
    <hyperlink r:id="rId6695" ref="I8722"/>
    <hyperlink r:id="rId6696" ref="I8723"/>
    <hyperlink r:id="rId6697" ref="I8724"/>
    <hyperlink r:id="rId6698" ref="I8725"/>
    <hyperlink r:id="rId6699" ref="I8726"/>
    <hyperlink r:id="rId6700" ref="I8727"/>
    <hyperlink r:id="rId6701" ref="I8728"/>
    <hyperlink r:id="rId6702" ref="I8731"/>
    <hyperlink r:id="rId6703" ref="I8732"/>
    <hyperlink r:id="rId6704" ref="I8733"/>
    <hyperlink r:id="rId6705" ref="I8735"/>
    <hyperlink r:id="rId6706" ref="I8736"/>
    <hyperlink r:id="rId6707" ref="I8737"/>
    <hyperlink r:id="rId6708" ref="I8738"/>
    <hyperlink r:id="rId6709" ref="I8739"/>
    <hyperlink r:id="rId6710" ref="I8740"/>
    <hyperlink r:id="rId6711" ref="I8742"/>
    <hyperlink r:id="rId6712" ref="I8743"/>
    <hyperlink r:id="rId6713" ref="I8744"/>
    <hyperlink r:id="rId6714" ref="I8745"/>
    <hyperlink r:id="rId6715" ref="I8746"/>
    <hyperlink r:id="rId6716" ref="I8747"/>
    <hyperlink r:id="rId6717" ref="I8748"/>
    <hyperlink r:id="rId6718" ref="I8750"/>
    <hyperlink r:id="rId6719" ref="I8751"/>
    <hyperlink r:id="rId6720" ref="I8752"/>
    <hyperlink r:id="rId6721" ref="I8753"/>
    <hyperlink r:id="rId6722" ref="I8754"/>
    <hyperlink r:id="rId6723" ref="I8756"/>
    <hyperlink r:id="rId6724" ref="I8757"/>
    <hyperlink r:id="rId6725" ref="I8758"/>
    <hyperlink r:id="rId6726" ref="I8759"/>
    <hyperlink r:id="rId6727" ref="I8760"/>
    <hyperlink r:id="rId6728" ref="I8762"/>
    <hyperlink r:id="rId6729" ref="I8763"/>
    <hyperlink r:id="rId6730" ref="I8764"/>
    <hyperlink r:id="rId6731" ref="I8765"/>
    <hyperlink r:id="rId6732" ref="I8766"/>
    <hyperlink r:id="rId6733" ref="I8767"/>
    <hyperlink r:id="rId6734" ref="I8768"/>
    <hyperlink r:id="rId6735" ref="I8769"/>
    <hyperlink r:id="rId6736" ref="I8770"/>
    <hyperlink r:id="rId6737" ref="I8771"/>
    <hyperlink r:id="rId6738" ref="I8773"/>
    <hyperlink r:id="rId6739" ref="I8774"/>
    <hyperlink r:id="rId6740" ref="I8777"/>
    <hyperlink r:id="rId6741" ref="I8778"/>
    <hyperlink r:id="rId6742" ref="I8779"/>
    <hyperlink r:id="rId6743" ref="I8781"/>
    <hyperlink r:id="rId6744" ref="I8782"/>
    <hyperlink r:id="rId6745" ref="I8783"/>
    <hyperlink r:id="rId6746" ref="I8786"/>
    <hyperlink r:id="rId6747" ref="I8787"/>
    <hyperlink r:id="rId6748" ref="I8790"/>
    <hyperlink r:id="rId6749" ref="I8792"/>
    <hyperlink r:id="rId6750" ref="I8793"/>
    <hyperlink r:id="rId6751" ref="I8796"/>
    <hyperlink r:id="rId6752" ref="I8797"/>
    <hyperlink r:id="rId6753" ref="I8798"/>
    <hyperlink r:id="rId6754" ref="I8799"/>
    <hyperlink r:id="rId6755" ref="I8800"/>
    <hyperlink r:id="rId6756" ref="I8801"/>
    <hyperlink r:id="rId6757" ref="I8803"/>
    <hyperlink r:id="rId6758" ref="I8805"/>
    <hyperlink r:id="rId6759" ref="I8808"/>
    <hyperlink r:id="rId6760" ref="I8812"/>
    <hyperlink r:id="rId6761" ref="I8814"/>
    <hyperlink r:id="rId6762" ref="I8815"/>
    <hyperlink r:id="rId6763" ref="I8816"/>
    <hyperlink r:id="rId6764" ref="I8817"/>
    <hyperlink r:id="rId6765" ref="I8818"/>
    <hyperlink r:id="rId6766" ref="I8819"/>
    <hyperlink r:id="rId6767" ref="I8820"/>
    <hyperlink r:id="rId6768" ref="I8821"/>
    <hyperlink r:id="rId6769" ref="I8823"/>
    <hyperlink r:id="rId6770" ref="I8825"/>
    <hyperlink r:id="rId6771" ref="I8826"/>
    <hyperlink r:id="rId6772" ref="I8827"/>
    <hyperlink r:id="rId6773" ref="I8828"/>
    <hyperlink r:id="rId6774" ref="I8829"/>
    <hyperlink r:id="rId6775" ref="I8831"/>
    <hyperlink r:id="rId6776" ref="I8833"/>
    <hyperlink r:id="rId6777" ref="I8834"/>
    <hyperlink r:id="rId6778" ref="I8835"/>
    <hyperlink r:id="rId6779" ref="I8836"/>
    <hyperlink r:id="rId6780" ref="I8837"/>
    <hyperlink r:id="rId6781" ref="I8838"/>
    <hyperlink r:id="rId6782" ref="I8840"/>
    <hyperlink r:id="rId6783" ref="I8842"/>
    <hyperlink r:id="rId6784" ref="I8844"/>
    <hyperlink r:id="rId6785" ref="I8845"/>
    <hyperlink r:id="rId6786" ref="I8846"/>
    <hyperlink r:id="rId6787" ref="I8850"/>
    <hyperlink r:id="rId6788" ref="I8851"/>
    <hyperlink r:id="rId6789" ref="I8852"/>
    <hyperlink r:id="rId6790" ref="I8853"/>
    <hyperlink r:id="rId6791" ref="I8856"/>
    <hyperlink r:id="rId6792" ref="I8857"/>
    <hyperlink r:id="rId6793" ref="I8858"/>
    <hyperlink r:id="rId6794" ref="I8859"/>
    <hyperlink r:id="rId6795" ref="I8860"/>
    <hyperlink r:id="rId6796" ref="I8861"/>
    <hyperlink r:id="rId6797" ref="I8862"/>
    <hyperlink r:id="rId6798" ref="I8863"/>
    <hyperlink r:id="rId6799" ref="I8864"/>
    <hyperlink r:id="rId6800" ref="I8865"/>
    <hyperlink r:id="rId6801" ref="I8867"/>
    <hyperlink r:id="rId6802" ref="I8868"/>
    <hyperlink r:id="rId6803" ref="I8869"/>
    <hyperlink r:id="rId6804" ref="I8870"/>
    <hyperlink r:id="rId6805" ref="I8871"/>
    <hyperlink r:id="rId6806" ref="I8872"/>
    <hyperlink r:id="rId6807" ref="I8873"/>
    <hyperlink r:id="rId6808" ref="I8874"/>
    <hyperlink r:id="rId6809" ref="I8875"/>
    <hyperlink r:id="rId6810" ref="I8876"/>
    <hyperlink r:id="rId6811" ref="I8877"/>
    <hyperlink r:id="rId6812" ref="I8879"/>
    <hyperlink r:id="rId6813" ref="I8882"/>
    <hyperlink r:id="rId6814" ref="I8883"/>
    <hyperlink r:id="rId6815" ref="I8884"/>
    <hyperlink r:id="rId6816" ref="H8885"/>
    <hyperlink r:id="rId6817" ref="I8885"/>
    <hyperlink r:id="rId6818" ref="I8886"/>
    <hyperlink r:id="rId6819" ref="I8887"/>
    <hyperlink r:id="rId6820" ref="I8888"/>
    <hyperlink r:id="rId6821" ref="I8889"/>
    <hyperlink r:id="rId6822" ref="I8890"/>
    <hyperlink r:id="rId6823" ref="I8891"/>
    <hyperlink r:id="rId6824" ref="I8892"/>
    <hyperlink r:id="rId6825" ref="I8893"/>
    <hyperlink r:id="rId6826" ref="I8894"/>
    <hyperlink r:id="rId6827" ref="I8895"/>
    <hyperlink r:id="rId6828" ref="I8896"/>
    <hyperlink r:id="rId6829" ref="I8898"/>
    <hyperlink r:id="rId6830" ref="I8900"/>
    <hyperlink r:id="rId6831" ref="I8901"/>
    <hyperlink r:id="rId6832" ref="I8902"/>
    <hyperlink r:id="rId6833" ref="I8903"/>
    <hyperlink r:id="rId6834" ref="I8904"/>
    <hyperlink r:id="rId6835" ref="I8905"/>
    <hyperlink r:id="rId6836" ref="I8907"/>
    <hyperlink r:id="rId6837" ref="I8908"/>
    <hyperlink r:id="rId6838" ref="I8909"/>
    <hyperlink r:id="rId6839" ref="I8910"/>
    <hyperlink r:id="rId6840" ref="I8911"/>
    <hyperlink r:id="rId6841" ref="I8912"/>
    <hyperlink r:id="rId6842" ref="I8914"/>
    <hyperlink r:id="rId6843" ref="I8915"/>
    <hyperlink r:id="rId6844" ref="I8916"/>
    <hyperlink r:id="rId6845" ref="I8917"/>
    <hyperlink r:id="rId6846" ref="I8918"/>
    <hyperlink r:id="rId6847" ref="I8919"/>
    <hyperlink r:id="rId6848" ref="I8920"/>
    <hyperlink r:id="rId6849" ref="I8921"/>
    <hyperlink r:id="rId6850" ref="I8922"/>
    <hyperlink r:id="rId6851" ref="I8923"/>
    <hyperlink r:id="rId6852" ref="I8925"/>
    <hyperlink r:id="rId6853" ref="I8926"/>
    <hyperlink r:id="rId6854" ref="I8927"/>
    <hyperlink r:id="rId6855" ref="I8928"/>
    <hyperlink r:id="rId6856" ref="I8929"/>
    <hyperlink r:id="rId6857" ref="I8930"/>
    <hyperlink r:id="rId6858" ref="I8931"/>
    <hyperlink r:id="rId6859" ref="I8932"/>
    <hyperlink r:id="rId6860" ref="I8933"/>
    <hyperlink r:id="rId6861" ref="I8934"/>
    <hyperlink r:id="rId6862" ref="I8935"/>
    <hyperlink r:id="rId6863" ref="I8936"/>
    <hyperlink r:id="rId6864" ref="I8938"/>
    <hyperlink r:id="rId6865" ref="I8939"/>
    <hyperlink r:id="rId6866" ref="I8940"/>
    <hyperlink r:id="rId6867" ref="I8941"/>
    <hyperlink r:id="rId6868" ref="I8942"/>
    <hyperlink r:id="rId6869" ref="I8943"/>
    <hyperlink r:id="rId6870" ref="I8945"/>
    <hyperlink r:id="rId6871" ref="I8946"/>
    <hyperlink r:id="rId6872" ref="I8948"/>
    <hyperlink r:id="rId6873" ref="I8949"/>
    <hyperlink r:id="rId6874" ref="I8950"/>
    <hyperlink r:id="rId6875" ref="I8951"/>
    <hyperlink r:id="rId6876" ref="I8952"/>
    <hyperlink r:id="rId6877" ref="I8953"/>
    <hyperlink r:id="rId6878" ref="I8954"/>
    <hyperlink r:id="rId6879" ref="I8955"/>
    <hyperlink r:id="rId6880" ref="I8956"/>
    <hyperlink r:id="rId6881" ref="I8957"/>
    <hyperlink r:id="rId6882" ref="I8958"/>
    <hyperlink r:id="rId6883" ref="I8959"/>
    <hyperlink r:id="rId6884" ref="I8961"/>
    <hyperlink r:id="rId6885" ref="I8962"/>
    <hyperlink r:id="rId6886" ref="I8963"/>
    <hyperlink r:id="rId6887" ref="I8964"/>
    <hyperlink r:id="rId6888" ref="I8965"/>
    <hyperlink r:id="rId6889" ref="I8966"/>
    <hyperlink r:id="rId6890" ref="I8967"/>
    <hyperlink r:id="rId6891" ref="I8968"/>
    <hyperlink r:id="rId6892" ref="I8969"/>
    <hyperlink r:id="rId6893" ref="I8970"/>
    <hyperlink r:id="rId6894" ref="I8971"/>
    <hyperlink r:id="rId6895" ref="I8972"/>
    <hyperlink r:id="rId6896" ref="I8973"/>
    <hyperlink r:id="rId6897" ref="I8974"/>
    <hyperlink r:id="rId6898" ref="I8977"/>
    <hyperlink r:id="rId6899" ref="I8978"/>
    <hyperlink r:id="rId6900" ref="I8979"/>
    <hyperlink r:id="rId6901" ref="I8980"/>
    <hyperlink r:id="rId6902" ref="I8982"/>
    <hyperlink r:id="rId6903" ref="I8984"/>
    <hyperlink r:id="rId6904" ref="I8985"/>
    <hyperlink r:id="rId6905" ref="I8986"/>
    <hyperlink r:id="rId6906" ref="I8987"/>
    <hyperlink r:id="rId6907" ref="I8988"/>
    <hyperlink r:id="rId6908" ref="I8989"/>
    <hyperlink r:id="rId6909" ref="I8990"/>
    <hyperlink r:id="rId6910" ref="I8991"/>
    <hyperlink r:id="rId6911" ref="I8994"/>
    <hyperlink r:id="rId6912" ref="I8995"/>
    <hyperlink r:id="rId6913" ref="I8996"/>
    <hyperlink r:id="rId6914" ref="I8997"/>
    <hyperlink r:id="rId6915" ref="I8998"/>
    <hyperlink r:id="rId6916" ref="I8999"/>
    <hyperlink r:id="rId6917" ref="I9000"/>
    <hyperlink r:id="rId6918" ref="I9001"/>
    <hyperlink r:id="rId6919" ref="I9002"/>
    <hyperlink r:id="rId6920" ref="I9003"/>
    <hyperlink r:id="rId6921" ref="I9004"/>
    <hyperlink r:id="rId6922" ref="I9005"/>
    <hyperlink r:id="rId6923" ref="I9007"/>
    <hyperlink r:id="rId6924" ref="I9008"/>
    <hyperlink r:id="rId6925" ref="I9009"/>
    <hyperlink r:id="rId6926" ref="I9010"/>
    <hyperlink r:id="rId6927" ref="I9011"/>
    <hyperlink r:id="rId6928" ref="I9012"/>
    <hyperlink r:id="rId6929" ref="I9013"/>
    <hyperlink r:id="rId6930" ref="I9014"/>
    <hyperlink r:id="rId6931" ref="I9015"/>
    <hyperlink r:id="rId6932" ref="I9016"/>
    <hyperlink r:id="rId6933" ref="I9017"/>
    <hyperlink r:id="rId6934" ref="I9018"/>
    <hyperlink r:id="rId6935" ref="I9019"/>
    <hyperlink r:id="rId6936" ref="I9020"/>
    <hyperlink r:id="rId6937" ref="I9021"/>
    <hyperlink r:id="rId6938" ref="I9022"/>
    <hyperlink r:id="rId6939" ref="I9023"/>
    <hyperlink r:id="rId6940" ref="I9024"/>
    <hyperlink r:id="rId6941" ref="I9026"/>
    <hyperlink r:id="rId6942" ref="I9027"/>
    <hyperlink r:id="rId6943" ref="I9028"/>
    <hyperlink r:id="rId6944" ref="I9029"/>
    <hyperlink r:id="rId6945" ref="I9030"/>
    <hyperlink r:id="rId6946" ref="I9032"/>
    <hyperlink r:id="rId6947" ref="I9033"/>
    <hyperlink r:id="rId6948" ref="I9034"/>
    <hyperlink r:id="rId6949" ref="I9035"/>
    <hyperlink r:id="rId6950" ref="I9036"/>
    <hyperlink r:id="rId6951" ref="I9038"/>
    <hyperlink r:id="rId6952" ref="I9040"/>
    <hyperlink r:id="rId6953" ref="I9041"/>
    <hyperlink r:id="rId6954" ref="I9042"/>
    <hyperlink r:id="rId6955" ref="I9043"/>
    <hyperlink r:id="rId6956" ref="I9044"/>
    <hyperlink r:id="rId6957" ref="I9045"/>
    <hyperlink r:id="rId6958" ref="I9046"/>
    <hyperlink r:id="rId6959" ref="I9047"/>
    <hyperlink r:id="rId6960" ref="I9048"/>
    <hyperlink r:id="rId6961" ref="I9050"/>
    <hyperlink r:id="rId6962" ref="I9053"/>
    <hyperlink r:id="rId6963" ref="I9054"/>
    <hyperlink r:id="rId6964" ref="I9055"/>
    <hyperlink r:id="rId6965" ref="I9056"/>
    <hyperlink r:id="rId6966" ref="I9058"/>
    <hyperlink r:id="rId6967" ref="I9059"/>
    <hyperlink r:id="rId6968" ref="I9060"/>
    <hyperlink r:id="rId6969" ref="I9061"/>
    <hyperlink r:id="rId6970" ref="I9062"/>
    <hyperlink r:id="rId6971" ref="I9063"/>
    <hyperlink r:id="rId6972" ref="I9064"/>
    <hyperlink r:id="rId6973" ref="I9065"/>
    <hyperlink r:id="rId6974" ref="I9066"/>
    <hyperlink r:id="rId6975" ref="I9067"/>
    <hyperlink r:id="rId6976" ref="I9068"/>
    <hyperlink r:id="rId6977" ref="I9069"/>
    <hyperlink r:id="rId6978" ref="I9070"/>
    <hyperlink r:id="rId6979" ref="I9071"/>
    <hyperlink r:id="rId6980" ref="I9072"/>
    <hyperlink r:id="rId6981" ref="I9073"/>
    <hyperlink r:id="rId6982" ref="I9074"/>
    <hyperlink r:id="rId6983" ref="I9075"/>
    <hyperlink r:id="rId6984" ref="I9076"/>
    <hyperlink r:id="rId6985" ref="I9079"/>
    <hyperlink r:id="rId6986" ref="I9080"/>
    <hyperlink r:id="rId6987" ref="I9081"/>
    <hyperlink r:id="rId6988" ref="I9082"/>
    <hyperlink r:id="rId6989" ref="I9083"/>
    <hyperlink r:id="rId6990" ref="I9084"/>
    <hyperlink r:id="rId6991" ref="I9085"/>
    <hyperlink r:id="rId6992" ref="I9086"/>
    <hyperlink r:id="rId6993" ref="I9087"/>
    <hyperlink r:id="rId6994" ref="I9088"/>
    <hyperlink r:id="rId6995" ref="I9089"/>
    <hyperlink r:id="rId6996" ref="I9090"/>
    <hyperlink r:id="rId6997" ref="I9091"/>
    <hyperlink r:id="rId6998" ref="I9092"/>
    <hyperlink r:id="rId6999" ref="I9093"/>
    <hyperlink r:id="rId7000" ref="I9094"/>
    <hyperlink r:id="rId7001" ref="I9095"/>
    <hyperlink r:id="rId7002" ref="I9096"/>
    <hyperlink r:id="rId7003" ref="I9097"/>
    <hyperlink r:id="rId7004" ref="I9098"/>
    <hyperlink r:id="rId7005" ref="I9099"/>
    <hyperlink r:id="rId7006" ref="I9100"/>
    <hyperlink r:id="rId7007" ref="I9101"/>
    <hyperlink r:id="rId7008" ref="I9102"/>
    <hyperlink r:id="rId7009" ref="I9103"/>
    <hyperlink r:id="rId7010" ref="I9104"/>
    <hyperlink r:id="rId7011" ref="I9105"/>
    <hyperlink r:id="rId7012" ref="I9107"/>
    <hyperlink r:id="rId7013" ref="I9108"/>
    <hyperlink r:id="rId7014" ref="I9109"/>
    <hyperlink r:id="rId7015" ref="I9110"/>
    <hyperlink r:id="rId7016" ref="I9111"/>
    <hyperlink r:id="rId7017" ref="I9114"/>
    <hyperlink r:id="rId7018" ref="I9115"/>
    <hyperlink r:id="rId7019" ref="H9117"/>
    <hyperlink r:id="rId7020" ref="I9117"/>
    <hyperlink r:id="rId7021" ref="I9118"/>
    <hyperlink r:id="rId7022" ref="I9119"/>
    <hyperlink r:id="rId7023" ref="I9122"/>
    <hyperlink r:id="rId7024" ref="I9123"/>
    <hyperlink r:id="rId7025" ref="I9124"/>
    <hyperlink r:id="rId7026" ref="I9125"/>
    <hyperlink r:id="rId7027" ref="I9126"/>
    <hyperlink r:id="rId7028" ref="I9127"/>
    <hyperlink r:id="rId7029" ref="I9128"/>
    <hyperlink r:id="rId7030" ref="I9130"/>
    <hyperlink r:id="rId7031" ref="I9131"/>
    <hyperlink r:id="rId7032" ref="I9132"/>
    <hyperlink r:id="rId7033" ref="I9133"/>
    <hyperlink r:id="rId7034" ref="I9134"/>
    <hyperlink r:id="rId7035" ref="I9135"/>
    <hyperlink r:id="rId7036" ref="I9136"/>
    <hyperlink r:id="rId7037" ref="I9137"/>
    <hyperlink r:id="rId7038" ref="I9138"/>
    <hyperlink r:id="rId7039" ref="I9139"/>
    <hyperlink r:id="rId7040" ref="I9140"/>
    <hyperlink r:id="rId7041" ref="I9143"/>
    <hyperlink r:id="rId7042" ref="I9145"/>
    <hyperlink r:id="rId7043" ref="I9146"/>
    <hyperlink r:id="rId7044" ref="I9147"/>
    <hyperlink r:id="rId7045" ref="I9148"/>
    <hyperlink r:id="rId7046" ref="I9149"/>
    <hyperlink r:id="rId7047" ref="I9150"/>
    <hyperlink r:id="rId7048" ref="I9151"/>
    <hyperlink r:id="rId7049" ref="I9152"/>
    <hyperlink r:id="rId7050" ref="I9153"/>
    <hyperlink r:id="rId7051" ref="I9155"/>
    <hyperlink r:id="rId7052" ref="I9156"/>
    <hyperlink r:id="rId7053" ref="I9157"/>
    <hyperlink r:id="rId7054" ref="I9158"/>
    <hyperlink r:id="rId7055" ref="I9159"/>
    <hyperlink r:id="rId7056" ref="I9160"/>
    <hyperlink r:id="rId7057" ref="I9161"/>
    <hyperlink r:id="rId7058" ref="I9163"/>
    <hyperlink r:id="rId7059" ref="I9164"/>
    <hyperlink r:id="rId7060" ref="I9166"/>
    <hyperlink r:id="rId7061" ref="I9167"/>
    <hyperlink r:id="rId7062" ref="I9168"/>
    <hyperlink r:id="rId7063" ref="I9172"/>
    <hyperlink r:id="rId7064" ref="I9173"/>
    <hyperlink r:id="rId7065" ref="I9174"/>
    <hyperlink r:id="rId7066" ref="I9175"/>
    <hyperlink r:id="rId7067" ref="I9176"/>
    <hyperlink r:id="rId7068" ref="I9177"/>
    <hyperlink r:id="rId7069" ref="I9178"/>
    <hyperlink r:id="rId7070" ref="I9179"/>
    <hyperlink r:id="rId7071" ref="I9180"/>
    <hyperlink r:id="rId7072" ref="I9181"/>
    <hyperlink r:id="rId7073" ref="I9183"/>
    <hyperlink r:id="rId7074" ref="I9184"/>
    <hyperlink r:id="rId7075" ref="I9185"/>
    <hyperlink r:id="rId7076" ref="I9186"/>
    <hyperlink r:id="rId7077" ref="I9187"/>
    <hyperlink r:id="rId7078" ref="I9188"/>
    <hyperlink r:id="rId7079" ref="I9189"/>
    <hyperlink r:id="rId7080" ref="I9190"/>
    <hyperlink r:id="rId7081" ref="I9191"/>
    <hyperlink r:id="rId7082" ref="I9192"/>
    <hyperlink r:id="rId7083" ref="I9193"/>
    <hyperlink r:id="rId7084" ref="I9194"/>
    <hyperlink r:id="rId7085" ref="I9195"/>
    <hyperlink r:id="rId7086" ref="I9196"/>
    <hyperlink r:id="rId7087" ref="I9197"/>
    <hyperlink r:id="rId7088" ref="I9198"/>
    <hyperlink r:id="rId7089" ref="I9200"/>
    <hyperlink r:id="rId7090" ref="I9201"/>
    <hyperlink r:id="rId7091" ref="I9204"/>
    <hyperlink r:id="rId7092" ref="I9206"/>
    <hyperlink r:id="rId7093" ref="I9207"/>
    <hyperlink r:id="rId7094" ref="H9208"/>
    <hyperlink r:id="rId7095" ref="I9208"/>
    <hyperlink r:id="rId7096" ref="I9209"/>
    <hyperlink r:id="rId7097" ref="I9211"/>
    <hyperlink r:id="rId7098" ref="I9212"/>
    <hyperlink r:id="rId7099" ref="I9213"/>
    <hyperlink r:id="rId7100" ref="I9214"/>
    <hyperlink r:id="rId7101" ref="I9216"/>
    <hyperlink r:id="rId7102" ref="I9217"/>
    <hyperlink r:id="rId7103" ref="I9218"/>
    <hyperlink r:id="rId7104" ref="I9219"/>
    <hyperlink r:id="rId7105" ref="I9220"/>
    <hyperlink r:id="rId7106" ref="I9221"/>
    <hyperlink r:id="rId7107" ref="I9222"/>
    <hyperlink r:id="rId7108" ref="I9223"/>
    <hyperlink r:id="rId7109" ref="I9224"/>
    <hyperlink r:id="rId7110" ref="I9225"/>
    <hyperlink r:id="rId7111" ref="I9227"/>
    <hyperlink r:id="rId7112" ref="I9228"/>
    <hyperlink r:id="rId7113" ref="I9230"/>
    <hyperlink r:id="rId7114" ref="I9231"/>
    <hyperlink r:id="rId7115" ref="I9232"/>
    <hyperlink r:id="rId7116" ref="I9233"/>
    <hyperlink r:id="rId7117" ref="I9234"/>
    <hyperlink r:id="rId7118" ref="I9235"/>
    <hyperlink r:id="rId7119" ref="I9237"/>
    <hyperlink r:id="rId7120" ref="I9238"/>
    <hyperlink r:id="rId7121" ref="I9239"/>
    <hyperlink r:id="rId7122" ref="I9240"/>
    <hyperlink r:id="rId7123" ref="I9241"/>
    <hyperlink r:id="rId7124" ref="I9242"/>
    <hyperlink r:id="rId7125" ref="I9243"/>
    <hyperlink r:id="rId7126" ref="I9244"/>
    <hyperlink r:id="rId7127" ref="I9245"/>
    <hyperlink r:id="rId7128" ref="I9246"/>
    <hyperlink r:id="rId7129" ref="I9247"/>
    <hyperlink r:id="rId7130" ref="I9248"/>
    <hyperlink r:id="rId7131" ref="I9249"/>
    <hyperlink r:id="rId7132" ref="I9252"/>
    <hyperlink r:id="rId7133" ref="I9254"/>
    <hyperlink r:id="rId7134" ref="I9255"/>
    <hyperlink r:id="rId7135" ref="I9256"/>
    <hyperlink r:id="rId7136" ref="I9257"/>
    <hyperlink r:id="rId7137" ref="I9258"/>
    <hyperlink r:id="rId7138" ref="I9259"/>
    <hyperlink r:id="rId7139" ref="I9260"/>
    <hyperlink r:id="rId7140" ref="I9261"/>
    <hyperlink r:id="rId7141" ref="I9262"/>
    <hyperlink r:id="rId7142" ref="I9263"/>
    <hyperlink r:id="rId7143" ref="I9264"/>
    <hyperlink r:id="rId7144" ref="I9265"/>
    <hyperlink r:id="rId7145" ref="I9266"/>
    <hyperlink r:id="rId7146" ref="I9267"/>
    <hyperlink r:id="rId7147" ref="I9268"/>
    <hyperlink r:id="rId7148" ref="I9269"/>
    <hyperlink r:id="rId7149" ref="I9270"/>
    <hyperlink r:id="rId7150" ref="I9271"/>
    <hyperlink r:id="rId7151" ref="I9272"/>
    <hyperlink r:id="rId7152" ref="I9273"/>
    <hyperlink r:id="rId7153" ref="I9275"/>
    <hyperlink r:id="rId7154" ref="I9276"/>
    <hyperlink r:id="rId7155" ref="I9277"/>
    <hyperlink r:id="rId7156" ref="I9278"/>
    <hyperlink r:id="rId7157" ref="I9279"/>
    <hyperlink r:id="rId7158" ref="I9280"/>
    <hyperlink r:id="rId7159" ref="I9282"/>
    <hyperlink r:id="rId7160" ref="I9283"/>
    <hyperlink r:id="rId7161" ref="I9284"/>
    <hyperlink r:id="rId7162" ref="I9285"/>
    <hyperlink r:id="rId7163" ref="I9286"/>
    <hyperlink r:id="rId7164" ref="I9289"/>
    <hyperlink r:id="rId7165" ref="I9290"/>
    <hyperlink r:id="rId7166" ref="I9291"/>
    <hyperlink r:id="rId7167" ref="I9292"/>
    <hyperlink r:id="rId7168" ref="I9294"/>
    <hyperlink r:id="rId7169" ref="I9295"/>
    <hyperlink r:id="rId7170" ref="I9297"/>
    <hyperlink r:id="rId7171" ref="I9298"/>
    <hyperlink r:id="rId7172" ref="I9299"/>
    <hyperlink r:id="rId7173" ref="I9300"/>
    <hyperlink r:id="rId7174" ref="H9302"/>
    <hyperlink r:id="rId7175" ref="I9302"/>
    <hyperlink r:id="rId7176" ref="I9303"/>
    <hyperlink r:id="rId7177" ref="I9304"/>
    <hyperlink r:id="rId7178" ref="I9306"/>
    <hyperlink r:id="rId7179" ref="I9307"/>
    <hyperlink r:id="rId7180" ref="I9308"/>
    <hyperlink r:id="rId7181" ref="I9309"/>
    <hyperlink r:id="rId7182" ref="I9310"/>
    <hyperlink r:id="rId7183" ref="I9312"/>
    <hyperlink r:id="rId7184" ref="I9313"/>
    <hyperlink r:id="rId7185" ref="I9314"/>
    <hyperlink r:id="rId7186" ref="I9315"/>
    <hyperlink r:id="rId7187" ref="I9316"/>
    <hyperlink r:id="rId7188" ref="I9317"/>
    <hyperlink r:id="rId7189" ref="I9318"/>
    <hyperlink r:id="rId7190" ref="I9319"/>
    <hyperlink r:id="rId7191" ref="I9320"/>
    <hyperlink r:id="rId7192" ref="I9321"/>
    <hyperlink r:id="rId7193" ref="I9323"/>
    <hyperlink r:id="rId7194" ref="I9324"/>
    <hyperlink r:id="rId7195" ref="I9326"/>
    <hyperlink r:id="rId7196" ref="I9327"/>
    <hyperlink r:id="rId7197" ref="I9328"/>
    <hyperlink r:id="rId7198" ref="I9329"/>
    <hyperlink r:id="rId7199" ref="I9332"/>
    <hyperlink r:id="rId7200" ref="I9333"/>
    <hyperlink r:id="rId7201" ref="I9334"/>
    <hyperlink r:id="rId7202" ref="I9336"/>
    <hyperlink r:id="rId7203" ref="I9337"/>
    <hyperlink r:id="rId7204" ref="I9338"/>
    <hyperlink r:id="rId7205" ref="I9339"/>
    <hyperlink r:id="rId7206" ref="I9340"/>
    <hyperlink r:id="rId7207" ref="I9341"/>
    <hyperlink r:id="rId7208" ref="I9342"/>
    <hyperlink r:id="rId7209" ref="I9343"/>
    <hyperlink r:id="rId7210" ref="I9344"/>
    <hyperlink r:id="rId7211" ref="I9346"/>
    <hyperlink r:id="rId7212" ref="I9348"/>
    <hyperlink r:id="rId7213" ref="I9349"/>
    <hyperlink r:id="rId7214" ref="I9350"/>
    <hyperlink r:id="rId7215" ref="I9351"/>
    <hyperlink r:id="rId7216" ref="I9352"/>
    <hyperlink r:id="rId7217" ref="I9353"/>
    <hyperlink r:id="rId7218" ref="I9355"/>
    <hyperlink r:id="rId7219" ref="I9357"/>
    <hyperlink r:id="rId7220" ref="I9358"/>
    <hyperlink r:id="rId7221" ref="I9359"/>
    <hyperlink r:id="rId7222" ref="I9362"/>
    <hyperlink r:id="rId7223" ref="I9363"/>
    <hyperlink r:id="rId7224" ref="I9364"/>
    <hyperlink r:id="rId7225" ref="I9365"/>
    <hyperlink r:id="rId7226" ref="I9366"/>
    <hyperlink r:id="rId7227" ref="I9367"/>
    <hyperlink r:id="rId7228" ref="I9368"/>
    <hyperlink r:id="rId7229" ref="I9369"/>
    <hyperlink r:id="rId7230" ref="I9371"/>
    <hyperlink r:id="rId7231" ref="I9372"/>
    <hyperlink r:id="rId7232" ref="I9373"/>
    <hyperlink r:id="rId7233" ref="I9374"/>
    <hyperlink r:id="rId7234" ref="I9375"/>
    <hyperlink r:id="rId7235" ref="I9376"/>
    <hyperlink r:id="rId7236" ref="I9380"/>
    <hyperlink r:id="rId7237" ref="I9381"/>
    <hyperlink r:id="rId7238" ref="I9384"/>
    <hyperlink r:id="rId7239" ref="I9385"/>
    <hyperlink r:id="rId7240" ref="I9386"/>
    <hyperlink r:id="rId7241" ref="I9387"/>
    <hyperlink r:id="rId7242" ref="I9388"/>
    <hyperlink r:id="rId7243" ref="I9389"/>
    <hyperlink r:id="rId7244" ref="I9391"/>
    <hyperlink r:id="rId7245" ref="I9392"/>
    <hyperlink r:id="rId7246" ref="I9393"/>
    <hyperlink r:id="rId7247" ref="I9394"/>
    <hyperlink r:id="rId7248" ref="I9396"/>
    <hyperlink r:id="rId7249" ref="I9397"/>
    <hyperlink r:id="rId7250" ref="I9400"/>
    <hyperlink r:id="rId7251" ref="I9402"/>
    <hyperlink r:id="rId7252" ref="I9403"/>
    <hyperlink r:id="rId7253" ref="I9405"/>
    <hyperlink r:id="rId7254" ref="I9407"/>
    <hyperlink r:id="rId7255" ref="I9408"/>
    <hyperlink r:id="rId7256" ref="I9409"/>
    <hyperlink r:id="rId7257" ref="I9410"/>
    <hyperlink r:id="rId7258" ref="I9411"/>
    <hyperlink r:id="rId7259" ref="I9412"/>
    <hyperlink r:id="rId7260" ref="I9413"/>
    <hyperlink r:id="rId7261" ref="I9414"/>
    <hyperlink r:id="rId7262" ref="I9417"/>
    <hyperlink r:id="rId7263" ref="I9418"/>
    <hyperlink r:id="rId7264" ref="I9419"/>
    <hyperlink r:id="rId7265" ref="I9420"/>
    <hyperlink r:id="rId7266" ref="I9421"/>
    <hyperlink r:id="rId7267" ref="I9422"/>
    <hyperlink r:id="rId7268" ref="I9423"/>
    <hyperlink r:id="rId7269" ref="I9425"/>
    <hyperlink r:id="rId7270" ref="I9426"/>
    <hyperlink r:id="rId7271" ref="I9427"/>
    <hyperlink r:id="rId7272" ref="I9429"/>
    <hyperlink r:id="rId7273" ref="I9430"/>
    <hyperlink r:id="rId7274" ref="I9431"/>
    <hyperlink r:id="rId7275" ref="I9432"/>
    <hyperlink r:id="rId7276" ref="I9433"/>
    <hyperlink r:id="rId7277" ref="I9434"/>
    <hyperlink r:id="rId7278" ref="I9435"/>
    <hyperlink r:id="rId7279" ref="I9436"/>
    <hyperlink r:id="rId7280" ref="I9437"/>
    <hyperlink r:id="rId7281" ref="I9438"/>
    <hyperlink r:id="rId7282" ref="I9439"/>
    <hyperlink r:id="rId7283" ref="I9440"/>
    <hyperlink r:id="rId7284" ref="I9441"/>
    <hyperlink r:id="rId7285" ref="I9442"/>
    <hyperlink r:id="rId7286" ref="I9443"/>
    <hyperlink r:id="rId7287" ref="I9444"/>
    <hyperlink r:id="rId7288" ref="I9446"/>
    <hyperlink r:id="rId7289" ref="I9447"/>
    <hyperlink r:id="rId7290" ref="I9448"/>
    <hyperlink r:id="rId7291" ref="I9449"/>
    <hyperlink r:id="rId7292" ref="I9450"/>
    <hyperlink r:id="rId7293" ref="I9451"/>
    <hyperlink r:id="rId7294" ref="I9452"/>
    <hyperlink r:id="rId7295" ref="I9454"/>
    <hyperlink r:id="rId7296" ref="I9455"/>
    <hyperlink r:id="rId7297" ref="I9457"/>
    <hyperlink r:id="rId7298" ref="I9458"/>
    <hyperlink r:id="rId7299" ref="I9460"/>
    <hyperlink r:id="rId7300" ref="I9461"/>
    <hyperlink r:id="rId7301" ref="I9462"/>
    <hyperlink r:id="rId7302" ref="I9463"/>
    <hyperlink r:id="rId7303" ref="I9464"/>
    <hyperlink r:id="rId7304" ref="I9466"/>
    <hyperlink r:id="rId7305" ref="I9467"/>
    <hyperlink r:id="rId7306" ref="I9468"/>
    <hyperlink r:id="rId7307" ref="I9469"/>
    <hyperlink r:id="rId7308" ref="I9470"/>
    <hyperlink r:id="rId7309" ref="I9471"/>
    <hyperlink r:id="rId7310" ref="I9472"/>
    <hyperlink r:id="rId7311" ref="I9473"/>
    <hyperlink r:id="rId7312" ref="I9476"/>
    <hyperlink r:id="rId7313" ref="I9477"/>
    <hyperlink r:id="rId7314" ref="I9479"/>
    <hyperlink r:id="rId7315" ref="I9480"/>
    <hyperlink r:id="rId7316" ref="I9481"/>
    <hyperlink r:id="rId7317" ref="I9482"/>
    <hyperlink r:id="rId7318" ref="I9486"/>
    <hyperlink r:id="rId7319" ref="I9487"/>
    <hyperlink r:id="rId7320" ref="I9488"/>
    <hyperlink r:id="rId7321" ref="I9489"/>
    <hyperlink r:id="rId7322" ref="I9490"/>
    <hyperlink r:id="rId7323" ref="I9491"/>
    <hyperlink r:id="rId7324" ref="I9492"/>
    <hyperlink r:id="rId7325" ref="I9494"/>
    <hyperlink r:id="rId7326" ref="I9495"/>
    <hyperlink r:id="rId7327" ref="I9496"/>
    <hyperlink r:id="rId7328" ref="I9497"/>
    <hyperlink r:id="rId7329" ref="I9498"/>
    <hyperlink r:id="rId7330" ref="I9499"/>
    <hyperlink r:id="rId7331" ref="I9500"/>
    <hyperlink r:id="rId7332" ref="I9501"/>
    <hyperlink r:id="rId7333" ref="I9503"/>
    <hyperlink r:id="rId7334" ref="I9505"/>
    <hyperlink r:id="rId7335" ref="I9506"/>
    <hyperlink r:id="rId7336" ref="I9507"/>
    <hyperlink r:id="rId7337" ref="I9508"/>
    <hyperlink r:id="rId7338" ref="I9511"/>
    <hyperlink r:id="rId7339" ref="I9512"/>
    <hyperlink r:id="rId7340" ref="I9514"/>
    <hyperlink r:id="rId7341" ref="I9515"/>
    <hyperlink r:id="rId7342" ref="I9516"/>
    <hyperlink r:id="rId7343" ref="I9517"/>
    <hyperlink r:id="rId7344" ref="I9518"/>
    <hyperlink r:id="rId7345" ref="I9519"/>
    <hyperlink r:id="rId7346" ref="I9520"/>
    <hyperlink r:id="rId7347" ref="I9521"/>
    <hyperlink r:id="rId7348" ref="I9522"/>
    <hyperlink r:id="rId7349" ref="I9523"/>
    <hyperlink r:id="rId7350" ref="I9524"/>
    <hyperlink r:id="rId7351" ref="I9525"/>
    <hyperlink r:id="rId7352" ref="I9526"/>
    <hyperlink r:id="rId7353" ref="I9527"/>
    <hyperlink r:id="rId7354" ref="I9529"/>
    <hyperlink r:id="rId7355" ref="I9530"/>
    <hyperlink r:id="rId7356" ref="I9531"/>
    <hyperlink r:id="rId7357" ref="I9533"/>
    <hyperlink r:id="rId7358" ref="I9534"/>
    <hyperlink r:id="rId7359" ref="I9535"/>
    <hyperlink r:id="rId7360" ref="I9537"/>
    <hyperlink r:id="rId7361" ref="I9538"/>
    <hyperlink r:id="rId7362" ref="I9540"/>
    <hyperlink r:id="rId7363" ref="I9541"/>
    <hyperlink r:id="rId7364" ref="I9542"/>
    <hyperlink r:id="rId7365" ref="I9543"/>
    <hyperlink r:id="rId7366" ref="I9544"/>
    <hyperlink r:id="rId7367" ref="I9545"/>
    <hyperlink r:id="rId7368" ref="I9547"/>
    <hyperlink r:id="rId7369" ref="I9548"/>
    <hyperlink r:id="rId7370" ref="I9549"/>
    <hyperlink r:id="rId7371" ref="I9553"/>
    <hyperlink r:id="rId7372" ref="I9554"/>
    <hyperlink r:id="rId7373" ref="I9556"/>
    <hyperlink r:id="rId7374" ref="I9557"/>
    <hyperlink r:id="rId7375" ref="I9558"/>
    <hyperlink r:id="rId7376" ref="I9559"/>
    <hyperlink r:id="rId7377" ref="I9560"/>
    <hyperlink r:id="rId7378" ref="I9561"/>
    <hyperlink r:id="rId7379" ref="I9563"/>
    <hyperlink r:id="rId7380" ref="I9564"/>
    <hyperlink r:id="rId7381" ref="I9565"/>
    <hyperlink r:id="rId7382" ref="I9567"/>
    <hyperlink r:id="rId7383" ref="I9568"/>
    <hyperlink r:id="rId7384" ref="I9569"/>
    <hyperlink r:id="rId7385" ref="I9570"/>
    <hyperlink r:id="rId7386" ref="I9571"/>
    <hyperlink r:id="rId7387" ref="I9574"/>
    <hyperlink r:id="rId7388" ref="I9576"/>
    <hyperlink r:id="rId7389" ref="I9577"/>
    <hyperlink r:id="rId7390" ref="I9578"/>
    <hyperlink r:id="rId7391" ref="I9579"/>
    <hyperlink r:id="rId7392" ref="I9580"/>
    <hyperlink r:id="rId7393" ref="I9581"/>
    <hyperlink r:id="rId7394" ref="I9582"/>
    <hyperlink r:id="rId7395" ref="I9583"/>
    <hyperlink r:id="rId7396" ref="I9584"/>
    <hyperlink r:id="rId7397" ref="H9585"/>
    <hyperlink r:id="rId7398" ref="I9585"/>
    <hyperlink r:id="rId7399" ref="I9586"/>
    <hyperlink r:id="rId7400" ref="I9588"/>
    <hyperlink r:id="rId7401" ref="I9589"/>
    <hyperlink r:id="rId7402" ref="I9590"/>
    <hyperlink r:id="rId7403" ref="I9591"/>
    <hyperlink r:id="rId7404" ref="I9592"/>
    <hyperlink r:id="rId7405" ref="I9594"/>
    <hyperlink r:id="rId7406" ref="I9595"/>
    <hyperlink r:id="rId7407" ref="I9596"/>
    <hyperlink r:id="rId7408" ref="I9597"/>
    <hyperlink r:id="rId7409" ref="I9598"/>
    <hyperlink r:id="rId7410" ref="I9599"/>
    <hyperlink r:id="rId7411" ref="I9600"/>
    <hyperlink r:id="rId7412" ref="I9601"/>
    <hyperlink r:id="rId7413" ref="I9602"/>
    <hyperlink r:id="rId7414" ref="I9603"/>
    <hyperlink r:id="rId7415" ref="I9604"/>
    <hyperlink r:id="rId7416" ref="I9605"/>
    <hyperlink r:id="rId7417" ref="H9606"/>
    <hyperlink r:id="rId7418" ref="I9606"/>
    <hyperlink r:id="rId7419" ref="I9607"/>
    <hyperlink r:id="rId7420" ref="I9608"/>
    <hyperlink r:id="rId7421" ref="I9610"/>
    <hyperlink r:id="rId7422" ref="H9611"/>
    <hyperlink r:id="rId7423" ref="I9611"/>
    <hyperlink r:id="rId7424" ref="I9612"/>
    <hyperlink r:id="rId7425" ref="I9613"/>
    <hyperlink r:id="rId7426" ref="I9614"/>
    <hyperlink r:id="rId7427" ref="I9616"/>
    <hyperlink r:id="rId7428" ref="I9618"/>
    <hyperlink r:id="rId7429" ref="I9620"/>
    <hyperlink r:id="rId7430" ref="I9621"/>
    <hyperlink r:id="rId7431" ref="I9622"/>
    <hyperlink r:id="rId7432" ref="I9623"/>
    <hyperlink r:id="rId7433" ref="I9625"/>
    <hyperlink r:id="rId7434" ref="I9626"/>
    <hyperlink r:id="rId7435" ref="H9627"/>
    <hyperlink r:id="rId7436" ref="I9627"/>
    <hyperlink r:id="rId7437" ref="I9630"/>
    <hyperlink r:id="rId7438" ref="I9631"/>
    <hyperlink r:id="rId7439" ref="I9633"/>
    <hyperlink r:id="rId7440" ref="I9634"/>
    <hyperlink r:id="rId7441" ref="I9635"/>
    <hyperlink r:id="rId7442" ref="I9636"/>
    <hyperlink r:id="rId7443" ref="I9637"/>
    <hyperlink r:id="rId7444" ref="I9639"/>
    <hyperlink r:id="rId7445" ref="I9642"/>
    <hyperlink r:id="rId7446" ref="I9643"/>
    <hyperlink r:id="rId7447" ref="I9645"/>
    <hyperlink r:id="rId7448" ref="I9646"/>
    <hyperlink r:id="rId7449" ref="I9647"/>
    <hyperlink r:id="rId7450" ref="I9648"/>
    <hyperlink r:id="rId7451" ref="I9650"/>
    <hyperlink r:id="rId7452" ref="I9651"/>
    <hyperlink r:id="rId7453" ref="I9652"/>
    <hyperlink r:id="rId7454" ref="I9656"/>
    <hyperlink r:id="rId7455" ref="I9657"/>
    <hyperlink r:id="rId7456" ref="I9660"/>
    <hyperlink r:id="rId7457" ref="I9661"/>
    <hyperlink r:id="rId7458" ref="I9663"/>
    <hyperlink r:id="rId7459" ref="I9664"/>
    <hyperlink r:id="rId7460" ref="I9665"/>
    <hyperlink r:id="rId7461" ref="I9667"/>
    <hyperlink r:id="rId7462" ref="I9669"/>
    <hyperlink r:id="rId7463" ref="I9672"/>
    <hyperlink r:id="rId7464" ref="I9673"/>
    <hyperlink r:id="rId7465" ref="I9674"/>
    <hyperlink r:id="rId7466" ref="I9675"/>
    <hyperlink r:id="rId7467" ref="I9677"/>
    <hyperlink r:id="rId7468" ref="I9679"/>
    <hyperlink r:id="rId7469" ref="I9680"/>
    <hyperlink r:id="rId7470" ref="I9682"/>
    <hyperlink r:id="rId7471" ref="I9683"/>
    <hyperlink r:id="rId7472" ref="I9687"/>
    <hyperlink r:id="rId7473" ref="I9688"/>
    <hyperlink r:id="rId7474" ref="I9689"/>
    <hyperlink r:id="rId7475" ref="I9690"/>
    <hyperlink r:id="rId7476" ref="I9691"/>
    <hyperlink r:id="rId7477" ref="I9693"/>
    <hyperlink r:id="rId7478" ref="I9694"/>
    <hyperlink r:id="rId7479" ref="I9695"/>
    <hyperlink r:id="rId7480" ref="I9696"/>
    <hyperlink r:id="rId7481" ref="I9697"/>
    <hyperlink r:id="rId7482" ref="I9698"/>
    <hyperlink r:id="rId7483" ref="I9699"/>
    <hyperlink r:id="rId7484" ref="I9700"/>
    <hyperlink r:id="rId7485" ref="I9701"/>
    <hyperlink r:id="rId7486" ref="I9702"/>
    <hyperlink r:id="rId7487" ref="I9704"/>
    <hyperlink r:id="rId7488" ref="I9705"/>
    <hyperlink r:id="rId7489" ref="I9708"/>
    <hyperlink r:id="rId7490" ref="I9709"/>
    <hyperlink r:id="rId7491" ref="I9711"/>
    <hyperlink r:id="rId7492" ref="I9712"/>
    <hyperlink r:id="rId7493" ref="I9713"/>
    <hyperlink r:id="rId7494" ref="I9714"/>
    <hyperlink r:id="rId7495" ref="I9715"/>
    <hyperlink r:id="rId7496" ref="I9716"/>
    <hyperlink r:id="rId7497" ref="I9717"/>
    <hyperlink r:id="rId7498" ref="I9718"/>
    <hyperlink r:id="rId7499" ref="I9719"/>
    <hyperlink r:id="rId7500" ref="I9720"/>
    <hyperlink r:id="rId7501" ref="I9721"/>
    <hyperlink r:id="rId7502" ref="I9722"/>
    <hyperlink r:id="rId7503" ref="I9723"/>
    <hyperlink r:id="rId7504" ref="I9724"/>
    <hyperlink r:id="rId7505" ref="I9725"/>
    <hyperlink r:id="rId7506" ref="I9726"/>
    <hyperlink r:id="rId7507" ref="I9728"/>
    <hyperlink r:id="rId7508" ref="I9731"/>
    <hyperlink r:id="rId7509" ref="I9732"/>
    <hyperlink r:id="rId7510" ref="I9733"/>
    <hyperlink r:id="rId7511" ref="I9734"/>
    <hyperlink r:id="rId7512" ref="I9735"/>
    <hyperlink r:id="rId7513" ref="I9736"/>
    <hyperlink r:id="rId7514" ref="I9737"/>
    <hyperlink r:id="rId7515" ref="I9738"/>
    <hyperlink r:id="rId7516" ref="I9739"/>
    <hyperlink r:id="rId7517" ref="I9740"/>
    <hyperlink r:id="rId7518" ref="I9741"/>
    <hyperlink r:id="rId7519" ref="I9743"/>
    <hyperlink r:id="rId7520" ref="I9744"/>
    <hyperlink r:id="rId7521" ref="I9745"/>
    <hyperlink r:id="rId7522" ref="H9746"/>
    <hyperlink r:id="rId7523" ref="I9746"/>
    <hyperlink r:id="rId7524" ref="I9747"/>
    <hyperlink r:id="rId7525" ref="I9750"/>
    <hyperlink r:id="rId7526" ref="I9751"/>
    <hyperlink r:id="rId7527" ref="I9753"/>
    <hyperlink r:id="rId7528" ref="I9755"/>
    <hyperlink r:id="rId7529" ref="I9757"/>
    <hyperlink r:id="rId7530" ref="I9759"/>
    <hyperlink r:id="rId7531" ref="I9760"/>
    <hyperlink r:id="rId7532" ref="I9761"/>
    <hyperlink r:id="rId7533" ref="I9762"/>
    <hyperlink r:id="rId7534" ref="I9765"/>
    <hyperlink r:id="rId7535" ref="I9766"/>
    <hyperlink r:id="rId7536" ref="I9767"/>
    <hyperlink r:id="rId7537" ref="I9768"/>
    <hyperlink r:id="rId7538" ref="I9769"/>
    <hyperlink r:id="rId7539" ref="I9770"/>
    <hyperlink r:id="rId7540" ref="I9771"/>
    <hyperlink r:id="rId7541" ref="I9772"/>
    <hyperlink r:id="rId7542" ref="I9773"/>
    <hyperlink r:id="rId7543" ref="I9776"/>
    <hyperlink r:id="rId7544" ref="I9777"/>
    <hyperlink r:id="rId7545" ref="I9779"/>
    <hyperlink r:id="rId7546" ref="I9781"/>
    <hyperlink r:id="rId7547" ref="I9783"/>
    <hyperlink r:id="rId7548" ref="I9785"/>
    <hyperlink r:id="rId7549" ref="I9786"/>
    <hyperlink r:id="rId7550" ref="I9787"/>
    <hyperlink r:id="rId7551" ref="I9788"/>
    <hyperlink r:id="rId7552" ref="I9789"/>
    <hyperlink r:id="rId7553" ref="I9791"/>
    <hyperlink r:id="rId7554" ref="I9793"/>
    <hyperlink r:id="rId7555" ref="I9794"/>
    <hyperlink r:id="rId7556" ref="I9795"/>
    <hyperlink r:id="rId7557" ref="I9797"/>
    <hyperlink r:id="rId7558" ref="I9799"/>
    <hyperlink r:id="rId7559" ref="I9800"/>
    <hyperlink r:id="rId7560" ref="I9801"/>
    <hyperlink r:id="rId7561" ref="I9802"/>
    <hyperlink r:id="rId7562" ref="I9803"/>
    <hyperlink r:id="rId7563" ref="I9806"/>
    <hyperlink r:id="rId7564" ref="I9807"/>
    <hyperlink r:id="rId7565" ref="I9809"/>
    <hyperlink r:id="rId7566" ref="I9813"/>
    <hyperlink r:id="rId7567" ref="I9814"/>
    <hyperlink r:id="rId7568" ref="I9816"/>
    <hyperlink r:id="rId7569" ref="I9817"/>
    <hyperlink r:id="rId7570" ref="I9818"/>
    <hyperlink r:id="rId7571" ref="I9820"/>
    <hyperlink r:id="rId7572" ref="I9821"/>
    <hyperlink r:id="rId7573" ref="I9822"/>
    <hyperlink r:id="rId7574" ref="I9823"/>
    <hyperlink r:id="rId7575" ref="I9825"/>
    <hyperlink r:id="rId7576" ref="I9830"/>
    <hyperlink r:id="rId7577" ref="I9831"/>
    <hyperlink r:id="rId7578" ref="I9832"/>
    <hyperlink r:id="rId7579" ref="I9834"/>
    <hyperlink r:id="rId7580" ref="I9837"/>
    <hyperlink r:id="rId7581" ref="I9838"/>
    <hyperlink r:id="rId7582" ref="I9841"/>
    <hyperlink r:id="rId7583" ref="I9843"/>
    <hyperlink r:id="rId7584" ref="I9844"/>
    <hyperlink r:id="rId7585" ref="I9847"/>
    <hyperlink r:id="rId7586" ref="I9848"/>
    <hyperlink r:id="rId7587" ref="I9851"/>
    <hyperlink r:id="rId7588" ref="I9853"/>
    <hyperlink r:id="rId7589" ref="I9854"/>
    <hyperlink r:id="rId7590" ref="I9855"/>
    <hyperlink r:id="rId7591" ref="I9857"/>
    <hyperlink r:id="rId7592" ref="I9859"/>
    <hyperlink r:id="rId7593" ref="I9860"/>
    <hyperlink r:id="rId7594" ref="I9861"/>
    <hyperlink r:id="rId7595" ref="I9862"/>
    <hyperlink r:id="rId7596" ref="I9863"/>
    <hyperlink r:id="rId7597" ref="I9864"/>
    <hyperlink r:id="rId7598" ref="I9865"/>
    <hyperlink r:id="rId7599" ref="I9867"/>
    <hyperlink r:id="rId7600" ref="I9868"/>
    <hyperlink r:id="rId7601" ref="I9869"/>
    <hyperlink r:id="rId7602" ref="I9870"/>
    <hyperlink r:id="rId7603" ref="I9871"/>
    <hyperlink r:id="rId7604" ref="I9873"/>
    <hyperlink r:id="rId7605" ref="I9874"/>
    <hyperlink r:id="rId7606" ref="I9875"/>
    <hyperlink r:id="rId7607" ref="I9877"/>
    <hyperlink r:id="rId7608" ref="I9878"/>
    <hyperlink r:id="rId7609" ref="I9879"/>
    <hyperlink r:id="rId7610" ref="I9881"/>
    <hyperlink r:id="rId7611" ref="I9882"/>
    <hyperlink r:id="rId7612" ref="I9884"/>
    <hyperlink r:id="rId7613" ref="I9886"/>
    <hyperlink r:id="rId7614" ref="I9887"/>
    <hyperlink r:id="rId7615" ref="I9888"/>
    <hyperlink r:id="rId7616" ref="I9889"/>
    <hyperlink r:id="rId7617" ref="I9890"/>
    <hyperlink r:id="rId7618" ref="I9892"/>
    <hyperlink r:id="rId7619" ref="I9893"/>
    <hyperlink r:id="rId7620" ref="I9894"/>
    <hyperlink r:id="rId7621" ref="I9895"/>
    <hyperlink r:id="rId7622" ref="I9898"/>
    <hyperlink r:id="rId7623" ref="I9899"/>
    <hyperlink r:id="rId7624" ref="I9900"/>
    <hyperlink r:id="rId7625" ref="I9902"/>
    <hyperlink r:id="rId7626" ref="I9904"/>
    <hyperlink r:id="rId7627" ref="I9905"/>
    <hyperlink r:id="rId7628" ref="I9906"/>
    <hyperlink r:id="rId7629" ref="I9907"/>
    <hyperlink r:id="rId7630" ref="I9908"/>
    <hyperlink r:id="rId7631" ref="I9909"/>
    <hyperlink r:id="rId7632" ref="I9910"/>
    <hyperlink r:id="rId7633" ref="I9911"/>
    <hyperlink r:id="rId7634" ref="I9913"/>
    <hyperlink r:id="rId7635" ref="I9917"/>
    <hyperlink r:id="rId7636" ref="I9918"/>
    <hyperlink r:id="rId7637" ref="I9919"/>
    <hyperlink r:id="rId7638" ref="I9920"/>
    <hyperlink r:id="rId7639" ref="I9921"/>
    <hyperlink r:id="rId7640" ref="I9924"/>
    <hyperlink r:id="rId7641" ref="I9925"/>
    <hyperlink r:id="rId7642" ref="I9926"/>
    <hyperlink r:id="rId7643" ref="I9930"/>
    <hyperlink r:id="rId7644" ref="I9931"/>
    <hyperlink r:id="rId7645" ref="I9932"/>
    <hyperlink r:id="rId7646" ref="I9934"/>
    <hyperlink r:id="rId7647" ref="I9935"/>
    <hyperlink r:id="rId7648" ref="I9936"/>
    <hyperlink r:id="rId7649" ref="I9937"/>
    <hyperlink r:id="rId7650" ref="I9938"/>
    <hyperlink r:id="rId7651" ref="I9939"/>
    <hyperlink r:id="rId7652" ref="I9940"/>
    <hyperlink r:id="rId7653" ref="I9941"/>
    <hyperlink r:id="rId7654" ref="I9942"/>
    <hyperlink r:id="rId7655" ref="I9943"/>
    <hyperlink r:id="rId7656" ref="I9945"/>
    <hyperlink r:id="rId7657" ref="I9946"/>
    <hyperlink r:id="rId7658" ref="I9947"/>
    <hyperlink r:id="rId7659" ref="I9950"/>
    <hyperlink r:id="rId7660" ref="I9951"/>
    <hyperlink r:id="rId7661" ref="I9952"/>
    <hyperlink r:id="rId7662" ref="I9953"/>
    <hyperlink r:id="rId7663" ref="I9954"/>
    <hyperlink r:id="rId7664" ref="I9955"/>
    <hyperlink r:id="rId7665" ref="I9956"/>
    <hyperlink r:id="rId7666" ref="I9957"/>
    <hyperlink r:id="rId7667" ref="I9958"/>
    <hyperlink r:id="rId7668" ref="I9959"/>
    <hyperlink r:id="rId7669" ref="I9960"/>
    <hyperlink r:id="rId7670" ref="I9961"/>
    <hyperlink r:id="rId7671" ref="I9962"/>
    <hyperlink r:id="rId7672" ref="I9963"/>
    <hyperlink r:id="rId7673" ref="I9967"/>
    <hyperlink r:id="rId7674" ref="I9968"/>
    <hyperlink r:id="rId7675" ref="I9969"/>
    <hyperlink r:id="rId7676" ref="I9971"/>
    <hyperlink r:id="rId7677" ref="I9972"/>
    <hyperlink r:id="rId7678" ref="I9973"/>
    <hyperlink r:id="rId7679" ref="I9974"/>
    <hyperlink r:id="rId7680" ref="I9975"/>
    <hyperlink r:id="rId7681" ref="I9977"/>
    <hyperlink r:id="rId7682" ref="I9978"/>
    <hyperlink r:id="rId7683" ref="I9979"/>
    <hyperlink r:id="rId7684" ref="I9980"/>
    <hyperlink r:id="rId7685" ref="I9981"/>
    <hyperlink r:id="rId7686" ref="I9982"/>
    <hyperlink r:id="rId7687" ref="I9985"/>
    <hyperlink r:id="rId7688" ref="I9986"/>
    <hyperlink r:id="rId7689" ref="I9987"/>
    <hyperlink r:id="rId7690" ref="I9988"/>
    <hyperlink r:id="rId7691" ref="I9989"/>
    <hyperlink r:id="rId7692" ref="I9990"/>
    <hyperlink r:id="rId7693" ref="I9991"/>
    <hyperlink r:id="rId7694" ref="I9992"/>
    <hyperlink r:id="rId7695" ref="I9995"/>
    <hyperlink r:id="rId7696" ref="I9996"/>
    <hyperlink r:id="rId7697" ref="I9997"/>
    <hyperlink r:id="rId7698" ref="I9998"/>
    <hyperlink r:id="rId7699" ref="I9999"/>
    <hyperlink r:id="rId7700" ref="I10000"/>
    <hyperlink r:id="rId7701" ref="I10003"/>
    <hyperlink r:id="rId7702" ref="I10004"/>
    <hyperlink r:id="rId7703" ref="I10006"/>
    <hyperlink r:id="rId7704" ref="I10007"/>
    <hyperlink r:id="rId7705" ref="I10010"/>
    <hyperlink r:id="rId7706" ref="I10011"/>
    <hyperlink r:id="rId7707" ref="I10012"/>
    <hyperlink r:id="rId7708" ref="I10013"/>
    <hyperlink r:id="rId7709" ref="I10014"/>
    <hyperlink r:id="rId7710" ref="I10016"/>
    <hyperlink r:id="rId7711" ref="I10017"/>
    <hyperlink r:id="rId7712" ref="I10018"/>
    <hyperlink r:id="rId7713" ref="I10019"/>
    <hyperlink r:id="rId7714" ref="I10020"/>
    <hyperlink r:id="rId7715" ref="I10021"/>
    <hyperlink r:id="rId7716" ref="I10023"/>
    <hyperlink r:id="rId7717" ref="I10024"/>
    <hyperlink r:id="rId7718" ref="I10025"/>
    <hyperlink r:id="rId7719" ref="I10027"/>
    <hyperlink r:id="rId7720" ref="I10028"/>
    <hyperlink r:id="rId7721" ref="I10030"/>
    <hyperlink r:id="rId7722" ref="I10031"/>
    <hyperlink r:id="rId7723" ref="I10032"/>
    <hyperlink r:id="rId7724" ref="I10033"/>
    <hyperlink r:id="rId7725" ref="I10034"/>
    <hyperlink r:id="rId7726" ref="I10035"/>
    <hyperlink r:id="rId7727" ref="I10036"/>
    <hyperlink r:id="rId7728" ref="I10037"/>
    <hyperlink r:id="rId7729" ref="I10038"/>
    <hyperlink r:id="rId7730" ref="I10039"/>
    <hyperlink r:id="rId7731" ref="I10040"/>
    <hyperlink r:id="rId7732" ref="I10043"/>
    <hyperlink r:id="rId7733" ref="I10044"/>
    <hyperlink r:id="rId7734" ref="I10045"/>
    <hyperlink r:id="rId7735" ref="I10046"/>
    <hyperlink r:id="rId7736" ref="I10047"/>
    <hyperlink r:id="rId7737" ref="I10048"/>
    <hyperlink r:id="rId7738" ref="I10052"/>
    <hyperlink r:id="rId7739" ref="I10053"/>
    <hyperlink r:id="rId7740" ref="I10054"/>
    <hyperlink r:id="rId7741" ref="I10057"/>
    <hyperlink r:id="rId7742" ref="I10058"/>
    <hyperlink r:id="rId7743" ref="I10065"/>
    <hyperlink r:id="rId7744" ref="I10066"/>
    <hyperlink r:id="rId7745" ref="I10067"/>
    <hyperlink r:id="rId7746" ref="I10068"/>
    <hyperlink r:id="rId7747" ref="I10069"/>
    <hyperlink r:id="rId7748" ref="I10070"/>
    <hyperlink r:id="rId7749" ref="I10071"/>
    <hyperlink r:id="rId7750" ref="I10073"/>
    <hyperlink r:id="rId7751" ref="I10074"/>
    <hyperlink r:id="rId7752" ref="I10075"/>
    <hyperlink r:id="rId7753" ref="I10076"/>
    <hyperlink r:id="rId7754" ref="I10077"/>
    <hyperlink r:id="rId7755" ref="I10078"/>
    <hyperlink r:id="rId7756" ref="I10079"/>
    <hyperlink r:id="rId7757" ref="I10080"/>
    <hyperlink r:id="rId7758" ref="I10081"/>
    <hyperlink r:id="rId7759" ref="I10082"/>
    <hyperlink r:id="rId7760" ref="I10084"/>
    <hyperlink r:id="rId7761" ref="I10085"/>
    <hyperlink r:id="rId7762" ref="I10086"/>
    <hyperlink r:id="rId7763" ref="I10087"/>
    <hyperlink r:id="rId7764" ref="I10088"/>
    <hyperlink r:id="rId7765" ref="I10090"/>
    <hyperlink r:id="rId7766" ref="I10091"/>
    <hyperlink r:id="rId7767" ref="I10092"/>
    <hyperlink r:id="rId7768" ref="I10094"/>
    <hyperlink r:id="rId7769" ref="I10095"/>
    <hyperlink r:id="rId7770" ref="I10096"/>
    <hyperlink r:id="rId7771" ref="I10097"/>
    <hyperlink r:id="rId7772" ref="I10098"/>
    <hyperlink r:id="rId7773" ref="I10101"/>
    <hyperlink r:id="rId7774" ref="I10102"/>
    <hyperlink r:id="rId7775" ref="I10104"/>
    <hyperlink r:id="rId7776" ref="I10105"/>
    <hyperlink r:id="rId7777" ref="I10106"/>
    <hyperlink r:id="rId7778" ref="I10107"/>
    <hyperlink r:id="rId7779" ref="I10108"/>
    <hyperlink r:id="rId7780" ref="I10110"/>
    <hyperlink r:id="rId7781" ref="I10111"/>
    <hyperlink r:id="rId7782" ref="I10112"/>
    <hyperlink r:id="rId7783" ref="I10113"/>
    <hyperlink r:id="rId7784" ref="I10114"/>
    <hyperlink r:id="rId7785" ref="I10115"/>
    <hyperlink r:id="rId7786" ref="I10116"/>
    <hyperlink r:id="rId7787" ref="I10117"/>
    <hyperlink r:id="rId7788" ref="I10120"/>
    <hyperlink r:id="rId7789" ref="I10121"/>
    <hyperlink r:id="rId7790" ref="I10122"/>
    <hyperlink r:id="rId7791" ref="I10123"/>
    <hyperlink r:id="rId7792" ref="I10126"/>
    <hyperlink r:id="rId7793" ref="I10127"/>
    <hyperlink r:id="rId7794" ref="I10129"/>
    <hyperlink r:id="rId7795" ref="I10131"/>
    <hyperlink r:id="rId7796" ref="I10133"/>
    <hyperlink r:id="rId7797" ref="I10136"/>
    <hyperlink r:id="rId7798" ref="I10137"/>
    <hyperlink r:id="rId7799" ref="I10139"/>
    <hyperlink r:id="rId7800" ref="I10140"/>
    <hyperlink r:id="rId7801" ref="I10141"/>
    <hyperlink r:id="rId7802" ref="I10142"/>
    <hyperlink r:id="rId7803" ref="I10143"/>
    <hyperlink r:id="rId7804" ref="I10144"/>
    <hyperlink r:id="rId7805" ref="I10145"/>
    <hyperlink r:id="rId7806" ref="I10146"/>
    <hyperlink r:id="rId7807" ref="I10147"/>
    <hyperlink r:id="rId7808" ref="I10150"/>
    <hyperlink r:id="rId7809" ref="I10151"/>
    <hyperlink r:id="rId7810" ref="I10152"/>
    <hyperlink r:id="rId7811" ref="I10153"/>
    <hyperlink r:id="rId7812" ref="I10155"/>
    <hyperlink r:id="rId7813" ref="I10157"/>
    <hyperlink r:id="rId7814" ref="I10160"/>
    <hyperlink r:id="rId7815" ref="I10161"/>
    <hyperlink r:id="rId7816" ref="I10162"/>
    <hyperlink r:id="rId7817" ref="I10165"/>
    <hyperlink r:id="rId7818" ref="I10166"/>
    <hyperlink r:id="rId7819" ref="I10167"/>
    <hyperlink r:id="rId7820" ref="I10168"/>
    <hyperlink r:id="rId7821" ref="I10170"/>
    <hyperlink r:id="rId7822" ref="I10172"/>
    <hyperlink r:id="rId7823" ref="I10173"/>
    <hyperlink r:id="rId7824" ref="I10176"/>
    <hyperlink r:id="rId7825" ref="I10177"/>
    <hyperlink r:id="rId7826" ref="I10178"/>
    <hyperlink r:id="rId7827" ref="I10180"/>
    <hyperlink r:id="rId7828" ref="I10181"/>
    <hyperlink r:id="rId7829" ref="I10182"/>
    <hyperlink r:id="rId7830" ref="I10183"/>
    <hyperlink r:id="rId7831" ref="I10186"/>
    <hyperlink r:id="rId7832" ref="I10187"/>
    <hyperlink r:id="rId7833" ref="I10190"/>
    <hyperlink r:id="rId7834" ref="I10191"/>
    <hyperlink r:id="rId7835" ref="I10192"/>
    <hyperlink r:id="rId7836" ref="I10194"/>
    <hyperlink r:id="rId7837" ref="I10195"/>
    <hyperlink r:id="rId7838" ref="I10196"/>
    <hyperlink r:id="rId7839" ref="I10197"/>
    <hyperlink r:id="rId7840" ref="I10199"/>
    <hyperlink r:id="rId7841" ref="I10201"/>
    <hyperlink r:id="rId7842" ref="I10202"/>
    <hyperlink r:id="rId7843" ref="I10203"/>
    <hyperlink r:id="rId7844" ref="I10204"/>
    <hyperlink r:id="rId7845" ref="I10205"/>
    <hyperlink r:id="rId7846" ref="I10206"/>
    <hyperlink r:id="rId7847" ref="I10207"/>
    <hyperlink r:id="rId7848" ref="I10208"/>
    <hyperlink r:id="rId7849" ref="I10209"/>
    <hyperlink r:id="rId7850" ref="I10210"/>
    <hyperlink r:id="rId7851" ref="I10211"/>
    <hyperlink r:id="rId7852" ref="I10213"/>
    <hyperlink r:id="rId7853" ref="I10214"/>
    <hyperlink r:id="rId7854" ref="I10215"/>
    <hyperlink r:id="rId7855" ref="I10216"/>
    <hyperlink r:id="rId7856" ref="I10218"/>
    <hyperlink r:id="rId7857" ref="I10221"/>
    <hyperlink r:id="rId7858" ref="I10223"/>
    <hyperlink r:id="rId7859" ref="I10224"/>
    <hyperlink r:id="rId7860" ref="I10226"/>
    <hyperlink r:id="rId7861" ref="I10228"/>
    <hyperlink r:id="rId7862" ref="I10229"/>
    <hyperlink r:id="rId7863" ref="I10230"/>
    <hyperlink r:id="rId7864" ref="I10231"/>
    <hyperlink r:id="rId7865" ref="I10234"/>
    <hyperlink r:id="rId7866" ref="I10236"/>
    <hyperlink r:id="rId7867" ref="I10237"/>
    <hyperlink r:id="rId7868" ref="I10239"/>
    <hyperlink r:id="rId7869" ref="I10240"/>
    <hyperlink r:id="rId7870" ref="I10241"/>
    <hyperlink r:id="rId7871" ref="I10242"/>
    <hyperlink r:id="rId7872" ref="I10243"/>
    <hyperlink r:id="rId7873" ref="I10244"/>
    <hyperlink r:id="rId7874" ref="I10246"/>
    <hyperlink r:id="rId7875" ref="I10247"/>
    <hyperlink r:id="rId7876" ref="I10248"/>
    <hyperlink r:id="rId7877" ref="I10250"/>
    <hyperlink r:id="rId7878" ref="I10251"/>
    <hyperlink r:id="rId7879" ref="I10253"/>
    <hyperlink r:id="rId7880" ref="I10254"/>
    <hyperlink r:id="rId7881" ref="I10255"/>
    <hyperlink r:id="rId7882" ref="I10256"/>
    <hyperlink r:id="rId7883" ref="I10259"/>
    <hyperlink r:id="rId7884" ref="I10260"/>
    <hyperlink r:id="rId7885" ref="I10261"/>
    <hyperlink r:id="rId7886" ref="I10262"/>
    <hyperlink r:id="rId7887" ref="I10263"/>
    <hyperlink r:id="rId7888" ref="I10264"/>
    <hyperlink r:id="rId7889" ref="I10265"/>
    <hyperlink r:id="rId7890" ref="I10266"/>
    <hyperlink r:id="rId7891" ref="I10267"/>
    <hyperlink r:id="rId7892" ref="I10268"/>
    <hyperlink r:id="rId7893" ref="I10270"/>
    <hyperlink r:id="rId7894" ref="I10271"/>
    <hyperlink r:id="rId7895" ref="I10273"/>
    <hyperlink r:id="rId7896" ref="I10275"/>
    <hyperlink r:id="rId7897" ref="I10276"/>
    <hyperlink r:id="rId7898" ref="I10277"/>
    <hyperlink r:id="rId7899" ref="I10278"/>
    <hyperlink r:id="rId7900" ref="I10280"/>
    <hyperlink r:id="rId7901" ref="I10281"/>
    <hyperlink r:id="rId7902" ref="I10282"/>
    <hyperlink r:id="rId7903" ref="I10283"/>
    <hyperlink r:id="rId7904" ref="I10284"/>
    <hyperlink r:id="rId7905" ref="I10285"/>
    <hyperlink r:id="rId7906" ref="I10286"/>
    <hyperlink r:id="rId7907" ref="I10287"/>
    <hyperlink r:id="rId7908" ref="I10288"/>
    <hyperlink r:id="rId7909" ref="I10289"/>
    <hyperlink r:id="rId7910" ref="I10290"/>
    <hyperlink r:id="rId7911" ref="I10291"/>
    <hyperlink r:id="rId7912" ref="I10293"/>
    <hyperlink r:id="rId7913" ref="I10294"/>
    <hyperlink r:id="rId7914" ref="I10295"/>
    <hyperlink r:id="rId7915" ref="I10296"/>
    <hyperlink r:id="rId7916" ref="I10298"/>
    <hyperlink r:id="rId7917" ref="I10300"/>
    <hyperlink r:id="rId7918" ref="I10301"/>
    <hyperlink r:id="rId7919" ref="I10302"/>
    <hyperlink r:id="rId7920" ref="I10303"/>
    <hyperlink r:id="rId7921" ref="I10304"/>
    <hyperlink r:id="rId7922" ref="I10308"/>
    <hyperlink r:id="rId7923" ref="I10310"/>
    <hyperlink r:id="rId7924" ref="I10311"/>
    <hyperlink r:id="rId7925" ref="I10312"/>
    <hyperlink r:id="rId7926" ref="I10313"/>
    <hyperlink r:id="rId7927" ref="I10314"/>
    <hyperlink r:id="rId7928" ref="I10317"/>
    <hyperlink r:id="rId7929" ref="I10318"/>
    <hyperlink r:id="rId7930" ref="I10319"/>
    <hyperlink r:id="rId7931" ref="I10320"/>
    <hyperlink r:id="rId7932" ref="I10322"/>
    <hyperlink r:id="rId7933" ref="I10323"/>
    <hyperlink r:id="rId7934" ref="I10324"/>
    <hyperlink r:id="rId7935" ref="I10325"/>
    <hyperlink r:id="rId7936" ref="I10326"/>
    <hyperlink r:id="rId7937" ref="I10327"/>
    <hyperlink r:id="rId7938" ref="I10331"/>
    <hyperlink r:id="rId7939" ref="I10333"/>
    <hyperlink r:id="rId7940" ref="I10334"/>
    <hyperlink r:id="rId7941" ref="I10335"/>
    <hyperlink r:id="rId7942" ref="I10338"/>
    <hyperlink r:id="rId7943" ref="I10339"/>
    <hyperlink r:id="rId7944" ref="I10340"/>
    <hyperlink r:id="rId7945" ref="I10341"/>
    <hyperlink r:id="rId7946" ref="I10342"/>
    <hyperlink r:id="rId7947" ref="I10343"/>
    <hyperlink r:id="rId7948" ref="I10344"/>
    <hyperlink r:id="rId7949" ref="I10345"/>
    <hyperlink r:id="rId7950" ref="I10346"/>
    <hyperlink r:id="rId7951" ref="I10347"/>
    <hyperlink r:id="rId7952" ref="I10348"/>
    <hyperlink r:id="rId7953" ref="I10350"/>
    <hyperlink r:id="rId7954" ref="I10352"/>
    <hyperlink r:id="rId7955" ref="I10354"/>
    <hyperlink r:id="rId7956" ref="I10355"/>
    <hyperlink r:id="rId7957" ref="I10356"/>
    <hyperlink r:id="rId7958" ref="I10357"/>
    <hyperlink r:id="rId7959" ref="I10358"/>
    <hyperlink r:id="rId7960" ref="I10359"/>
    <hyperlink r:id="rId7961" ref="I10361"/>
    <hyperlink r:id="rId7962" ref="I10362"/>
    <hyperlink r:id="rId7963" ref="I10363"/>
    <hyperlink r:id="rId7964" ref="I10366"/>
    <hyperlink r:id="rId7965" ref="I10367"/>
    <hyperlink r:id="rId7966" ref="I10368"/>
    <hyperlink r:id="rId7967" ref="I10369"/>
    <hyperlink r:id="rId7968" ref="I10370"/>
    <hyperlink r:id="rId7969" ref="I10377"/>
    <hyperlink r:id="rId7970" ref="I10378"/>
    <hyperlink r:id="rId7971" ref="I10379"/>
    <hyperlink r:id="rId7972" ref="I10381"/>
    <hyperlink r:id="rId7973" ref="I10382"/>
    <hyperlink r:id="rId7974" ref="I10383"/>
    <hyperlink r:id="rId7975" ref="I10385"/>
    <hyperlink r:id="rId7976" ref="I10387"/>
    <hyperlink r:id="rId7977" ref="I10388"/>
    <hyperlink r:id="rId7978" ref="I10389"/>
    <hyperlink r:id="rId7979" ref="I10390"/>
    <hyperlink r:id="rId7980" ref="I10392"/>
    <hyperlink r:id="rId7981" ref="I10393"/>
    <hyperlink r:id="rId7982" ref="I10394"/>
    <hyperlink r:id="rId7983" ref="I10395"/>
    <hyperlink r:id="rId7984" ref="I10396"/>
    <hyperlink r:id="rId7985" ref="I10397"/>
    <hyperlink r:id="rId7986" ref="I10398"/>
    <hyperlink r:id="rId7987" ref="I10399"/>
    <hyperlink r:id="rId7988" ref="I10400"/>
    <hyperlink r:id="rId7989" ref="I10401"/>
    <hyperlink r:id="rId7990" ref="I10402"/>
    <hyperlink r:id="rId7991" ref="I10403"/>
    <hyperlink r:id="rId7992" ref="I10404"/>
    <hyperlink r:id="rId7993" ref="I10405"/>
    <hyperlink r:id="rId7994" ref="I10407"/>
    <hyperlink r:id="rId7995" ref="I10408"/>
    <hyperlink r:id="rId7996" ref="I10409"/>
    <hyperlink r:id="rId7997" ref="I10410"/>
    <hyperlink r:id="rId7998" ref="I10411"/>
    <hyperlink r:id="rId7999" ref="I10412"/>
    <hyperlink r:id="rId8000" ref="I10413"/>
    <hyperlink r:id="rId8001" ref="I10414"/>
    <hyperlink r:id="rId8002" ref="I10415"/>
    <hyperlink r:id="rId8003" ref="I10417"/>
    <hyperlink r:id="rId8004" ref="I10418"/>
    <hyperlink r:id="rId8005" ref="I10419"/>
    <hyperlink r:id="rId8006" ref="I10420"/>
    <hyperlink r:id="rId8007" ref="I10421"/>
    <hyperlink r:id="rId8008" ref="I10422"/>
    <hyperlink r:id="rId8009" ref="I10424"/>
    <hyperlink r:id="rId8010" ref="I10425"/>
    <hyperlink r:id="rId8011" ref="I10426"/>
    <hyperlink r:id="rId8012" ref="I10428"/>
    <hyperlink r:id="rId8013" ref="I10429"/>
    <hyperlink r:id="rId8014" ref="I10430"/>
    <hyperlink r:id="rId8015" ref="I10431"/>
    <hyperlink r:id="rId8016" ref="I10432"/>
    <hyperlink r:id="rId8017" ref="I10435"/>
    <hyperlink r:id="rId8018" ref="I10438"/>
    <hyperlink r:id="rId8019" ref="I10439"/>
    <hyperlink r:id="rId8020" ref="I10440"/>
    <hyperlink r:id="rId8021" ref="I10443"/>
    <hyperlink r:id="rId8022" ref="I10444"/>
    <hyperlink r:id="rId8023" ref="I10445"/>
    <hyperlink r:id="rId8024" ref="I10446"/>
    <hyperlink r:id="rId8025" ref="I10447"/>
    <hyperlink r:id="rId8026" ref="I10450"/>
    <hyperlink r:id="rId8027" ref="I10451"/>
    <hyperlink r:id="rId8028" ref="I10452"/>
    <hyperlink r:id="rId8029" ref="I10453"/>
    <hyperlink r:id="rId8030" ref="I10454"/>
    <hyperlink r:id="rId8031" ref="I10458"/>
    <hyperlink r:id="rId8032" ref="I10459"/>
    <hyperlink r:id="rId8033" ref="I10460"/>
    <hyperlink r:id="rId8034" ref="I10461"/>
    <hyperlink r:id="rId8035" ref="I10462"/>
    <hyperlink r:id="rId8036" ref="I10463"/>
    <hyperlink r:id="rId8037" ref="I10465"/>
    <hyperlink r:id="rId8038" ref="I10466"/>
    <hyperlink r:id="rId8039" ref="I10467"/>
    <hyperlink r:id="rId8040" ref="I10468"/>
    <hyperlink r:id="rId8041" ref="I10470"/>
    <hyperlink r:id="rId8042" ref="I10472"/>
    <hyperlink r:id="rId8043" ref="I10473"/>
    <hyperlink r:id="rId8044" ref="I10475"/>
    <hyperlink r:id="rId8045" ref="I10476"/>
    <hyperlink r:id="rId8046" ref="I10477"/>
    <hyperlink r:id="rId8047" ref="I10478"/>
    <hyperlink r:id="rId8048" ref="I10481"/>
    <hyperlink r:id="rId8049" ref="I10482"/>
    <hyperlink r:id="rId8050" ref="I10483"/>
    <hyperlink r:id="rId8051" ref="I10484"/>
    <hyperlink r:id="rId8052" ref="I10485"/>
    <hyperlink r:id="rId8053" ref="I10486"/>
    <hyperlink r:id="rId8054" ref="I10488"/>
    <hyperlink r:id="rId8055" ref="I10490"/>
    <hyperlink r:id="rId8056" ref="I10491"/>
    <hyperlink r:id="rId8057" ref="I10492"/>
    <hyperlink r:id="rId8058" ref="I10494"/>
    <hyperlink r:id="rId8059" ref="I10495"/>
    <hyperlink r:id="rId8060" ref="I10496"/>
    <hyperlink r:id="rId8061" ref="I10497"/>
    <hyperlink r:id="rId8062" ref="I10498"/>
    <hyperlink r:id="rId8063" ref="I10501"/>
    <hyperlink r:id="rId8064" ref="I10504"/>
    <hyperlink r:id="rId8065" ref="I10505"/>
    <hyperlink r:id="rId8066" ref="I10507"/>
    <hyperlink r:id="rId8067" ref="I10509"/>
    <hyperlink r:id="rId8068" ref="I10511"/>
    <hyperlink r:id="rId8069" ref="I10513"/>
    <hyperlink r:id="rId8070" ref="I10514"/>
    <hyperlink r:id="rId8071" ref="I10515"/>
    <hyperlink r:id="rId8072" ref="I10516"/>
    <hyperlink r:id="rId8073" ref="I10517"/>
    <hyperlink r:id="rId8074" ref="I10519"/>
    <hyperlink r:id="rId8075" ref="I10521"/>
    <hyperlink r:id="rId8076" ref="I10522"/>
    <hyperlink r:id="rId8077" ref="I10523"/>
    <hyperlink r:id="rId8078" ref="I10525"/>
    <hyperlink r:id="rId8079" ref="I10527"/>
    <hyperlink r:id="rId8080" ref="I10528"/>
    <hyperlink r:id="rId8081" ref="I10529"/>
    <hyperlink r:id="rId8082" ref="I10530"/>
    <hyperlink r:id="rId8083" ref="I10535"/>
    <hyperlink r:id="rId8084" ref="I10536"/>
    <hyperlink r:id="rId8085" ref="I10538"/>
    <hyperlink r:id="rId8086" ref="I10539"/>
    <hyperlink r:id="rId8087" ref="I10541"/>
    <hyperlink r:id="rId8088" ref="I10542"/>
    <hyperlink r:id="rId8089" ref="I10546"/>
    <hyperlink r:id="rId8090" ref="I10547"/>
    <hyperlink r:id="rId8091" ref="I10548"/>
    <hyperlink r:id="rId8092" ref="I10551"/>
    <hyperlink r:id="rId8093" ref="I10552"/>
    <hyperlink r:id="rId8094" ref="I10553"/>
    <hyperlink r:id="rId8095" ref="I10554"/>
    <hyperlink r:id="rId8096" ref="I10555"/>
    <hyperlink r:id="rId8097" ref="I10556"/>
    <hyperlink r:id="rId8098" ref="I10557"/>
    <hyperlink r:id="rId8099" ref="I10558"/>
    <hyperlink r:id="rId8100" ref="I10559"/>
    <hyperlink r:id="rId8101" ref="I10560"/>
    <hyperlink r:id="rId8102" ref="I10561"/>
    <hyperlink r:id="rId8103" ref="I10562"/>
    <hyperlink r:id="rId8104" ref="I10563"/>
    <hyperlink r:id="rId8105" ref="I10564"/>
    <hyperlink r:id="rId8106" ref="I10565"/>
    <hyperlink r:id="rId8107" ref="I10566"/>
    <hyperlink r:id="rId8108" ref="I10567"/>
    <hyperlink r:id="rId8109" ref="I10568"/>
    <hyperlink r:id="rId8110" ref="I10569"/>
    <hyperlink r:id="rId8111" ref="I10570"/>
    <hyperlink r:id="rId8112" ref="I10572"/>
    <hyperlink r:id="rId8113" ref="I10573"/>
    <hyperlink r:id="rId8114" ref="I10574"/>
    <hyperlink r:id="rId8115" ref="I10575"/>
    <hyperlink r:id="rId8116" ref="I10579"/>
    <hyperlink r:id="rId8117" ref="I10583"/>
    <hyperlink r:id="rId8118" ref="I10584"/>
    <hyperlink r:id="rId8119" ref="I10585"/>
    <hyperlink r:id="rId8120" ref="I10586"/>
    <hyperlink r:id="rId8121" ref="I10587"/>
    <hyperlink r:id="rId8122" ref="I10588"/>
    <hyperlink r:id="rId8123" ref="I10591"/>
    <hyperlink r:id="rId8124" ref="I10592"/>
    <hyperlink r:id="rId8125" ref="I10594"/>
    <hyperlink r:id="rId8126" ref="I10595"/>
    <hyperlink r:id="rId8127" ref="I10596"/>
    <hyperlink r:id="rId8128" ref="I10597"/>
    <hyperlink r:id="rId8129" ref="I10598"/>
    <hyperlink r:id="rId8130" ref="I10599"/>
    <hyperlink r:id="rId8131" ref="I10600"/>
    <hyperlink r:id="rId8132" ref="I10601"/>
    <hyperlink r:id="rId8133" ref="I10602"/>
    <hyperlink r:id="rId8134" ref="I10604"/>
    <hyperlink r:id="rId8135" ref="I10606"/>
    <hyperlink r:id="rId8136" ref="I10607"/>
    <hyperlink r:id="rId8137" ref="I10608"/>
    <hyperlink r:id="rId8138" ref="I10609"/>
    <hyperlink r:id="rId8139" ref="I10610"/>
    <hyperlink r:id="rId8140" ref="I10611"/>
    <hyperlink r:id="rId8141" ref="I10614"/>
    <hyperlink r:id="rId8142" ref="I10615"/>
    <hyperlink r:id="rId8143" ref="I10616"/>
    <hyperlink r:id="rId8144" ref="I10617"/>
    <hyperlink r:id="rId8145" ref="I10618"/>
    <hyperlink r:id="rId8146" ref="I10619"/>
    <hyperlink r:id="rId8147" ref="I10620"/>
    <hyperlink r:id="rId8148" ref="I10621"/>
    <hyperlink r:id="rId8149" ref="I10622"/>
    <hyperlink r:id="rId8150" ref="I10623"/>
    <hyperlink r:id="rId8151" ref="I10625"/>
    <hyperlink r:id="rId8152" ref="I10628"/>
    <hyperlink r:id="rId8153" ref="I10629"/>
    <hyperlink r:id="rId8154" ref="I10633"/>
    <hyperlink r:id="rId8155" ref="I10635"/>
    <hyperlink r:id="rId8156" ref="I10636"/>
    <hyperlink r:id="rId8157" ref="I10637"/>
    <hyperlink r:id="rId8158" ref="I10638"/>
    <hyperlink r:id="rId8159" ref="I10639"/>
    <hyperlink r:id="rId8160" ref="I10640"/>
    <hyperlink r:id="rId8161" ref="I10641"/>
    <hyperlink r:id="rId8162" ref="I10642"/>
    <hyperlink r:id="rId8163" ref="I10643"/>
    <hyperlink r:id="rId8164" ref="I10645"/>
    <hyperlink r:id="rId8165" ref="I10646"/>
    <hyperlink r:id="rId8166" ref="I10647"/>
    <hyperlink r:id="rId8167" ref="I10648"/>
    <hyperlink r:id="rId8168" ref="I10650"/>
    <hyperlink r:id="rId8169" ref="I10651"/>
    <hyperlink r:id="rId8170" ref="I10652"/>
    <hyperlink r:id="rId8171" ref="I10655"/>
    <hyperlink r:id="rId8172" ref="I10656"/>
    <hyperlink r:id="rId8173" ref="I10657"/>
    <hyperlink r:id="rId8174" ref="I10658"/>
    <hyperlink r:id="rId8175" ref="I10659"/>
    <hyperlink r:id="rId8176" ref="I10662"/>
    <hyperlink r:id="rId8177" ref="I10663"/>
    <hyperlink r:id="rId8178" ref="I10666"/>
    <hyperlink r:id="rId8179" ref="I10668"/>
    <hyperlink r:id="rId8180" ref="I10669"/>
    <hyperlink r:id="rId8181" ref="I10672"/>
    <hyperlink r:id="rId8182" ref="I10673"/>
    <hyperlink r:id="rId8183" ref="I10674"/>
    <hyperlink r:id="rId8184" ref="I10675"/>
    <hyperlink r:id="rId8185" ref="I10676"/>
    <hyperlink r:id="rId8186" ref="I10677"/>
    <hyperlink r:id="rId8187" ref="I10679"/>
    <hyperlink r:id="rId8188" ref="I10680"/>
    <hyperlink r:id="rId8189" ref="I10681"/>
    <hyperlink r:id="rId8190" ref="I10682"/>
    <hyperlink r:id="rId8191" ref="I10683"/>
    <hyperlink r:id="rId8192" ref="I10684"/>
    <hyperlink r:id="rId8193" ref="I10686"/>
    <hyperlink r:id="rId8194" ref="I10687"/>
    <hyperlink r:id="rId8195" ref="I10688"/>
    <hyperlink r:id="rId8196" ref="I10690"/>
    <hyperlink r:id="rId8197" ref="I10691"/>
    <hyperlink r:id="rId8198" ref="I10692"/>
    <hyperlink r:id="rId8199" ref="I10693"/>
    <hyperlink r:id="rId8200" ref="I10695"/>
    <hyperlink r:id="rId8201" ref="I10700"/>
    <hyperlink r:id="rId8202" ref="I10701"/>
    <hyperlink r:id="rId8203" ref="I10702"/>
    <hyperlink r:id="rId8204" ref="I10703"/>
    <hyperlink r:id="rId8205" ref="I10705"/>
    <hyperlink r:id="rId8206" ref="I10706"/>
    <hyperlink r:id="rId8207" ref="I10707"/>
    <hyperlink r:id="rId8208" ref="I10708"/>
    <hyperlink r:id="rId8209" ref="I10709"/>
    <hyperlink r:id="rId8210" ref="I10710"/>
    <hyperlink r:id="rId8211" ref="I10711"/>
    <hyperlink r:id="rId8212" ref="I10712"/>
    <hyperlink r:id="rId8213" ref="I10713"/>
    <hyperlink r:id="rId8214" ref="I10714"/>
    <hyperlink r:id="rId8215" ref="I10715"/>
    <hyperlink r:id="rId8216" ref="I10716"/>
    <hyperlink r:id="rId8217" ref="I10718"/>
    <hyperlink r:id="rId8218" ref="I10719"/>
    <hyperlink r:id="rId8219" ref="I10720"/>
    <hyperlink r:id="rId8220" ref="I10721"/>
    <hyperlink r:id="rId8221" ref="I10722"/>
    <hyperlink r:id="rId8222" ref="I10724"/>
    <hyperlink r:id="rId8223" ref="I10725"/>
    <hyperlink r:id="rId8224" ref="I10726"/>
    <hyperlink r:id="rId8225" ref="I10727"/>
    <hyperlink r:id="rId8226" ref="I10728"/>
    <hyperlink r:id="rId8227" ref="I10729"/>
    <hyperlink r:id="rId8228" ref="I10730"/>
    <hyperlink r:id="rId8229" ref="I10731"/>
    <hyperlink r:id="rId8230" ref="I10733"/>
    <hyperlink r:id="rId8231" ref="I10734"/>
    <hyperlink r:id="rId8232" ref="I10735"/>
    <hyperlink r:id="rId8233" ref="I10736"/>
    <hyperlink r:id="rId8234" ref="I10738"/>
    <hyperlink r:id="rId8235" ref="I10739"/>
    <hyperlink r:id="rId8236" ref="I10740"/>
    <hyperlink r:id="rId8237" ref="I10741"/>
    <hyperlink r:id="rId8238" ref="I10742"/>
    <hyperlink r:id="rId8239" ref="I10743"/>
    <hyperlink r:id="rId8240" ref="I10745"/>
    <hyperlink r:id="rId8241" ref="I10746"/>
    <hyperlink r:id="rId8242" ref="I10748"/>
    <hyperlink r:id="rId8243" ref="I10749"/>
    <hyperlink r:id="rId8244" ref="I10750"/>
    <hyperlink r:id="rId8245" ref="I10752"/>
    <hyperlink r:id="rId8246" ref="I10754"/>
    <hyperlink r:id="rId8247" ref="I10755"/>
    <hyperlink r:id="rId8248" ref="I10756"/>
    <hyperlink r:id="rId8249" ref="I10757"/>
    <hyperlink r:id="rId8250" ref="I10758"/>
    <hyperlink r:id="rId8251" ref="I10759"/>
    <hyperlink r:id="rId8252" ref="I10760"/>
    <hyperlink r:id="rId8253" ref="I10762"/>
    <hyperlink r:id="rId8254" ref="I10764"/>
    <hyperlink r:id="rId8255" ref="I10765"/>
    <hyperlink r:id="rId8256" ref="I10767"/>
    <hyperlink r:id="rId8257" ref="I10768"/>
    <hyperlink r:id="rId8258" ref="I10769"/>
    <hyperlink r:id="rId8259" ref="I10770"/>
    <hyperlink r:id="rId8260" ref="I10771"/>
    <hyperlink r:id="rId8261" ref="I10772"/>
    <hyperlink r:id="rId8262" ref="I10773"/>
    <hyperlink r:id="rId8263" ref="I10774"/>
    <hyperlink r:id="rId8264" ref="I10775"/>
    <hyperlink r:id="rId8265" ref="I10776"/>
    <hyperlink r:id="rId8266" ref="I10777"/>
    <hyperlink r:id="rId8267" ref="I10778"/>
    <hyperlink r:id="rId8268" ref="I10779"/>
    <hyperlink r:id="rId8269" ref="I10780"/>
    <hyperlink r:id="rId8270" ref="I10781"/>
    <hyperlink r:id="rId8271" ref="I10782"/>
    <hyperlink r:id="rId8272" ref="I10783"/>
    <hyperlink r:id="rId8273" ref="I10784"/>
    <hyperlink r:id="rId8274" ref="I10785"/>
    <hyperlink r:id="rId8275" ref="I10786"/>
    <hyperlink r:id="rId8276" ref="I10787"/>
    <hyperlink r:id="rId8277" ref="I10791"/>
    <hyperlink r:id="rId8278" ref="I10792"/>
    <hyperlink r:id="rId8279" ref="I10793"/>
    <hyperlink r:id="rId8280" ref="I10794"/>
    <hyperlink r:id="rId8281" ref="I10795"/>
    <hyperlink r:id="rId8282" ref="I10796"/>
    <hyperlink r:id="rId8283" ref="I10797"/>
    <hyperlink r:id="rId8284" ref="I10798"/>
    <hyperlink r:id="rId8285" ref="I10799"/>
    <hyperlink r:id="rId8286" ref="I10800"/>
    <hyperlink r:id="rId8287" ref="I10801"/>
    <hyperlink r:id="rId8288" ref="I10802"/>
    <hyperlink r:id="rId8289" ref="I10803"/>
    <hyperlink r:id="rId8290" ref="I10804"/>
    <hyperlink r:id="rId8291" ref="I10805"/>
    <hyperlink r:id="rId8292" ref="I10806"/>
    <hyperlink r:id="rId8293" ref="I10807"/>
    <hyperlink r:id="rId8294" ref="I10808"/>
    <hyperlink r:id="rId8295" ref="I10809"/>
    <hyperlink r:id="rId8296" ref="I10810"/>
    <hyperlink r:id="rId8297" ref="I10811"/>
    <hyperlink r:id="rId8298" ref="I10814"/>
    <hyperlink r:id="rId8299" ref="I10815"/>
    <hyperlink r:id="rId8300" ref="I10816"/>
    <hyperlink r:id="rId8301" ref="I10817"/>
    <hyperlink r:id="rId8302" ref="I10818"/>
    <hyperlink r:id="rId8303" ref="I10819"/>
    <hyperlink r:id="rId8304" ref="I10820"/>
    <hyperlink r:id="rId8305" ref="I10821"/>
    <hyperlink r:id="rId8306" ref="I10822"/>
    <hyperlink r:id="rId8307" ref="I10823"/>
    <hyperlink r:id="rId8308" ref="I10824"/>
    <hyperlink r:id="rId8309" ref="I10825"/>
    <hyperlink r:id="rId8310" ref="I10826"/>
    <hyperlink r:id="rId8311" ref="I10827"/>
    <hyperlink r:id="rId8312" ref="I10828"/>
    <hyperlink r:id="rId8313" ref="I10829"/>
    <hyperlink r:id="rId8314" ref="I10830"/>
    <hyperlink r:id="rId8315" ref="I10831"/>
    <hyperlink r:id="rId8316" ref="I10833"/>
    <hyperlink r:id="rId8317" ref="I10835"/>
    <hyperlink r:id="rId8318" ref="I10836"/>
    <hyperlink r:id="rId8319" ref="I10837"/>
    <hyperlink r:id="rId8320" ref="I10838"/>
    <hyperlink r:id="rId8321" ref="I10839"/>
    <hyperlink r:id="rId8322" ref="I10840"/>
    <hyperlink r:id="rId8323" ref="I10841"/>
    <hyperlink r:id="rId8324" ref="I10842"/>
    <hyperlink r:id="rId8325" ref="I10843"/>
    <hyperlink r:id="rId8326" ref="I10844"/>
    <hyperlink r:id="rId8327" ref="I10845"/>
    <hyperlink r:id="rId8328" ref="I10846"/>
    <hyperlink r:id="rId8329" ref="I10847"/>
    <hyperlink r:id="rId8330" ref="I10848"/>
    <hyperlink r:id="rId8331" ref="I10849"/>
    <hyperlink r:id="rId8332" ref="I10850"/>
    <hyperlink r:id="rId8333" ref="I10852"/>
    <hyperlink r:id="rId8334" ref="I10853"/>
    <hyperlink r:id="rId8335" ref="I10855"/>
    <hyperlink r:id="rId8336" ref="I10856"/>
    <hyperlink r:id="rId8337" ref="I10857"/>
    <hyperlink r:id="rId8338" ref="I10858"/>
    <hyperlink r:id="rId8339" ref="I10859"/>
    <hyperlink r:id="rId8340" ref="I10860"/>
    <hyperlink r:id="rId8341" ref="I10861"/>
    <hyperlink r:id="rId8342" ref="I10862"/>
    <hyperlink r:id="rId8343" ref="I10863"/>
    <hyperlink r:id="rId8344" ref="I10864"/>
    <hyperlink r:id="rId8345" ref="I10865"/>
    <hyperlink r:id="rId8346" ref="I10866"/>
    <hyperlink r:id="rId8347" ref="I10867"/>
    <hyperlink r:id="rId8348" ref="I10868"/>
    <hyperlink r:id="rId8349" ref="I10869"/>
    <hyperlink r:id="rId8350" ref="I10870"/>
    <hyperlink r:id="rId8351" ref="I10871"/>
    <hyperlink r:id="rId8352" ref="I10872"/>
    <hyperlink r:id="rId8353" ref="I10873"/>
    <hyperlink r:id="rId8354" ref="I10874"/>
    <hyperlink r:id="rId8355" ref="I10875"/>
    <hyperlink r:id="rId8356" ref="I10876"/>
    <hyperlink r:id="rId8357" ref="I10877"/>
    <hyperlink r:id="rId8358" ref="I10878"/>
    <hyperlink r:id="rId8359" ref="I10879"/>
    <hyperlink r:id="rId8360" ref="I10880"/>
    <hyperlink r:id="rId8361" ref="I10882"/>
    <hyperlink r:id="rId8362" ref="I10883"/>
    <hyperlink r:id="rId8363" ref="I10885"/>
    <hyperlink r:id="rId8364" ref="I10887"/>
    <hyperlink r:id="rId8365" ref="I10888"/>
    <hyperlink r:id="rId8366" ref="I10889"/>
    <hyperlink r:id="rId8367" ref="I10890"/>
    <hyperlink r:id="rId8368" ref="I10891"/>
    <hyperlink r:id="rId8369" ref="I10892"/>
    <hyperlink r:id="rId8370" ref="I10893"/>
    <hyperlink r:id="rId8371" ref="I10894"/>
    <hyperlink r:id="rId8372" ref="I10896"/>
    <hyperlink r:id="rId8373" ref="I10897"/>
    <hyperlink r:id="rId8374" ref="I10898"/>
    <hyperlink r:id="rId8375" ref="I10899"/>
    <hyperlink r:id="rId8376" ref="I10900"/>
    <hyperlink r:id="rId8377" ref="I10901"/>
    <hyperlink r:id="rId8378" ref="I10902"/>
    <hyperlink r:id="rId8379" ref="I10903"/>
    <hyperlink r:id="rId8380" ref="I10904"/>
    <hyperlink r:id="rId8381" ref="I10905"/>
    <hyperlink r:id="rId8382" ref="I10906"/>
    <hyperlink r:id="rId8383" ref="I10908"/>
    <hyperlink r:id="rId8384" ref="I10909"/>
    <hyperlink r:id="rId8385" ref="I10910"/>
    <hyperlink r:id="rId8386" ref="I10911"/>
    <hyperlink r:id="rId8387" ref="I10912"/>
    <hyperlink r:id="rId8388" ref="I10914"/>
    <hyperlink r:id="rId8389" ref="I10915"/>
    <hyperlink r:id="rId8390" ref="I10916"/>
    <hyperlink r:id="rId8391" ref="I10917"/>
    <hyperlink r:id="rId8392" ref="I10918"/>
    <hyperlink r:id="rId8393" ref="I10919"/>
    <hyperlink r:id="rId8394" ref="I10920"/>
    <hyperlink r:id="rId8395" ref="I10921"/>
    <hyperlink r:id="rId8396" ref="I10922"/>
    <hyperlink r:id="rId8397" ref="I10923"/>
    <hyperlink r:id="rId8398" ref="I10924"/>
    <hyperlink r:id="rId8399" ref="I10926"/>
    <hyperlink r:id="rId8400" ref="I10927"/>
    <hyperlink r:id="rId8401" ref="I10928"/>
    <hyperlink r:id="rId8402" ref="I10929"/>
    <hyperlink r:id="rId8403" ref="I10931"/>
    <hyperlink r:id="rId8404" ref="I10932"/>
    <hyperlink r:id="rId8405" ref="I10933"/>
    <hyperlink r:id="rId8406" ref="I10934"/>
    <hyperlink r:id="rId8407" ref="I10935"/>
    <hyperlink r:id="rId8408" ref="I10936"/>
    <hyperlink r:id="rId8409" ref="I10937"/>
    <hyperlink r:id="rId8410" ref="I10938"/>
    <hyperlink r:id="rId8411" ref="I10939"/>
    <hyperlink r:id="rId8412" ref="I10940"/>
    <hyperlink r:id="rId8413" ref="I10941"/>
    <hyperlink r:id="rId8414" ref="I10942"/>
    <hyperlink r:id="rId8415" ref="I10943"/>
    <hyperlink r:id="rId8416" ref="I10944"/>
    <hyperlink r:id="rId8417" ref="I10945"/>
    <hyperlink r:id="rId8418" ref="I10946"/>
    <hyperlink r:id="rId8419" ref="I10947"/>
    <hyperlink r:id="rId8420" ref="I10948"/>
    <hyperlink r:id="rId8421" ref="I10949"/>
    <hyperlink r:id="rId8422" ref="I10950"/>
    <hyperlink r:id="rId8423" ref="I10951"/>
    <hyperlink r:id="rId8424" ref="I10952"/>
    <hyperlink r:id="rId8425" ref="I10953"/>
    <hyperlink r:id="rId8426" ref="I10954"/>
    <hyperlink r:id="rId8427" ref="I10955"/>
    <hyperlink r:id="rId8428" ref="I10956"/>
    <hyperlink r:id="rId8429" ref="I10957"/>
    <hyperlink r:id="rId8430" ref="I10958"/>
    <hyperlink r:id="rId8431" ref="I10959"/>
    <hyperlink r:id="rId8432" ref="I10960"/>
    <hyperlink r:id="rId8433" ref="I10961"/>
    <hyperlink r:id="rId8434" ref="I10962"/>
    <hyperlink r:id="rId8435" ref="I10963"/>
    <hyperlink r:id="rId8436" ref="I10964"/>
    <hyperlink r:id="rId8437" ref="I10965"/>
    <hyperlink r:id="rId8438" ref="I10966"/>
    <hyperlink r:id="rId8439" ref="I10967"/>
    <hyperlink r:id="rId8440" ref="I10968"/>
    <hyperlink r:id="rId8441" ref="I10969"/>
    <hyperlink r:id="rId8442" ref="I10970"/>
    <hyperlink r:id="rId8443" ref="I10971"/>
    <hyperlink r:id="rId8444" ref="I10972"/>
    <hyperlink r:id="rId8445" ref="I10973"/>
    <hyperlink r:id="rId8446" ref="I10974"/>
    <hyperlink r:id="rId8447" ref="I10975"/>
    <hyperlink r:id="rId8448" ref="I10976"/>
    <hyperlink r:id="rId8449" ref="I10977"/>
    <hyperlink r:id="rId8450" ref="I10978"/>
    <hyperlink r:id="rId8451" ref="I10979"/>
    <hyperlink r:id="rId8452" ref="I10980"/>
    <hyperlink r:id="rId8453" ref="I10981"/>
    <hyperlink r:id="rId8454" ref="I10982"/>
    <hyperlink r:id="rId8455" ref="I10983"/>
    <hyperlink r:id="rId8456" ref="I10984"/>
    <hyperlink r:id="rId8457" ref="I10985"/>
    <hyperlink r:id="rId8458" ref="I10986"/>
    <hyperlink r:id="rId8459" ref="I10987"/>
    <hyperlink r:id="rId8460" ref="I10988"/>
    <hyperlink r:id="rId8461" ref="I10989"/>
    <hyperlink r:id="rId8462" ref="I10990"/>
    <hyperlink r:id="rId8463" ref="I10991"/>
    <hyperlink r:id="rId8464" ref="I10992"/>
    <hyperlink r:id="rId8465" ref="I10993"/>
    <hyperlink r:id="rId8466" ref="I10994"/>
    <hyperlink r:id="rId8467" ref="I10995"/>
    <hyperlink r:id="rId8468" ref="I10996"/>
    <hyperlink r:id="rId8469" ref="I10997"/>
    <hyperlink r:id="rId8470" ref="I10998"/>
    <hyperlink r:id="rId8471" ref="I10999"/>
    <hyperlink r:id="rId8472" ref="I11002"/>
    <hyperlink r:id="rId8473" ref="I11004"/>
    <hyperlink r:id="rId8474" ref="I11005"/>
    <hyperlink r:id="rId8475" ref="I11006"/>
    <hyperlink r:id="rId8476" ref="I11007"/>
    <hyperlink r:id="rId8477" ref="I11008"/>
    <hyperlink r:id="rId8478" ref="I11009"/>
    <hyperlink r:id="rId8479" ref="I11010"/>
    <hyperlink r:id="rId8480" ref="I11011"/>
    <hyperlink r:id="rId8481" ref="I11012"/>
    <hyperlink r:id="rId8482" ref="I11013"/>
    <hyperlink r:id="rId8483" ref="I11014"/>
    <hyperlink r:id="rId8484" ref="I11015"/>
    <hyperlink r:id="rId8485" ref="I11016"/>
    <hyperlink r:id="rId8486" ref="I11017"/>
    <hyperlink r:id="rId8487" ref="I11020"/>
    <hyperlink r:id="rId8488" ref="I11021"/>
    <hyperlink r:id="rId8489" ref="I11022"/>
    <hyperlink r:id="rId8490" ref="I11023"/>
    <hyperlink r:id="rId8491" ref="I11024"/>
    <hyperlink r:id="rId8492" ref="I11025"/>
    <hyperlink r:id="rId8493" ref="I11026"/>
    <hyperlink r:id="rId8494" ref="I11027"/>
    <hyperlink r:id="rId8495" ref="I11028"/>
    <hyperlink r:id="rId8496" ref="I11029"/>
    <hyperlink r:id="rId8497" ref="I11030"/>
    <hyperlink r:id="rId8498" ref="I11031"/>
    <hyperlink r:id="rId8499" ref="I11033"/>
    <hyperlink r:id="rId8500" ref="I11034"/>
    <hyperlink r:id="rId8501" ref="I11035"/>
    <hyperlink r:id="rId8502" ref="I11037"/>
    <hyperlink r:id="rId8503" ref="I11038"/>
    <hyperlink r:id="rId8504" ref="I11039"/>
    <hyperlink r:id="rId8505" ref="I11040"/>
    <hyperlink r:id="rId8506" ref="I11041"/>
    <hyperlink r:id="rId8507" ref="I11042"/>
    <hyperlink r:id="rId8508" ref="I11043"/>
    <hyperlink r:id="rId8509" ref="I11044"/>
    <hyperlink r:id="rId8510" ref="I11045"/>
    <hyperlink r:id="rId8511" ref="I11046"/>
    <hyperlink r:id="rId8512" ref="I11047"/>
    <hyperlink r:id="rId8513" ref="I11048"/>
    <hyperlink r:id="rId8514" ref="I11049"/>
    <hyperlink r:id="rId8515" ref="I11050"/>
    <hyperlink r:id="rId8516" ref="I11051"/>
    <hyperlink r:id="rId8517" ref="I11052"/>
    <hyperlink r:id="rId8518" ref="I11053"/>
    <hyperlink r:id="rId8519" ref="I11054"/>
    <hyperlink r:id="rId8520" ref="I11055"/>
    <hyperlink r:id="rId8521" ref="I11056"/>
    <hyperlink r:id="rId8522" ref="I11057"/>
    <hyperlink r:id="rId8523" ref="I11058"/>
    <hyperlink r:id="rId8524" ref="I11059"/>
    <hyperlink r:id="rId8525" ref="I11060"/>
    <hyperlink r:id="rId8526" ref="I11061"/>
    <hyperlink r:id="rId8527" ref="I11062"/>
    <hyperlink r:id="rId8528" ref="I11063"/>
    <hyperlink r:id="rId8529" ref="I11064"/>
    <hyperlink r:id="rId8530" ref="I11065"/>
    <hyperlink r:id="rId8531" ref="I11066"/>
    <hyperlink r:id="rId8532" ref="I11067"/>
    <hyperlink r:id="rId8533" ref="I11068"/>
    <hyperlink r:id="rId8534" ref="I11069"/>
    <hyperlink r:id="rId8535" ref="I11070"/>
    <hyperlink r:id="rId8536" ref="I11071"/>
    <hyperlink r:id="rId8537" ref="I11072"/>
    <hyperlink r:id="rId8538" ref="I11073"/>
    <hyperlink r:id="rId8539" ref="I11074"/>
    <hyperlink r:id="rId8540" ref="I11076"/>
    <hyperlink r:id="rId8541" ref="I11077"/>
    <hyperlink r:id="rId8542" ref="I11078"/>
    <hyperlink r:id="rId8543" ref="I11079"/>
    <hyperlink r:id="rId8544" ref="I11080"/>
    <hyperlink r:id="rId8545" ref="I11081"/>
    <hyperlink r:id="rId8546" ref="I11082"/>
    <hyperlink r:id="rId8547" ref="I11083"/>
    <hyperlink r:id="rId8548" ref="I11084"/>
    <hyperlink r:id="rId8549" ref="I11085"/>
    <hyperlink r:id="rId8550" ref="I11086"/>
    <hyperlink r:id="rId8551" ref="I11087"/>
    <hyperlink r:id="rId8552" ref="I11088"/>
    <hyperlink r:id="rId8553" ref="I11089"/>
    <hyperlink r:id="rId8554" ref="I11090"/>
    <hyperlink r:id="rId8555" ref="I11091"/>
    <hyperlink r:id="rId8556" ref="I11092"/>
    <hyperlink r:id="rId8557" ref="I11093"/>
    <hyperlink r:id="rId8558" ref="I11094"/>
    <hyperlink r:id="rId8559" ref="I11095"/>
    <hyperlink r:id="rId8560" ref="I11096"/>
    <hyperlink r:id="rId8561" ref="I11097"/>
    <hyperlink r:id="rId8562" ref="I11098"/>
    <hyperlink r:id="rId8563" ref="I11099"/>
    <hyperlink r:id="rId8564" ref="I11100"/>
    <hyperlink r:id="rId8565" ref="I11102"/>
    <hyperlink r:id="rId8566" ref="I11103"/>
    <hyperlink r:id="rId8567" ref="I11104"/>
    <hyperlink r:id="rId8568" ref="I11105"/>
    <hyperlink r:id="rId8569" ref="I11107"/>
    <hyperlink r:id="rId8570" ref="I11108"/>
    <hyperlink r:id="rId8571" ref="I11109"/>
    <hyperlink r:id="rId8572" ref="I11110"/>
    <hyperlink r:id="rId8573" ref="I11111"/>
    <hyperlink r:id="rId8574" ref="I11112"/>
    <hyperlink r:id="rId8575" ref="I11113"/>
    <hyperlink r:id="rId8576" ref="I11114"/>
    <hyperlink r:id="rId8577" ref="I11115"/>
    <hyperlink r:id="rId8578" ref="I11118"/>
    <hyperlink r:id="rId8579" ref="I11119"/>
    <hyperlink r:id="rId8580" ref="I11120"/>
    <hyperlink r:id="rId8581" ref="I11121"/>
    <hyperlink r:id="rId8582" ref="I11122"/>
    <hyperlink r:id="rId8583" ref="I11123"/>
    <hyperlink r:id="rId8584" ref="I11124"/>
    <hyperlink r:id="rId8585" ref="I11125"/>
    <hyperlink r:id="rId8586" ref="I11126"/>
    <hyperlink r:id="rId8587" ref="I11127"/>
    <hyperlink r:id="rId8588" ref="I11128"/>
    <hyperlink r:id="rId8589" ref="I11129"/>
    <hyperlink r:id="rId8590" ref="I11130"/>
    <hyperlink r:id="rId8591" ref="I11132"/>
    <hyperlink r:id="rId8592" ref="I11135"/>
    <hyperlink r:id="rId8593" ref="I11137"/>
    <hyperlink r:id="rId8594" ref="I11138"/>
    <hyperlink r:id="rId8595" ref="I11139"/>
    <hyperlink r:id="rId8596" ref="I11140"/>
    <hyperlink r:id="rId8597" ref="I11141"/>
    <hyperlink r:id="rId8598" ref="I11142"/>
    <hyperlink r:id="rId8599" ref="I11143"/>
    <hyperlink r:id="rId8600" ref="I11144"/>
    <hyperlink r:id="rId8601" ref="I11145"/>
    <hyperlink r:id="rId8602" ref="I11146"/>
    <hyperlink r:id="rId8603" ref="I11147"/>
    <hyperlink r:id="rId8604" ref="I11148"/>
    <hyperlink r:id="rId8605" ref="I11149"/>
    <hyperlink r:id="rId8606" ref="I11150"/>
    <hyperlink r:id="rId8607" ref="I11151"/>
    <hyperlink r:id="rId8608" ref="I11152"/>
    <hyperlink r:id="rId8609" ref="I11153"/>
    <hyperlink r:id="rId8610" ref="I11154"/>
    <hyperlink r:id="rId8611" ref="I11155"/>
    <hyperlink r:id="rId8612" ref="I11156"/>
    <hyperlink r:id="rId8613" ref="I11157"/>
    <hyperlink r:id="rId8614" ref="I11158"/>
    <hyperlink r:id="rId8615" ref="I11159"/>
    <hyperlink r:id="rId8616" ref="I11160"/>
    <hyperlink r:id="rId8617" ref="I11161"/>
    <hyperlink r:id="rId8618" ref="I11162"/>
    <hyperlink r:id="rId8619" ref="I11163"/>
    <hyperlink r:id="rId8620" ref="I11164"/>
    <hyperlink r:id="rId8621" ref="I11165"/>
    <hyperlink r:id="rId8622" ref="I11166"/>
    <hyperlink r:id="rId8623" ref="I11167"/>
    <hyperlink r:id="rId8624" ref="I11168"/>
    <hyperlink r:id="rId8625" ref="I11169"/>
    <hyperlink r:id="rId8626" ref="I11170"/>
    <hyperlink r:id="rId8627" ref="I11171"/>
    <hyperlink r:id="rId8628" ref="I11172"/>
    <hyperlink r:id="rId8629" ref="I11173"/>
    <hyperlink r:id="rId8630" ref="I11174"/>
    <hyperlink r:id="rId8631" ref="I11175"/>
    <hyperlink r:id="rId8632" ref="I11176"/>
    <hyperlink r:id="rId8633" ref="I11177"/>
    <hyperlink r:id="rId8634" ref="I11178"/>
    <hyperlink r:id="rId8635" ref="I11179"/>
    <hyperlink r:id="rId8636" ref="I11180"/>
    <hyperlink r:id="rId8637" ref="I11181"/>
    <hyperlink r:id="rId8638" ref="I11182"/>
    <hyperlink r:id="rId8639" ref="I11183"/>
    <hyperlink r:id="rId8640" ref="I11184"/>
    <hyperlink r:id="rId8641" ref="I11185"/>
    <hyperlink r:id="rId8642" ref="I11186"/>
    <hyperlink r:id="rId8643" ref="I11189"/>
    <hyperlink r:id="rId8644" ref="I11190"/>
    <hyperlink r:id="rId8645" ref="I11191"/>
    <hyperlink r:id="rId8646" ref="I11193"/>
    <hyperlink r:id="rId8647" ref="I11194"/>
    <hyperlink r:id="rId8648" ref="I11195"/>
    <hyperlink r:id="rId8649" ref="I11196"/>
    <hyperlink r:id="rId8650" ref="I11197"/>
    <hyperlink r:id="rId8651" ref="I11198"/>
    <hyperlink r:id="rId8652" ref="I11199"/>
    <hyperlink r:id="rId8653" ref="I11200"/>
    <hyperlink r:id="rId8654" ref="I11201"/>
    <hyperlink r:id="rId8655" ref="I11202"/>
    <hyperlink r:id="rId8656" ref="I11203"/>
    <hyperlink r:id="rId8657" ref="I11204"/>
    <hyperlink r:id="rId8658" ref="I11205"/>
    <hyperlink r:id="rId8659" ref="I11206"/>
    <hyperlink r:id="rId8660" ref="I11207"/>
    <hyperlink r:id="rId8661" ref="I11208"/>
    <hyperlink r:id="rId8662" ref="I11209"/>
    <hyperlink r:id="rId8663" ref="I11210"/>
    <hyperlink r:id="rId8664" ref="I11211"/>
    <hyperlink r:id="rId8665" ref="I11212"/>
    <hyperlink r:id="rId8666" ref="I11213"/>
    <hyperlink r:id="rId8667" ref="I11214"/>
    <hyperlink r:id="rId8668" ref="I11215"/>
    <hyperlink r:id="rId8669" ref="I11216"/>
    <hyperlink r:id="rId8670" ref="I11217"/>
    <hyperlink r:id="rId8671" ref="I11218"/>
    <hyperlink r:id="rId8672" ref="I11219"/>
    <hyperlink r:id="rId8673" ref="I11221"/>
    <hyperlink r:id="rId8674" ref="I11222"/>
    <hyperlink r:id="rId8675" ref="I11223"/>
    <hyperlink r:id="rId8676" ref="I11224"/>
    <hyperlink r:id="rId8677" ref="I11225"/>
    <hyperlink r:id="rId8678" ref="I11226"/>
    <hyperlink r:id="rId8679" ref="I11227"/>
    <hyperlink r:id="rId8680" ref="I11228"/>
    <hyperlink r:id="rId8681" ref="I11230"/>
    <hyperlink r:id="rId8682" ref="I11231"/>
    <hyperlink r:id="rId8683" ref="I11232"/>
    <hyperlink r:id="rId8684" ref="I11233"/>
    <hyperlink r:id="rId8685" ref="I11234"/>
    <hyperlink r:id="rId8686" ref="I11236"/>
    <hyperlink r:id="rId8687" ref="I11237"/>
    <hyperlink r:id="rId8688" ref="I11238"/>
    <hyperlink r:id="rId8689" ref="I11239"/>
    <hyperlink r:id="rId8690" ref="I11240"/>
    <hyperlink r:id="rId8691" ref="I11241"/>
    <hyperlink r:id="rId8692" ref="I11242"/>
    <hyperlink r:id="rId8693" ref="I11243"/>
    <hyperlink r:id="rId8694" ref="I11244"/>
    <hyperlink r:id="rId8695" ref="I11245"/>
    <hyperlink r:id="rId8696" ref="I11246"/>
    <hyperlink r:id="rId8697" ref="I11247"/>
    <hyperlink r:id="rId8698" ref="I11248"/>
    <hyperlink r:id="rId8699" ref="I11249"/>
    <hyperlink r:id="rId8700" ref="I11250"/>
    <hyperlink r:id="rId8701" ref="I11251"/>
    <hyperlink r:id="rId8702" ref="I11252"/>
    <hyperlink r:id="rId8703" ref="I11253"/>
    <hyperlink r:id="rId8704" ref="I11255"/>
    <hyperlink r:id="rId8705" ref="I11256"/>
    <hyperlink r:id="rId8706" ref="I11257"/>
    <hyperlink r:id="rId8707" ref="I11259"/>
    <hyperlink r:id="rId8708" ref="I11260"/>
    <hyperlink r:id="rId8709" ref="I11261"/>
    <hyperlink r:id="rId8710" ref="I11264"/>
    <hyperlink r:id="rId8711" ref="I11265"/>
    <hyperlink r:id="rId8712" ref="I11266"/>
    <hyperlink r:id="rId8713" ref="I11268"/>
    <hyperlink r:id="rId8714" ref="I11269"/>
    <hyperlink r:id="rId8715" ref="I11270"/>
    <hyperlink r:id="rId8716" ref="I11271"/>
    <hyperlink r:id="rId8717" ref="I11273"/>
    <hyperlink r:id="rId8718" ref="I11274"/>
    <hyperlink r:id="rId8719" ref="I11275"/>
    <hyperlink r:id="rId8720" ref="I11276"/>
    <hyperlink r:id="rId8721" ref="I11277"/>
    <hyperlink r:id="rId8722" ref="I11278"/>
    <hyperlink r:id="rId8723" ref="I11279"/>
    <hyperlink r:id="rId8724" ref="I11280"/>
    <hyperlink r:id="rId8725" ref="I11281"/>
    <hyperlink r:id="rId8726" ref="I11282"/>
    <hyperlink r:id="rId8727" ref="I11283"/>
    <hyperlink r:id="rId8728" ref="I11284"/>
    <hyperlink r:id="rId8729" ref="I11285"/>
    <hyperlink r:id="rId8730" ref="I11286"/>
    <hyperlink r:id="rId8731" ref="I11287"/>
    <hyperlink r:id="rId8732" ref="I11288"/>
    <hyperlink r:id="rId8733" ref="I11289"/>
    <hyperlink r:id="rId8734" ref="I11291"/>
    <hyperlink r:id="rId8735" ref="I11293"/>
    <hyperlink r:id="rId8736" ref="I11294"/>
    <hyperlink r:id="rId8737" ref="I11295"/>
    <hyperlink r:id="rId8738" ref="I11296"/>
    <hyperlink r:id="rId8739" ref="I11298"/>
    <hyperlink r:id="rId8740" ref="I11299"/>
    <hyperlink r:id="rId8741" ref="I11300"/>
    <hyperlink r:id="rId8742" ref="I11301"/>
    <hyperlink r:id="rId8743" ref="I11302"/>
    <hyperlink r:id="rId8744" ref="I11303"/>
    <hyperlink r:id="rId8745" ref="I11304"/>
    <hyperlink r:id="rId8746" ref="I11305"/>
    <hyperlink r:id="rId8747" ref="I11306"/>
    <hyperlink r:id="rId8748" ref="I11307"/>
    <hyperlink r:id="rId8749" ref="I11308"/>
    <hyperlink r:id="rId8750" ref="I11309"/>
    <hyperlink r:id="rId8751" ref="I11311"/>
    <hyperlink r:id="rId8752" ref="I11312"/>
    <hyperlink r:id="rId8753" ref="I11313"/>
    <hyperlink r:id="rId8754" ref="I11314"/>
    <hyperlink r:id="rId8755" ref="I11315"/>
    <hyperlink r:id="rId8756" ref="I11317"/>
    <hyperlink r:id="rId8757" ref="I11318"/>
    <hyperlink r:id="rId8758" ref="I11319"/>
    <hyperlink r:id="rId8759" ref="I11321"/>
    <hyperlink r:id="rId8760" ref="I11322"/>
    <hyperlink r:id="rId8761" ref="I11323"/>
    <hyperlink r:id="rId8762" ref="I11324"/>
    <hyperlink r:id="rId8763" ref="I11326"/>
    <hyperlink r:id="rId8764" ref="I11327"/>
    <hyperlink r:id="rId8765" ref="I11328"/>
    <hyperlink r:id="rId8766" ref="I11329"/>
    <hyperlink r:id="rId8767" ref="I11330"/>
    <hyperlink r:id="rId8768" ref="I11331"/>
    <hyperlink r:id="rId8769" ref="I11332"/>
    <hyperlink r:id="rId8770" ref="I11333"/>
    <hyperlink r:id="rId8771" ref="I11334"/>
    <hyperlink r:id="rId8772" ref="I11336"/>
    <hyperlink r:id="rId8773" ref="I11337"/>
    <hyperlink r:id="rId8774" ref="I11339"/>
    <hyperlink r:id="rId8775" ref="I11340"/>
    <hyperlink r:id="rId8776" ref="I11341"/>
    <hyperlink r:id="rId8777" ref="I11342"/>
    <hyperlink r:id="rId8778" ref="I11343"/>
    <hyperlink r:id="rId8779" ref="I11344"/>
    <hyperlink r:id="rId8780" ref="I11345"/>
    <hyperlink r:id="rId8781" ref="I11346"/>
    <hyperlink r:id="rId8782" ref="I11347"/>
    <hyperlink r:id="rId8783" ref="I11350"/>
    <hyperlink r:id="rId8784" ref="I11352"/>
    <hyperlink r:id="rId8785" ref="I11353"/>
    <hyperlink r:id="rId8786" ref="I11354"/>
    <hyperlink r:id="rId8787" ref="I11355"/>
    <hyperlink r:id="rId8788" ref="I11356"/>
    <hyperlink r:id="rId8789" ref="I11357"/>
    <hyperlink r:id="rId8790" ref="I11358"/>
    <hyperlink r:id="rId8791" ref="I11359"/>
    <hyperlink r:id="rId8792" ref="I11360"/>
    <hyperlink r:id="rId8793" ref="I11362"/>
    <hyperlink r:id="rId8794" ref="I11363"/>
    <hyperlink r:id="rId8795" ref="H11364"/>
    <hyperlink r:id="rId8796" ref="I11364"/>
    <hyperlink r:id="rId8797" ref="I11365"/>
    <hyperlink r:id="rId8798" ref="I11366"/>
    <hyperlink r:id="rId8799" ref="I11367"/>
    <hyperlink r:id="rId8800" ref="I11368"/>
    <hyperlink r:id="rId8801" ref="I11369"/>
    <hyperlink r:id="rId8802" ref="I11370"/>
    <hyperlink r:id="rId8803" ref="I11371"/>
    <hyperlink r:id="rId8804" ref="I11372"/>
    <hyperlink r:id="rId8805" ref="I11373"/>
    <hyperlink r:id="rId8806" ref="I11374"/>
    <hyperlink r:id="rId8807" ref="I11375"/>
    <hyperlink r:id="rId8808" ref="I11377"/>
    <hyperlink r:id="rId8809" ref="I11378"/>
    <hyperlink r:id="rId8810" ref="I11379"/>
    <hyperlink r:id="rId8811" ref="I11380"/>
    <hyperlink r:id="rId8812" ref="I11382"/>
    <hyperlink r:id="rId8813" ref="I11384"/>
    <hyperlink r:id="rId8814" ref="I11385"/>
    <hyperlink r:id="rId8815" ref="I11386"/>
    <hyperlink r:id="rId8816" ref="I11387"/>
    <hyperlink r:id="rId8817" ref="I11388"/>
    <hyperlink r:id="rId8818" ref="I11389"/>
    <hyperlink r:id="rId8819" ref="I11392"/>
    <hyperlink r:id="rId8820" ref="I11393"/>
    <hyperlink r:id="rId8821" ref="I11395"/>
    <hyperlink r:id="rId8822" ref="I11396"/>
    <hyperlink r:id="rId8823" ref="I11397"/>
    <hyperlink r:id="rId8824" ref="I11399"/>
    <hyperlink r:id="rId8825" ref="I11401"/>
    <hyperlink r:id="rId8826" ref="I11403"/>
    <hyperlink r:id="rId8827" ref="I11404"/>
    <hyperlink r:id="rId8828" ref="I11406"/>
    <hyperlink r:id="rId8829" ref="I11407"/>
    <hyperlink r:id="rId8830" ref="I11408"/>
    <hyperlink r:id="rId8831" ref="I11409"/>
    <hyperlink r:id="rId8832" ref="I11410"/>
    <hyperlink r:id="rId8833" ref="I11411"/>
    <hyperlink r:id="rId8834" ref="I11412"/>
    <hyperlink r:id="rId8835" ref="I11413"/>
    <hyperlink r:id="rId8836" ref="I11414"/>
    <hyperlink r:id="rId8837" ref="I11415"/>
    <hyperlink r:id="rId8838" ref="I11416"/>
    <hyperlink r:id="rId8839" ref="I11417"/>
    <hyperlink r:id="rId8840" ref="I11418"/>
    <hyperlink r:id="rId8841" ref="I11419"/>
    <hyperlink r:id="rId8842" ref="I11420"/>
    <hyperlink r:id="rId8843" ref="I11421"/>
    <hyperlink r:id="rId8844" ref="I11422"/>
    <hyperlink r:id="rId8845" ref="I11424"/>
    <hyperlink r:id="rId8846" ref="I11425"/>
    <hyperlink r:id="rId8847" ref="I11427"/>
    <hyperlink r:id="rId8848" ref="I11428"/>
    <hyperlink r:id="rId8849" ref="I11429"/>
    <hyperlink r:id="rId8850" ref="I11430"/>
    <hyperlink r:id="rId8851" ref="I11432"/>
    <hyperlink r:id="rId8852" ref="I11433"/>
    <hyperlink r:id="rId8853" ref="I11434"/>
    <hyperlink r:id="rId8854" ref="I11435"/>
    <hyperlink r:id="rId8855" ref="I11436"/>
    <hyperlink r:id="rId8856" ref="I11438"/>
    <hyperlink r:id="rId8857" ref="I11439"/>
    <hyperlink r:id="rId8858" ref="I11441"/>
    <hyperlink r:id="rId8859" ref="I11442"/>
    <hyperlink r:id="rId8860" ref="I11443"/>
    <hyperlink r:id="rId8861" ref="I11444"/>
    <hyperlink r:id="rId8862" ref="I11445"/>
    <hyperlink r:id="rId8863" ref="I11446"/>
    <hyperlink r:id="rId8864" ref="I11447"/>
    <hyperlink r:id="rId8865" ref="I11448"/>
    <hyperlink r:id="rId8866" ref="I11449"/>
    <hyperlink r:id="rId8867" ref="I11450"/>
    <hyperlink r:id="rId8868" ref="I11451"/>
    <hyperlink r:id="rId8869" ref="I11453"/>
    <hyperlink r:id="rId8870" ref="I11454"/>
    <hyperlink r:id="rId8871" ref="I11455"/>
    <hyperlink r:id="rId8872" ref="I11456"/>
    <hyperlink r:id="rId8873" ref="I11457"/>
    <hyperlink r:id="rId8874" ref="I11458"/>
    <hyperlink r:id="rId8875" ref="I11459"/>
    <hyperlink r:id="rId8876" ref="I11460"/>
    <hyperlink r:id="rId8877" ref="I11461"/>
    <hyperlink r:id="rId8878" ref="I11462"/>
    <hyperlink r:id="rId8879" ref="I11463"/>
    <hyperlink r:id="rId8880" ref="I11464"/>
    <hyperlink r:id="rId8881" ref="I11465"/>
    <hyperlink r:id="rId8882" ref="I11466"/>
    <hyperlink r:id="rId8883" ref="I11467"/>
    <hyperlink r:id="rId8884" ref="I11468"/>
    <hyperlink r:id="rId8885" ref="I11469"/>
    <hyperlink r:id="rId8886" ref="I11471"/>
    <hyperlink r:id="rId8887" ref="I11473"/>
    <hyperlink r:id="rId8888" ref="I11474"/>
    <hyperlink r:id="rId8889" ref="I11475"/>
    <hyperlink r:id="rId8890" ref="I11476"/>
    <hyperlink r:id="rId8891" ref="I11477"/>
    <hyperlink r:id="rId8892" ref="I11479"/>
    <hyperlink r:id="rId8893" ref="I11480"/>
    <hyperlink r:id="rId8894" ref="I11481"/>
    <hyperlink r:id="rId8895" ref="I11482"/>
    <hyperlink r:id="rId8896" ref="I11483"/>
    <hyperlink r:id="rId8897" ref="I11484"/>
    <hyperlink r:id="rId8898" ref="I11485"/>
    <hyperlink r:id="rId8899" ref="I11486"/>
    <hyperlink r:id="rId8900" ref="I11487"/>
    <hyperlink r:id="rId8901" ref="I11488"/>
    <hyperlink r:id="rId8902" ref="I11489"/>
    <hyperlink r:id="rId8903" ref="I11490"/>
    <hyperlink r:id="rId8904" ref="I11491"/>
    <hyperlink r:id="rId8905" ref="I11492"/>
    <hyperlink r:id="rId8906" ref="I11494"/>
    <hyperlink r:id="rId8907" ref="I11495"/>
    <hyperlink r:id="rId8908" ref="I11496"/>
    <hyperlink r:id="rId8909" ref="I11497"/>
    <hyperlink r:id="rId8910" ref="G11498"/>
    <hyperlink r:id="rId8911" ref="I11500"/>
    <hyperlink r:id="rId8912" ref="I11501"/>
    <hyperlink r:id="rId8913" ref="I11502"/>
    <hyperlink r:id="rId8914" ref="I11503"/>
    <hyperlink r:id="rId8915" ref="I11505"/>
    <hyperlink r:id="rId8916" ref="I11506"/>
    <hyperlink r:id="rId8917" ref="I11507"/>
    <hyperlink r:id="rId8918" ref="I11508"/>
    <hyperlink r:id="rId8919" ref="I11510"/>
    <hyperlink r:id="rId8920" ref="I11511"/>
    <hyperlink r:id="rId8921" ref="I11512"/>
    <hyperlink r:id="rId8922" ref="I11514"/>
    <hyperlink r:id="rId8923" ref="I11516"/>
    <hyperlink r:id="rId8924" ref="I11517"/>
    <hyperlink r:id="rId8925" ref="I11520"/>
    <hyperlink r:id="rId8926" ref="I11521"/>
    <hyperlink r:id="rId8927" ref="I11522"/>
    <hyperlink r:id="rId8928" ref="I11523"/>
    <hyperlink r:id="rId8929" ref="I11524"/>
    <hyperlink r:id="rId8930" ref="I11525"/>
    <hyperlink r:id="rId8931" ref="I11528"/>
    <hyperlink r:id="rId8932" ref="I11529"/>
    <hyperlink r:id="rId8933" ref="I11530"/>
    <hyperlink r:id="rId8934" ref="I11531"/>
    <hyperlink r:id="rId8935" ref="I11532"/>
    <hyperlink r:id="rId8936" ref="I11533"/>
    <hyperlink r:id="rId8937" ref="I11535"/>
    <hyperlink r:id="rId8938" ref="I11536"/>
    <hyperlink r:id="rId8939" ref="I11538"/>
    <hyperlink r:id="rId8940" ref="I11539"/>
    <hyperlink r:id="rId8941" ref="I11540"/>
    <hyperlink r:id="rId8942" ref="I11541"/>
    <hyperlink r:id="rId8943" ref="I11542"/>
    <hyperlink r:id="rId8944" ref="I11543"/>
    <hyperlink r:id="rId8945" ref="I11544"/>
    <hyperlink r:id="rId8946" ref="I11545"/>
    <hyperlink r:id="rId8947" ref="I11546"/>
    <hyperlink r:id="rId8948" ref="I11547"/>
    <hyperlink r:id="rId8949" ref="I11549"/>
    <hyperlink r:id="rId8950" ref="I11550"/>
    <hyperlink r:id="rId8951" ref="I11552"/>
    <hyperlink r:id="rId8952" ref="I11553"/>
    <hyperlink r:id="rId8953" ref="I11554"/>
    <hyperlink r:id="rId8954" ref="I11555"/>
    <hyperlink r:id="rId8955" ref="I11556"/>
    <hyperlink r:id="rId8956" ref="I11557"/>
    <hyperlink r:id="rId8957" ref="I11558"/>
    <hyperlink r:id="rId8958" ref="I11559"/>
    <hyperlink r:id="rId8959" ref="I11561"/>
    <hyperlink r:id="rId8960" ref="I11562"/>
    <hyperlink r:id="rId8961" ref="I11563"/>
    <hyperlink r:id="rId8962" ref="I11564"/>
    <hyperlink r:id="rId8963" ref="I11565"/>
    <hyperlink r:id="rId8964" ref="I11566"/>
    <hyperlink r:id="rId8965" ref="I11567"/>
    <hyperlink r:id="rId8966" ref="I11570"/>
    <hyperlink r:id="rId8967" ref="I11571"/>
    <hyperlink r:id="rId8968" ref="I11572"/>
    <hyperlink r:id="rId8969" ref="I11574"/>
    <hyperlink r:id="rId8970" ref="I11575"/>
    <hyperlink r:id="rId8971" ref="I11576"/>
    <hyperlink r:id="rId8972" ref="I11577"/>
    <hyperlink r:id="rId8973" ref="I11578"/>
    <hyperlink r:id="rId8974" ref="I11580"/>
    <hyperlink r:id="rId8975" ref="I11583"/>
    <hyperlink r:id="rId8976" ref="I11585"/>
    <hyperlink r:id="rId8977" ref="I11586"/>
    <hyperlink r:id="rId8978" ref="I11588"/>
    <hyperlink r:id="rId8979" ref="I11590"/>
    <hyperlink r:id="rId8980" ref="I11591"/>
    <hyperlink r:id="rId8981" ref="I11592"/>
    <hyperlink r:id="rId8982" ref="I11593"/>
    <hyperlink r:id="rId8983" ref="I11595"/>
    <hyperlink r:id="rId8984" ref="I11596"/>
    <hyperlink r:id="rId8985" ref="I11597"/>
    <hyperlink r:id="rId8986" ref="I11599"/>
    <hyperlink r:id="rId8987" ref="I11600"/>
    <hyperlink r:id="rId8988" ref="I11601"/>
    <hyperlink r:id="rId8989" ref="I11602"/>
    <hyperlink r:id="rId8990" ref="I11603"/>
    <hyperlink r:id="rId8991" ref="I11605"/>
    <hyperlink r:id="rId8992" ref="I11606"/>
    <hyperlink r:id="rId8993" ref="I11608"/>
    <hyperlink r:id="rId8994" ref="I11609"/>
    <hyperlink r:id="rId8995" ref="I11610"/>
    <hyperlink r:id="rId8996" ref="I11611"/>
    <hyperlink r:id="rId8997" ref="I11612"/>
    <hyperlink r:id="rId8998" ref="I11613"/>
    <hyperlink r:id="rId8999" ref="I11614"/>
    <hyperlink r:id="rId9000" ref="I11616"/>
    <hyperlink r:id="rId9001" ref="I11617"/>
    <hyperlink r:id="rId9002" ref="I11618"/>
    <hyperlink r:id="rId9003" ref="I11619"/>
    <hyperlink r:id="rId9004" ref="I11621"/>
    <hyperlink r:id="rId9005" ref="I11622"/>
    <hyperlink r:id="rId9006" ref="I11623"/>
    <hyperlink r:id="rId9007" ref="I11624"/>
    <hyperlink r:id="rId9008" ref="I11627"/>
    <hyperlink r:id="rId9009" ref="I11628"/>
    <hyperlink r:id="rId9010" ref="I11630"/>
    <hyperlink r:id="rId9011" ref="I11631"/>
    <hyperlink r:id="rId9012" ref="I11632"/>
    <hyperlink r:id="rId9013" ref="I11633"/>
    <hyperlink r:id="rId9014" ref="I11634"/>
    <hyperlink r:id="rId9015" ref="I11635"/>
    <hyperlink r:id="rId9016" ref="I11636"/>
    <hyperlink r:id="rId9017" ref="I11637"/>
    <hyperlink r:id="rId9018" ref="I11638"/>
    <hyperlink r:id="rId9019" ref="I11639"/>
    <hyperlink r:id="rId9020" ref="I11640"/>
    <hyperlink r:id="rId9021" ref="I11641"/>
    <hyperlink r:id="rId9022" ref="I11642"/>
    <hyperlink r:id="rId9023" ref="I11643"/>
    <hyperlink r:id="rId9024" ref="I11644"/>
    <hyperlink r:id="rId9025" ref="I11649"/>
    <hyperlink r:id="rId9026" ref="I11652"/>
    <hyperlink r:id="rId9027" ref="I11658"/>
    <hyperlink r:id="rId9028" ref="I11659"/>
    <hyperlink r:id="rId9029" ref="I11660"/>
    <hyperlink r:id="rId9030" ref="I11661"/>
    <hyperlink r:id="rId9031" ref="I11663"/>
    <hyperlink r:id="rId9032" ref="I11666"/>
    <hyperlink r:id="rId9033" ref="I11667"/>
    <hyperlink r:id="rId9034" ref="I11669"/>
    <hyperlink r:id="rId9035" ref="I11670"/>
    <hyperlink r:id="rId9036" ref="I11671"/>
    <hyperlink r:id="rId9037" ref="I11672"/>
    <hyperlink r:id="rId9038" ref="I11673"/>
    <hyperlink r:id="rId9039" ref="I11678"/>
    <hyperlink r:id="rId9040" ref="I11680"/>
    <hyperlink r:id="rId9041" ref="I11683"/>
    <hyperlink r:id="rId9042" ref="I11684"/>
    <hyperlink r:id="rId9043" ref="I11687"/>
    <hyperlink r:id="rId9044" ref="I11690"/>
    <hyperlink r:id="rId9045" ref="I11691"/>
    <hyperlink r:id="rId9046" ref="I11692"/>
    <hyperlink r:id="rId9047" ref="I11693"/>
    <hyperlink r:id="rId9048" ref="I11694"/>
    <hyperlink r:id="rId9049" ref="I11697"/>
    <hyperlink r:id="rId9050" ref="I11699"/>
    <hyperlink r:id="rId9051" ref="I11700"/>
    <hyperlink r:id="rId9052" ref="I11702"/>
    <hyperlink r:id="rId9053" ref="I11704"/>
    <hyperlink r:id="rId9054" ref="I11706"/>
    <hyperlink r:id="rId9055" ref="I11707"/>
    <hyperlink r:id="rId9056" ref="I11712"/>
    <hyperlink r:id="rId9057" ref="I11713"/>
    <hyperlink r:id="rId9058" ref="I11717"/>
    <hyperlink r:id="rId9059" ref="I11719"/>
    <hyperlink r:id="rId9060" ref="I11722"/>
    <hyperlink r:id="rId9061" ref="I11725"/>
    <hyperlink r:id="rId9062" ref="I11730"/>
    <hyperlink r:id="rId9063" ref="I11733"/>
    <hyperlink r:id="rId9064" ref="I11735"/>
    <hyperlink r:id="rId9065" ref="I11737"/>
    <hyperlink r:id="rId9066" ref="I11738"/>
    <hyperlink r:id="rId9067" ref="I11741"/>
    <hyperlink r:id="rId9068" ref="I11742"/>
    <hyperlink r:id="rId9069" ref="I11743"/>
    <hyperlink r:id="rId9070" ref="I11745"/>
    <hyperlink r:id="rId9071" ref="I11749"/>
    <hyperlink r:id="rId9072" ref="I11750"/>
    <hyperlink r:id="rId9073" ref="I11751"/>
    <hyperlink r:id="rId9074" ref="I11752"/>
    <hyperlink r:id="rId9075" ref="I11755"/>
    <hyperlink r:id="rId9076" ref="I11757"/>
    <hyperlink r:id="rId9077" ref="I11759"/>
    <hyperlink r:id="rId9078" ref="I11762"/>
    <hyperlink r:id="rId9079" ref="I11763"/>
    <hyperlink r:id="rId9080" ref="I11767"/>
    <hyperlink r:id="rId9081" ref="I11768"/>
    <hyperlink r:id="rId9082" ref="I11770"/>
    <hyperlink r:id="rId9083" ref="I11772"/>
    <hyperlink r:id="rId9084" ref="I11773"/>
    <hyperlink r:id="rId9085" ref="I11781"/>
    <hyperlink r:id="rId9086" ref="I11783"/>
    <hyperlink r:id="rId9087" ref="I11784"/>
    <hyperlink r:id="rId9088" ref="I11787"/>
    <hyperlink r:id="rId9089" ref="I11789"/>
    <hyperlink r:id="rId9090" ref="I11790"/>
    <hyperlink r:id="rId9091" ref="I11792"/>
    <hyperlink r:id="rId9092" ref="I11793"/>
    <hyperlink r:id="rId9093" ref="I11794"/>
    <hyperlink r:id="rId9094" ref="I11796"/>
    <hyperlink r:id="rId9095" ref="I11799"/>
    <hyperlink r:id="rId9096" ref="I11802"/>
    <hyperlink r:id="rId9097" ref="I11808"/>
    <hyperlink r:id="rId9098" ref="I11809"/>
    <hyperlink r:id="rId9099" ref="I11810"/>
    <hyperlink r:id="rId9100" ref="I11812"/>
    <hyperlink r:id="rId9101" ref="I11817"/>
    <hyperlink r:id="rId9102" ref="I11819"/>
    <hyperlink r:id="rId9103" ref="I11820"/>
    <hyperlink r:id="rId9104" ref="I11823"/>
    <hyperlink r:id="rId9105" ref="I11825"/>
    <hyperlink r:id="rId9106" ref="I11827"/>
    <hyperlink r:id="rId9107" ref="I11829"/>
    <hyperlink r:id="rId9108" ref="I11830"/>
    <hyperlink r:id="rId9109" ref="I11831"/>
    <hyperlink r:id="rId9110" ref="I11838"/>
    <hyperlink r:id="rId9111" ref="I11839"/>
    <hyperlink r:id="rId9112" ref="I11841"/>
    <hyperlink r:id="rId9113" ref="I11842"/>
    <hyperlink r:id="rId9114" ref="I11843"/>
    <hyperlink r:id="rId9115" ref="I11844"/>
    <hyperlink r:id="rId9116" ref="I11847"/>
    <hyperlink r:id="rId9117" ref="I11848"/>
    <hyperlink r:id="rId9118" ref="I11850"/>
    <hyperlink r:id="rId9119" ref="I11851"/>
    <hyperlink r:id="rId9120" ref="I11853"/>
    <hyperlink r:id="rId9121" ref="I11856"/>
    <hyperlink r:id="rId9122" ref="I11857"/>
    <hyperlink r:id="rId9123" ref="I11858"/>
    <hyperlink r:id="rId9124" ref="I11859"/>
    <hyperlink r:id="rId9125" ref="I11862"/>
    <hyperlink r:id="rId9126" ref="I11864"/>
    <hyperlink r:id="rId9127" ref="I11865"/>
    <hyperlink r:id="rId9128" ref="I11871"/>
    <hyperlink r:id="rId9129" ref="I11872"/>
    <hyperlink r:id="rId9130" ref="I11877"/>
    <hyperlink r:id="rId9131" ref="I11880"/>
    <hyperlink r:id="rId9132" ref="I11881"/>
    <hyperlink r:id="rId9133" ref="I11883"/>
    <hyperlink r:id="rId9134" ref="I11884"/>
    <hyperlink r:id="rId9135" ref="I11886"/>
    <hyperlink r:id="rId9136" ref="I11887"/>
    <hyperlink r:id="rId9137" ref="I11890"/>
    <hyperlink r:id="rId9138" ref="I11891"/>
    <hyperlink r:id="rId9139" ref="I11892"/>
    <hyperlink r:id="rId9140" ref="I11893"/>
    <hyperlink r:id="rId9141" ref="I11894"/>
    <hyperlink r:id="rId9142" ref="I11897"/>
    <hyperlink r:id="rId9143" ref="I11898"/>
    <hyperlink r:id="rId9144" ref="I11899"/>
    <hyperlink r:id="rId9145" ref="I11902"/>
    <hyperlink r:id="rId9146" ref="I11904"/>
    <hyperlink r:id="rId9147" ref="I11908"/>
    <hyperlink r:id="rId9148" ref="I11909"/>
    <hyperlink r:id="rId9149" ref="I11912"/>
    <hyperlink r:id="rId9150" ref="I11917"/>
    <hyperlink r:id="rId9151" ref="I11918"/>
    <hyperlink r:id="rId9152" ref="I11922"/>
    <hyperlink r:id="rId9153" ref="I11924"/>
    <hyperlink r:id="rId9154" ref="I11926"/>
    <hyperlink r:id="rId9155" ref="I11929"/>
    <hyperlink r:id="rId9156" ref="I11930"/>
    <hyperlink r:id="rId9157" ref="I11931"/>
    <hyperlink r:id="rId9158" ref="I11932"/>
    <hyperlink r:id="rId9159" ref="I11940"/>
    <hyperlink r:id="rId9160" ref="I11942"/>
    <hyperlink r:id="rId9161" ref="I11944"/>
    <hyperlink r:id="rId9162" ref="I11945"/>
    <hyperlink r:id="rId9163" ref="I11946"/>
    <hyperlink r:id="rId9164" ref="I11947"/>
    <hyperlink r:id="rId9165" ref="I11951"/>
    <hyperlink r:id="rId9166" ref="I11953"/>
    <hyperlink r:id="rId9167" ref="I11955"/>
    <hyperlink r:id="rId9168" ref="I11956"/>
    <hyperlink r:id="rId9169" ref="I11957"/>
    <hyperlink r:id="rId9170" ref="I11960"/>
    <hyperlink r:id="rId9171" ref="I11961"/>
    <hyperlink r:id="rId9172" ref="I11964"/>
    <hyperlink r:id="rId9173" ref="I11965"/>
    <hyperlink r:id="rId9174" ref="I11968"/>
    <hyperlink r:id="rId9175" ref="I11975"/>
    <hyperlink r:id="rId9176" ref="I11977"/>
    <hyperlink r:id="rId9177" ref="I11978"/>
    <hyperlink r:id="rId9178" ref="I11979"/>
    <hyperlink r:id="rId9179" ref="I11980"/>
    <hyperlink r:id="rId9180" ref="I11981"/>
    <hyperlink r:id="rId9181" ref="I11982"/>
    <hyperlink r:id="rId9182" ref="I11984"/>
    <hyperlink r:id="rId9183" ref="I11985"/>
    <hyperlink r:id="rId9184" ref="I11986"/>
    <hyperlink r:id="rId9185" ref="I11987"/>
    <hyperlink r:id="rId9186" ref="I11990"/>
    <hyperlink r:id="rId9187" ref="I11992"/>
    <hyperlink r:id="rId9188" ref="I11993"/>
    <hyperlink r:id="rId9189" ref="I11994"/>
    <hyperlink r:id="rId9190" ref="I11996"/>
    <hyperlink r:id="rId9191" ref="I11999"/>
    <hyperlink r:id="rId9192" ref="I12001"/>
    <hyperlink r:id="rId9193" ref="I12002"/>
    <hyperlink r:id="rId9194" ref="I12003"/>
    <hyperlink r:id="rId9195" ref="I12004"/>
    <hyperlink r:id="rId9196" ref="I12005"/>
    <hyperlink r:id="rId9197" ref="I12007"/>
    <hyperlink r:id="rId9198" ref="I12009"/>
    <hyperlink r:id="rId9199" ref="I12013"/>
    <hyperlink r:id="rId9200" ref="I12015"/>
    <hyperlink r:id="rId9201" ref="I12016"/>
    <hyperlink r:id="rId9202" ref="I12017"/>
    <hyperlink r:id="rId9203" ref="I12018"/>
    <hyperlink r:id="rId9204" ref="I12019"/>
    <hyperlink r:id="rId9205" ref="I12023"/>
    <hyperlink r:id="rId9206" ref="I12024"/>
    <hyperlink r:id="rId9207" ref="I12025"/>
    <hyperlink r:id="rId9208" ref="I12026"/>
    <hyperlink r:id="rId9209" ref="I12029"/>
    <hyperlink r:id="rId9210" ref="I12030"/>
    <hyperlink r:id="rId9211" ref="I12031"/>
    <hyperlink r:id="rId9212" ref="I12032"/>
    <hyperlink r:id="rId9213" ref="I12033"/>
    <hyperlink r:id="rId9214" ref="I12036"/>
    <hyperlink r:id="rId9215" ref="I12037"/>
    <hyperlink r:id="rId9216" ref="I12040"/>
    <hyperlink r:id="rId9217" ref="I12041"/>
    <hyperlink r:id="rId9218" ref="I12044"/>
    <hyperlink r:id="rId9219" ref="I12045"/>
    <hyperlink r:id="rId9220" ref="I12048"/>
    <hyperlink r:id="rId9221" ref="I12053"/>
    <hyperlink r:id="rId9222" ref="I12054"/>
    <hyperlink r:id="rId9223" ref="I12055"/>
    <hyperlink r:id="rId9224" ref="I12056"/>
    <hyperlink r:id="rId9225" ref="I12060"/>
    <hyperlink r:id="rId9226" ref="I12064"/>
    <hyperlink r:id="rId9227" ref="I12068"/>
    <hyperlink r:id="rId9228" ref="I12069"/>
    <hyperlink r:id="rId9229" ref="I12070"/>
    <hyperlink r:id="rId9230" ref="I12071"/>
    <hyperlink r:id="rId9231" ref="I12073"/>
    <hyperlink r:id="rId9232" ref="I12077"/>
    <hyperlink r:id="rId9233" ref="I12078"/>
    <hyperlink r:id="rId9234" ref="I12080"/>
    <hyperlink r:id="rId9235" ref="I12088"/>
    <hyperlink r:id="rId9236" ref="I12089"/>
    <hyperlink r:id="rId9237" ref="I12091"/>
    <hyperlink r:id="rId9238" ref="I12092"/>
    <hyperlink r:id="rId9239" ref="I12094"/>
    <hyperlink r:id="rId9240" ref="I12105"/>
    <hyperlink r:id="rId9241" ref="I12106"/>
    <hyperlink r:id="rId9242" ref="I12109"/>
    <hyperlink r:id="rId9243" ref="I12116"/>
    <hyperlink r:id="rId9244" ref="I12118"/>
    <hyperlink r:id="rId9245" ref="I12120"/>
    <hyperlink r:id="rId9246" ref="I12122"/>
    <hyperlink r:id="rId9247" ref="I12123"/>
    <hyperlink r:id="rId9248" ref="I12125"/>
    <hyperlink r:id="rId9249" ref="I12126"/>
    <hyperlink r:id="rId9250" ref="I12128"/>
    <hyperlink r:id="rId9251" ref="I12129"/>
    <hyperlink r:id="rId9252" ref="I12130"/>
    <hyperlink r:id="rId9253" ref="I12137"/>
    <hyperlink r:id="rId9254" ref="I12144"/>
    <hyperlink r:id="rId9255" ref="I12146"/>
    <hyperlink r:id="rId9256" ref="I12148"/>
    <hyperlink r:id="rId9257" ref="I12150"/>
    <hyperlink r:id="rId9258" ref="I12151"/>
    <hyperlink r:id="rId9259" ref="I12152"/>
    <hyperlink r:id="rId9260" ref="I12157"/>
    <hyperlink r:id="rId9261" ref="I12160"/>
    <hyperlink r:id="rId9262" ref="I12162"/>
    <hyperlink r:id="rId9263" ref="I12167"/>
    <hyperlink r:id="rId9264" ref="I12168"/>
    <hyperlink r:id="rId9265" ref="I12169"/>
    <hyperlink r:id="rId9266" ref="I12170"/>
    <hyperlink r:id="rId9267" ref="I12172"/>
    <hyperlink r:id="rId9268" ref="I12174"/>
    <hyperlink r:id="rId9269" ref="I12177"/>
    <hyperlink r:id="rId9270" ref="I12178"/>
    <hyperlink r:id="rId9271" ref="I12181"/>
    <hyperlink r:id="rId9272" ref="I12182"/>
    <hyperlink r:id="rId9273" ref="I12190"/>
    <hyperlink r:id="rId9274" ref="I12191"/>
    <hyperlink r:id="rId9275" ref="I12192"/>
    <hyperlink r:id="rId9276" ref="I12197"/>
    <hyperlink r:id="rId9277" ref="I12201"/>
    <hyperlink r:id="rId9278" ref="I12202"/>
    <hyperlink r:id="rId9279" ref="I12206"/>
    <hyperlink r:id="rId9280" ref="I12209"/>
    <hyperlink r:id="rId9281" ref="I12212"/>
    <hyperlink r:id="rId9282" ref="I12213"/>
    <hyperlink r:id="rId9283" ref="I12214"/>
    <hyperlink r:id="rId9284" ref="I12216"/>
    <hyperlink r:id="rId9285" ref="I12217"/>
    <hyperlink r:id="rId9286" ref="I12218"/>
    <hyperlink r:id="rId9287" ref="I12219"/>
    <hyperlink r:id="rId9288" ref="I12220"/>
    <hyperlink r:id="rId9289" ref="I12222"/>
    <hyperlink r:id="rId9290" ref="I12223"/>
    <hyperlink r:id="rId9291" ref="I12224"/>
    <hyperlink r:id="rId9292" ref="I12225"/>
    <hyperlink r:id="rId9293" ref="I12227"/>
    <hyperlink r:id="rId9294" ref="I12228"/>
    <hyperlink r:id="rId9295" ref="I12229"/>
    <hyperlink r:id="rId9296" ref="I12230"/>
    <hyperlink r:id="rId9297" ref="I12232"/>
    <hyperlink r:id="rId9298" ref="I12235"/>
    <hyperlink r:id="rId9299" ref="I12239"/>
    <hyperlink r:id="rId9300" ref="I12241"/>
    <hyperlink r:id="rId9301" ref="I12243"/>
    <hyperlink r:id="rId9302" ref="I12246"/>
    <hyperlink r:id="rId9303" ref="I12248"/>
    <hyperlink r:id="rId9304" ref="I12250"/>
    <hyperlink r:id="rId9305" ref="I12252"/>
    <hyperlink r:id="rId9306" ref="I12254"/>
    <hyperlink r:id="rId9307" ref="I12255"/>
    <hyperlink r:id="rId9308" ref="I12257"/>
    <hyperlink r:id="rId9309" ref="I12259"/>
    <hyperlink r:id="rId9310" ref="I12260"/>
    <hyperlink r:id="rId9311" ref="I12261"/>
    <hyperlink r:id="rId9312" ref="I12263"/>
    <hyperlink r:id="rId9313" ref="I12265"/>
    <hyperlink r:id="rId9314" ref="I12266"/>
    <hyperlink r:id="rId9315" ref="I12267"/>
    <hyperlink r:id="rId9316" ref="I12268"/>
    <hyperlink r:id="rId9317" ref="I12269"/>
    <hyperlink r:id="rId9318" ref="I12270"/>
    <hyperlink r:id="rId9319" ref="I12271"/>
    <hyperlink r:id="rId9320" ref="I12272"/>
    <hyperlink r:id="rId9321" ref="I12273"/>
    <hyperlink r:id="rId9322" ref="I12274"/>
    <hyperlink r:id="rId9323" ref="I12275"/>
    <hyperlink r:id="rId9324" ref="I12276"/>
    <hyperlink r:id="rId9325" ref="I12277"/>
    <hyperlink r:id="rId9326" ref="I12278"/>
    <hyperlink r:id="rId9327" ref="I12279"/>
    <hyperlink r:id="rId9328" ref="I12280"/>
    <hyperlink r:id="rId9329" ref="I12281"/>
    <hyperlink r:id="rId9330" ref="I12282"/>
    <hyperlink r:id="rId9331" ref="I12283"/>
    <hyperlink r:id="rId9332" ref="I12284"/>
    <hyperlink r:id="rId9333" ref="I12285"/>
    <hyperlink r:id="rId9334" ref="I12286"/>
    <hyperlink r:id="rId9335" ref="I12287"/>
    <hyperlink r:id="rId9336" ref="I12288"/>
    <hyperlink r:id="rId9337" ref="I12289"/>
    <hyperlink r:id="rId9338" ref="I12290"/>
    <hyperlink r:id="rId9339" ref="I12291"/>
    <hyperlink r:id="rId9340" ref="I12292"/>
    <hyperlink r:id="rId9341" ref="I12293"/>
    <hyperlink r:id="rId9342" ref="I12294"/>
    <hyperlink r:id="rId9343" ref="I12295"/>
    <hyperlink r:id="rId9344" ref="I12297"/>
    <hyperlink r:id="rId9345" ref="I12298"/>
    <hyperlink r:id="rId9346" ref="I12299"/>
    <hyperlink r:id="rId9347" ref="I12301"/>
    <hyperlink r:id="rId9348" ref="I12302"/>
    <hyperlink r:id="rId9349" ref="I12303"/>
    <hyperlink r:id="rId9350" ref="I12304"/>
    <hyperlink r:id="rId9351" ref="I12305"/>
    <hyperlink r:id="rId9352" ref="I12306"/>
    <hyperlink r:id="rId9353" ref="I12307"/>
    <hyperlink r:id="rId9354" ref="I12308"/>
    <hyperlink r:id="rId9355" ref="I12309"/>
    <hyperlink r:id="rId9356" ref="I12310"/>
    <hyperlink r:id="rId9357" ref="I12311"/>
    <hyperlink r:id="rId9358" ref="I12312"/>
    <hyperlink r:id="rId9359" ref="I12313"/>
    <hyperlink r:id="rId9360" ref="I12314"/>
    <hyperlink r:id="rId9361" ref="I12315"/>
    <hyperlink r:id="rId9362" ref="I12316"/>
    <hyperlink r:id="rId9363" ref="I12317"/>
    <hyperlink r:id="rId9364" ref="I12318"/>
    <hyperlink r:id="rId9365" ref="I12319"/>
    <hyperlink r:id="rId9366" ref="I12320"/>
    <hyperlink r:id="rId9367" ref="I12321"/>
    <hyperlink r:id="rId9368" ref="I12322"/>
    <hyperlink r:id="rId9369" ref="I12323"/>
    <hyperlink r:id="rId9370" ref="I12324"/>
    <hyperlink r:id="rId9371" ref="I12325"/>
    <hyperlink r:id="rId9372" ref="I12326"/>
    <hyperlink r:id="rId9373" ref="I12327"/>
    <hyperlink r:id="rId9374" ref="I12328"/>
    <hyperlink r:id="rId9375" ref="I12329"/>
    <hyperlink r:id="rId9376" ref="I12330"/>
    <hyperlink r:id="rId9377" ref="I12331"/>
    <hyperlink r:id="rId9378" ref="I12332"/>
    <hyperlink r:id="rId9379" ref="I12333"/>
    <hyperlink r:id="rId9380" ref="I12334"/>
    <hyperlink r:id="rId9381" ref="I12335"/>
    <hyperlink r:id="rId9382" ref="I12336"/>
    <hyperlink r:id="rId9383" ref="I12337"/>
    <hyperlink r:id="rId9384" ref="I12338"/>
    <hyperlink r:id="rId9385" ref="I12339"/>
    <hyperlink r:id="rId9386" ref="I12340"/>
    <hyperlink r:id="rId9387" ref="I12341"/>
    <hyperlink r:id="rId9388" ref="I12342"/>
    <hyperlink r:id="rId9389" ref="I12343"/>
    <hyperlink r:id="rId9390" ref="I12344"/>
    <hyperlink r:id="rId9391" ref="I12345"/>
    <hyperlink r:id="rId9392" ref="I12346"/>
    <hyperlink r:id="rId9393" ref="I12347"/>
    <hyperlink r:id="rId9394" ref="I12348"/>
    <hyperlink r:id="rId9395" ref="I12349"/>
    <hyperlink r:id="rId9396" ref="I12350"/>
    <hyperlink r:id="rId9397" ref="I12351"/>
    <hyperlink r:id="rId9398" ref="I12352"/>
    <hyperlink r:id="rId9399" ref="I12353"/>
    <hyperlink r:id="rId9400" ref="I12354"/>
    <hyperlink r:id="rId9401" ref="I12355"/>
    <hyperlink r:id="rId9402" ref="I12356"/>
    <hyperlink r:id="rId9403" ref="I12357"/>
    <hyperlink r:id="rId9404" ref="I12358"/>
    <hyperlink r:id="rId9405" ref="I12359"/>
    <hyperlink r:id="rId9406" ref="I12360"/>
    <hyperlink r:id="rId9407" ref="I12361"/>
    <hyperlink r:id="rId9408" ref="I12362"/>
    <hyperlink r:id="rId9409" ref="I12363"/>
    <hyperlink r:id="rId9410" ref="I12365"/>
    <hyperlink r:id="rId9411" ref="I12366"/>
    <hyperlink r:id="rId9412" location="elhotel" ref="I12367"/>
    <hyperlink r:id="rId9413" ref="I12368"/>
    <hyperlink r:id="rId9414" ref="I12369"/>
    <hyperlink r:id="rId9415" ref="I12370"/>
    <hyperlink r:id="rId9416" ref="I12371"/>
    <hyperlink r:id="rId9417" ref="I12372"/>
    <hyperlink r:id="rId9418" ref="I12373"/>
    <hyperlink r:id="rId9419" ref="I12374"/>
    <hyperlink r:id="rId9420" ref="I12375"/>
    <hyperlink r:id="rId9421" ref="I12376"/>
    <hyperlink r:id="rId9422" ref="I12377"/>
    <hyperlink r:id="rId9423" ref="I12378"/>
    <hyperlink r:id="rId9424" ref="I12379"/>
    <hyperlink r:id="rId9425" ref="I12380"/>
    <hyperlink r:id="rId9426" ref="I12381"/>
    <hyperlink r:id="rId9427" ref="I12382"/>
    <hyperlink r:id="rId9428" ref="I12383"/>
    <hyperlink r:id="rId9429" ref="I12384"/>
    <hyperlink r:id="rId9430" ref="I12385"/>
    <hyperlink r:id="rId9431" ref="I12386"/>
    <hyperlink r:id="rId9432" ref="I12387"/>
    <hyperlink r:id="rId9433" ref="I12388"/>
    <hyperlink r:id="rId9434" ref="I12389"/>
    <hyperlink r:id="rId9435" ref="I12390"/>
    <hyperlink r:id="rId9436" ref="I12391"/>
    <hyperlink r:id="rId9437" ref="I12392"/>
    <hyperlink r:id="rId9438" ref="I12393"/>
    <hyperlink r:id="rId9439" ref="I12394"/>
    <hyperlink r:id="rId9440" ref="I12395"/>
    <hyperlink r:id="rId9441" ref="I12396"/>
    <hyperlink r:id="rId9442" ref="I12397"/>
    <hyperlink r:id="rId9443" ref="I12398"/>
    <hyperlink r:id="rId9444" ref="I12399"/>
    <hyperlink r:id="rId9445" ref="I12400"/>
    <hyperlink r:id="rId9446" ref="I12401"/>
    <hyperlink r:id="rId9447" ref="I12402"/>
    <hyperlink r:id="rId9448" ref="I12403"/>
    <hyperlink r:id="rId9449" ref="I12404"/>
    <hyperlink r:id="rId9450" ref="I12405"/>
    <hyperlink r:id="rId9451" ref="I12406"/>
    <hyperlink r:id="rId9452" ref="I12407"/>
    <hyperlink r:id="rId9453" ref="I12408"/>
  </hyperlinks>
  <drawing r:id="rId945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61921</v>
      </c>
      <c r="H1" s="26" t="s">
        <v>61922</v>
      </c>
      <c r="I1" s="26" t="s">
        <v>61923</v>
      </c>
    </row>
    <row r="2">
      <c r="A2" s="4">
        <v>11367.0</v>
      </c>
      <c r="B2" s="5" t="s">
        <v>61468</v>
      </c>
      <c r="C2" s="5" t="s">
        <v>61469</v>
      </c>
      <c r="D2" s="5" t="s">
        <v>42120</v>
      </c>
      <c r="E2" s="5" t="s">
        <v>12582</v>
      </c>
      <c r="F2" s="5" t="s">
        <v>29573</v>
      </c>
      <c r="G2" s="12" t="s">
        <v>23650</v>
      </c>
      <c r="H2" s="5"/>
      <c r="I2" s="5"/>
      <c r="J2" s="5"/>
      <c r="K2" s="5"/>
    </row>
    <row r="3">
      <c r="A3" s="4">
        <v>11368.0</v>
      </c>
      <c r="B3" s="5" t="s">
        <v>58301</v>
      </c>
      <c r="C3" s="5" t="s">
        <v>58302</v>
      </c>
      <c r="D3" s="5" t="s">
        <v>42315</v>
      </c>
      <c r="E3" s="5" t="s">
        <v>42316</v>
      </c>
      <c r="F3" s="5" t="s">
        <v>29573</v>
      </c>
      <c r="G3" s="12" t="s">
        <v>23650</v>
      </c>
      <c r="H3" s="5"/>
      <c r="I3" s="5"/>
      <c r="J3" s="5"/>
      <c r="K3" s="5"/>
    </row>
    <row r="4">
      <c r="A4" s="4">
        <v>11370.0</v>
      </c>
      <c r="B4" s="5" t="s">
        <v>59545</v>
      </c>
      <c r="C4" s="5" t="s">
        <v>59546</v>
      </c>
      <c r="D4" s="5" t="s">
        <v>59547</v>
      </c>
      <c r="E4" s="5" t="s">
        <v>59548</v>
      </c>
      <c r="F4" s="5" t="s">
        <v>29573</v>
      </c>
      <c r="G4" s="12" t="s">
        <v>23650</v>
      </c>
      <c r="H4" s="5"/>
      <c r="I4" s="5"/>
      <c r="J4" s="5"/>
      <c r="K4" s="5"/>
    </row>
    <row r="5">
      <c r="A5" s="4">
        <v>11372.0</v>
      </c>
      <c r="B5" s="5" t="s">
        <v>60295</v>
      </c>
      <c r="C5" s="5" t="s">
        <v>60296</v>
      </c>
      <c r="D5" s="5" t="s">
        <v>42028</v>
      </c>
      <c r="E5" s="5" t="s">
        <v>42029</v>
      </c>
      <c r="F5" s="5" t="s">
        <v>29573</v>
      </c>
      <c r="G5" s="12" t="s">
        <v>23650</v>
      </c>
      <c r="H5" s="5"/>
      <c r="I5" s="5" t="s">
        <v>61924</v>
      </c>
      <c r="J5" s="5"/>
      <c r="K5" s="5"/>
    </row>
    <row r="6">
      <c r="A6" s="4">
        <v>11379.0</v>
      </c>
      <c r="B6" s="5" t="s">
        <v>60483</v>
      </c>
      <c r="C6" s="5" t="s">
        <v>60484</v>
      </c>
      <c r="D6" s="5" t="s">
        <v>41761</v>
      </c>
      <c r="E6" s="5" t="s">
        <v>41762</v>
      </c>
      <c r="F6" s="5" t="s">
        <v>29573</v>
      </c>
      <c r="G6" s="12" t="s">
        <v>23650</v>
      </c>
      <c r="H6" s="5"/>
      <c r="I6" s="5" t="s">
        <v>61925</v>
      </c>
      <c r="J6" s="5"/>
      <c r="K6" s="5"/>
    </row>
    <row r="7">
      <c r="A7" s="4">
        <v>11380.0</v>
      </c>
      <c r="B7" s="5" t="s">
        <v>45900</v>
      </c>
      <c r="C7" s="5" t="s">
        <v>45901</v>
      </c>
      <c r="D7" s="5" t="s">
        <v>41761</v>
      </c>
      <c r="E7" s="5" t="s">
        <v>41762</v>
      </c>
      <c r="F7" s="5" t="s">
        <v>29573</v>
      </c>
      <c r="G7" s="12" t="s">
        <v>23650</v>
      </c>
      <c r="H7" s="5"/>
      <c r="I7" s="5"/>
      <c r="J7" s="5"/>
      <c r="K7" s="5"/>
    </row>
    <row r="8">
      <c r="A8" s="4">
        <v>11383.0</v>
      </c>
      <c r="B8" s="5" t="s">
        <v>45905</v>
      </c>
      <c r="C8" s="5" t="s">
        <v>45906</v>
      </c>
      <c r="D8" s="5" t="s">
        <v>42994</v>
      </c>
      <c r="E8" s="5" t="s">
        <v>42995</v>
      </c>
      <c r="F8" s="5" t="s">
        <v>29573</v>
      </c>
      <c r="G8" s="12" t="s">
        <v>23650</v>
      </c>
      <c r="H8" s="5"/>
      <c r="I8" s="5"/>
      <c r="J8" s="5"/>
      <c r="K8" s="5"/>
    </row>
    <row r="9">
      <c r="A9" s="4">
        <v>11384.0</v>
      </c>
      <c r="B9" s="5" t="s">
        <v>59484</v>
      </c>
      <c r="C9" s="5" t="s">
        <v>59485</v>
      </c>
      <c r="D9" s="5" t="s">
        <v>38509</v>
      </c>
      <c r="E9" s="5" t="s">
        <v>38336</v>
      </c>
      <c r="F9" s="5" t="s">
        <v>38307</v>
      </c>
      <c r="G9" s="12" t="s">
        <v>23650</v>
      </c>
      <c r="H9" s="5"/>
      <c r="I9" s="5"/>
      <c r="J9" s="5"/>
      <c r="K9" s="5"/>
    </row>
    <row r="10">
      <c r="A10" s="4">
        <v>11385.0</v>
      </c>
      <c r="B10" s="5" t="s">
        <v>56828</v>
      </c>
      <c r="C10" s="5" t="s">
        <v>56829</v>
      </c>
      <c r="D10" s="5" t="s">
        <v>39014</v>
      </c>
      <c r="E10" s="5" t="s">
        <v>38336</v>
      </c>
      <c r="F10" s="5" t="s">
        <v>38307</v>
      </c>
      <c r="G10" s="12" t="s">
        <v>23650</v>
      </c>
      <c r="H10" s="5"/>
      <c r="I10" s="5"/>
      <c r="J10" s="5"/>
      <c r="K10" s="5"/>
    </row>
    <row r="11">
      <c r="A11" s="4">
        <v>11389.0</v>
      </c>
      <c r="B11" s="5" t="s">
        <v>59453</v>
      </c>
      <c r="C11" s="5" t="s">
        <v>38900</v>
      </c>
      <c r="D11" s="5" t="s">
        <v>38354</v>
      </c>
      <c r="E11" s="5" t="s">
        <v>38355</v>
      </c>
      <c r="F11" s="5" t="s">
        <v>38307</v>
      </c>
      <c r="G11" s="12" t="s">
        <v>23650</v>
      </c>
      <c r="H11" s="5"/>
      <c r="I11" s="5" t="s">
        <v>61926</v>
      </c>
      <c r="J11" s="5"/>
      <c r="K11" s="5"/>
    </row>
    <row r="12">
      <c r="A12" s="4">
        <v>11392.0</v>
      </c>
      <c r="B12" s="5" t="s">
        <v>56724</v>
      </c>
      <c r="C12" s="5" t="s">
        <v>56725</v>
      </c>
      <c r="D12" s="5" t="s">
        <v>56726</v>
      </c>
      <c r="E12" s="5" t="s">
        <v>38421</v>
      </c>
      <c r="F12" s="5" t="s">
        <v>38307</v>
      </c>
      <c r="G12" s="12" t="s">
        <v>23650</v>
      </c>
      <c r="H12" s="5"/>
      <c r="I12" s="5"/>
      <c r="J12" s="5"/>
      <c r="K12" s="5"/>
    </row>
    <row r="13">
      <c r="A13" s="4">
        <v>11393.0</v>
      </c>
      <c r="B13" s="5" t="s">
        <v>60170</v>
      </c>
      <c r="C13" s="5" t="s">
        <v>60171</v>
      </c>
      <c r="D13" s="5" t="s">
        <v>38420</v>
      </c>
      <c r="E13" s="5" t="s">
        <v>38421</v>
      </c>
      <c r="F13" s="5" t="s">
        <v>38307</v>
      </c>
      <c r="G13" s="12" t="s">
        <v>23650</v>
      </c>
      <c r="H13" s="5"/>
      <c r="I13" s="5"/>
      <c r="J13" s="5"/>
      <c r="K13" s="5"/>
    </row>
    <row r="14">
      <c r="A14" s="4">
        <v>11394.0</v>
      </c>
      <c r="B14" s="5" t="s">
        <v>23413</v>
      </c>
      <c r="C14" s="5" t="s">
        <v>59835</v>
      </c>
      <c r="D14" s="5" t="s">
        <v>39248</v>
      </c>
      <c r="E14" s="5" t="s">
        <v>39249</v>
      </c>
      <c r="F14" s="5" t="s">
        <v>38307</v>
      </c>
      <c r="G14" s="12" t="s">
        <v>23650</v>
      </c>
      <c r="H14" s="5"/>
      <c r="I14" s="5"/>
      <c r="J14" s="5"/>
      <c r="K14" s="5"/>
    </row>
    <row r="15">
      <c r="A15" s="4">
        <v>11395.0</v>
      </c>
      <c r="B15" s="5" t="s">
        <v>59919</v>
      </c>
      <c r="C15" s="5" t="s">
        <v>59920</v>
      </c>
      <c r="D15" s="5" t="s">
        <v>59921</v>
      </c>
      <c r="E15" s="5" t="s">
        <v>59922</v>
      </c>
      <c r="F15" s="5" t="s">
        <v>38307</v>
      </c>
      <c r="G15" s="12" t="s">
        <v>23650</v>
      </c>
      <c r="H15" s="5"/>
      <c r="I15" s="5"/>
      <c r="J15" s="5"/>
      <c r="K15" s="5"/>
    </row>
    <row r="16">
      <c r="A16" s="4">
        <v>11400.0</v>
      </c>
      <c r="B16" s="5" t="s">
        <v>59860</v>
      </c>
      <c r="C16" s="5" t="s">
        <v>59861</v>
      </c>
      <c r="D16" s="5" t="s">
        <v>59862</v>
      </c>
      <c r="E16" s="5" t="s">
        <v>59863</v>
      </c>
      <c r="F16" s="5" t="s">
        <v>37644</v>
      </c>
      <c r="G16" s="12" t="s">
        <v>23650</v>
      </c>
      <c r="H16" s="5"/>
      <c r="I16" s="5"/>
      <c r="J16" s="5"/>
      <c r="K16" s="5"/>
    </row>
    <row r="17">
      <c r="A17" s="4">
        <v>11401.0</v>
      </c>
      <c r="B17" s="5" t="s">
        <v>61586</v>
      </c>
      <c r="C17" s="5" t="s">
        <v>61587</v>
      </c>
      <c r="D17" s="5" t="s">
        <v>37930</v>
      </c>
      <c r="E17" s="5" t="s">
        <v>37931</v>
      </c>
      <c r="F17" s="5" t="s">
        <v>37644</v>
      </c>
      <c r="G17" s="12" t="s">
        <v>23650</v>
      </c>
      <c r="H17" s="5"/>
      <c r="I17" s="5"/>
      <c r="J17" s="5"/>
      <c r="K17" s="5"/>
    </row>
    <row r="18">
      <c r="A18" s="4">
        <v>11407.0</v>
      </c>
      <c r="B18" s="5" t="s">
        <v>60272</v>
      </c>
      <c r="C18" s="5" t="s">
        <v>60273</v>
      </c>
      <c r="D18" s="5" t="s">
        <v>60274</v>
      </c>
      <c r="E18" s="5" t="s">
        <v>60275</v>
      </c>
      <c r="F18" s="5" t="s">
        <v>37644</v>
      </c>
      <c r="G18" s="12" t="s">
        <v>23650</v>
      </c>
      <c r="H18" s="5"/>
      <c r="I18" s="5"/>
      <c r="J18" s="5"/>
      <c r="K18" s="5"/>
    </row>
    <row r="19">
      <c r="A19" s="4">
        <v>11411.0</v>
      </c>
      <c r="B19" s="5" t="s">
        <v>60091</v>
      </c>
      <c r="C19" s="5" t="s">
        <v>60092</v>
      </c>
      <c r="D19" s="5" t="s">
        <v>38273</v>
      </c>
      <c r="E19" s="5" t="s">
        <v>60093</v>
      </c>
      <c r="F19" s="5" t="s">
        <v>37644</v>
      </c>
      <c r="G19" s="12" t="s">
        <v>23650</v>
      </c>
      <c r="H19" s="5"/>
      <c r="I19" s="5"/>
      <c r="J19" s="5"/>
      <c r="K19" s="5"/>
    </row>
    <row r="20">
      <c r="A20" s="4">
        <v>11412.0</v>
      </c>
      <c r="B20" s="5" t="s">
        <v>60121</v>
      </c>
      <c r="C20" s="5" t="s">
        <v>11713</v>
      </c>
      <c r="D20" s="5" t="s">
        <v>38273</v>
      </c>
      <c r="E20" s="5" t="s">
        <v>60093</v>
      </c>
      <c r="F20" s="5" t="s">
        <v>37644</v>
      </c>
      <c r="G20" s="12" t="s">
        <v>23650</v>
      </c>
      <c r="H20" s="5"/>
      <c r="I20" s="5"/>
      <c r="J20" s="5"/>
      <c r="K20" s="5"/>
    </row>
    <row r="21">
      <c r="A21" s="4">
        <v>11413.0</v>
      </c>
      <c r="B21" s="5" t="s">
        <v>56878</v>
      </c>
      <c r="C21" s="5" t="s">
        <v>53075</v>
      </c>
      <c r="D21" s="5" t="s">
        <v>56879</v>
      </c>
      <c r="E21" s="5" t="s">
        <v>56880</v>
      </c>
      <c r="F21" s="5" t="s">
        <v>37644</v>
      </c>
      <c r="G21" s="12" t="s">
        <v>23650</v>
      </c>
      <c r="H21" s="5"/>
      <c r="I21" s="5"/>
      <c r="J21" s="5"/>
      <c r="K21" s="5"/>
    </row>
    <row r="22">
      <c r="A22" s="4">
        <v>11416.0</v>
      </c>
      <c r="B22" s="5" t="s">
        <v>59845</v>
      </c>
      <c r="C22" s="5" t="s">
        <v>59846</v>
      </c>
      <c r="D22" s="5" t="s">
        <v>59847</v>
      </c>
      <c r="E22" s="5" t="s">
        <v>59848</v>
      </c>
      <c r="F22" s="5" t="s">
        <v>37644</v>
      </c>
      <c r="G22" s="12" t="s">
        <v>23650</v>
      </c>
      <c r="H22" s="5"/>
      <c r="I22" s="5" t="s">
        <v>61927</v>
      </c>
      <c r="J22" s="5"/>
      <c r="K22" s="5"/>
    </row>
    <row r="23">
      <c r="A23" s="4">
        <v>11424.0</v>
      </c>
      <c r="B23" s="5" t="s">
        <v>61472</v>
      </c>
      <c r="C23" s="5" t="s">
        <v>61473</v>
      </c>
      <c r="D23" s="5" t="s">
        <v>61474</v>
      </c>
      <c r="E23" s="5" t="s">
        <v>61475</v>
      </c>
      <c r="F23" s="5" t="s">
        <v>47929</v>
      </c>
      <c r="G23" s="12" t="s">
        <v>23650</v>
      </c>
      <c r="H23" s="5"/>
      <c r="I23" s="5"/>
      <c r="J23" s="5"/>
      <c r="K23" s="5"/>
    </row>
    <row r="24">
      <c r="A24" s="4">
        <v>11430.0</v>
      </c>
      <c r="B24" s="5" t="s">
        <v>60252</v>
      </c>
      <c r="C24" s="5" t="s">
        <v>60253</v>
      </c>
      <c r="D24" s="5" t="s">
        <v>60254</v>
      </c>
      <c r="E24" s="5" t="s">
        <v>60255</v>
      </c>
      <c r="F24" s="5" t="s">
        <v>47929</v>
      </c>
      <c r="G24" s="12" t="s">
        <v>23650</v>
      </c>
      <c r="H24" s="5"/>
      <c r="I24" s="5" t="s">
        <v>61928</v>
      </c>
      <c r="J24" s="5"/>
      <c r="K24" s="5"/>
    </row>
    <row r="25">
      <c r="A25" s="4">
        <v>11432.0</v>
      </c>
      <c r="B25" s="5" t="s">
        <v>48565</v>
      </c>
      <c r="C25" s="5" t="s">
        <v>48566</v>
      </c>
      <c r="D25" s="5" t="s">
        <v>48567</v>
      </c>
      <c r="E25" s="5" t="s">
        <v>48568</v>
      </c>
      <c r="F25" s="5" t="s">
        <v>47929</v>
      </c>
      <c r="G25" s="12" t="s">
        <v>23650</v>
      </c>
      <c r="H25" s="5"/>
      <c r="I25" s="5"/>
      <c r="J25" s="5"/>
      <c r="K25" s="5"/>
    </row>
    <row r="26">
      <c r="A26" s="4">
        <v>11436.0</v>
      </c>
      <c r="B26" s="5" t="s">
        <v>59940</v>
      </c>
      <c r="C26" s="5" t="s">
        <v>59941</v>
      </c>
      <c r="D26" s="5" t="s">
        <v>59942</v>
      </c>
      <c r="E26" s="5" t="s">
        <v>47947</v>
      </c>
      <c r="F26" s="5" t="s">
        <v>47929</v>
      </c>
      <c r="G26" s="12" t="s">
        <v>23650</v>
      </c>
      <c r="H26" s="5"/>
      <c r="I26" s="5"/>
      <c r="J26" s="5"/>
      <c r="K26" s="5"/>
    </row>
    <row r="27">
      <c r="A27" s="4">
        <v>11440.0</v>
      </c>
      <c r="B27" s="5" t="s">
        <v>60364</v>
      </c>
      <c r="C27" s="5" t="s">
        <v>60365</v>
      </c>
      <c r="D27" s="5" t="s">
        <v>48025</v>
      </c>
      <c r="E27" s="5" t="s">
        <v>48026</v>
      </c>
      <c r="F27" s="5" t="s">
        <v>47929</v>
      </c>
      <c r="G27" s="12" t="s">
        <v>23650</v>
      </c>
      <c r="H27" s="5"/>
      <c r="I27" s="5"/>
      <c r="J27" s="5"/>
      <c r="K27" s="5"/>
    </row>
    <row r="28">
      <c r="A28" s="4">
        <v>11444.0</v>
      </c>
      <c r="B28" s="5" t="s">
        <v>57295</v>
      </c>
      <c r="C28" s="5" t="s">
        <v>57296</v>
      </c>
      <c r="D28" s="5" t="s">
        <v>30462</v>
      </c>
      <c r="E28" s="5" t="s">
        <v>30463</v>
      </c>
      <c r="F28" s="5" t="s">
        <v>30226</v>
      </c>
      <c r="G28" s="12" t="s">
        <v>23650</v>
      </c>
      <c r="H28" s="5"/>
      <c r="I28" s="5"/>
      <c r="J28" s="5"/>
      <c r="K28" s="5"/>
    </row>
    <row r="29">
      <c r="A29" s="4">
        <v>11445.0</v>
      </c>
      <c r="B29" s="5" t="s">
        <v>57197</v>
      </c>
      <c r="C29" s="5" t="s">
        <v>57198</v>
      </c>
      <c r="D29" s="5" t="s">
        <v>30481</v>
      </c>
      <c r="E29" s="5" t="s">
        <v>30470</v>
      </c>
      <c r="F29" s="5" t="s">
        <v>30226</v>
      </c>
      <c r="G29" s="12" t="s">
        <v>23650</v>
      </c>
      <c r="H29" s="5"/>
      <c r="I29" s="5"/>
      <c r="J29" s="5"/>
      <c r="K29" s="5"/>
    </row>
    <row r="30">
      <c r="A30" s="4">
        <v>11447.0</v>
      </c>
      <c r="B30" s="5" t="s">
        <v>10915</v>
      </c>
      <c r="C30" s="5" t="s">
        <v>58703</v>
      </c>
      <c r="D30" s="5" t="s">
        <v>30481</v>
      </c>
      <c r="E30" s="5" t="s">
        <v>30470</v>
      </c>
      <c r="F30" s="5" t="s">
        <v>30226</v>
      </c>
      <c r="G30" s="12" t="s">
        <v>23650</v>
      </c>
      <c r="H30" s="5"/>
      <c r="I30" s="5"/>
    </row>
    <row r="31">
      <c r="A31" s="4">
        <v>11448.0</v>
      </c>
      <c r="B31" s="5" t="s">
        <v>60219</v>
      </c>
      <c r="C31" s="5" t="s">
        <v>60220</v>
      </c>
      <c r="D31" s="5" t="s">
        <v>30481</v>
      </c>
      <c r="E31" s="5" t="s">
        <v>30470</v>
      </c>
      <c r="F31" s="5" t="s">
        <v>30226</v>
      </c>
      <c r="G31" s="12" t="s">
        <v>23650</v>
      </c>
      <c r="H31" s="5"/>
      <c r="I31" s="5" t="s">
        <v>61929</v>
      </c>
    </row>
    <row r="32">
      <c r="A32" s="4">
        <v>11454.0</v>
      </c>
      <c r="B32" s="5" t="s">
        <v>57489</v>
      </c>
      <c r="C32" s="5" t="s">
        <v>57490</v>
      </c>
      <c r="D32" s="5" t="s">
        <v>30919</v>
      </c>
      <c r="E32" s="5" t="s">
        <v>30920</v>
      </c>
      <c r="F32" s="5" t="s">
        <v>30226</v>
      </c>
      <c r="G32" s="12" t="s">
        <v>23650</v>
      </c>
      <c r="H32" s="5"/>
      <c r="I32" s="5"/>
    </row>
    <row r="33">
      <c r="A33" s="4">
        <v>11457.0</v>
      </c>
      <c r="B33" s="5" t="s">
        <v>57687</v>
      </c>
      <c r="C33" s="5" t="s">
        <v>57688</v>
      </c>
      <c r="D33" s="5" t="s">
        <v>30399</v>
      </c>
      <c r="E33" s="5" t="s">
        <v>30400</v>
      </c>
      <c r="F33" s="5" t="s">
        <v>30226</v>
      </c>
      <c r="G33" s="12" t="s">
        <v>23650</v>
      </c>
      <c r="H33" s="5"/>
      <c r="I33" s="5"/>
    </row>
    <row r="34">
      <c r="A34" s="4">
        <v>11458.0</v>
      </c>
      <c r="B34" s="5" t="s">
        <v>60314</v>
      </c>
      <c r="C34" s="5" t="s">
        <v>60315</v>
      </c>
      <c r="D34" s="5" t="s">
        <v>30814</v>
      </c>
      <c r="E34" s="5" t="s">
        <v>30400</v>
      </c>
      <c r="F34" s="5" t="s">
        <v>30226</v>
      </c>
      <c r="G34" s="12" t="s">
        <v>23650</v>
      </c>
      <c r="H34" s="5"/>
      <c r="I34" s="5"/>
    </row>
    <row r="35">
      <c r="A35" s="4">
        <v>11459.0</v>
      </c>
      <c r="B35" s="5" t="s">
        <v>56525</v>
      </c>
      <c r="C35" s="5" t="s">
        <v>56526</v>
      </c>
      <c r="D35" s="5" t="s">
        <v>31217</v>
      </c>
      <c r="E35" s="5" t="s">
        <v>31218</v>
      </c>
      <c r="F35" s="5" t="s">
        <v>30226</v>
      </c>
      <c r="G35" s="12" t="s">
        <v>23650</v>
      </c>
      <c r="H35" s="5"/>
      <c r="I35" s="5"/>
    </row>
    <row r="36">
      <c r="A36" s="4">
        <v>11464.0</v>
      </c>
      <c r="B36" s="5" t="s">
        <v>58321</v>
      </c>
      <c r="C36" s="5" t="s">
        <v>58322</v>
      </c>
      <c r="D36" s="5" t="s">
        <v>30894</v>
      </c>
      <c r="E36" s="5" t="s">
        <v>30895</v>
      </c>
      <c r="F36" s="5" t="s">
        <v>30226</v>
      </c>
      <c r="G36" s="12" t="s">
        <v>23650</v>
      </c>
      <c r="H36" s="5"/>
      <c r="I36" s="5"/>
    </row>
    <row r="37">
      <c r="A37" s="4">
        <v>11465.0</v>
      </c>
      <c r="B37" s="5" t="s">
        <v>59874</v>
      </c>
      <c r="C37" s="5" t="s">
        <v>59875</v>
      </c>
      <c r="D37" s="5" t="s">
        <v>30894</v>
      </c>
      <c r="E37" s="5" t="s">
        <v>30895</v>
      </c>
      <c r="F37" s="5" t="s">
        <v>30226</v>
      </c>
      <c r="G37" s="12" t="s">
        <v>23650</v>
      </c>
      <c r="H37" s="5"/>
      <c r="I37" s="5"/>
    </row>
    <row r="38">
      <c r="A38" s="4">
        <v>11466.0</v>
      </c>
      <c r="B38" s="5" t="s">
        <v>31628</v>
      </c>
      <c r="C38" s="5" t="s">
        <v>31629</v>
      </c>
      <c r="D38" s="5" t="s">
        <v>30894</v>
      </c>
      <c r="E38" s="5" t="s">
        <v>30895</v>
      </c>
      <c r="F38" s="5" t="s">
        <v>30226</v>
      </c>
      <c r="G38" s="12" t="s">
        <v>23650</v>
      </c>
      <c r="H38" s="5"/>
      <c r="I38" s="5"/>
    </row>
    <row r="39">
      <c r="A39" s="4">
        <v>11470.0</v>
      </c>
      <c r="B39" s="5" t="s">
        <v>58141</v>
      </c>
      <c r="C39" s="5" t="s">
        <v>58142</v>
      </c>
      <c r="D39" s="5" t="s">
        <v>30678</v>
      </c>
      <c r="E39" s="5" t="s">
        <v>30679</v>
      </c>
      <c r="F39" s="5" t="s">
        <v>30226</v>
      </c>
      <c r="G39" s="12" t="s">
        <v>23650</v>
      </c>
      <c r="H39" s="5"/>
      <c r="I39" s="5"/>
    </row>
    <row r="40">
      <c r="A40" s="4">
        <v>11472.0</v>
      </c>
      <c r="B40" s="5" t="s">
        <v>59428</v>
      </c>
      <c r="C40" s="5" t="s">
        <v>59429</v>
      </c>
      <c r="D40" s="5" t="s">
        <v>30331</v>
      </c>
      <c r="E40" s="5" t="s">
        <v>30332</v>
      </c>
      <c r="F40" s="5" t="s">
        <v>30226</v>
      </c>
      <c r="G40" s="12" t="s">
        <v>23650</v>
      </c>
      <c r="H40" s="5"/>
      <c r="I40" s="5" t="s">
        <v>61930</v>
      </c>
    </row>
    <row r="41">
      <c r="A41" s="4">
        <v>11474.0</v>
      </c>
      <c r="B41" s="5" t="s">
        <v>61278</v>
      </c>
      <c r="C41" s="5" t="s">
        <v>61279</v>
      </c>
      <c r="D41" s="5" t="s">
        <v>30239</v>
      </c>
      <c r="E41" s="5" t="s">
        <v>30240</v>
      </c>
      <c r="F41" s="5" t="s">
        <v>30226</v>
      </c>
      <c r="G41" s="12" t="s">
        <v>23650</v>
      </c>
      <c r="H41" s="5"/>
      <c r="I41" s="5"/>
    </row>
    <row r="42">
      <c r="A42" s="4">
        <v>11477.0</v>
      </c>
      <c r="B42" s="5" t="s">
        <v>60459</v>
      </c>
      <c r="C42" s="5" t="s">
        <v>60460</v>
      </c>
      <c r="D42" s="5" t="s">
        <v>30239</v>
      </c>
      <c r="E42" s="5" t="s">
        <v>30240</v>
      </c>
      <c r="F42" s="5" t="s">
        <v>30226</v>
      </c>
      <c r="G42" s="12" t="s">
        <v>23650</v>
      </c>
      <c r="H42" s="5"/>
      <c r="I42" s="5" t="s">
        <v>61931</v>
      </c>
    </row>
    <row r="43">
      <c r="A43" s="4">
        <v>11482.0</v>
      </c>
      <c r="B43" s="5" t="s">
        <v>41305</v>
      </c>
      <c r="C43" s="5" t="s">
        <v>41306</v>
      </c>
      <c r="D43" s="5" t="s">
        <v>41307</v>
      </c>
      <c r="E43" s="5" t="s">
        <v>41308</v>
      </c>
      <c r="F43" s="5" t="s">
        <v>39946</v>
      </c>
      <c r="G43" s="12" t="s">
        <v>23650</v>
      </c>
      <c r="H43" s="5"/>
      <c r="I43" s="5"/>
    </row>
    <row r="44">
      <c r="A44" s="4">
        <v>11484.0</v>
      </c>
      <c r="B44" s="5" t="s">
        <v>41286</v>
      </c>
      <c r="C44" s="5" t="s">
        <v>41287</v>
      </c>
      <c r="D44" s="5" t="s">
        <v>41288</v>
      </c>
      <c r="E44" s="5" t="s">
        <v>40004</v>
      </c>
      <c r="F44" s="5" t="s">
        <v>39946</v>
      </c>
      <c r="G44" s="12" t="s">
        <v>23650</v>
      </c>
      <c r="H44" s="5"/>
      <c r="I44" s="5"/>
    </row>
    <row r="45">
      <c r="A45" s="4">
        <v>11486.0</v>
      </c>
      <c r="B45" s="5" t="s">
        <v>60806</v>
      </c>
      <c r="C45" s="5" t="s">
        <v>60807</v>
      </c>
      <c r="D45" s="5" t="s">
        <v>60808</v>
      </c>
      <c r="E45" s="5" t="s">
        <v>40260</v>
      </c>
      <c r="F45" s="5" t="s">
        <v>39946</v>
      </c>
      <c r="G45" s="12" t="s">
        <v>23650</v>
      </c>
      <c r="H45" s="5"/>
      <c r="I45" s="5" t="s">
        <v>61932</v>
      </c>
    </row>
    <row r="46">
      <c r="A46" s="4">
        <v>11487.0</v>
      </c>
      <c r="B46" s="5" t="s">
        <v>61576</v>
      </c>
      <c r="C46" s="5" t="s">
        <v>61577</v>
      </c>
      <c r="D46" s="5" t="s">
        <v>40818</v>
      </c>
      <c r="E46" s="5" t="s">
        <v>40813</v>
      </c>
      <c r="F46" s="5" t="s">
        <v>39946</v>
      </c>
      <c r="G46" s="12" t="s">
        <v>23650</v>
      </c>
      <c r="H46" s="5"/>
      <c r="I46" s="5"/>
    </row>
    <row r="47">
      <c r="A47" s="4">
        <v>11490.0</v>
      </c>
      <c r="B47" s="5" t="s">
        <v>60343</v>
      </c>
      <c r="C47" s="5" t="s">
        <v>60344</v>
      </c>
      <c r="D47" s="5" t="s">
        <v>60345</v>
      </c>
      <c r="E47" s="5" t="s">
        <v>41022</v>
      </c>
      <c r="F47" s="5" t="s">
        <v>39946</v>
      </c>
      <c r="G47" s="12" t="s">
        <v>23650</v>
      </c>
      <c r="H47" s="5"/>
      <c r="I47" s="5" t="s">
        <v>61933</v>
      </c>
    </row>
    <row r="48">
      <c r="A48" s="4">
        <v>11492.0</v>
      </c>
      <c r="B48" s="5" t="s">
        <v>60647</v>
      </c>
      <c r="C48" s="5" t="s">
        <v>60648</v>
      </c>
      <c r="D48" s="5" t="s">
        <v>40635</v>
      </c>
      <c r="E48" s="5" t="s">
        <v>40636</v>
      </c>
      <c r="F48" s="5" t="s">
        <v>39946</v>
      </c>
      <c r="G48" s="12" t="s">
        <v>23650</v>
      </c>
      <c r="H48" s="5"/>
      <c r="I48" s="5" t="s">
        <v>61934</v>
      </c>
    </row>
    <row r="49">
      <c r="A49" s="4">
        <v>11500.0</v>
      </c>
      <c r="B49" s="5" t="s">
        <v>58326</v>
      </c>
      <c r="C49" s="5" t="s">
        <v>58327</v>
      </c>
      <c r="D49" s="5" t="s">
        <v>58328</v>
      </c>
      <c r="E49" s="5" t="s">
        <v>41093</v>
      </c>
      <c r="F49" s="5" t="s">
        <v>39946</v>
      </c>
      <c r="G49" s="12" t="s">
        <v>23650</v>
      </c>
      <c r="H49" s="5"/>
      <c r="I49" s="5"/>
    </row>
    <row r="50">
      <c r="A50" s="4">
        <v>11504.0</v>
      </c>
      <c r="B50" s="5" t="s">
        <v>60047</v>
      </c>
      <c r="C50" s="5" t="s">
        <v>60048</v>
      </c>
      <c r="D50" s="5" t="s">
        <v>40551</v>
      </c>
      <c r="E50" s="5" t="s">
        <v>40552</v>
      </c>
      <c r="F50" s="5" t="s">
        <v>39946</v>
      </c>
      <c r="G50" s="12" t="s">
        <v>23650</v>
      </c>
      <c r="H50" s="5"/>
      <c r="I50" s="5"/>
    </row>
    <row r="51">
      <c r="A51" s="4">
        <v>11505.0</v>
      </c>
      <c r="B51" s="5" t="s">
        <v>58658</v>
      </c>
      <c r="C51" s="5" t="s">
        <v>58659</v>
      </c>
      <c r="D51" s="5" t="s">
        <v>40010</v>
      </c>
      <c r="E51" s="5" t="s">
        <v>40011</v>
      </c>
      <c r="F51" s="5" t="s">
        <v>39946</v>
      </c>
      <c r="G51" s="12" t="s">
        <v>23650</v>
      </c>
      <c r="H51" s="5"/>
      <c r="I51" s="5"/>
    </row>
    <row r="52">
      <c r="A52" s="4">
        <v>11506.0</v>
      </c>
      <c r="B52" s="5" t="s">
        <v>58536</v>
      </c>
      <c r="C52" s="5" t="s">
        <v>58537</v>
      </c>
      <c r="D52" s="5" t="s">
        <v>40010</v>
      </c>
      <c r="E52" s="5" t="s">
        <v>40011</v>
      </c>
      <c r="F52" s="5" t="s">
        <v>39946</v>
      </c>
      <c r="G52" s="12" t="s">
        <v>23650</v>
      </c>
      <c r="H52" s="5"/>
      <c r="I52" s="5"/>
    </row>
    <row r="53">
      <c r="A53" s="4">
        <v>11507.0</v>
      </c>
      <c r="B53" s="5" t="s">
        <v>56833</v>
      </c>
      <c r="C53" s="5" t="s">
        <v>56834</v>
      </c>
      <c r="D53" s="5" t="s">
        <v>40416</v>
      </c>
      <c r="E53" s="5" t="s">
        <v>40417</v>
      </c>
      <c r="F53" s="5" t="s">
        <v>39946</v>
      </c>
      <c r="G53" s="12" t="s">
        <v>23650</v>
      </c>
      <c r="H53" s="5"/>
      <c r="I53" s="5"/>
    </row>
    <row r="54">
      <c r="A54" s="4">
        <v>11508.0</v>
      </c>
      <c r="B54" s="5" t="s">
        <v>41300</v>
      </c>
      <c r="C54" s="5" t="s">
        <v>41301</v>
      </c>
      <c r="D54" s="5" t="s">
        <v>40428</v>
      </c>
      <c r="E54" s="5" t="s">
        <v>40417</v>
      </c>
      <c r="F54" s="5" t="s">
        <v>39946</v>
      </c>
      <c r="G54" s="12" t="s">
        <v>41302</v>
      </c>
      <c r="H54" s="5"/>
      <c r="I54" s="5" t="s">
        <v>61935</v>
      </c>
    </row>
    <row r="55">
      <c r="A55" s="4">
        <v>11509.0</v>
      </c>
      <c r="B55" s="5" t="s">
        <v>60747</v>
      </c>
      <c r="C55" s="5" t="s">
        <v>60748</v>
      </c>
      <c r="D55" s="5" t="s">
        <v>40428</v>
      </c>
      <c r="E55" s="5" t="s">
        <v>40417</v>
      </c>
      <c r="F55" s="5" t="s">
        <v>39946</v>
      </c>
      <c r="G55" s="12" t="s">
        <v>23650</v>
      </c>
      <c r="H55" s="5"/>
      <c r="I55" s="5"/>
    </row>
    <row r="56">
      <c r="A56" s="4">
        <v>11512.0</v>
      </c>
      <c r="B56" s="5" t="s">
        <v>60627</v>
      </c>
      <c r="C56" s="5" t="s">
        <v>60628</v>
      </c>
      <c r="D56" s="5" t="s">
        <v>58964</v>
      </c>
      <c r="E56" s="5" t="s">
        <v>58965</v>
      </c>
      <c r="F56" s="5" t="s">
        <v>39946</v>
      </c>
      <c r="G56" s="12" t="s">
        <v>23650</v>
      </c>
      <c r="H56" s="5"/>
      <c r="I56" s="5"/>
    </row>
    <row r="57">
      <c r="A57" s="4">
        <v>11517.0</v>
      </c>
      <c r="B57" s="5" t="s">
        <v>60353</v>
      </c>
      <c r="C57" s="5" t="s">
        <v>60354</v>
      </c>
      <c r="D57" s="5" t="s">
        <v>25512</v>
      </c>
      <c r="E57" s="5" t="s">
        <v>25513</v>
      </c>
      <c r="F57" s="5" t="s">
        <v>25438</v>
      </c>
      <c r="G57" s="12" t="s">
        <v>23650</v>
      </c>
      <c r="H57" s="5"/>
      <c r="I57" s="5"/>
    </row>
    <row r="58">
      <c r="A58" s="4">
        <v>11518.0</v>
      </c>
      <c r="B58" s="5" t="s">
        <v>60576</v>
      </c>
      <c r="C58" s="5" t="s">
        <v>60577</v>
      </c>
      <c r="D58" s="5" t="s">
        <v>60578</v>
      </c>
      <c r="E58" s="5" t="s">
        <v>25513</v>
      </c>
      <c r="F58" s="5" t="s">
        <v>25438</v>
      </c>
      <c r="G58" s="12" t="s">
        <v>23650</v>
      </c>
      <c r="H58" s="5"/>
      <c r="I58" s="5"/>
    </row>
    <row r="59">
      <c r="A59" s="4">
        <v>11520.0</v>
      </c>
      <c r="B59" s="5" t="s">
        <v>26232</v>
      </c>
      <c r="C59" s="5" t="s">
        <v>26233</v>
      </c>
      <c r="D59" s="5" t="s">
        <v>25500</v>
      </c>
      <c r="E59" s="5" t="s">
        <v>25501</v>
      </c>
      <c r="F59" s="5" t="s">
        <v>25438</v>
      </c>
      <c r="G59" s="12" t="s">
        <v>23650</v>
      </c>
      <c r="H59" s="5"/>
      <c r="I59" s="5"/>
    </row>
    <row r="60">
      <c r="A60" s="4">
        <v>11522.0</v>
      </c>
      <c r="B60" s="5" t="s">
        <v>58183</v>
      </c>
      <c r="C60" s="5" t="s">
        <v>58184</v>
      </c>
      <c r="D60" s="5" t="s">
        <v>25436</v>
      </c>
      <c r="E60" s="5" t="s">
        <v>25437</v>
      </c>
      <c r="F60" s="5" t="s">
        <v>25438</v>
      </c>
      <c r="G60" s="12" t="s">
        <v>23650</v>
      </c>
      <c r="H60" s="5"/>
      <c r="I60" s="5"/>
    </row>
    <row r="61">
      <c r="A61" s="4">
        <v>11526.0</v>
      </c>
      <c r="B61" s="5" t="s">
        <v>57469</v>
      </c>
      <c r="C61" s="5" t="s">
        <v>57470</v>
      </c>
      <c r="D61" s="5" t="s">
        <v>57471</v>
      </c>
      <c r="E61" s="5" t="s">
        <v>57472</v>
      </c>
      <c r="F61" s="5" t="s">
        <v>25438</v>
      </c>
      <c r="G61" s="12" t="s">
        <v>23650</v>
      </c>
      <c r="H61" s="5"/>
      <c r="I61" s="5"/>
    </row>
    <row r="62">
      <c r="A62" s="4">
        <v>11527.0</v>
      </c>
      <c r="B62" s="5" t="s">
        <v>60506</v>
      </c>
      <c r="C62" s="5" t="s">
        <v>60507</v>
      </c>
      <c r="D62" s="5" t="s">
        <v>25462</v>
      </c>
      <c r="E62" s="5" t="s">
        <v>25463</v>
      </c>
      <c r="F62" s="5" t="s">
        <v>25438</v>
      </c>
      <c r="G62" s="12" t="s">
        <v>23650</v>
      </c>
      <c r="H62" s="5"/>
      <c r="I62" s="5"/>
    </row>
    <row r="63">
      <c r="A63" s="4">
        <v>11531.0</v>
      </c>
      <c r="B63" s="5" t="s">
        <v>60078</v>
      </c>
      <c r="C63" s="5" t="s">
        <v>60079</v>
      </c>
      <c r="D63" s="5" t="s">
        <v>48600</v>
      </c>
      <c r="E63" s="5" t="s">
        <v>48601</v>
      </c>
      <c r="F63" s="5" t="s">
        <v>48594</v>
      </c>
      <c r="G63" s="12" t="s">
        <v>23650</v>
      </c>
      <c r="H63" s="5"/>
      <c r="I63" s="5"/>
    </row>
    <row r="64">
      <c r="A64" s="4">
        <v>11532.0</v>
      </c>
      <c r="B64" s="5" t="s">
        <v>57095</v>
      </c>
      <c r="C64" s="5" t="s">
        <v>57096</v>
      </c>
      <c r="D64" s="5" t="s">
        <v>48600</v>
      </c>
      <c r="E64" s="5" t="s">
        <v>48601</v>
      </c>
      <c r="F64" s="5" t="s">
        <v>48594</v>
      </c>
      <c r="G64" s="12" t="s">
        <v>23650</v>
      </c>
      <c r="H64" s="5"/>
      <c r="I64" s="5"/>
    </row>
    <row r="65">
      <c r="A65" s="4">
        <v>11538.0</v>
      </c>
      <c r="B65" s="5" t="s">
        <v>58187</v>
      </c>
      <c r="C65" s="5" t="s">
        <v>58188</v>
      </c>
      <c r="D65" s="5" t="s">
        <v>48710</v>
      </c>
      <c r="E65" s="5" t="s">
        <v>48594</v>
      </c>
      <c r="F65" s="5" t="s">
        <v>48594</v>
      </c>
      <c r="G65" s="12" t="s">
        <v>23650</v>
      </c>
      <c r="H65" s="5"/>
      <c r="I65" s="5"/>
    </row>
    <row r="66">
      <c r="A66" s="4">
        <v>11539.0</v>
      </c>
      <c r="B66" s="5" t="s">
        <v>49010</v>
      </c>
      <c r="C66" s="5" t="s">
        <v>49011</v>
      </c>
      <c r="D66" s="5" t="s">
        <v>49012</v>
      </c>
      <c r="E66" s="5" t="s">
        <v>48594</v>
      </c>
      <c r="F66" s="5" t="s">
        <v>48594</v>
      </c>
      <c r="G66" s="12" t="s">
        <v>23650</v>
      </c>
      <c r="H66" s="5"/>
      <c r="I66" s="5"/>
    </row>
    <row r="67">
      <c r="A67" s="4">
        <v>11547.0</v>
      </c>
      <c r="B67" s="5" t="s">
        <v>48802</v>
      </c>
      <c r="C67" s="5" t="s">
        <v>59809</v>
      </c>
      <c r="D67" s="5" t="s">
        <v>48797</v>
      </c>
      <c r="E67" s="5" t="s">
        <v>48798</v>
      </c>
      <c r="F67" s="5" t="s">
        <v>48594</v>
      </c>
      <c r="G67" s="12" t="s">
        <v>23650</v>
      </c>
      <c r="H67" s="5"/>
      <c r="I67" s="5"/>
    </row>
    <row r="68">
      <c r="A68" s="4">
        <v>11548.0</v>
      </c>
      <c r="B68" s="5" t="s">
        <v>49022</v>
      </c>
      <c r="C68" s="5" t="s">
        <v>49023</v>
      </c>
      <c r="D68" s="5" t="s">
        <v>48917</v>
      </c>
      <c r="E68" s="5" t="s">
        <v>48918</v>
      </c>
      <c r="F68" s="5" t="s">
        <v>48594</v>
      </c>
      <c r="G68" s="12" t="s">
        <v>23650</v>
      </c>
      <c r="H68" s="5"/>
      <c r="I68" s="5"/>
    </row>
    <row r="69">
      <c r="A69" s="4"/>
      <c r="B69" s="5"/>
      <c r="C69" s="5"/>
      <c r="D69" s="5"/>
      <c r="E69" s="5"/>
      <c r="F69" s="5"/>
      <c r="G69" s="12"/>
      <c r="H69" s="5"/>
      <c r="I69" s="5"/>
    </row>
    <row r="70">
      <c r="A70" s="4"/>
      <c r="B70" s="5"/>
      <c r="C70" s="5"/>
      <c r="D70" s="5"/>
      <c r="E70" s="5"/>
      <c r="F70" s="5"/>
      <c r="G70" s="12"/>
      <c r="H70" s="5"/>
      <c r="I70" s="5"/>
    </row>
    <row r="71">
      <c r="A71" s="4"/>
      <c r="B71" s="5"/>
      <c r="C71" s="5"/>
      <c r="D71" s="5"/>
      <c r="E71" s="5"/>
      <c r="F71" s="5"/>
      <c r="G71" s="12"/>
      <c r="H71" s="5"/>
      <c r="I71" s="5"/>
    </row>
    <row r="72">
      <c r="A72" s="4"/>
      <c r="B72" s="5"/>
      <c r="C72" s="5"/>
      <c r="D72" s="5"/>
      <c r="E72" s="5"/>
      <c r="F72" s="5"/>
      <c r="G72" s="12"/>
      <c r="H72" s="5"/>
      <c r="I72" s="5"/>
    </row>
    <row r="73">
      <c r="A73" s="4"/>
      <c r="B73" s="5"/>
      <c r="C73" s="5"/>
      <c r="D73" s="5"/>
      <c r="E73" s="5"/>
      <c r="F73" s="5"/>
      <c r="G73" s="12"/>
      <c r="H73" s="5"/>
      <c r="I73" s="5"/>
    </row>
    <row r="74">
      <c r="A74" s="4"/>
      <c r="B74" s="5"/>
      <c r="C74" s="5"/>
      <c r="D74" s="5"/>
      <c r="E74" s="5"/>
      <c r="F74" s="5"/>
      <c r="G74" s="12"/>
      <c r="H74" s="5"/>
      <c r="I74" s="5"/>
    </row>
    <row r="75">
      <c r="A75" s="4"/>
      <c r="B75" s="5"/>
      <c r="C75" s="5"/>
      <c r="D75" s="5"/>
      <c r="E75" s="5"/>
      <c r="F75" s="5"/>
      <c r="G75" s="12"/>
      <c r="H75" s="5"/>
      <c r="I75" s="5"/>
    </row>
    <row r="76">
      <c r="A76" s="4"/>
      <c r="B76" s="5"/>
      <c r="C76" s="5"/>
      <c r="D76" s="5"/>
      <c r="E76" s="5"/>
      <c r="F76" s="5"/>
      <c r="G76" s="12"/>
      <c r="H76" s="5"/>
      <c r="I76" s="5"/>
    </row>
    <row r="77">
      <c r="A77" s="4"/>
      <c r="B77" s="5"/>
      <c r="C77" s="5"/>
      <c r="D77" s="5"/>
      <c r="E77" s="5"/>
      <c r="F77" s="5"/>
      <c r="G77" s="12"/>
      <c r="H77" s="5"/>
      <c r="I77" s="5"/>
    </row>
    <row r="78">
      <c r="A78" s="4"/>
      <c r="B78" s="5"/>
      <c r="C78" s="5"/>
      <c r="D78" s="5"/>
      <c r="E78" s="5"/>
      <c r="F78" s="5"/>
      <c r="G78" s="12"/>
      <c r="H78" s="5"/>
      <c r="I78" s="5"/>
    </row>
    <row r="79">
      <c r="A79" s="4"/>
      <c r="B79" s="5"/>
      <c r="C79" s="5"/>
      <c r="D79" s="5"/>
      <c r="E79" s="5"/>
      <c r="F79" s="5"/>
      <c r="G79" s="12"/>
      <c r="H79" s="5"/>
      <c r="I79" s="5"/>
    </row>
    <row r="80">
      <c r="A80" s="4"/>
      <c r="B80" s="5"/>
      <c r="C80" s="5"/>
      <c r="D80" s="5"/>
      <c r="E80" s="5"/>
      <c r="F80" s="5"/>
      <c r="G80" s="12"/>
      <c r="H80" s="5"/>
      <c r="I80" s="5"/>
    </row>
    <row r="81">
      <c r="A81" s="4"/>
      <c r="B81" s="5"/>
      <c r="C81" s="5"/>
      <c r="D81" s="5"/>
      <c r="E81" s="5"/>
      <c r="F81" s="5"/>
      <c r="G81" s="12"/>
      <c r="H81" s="5"/>
      <c r="I81" s="5"/>
    </row>
    <row r="82">
      <c r="A82" s="4"/>
      <c r="B82" s="5"/>
      <c r="C82" s="5"/>
      <c r="D82" s="5"/>
      <c r="E82" s="5"/>
      <c r="F82" s="5"/>
      <c r="G82" s="12"/>
      <c r="H82" s="5"/>
      <c r="I82" s="5"/>
    </row>
    <row r="83">
      <c r="A83" s="4"/>
      <c r="B83" s="5"/>
      <c r="C83" s="5"/>
      <c r="D83" s="5"/>
      <c r="E83" s="5"/>
      <c r="F83" s="5"/>
      <c r="G83" s="12"/>
      <c r="H83" s="5"/>
      <c r="I83" s="5"/>
    </row>
    <row r="84">
      <c r="A84" s="4"/>
      <c r="B84" s="5"/>
      <c r="C84" s="5"/>
      <c r="D84" s="5"/>
      <c r="E84" s="5"/>
      <c r="F84" s="5"/>
      <c r="G84" s="12"/>
      <c r="H84" s="5"/>
      <c r="I84" s="5"/>
    </row>
    <row r="85">
      <c r="A85" s="4"/>
      <c r="B85" s="5"/>
      <c r="C85" s="5"/>
      <c r="D85" s="5"/>
      <c r="E85" s="5"/>
      <c r="F85" s="5"/>
      <c r="G85" s="12"/>
      <c r="H85" s="5"/>
      <c r="I85" s="5"/>
    </row>
    <row r="86">
      <c r="A86" s="4"/>
      <c r="B86" s="5"/>
      <c r="C86" s="5"/>
      <c r="D86" s="5"/>
      <c r="E86" s="5"/>
      <c r="F86" s="5"/>
      <c r="G86" s="12"/>
      <c r="H86" s="5"/>
      <c r="I86" s="5"/>
    </row>
    <row r="87">
      <c r="A87" s="4"/>
      <c r="B87" s="5"/>
      <c r="C87" s="5"/>
      <c r="D87" s="5"/>
      <c r="E87" s="5"/>
      <c r="F87" s="5"/>
      <c r="G87" s="12"/>
      <c r="H87" s="5"/>
      <c r="I87" s="5"/>
    </row>
    <row r="88">
      <c r="A88" s="4"/>
      <c r="B88" s="5"/>
      <c r="C88" s="5"/>
      <c r="D88" s="5"/>
      <c r="E88" s="5"/>
      <c r="F88" s="5"/>
      <c r="G88" s="12"/>
      <c r="H88" s="5"/>
      <c r="I88" s="5"/>
    </row>
    <row r="89">
      <c r="A89" s="4"/>
      <c r="B89" s="5"/>
      <c r="C89" s="5"/>
      <c r="D89" s="5"/>
      <c r="E89" s="5"/>
      <c r="F89" s="5"/>
      <c r="G89" s="12"/>
      <c r="H89" s="5"/>
      <c r="I89" s="5"/>
    </row>
    <row r="90">
      <c r="A90" s="4"/>
      <c r="B90" s="5"/>
      <c r="C90" s="5"/>
      <c r="D90" s="5"/>
      <c r="E90" s="5"/>
      <c r="F90" s="5"/>
      <c r="G90" s="12"/>
      <c r="H90" s="5"/>
      <c r="I90" s="5"/>
    </row>
    <row r="91">
      <c r="A91" s="4"/>
      <c r="B91" s="5"/>
      <c r="C91" s="5"/>
      <c r="D91" s="5"/>
      <c r="E91" s="5"/>
      <c r="F91" s="5"/>
      <c r="G91" s="12"/>
      <c r="H91" s="5"/>
      <c r="I91" s="5"/>
    </row>
    <row r="92">
      <c r="A92" s="4"/>
      <c r="B92" s="5"/>
      <c r="C92" s="5"/>
      <c r="D92" s="5"/>
      <c r="E92" s="5"/>
      <c r="F92" s="5"/>
      <c r="G92" s="12"/>
      <c r="H92" s="5"/>
      <c r="I92" s="5"/>
    </row>
    <row r="93">
      <c r="A93" s="4"/>
      <c r="B93" s="5"/>
      <c r="C93" s="5"/>
      <c r="D93" s="5"/>
      <c r="E93" s="5"/>
      <c r="F93" s="5"/>
      <c r="G93" s="12"/>
      <c r="H93" s="5"/>
      <c r="I93" s="5"/>
    </row>
    <row r="94">
      <c r="A94" s="4"/>
      <c r="B94" s="5"/>
      <c r="C94" s="5"/>
      <c r="D94" s="5"/>
      <c r="E94" s="5"/>
      <c r="F94" s="5"/>
      <c r="G94" s="12"/>
      <c r="H94" s="5"/>
      <c r="I94" s="5"/>
    </row>
    <row r="95">
      <c r="A95" s="4"/>
      <c r="B95" s="5"/>
      <c r="C95" s="5"/>
      <c r="D95" s="5"/>
      <c r="E95" s="5"/>
      <c r="F95" s="5"/>
      <c r="G95" s="12"/>
      <c r="H95" s="5"/>
      <c r="I95" s="5"/>
    </row>
    <row r="96">
      <c r="A96" s="4"/>
      <c r="B96" s="5"/>
      <c r="C96" s="5"/>
      <c r="D96" s="5"/>
      <c r="E96" s="5"/>
      <c r="F96" s="5"/>
      <c r="G96" s="12"/>
      <c r="H96" s="5"/>
      <c r="I96" s="5"/>
    </row>
    <row r="97">
      <c r="A97" s="4"/>
      <c r="B97" s="5"/>
      <c r="C97" s="5"/>
      <c r="D97" s="5"/>
      <c r="E97" s="5"/>
      <c r="F97" s="5"/>
      <c r="G97" s="12"/>
      <c r="H97" s="5"/>
      <c r="I97" s="5"/>
    </row>
    <row r="98">
      <c r="A98" s="4"/>
      <c r="B98" s="5"/>
      <c r="C98" s="5"/>
      <c r="D98" s="5"/>
      <c r="E98" s="5"/>
      <c r="F98" s="5"/>
      <c r="G98" s="12"/>
      <c r="H98" s="5"/>
      <c r="I98" s="5"/>
    </row>
    <row r="99">
      <c r="A99" s="4"/>
      <c r="B99" s="5"/>
      <c r="C99" s="5"/>
      <c r="D99" s="5"/>
      <c r="E99" s="5"/>
      <c r="F99" s="5"/>
      <c r="G99" s="12"/>
      <c r="H99" s="5"/>
      <c r="I99" s="5"/>
    </row>
    <row r="100">
      <c r="A100" s="4"/>
      <c r="B100" s="5"/>
      <c r="C100" s="5"/>
      <c r="D100" s="5"/>
      <c r="E100" s="5"/>
      <c r="F100" s="5"/>
      <c r="G100" s="12"/>
      <c r="H100" s="5"/>
      <c r="I100" s="5"/>
    </row>
    <row r="101">
      <c r="A101" s="4"/>
      <c r="B101" s="5"/>
      <c r="C101" s="5"/>
      <c r="D101" s="5"/>
      <c r="E101" s="5"/>
      <c r="F101" s="5"/>
      <c r="G101" s="12"/>
      <c r="H101" s="5"/>
      <c r="I101" s="5"/>
    </row>
    <row r="102">
      <c r="A102" s="4"/>
      <c r="B102" s="5"/>
      <c r="C102" s="5"/>
      <c r="D102" s="5"/>
      <c r="E102" s="5"/>
      <c r="F102" s="5"/>
      <c r="G102" s="12"/>
      <c r="H102" s="5"/>
      <c r="I102" s="5"/>
    </row>
    <row r="103">
      <c r="A103" s="4"/>
      <c r="B103" s="5"/>
      <c r="C103" s="5"/>
      <c r="D103" s="5"/>
      <c r="E103" s="5"/>
      <c r="F103" s="5"/>
      <c r="G103" s="12"/>
      <c r="H103" s="5"/>
      <c r="I103" s="5"/>
    </row>
    <row r="104">
      <c r="A104" s="4"/>
      <c r="B104" s="5"/>
      <c r="C104" s="5"/>
      <c r="D104" s="5"/>
      <c r="E104" s="5"/>
      <c r="F104" s="5"/>
      <c r="G104" s="12"/>
      <c r="H104" s="5"/>
      <c r="I104" s="5"/>
    </row>
    <row r="105">
      <c r="A105" s="4"/>
      <c r="B105" s="5"/>
      <c r="C105" s="5"/>
      <c r="D105" s="5"/>
      <c r="E105" s="5"/>
      <c r="F105" s="5"/>
      <c r="G105" s="12"/>
      <c r="H105" s="5"/>
      <c r="I105" s="5"/>
    </row>
    <row r="106">
      <c r="A106" s="4"/>
      <c r="B106" s="5"/>
      <c r="C106" s="5"/>
      <c r="D106" s="5"/>
      <c r="E106" s="5"/>
      <c r="F106" s="5"/>
      <c r="G106" s="12"/>
      <c r="H106" s="5"/>
      <c r="I106" s="5"/>
    </row>
    <row r="107">
      <c r="A107" s="4"/>
      <c r="B107" s="5"/>
      <c r="C107" s="5"/>
      <c r="D107" s="5"/>
      <c r="E107" s="5"/>
      <c r="F107" s="5"/>
      <c r="G107" s="12"/>
      <c r="H107" s="5"/>
      <c r="I107" s="5"/>
    </row>
    <row r="108">
      <c r="A108" s="4"/>
      <c r="B108" s="5"/>
      <c r="C108" s="5"/>
      <c r="D108" s="5"/>
      <c r="E108" s="5"/>
      <c r="F108" s="5"/>
      <c r="G108" s="12"/>
      <c r="H108" s="5"/>
      <c r="I108" s="5"/>
    </row>
    <row r="109">
      <c r="A109" s="4"/>
      <c r="B109" s="5"/>
      <c r="C109" s="5"/>
      <c r="D109" s="5"/>
      <c r="E109" s="5"/>
      <c r="F109" s="5"/>
      <c r="G109" s="12"/>
      <c r="H109" s="5"/>
      <c r="I109" s="5"/>
    </row>
    <row r="110">
      <c r="A110" s="4"/>
      <c r="B110" s="5"/>
      <c r="C110" s="5"/>
      <c r="D110" s="5"/>
      <c r="E110" s="5"/>
      <c r="F110" s="5"/>
      <c r="G110" s="12"/>
      <c r="H110" s="5"/>
      <c r="I110" s="5"/>
    </row>
    <row r="111">
      <c r="A111" s="4"/>
      <c r="B111" s="5"/>
      <c r="C111" s="5"/>
      <c r="D111" s="5"/>
      <c r="E111" s="5"/>
      <c r="F111" s="5"/>
      <c r="G111" s="12"/>
      <c r="H111" s="5"/>
      <c r="I111" s="5"/>
    </row>
    <row r="112">
      <c r="A112" s="4"/>
      <c r="B112" s="5"/>
      <c r="C112" s="5"/>
      <c r="D112" s="5"/>
      <c r="E112" s="5"/>
      <c r="F112" s="5"/>
      <c r="G112" s="12"/>
      <c r="H112" s="5"/>
      <c r="I112" s="5"/>
    </row>
    <row r="113">
      <c r="A113" s="4"/>
      <c r="B113" s="5"/>
      <c r="C113" s="5"/>
      <c r="D113" s="5"/>
      <c r="E113" s="5"/>
      <c r="F113" s="5"/>
      <c r="G113" s="12"/>
      <c r="H113" s="5"/>
      <c r="I113" s="5"/>
    </row>
    <row r="114">
      <c r="A114" s="4"/>
      <c r="B114" s="5"/>
      <c r="C114" s="5"/>
      <c r="D114" s="5"/>
      <c r="E114" s="5"/>
      <c r="F114" s="5"/>
      <c r="G114" s="12"/>
      <c r="H114" s="5"/>
      <c r="I114" s="5"/>
    </row>
    <row r="115">
      <c r="A115" s="4"/>
      <c r="B115" s="5"/>
      <c r="C115" s="5"/>
      <c r="D115" s="5"/>
      <c r="E115" s="5"/>
      <c r="F115" s="5"/>
      <c r="G115" s="12"/>
      <c r="H115" s="5"/>
      <c r="I115" s="5"/>
    </row>
    <row r="116">
      <c r="A116" s="4"/>
      <c r="B116" s="5"/>
      <c r="C116" s="5"/>
      <c r="D116" s="5"/>
      <c r="E116" s="5"/>
      <c r="F116" s="5"/>
      <c r="G116" s="12"/>
      <c r="H116" s="5"/>
      <c r="I116" s="5"/>
    </row>
    <row r="117">
      <c r="A117" s="4"/>
      <c r="B117" s="5"/>
      <c r="C117" s="5"/>
      <c r="D117" s="5"/>
      <c r="E117" s="5"/>
      <c r="F117" s="5"/>
      <c r="G117" s="12"/>
      <c r="H117" s="5"/>
      <c r="I117" s="5"/>
    </row>
    <row r="118">
      <c r="A118" s="4"/>
      <c r="B118" s="5"/>
      <c r="C118" s="5"/>
      <c r="D118" s="5"/>
      <c r="E118" s="5"/>
      <c r="F118" s="5"/>
      <c r="G118" s="12"/>
      <c r="H118" s="5"/>
      <c r="I118" s="5"/>
    </row>
    <row r="119">
      <c r="A119" s="4"/>
      <c r="B119" s="5"/>
      <c r="C119" s="5"/>
      <c r="D119" s="5"/>
      <c r="E119" s="5"/>
      <c r="F119" s="5"/>
      <c r="G119" s="12"/>
      <c r="H119" s="5"/>
      <c r="I119" s="5"/>
    </row>
    <row r="120">
      <c r="A120" s="4"/>
      <c r="B120" s="5"/>
      <c r="C120" s="5"/>
      <c r="D120" s="5"/>
      <c r="E120" s="5"/>
      <c r="F120" s="5"/>
      <c r="G120" s="12"/>
      <c r="H120" s="5"/>
      <c r="I120" s="5"/>
    </row>
    <row r="121">
      <c r="A121" s="4"/>
      <c r="B121" s="5"/>
      <c r="C121" s="5"/>
      <c r="D121" s="5"/>
      <c r="E121" s="5"/>
      <c r="F121" s="5"/>
      <c r="G121" s="12"/>
      <c r="H121" s="5"/>
      <c r="I121" s="5"/>
    </row>
    <row r="122">
      <c r="A122" s="4"/>
      <c r="B122" s="5"/>
      <c r="C122" s="5"/>
      <c r="D122" s="5"/>
      <c r="E122" s="5"/>
      <c r="F122" s="5"/>
      <c r="G122" s="12"/>
      <c r="H122" s="5"/>
      <c r="I122" s="5"/>
    </row>
    <row r="123">
      <c r="A123" s="4"/>
      <c r="B123" s="5"/>
      <c r="C123" s="5"/>
      <c r="D123" s="5"/>
      <c r="E123" s="5"/>
      <c r="F123" s="5"/>
      <c r="G123" s="12"/>
      <c r="H123" s="5"/>
      <c r="I123" s="5"/>
    </row>
    <row r="124">
      <c r="A124" s="4"/>
      <c r="B124" s="5"/>
      <c r="C124" s="5"/>
      <c r="D124" s="5"/>
      <c r="E124" s="5"/>
      <c r="F124" s="5"/>
      <c r="G124" s="12"/>
      <c r="H124" s="5"/>
      <c r="I124" s="5"/>
    </row>
    <row r="125">
      <c r="A125" s="4"/>
      <c r="B125" s="5"/>
      <c r="C125" s="5"/>
      <c r="D125" s="5"/>
      <c r="E125" s="5"/>
      <c r="F125" s="5"/>
      <c r="G125" s="12"/>
      <c r="H125" s="5"/>
      <c r="I125" s="5"/>
    </row>
    <row r="126">
      <c r="A126" s="4"/>
      <c r="B126" s="5"/>
      <c r="C126" s="5"/>
      <c r="D126" s="5"/>
      <c r="E126" s="5"/>
      <c r="F126" s="5"/>
      <c r="G126" s="12"/>
      <c r="H126" s="5"/>
      <c r="I126" s="5"/>
    </row>
    <row r="127">
      <c r="A127" s="4"/>
      <c r="B127" s="5"/>
      <c r="C127" s="5"/>
      <c r="D127" s="5"/>
      <c r="E127" s="5"/>
      <c r="F127" s="5"/>
      <c r="G127" s="12"/>
      <c r="H127" s="5"/>
      <c r="I127" s="5"/>
    </row>
    <row r="128">
      <c r="A128" s="4"/>
      <c r="B128" s="5"/>
      <c r="C128" s="5"/>
      <c r="D128" s="5"/>
      <c r="E128" s="5"/>
      <c r="F128" s="5"/>
      <c r="G128" s="12"/>
      <c r="H128" s="5"/>
      <c r="I128" s="5"/>
    </row>
    <row r="129">
      <c r="A129" s="4"/>
      <c r="B129" s="5"/>
      <c r="C129" s="5"/>
      <c r="D129" s="5"/>
      <c r="E129" s="5"/>
      <c r="F129" s="5"/>
      <c r="G129" s="12"/>
      <c r="H129" s="5"/>
      <c r="I129" s="5"/>
    </row>
    <row r="130">
      <c r="A130" s="4"/>
      <c r="B130" s="5"/>
      <c r="C130" s="5"/>
      <c r="D130" s="5"/>
      <c r="E130" s="5"/>
      <c r="F130" s="5"/>
      <c r="G130" s="12"/>
      <c r="H130" s="5"/>
      <c r="I130" s="5"/>
    </row>
    <row r="131">
      <c r="A131" s="4"/>
      <c r="B131" s="5"/>
      <c r="C131" s="5"/>
      <c r="D131" s="5"/>
      <c r="E131" s="5"/>
      <c r="F131" s="5"/>
      <c r="G131" s="12"/>
      <c r="H131" s="5"/>
      <c r="I131" s="5"/>
    </row>
    <row r="132">
      <c r="A132" s="4"/>
      <c r="B132" s="5"/>
      <c r="C132" s="5"/>
      <c r="D132" s="5"/>
      <c r="E132" s="5"/>
      <c r="F132" s="5"/>
      <c r="G132" s="12"/>
      <c r="H132" s="5"/>
      <c r="I132" s="5"/>
    </row>
    <row r="133">
      <c r="A133" s="4"/>
      <c r="B133" s="5"/>
      <c r="C133" s="5"/>
      <c r="D133" s="5"/>
      <c r="E133" s="5"/>
      <c r="F133" s="5"/>
      <c r="G133" s="12"/>
      <c r="H133" s="5"/>
      <c r="I133" s="5"/>
    </row>
    <row r="134">
      <c r="A134" s="4"/>
      <c r="B134" s="5"/>
      <c r="C134" s="5"/>
      <c r="D134" s="5"/>
      <c r="E134" s="5"/>
      <c r="F134" s="5"/>
      <c r="G134" s="12"/>
      <c r="H134" s="5"/>
      <c r="I134" s="5"/>
    </row>
    <row r="135">
      <c r="A135" s="4"/>
      <c r="B135" s="5"/>
      <c r="C135" s="5"/>
      <c r="D135" s="5"/>
      <c r="E135" s="5"/>
      <c r="F135" s="5"/>
      <c r="G135" s="12"/>
      <c r="H135" s="5"/>
      <c r="I135" s="5"/>
    </row>
    <row r="136">
      <c r="A136" s="4"/>
      <c r="B136" s="5"/>
      <c r="C136" s="5"/>
      <c r="D136" s="5"/>
      <c r="E136" s="5"/>
      <c r="F136" s="5"/>
      <c r="G136" s="12"/>
      <c r="H136" s="5"/>
      <c r="I136" s="5"/>
    </row>
    <row r="137">
      <c r="A137" s="4"/>
      <c r="B137" s="5"/>
      <c r="C137" s="5"/>
      <c r="D137" s="5"/>
      <c r="E137" s="5"/>
      <c r="F137" s="5"/>
      <c r="G137" s="12"/>
      <c r="H137" s="5"/>
      <c r="I137" s="5"/>
    </row>
    <row r="138">
      <c r="A138" s="4"/>
      <c r="B138" s="5"/>
      <c r="C138" s="5"/>
      <c r="D138" s="5"/>
      <c r="E138" s="5"/>
      <c r="F138" s="5"/>
      <c r="G138" s="12"/>
      <c r="H138" s="5"/>
      <c r="I138" s="5"/>
    </row>
    <row r="139">
      <c r="A139" s="4"/>
      <c r="B139" s="5"/>
      <c r="C139" s="5"/>
      <c r="D139" s="5"/>
      <c r="E139" s="5"/>
      <c r="F139" s="5"/>
      <c r="G139" s="12"/>
      <c r="H139" s="5"/>
      <c r="I139" s="5"/>
    </row>
    <row r="140">
      <c r="A140" s="4"/>
      <c r="B140" s="5"/>
      <c r="C140" s="5"/>
      <c r="D140" s="5"/>
      <c r="E140" s="5"/>
      <c r="F140" s="5"/>
      <c r="G140" s="12"/>
      <c r="H140" s="5"/>
      <c r="I140" s="5"/>
    </row>
    <row r="141">
      <c r="A141" s="4"/>
      <c r="B141" s="5"/>
      <c r="C141" s="5"/>
      <c r="D141" s="5"/>
      <c r="E141" s="5"/>
      <c r="F141" s="5"/>
      <c r="G141" s="12"/>
      <c r="H141" s="5"/>
      <c r="I141" s="5"/>
    </row>
    <row r="142">
      <c r="A142" s="4"/>
      <c r="B142" s="5"/>
      <c r="C142" s="5"/>
      <c r="D142" s="5"/>
      <c r="E142" s="5"/>
      <c r="F142" s="5"/>
      <c r="G142" s="12"/>
      <c r="H142" s="5"/>
      <c r="I142" s="5"/>
    </row>
    <row r="143">
      <c r="A143" s="4"/>
      <c r="B143" s="5"/>
      <c r="C143" s="5"/>
      <c r="D143" s="5"/>
      <c r="E143" s="5"/>
      <c r="F143" s="5"/>
      <c r="G143" s="12"/>
      <c r="H143" s="5"/>
      <c r="I143" s="5"/>
    </row>
    <row r="144">
      <c r="A144" s="4"/>
      <c r="B144" s="5"/>
      <c r="C144" s="5"/>
      <c r="D144" s="5"/>
      <c r="E144" s="5"/>
      <c r="F144" s="5"/>
      <c r="G144" s="12"/>
      <c r="H144" s="5"/>
      <c r="I144" s="5"/>
    </row>
    <row r="145">
      <c r="A145" s="4"/>
      <c r="B145" s="5"/>
      <c r="C145" s="5"/>
      <c r="D145" s="5"/>
      <c r="E145" s="5"/>
      <c r="F145" s="5"/>
      <c r="G145" s="12"/>
      <c r="H145" s="5"/>
      <c r="I145" s="5"/>
    </row>
    <row r="146">
      <c r="A146" s="4"/>
      <c r="B146" s="5"/>
      <c r="C146" s="5"/>
      <c r="D146" s="5"/>
      <c r="E146" s="5"/>
      <c r="F146" s="5"/>
      <c r="G146" s="12"/>
      <c r="H146" s="5"/>
      <c r="I146" s="5"/>
    </row>
    <row r="147">
      <c r="A147" s="4"/>
      <c r="B147" s="5"/>
      <c r="C147" s="5"/>
      <c r="D147" s="5"/>
      <c r="E147" s="5"/>
      <c r="F147" s="5"/>
      <c r="G147" s="12"/>
      <c r="H147" s="5"/>
      <c r="I147" s="5"/>
    </row>
    <row r="148">
      <c r="A148" s="4"/>
      <c r="B148" s="5"/>
      <c r="C148" s="5"/>
      <c r="D148" s="5"/>
      <c r="E148" s="5"/>
      <c r="F148" s="5"/>
      <c r="G148" s="12"/>
      <c r="H148" s="5"/>
      <c r="I148" s="5"/>
    </row>
    <row r="149">
      <c r="A149" s="4"/>
      <c r="B149" s="5"/>
      <c r="C149" s="5"/>
      <c r="D149" s="5"/>
      <c r="E149" s="5"/>
      <c r="F149" s="5"/>
      <c r="G149" s="12"/>
      <c r="H149" s="5"/>
      <c r="I149" s="5"/>
    </row>
    <row r="150">
      <c r="A150" s="4"/>
      <c r="B150" s="5"/>
      <c r="C150" s="5"/>
      <c r="D150" s="5"/>
      <c r="E150" s="5"/>
      <c r="F150" s="5"/>
      <c r="G150" s="12"/>
      <c r="H150" s="5"/>
      <c r="I150" s="5"/>
    </row>
    <row r="151">
      <c r="A151" s="4"/>
      <c r="B151" s="5"/>
      <c r="C151" s="5"/>
      <c r="D151" s="5"/>
      <c r="E151" s="5"/>
      <c r="F151" s="5"/>
      <c r="G151" s="12"/>
      <c r="H151" s="5"/>
      <c r="I151" s="5"/>
    </row>
    <row r="152">
      <c r="A152" s="4"/>
      <c r="B152" s="5"/>
      <c r="C152" s="5"/>
      <c r="D152" s="5"/>
      <c r="E152" s="5"/>
      <c r="F152" s="5"/>
      <c r="G152" s="12"/>
      <c r="H152" s="5"/>
      <c r="I152" s="5"/>
    </row>
    <row r="153">
      <c r="A153" s="4"/>
      <c r="B153" s="5"/>
      <c r="C153" s="5"/>
      <c r="D153" s="5"/>
      <c r="E153" s="5"/>
      <c r="F153" s="5"/>
      <c r="G153" s="12"/>
      <c r="H153" s="5"/>
      <c r="I153" s="5"/>
    </row>
    <row r="154">
      <c r="A154" s="4"/>
      <c r="B154" s="5"/>
      <c r="C154" s="5"/>
      <c r="D154" s="5"/>
      <c r="E154" s="5"/>
      <c r="F154" s="5"/>
      <c r="G154" s="12"/>
      <c r="H154" s="5"/>
      <c r="I154" s="5"/>
    </row>
    <row r="155">
      <c r="A155" s="4"/>
      <c r="B155" s="5"/>
      <c r="C155" s="5"/>
      <c r="D155" s="5"/>
      <c r="E155" s="5"/>
      <c r="F155" s="5"/>
      <c r="G155" s="12"/>
      <c r="H155" s="5"/>
      <c r="I155" s="5"/>
    </row>
    <row r="156">
      <c r="A156" s="4"/>
      <c r="B156" s="5"/>
      <c r="C156" s="5"/>
      <c r="D156" s="5"/>
      <c r="E156" s="5"/>
      <c r="F156" s="5"/>
      <c r="G156" s="12"/>
      <c r="H156" s="5"/>
      <c r="I156" s="5"/>
    </row>
    <row r="157">
      <c r="A157" s="4"/>
      <c r="B157" s="5"/>
      <c r="C157" s="5"/>
      <c r="D157" s="5"/>
      <c r="E157" s="5"/>
      <c r="F157" s="5"/>
      <c r="G157" s="12"/>
      <c r="H157" s="5"/>
      <c r="I157" s="5"/>
    </row>
    <row r="158">
      <c r="A158" s="4"/>
      <c r="B158" s="5"/>
      <c r="C158" s="5"/>
      <c r="D158" s="5"/>
      <c r="E158" s="5"/>
      <c r="F158" s="5"/>
      <c r="G158" s="12"/>
      <c r="H158" s="5"/>
      <c r="I158" s="5"/>
    </row>
    <row r="159">
      <c r="A159" s="4"/>
      <c r="B159" s="5"/>
      <c r="C159" s="5"/>
      <c r="D159" s="5"/>
      <c r="E159" s="5"/>
      <c r="F159" s="5"/>
      <c r="G159" s="12"/>
      <c r="H159" s="5"/>
      <c r="I159" s="5"/>
    </row>
    <row r="160">
      <c r="A160" s="4"/>
      <c r="B160" s="5"/>
      <c r="C160" s="5"/>
      <c r="D160" s="5"/>
      <c r="E160" s="5"/>
      <c r="F160" s="5"/>
      <c r="G160" s="12"/>
      <c r="H160" s="5"/>
      <c r="I160" s="5"/>
    </row>
    <row r="161">
      <c r="A161" s="4"/>
      <c r="B161" s="5"/>
      <c r="C161" s="5"/>
      <c r="D161" s="5"/>
      <c r="E161" s="5"/>
      <c r="F161" s="5"/>
      <c r="G161" s="12"/>
      <c r="H161" s="5"/>
      <c r="I161" s="5"/>
    </row>
    <row r="162">
      <c r="A162" s="4"/>
      <c r="B162" s="5"/>
      <c r="C162" s="5"/>
      <c r="D162" s="5"/>
      <c r="E162" s="5"/>
      <c r="F162" s="5"/>
      <c r="G162" s="12"/>
      <c r="H162" s="5"/>
      <c r="I162" s="5"/>
    </row>
    <row r="163">
      <c r="A163" s="4"/>
      <c r="B163" s="5"/>
      <c r="C163" s="5"/>
      <c r="D163" s="5"/>
      <c r="E163" s="5"/>
      <c r="F163" s="5"/>
      <c r="G163" s="12"/>
      <c r="H163" s="5"/>
      <c r="I163" s="5"/>
    </row>
    <row r="164">
      <c r="A164" s="4"/>
      <c r="B164" s="5"/>
      <c r="C164" s="5"/>
      <c r="D164" s="5"/>
      <c r="E164" s="5"/>
      <c r="F164" s="5"/>
      <c r="G164" s="12"/>
      <c r="H164" s="5"/>
      <c r="I164" s="5"/>
    </row>
    <row r="165">
      <c r="A165" s="4"/>
      <c r="B165" s="5"/>
      <c r="C165" s="5"/>
      <c r="D165" s="5"/>
      <c r="E165" s="5"/>
      <c r="F165" s="5"/>
      <c r="G165" s="12"/>
      <c r="H165" s="5"/>
      <c r="I165" s="5"/>
    </row>
    <row r="166">
      <c r="A166" s="4"/>
      <c r="B166" s="5"/>
      <c r="C166" s="5"/>
      <c r="D166" s="5"/>
      <c r="E166" s="5"/>
      <c r="F166" s="5"/>
      <c r="G166" s="12"/>
      <c r="H166" s="5"/>
      <c r="I166" s="5"/>
    </row>
    <row r="167">
      <c r="A167" s="4"/>
      <c r="B167" s="5"/>
      <c r="C167" s="5"/>
      <c r="D167" s="5"/>
      <c r="E167" s="5"/>
      <c r="F167" s="5"/>
      <c r="G167" s="12"/>
      <c r="H167" s="5"/>
      <c r="I167" s="5"/>
    </row>
    <row r="168">
      <c r="A168" s="4"/>
      <c r="B168" s="5"/>
      <c r="C168" s="5"/>
      <c r="D168" s="5"/>
      <c r="E168" s="5"/>
      <c r="F168" s="5"/>
      <c r="G168" s="12"/>
      <c r="H168" s="5"/>
      <c r="I168" s="5"/>
    </row>
    <row r="169">
      <c r="A169" s="4"/>
      <c r="B169" s="5"/>
      <c r="C169" s="5"/>
      <c r="D169" s="5"/>
      <c r="E169" s="5"/>
      <c r="F169" s="5"/>
      <c r="G169" s="12"/>
      <c r="H169" s="5"/>
      <c r="I169" s="5"/>
    </row>
    <row r="170">
      <c r="A170" s="4"/>
      <c r="B170" s="5"/>
      <c r="C170" s="5"/>
      <c r="D170" s="5"/>
      <c r="E170" s="5"/>
      <c r="F170" s="5"/>
      <c r="G170" s="12"/>
      <c r="H170" s="5"/>
      <c r="I170" s="5"/>
    </row>
    <row r="171">
      <c r="A171" s="4"/>
      <c r="B171" s="5"/>
      <c r="C171" s="5"/>
      <c r="D171" s="5"/>
      <c r="E171" s="5"/>
      <c r="F171" s="5"/>
      <c r="G171" s="12"/>
      <c r="H171" s="5"/>
      <c r="I171" s="5"/>
    </row>
    <row r="172">
      <c r="A172" s="4"/>
      <c r="B172" s="5"/>
      <c r="C172" s="5"/>
      <c r="D172" s="5"/>
      <c r="E172" s="5"/>
      <c r="F172" s="5"/>
      <c r="G172" s="12"/>
      <c r="H172" s="5"/>
      <c r="I172" s="5"/>
    </row>
    <row r="173">
      <c r="A173" s="4"/>
      <c r="B173" s="5"/>
      <c r="C173" s="5"/>
      <c r="D173" s="5"/>
      <c r="E173" s="5"/>
      <c r="F173" s="5"/>
      <c r="G173" s="12"/>
      <c r="H173" s="5"/>
      <c r="I173" s="5"/>
    </row>
    <row r="174">
      <c r="A174" s="4"/>
      <c r="B174" s="5"/>
      <c r="C174" s="5"/>
      <c r="D174" s="5"/>
      <c r="E174" s="5"/>
      <c r="F174" s="5"/>
      <c r="G174" s="12"/>
      <c r="H174" s="5"/>
      <c r="I174" s="5"/>
    </row>
    <row r="175">
      <c r="A175" s="4"/>
      <c r="B175" s="5"/>
      <c r="C175" s="5"/>
      <c r="D175" s="5"/>
      <c r="E175" s="5"/>
      <c r="F175" s="5"/>
      <c r="G175" s="12"/>
      <c r="H175" s="5"/>
      <c r="I175" s="5"/>
    </row>
    <row r="176">
      <c r="A176" s="4"/>
      <c r="B176" s="5"/>
      <c r="C176" s="5"/>
      <c r="D176" s="5"/>
      <c r="E176" s="5"/>
      <c r="F176" s="5"/>
      <c r="G176" s="12"/>
      <c r="H176" s="5"/>
      <c r="I176" s="5"/>
    </row>
    <row r="177">
      <c r="A177" s="4"/>
      <c r="B177" s="5"/>
      <c r="C177" s="5"/>
      <c r="D177" s="5"/>
      <c r="E177" s="5"/>
      <c r="F177" s="5"/>
      <c r="G177" s="12"/>
      <c r="H177" s="5"/>
      <c r="I177" s="5"/>
    </row>
    <row r="178">
      <c r="A178" s="4"/>
      <c r="B178" s="5"/>
      <c r="C178" s="5"/>
      <c r="D178" s="5"/>
      <c r="E178" s="5"/>
      <c r="F178" s="5"/>
      <c r="G178" s="12"/>
      <c r="H178" s="5"/>
      <c r="I178" s="5"/>
    </row>
    <row r="179">
      <c r="A179" s="4"/>
      <c r="B179" s="5"/>
      <c r="C179" s="5"/>
      <c r="D179" s="5"/>
      <c r="E179" s="5"/>
      <c r="F179" s="5"/>
      <c r="G179" s="12"/>
      <c r="H179" s="5"/>
      <c r="I179" s="5"/>
    </row>
    <row r="180">
      <c r="A180" s="4"/>
      <c r="B180" s="5"/>
      <c r="C180" s="5"/>
      <c r="D180" s="5"/>
      <c r="E180" s="5"/>
      <c r="F180" s="5"/>
      <c r="G180" s="12"/>
      <c r="H180" s="5"/>
      <c r="I180" s="5"/>
    </row>
    <row r="181">
      <c r="A181" s="4"/>
      <c r="B181" s="5"/>
      <c r="C181" s="5"/>
      <c r="D181" s="5"/>
      <c r="E181" s="5"/>
      <c r="F181" s="5"/>
      <c r="G181" s="12"/>
      <c r="H181" s="5"/>
      <c r="I181" s="5"/>
    </row>
    <row r="182">
      <c r="A182" s="4"/>
      <c r="B182" s="5"/>
      <c r="C182" s="5"/>
      <c r="D182" s="5"/>
      <c r="E182" s="5"/>
      <c r="F182" s="5"/>
      <c r="G182" s="12"/>
      <c r="H182" s="5"/>
      <c r="I182" s="5"/>
    </row>
    <row r="183">
      <c r="A183" s="4"/>
      <c r="B183" s="5"/>
      <c r="C183" s="5"/>
      <c r="D183" s="5"/>
      <c r="E183" s="5"/>
      <c r="F183" s="5"/>
      <c r="G183" s="12"/>
      <c r="H183" s="5"/>
      <c r="I183" s="5"/>
    </row>
    <row r="184">
      <c r="A184" s="4"/>
      <c r="B184" s="5"/>
      <c r="C184" s="5"/>
      <c r="D184" s="5"/>
      <c r="E184" s="5"/>
      <c r="F184" s="5"/>
      <c r="G184" s="12"/>
      <c r="H184" s="5"/>
      <c r="I184" s="5"/>
    </row>
    <row r="185">
      <c r="A185" s="4"/>
      <c r="B185" s="5"/>
      <c r="C185" s="5"/>
      <c r="D185" s="5"/>
      <c r="E185" s="5"/>
      <c r="F185" s="5"/>
      <c r="G185" s="12"/>
      <c r="H185" s="5"/>
      <c r="I185" s="5"/>
    </row>
    <row r="186">
      <c r="A186" s="4"/>
      <c r="B186" s="5"/>
      <c r="C186" s="5"/>
      <c r="D186" s="5"/>
      <c r="E186" s="5"/>
      <c r="F186" s="5"/>
      <c r="G186" s="12"/>
      <c r="H186" s="5"/>
      <c r="I186" s="5"/>
    </row>
    <row r="187">
      <c r="A187" s="4"/>
      <c r="B187" s="5"/>
      <c r="C187" s="5"/>
      <c r="D187" s="5"/>
      <c r="E187" s="5"/>
      <c r="F187" s="5"/>
      <c r="G187" s="12"/>
      <c r="H187" s="5"/>
      <c r="I187" s="5"/>
    </row>
    <row r="188">
      <c r="A188" s="4"/>
      <c r="B188" s="5"/>
      <c r="C188" s="5"/>
      <c r="D188" s="5"/>
      <c r="E188" s="5"/>
      <c r="F188" s="5"/>
      <c r="G188" s="12"/>
      <c r="H188" s="5"/>
      <c r="I188" s="5"/>
    </row>
    <row r="189">
      <c r="A189" s="4"/>
      <c r="B189" s="5"/>
      <c r="C189" s="5"/>
      <c r="D189" s="5"/>
      <c r="E189" s="5"/>
      <c r="F189" s="5"/>
      <c r="G189" s="12"/>
      <c r="H189" s="5"/>
      <c r="I189" s="5"/>
    </row>
    <row r="190">
      <c r="A190" s="4"/>
      <c r="B190" s="5"/>
      <c r="C190" s="5"/>
      <c r="D190" s="5"/>
      <c r="E190" s="5"/>
      <c r="F190" s="5"/>
      <c r="G190" s="12"/>
      <c r="H190" s="5"/>
      <c r="I190" s="5"/>
    </row>
    <row r="191">
      <c r="A191" s="4"/>
      <c r="B191" s="5"/>
      <c r="C191" s="5"/>
      <c r="D191" s="5"/>
      <c r="E191" s="5"/>
      <c r="F191" s="5"/>
      <c r="G191" s="12"/>
      <c r="H191" s="5"/>
      <c r="I191" s="5"/>
    </row>
    <row r="192">
      <c r="A192" s="4"/>
      <c r="B192" s="5"/>
      <c r="C192" s="5"/>
      <c r="D192" s="5"/>
      <c r="E192" s="5"/>
      <c r="F192" s="5"/>
      <c r="G192" s="12"/>
      <c r="H192" s="5"/>
      <c r="I192" s="5"/>
    </row>
    <row r="193">
      <c r="A193" s="4"/>
      <c r="B193" s="5"/>
      <c r="C193" s="5"/>
      <c r="D193" s="5"/>
      <c r="E193" s="5"/>
      <c r="F193" s="5"/>
      <c r="G193" s="12"/>
      <c r="H193" s="5"/>
      <c r="I193" s="5"/>
    </row>
    <row r="194">
      <c r="A194" s="4"/>
      <c r="B194" s="5"/>
      <c r="C194" s="5"/>
      <c r="D194" s="5"/>
      <c r="E194" s="5"/>
      <c r="F194" s="5"/>
      <c r="G194" s="12"/>
      <c r="H194" s="5"/>
      <c r="I194" s="5"/>
    </row>
    <row r="195">
      <c r="A195" s="4"/>
      <c r="B195" s="5"/>
      <c r="C195" s="5"/>
      <c r="D195" s="5"/>
      <c r="E195" s="5"/>
      <c r="F195" s="5"/>
      <c r="G195" s="12"/>
      <c r="H195" s="5"/>
      <c r="I195" s="5"/>
    </row>
    <row r="196">
      <c r="A196" s="4"/>
      <c r="B196" s="5"/>
      <c r="C196" s="5"/>
      <c r="D196" s="5"/>
      <c r="E196" s="5"/>
      <c r="F196" s="5"/>
      <c r="G196" s="12"/>
      <c r="H196" s="5"/>
      <c r="I196" s="5"/>
    </row>
    <row r="197">
      <c r="A197" s="4"/>
      <c r="B197" s="5"/>
      <c r="C197" s="5"/>
      <c r="D197" s="5"/>
      <c r="E197" s="5"/>
      <c r="F197" s="5"/>
      <c r="G197" s="12"/>
      <c r="H197" s="5"/>
      <c r="I197" s="5"/>
    </row>
    <row r="198">
      <c r="A198" s="4"/>
      <c r="B198" s="5"/>
      <c r="C198" s="5"/>
      <c r="D198" s="5"/>
      <c r="E198" s="5"/>
      <c r="F198" s="5"/>
      <c r="G198" s="12"/>
      <c r="H198" s="5"/>
      <c r="I198" s="5"/>
    </row>
    <row r="199">
      <c r="A199" s="4"/>
      <c r="B199" s="5"/>
      <c r="C199" s="5"/>
      <c r="D199" s="5"/>
      <c r="E199" s="5"/>
      <c r="F199" s="5"/>
      <c r="G199" s="12"/>
      <c r="H199" s="5"/>
      <c r="I199" s="5"/>
    </row>
    <row r="200">
      <c r="A200" s="4"/>
      <c r="B200" s="5"/>
      <c r="C200" s="5"/>
      <c r="D200" s="5"/>
      <c r="E200" s="5"/>
      <c r="F200" s="5"/>
      <c r="G200" s="12"/>
      <c r="H200" s="5"/>
      <c r="I200" s="5"/>
    </row>
    <row r="201">
      <c r="A201" s="4"/>
      <c r="B201" s="5"/>
      <c r="C201" s="5"/>
      <c r="D201" s="5"/>
      <c r="E201" s="5"/>
      <c r="F201" s="5"/>
      <c r="G201" s="12"/>
      <c r="H201" s="5"/>
      <c r="I201" s="5"/>
    </row>
    <row r="202">
      <c r="A202" s="4"/>
      <c r="B202" s="5"/>
      <c r="C202" s="5"/>
      <c r="D202" s="5"/>
      <c r="E202" s="5"/>
      <c r="F202" s="5"/>
      <c r="G202" s="12"/>
      <c r="H202" s="5"/>
      <c r="I202" s="5"/>
    </row>
    <row r="203">
      <c r="A203" s="4"/>
      <c r="B203" s="5"/>
      <c r="C203" s="5"/>
      <c r="D203" s="5"/>
      <c r="E203" s="5"/>
      <c r="F203" s="5"/>
      <c r="G203" s="12"/>
      <c r="H203" s="5"/>
      <c r="I203" s="5"/>
    </row>
    <row r="204">
      <c r="A204" s="4"/>
      <c r="B204" s="5"/>
      <c r="C204" s="5"/>
      <c r="D204" s="5"/>
      <c r="E204" s="5"/>
      <c r="F204" s="5"/>
      <c r="G204" s="12"/>
      <c r="H204" s="5"/>
      <c r="I204" s="5"/>
    </row>
    <row r="205">
      <c r="A205" s="4"/>
      <c r="B205" s="5"/>
      <c r="C205" s="5"/>
      <c r="D205" s="5"/>
      <c r="E205" s="5"/>
      <c r="F205" s="5"/>
      <c r="G205" s="12"/>
      <c r="H205" s="5"/>
      <c r="I205" s="5"/>
    </row>
    <row r="206">
      <c r="A206" s="4"/>
      <c r="B206" s="5"/>
      <c r="C206" s="5"/>
      <c r="D206" s="5"/>
      <c r="E206" s="5"/>
      <c r="F206" s="5"/>
      <c r="G206" s="12"/>
      <c r="H206" s="5"/>
      <c r="I206" s="5"/>
    </row>
    <row r="207">
      <c r="A207" s="4"/>
      <c r="B207" s="5"/>
      <c r="C207" s="5"/>
      <c r="D207" s="5"/>
      <c r="E207" s="5"/>
      <c r="F207" s="5"/>
      <c r="G207" s="12"/>
      <c r="H207" s="5"/>
      <c r="I207" s="5"/>
    </row>
    <row r="208">
      <c r="A208" s="4"/>
      <c r="B208" s="5"/>
      <c r="C208" s="5"/>
      <c r="D208" s="5"/>
      <c r="E208" s="5"/>
      <c r="F208" s="5"/>
      <c r="G208" s="6"/>
      <c r="H208" s="5"/>
      <c r="I208" s="5"/>
    </row>
    <row r="209">
      <c r="A209" s="4"/>
      <c r="B209" s="5"/>
      <c r="C209" s="5"/>
      <c r="D209" s="5"/>
      <c r="E209" s="5"/>
      <c r="F209" s="5"/>
      <c r="G209" s="6"/>
      <c r="H209" s="5"/>
      <c r="I209" s="5"/>
    </row>
    <row r="210">
      <c r="A210" s="4"/>
      <c r="B210" s="5"/>
      <c r="C210" s="5"/>
      <c r="D210" s="5"/>
      <c r="E210" s="5"/>
      <c r="F210" s="5"/>
      <c r="G210" s="6"/>
      <c r="H210" s="5"/>
      <c r="I210" s="5"/>
    </row>
    <row r="211">
      <c r="A211" s="4"/>
      <c r="B211" s="5"/>
      <c r="C211" s="5"/>
      <c r="D211" s="5"/>
      <c r="E211" s="5"/>
      <c r="F211" s="5"/>
      <c r="G211" s="6"/>
      <c r="H211" s="5"/>
      <c r="I211" s="5"/>
    </row>
    <row r="212">
      <c r="A212" s="4"/>
      <c r="B212" s="5"/>
      <c r="C212" s="5"/>
      <c r="D212" s="5"/>
      <c r="E212" s="5"/>
      <c r="F212" s="5"/>
      <c r="G212" s="6"/>
      <c r="H212" s="5"/>
      <c r="I212" s="5"/>
    </row>
    <row r="213">
      <c r="A213" s="4"/>
      <c r="B213" s="5"/>
      <c r="C213" s="5"/>
      <c r="D213" s="5"/>
      <c r="E213" s="5"/>
      <c r="F213" s="5"/>
      <c r="G213" s="6"/>
      <c r="H213" s="5"/>
      <c r="I213" s="5"/>
    </row>
    <row r="214">
      <c r="A214" s="4"/>
      <c r="B214" s="5"/>
      <c r="C214" s="5"/>
      <c r="D214" s="5"/>
      <c r="E214" s="5"/>
      <c r="F214" s="5"/>
      <c r="G214" s="6"/>
      <c r="H214" s="5"/>
      <c r="I214" s="5"/>
    </row>
    <row r="215">
      <c r="A215" s="4"/>
      <c r="B215" s="5"/>
      <c r="C215" s="5"/>
      <c r="D215" s="5"/>
      <c r="E215" s="5"/>
      <c r="F215" s="5"/>
      <c r="G215" s="6"/>
      <c r="H215" s="5"/>
      <c r="I215" s="5"/>
    </row>
    <row r="216">
      <c r="A216" s="4"/>
      <c r="B216" s="5"/>
      <c r="C216" s="5"/>
      <c r="D216" s="5"/>
      <c r="E216" s="5"/>
      <c r="F216" s="5"/>
      <c r="G216" s="6"/>
      <c r="H216" s="5"/>
      <c r="I216" s="5"/>
    </row>
    <row r="217">
      <c r="A217" s="4"/>
      <c r="B217" s="5"/>
      <c r="C217" s="5"/>
      <c r="D217" s="5"/>
      <c r="E217" s="5"/>
      <c r="F217" s="5"/>
      <c r="G217" s="6"/>
      <c r="H217" s="5"/>
      <c r="I217" s="5"/>
    </row>
    <row r="218">
      <c r="A218" s="4"/>
      <c r="B218" s="5"/>
      <c r="C218" s="5"/>
      <c r="D218" s="5"/>
      <c r="E218" s="5"/>
      <c r="F218" s="5"/>
      <c r="G218" s="6"/>
      <c r="H218" s="5"/>
      <c r="I218" s="5"/>
    </row>
    <row r="219">
      <c r="A219" s="4"/>
      <c r="B219" s="5"/>
      <c r="C219" s="5"/>
      <c r="D219" s="5"/>
      <c r="E219" s="5"/>
      <c r="F219" s="5"/>
      <c r="G219" s="6"/>
      <c r="H219" s="5"/>
      <c r="I219" s="5"/>
    </row>
    <row r="220">
      <c r="A220" s="4"/>
      <c r="B220" s="5"/>
      <c r="C220" s="5"/>
      <c r="D220" s="5"/>
      <c r="E220" s="5"/>
      <c r="F220" s="5"/>
      <c r="G220" s="6"/>
      <c r="H220" s="5"/>
      <c r="I220" s="5"/>
    </row>
    <row r="221">
      <c r="A221" s="4"/>
      <c r="B221" s="5"/>
      <c r="C221" s="5"/>
      <c r="D221" s="5"/>
      <c r="E221" s="5"/>
      <c r="F221" s="5"/>
      <c r="G221" s="6"/>
      <c r="H221" s="5"/>
      <c r="I221" s="5"/>
    </row>
    <row r="222">
      <c r="A222" s="4"/>
      <c r="B222" s="5"/>
      <c r="C222" s="5"/>
      <c r="D222" s="5"/>
      <c r="E222" s="5"/>
      <c r="F222" s="5"/>
      <c r="G222" s="6"/>
      <c r="H222" s="5"/>
      <c r="I222" s="5"/>
    </row>
    <row r="223">
      <c r="A223" s="4"/>
      <c r="B223" s="5"/>
      <c r="C223" s="5"/>
      <c r="D223" s="5"/>
      <c r="E223" s="5"/>
      <c r="F223" s="5"/>
      <c r="G223" s="6"/>
      <c r="H223" s="5"/>
      <c r="I223" s="5"/>
    </row>
    <row r="224">
      <c r="A224" s="4"/>
      <c r="B224" s="5"/>
      <c r="C224" s="5"/>
      <c r="D224" s="5"/>
      <c r="E224" s="5"/>
      <c r="F224" s="5"/>
      <c r="G224" s="6"/>
      <c r="H224" s="5"/>
      <c r="I224" s="5"/>
    </row>
    <row r="225">
      <c r="A225" s="4"/>
      <c r="B225" s="5"/>
      <c r="C225" s="5"/>
      <c r="D225" s="5"/>
      <c r="E225" s="5"/>
      <c r="F225" s="5"/>
      <c r="G225" s="6"/>
      <c r="H225" s="5"/>
      <c r="I225" s="5"/>
    </row>
    <row r="226">
      <c r="A226" s="4"/>
      <c r="B226" s="5"/>
      <c r="C226" s="5"/>
      <c r="D226" s="5"/>
      <c r="E226" s="5"/>
      <c r="F226" s="5"/>
      <c r="G226" s="6"/>
      <c r="H226" s="5"/>
      <c r="I226" s="5"/>
    </row>
    <row r="227">
      <c r="A227" s="4"/>
      <c r="B227" s="5"/>
      <c r="C227" s="5"/>
      <c r="D227" s="5"/>
      <c r="E227" s="5"/>
      <c r="F227" s="5"/>
      <c r="G227" s="6"/>
      <c r="H227" s="5"/>
      <c r="I227" s="5"/>
    </row>
    <row r="228">
      <c r="A228" s="4"/>
      <c r="B228" s="5"/>
      <c r="C228" s="5"/>
      <c r="D228" s="5"/>
      <c r="E228" s="5"/>
      <c r="F228" s="5"/>
      <c r="G228" s="6"/>
      <c r="H228" s="5"/>
      <c r="I228" s="5"/>
    </row>
    <row r="229">
      <c r="A229" s="4"/>
      <c r="B229" s="5"/>
      <c r="C229" s="5"/>
      <c r="D229" s="5"/>
      <c r="E229" s="5"/>
      <c r="F229" s="5"/>
      <c r="G229" s="6"/>
      <c r="H229" s="5"/>
      <c r="I229" s="5"/>
    </row>
    <row r="230">
      <c r="A230" s="4"/>
      <c r="B230" s="5"/>
      <c r="C230" s="5"/>
      <c r="D230" s="5"/>
      <c r="E230" s="5"/>
      <c r="F230" s="5"/>
      <c r="G230" s="6"/>
      <c r="H230" s="5"/>
      <c r="I230" s="5"/>
    </row>
    <row r="231">
      <c r="A231" s="4"/>
      <c r="B231" s="5"/>
      <c r="C231" s="5"/>
      <c r="D231" s="5"/>
      <c r="E231" s="5"/>
      <c r="F231" s="5"/>
      <c r="G231" s="6"/>
      <c r="H231" s="5"/>
      <c r="I231" s="5"/>
    </row>
    <row r="232">
      <c r="A232" s="4"/>
      <c r="B232" s="5"/>
      <c r="C232" s="5"/>
      <c r="D232" s="5"/>
      <c r="E232" s="5"/>
      <c r="F232" s="5"/>
      <c r="G232" s="6"/>
      <c r="H232" s="5"/>
      <c r="I232" s="5"/>
    </row>
    <row r="233">
      <c r="A233" s="4"/>
      <c r="B233" s="5"/>
      <c r="C233" s="5"/>
      <c r="D233" s="5"/>
      <c r="E233" s="5"/>
      <c r="F233" s="5"/>
      <c r="G233" s="6"/>
      <c r="H233" s="5"/>
      <c r="I233" s="5"/>
    </row>
    <row r="234">
      <c r="A234" s="4"/>
      <c r="B234" s="5"/>
      <c r="C234" s="5"/>
      <c r="D234" s="5"/>
      <c r="E234" s="5"/>
      <c r="F234" s="5"/>
      <c r="G234" s="6"/>
      <c r="H234" s="5"/>
      <c r="I234" s="5"/>
    </row>
    <row r="235">
      <c r="A235" s="4"/>
      <c r="B235" s="5"/>
      <c r="C235" s="5"/>
      <c r="D235" s="5"/>
      <c r="E235" s="5"/>
      <c r="F235" s="5"/>
      <c r="G235" s="6"/>
      <c r="H235" s="5"/>
      <c r="I235" s="5"/>
    </row>
    <row r="236">
      <c r="A236" s="4"/>
      <c r="B236" s="5"/>
      <c r="C236" s="5"/>
      <c r="D236" s="5"/>
      <c r="E236" s="5"/>
      <c r="F236" s="5"/>
      <c r="G236" s="6"/>
      <c r="H236" s="5"/>
      <c r="I236" s="5"/>
    </row>
    <row r="237">
      <c r="A237" s="4"/>
      <c r="B237" s="5"/>
      <c r="C237" s="5"/>
      <c r="D237" s="5"/>
      <c r="E237" s="5"/>
      <c r="F237" s="5"/>
      <c r="G237" s="6"/>
      <c r="H237" s="5"/>
      <c r="I237" s="5"/>
    </row>
    <row r="238">
      <c r="A238" s="4"/>
      <c r="B238" s="5"/>
      <c r="C238" s="5"/>
      <c r="D238" s="5"/>
      <c r="E238" s="5"/>
      <c r="F238" s="5"/>
      <c r="G238" s="6"/>
      <c r="H238" s="5"/>
      <c r="I238" s="5"/>
    </row>
    <row r="239">
      <c r="A239" s="4"/>
      <c r="B239" s="5"/>
      <c r="C239" s="5"/>
      <c r="D239" s="5"/>
      <c r="E239" s="5"/>
      <c r="F239" s="5"/>
      <c r="G239" s="6"/>
      <c r="H239" s="5"/>
      <c r="I239" s="5"/>
    </row>
    <row r="240">
      <c r="A240" s="4"/>
      <c r="B240" s="5"/>
      <c r="C240" s="5"/>
      <c r="D240" s="5"/>
      <c r="E240" s="5"/>
      <c r="F240" s="5"/>
      <c r="G240" s="6"/>
      <c r="H240" s="5"/>
      <c r="I240" s="34"/>
    </row>
    <row r="241">
      <c r="A241" s="4"/>
      <c r="B241" s="5"/>
      <c r="C241" s="5"/>
      <c r="D241" s="5"/>
      <c r="E241" s="5"/>
      <c r="F241" s="5"/>
      <c r="G241" s="6"/>
      <c r="H241" s="5"/>
      <c r="I241" s="5"/>
    </row>
    <row r="242">
      <c r="A242" s="4"/>
      <c r="B242" s="5"/>
      <c r="C242" s="5"/>
      <c r="D242" s="5"/>
      <c r="E242" s="5"/>
      <c r="F242" s="5"/>
      <c r="G242" s="6"/>
      <c r="H242" s="5"/>
      <c r="I242" s="5"/>
    </row>
    <row r="243">
      <c r="A243" s="4"/>
      <c r="B243" s="5"/>
      <c r="C243" s="5"/>
      <c r="D243" s="5"/>
      <c r="E243" s="5"/>
      <c r="F243" s="5"/>
      <c r="G243" s="6"/>
      <c r="H243" s="5"/>
      <c r="I243" s="5"/>
    </row>
    <row r="244">
      <c r="A244" s="4"/>
      <c r="B244" s="5"/>
      <c r="C244" s="5"/>
      <c r="D244" s="5"/>
      <c r="E244" s="5"/>
      <c r="F244" s="5"/>
      <c r="G244" s="6"/>
      <c r="H244" s="5"/>
      <c r="I244" s="5"/>
    </row>
    <row r="245">
      <c r="A245" s="4"/>
      <c r="B245" s="5"/>
      <c r="C245" s="5"/>
      <c r="D245" s="5"/>
      <c r="E245" s="5"/>
      <c r="F245" s="5"/>
      <c r="G245" s="6"/>
      <c r="H245" s="5"/>
      <c r="I245" s="5"/>
    </row>
    <row r="246">
      <c r="A246" s="4"/>
      <c r="B246" s="5"/>
      <c r="C246" s="5"/>
      <c r="D246" s="5"/>
      <c r="E246" s="5"/>
      <c r="F246" s="5"/>
      <c r="G246" s="6"/>
      <c r="H246" s="5"/>
      <c r="I246" s="5"/>
    </row>
    <row r="247">
      <c r="A247" s="4"/>
      <c r="B247" s="5"/>
      <c r="C247" s="5"/>
      <c r="D247" s="5"/>
      <c r="E247" s="5"/>
      <c r="F247" s="5"/>
      <c r="G247" s="6"/>
      <c r="H247" s="5"/>
      <c r="I247" s="5"/>
    </row>
    <row r="248">
      <c r="A248" s="4"/>
      <c r="B248" s="5"/>
      <c r="C248" s="5"/>
      <c r="D248" s="5"/>
      <c r="E248" s="5"/>
      <c r="F248" s="5"/>
      <c r="G248" s="6"/>
      <c r="H248" s="5"/>
      <c r="I248" s="5"/>
    </row>
    <row r="249">
      <c r="A249" s="4"/>
      <c r="B249" s="5"/>
      <c r="C249" s="5"/>
      <c r="D249" s="5"/>
      <c r="E249" s="5"/>
      <c r="F249" s="5"/>
      <c r="G249" s="6"/>
      <c r="H249" s="5"/>
      <c r="I249" s="5"/>
    </row>
    <row r="250">
      <c r="A250" s="4"/>
      <c r="B250" s="5"/>
      <c r="C250" s="5"/>
      <c r="D250" s="5"/>
      <c r="E250" s="5"/>
      <c r="F250" s="5"/>
      <c r="G250" s="6"/>
      <c r="H250" s="5"/>
      <c r="I250" s="5"/>
    </row>
    <row r="251">
      <c r="A251" s="4"/>
      <c r="B251" s="5"/>
      <c r="C251" s="5"/>
      <c r="D251" s="5"/>
      <c r="E251" s="5"/>
      <c r="F251" s="5"/>
      <c r="G251" s="6"/>
      <c r="H251" s="5"/>
      <c r="I251" s="5"/>
    </row>
    <row r="252">
      <c r="A252" s="4"/>
      <c r="B252" s="5"/>
      <c r="C252" s="5"/>
      <c r="D252" s="5"/>
      <c r="E252" s="5"/>
      <c r="F252" s="5"/>
      <c r="G252" s="6"/>
      <c r="H252" s="5"/>
      <c r="I252" s="5"/>
    </row>
    <row r="253">
      <c r="A253" s="4"/>
      <c r="B253" s="5"/>
      <c r="C253" s="5"/>
      <c r="D253" s="5"/>
      <c r="E253" s="5"/>
      <c r="F253" s="5"/>
      <c r="G253" s="6"/>
      <c r="H253" s="5"/>
      <c r="I253" s="5"/>
    </row>
    <row r="254">
      <c r="A254" s="4"/>
      <c r="B254" s="5"/>
      <c r="C254" s="5"/>
      <c r="D254" s="5"/>
      <c r="E254" s="5"/>
      <c r="F254" s="5"/>
      <c r="G254" s="6"/>
      <c r="H254" s="5"/>
      <c r="I254" s="5"/>
    </row>
    <row r="255">
      <c r="A255" s="4"/>
      <c r="B255" s="5"/>
      <c r="C255" s="5"/>
      <c r="D255" s="5"/>
      <c r="E255" s="5"/>
      <c r="F255" s="5"/>
      <c r="G255" s="6"/>
      <c r="H255" s="5"/>
      <c r="I255" s="5"/>
    </row>
    <row r="256">
      <c r="A256" s="4"/>
      <c r="B256" s="5"/>
      <c r="C256" s="5"/>
      <c r="D256" s="5"/>
      <c r="E256" s="5"/>
      <c r="F256" s="5"/>
      <c r="G256" s="6"/>
      <c r="H256" s="5"/>
      <c r="I256" s="5"/>
    </row>
    <row r="257">
      <c r="A257" s="4"/>
      <c r="B257" s="5"/>
      <c r="C257" s="5"/>
      <c r="D257" s="5"/>
      <c r="E257" s="5"/>
      <c r="F257" s="5"/>
      <c r="G257" s="6"/>
      <c r="H257" s="5"/>
      <c r="I257" s="5"/>
    </row>
    <row r="258">
      <c r="A258" s="4"/>
      <c r="B258" s="5"/>
      <c r="C258" s="5"/>
      <c r="D258" s="5"/>
      <c r="E258" s="5"/>
      <c r="F258" s="5"/>
      <c r="G258" s="6"/>
      <c r="H258" s="5"/>
      <c r="I258" s="5"/>
    </row>
    <row r="259">
      <c r="A259" s="4"/>
      <c r="B259" s="5"/>
      <c r="C259" s="5"/>
      <c r="D259" s="5"/>
      <c r="E259" s="5"/>
      <c r="F259" s="5"/>
      <c r="G259" s="6"/>
      <c r="H259" s="5"/>
      <c r="I259" s="5"/>
    </row>
    <row r="260">
      <c r="A260" s="4"/>
      <c r="B260" s="5"/>
      <c r="C260" s="5"/>
      <c r="D260" s="5"/>
      <c r="E260" s="5"/>
      <c r="F260" s="5"/>
      <c r="G260" s="6"/>
      <c r="H260" s="5"/>
      <c r="I260" s="5"/>
    </row>
    <row r="261">
      <c r="A261" s="4"/>
      <c r="B261" s="5"/>
      <c r="C261" s="5"/>
      <c r="D261" s="5"/>
      <c r="E261" s="5"/>
      <c r="F261" s="5"/>
      <c r="G261" s="6"/>
      <c r="H261" s="5"/>
      <c r="I261" s="5"/>
    </row>
    <row r="262">
      <c r="A262" s="4"/>
      <c r="B262" s="5"/>
      <c r="C262" s="5"/>
      <c r="D262" s="5"/>
      <c r="E262" s="5"/>
      <c r="F262" s="5"/>
      <c r="G262" s="6"/>
      <c r="H262" s="5"/>
      <c r="I262" s="5"/>
    </row>
    <row r="263">
      <c r="A263" s="4"/>
      <c r="B263" s="5"/>
      <c r="C263" s="5"/>
      <c r="D263" s="5"/>
      <c r="E263" s="5"/>
      <c r="F263" s="5"/>
      <c r="G263" s="6"/>
      <c r="H263" s="5"/>
      <c r="I263" s="5"/>
    </row>
    <row r="264">
      <c r="A264" s="4"/>
      <c r="B264" s="5"/>
      <c r="C264" s="5"/>
      <c r="D264" s="5"/>
      <c r="E264" s="5"/>
      <c r="F264" s="5"/>
      <c r="G264" s="6"/>
      <c r="H264" s="5"/>
      <c r="I264" s="5"/>
    </row>
    <row r="265">
      <c r="A265" s="4"/>
      <c r="B265" s="5"/>
      <c r="C265" s="5"/>
      <c r="D265" s="5"/>
      <c r="E265" s="5"/>
      <c r="F265" s="5"/>
      <c r="G265" s="6"/>
      <c r="H265" s="5"/>
      <c r="I265" s="5"/>
    </row>
    <row r="266">
      <c r="A266" s="4"/>
      <c r="B266" s="5"/>
      <c r="C266" s="5"/>
      <c r="D266" s="5"/>
      <c r="E266" s="5"/>
      <c r="F266" s="5"/>
      <c r="G266" s="6"/>
      <c r="H266" s="5"/>
      <c r="I266" s="5"/>
    </row>
    <row r="267">
      <c r="A267" s="4"/>
      <c r="B267" s="5"/>
      <c r="C267" s="5"/>
      <c r="D267" s="5"/>
      <c r="E267" s="5"/>
      <c r="F267" s="5"/>
      <c r="G267" s="6"/>
      <c r="H267" s="5"/>
      <c r="I267" s="5"/>
    </row>
    <row r="268">
      <c r="A268" s="4"/>
      <c r="B268" s="5"/>
      <c r="C268" s="5"/>
      <c r="D268" s="5"/>
      <c r="E268" s="5"/>
      <c r="F268" s="5"/>
      <c r="G268" s="6"/>
      <c r="H268" s="5"/>
      <c r="I268" s="5"/>
    </row>
    <row r="269">
      <c r="A269" s="4"/>
      <c r="B269" s="5"/>
      <c r="C269" s="5"/>
      <c r="D269" s="5"/>
      <c r="E269" s="5"/>
      <c r="F269" s="5"/>
      <c r="G269" s="6"/>
      <c r="H269" s="5"/>
      <c r="I269" s="5"/>
    </row>
    <row r="270">
      <c r="A270" s="4"/>
      <c r="B270" s="5"/>
      <c r="C270" s="5"/>
      <c r="D270" s="5"/>
      <c r="E270" s="5"/>
      <c r="F270" s="5"/>
      <c r="G270" s="6"/>
      <c r="H270" s="5"/>
      <c r="I270" s="5"/>
    </row>
    <row r="271">
      <c r="A271" s="4"/>
      <c r="B271" s="5"/>
      <c r="C271" s="5"/>
      <c r="D271" s="5"/>
      <c r="E271" s="5"/>
      <c r="F271" s="5"/>
      <c r="G271" s="6"/>
      <c r="H271" s="5"/>
      <c r="I271" s="5"/>
    </row>
    <row r="272">
      <c r="A272" s="4"/>
      <c r="B272" s="5"/>
      <c r="C272" s="5"/>
      <c r="D272" s="5"/>
      <c r="E272" s="5"/>
      <c r="F272" s="5"/>
      <c r="G272" s="6"/>
      <c r="H272" s="5"/>
      <c r="I272" s="5"/>
    </row>
    <row r="273">
      <c r="A273" s="4"/>
      <c r="B273" s="5"/>
      <c r="C273" s="5"/>
      <c r="D273" s="5"/>
      <c r="E273" s="5"/>
      <c r="F273" s="5"/>
      <c r="G273" s="6"/>
      <c r="H273" s="5"/>
      <c r="I273" s="5"/>
    </row>
    <row r="274">
      <c r="A274" s="4"/>
      <c r="B274" s="5"/>
      <c r="C274" s="5"/>
      <c r="D274" s="5"/>
      <c r="E274" s="5"/>
      <c r="F274" s="5"/>
      <c r="G274" s="6"/>
      <c r="H274" s="5"/>
      <c r="I274" s="5"/>
    </row>
    <row r="275">
      <c r="A275" s="4"/>
      <c r="B275" s="5"/>
      <c r="C275" s="5"/>
      <c r="D275" s="5"/>
      <c r="E275" s="5"/>
      <c r="F275" s="5"/>
      <c r="G275" s="6"/>
      <c r="H275" s="5"/>
      <c r="I275" s="5"/>
    </row>
    <row r="276">
      <c r="A276" s="4"/>
      <c r="B276" s="5"/>
      <c r="C276" s="5"/>
      <c r="D276" s="5"/>
      <c r="E276" s="5"/>
      <c r="F276" s="5"/>
      <c r="G276" s="6"/>
      <c r="H276" s="5"/>
      <c r="I276" s="5"/>
    </row>
    <row r="277">
      <c r="A277" s="4"/>
      <c r="B277" s="5"/>
      <c r="C277" s="5"/>
      <c r="D277" s="5"/>
      <c r="E277" s="5"/>
      <c r="F277" s="5"/>
      <c r="G277" s="6"/>
      <c r="H277" s="5"/>
      <c r="I277" s="5"/>
    </row>
    <row r="278">
      <c r="A278" s="4"/>
      <c r="B278" s="5"/>
      <c r="C278" s="5"/>
      <c r="D278" s="5"/>
      <c r="E278" s="5"/>
      <c r="F278" s="5"/>
      <c r="G278" s="6"/>
      <c r="H278" s="5"/>
      <c r="I278" s="5"/>
    </row>
    <row r="279">
      <c r="A279" s="4"/>
      <c r="B279" s="5"/>
      <c r="C279" s="5"/>
      <c r="D279" s="5"/>
      <c r="E279" s="5"/>
      <c r="F279" s="5"/>
      <c r="G279" s="6"/>
      <c r="H279" s="5"/>
      <c r="I279" s="5"/>
    </row>
    <row r="280">
      <c r="A280" s="4"/>
      <c r="B280" s="5"/>
      <c r="C280" s="5"/>
      <c r="D280" s="5"/>
      <c r="E280" s="5"/>
      <c r="F280" s="5"/>
      <c r="G280" s="6"/>
      <c r="H280" s="5"/>
      <c r="I280" s="5"/>
    </row>
    <row r="281">
      <c r="A281" s="4"/>
      <c r="B281" s="5"/>
      <c r="C281" s="5"/>
      <c r="D281" s="5"/>
      <c r="E281" s="5"/>
      <c r="F281" s="5"/>
      <c r="G281" s="6"/>
      <c r="H281" s="5"/>
      <c r="I281" s="5"/>
    </row>
    <row r="282">
      <c r="A282" s="4"/>
      <c r="B282" s="5"/>
      <c r="C282" s="5"/>
      <c r="D282" s="5"/>
      <c r="E282" s="5"/>
      <c r="F282" s="5"/>
      <c r="G282" s="6"/>
      <c r="H282" s="5"/>
      <c r="I282" s="5"/>
    </row>
    <row r="283">
      <c r="A283" s="4"/>
      <c r="B283" s="5"/>
      <c r="C283" s="5"/>
      <c r="D283" s="5"/>
      <c r="E283" s="5"/>
      <c r="F283" s="5"/>
      <c r="G283" s="6"/>
      <c r="H283" s="5"/>
      <c r="I283" s="5"/>
    </row>
    <row r="284">
      <c r="A284" s="4"/>
      <c r="B284" s="5"/>
      <c r="C284" s="5"/>
      <c r="D284" s="5"/>
      <c r="E284" s="5"/>
      <c r="F284" s="5"/>
      <c r="G284" s="6"/>
      <c r="H284" s="5"/>
      <c r="I284" s="5"/>
    </row>
    <row r="285">
      <c r="A285" s="4"/>
      <c r="B285" s="5"/>
      <c r="C285" s="5"/>
      <c r="D285" s="5"/>
      <c r="E285" s="5"/>
      <c r="F285" s="5"/>
      <c r="G285" s="6"/>
      <c r="H285" s="5"/>
      <c r="I285" s="5"/>
    </row>
    <row r="286">
      <c r="A286" s="4"/>
      <c r="B286" s="5"/>
      <c r="C286" s="5"/>
      <c r="D286" s="5"/>
      <c r="E286" s="5"/>
      <c r="F286" s="5"/>
      <c r="G286" s="6"/>
      <c r="H286" s="5"/>
      <c r="I286" s="5"/>
    </row>
    <row r="287">
      <c r="A287" s="4"/>
      <c r="B287" s="5"/>
      <c r="C287" s="5"/>
      <c r="D287" s="5"/>
      <c r="E287" s="5"/>
      <c r="F287" s="5"/>
      <c r="G287" s="6"/>
      <c r="H287" s="5"/>
      <c r="I287" s="5"/>
    </row>
    <row r="288">
      <c r="A288" s="4"/>
      <c r="B288" s="5"/>
      <c r="C288" s="5"/>
      <c r="D288" s="5"/>
      <c r="E288" s="5"/>
      <c r="F288" s="5"/>
      <c r="G288" s="6"/>
      <c r="H288" s="5"/>
      <c r="I288" s="5"/>
    </row>
    <row r="289">
      <c r="A289" s="4"/>
      <c r="B289" s="5"/>
      <c r="C289" s="5"/>
      <c r="D289" s="5"/>
      <c r="E289" s="5"/>
      <c r="F289" s="5"/>
      <c r="G289" s="6"/>
      <c r="H289" s="5"/>
      <c r="I289" s="5"/>
    </row>
    <row r="290">
      <c r="A290" s="4"/>
      <c r="B290" s="5"/>
      <c r="C290" s="5"/>
      <c r="D290" s="5"/>
      <c r="E290" s="5"/>
      <c r="F290" s="5"/>
      <c r="G290" s="6"/>
      <c r="H290" s="5"/>
      <c r="I290" s="5"/>
    </row>
    <row r="291">
      <c r="A291" s="4"/>
      <c r="B291" s="5"/>
      <c r="C291" s="5"/>
      <c r="D291" s="5"/>
      <c r="E291" s="5"/>
      <c r="F291" s="5"/>
      <c r="G291" s="6"/>
      <c r="H291" s="5"/>
      <c r="I291" s="5"/>
    </row>
    <row r="292">
      <c r="A292" s="4"/>
      <c r="B292" s="5"/>
      <c r="C292" s="5"/>
      <c r="D292" s="5"/>
      <c r="E292" s="5"/>
      <c r="F292" s="5"/>
      <c r="G292" s="6"/>
      <c r="H292" s="5"/>
      <c r="I292" s="5"/>
    </row>
    <row r="293">
      <c r="A293" s="4"/>
      <c r="B293" s="5"/>
      <c r="C293" s="5"/>
      <c r="D293" s="5"/>
      <c r="E293" s="5"/>
      <c r="F293" s="5"/>
      <c r="G293" s="6"/>
      <c r="H293" s="5"/>
      <c r="I293" s="5"/>
    </row>
    <row r="294">
      <c r="A294" s="4"/>
      <c r="B294" s="5"/>
      <c r="C294" s="5"/>
      <c r="D294" s="5"/>
      <c r="E294" s="5"/>
      <c r="F294" s="5"/>
      <c r="G294" s="6"/>
      <c r="H294" s="5"/>
      <c r="I294" s="5"/>
    </row>
    <row r="295">
      <c r="A295" s="4"/>
      <c r="B295" s="5"/>
      <c r="C295" s="5"/>
      <c r="D295" s="5"/>
      <c r="E295" s="5"/>
      <c r="F295" s="5"/>
      <c r="G295" s="6"/>
      <c r="H295" s="5"/>
      <c r="I295" s="5"/>
    </row>
    <row r="296">
      <c r="A296" s="4"/>
      <c r="B296" s="5"/>
      <c r="C296" s="5"/>
      <c r="D296" s="5"/>
      <c r="E296" s="5"/>
      <c r="F296" s="5"/>
      <c r="G296" s="6"/>
      <c r="H296" s="5"/>
      <c r="I296" s="5"/>
    </row>
    <row r="297">
      <c r="A297" s="4"/>
      <c r="B297" s="5"/>
      <c r="C297" s="5"/>
      <c r="D297" s="5"/>
      <c r="E297" s="5"/>
      <c r="F297" s="5"/>
      <c r="G297" s="6"/>
      <c r="H297" s="5"/>
      <c r="I297" s="5"/>
    </row>
    <row r="298">
      <c r="A298" s="4"/>
      <c r="B298" s="5"/>
      <c r="C298" s="5"/>
      <c r="D298" s="5"/>
      <c r="E298" s="5"/>
      <c r="F298" s="5"/>
      <c r="G298" s="6"/>
      <c r="H298" s="5"/>
      <c r="I298" s="5"/>
    </row>
    <row r="299">
      <c r="A299" s="4"/>
      <c r="B299" s="5"/>
      <c r="C299" s="5"/>
      <c r="D299" s="5"/>
      <c r="E299" s="5"/>
      <c r="F299" s="5"/>
      <c r="G299" s="6"/>
      <c r="H299" s="5"/>
      <c r="I299" s="5"/>
    </row>
    <row r="300">
      <c r="A300" s="4"/>
      <c r="B300" s="5"/>
      <c r="C300" s="5"/>
      <c r="D300" s="5"/>
      <c r="E300" s="5"/>
      <c r="F300" s="5"/>
      <c r="G300" s="6"/>
      <c r="H300" s="5"/>
      <c r="I300" s="5"/>
    </row>
    <row r="301">
      <c r="A301" s="4"/>
      <c r="B301" s="5"/>
      <c r="C301" s="5"/>
      <c r="D301" s="5"/>
      <c r="E301" s="5"/>
      <c r="F301" s="5"/>
      <c r="G301" s="6"/>
      <c r="H301" s="5"/>
      <c r="I301" s="5"/>
    </row>
    <row r="302">
      <c r="A302" s="4"/>
      <c r="B302" s="5"/>
      <c r="C302" s="5"/>
      <c r="D302" s="5"/>
      <c r="E302" s="5"/>
      <c r="F302" s="5"/>
      <c r="G302" s="6"/>
      <c r="H302" s="5"/>
      <c r="I302" s="5"/>
    </row>
    <row r="303">
      <c r="A303" s="4"/>
      <c r="B303" s="5"/>
      <c r="C303" s="5"/>
      <c r="D303" s="5"/>
      <c r="E303" s="5"/>
      <c r="F303" s="5"/>
      <c r="G303" s="6"/>
      <c r="H303" s="5"/>
      <c r="I303" s="5"/>
    </row>
    <row r="304">
      <c r="A304" s="4"/>
      <c r="B304" s="5"/>
      <c r="C304" s="5"/>
      <c r="D304" s="5"/>
      <c r="E304" s="5"/>
      <c r="F304" s="5"/>
      <c r="G304" s="6"/>
      <c r="H304" s="5"/>
      <c r="I304" s="5"/>
    </row>
    <row r="305">
      <c r="A305" s="4"/>
      <c r="B305" s="5"/>
      <c r="C305" s="5"/>
      <c r="D305" s="5"/>
      <c r="E305" s="5"/>
      <c r="F305" s="5"/>
      <c r="G305" s="6"/>
      <c r="H305" s="5"/>
      <c r="I305" s="5"/>
    </row>
    <row r="306">
      <c r="A306" s="4"/>
      <c r="B306" s="5"/>
      <c r="C306" s="5"/>
      <c r="D306" s="5"/>
      <c r="E306" s="5"/>
      <c r="F306" s="5"/>
      <c r="G306" s="6"/>
      <c r="H306" s="5"/>
      <c r="I306" s="5"/>
    </row>
    <row r="307">
      <c r="A307" s="4"/>
      <c r="B307" s="5"/>
      <c r="C307" s="5"/>
      <c r="D307" s="5"/>
      <c r="E307" s="5"/>
      <c r="F307" s="5"/>
      <c r="G307" s="6"/>
      <c r="H307" s="5"/>
      <c r="I307" s="5"/>
    </row>
    <row r="308">
      <c r="A308" s="4"/>
      <c r="B308" s="5"/>
      <c r="C308" s="5"/>
      <c r="D308" s="5"/>
      <c r="E308" s="5"/>
      <c r="F308" s="5"/>
      <c r="G308" s="6"/>
      <c r="H308" s="5"/>
      <c r="I308" s="5"/>
    </row>
    <row r="309">
      <c r="A309" s="4"/>
      <c r="B309" s="5"/>
      <c r="C309" s="5"/>
      <c r="D309" s="5"/>
      <c r="E309" s="5"/>
      <c r="F309" s="5"/>
      <c r="G309" s="6"/>
      <c r="H309" s="5"/>
      <c r="I309" s="5"/>
    </row>
    <row r="310">
      <c r="A310" s="4"/>
      <c r="B310" s="5"/>
      <c r="C310" s="5"/>
      <c r="D310" s="5"/>
      <c r="E310" s="5"/>
      <c r="F310" s="5"/>
      <c r="G310" s="6"/>
      <c r="H310" s="5"/>
      <c r="I310" s="5"/>
    </row>
    <row r="311">
      <c r="A311" s="4"/>
      <c r="B311" s="5"/>
      <c r="C311" s="5"/>
      <c r="D311" s="5"/>
      <c r="E311" s="5"/>
      <c r="F311" s="5"/>
      <c r="G311" s="6"/>
      <c r="H311" s="5"/>
      <c r="I311" s="5"/>
    </row>
    <row r="312">
      <c r="A312" s="4"/>
      <c r="B312" s="5"/>
      <c r="C312" s="5"/>
      <c r="D312" s="5"/>
      <c r="E312" s="5"/>
      <c r="F312" s="5"/>
      <c r="G312" s="6"/>
      <c r="H312" s="5"/>
      <c r="I312" s="5"/>
    </row>
    <row r="313">
      <c r="A313" s="4"/>
      <c r="B313" s="5"/>
      <c r="C313" s="5"/>
      <c r="D313" s="5"/>
      <c r="E313" s="5"/>
      <c r="F313" s="5"/>
      <c r="G313" s="6"/>
      <c r="H313" s="5"/>
      <c r="I313" s="5"/>
    </row>
    <row r="314">
      <c r="A314" s="4"/>
      <c r="B314" s="5"/>
      <c r="C314" s="5"/>
      <c r="D314" s="5"/>
      <c r="E314" s="5"/>
      <c r="F314" s="5"/>
      <c r="G314" s="6"/>
      <c r="H314" s="5"/>
      <c r="I314" s="5"/>
    </row>
    <row r="315">
      <c r="A315" s="4"/>
      <c r="B315" s="5"/>
      <c r="C315" s="5"/>
      <c r="D315" s="5"/>
      <c r="E315" s="5"/>
      <c r="F315" s="5"/>
      <c r="G315" s="6"/>
      <c r="H315" s="5"/>
      <c r="I315" s="5"/>
    </row>
    <row r="316">
      <c r="A316" s="4"/>
      <c r="B316" s="5"/>
      <c r="C316" s="5"/>
      <c r="D316" s="5"/>
      <c r="E316" s="5"/>
      <c r="F316" s="5"/>
      <c r="G316" s="6"/>
      <c r="H316" s="5"/>
      <c r="I316" s="5"/>
    </row>
    <row r="317">
      <c r="A317" s="4"/>
      <c r="B317" s="5"/>
      <c r="C317" s="5"/>
      <c r="D317" s="5"/>
      <c r="E317" s="5"/>
      <c r="F317" s="5"/>
      <c r="G317" s="6"/>
      <c r="H317" s="5"/>
      <c r="I317" s="5"/>
    </row>
    <row r="318">
      <c r="A318" s="4"/>
      <c r="B318" s="5"/>
      <c r="C318" s="5"/>
      <c r="D318" s="5"/>
      <c r="E318" s="5"/>
      <c r="F318" s="5"/>
      <c r="G318" s="6"/>
      <c r="H318" s="5"/>
      <c r="I318" s="5"/>
    </row>
    <row r="319">
      <c r="A319" s="4"/>
      <c r="B319" s="5"/>
      <c r="C319" s="5"/>
      <c r="D319" s="5"/>
      <c r="E319" s="5"/>
      <c r="F319" s="5"/>
      <c r="G319" s="6"/>
      <c r="H319" s="5"/>
      <c r="I319" s="5"/>
    </row>
    <row r="320">
      <c r="A320" s="4"/>
      <c r="B320" s="5"/>
      <c r="C320" s="5"/>
      <c r="D320" s="5"/>
      <c r="E320" s="5"/>
      <c r="F320" s="5"/>
      <c r="G320" s="6"/>
      <c r="H320" s="5"/>
      <c r="I320" s="5"/>
    </row>
    <row r="321">
      <c r="A321" s="4"/>
      <c r="B321" s="5"/>
      <c r="C321" s="5"/>
      <c r="D321" s="5"/>
      <c r="E321" s="5"/>
      <c r="F321" s="5"/>
      <c r="G321" s="6"/>
      <c r="H321" s="5"/>
      <c r="I321" s="5"/>
    </row>
    <row r="322">
      <c r="A322" s="4"/>
      <c r="B322" s="5"/>
      <c r="C322" s="5"/>
      <c r="D322" s="5"/>
      <c r="E322" s="5"/>
      <c r="F322" s="5"/>
      <c r="G322" s="6"/>
      <c r="H322" s="5"/>
      <c r="I322" s="5"/>
    </row>
    <row r="323">
      <c r="A323" s="4"/>
      <c r="B323" s="5"/>
      <c r="C323" s="5"/>
      <c r="D323" s="5"/>
      <c r="E323" s="5"/>
      <c r="F323" s="5"/>
      <c r="G323" s="6"/>
      <c r="H323" s="5"/>
      <c r="I323" s="5"/>
    </row>
    <row r="324">
      <c r="A324" s="4"/>
      <c r="B324" s="5"/>
      <c r="C324" s="5"/>
      <c r="D324" s="5"/>
      <c r="E324" s="5"/>
      <c r="F324" s="5"/>
      <c r="G324" s="6"/>
      <c r="H324" s="5"/>
      <c r="I324" s="5"/>
    </row>
    <row r="325">
      <c r="A325" s="4"/>
      <c r="B325" s="5"/>
      <c r="C325" s="5"/>
      <c r="D325" s="5"/>
      <c r="E325" s="5"/>
      <c r="F325" s="5"/>
      <c r="G325" s="6"/>
      <c r="H325" s="5"/>
      <c r="I325" s="5"/>
    </row>
    <row r="326">
      <c r="A326" s="4"/>
      <c r="B326" s="5"/>
      <c r="C326" s="5"/>
      <c r="D326" s="5"/>
      <c r="E326" s="5"/>
      <c r="F326" s="5"/>
      <c r="G326" s="6"/>
      <c r="H326" s="5"/>
      <c r="I326" s="5"/>
    </row>
    <row r="327">
      <c r="A327" s="4"/>
      <c r="B327" s="5"/>
      <c r="C327" s="5"/>
      <c r="D327" s="5"/>
      <c r="E327" s="5"/>
      <c r="F327" s="5"/>
      <c r="G327" s="6"/>
      <c r="H327" s="5"/>
      <c r="I327" s="5"/>
    </row>
    <row r="328">
      <c r="A328" s="4"/>
      <c r="B328" s="5"/>
      <c r="C328" s="5"/>
      <c r="D328" s="5"/>
      <c r="E328" s="5"/>
      <c r="F328" s="5"/>
      <c r="G328" s="6"/>
      <c r="H328" s="5"/>
      <c r="I328" s="5"/>
    </row>
    <row r="329">
      <c r="A329" s="4"/>
      <c r="B329" s="5"/>
      <c r="C329" s="5"/>
      <c r="D329" s="5"/>
      <c r="E329" s="5"/>
      <c r="F329" s="5"/>
      <c r="G329" s="6"/>
      <c r="H329" s="5"/>
      <c r="I329" s="5"/>
    </row>
    <row r="330">
      <c r="A330" s="4"/>
      <c r="B330" s="5"/>
      <c r="C330" s="5"/>
      <c r="D330" s="5"/>
      <c r="E330" s="5"/>
      <c r="F330" s="5"/>
      <c r="G330" s="6"/>
      <c r="H330" s="5"/>
      <c r="I330" s="5"/>
    </row>
    <row r="331">
      <c r="A331" s="4"/>
      <c r="B331" s="5"/>
      <c r="C331" s="5"/>
      <c r="D331" s="5"/>
      <c r="E331" s="5"/>
      <c r="F331" s="5"/>
      <c r="G331" s="6"/>
      <c r="H331" s="5"/>
      <c r="I331" s="5"/>
    </row>
    <row r="332">
      <c r="A332" s="4"/>
      <c r="B332" s="5"/>
      <c r="C332" s="5"/>
      <c r="D332" s="5"/>
      <c r="E332" s="5"/>
      <c r="F332" s="5"/>
      <c r="G332" s="6"/>
      <c r="H332" s="5"/>
      <c r="I332" s="5"/>
    </row>
    <row r="333">
      <c r="A333" s="4"/>
      <c r="B333" s="5"/>
      <c r="C333" s="5"/>
      <c r="D333" s="5"/>
      <c r="E333" s="5"/>
      <c r="F333" s="5"/>
      <c r="G333" s="6"/>
      <c r="H333" s="5"/>
      <c r="I333" s="5"/>
    </row>
    <row r="334">
      <c r="A334" s="4"/>
      <c r="B334" s="5"/>
      <c r="C334" s="5"/>
      <c r="D334" s="5"/>
      <c r="E334" s="5"/>
      <c r="F334" s="5"/>
      <c r="G334" s="6"/>
      <c r="H334" s="5"/>
      <c r="I334" s="5"/>
    </row>
    <row r="335">
      <c r="A335" s="4"/>
      <c r="B335" s="5"/>
      <c r="C335" s="5"/>
      <c r="D335" s="5"/>
      <c r="E335" s="5"/>
      <c r="F335" s="5"/>
      <c r="G335" s="6"/>
      <c r="H335" s="5"/>
      <c r="I335" s="5"/>
    </row>
    <row r="336">
      <c r="A336" s="4"/>
      <c r="B336" s="5"/>
      <c r="C336" s="5"/>
      <c r="D336" s="5"/>
      <c r="E336" s="5"/>
      <c r="F336" s="5"/>
      <c r="G336" s="6"/>
      <c r="H336" s="5"/>
      <c r="I336" s="5"/>
    </row>
    <row r="337">
      <c r="A337" s="4"/>
      <c r="B337" s="5"/>
      <c r="C337" s="5"/>
      <c r="D337" s="5"/>
      <c r="E337" s="5"/>
      <c r="F337" s="5"/>
      <c r="G337" s="6"/>
      <c r="H337" s="5"/>
      <c r="I337" s="5"/>
    </row>
    <row r="338">
      <c r="A338" s="4"/>
      <c r="B338" s="5"/>
      <c r="C338" s="5"/>
      <c r="D338" s="5"/>
      <c r="E338" s="5"/>
      <c r="F338" s="5"/>
      <c r="G338" s="6"/>
      <c r="H338" s="5"/>
      <c r="I338" s="5"/>
    </row>
    <row r="339">
      <c r="A339" s="4"/>
      <c r="B339" s="5"/>
      <c r="C339" s="5"/>
      <c r="D339" s="5"/>
      <c r="E339" s="5"/>
      <c r="F339" s="5"/>
      <c r="G339" s="6"/>
      <c r="H339" s="5"/>
      <c r="I339" s="5"/>
    </row>
    <row r="340">
      <c r="A340" s="4"/>
      <c r="B340" s="5"/>
      <c r="C340" s="5"/>
      <c r="D340" s="5"/>
      <c r="E340" s="5"/>
      <c r="F340" s="5"/>
      <c r="G340" s="6"/>
      <c r="H340" s="5"/>
      <c r="I340" s="5"/>
    </row>
    <row r="341">
      <c r="A341" s="4"/>
      <c r="B341" s="5"/>
      <c r="C341" s="5"/>
      <c r="D341" s="5"/>
      <c r="E341" s="5"/>
      <c r="F341" s="5"/>
      <c r="G341" s="6"/>
      <c r="H341" s="5"/>
      <c r="I341" s="5"/>
    </row>
    <row r="342">
      <c r="A342" s="4"/>
      <c r="B342" s="5"/>
      <c r="C342" s="5"/>
      <c r="D342" s="5"/>
      <c r="E342" s="5"/>
      <c r="F342" s="5"/>
      <c r="G342" s="6"/>
      <c r="H342" s="5"/>
      <c r="I342" s="5"/>
    </row>
    <row r="343">
      <c r="A343" s="4"/>
      <c r="B343" s="5"/>
      <c r="C343" s="5"/>
      <c r="D343" s="5"/>
      <c r="E343" s="5"/>
      <c r="F343" s="5"/>
      <c r="G343" s="6"/>
      <c r="H343" s="5"/>
      <c r="I343" s="5"/>
    </row>
    <row r="344">
      <c r="A344" s="4"/>
      <c r="B344" s="5"/>
      <c r="C344" s="5"/>
      <c r="D344" s="5"/>
      <c r="E344" s="5"/>
      <c r="F344" s="5"/>
      <c r="G344" s="6"/>
      <c r="H344" s="5"/>
      <c r="I344" s="5"/>
    </row>
    <row r="345">
      <c r="A345" s="4"/>
      <c r="B345" s="5"/>
      <c r="C345" s="5"/>
      <c r="D345" s="5"/>
      <c r="E345" s="5"/>
      <c r="F345" s="5"/>
      <c r="G345" s="6"/>
      <c r="H345" s="5"/>
      <c r="I345" s="5"/>
    </row>
    <row r="346">
      <c r="A346" s="4"/>
      <c r="B346" s="5"/>
      <c r="C346" s="5"/>
      <c r="D346" s="5"/>
      <c r="E346" s="5"/>
      <c r="F346" s="5"/>
      <c r="G346" s="6"/>
      <c r="H346" s="5"/>
      <c r="I346" s="5"/>
    </row>
    <row r="347">
      <c r="A347" s="4"/>
      <c r="B347" s="5"/>
      <c r="C347" s="5"/>
      <c r="D347" s="5"/>
      <c r="E347" s="5"/>
      <c r="F347" s="5"/>
      <c r="G347" s="6"/>
      <c r="H347" s="5"/>
      <c r="I347" s="5"/>
    </row>
    <row r="348">
      <c r="A348" s="4"/>
      <c r="B348" s="5"/>
      <c r="C348" s="5"/>
      <c r="D348" s="5"/>
      <c r="E348" s="5"/>
      <c r="F348" s="5"/>
      <c r="G348" s="6"/>
      <c r="H348" s="5"/>
      <c r="I348" s="5"/>
    </row>
    <row r="349">
      <c r="A349" s="4"/>
      <c r="B349" s="5"/>
      <c r="C349" s="5"/>
      <c r="D349" s="5"/>
      <c r="E349" s="5"/>
      <c r="F349" s="5"/>
      <c r="G349" s="6"/>
      <c r="H349" s="5"/>
      <c r="I349" s="5"/>
    </row>
    <row r="350">
      <c r="A350" s="4"/>
      <c r="B350" s="5"/>
      <c r="C350" s="5"/>
      <c r="D350" s="5"/>
      <c r="E350" s="5"/>
      <c r="F350" s="5"/>
      <c r="G350" s="6"/>
      <c r="H350" s="5"/>
      <c r="I350" s="5"/>
    </row>
    <row r="351">
      <c r="A351" s="4"/>
      <c r="B351" s="5"/>
      <c r="C351" s="5"/>
      <c r="D351" s="5"/>
      <c r="E351" s="5"/>
      <c r="F351" s="5"/>
      <c r="G351" s="6"/>
      <c r="H351" s="5"/>
      <c r="I351" s="5"/>
    </row>
    <row r="352">
      <c r="A352" s="4"/>
      <c r="B352" s="5"/>
      <c r="C352" s="5"/>
      <c r="D352" s="5"/>
      <c r="E352" s="5"/>
      <c r="F352" s="5"/>
      <c r="G352" s="6"/>
      <c r="H352" s="5"/>
      <c r="I352" s="5"/>
    </row>
    <row r="353">
      <c r="A353" s="4"/>
      <c r="B353" s="5"/>
      <c r="C353" s="5"/>
      <c r="D353" s="5"/>
      <c r="E353" s="5"/>
      <c r="F353" s="5"/>
      <c r="G353" s="6"/>
      <c r="H353" s="5"/>
      <c r="I353" s="5"/>
    </row>
    <row r="354">
      <c r="A354" s="4"/>
      <c r="B354" s="5"/>
      <c r="C354" s="5"/>
      <c r="D354" s="5"/>
      <c r="E354" s="5"/>
      <c r="F354" s="5"/>
      <c r="G354" s="6"/>
      <c r="H354" s="5"/>
      <c r="I354" s="5"/>
    </row>
    <row r="355">
      <c r="A355" s="4"/>
      <c r="B355" s="5"/>
      <c r="C355" s="5"/>
      <c r="D355" s="5"/>
      <c r="E355" s="5"/>
      <c r="F355" s="5"/>
      <c r="G355" s="6"/>
      <c r="H355" s="5"/>
      <c r="I355" s="5"/>
    </row>
    <row r="356">
      <c r="A356" s="4"/>
      <c r="B356" s="5"/>
      <c r="C356" s="5"/>
      <c r="D356" s="5"/>
      <c r="E356" s="5"/>
      <c r="F356" s="5"/>
      <c r="G356" s="6"/>
      <c r="H356" s="5"/>
      <c r="I356" s="5"/>
    </row>
    <row r="357">
      <c r="A357" s="4"/>
      <c r="B357" s="5"/>
      <c r="C357" s="5"/>
      <c r="D357" s="5"/>
      <c r="E357" s="5"/>
      <c r="F357" s="5"/>
      <c r="G357" s="6"/>
      <c r="H357" s="5"/>
      <c r="I357" s="5"/>
    </row>
    <row r="358">
      <c r="A358" s="4"/>
      <c r="B358" s="5"/>
      <c r="C358" s="5"/>
      <c r="D358" s="5"/>
      <c r="E358" s="5"/>
      <c r="F358" s="5"/>
      <c r="G358" s="6"/>
      <c r="H358" s="5"/>
      <c r="I358" s="5"/>
    </row>
    <row r="359">
      <c r="A359" s="4"/>
      <c r="B359" s="5"/>
      <c r="C359" s="5"/>
      <c r="D359" s="5"/>
      <c r="E359" s="5"/>
      <c r="F359" s="5"/>
      <c r="G359" s="6"/>
      <c r="H359" s="5"/>
      <c r="I359" s="5"/>
    </row>
    <row r="360">
      <c r="A360" s="4"/>
      <c r="B360" s="5"/>
      <c r="C360" s="5"/>
      <c r="D360" s="5"/>
      <c r="E360" s="5"/>
      <c r="F360" s="5"/>
      <c r="G360" s="6"/>
      <c r="H360" s="5"/>
      <c r="I360" s="5"/>
    </row>
    <row r="361">
      <c r="A361" s="4"/>
      <c r="B361" s="5"/>
      <c r="C361" s="5"/>
      <c r="D361" s="5"/>
      <c r="E361" s="5"/>
      <c r="F361" s="5"/>
      <c r="G361" s="6"/>
      <c r="H361" s="5"/>
      <c r="I361" s="5"/>
    </row>
    <row r="362">
      <c r="A362" s="4"/>
      <c r="B362" s="5"/>
      <c r="C362" s="5"/>
      <c r="D362" s="5"/>
      <c r="E362" s="5"/>
      <c r="F362" s="5"/>
      <c r="G362" s="6"/>
      <c r="H362" s="5"/>
      <c r="I362" s="5"/>
    </row>
    <row r="363">
      <c r="A363" s="4"/>
      <c r="B363" s="5"/>
      <c r="C363" s="5"/>
      <c r="D363" s="5"/>
      <c r="E363" s="5"/>
      <c r="F363" s="5"/>
      <c r="G363" s="6"/>
      <c r="H363" s="5"/>
      <c r="I363" s="5"/>
    </row>
    <row r="364">
      <c r="A364" s="4"/>
      <c r="B364" s="5"/>
      <c r="C364" s="5"/>
      <c r="D364" s="5"/>
      <c r="E364" s="5"/>
      <c r="F364" s="5"/>
      <c r="G364" s="6"/>
      <c r="H364" s="5"/>
      <c r="I364" s="5"/>
    </row>
    <row r="365">
      <c r="A365" s="4"/>
      <c r="B365" s="5"/>
      <c r="C365" s="5"/>
      <c r="D365" s="5"/>
      <c r="E365" s="5"/>
      <c r="F365" s="5"/>
      <c r="G365" s="6"/>
      <c r="H365" s="5"/>
      <c r="I365" s="5"/>
    </row>
    <row r="366">
      <c r="A366" s="4"/>
      <c r="B366" s="5"/>
      <c r="C366" s="5"/>
      <c r="D366" s="5"/>
      <c r="E366" s="5"/>
      <c r="F366" s="5"/>
      <c r="G366" s="6"/>
      <c r="H366" s="5"/>
      <c r="I366" s="5"/>
    </row>
    <row r="367">
      <c r="A367" s="4"/>
      <c r="B367" s="5"/>
      <c r="C367" s="5"/>
      <c r="D367" s="5"/>
      <c r="E367" s="5"/>
      <c r="F367" s="5"/>
      <c r="G367" s="6"/>
      <c r="H367" s="5"/>
      <c r="I367" s="5"/>
    </row>
    <row r="368">
      <c r="A368" s="4"/>
      <c r="B368" s="5"/>
      <c r="C368" s="5"/>
      <c r="D368" s="5"/>
      <c r="E368" s="5"/>
      <c r="F368" s="5"/>
      <c r="G368" s="6"/>
      <c r="H368" s="5"/>
      <c r="I368" s="5"/>
    </row>
    <row r="369">
      <c r="A369" s="4"/>
      <c r="B369" s="5"/>
      <c r="C369" s="5"/>
      <c r="D369" s="5"/>
      <c r="E369" s="5"/>
      <c r="F369" s="5"/>
      <c r="G369" s="6"/>
      <c r="H369" s="5"/>
      <c r="I369" s="5"/>
    </row>
    <row r="370">
      <c r="A370" s="4"/>
      <c r="B370" s="5"/>
      <c r="C370" s="5"/>
      <c r="D370" s="5"/>
      <c r="E370" s="5"/>
      <c r="F370" s="5"/>
      <c r="G370" s="6"/>
      <c r="H370" s="5"/>
      <c r="I370" s="5"/>
    </row>
    <row r="371">
      <c r="A371" s="4"/>
      <c r="B371" s="5"/>
      <c r="C371" s="5"/>
      <c r="D371" s="5"/>
      <c r="E371" s="5"/>
      <c r="F371" s="5"/>
      <c r="G371" s="6"/>
      <c r="H371" s="5"/>
      <c r="I371" s="5"/>
    </row>
    <row r="372">
      <c r="A372" s="4"/>
      <c r="B372" s="5"/>
      <c r="C372" s="5"/>
      <c r="D372" s="5"/>
      <c r="E372" s="5"/>
      <c r="F372" s="5"/>
      <c r="G372" s="6"/>
      <c r="H372" s="5"/>
      <c r="I372" s="5"/>
    </row>
    <row r="373">
      <c r="A373" s="4"/>
      <c r="B373" s="5"/>
      <c r="C373" s="5"/>
      <c r="D373" s="5"/>
      <c r="E373" s="5"/>
      <c r="F373" s="5"/>
      <c r="G373" s="6"/>
      <c r="H373" s="5"/>
      <c r="I373" s="5"/>
    </row>
    <row r="374">
      <c r="A374" s="4"/>
      <c r="B374" s="5"/>
      <c r="C374" s="5"/>
      <c r="D374" s="5"/>
      <c r="E374" s="5"/>
      <c r="F374" s="5"/>
      <c r="G374" s="6"/>
      <c r="H374" s="5"/>
      <c r="I374" s="5"/>
    </row>
    <row r="375">
      <c r="A375" s="4"/>
      <c r="B375" s="5"/>
      <c r="C375" s="5"/>
      <c r="D375" s="5"/>
      <c r="E375" s="5"/>
      <c r="F375" s="5"/>
      <c r="G375" s="6"/>
      <c r="H375" s="5"/>
      <c r="I375" s="5"/>
    </row>
    <row r="376">
      <c r="A376" s="4"/>
      <c r="B376" s="5"/>
      <c r="C376" s="5"/>
      <c r="D376" s="5"/>
      <c r="E376" s="5"/>
      <c r="F376" s="5"/>
      <c r="G376" s="6"/>
      <c r="H376" s="5"/>
      <c r="I376" s="5"/>
    </row>
    <row r="377">
      <c r="A377" s="4"/>
      <c r="B377" s="5"/>
      <c r="C377" s="5"/>
      <c r="D377" s="5"/>
      <c r="E377" s="5"/>
      <c r="F377" s="5"/>
      <c r="G377" s="6"/>
      <c r="H377" s="5"/>
      <c r="I377" s="5"/>
    </row>
    <row r="378">
      <c r="A378" s="4"/>
      <c r="B378" s="5"/>
      <c r="C378" s="5"/>
      <c r="D378" s="5"/>
      <c r="E378" s="5"/>
      <c r="F378" s="5"/>
      <c r="G378" s="6"/>
      <c r="H378" s="5"/>
      <c r="I378" s="5"/>
    </row>
    <row r="379">
      <c r="A379" s="4"/>
      <c r="B379" s="5"/>
      <c r="C379" s="5"/>
      <c r="D379" s="5"/>
      <c r="E379" s="5"/>
      <c r="F379" s="5"/>
      <c r="G379" s="6"/>
      <c r="H379" s="5"/>
      <c r="I379" s="5"/>
    </row>
    <row r="380">
      <c r="A380" s="4"/>
      <c r="B380" s="5"/>
      <c r="C380" s="5"/>
      <c r="D380" s="5"/>
      <c r="E380" s="5"/>
      <c r="F380" s="5"/>
      <c r="G380" s="6"/>
      <c r="H380" s="5"/>
      <c r="I380" s="5"/>
    </row>
    <row r="381">
      <c r="A381" s="4"/>
      <c r="B381" s="5"/>
      <c r="C381" s="5"/>
      <c r="D381" s="5"/>
      <c r="E381" s="5"/>
      <c r="F381" s="5"/>
      <c r="G381" s="6"/>
      <c r="H381" s="5"/>
      <c r="I381" s="5"/>
    </row>
    <row r="382">
      <c r="A382" s="4"/>
      <c r="B382" s="5"/>
      <c r="C382" s="5"/>
      <c r="D382" s="5"/>
      <c r="E382" s="5"/>
      <c r="F382" s="5"/>
      <c r="G382" s="6"/>
      <c r="H382" s="5"/>
      <c r="I382" s="5"/>
    </row>
    <row r="383">
      <c r="A383" s="4"/>
      <c r="B383" s="5"/>
      <c r="C383" s="5"/>
      <c r="D383" s="5"/>
      <c r="E383" s="5"/>
      <c r="F383" s="5"/>
      <c r="G383" s="6"/>
      <c r="H383" s="5"/>
      <c r="I383" s="5"/>
    </row>
    <row r="384">
      <c r="A384" s="4"/>
      <c r="B384" s="5"/>
      <c r="C384" s="5"/>
      <c r="D384" s="5"/>
      <c r="E384" s="5"/>
      <c r="F384" s="5"/>
      <c r="G384" s="6"/>
      <c r="H384" s="5"/>
      <c r="I384" s="5"/>
    </row>
    <row r="385">
      <c r="A385" s="4"/>
      <c r="B385" s="5"/>
      <c r="C385" s="5"/>
      <c r="D385" s="5"/>
      <c r="E385" s="5"/>
      <c r="F385" s="5"/>
      <c r="G385" s="6"/>
      <c r="H385" s="5"/>
      <c r="I385" s="5"/>
    </row>
    <row r="386">
      <c r="A386" s="4"/>
      <c r="B386" s="5"/>
      <c r="C386" s="5"/>
      <c r="D386" s="5"/>
      <c r="E386" s="5"/>
      <c r="F386" s="5"/>
      <c r="G386" s="6"/>
      <c r="H386" s="5"/>
      <c r="I386" s="5"/>
    </row>
    <row r="387">
      <c r="A387" s="4"/>
      <c r="B387" s="5"/>
      <c r="C387" s="5"/>
      <c r="D387" s="5"/>
      <c r="E387" s="5"/>
      <c r="F387" s="5"/>
      <c r="G387" s="6"/>
      <c r="H387" s="5"/>
      <c r="I387" s="5"/>
    </row>
    <row r="388">
      <c r="A388" s="4"/>
      <c r="B388" s="5"/>
      <c r="C388" s="5"/>
      <c r="D388" s="5"/>
      <c r="E388" s="5"/>
      <c r="F388" s="5"/>
      <c r="G388" s="6"/>
      <c r="H388" s="5"/>
      <c r="I388" s="5"/>
    </row>
    <row r="389">
      <c r="A389" s="4"/>
      <c r="B389" s="5"/>
      <c r="C389" s="5"/>
      <c r="D389" s="5"/>
      <c r="E389" s="5"/>
      <c r="F389" s="5"/>
      <c r="G389" s="6"/>
      <c r="H389" s="5"/>
      <c r="I389" s="5"/>
    </row>
    <row r="390">
      <c r="A390" s="4"/>
      <c r="B390" s="5"/>
      <c r="C390" s="5"/>
      <c r="D390" s="5"/>
      <c r="E390" s="5"/>
      <c r="F390" s="5"/>
      <c r="G390" s="6"/>
      <c r="H390" s="5"/>
      <c r="I390" s="5"/>
    </row>
    <row r="391">
      <c r="A391" s="4"/>
      <c r="B391" s="5"/>
      <c r="C391" s="5"/>
      <c r="D391" s="5"/>
      <c r="E391" s="5"/>
      <c r="F391" s="5"/>
      <c r="G391" s="6"/>
      <c r="H391" s="5"/>
      <c r="I391" s="5"/>
    </row>
    <row r="392">
      <c r="A392" s="4"/>
      <c r="B392" s="5"/>
      <c r="C392" s="5"/>
      <c r="D392" s="5"/>
      <c r="E392" s="5"/>
      <c r="F392" s="5"/>
      <c r="G392" s="6"/>
      <c r="H392" s="5"/>
      <c r="I392" s="5"/>
    </row>
    <row r="393">
      <c r="A393" s="4"/>
      <c r="B393" s="5"/>
      <c r="C393" s="5"/>
      <c r="D393" s="5"/>
      <c r="E393" s="5"/>
      <c r="F393" s="5"/>
      <c r="G393" s="6"/>
      <c r="H393" s="5"/>
      <c r="I393" s="5"/>
    </row>
    <row r="394">
      <c r="A394" s="4"/>
      <c r="B394" s="5"/>
      <c r="C394" s="5"/>
      <c r="D394" s="5"/>
      <c r="E394" s="5"/>
      <c r="F394" s="5"/>
      <c r="G394" s="6"/>
      <c r="H394" s="5"/>
      <c r="I394" s="5"/>
    </row>
    <row r="395">
      <c r="A395" s="4"/>
      <c r="B395" s="5"/>
      <c r="C395" s="5"/>
      <c r="D395" s="5"/>
      <c r="E395" s="5"/>
      <c r="F395" s="5"/>
      <c r="G395" s="6"/>
      <c r="H395" s="5"/>
      <c r="I395" s="5"/>
    </row>
    <row r="396">
      <c r="A396" s="4"/>
      <c r="B396" s="5"/>
      <c r="C396" s="5"/>
      <c r="D396" s="5"/>
      <c r="E396" s="5"/>
      <c r="F396" s="5"/>
      <c r="G396" s="6"/>
      <c r="H396" s="5"/>
      <c r="I396" s="5"/>
    </row>
    <row r="397">
      <c r="A397" s="4"/>
      <c r="B397" s="5"/>
      <c r="C397" s="5"/>
      <c r="D397" s="5"/>
      <c r="E397" s="5"/>
      <c r="F397" s="5"/>
      <c r="G397" s="6"/>
      <c r="H397" s="5"/>
      <c r="I397" s="5"/>
    </row>
    <row r="398">
      <c r="A398" s="4"/>
      <c r="B398" s="5"/>
      <c r="C398" s="5"/>
      <c r="D398" s="5"/>
      <c r="E398" s="5"/>
      <c r="F398" s="5"/>
      <c r="G398" s="6"/>
      <c r="H398" s="5"/>
      <c r="I398" s="5"/>
    </row>
    <row r="399">
      <c r="A399" s="4"/>
      <c r="B399" s="5"/>
      <c r="C399" s="5"/>
      <c r="D399" s="5"/>
      <c r="E399" s="5"/>
      <c r="F399" s="5"/>
      <c r="G399" s="6"/>
      <c r="H399" s="5"/>
      <c r="I399" s="5"/>
    </row>
    <row r="400">
      <c r="A400" s="4"/>
      <c r="B400" s="5"/>
      <c r="C400" s="5"/>
      <c r="D400" s="5"/>
      <c r="E400" s="5"/>
      <c r="F400" s="5"/>
      <c r="G400" s="6"/>
      <c r="H400" s="5"/>
      <c r="I400" s="5"/>
    </row>
    <row r="401">
      <c r="A401" s="4"/>
      <c r="B401" s="5"/>
      <c r="C401" s="5"/>
      <c r="D401" s="5"/>
      <c r="E401" s="5"/>
      <c r="F401" s="5"/>
      <c r="G401" s="6"/>
      <c r="H401" s="5"/>
      <c r="I401" s="5"/>
    </row>
    <row r="402">
      <c r="A402" s="4"/>
      <c r="B402" s="5"/>
      <c r="C402" s="5"/>
      <c r="D402" s="5"/>
      <c r="E402" s="5"/>
      <c r="F402" s="5"/>
      <c r="G402" s="6"/>
      <c r="H402" s="5"/>
      <c r="I402" s="5"/>
    </row>
    <row r="403">
      <c r="A403" s="4"/>
      <c r="B403" s="5"/>
      <c r="C403" s="5"/>
      <c r="D403" s="5"/>
      <c r="E403" s="5"/>
      <c r="F403" s="5"/>
      <c r="G403" s="6"/>
      <c r="H403" s="5"/>
      <c r="I403" s="5"/>
    </row>
    <row r="404">
      <c r="A404" s="4"/>
      <c r="B404" s="5"/>
      <c r="C404" s="5"/>
      <c r="D404" s="5"/>
      <c r="E404" s="5"/>
      <c r="F404" s="5"/>
      <c r="G404" s="6"/>
      <c r="H404" s="5"/>
      <c r="I404" s="5"/>
    </row>
    <row r="405">
      <c r="A405" s="4"/>
      <c r="B405" s="5"/>
      <c r="C405" s="5"/>
      <c r="D405" s="5"/>
      <c r="E405" s="5"/>
      <c r="F405" s="5"/>
      <c r="G405" s="6"/>
      <c r="H405" s="5"/>
      <c r="I405" s="5"/>
    </row>
    <row r="406">
      <c r="A406" s="4"/>
      <c r="B406" s="5"/>
      <c r="C406" s="5"/>
      <c r="D406" s="5"/>
      <c r="E406" s="5"/>
      <c r="F406" s="5"/>
      <c r="G406" s="6"/>
      <c r="H406" s="5"/>
      <c r="I406" s="5"/>
    </row>
    <row r="407">
      <c r="A407" s="4"/>
      <c r="B407" s="5"/>
      <c r="C407" s="5"/>
      <c r="D407" s="5"/>
      <c r="E407" s="5"/>
      <c r="F407" s="5"/>
      <c r="G407" s="6"/>
      <c r="H407" s="5"/>
      <c r="I407" s="5"/>
    </row>
    <row r="408">
      <c r="A408" s="4"/>
      <c r="B408" s="5"/>
      <c r="C408" s="5"/>
      <c r="D408" s="5"/>
      <c r="E408" s="5"/>
      <c r="F408" s="5"/>
      <c r="G408" s="6"/>
      <c r="H408" s="5"/>
      <c r="I408" s="5"/>
    </row>
    <row r="409">
      <c r="A409" s="4"/>
      <c r="B409" s="5"/>
      <c r="C409" s="5"/>
      <c r="D409" s="5"/>
      <c r="E409" s="5"/>
      <c r="F409" s="5"/>
      <c r="G409" s="6"/>
      <c r="H409" s="5"/>
      <c r="I409" s="5"/>
    </row>
    <row r="410">
      <c r="A410" s="4"/>
      <c r="B410" s="5"/>
      <c r="C410" s="5"/>
      <c r="D410" s="5"/>
      <c r="E410" s="5"/>
      <c r="F410" s="5"/>
      <c r="G410" s="6"/>
      <c r="H410" s="5"/>
      <c r="I410" s="5"/>
    </row>
    <row r="411">
      <c r="A411" s="4"/>
      <c r="B411" s="5"/>
      <c r="C411" s="5"/>
      <c r="D411" s="5"/>
      <c r="E411" s="5"/>
      <c r="F411" s="5"/>
      <c r="G411" s="6"/>
      <c r="H411" s="5"/>
      <c r="I411" s="5"/>
    </row>
    <row r="412">
      <c r="A412" s="4"/>
      <c r="B412" s="5"/>
      <c r="C412" s="5"/>
      <c r="D412" s="5"/>
      <c r="E412" s="5"/>
      <c r="F412" s="5"/>
      <c r="G412" s="6"/>
      <c r="H412" s="5"/>
      <c r="I412" s="5"/>
    </row>
    <row r="413">
      <c r="A413" s="4"/>
      <c r="B413" s="5"/>
      <c r="C413" s="5"/>
      <c r="D413" s="5"/>
      <c r="E413" s="5"/>
      <c r="F413" s="5"/>
      <c r="G413" s="6"/>
      <c r="H413" s="5"/>
      <c r="I413" s="5"/>
    </row>
    <row r="414">
      <c r="A414" s="4"/>
      <c r="B414" s="5"/>
      <c r="C414" s="5"/>
      <c r="D414" s="5"/>
      <c r="E414" s="5"/>
      <c r="F414" s="5"/>
      <c r="G414" s="6"/>
      <c r="H414" s="5"/>
      <c r="I414" s="5"/>
    </row>
    <row r="415">
      <c r="A415" s="4"/>
      <c r="B415" s="5"/>
      <c r="C415" s="5"/>
      <c r="D415" s="5"/>
      <c r="E415" s="5"/>
      <c r="F415" s="5"/>
      <c r="G415" s="6"/>
      <c r="H415" s="5"/>
      <c r="I415" s="5"/>
    </row>
    <row r="416">
      <c r="A416" s="4"/>
      <c r="B416" s="5"/>
      <c r="C416" s="5"/>
      <c r="D416" s="5"/>
      <c r="E416" s="5"/>
      <c r="F416" s="5"/>
      <c r="G416" s="6"/>
      <c r="H416" s="5"/>
      <c r="I416" s="5"/>
    </row>
    <row r="417">
      <c r="A417" s="4"/>
      <c r="B417" s="5"/>
      <c r="C417" s="5"/>
      <c r="D417" s="5"/>
      <c r="E417" s="5"/>
      <c r="F417" s="5"/>
      <c r="G417" s="6"/>
      <c r="H417" s="5"/>
      <c r="I417" s="5"/>
    </row>
    <row r="418">
      <c r="A418" s="4"/>
      <c r="B418" s="5"/>
      <c r="C418" s="5"/>
      <c r="D418" s="5"/>
      <c r="E418" s="5"/>
      <c r="F418" s="5"/>
      <c r="G418" s="6"/>
      <c r="H418" s="5"/>
      <c r="I418" s="5"/>
    </row>
    <row r="419">
      <c r="A419" s="4"/>
      <c r="B419" s="5"/>
      <c r="C419" s="5"/>
      <c r="D419" s="5"/>
      <c r="E419" s="5"/>
      <c r="F419" s="5"/>
      <c r="G419" s="6"/>
      <c r="H419" s="5"/>
      <c r="I419" s="5"/>
    </row>
    <row r="420">
      <c r="A420" s="4"/>
      <c r="B420" s="5"/>
      <c r="C420" s="5"/>
      <c r="D420" s="5"/>
      <c r="E420" s="5"/>
      <c r="F420" s="5"/>
      <c r="G420" s="6"/>
      <c r="H420" s="5"/>
      <c r="I420" s="5"/>
    </row>
    <row r="421">
      <c r="A421" s="4"/>
      <c r="B421" s="5"/>
      <c r="C421" s="5"/>
      <c r="D421" s="5"/>
      <c r="E421" s="5"/>
      <c r="F421" s="5"/>
      <c r="G421" s="6"/>
      <c r="H421" s="5"/>
      <c r="I421" s="5"/>
    </row>
    <row r="422">
      <c r="A422" s="4"/>
      <c r="B422" s="5"/>
      <c r="C422" s="5"/>
      <c r="D422" s="5"/>
      <c r="E422" s="5"/>
      <c r="F422" s="5"/>
      <c r="G422" s="6"/>
      <c r="H422" s="5"/>
      <c r="I422" s="5"/>
    </row>
    <row r="423">
      <c r="A423" s="4"/>
      <c r="B423" s="5"/>
      <c r="C423" s="5"/>
      <c r="D423" s="5"/>
      <c r="E423" s="5"/>
      <c r="F423" s="5"/>
      <c r="G423" s="6"/>
      <c r="H423" s="5"/>
      <c r="I423" s="5"/>
    </row>
    <row r="424">
      <c r="A424" s="4"/>
      <c r="B424" s="5"/>
      <c r="C424" s="5"/>
      <c r="D424" s="5"/>
      <c r="E424" s="5"/>
      <c r="F424" s="5"/>
      <c r="G424" s="6"/>
      <c r="H424" s="5"/>
      <c r="I424" s="5"/>
    </row>
    <row r="425">
      <c r="A425" s="4"/>
      <c r="B425" s="5"/>
      <c r="C425" s="5"/>
      <c r="D425" s="5"/>
      <c r="E425" s="5"/>
      <c r="F425" s="5"/>
      <c r="G425" s="6"/>
      <c r="H425" s="5"/>
      <c r="I425" s="5"/>
    </row>
    <row r="426">
      <c r="A426" s="4"/>
      <c r="B426" s="5"/>
      <c r="C426" s="5"/>
      <c r="D426" s="5"/>
      <c r="E426" s="5"/>
      <c r="F426" s="5"/>
      <c r="G426" s="6"/>
      <c r="H426" s="5"/>
      <c r="I426" s="5"/>
    </row>
    <row r="427">
      <c r="A427" s="4"/>
      <c r="B427" s="5"/>
      <c r="C427" s="5"/>
      <c r="D427" s="5"/>
      <c r="E427" s="5"/>
      <c r="F427" s="5"/>
      <c r="G427" s="6"/>
      <c r="H427" s="5"/>
      <c r="I427" s="5"/>
    </row>
    <row r="428">
      <c r="A428" s="4"/>
      <c r="B428" s="5"/>
      <c r="C428" s="5"/>
      <c r="D428" s="5"/>
      <c r="E428" s="5"/>
      <c r="F428" s="5"/>
      <c r="G428" s="6"/>
      <c r="H428" s="5"/>
      <c r="I428" s="5"/>
    </row>
    <row r="429">
      <c r="A429" s="4"/>
      <c r="B429" s="5"/>
      <c r="C429" s="5"/>
      <c r="D429" s="5"/>
      <c r="E429" s="5"/>
      <c r="F429" s="5"/>
      <c r="G429" s="6"/>
      <c r="H429" s="5"/>
      <c r="I429" s="5"/>
    </row>
    <row r="430">
      <c r="A430" s="4"/>
      <c r="B430" s="5"/>
      <c r="C430" s="5"/>
      <c r="D430" s="5"/>
      <c r="E430" s="5"/>
      <c r="F430" s="5"/>
      <c r="G430" s="6"/>
      <c r="H430" s="5"/>
      <c r="I430" s="5"/>
    </row>
    <row r="431">
      <c r="A431" s="4"/>
      <c r="B431" s="5"/>
      <c r="C431" s="5"/>
      <c r="D431" s="5"/>
      <c r="E431" s="5"/>
      <c r="F431" s="5"/>
      <c r="G431" s="6"/>
      <c r="H431" s="5"/>
      <c r="I431" s="5"/>
    </row>
    <row r="432">
      <c r="A432" s="4"/>
      <c r="B432" s="5"/>
      <c r="C432" s="5"/>
      <c r="D432" s="5"/>
      <c r="E432" s="5"/>
      <c r="F432" s="5"/>
      <c r="G432" s="6"/>
      <c r="H432" s="5"/>
      <c r="I432" s="5"/>
    </row>
    <row r="433">
      <c r="A433" s="4"/>
      <c r="B433" s="5"/>
      <c r="C433" s="5"/>
      <c r="D433" s="5"/>
      <c r="E433" s="5"/>
      <c r="F433" s="5"/>
      <c r="G433" s="6"/>
      <c r="H433" s="5"/>
      <c r="I433" s="5"/>
    </row>
    <row r="434">
      <c r="A434" s="4"/>
      <c r="B434" s="5"/>
      <c r="C434" s="5"/>
      <c r="D434" s="5"/>
      <c r="E434" s="5"/>
      <c r="F434" s="5"/>
      <c r="G434" s="6"/>
      <c r="H434" s="5"/>
      <c r="I434" s="5"/>
    </row>
    <row r="435">
      <c r="A435" s="4"/>
      <c r="B435" s="5"/>
      <c r="C435" s="5"/>
      <c r="D435" s="5"/>
      <c r="E435" s="5"/>
      <c r="F435" s="5"/>
      <c r="G435" s="6"/>
      <c r="H435" s="5"/>
      <c r="I435" s="5"/>
    </row>
    <row r="436">
      <c r="A436" s="4"/>
      <c r="B436" s="5"/>
      <c r="C436" s="5"/>
      <c r="D436" s="5"/>
      <c r="E436" s="5"/>
      <c r="F436" s="5"/>
      <c r="G436" s="6"/>
      <c r="H436" s="5"/>
      <c r="I436" s="5"/>
    </row>
    <row r="437">
      <c r="A437" s="4"/>
      <c r="B437" s="5"/>
      <c r="C437" s="5"/>
      <c r="D437" s="5"/>
      <c r="E437" s="5"/>
      <c r="F437" s="5"/>
      <c r="G437" s="6"/>
      <c r="H437" s="5"/>
      <c r="I437" s="5"/>
    </row>
    <row r="438">
      <c r="A438" s="4"/>
      <c r="B438" s="5"/>
      <c r="C438" s="5"/>
      <c r="D438" s="5"/>
      <c r="E438" s="5"/>
      <c r="F438" s="5"/>
      <c r="G438" s="6"/>
      <c r="H438" s="5"/>
      <c r="I438" s="5"/>
    </row>
    <row r="439">
      <c r="A439" s="4"/>
      <c r="B439" s="5"/>
      <c r="C439" s="5"/>
      <c r="D439" s="5"/>
      <c r="E439" s="5"/>
      <c r="F439" s="5"/>
      <c r="G439" s="6"/>
      <c r="H439" s="5"/>
      <c r="I439" s="5"/>
    </row>
    <row r="440">
      <c r="A440" s="4"/>
      <c r="B440" s="5"/>
      <c r="C440" s="5"/>
      <c r="D440" s="5"/>
      <c r="E440" s="5"/>
      <c r="F440" s="5"/>
      <c r="G440" s="6"/>
      <c r="H440" s="5"/>
      <c r="I440" s="5"/>
    </row>
    <row r="441">
      <c r="A441" s="4"/>
      <c r="B441" s="5"/>
      <c r="C441" s="5"/>
      <c r="D441" s="5"/>
      <c r="E441" s="5"/>
      <c r="F441" s="5"/>
      <c r="G441" s="6"/>
      <c r="H441" s="5"/>
      <c r="I441" s="5"/>
    </row>
    <row r="442">
      <c r="A442" s="4"/>
      <c r="B442" s="5"/>
      <c r="C442" s="5"/>
      <c r="D442" s="5"/>
      <c r="E442" s="5"/>
      <c r="F442" s="5"/>
      <c r="G442" s="6"/>
      <c r="H442" s="5"/>
      <c r="I442" s="5"/>
    </row>
    <row r="443">
      <c r="A443" s="4"/>
      <c r="B443" s="5"/>
      <c r="C443" s="5"/>
      <c r="D443" s="5"/>
      <c r="E443" s="5"/>
      <c r="F443" s="5"/>
      <c r="G443" s="6"/>
      <c r="H443" s="5"/>
      <c r="I443" s="5"/>
    </row>
    <row r="444">
      <c r="A444" s="4"/>
      <c r="B444" s="5"/>
      <c r="C444" s="5"/>
      <c r="D444" s="5"/>
      <c r="E444" s="5"/>
      <c r="F444" s="5"/>
      <c r="G444" s="6"/>
      <c r="H444" s="5"/>
      <c r="I444" s="5"/>
    </row>
    <row r="445">
      <c r="A445" s="4"/>
      <c r="B445" s="5"/>
      <c r="C445" s="5"/>
      <c r="D445" s="5"/>
      <c r="E445" s="5"/>
      <c r="F445" s="5"/>
      <c r="G445" s="6"/>
      <c r="H445" s="5"/>
      <c r="I445" s="5"/>
    </row>
    <row r="446">
      <c r="A446" s="4"/>
      <c r="B446" s="5"/>
      <c r="C446" s="5"/>
      <c r="D446" s="5"/>
      <c r="E446" s="5"/>
      <c r="F446" s="5"/>
      <c r="G446" s="6"/>
      <c r="H446" s="5"/>
      <c r="I446" s="5"/>
    </row>
    <row r="447">
      <c r="A447" s="4"/>
      <c r="B447" s="5"/>
      <c r="C447" s="5"/>
      <c r="D447" s="5"/>
      <c r="E447" s="5"/>
      <c r="F447" s="5"/>
      <c r="G447" s="6"/>
      <c r="H447" s="5"/>
      <c r="I447" s="5"/>
    </row>
    <row r="448">
      <c r="A448" s="4"/>
      <c r="B448" s="5"/>
      <c r="C448" s="5"/>
      <c r="D448" s="5"/>
      <c r="E448" s="5"/>
      <c r="F448" s="5"/>
      <c r="G448" s="6"/>
      <c r="H448" s="5"/>
      <c r="I448" s="5"/>
    </row>
    <row r="449">
      <c r="A449" s="4"/>
      <c r="B449" s="5"/>
      <c r="C449" s="5"/>
      <c r="D449" s="5"/>
      <c r="E449" s="5"/>
      <c r="F449" s="5"/>
      <c r="G449" s="6"/>
      <c r="H449" s="5"/>
      <c r="I449" s="5"/>
    </row>
    <row r="450">
      <c r="A450" s="4"/>
      <c r="B450" s="5"/>
      <c r="C450" s="5"/>
      <c r="D450" s="5"/>
      <c r="E450" s="5"/>
      <c r="F450" s="5"/>
      <c r="G450" s="6"/>
      <c r="H450" s="5"/>
      <c r="I450" s="5"/>
    </row>
    <row r="451">
      <c r="A451" s="4"/>
      <c r="B451" s="5"/>
      <c r="C451" s="5"/>
      <c r="D451" s="5"/>
      <c r="E451" s="5"/>
      <c r="F451" s="5"/>
      <c r="G451" s="6"/>
      <c r="H451" s="5"/>
      <c r="I451" s="5"/>
    </row>
    <row r="452">
      <c r="A452" s="4"/>
      <c r="B452" s="5"/>
      <c r="C452" s="5"/>
      <c r="D452" s="5"/>
      <c r="E452" s="5"/>
      <c r="F452" s="5"/>
      <c r="G452" s="6"/>
      <c r="H452" s="5"/>
      <c r="I452" s="5"/>
    </row>
    <row r="453">
      <c r="A453" s="4"/>
      <c r="B453" s="5"/>
      <c r="C453" s="5"/>
      <c r="D453" s="5"/>
      <c r="E453" s="5"/>
      <c r="F453" s="5"/>
      <c r="G453" s="6"/>
      <c r="H453" s="5"/>
      <c r="I453" s="5"/>
    </row>
    <row r="454">
      <c r="A454" s="4"/>
      <c r="B454" s="5"/>
      <c r="C454" s="5"/>
      <c r="D454" s="5"/>
      <c r="E454" s="5"/>
      <c r="F454" s="5"/>
      <c r="G454" s="6"/>
      <c r="H454" s="5"/>
      <c r="I454" s="5"/>
    </row>
    <row r="455">
      <c r="A455" s="4"/>
      <c r="B455" s="5"/>
      <c r="C455" s="5"/>
      <c r="D455" s="5"/>
      <c r="E455" s="5"/>
      <c r="F455" s="5"/>
      <c r="G455" s="6"/>
      <c r="H455" s="5"/>
      <c r="I455" s="5"/>
    </row>
    <row r="456">
      <c r="A456" s="4"/>
      <c r="B456" s="5"/>
      <c r="C456" s="5"/>
      <c r="D456" s="5"/>
      <c r="E456" s="5"/>
      <c r="F456" s="5"/>
      <c r="G456" s="6"/>
      <c r="H456" s="5"/>
      <c r="I456" s="5"/>
    </row>
    <row r="457">
      <c r="A457" s="4"/>
      <c r="B457" s="5"/>
      <c r="C457" s="5"/>
      <c r="D457" s="5"/>
      <c r="E457" s="5"/>
      <c r="F457" s="5"/>
      <c r="G457" s="6"/>
      <c r="H457" s="5"/>
      <c r="I457" s="5"/>
    </row>
    <row r="458">
      <c r="A458" s="4"/>
      <c r="B458" s="5"/>
      <c r="C458" s="5"/>
      <c r="D458" s="5"/>
      <c r="E458" s="5"/>
      <c r="F458" s="5"/>
      <c r="G458" s="6"/>
      <c r="H458" s="5"/>
      <c r="I458" s="5"/>
    </row>
    <row r="459">
      <c r="A459" s="4"/>
      <c r="B459" s="5"/>
      <c r="C459" s="5"/>
      <c r="D459" s="5"/>
      <c r="E459" s="5"/>
      <c r="F459" s="5"/>
      <c r="G459" s="6"/>
      <c r="H459" s="5"/>
      <c r="I459" s="5"/>
    </row>
    <row r="460">
      <c r="A460" s="4"/>
      <c r="B460" s="5"/>
      <c r="C460" s="5"/>
      <c r="D460" s="5"/>
      <c r="E460" s="5"/>
      <c r="F460" s="5"/>
      <c r="G460" s="6"/>
      <c r="H460" s="5"/>
      <c r="I460" s="5"/>
    </row>
    <row r="461">
      <c r="A461" s="4"/>
      <c r="B461" s="5"/>
      <c r="C461" s="5"/>
      <c r="D461" s="5"/>
      <c r="E461" s="5"/>
      <c r="F461" s="5"/>
      <c r="G461" s="6"/>
      <c r="H461" s="5"/>
      <c r="I461" s="5"/>
    </row>
    <row r="462">
      <c r="A462" s="4"/>
      <c r="B462" s="5"/>
      <c r="C462" s="5"/>
      <c r="D462" s="5"/>
      <c r="E462" s="5"/>
      <c r="F462" s="5"/>
      <c r="G462" s="6"/>
      <c r="H462" s="5"/>
      <c r="I462" s="5"/>
    </row>
    <row r="463">
      <c r="A463" s="4"/>
      <c r="B463" s="5"/>
      <c r="C463" s="5"/>
      <c r="D463" s="5"/>
      <c r="E463" s="5"/>
      <c r="F463" s="5"/>
      <c r="G463" s="6"/>
      <c r="H463" s="5"/>
      <c r="I463" s="5"/>
    </row>
    <row r="464">
      <c r="A464" s="4"/>
      <c r="B464" s="5"/>
      <c r="C464" s="5"/>
      <c r="D464" s="5"/>
      <c r="E464" s="5"/>
      <c r="F464" s="5"/>
      <c r="G464" s="6"/>
      <c r="H464" s="5"/>
      <c r="I464" s="5"/>
    </row>
    <row r="465">
      <c r="A465" s="4"/>
      <c r="B465" s="5"/>
      <c r="C465" s="5"/>
      <c r="D465" s="5"/>
      <c r="E465" s="5"/>
      <c r="F465" s="5"/>
      <c r="G465" s="6"/>
      <c r="H465" s="5"/>
      <c r="I465" s="5"/>
    </row>
    <row r="466">
      <c r="A466" s="4"/>
      <c r="B466" s="5"/>
      <c r="C466" s="5"/>
      <c r="D466" s="5"/>
      <c r="E466" s="5"/>
      <c r="F466" s="5"/>
      <c r="G466" s="6"/>
      <c r="H466" s="5"/>
      <c r="I466" s="5"/>
    </row>
    <row r="467">
      <c r="A467" s="4"/>
      <c r="B467" s="5"/>
      <c r="C467" s="5"/>
      <c r="D467" s="5"/>
      <c r="E467" s="5"/>
      <c r="F467" s="5"/>
      <c r="G467" s="6"/>
      <c r="H467" s="5"/>
      <c r="I467" s="5"/>
    </row>
    <row r="468">
      <c r="A468" s="4"/>
      <c r="B468" s="5"/>
      <c r="C468" s="5"/>
      <c r="D468" s="5"/>
      <c r="E468" s="5"/>
      <c r="F468" s="5"/>
      <c r="G468" s="6"/>
      <c r="H468" s="5"/>
      <c r="I468" s="5"/>
    </row>
    <row r="469">
      <c r="A469" s="4"/>
      <c r="B469" s="5"/>
      <c r="C469" s="5"/>
      <c r="D469" s="5"/>
      <c r="E469" s="5"/>
      <c r="F469" s="5"/>
      <c r="G469" s="6"/>
      <c r="H469" s="5"/>
      <c r="I469" s="5"/>
    </row>
    <row r="470">
      <c r="A470" s="4"/>
      <c r="B470" s="5"/>
      <c r="C470" s="5"/>
      <c r="D470" s="5"/>
      <c r="E470" s="5"/>
      <c r="F470" s="5"/>
      <c r="G470" s="6"/>
      <c r="H470" s="5"/>
      <c r="I470" s="5"/>
    </row>
    <row r="471">
      <c r="A471" s="4"/>
      <c r="B471" s="5"/>
      <c r="C471" s="5"/>
      <c r="D471" s="5"/>
      <c r="E471" s="5"/>
      <c r="F471" s="5"/>
      <c r="G471" s="6"/>
      <c r="H471" s="5"/>
      <c r="I471" s="5"/>
    </row>
    <row r="472">
      <c r="A472" s="4"/>
      <c r="B472" s="5"/>
      <c r="C472" s="5"/>
      <c r="D472" s="5"/>
      <c r="E472" s="5"/>
      <c r="F472" s="5"/>
      <c r="G472" s="6"/>
      <c r="H472" s="5"/>
      <c r="I472" s="5"/>
    </row>
    <row r="473">
      <c r="A473" s="4"/>
      <c r="B473" s="5"/>
      <c r="C473" s="5"/>
      <c r="D473" s="5"/>
      <c r="E473" s="5"/>
      <c r="F473" s="5"/>
      <c r="G473" s="6"/>
      <c r="H473" s="5"/>
      <c r="I473" s="5"/>
    </row>
    <row r="474">
      <c r="A474" s="4"/>
      <c r="B474" s="5"/>
      <c r="C474" s="5"/>
      <c r="D474" s="5"/>
      <c r="E474" s="5"/>
      <c r="F474" s="5"/>
      <c r="G474" s="6"/>
      <c r="H474" s="5"/>
      <c r="I474" s="5"/>
    </row>
    <row r="475">
      <c r="A475" s="4"/>
      <c r="B475" s="5"/>
      <c r="C475" s="5"/>
      <c r="D475" s="5"/>
      <c r="E475" s="5"/>
      <c r="F475" s="5"/>
      <c r="G475" s="6"/>
      <c r="H475" s="5"/>
      <c r="I475" s="5"/>
    </row>
    <row r="476">
      <c r="A476" s="4"/>
      <c r="B476" s="5"/>
      <c r="C476" s="5"/>
      <c r="D476" s="5"/>
      <c r="E476" s="5"/>
      <c r="F476" s="5"/>
      <c r="G476" s="6"/>
      <c r="H476" s="5"/>
      <c r="I476" s="5"/>
    </row>
    <row r="477">
      <c r="A477" s="4"/>
      <c r="B477" s="5"/>
      <c r="C477" s="5"/>
      <c r="D477" s="5"/>
      <c r="E477" s="5"/>
      <c r="F477" s="5"/>
      <c r="G477" s="6"/>
      <c r="H477" s="5"/>
      <c r="I477" s="5"/>
    </row>
    <row r="478">
      <c r="A478" s="4"/>
      <c r="B478" s="5"/>
      <c r="C478" s="5"/>
      <c r="D478" s="5"/>
      <c r="E478" s="5"/>
      <c r="F478" s="5"/>
      <c r="G478" s="6"/>
      <c r="H478" s="5"/>
      <c r="I478" s="5"/>
    </row>
    <row r="479">
      <c r="A479" s="4"/>
      <c r="B479" s="5"/>
      <c r="C479" s="5"/>
      <c r="D479" s="5"/>
      <c r="E479" s="5"/>
      <c r="F479" s="5"/>
      <c r="G479" s="6"/>
      <c r="H479" s="5"/>
      <c r="I479" s="5"/>
    </row>
    <row r="480">
      <c r="A480" s="4"/>
      <c r="B480" s="5"/>
      <c r="C480" s="5"/>
      <c r="D480" s="5"/>
      <c r="E480" s="5"/>
      <c r="F480" s="5"/>
      <c r="G480" s="6"/>
      <c r="H480" s="5"/>
      <c r="I480" s="5"/>
    </row>
    <row r="481">
      <c r="A481" s="4"/>
      <c r="B481" s="5"/>
      <c r="C481" s="5"/>
      <c r="D481" s="5"/>
      <c r="E481" s="5"/>
      <c r="F481" s="5"/>
      <c r="G481" s="6"/>
      <c r="H481" s="5"/>
      <c r="I481" s="5"/>
    </row>
    <row r="482">
      <c r="A482" s="4"/>
      <c r="B482" s="5"/>
      <c r="C482" s="5"/>
      <c r="D482" s="5"/>
      <c r="E482" s="5"/>
      <c r="F482" s="5"/>
      <c r="G482" s="6"/>
      <c r="H482" s="5"/>
      <c r="I482" s="5"/>
    </row>
    <row r="483">
      <c r="A483" s="4"/>
      <c r="B483" s="5"/>
      <c r="C483" s="5"/>
      <c r="D483" s="5"/>
      <c r="E483" s="5"/>
      <c r="F483" s="5"/>
      <c r="G483" s="6"/>
      <c r="H483" s="5"/>
      <c r="I483" s="5"/>
    </row>
    <row r="484">
      <c r="A484" s="4"/>
      <c r="B484" s="5"/>
      <c r="C484" s="5"/>
      <c r="D484" s="5"/>
      <c r="E484" s="5"/>
      <c r="F484" s="5"/>
      <c r="G484" s="6"/>
      <c r="H484" s="5"/>
      <c r="I484" s="5"/>
    </row>
    <row r="485">
      <c r="A485" s="4"/>
      <c r="B485" s="5"/>
      <c r="C485" s="5"/>
      <c r="D485" s="5"/>
      <c r="E485" s="5"/>
      <c r="F485" s="5"/>
      <c r="G485" s="6"/>
      <c r="H485" s="5"/>
      <c r="I485" s="5"/>
    </row>
    <row r="486">
      <c r="A486" s="4"/>
      <c r="B486" s="5"/>
      <c r="C486" s="5"/>
      <c r="D486" s="5"/>
      <c r="E486" s="5"/>
      <c r="F486" s="5"/>
      <c r="G486" s="6"/>
      <c r="H486" s="5"/>
      <c r="I486" s="5"/>
    </row>
    <row r="487">
      <c r="A487" s="4"/>
      <c r="B487" s="5"/>
      <c r="C487" s="5"/>
      <c r="D487" s="5"/>
      <c r="E487" s="5"/>
      <c r="F487" s="5"/>
      <c r="G487" s="6"/>
      <c r="H487" s="5"/>
      <c r="I487" s="5"/>
    </row>
    <row r="488">
      <c r="A488" s="4"/>
      <c r="B488" s="5"/>
      <c r="C488" s="5"/>
      <c r="D488" s="5"/>
      <c r="E488" s="5"/>
      <c r="F488" s="5"/>
      <c r="G488" s="6"/>
      <c r="H488" s="5"/>
      <c r="I488" s="5"/>
    </row>
    <row r="489">
      <c r="A489" s="4"/>
      <c r="B489" s="5"/>
      <c r="C489" s="5"/>
      <c r="D489" s="5"/>
      <c r="E489" s="5"/>
      <c r="F489" s="5"/>
      <c r="G489" s="6"/>
      <c r="H489" s="5"/>
      <c r="I489" s="5"/>
    </row>
    <row r="490">
      <c r="A490" s="4"/>
      <c r="B490" s="5"/>
      <c r="C490" s="5"/>
      <c r="D490" s="5"/>
      <c r="E490" s="5"/>
      <c r="F490" s="5"/>
      <c r="G490" s="6"/>
      <c r="H490" s="5"/>
      <c r="I490" s="5"/>
    </row>
    <row r="491">
      <c r="A491" s="4"/>
      <c r="B491" s="5"/>
      <c r="C491" s="5"/>
      <c r="D491" s="5"/>
      <c r="E491" s="5"/>
      <c r="F491" s="5"/>
      <c r="G491" s="6"/>
      <c r="H491" s="5"/>
      <c r="I491" s="5"/>
    </row>
    <row r="492">
      <c r="A492" s="4"/>
      <c r="B492" s="5"/>
      <c r="C492" s="5"/>
      <c r="D492" s="5"/>
      <c r="E492" s="5"/>
      <c r="F492" s="5"/>
      <c r="G492" s="6"/>
      <c r="H492" s="5"/>
      <c r="I492" s="5"/>
    </row>
    <row r="493">
      <c r="A493" s="4"/>
      <c r="B493" s="5"/>
      <c r="C493" s="5"/>
      <c r="D493" s="5"/>
      <c r="E493" s="5"/>
      <c r="F493" s="5"/>
      <c r="G493" s="6"/>
      <c r="H493" s="5"/>
      <c r="I493" s="5"/>
    </row>
    <row r="494">
      <c r="A494" s="4"/>
      <c r="B494" s="5"/>
      <c r="C494" s="5"/>
      <c r="D494" s="5"/>
      <c r="E494" s="5"/>
      <c r="F494" s="5"/>
      <c r="G494" s="6"/>
      <c r="H494" s="5"/>
      <c r="I494" s="5"/>
    </row>
    <row r="495">
      <c r="A495" s="4"/>
      <c r="B495" s="5"/>
      <c r="C495" s="5"/>
      <c r="D495" s="5"/>
      <c r="E495" s="5"/>
      <c r="F495" s="5"/>
      <c r="G495" s="6"/>
      <c r="H495" s="5"/>
      <c r="I495" s="5"/>
    </row>
    <row r="496">
      <c r="A496" s="4"/>
      <c r="B496" s="5"/>
      <c r="C496" s="5"/>
      <c r="D496" s="5"/>
      <c r="E496" s="5"/>
      <c r="F496" s="5"/>
      <c r="G496" s="6"/>
      <c r="H496" s="5"/>
      <c r="I496" s="5"/>
    </row>
    <row r="497">
      <c r="A497" s="4"/>
      <c r="B497" s="5"/>
      <c r="C497" s="5"/>
      <c r="D497" s="5"/>
      <c r="E497" s="5"/>
      <c r="F497" s="5"/>
      <c r="G497" s="6"/>
      <c r="H497" s="5"/>
      <c r="I497" s="5"/>
    </row>
    <row r="498">
      <c r="A498" s="4"/>
      <c r="B498" s="5"/>
      <c r="C498" s="5"/>
      <c r="D498" s="5"/>
      <c r="E498" s="5"/>
      <c r="F498" s="5"/>
      <c r="G498" s="6"/>
      <c r="H498" s="5"/>
      <c r="I498" s="5"/>
    </row>
    <row r="499">
      <c r="A499" s="4"/>
      <c r="B499" s="5"/>
      <c r="C499" s="5"/>
      <c r="D499" s="5"/>
      <c r="E499" s="5"/>
      <c r="F499" s="5"/>
      <c r="G499" s="6"/>
      <c r="H499" s="5"/>
      <c r="I499" s="5"/>
    </row>
    <row r="500">
      <c r="A500" s="4"/>
      <c r="B500" s="5"/>
      <c r="C500" s="5"/>
      <c r="D500" s="5"/>
      <c r="E500" s="5"/>
      <c r="F500" s="5"/>
      <c r="G500" s="6"/>
      <c r="H500" s="5"/>
      <c r="I500" s="5"/>
    </row>
    <row r="501">
      <c r="A501" s="5"/>
      <c r="B501" s="5"/>
    </row>
    <row r="502">
      <c r="A502" s="5"/>
      <c r="B502" s="5"/>
    </row>
    <row r="503">
      <c r="A503" s="5"/>
      <c r="B503" s="5"/>
    </row>
    <row r="504">
      <c r="A504" s="5"/>
      <c r="B504" s="5"/>
    </row>
    <row r="505">
      <c r="A505" s="5"/>
      <c r="B505" s="5"/>
    </row>
    <row r="506">
      <c r="A506" s="5"/>
      <c r="B506" s="5"/>
    </row>
    <row r="507">
      <c r="A507" s="5"/>
      <c r="B507" s="5"/>
    </row>
    <row r="508">
      <c r="A508" s="5"/>
      <c r="B508" s="5"/>
    </row>
    <row r="509">
      <c r="A509" s="5"/>
      <c r="B509" s="5"/>
    </row>
    <row r="510">
      <c r="A510" s="5"/>
      <c r="B510" s="5"/>
    </row>
    <row r="511">
      <c r="A511" s="5"/>
      <c r="B511" s="5"/>
    </row>
    <row r="512">
      <c r="A512" s="5"/>
      <c r="B512" s="5"/>
    </row>
    <row r="513">
      <c r="A513" s="5"/>
      <c r="B513" s="5"/>
    </row>
    <row r="514">
      <c r="A514" s="5"/>
      <c r="B514" s="5"/>
    </row>
    <row r="515">
      <c r="A515" s="5"/>
      <c r="B515" s="5"/>
    </row>
    <row r="516">
      <c r="A516" s="5"/>
      <c r="B516" s="5"/>
    </row>
    <row r="517">
      <c r="A517" s="5"/>
      <c r="B517" s="5"/>
    </row>
    <row r="518">
      <c r="A518" s="5"/>
      <c r="B518" s="5"/>
    </row>
    <row r="519">
      <c r="A519" s="5"/>
      <c r="B519" s="5"/>
    </row>
    <row r="520">
      <c r="A520" s="5"/>
      <c r="B520" s="5"/>
    </row>
    <row r="521">
      <c r="A521" s="5"/>
      <c r="B521" s="5"/>
    </row>
    <row r="522">
      <c r="A522" s="5"/>
      <c r="B522" s="5"/>
    </row>
    <row r="523">
      <c r="A523" s="5"/>
      <c r="B523" s="5"/>
    </row>
    <row r="524">
      <c r="A524" s="5"/>
      <c r="B524" s="5"/>
    </row>
    <row r="525">
      <c r="A525" s="5"/>
      <c r="B525" s="5"/>
    </row>
    <row r="526">
      <c r="A526" s="5"/>
      <c r="B526" s="5"/>
    </row>
    <row r="527">
      <c r="A527" s="5"/>
      <c r="B527" s="5"/>
    </row>
    <row r="528">
      <c r="A528" s="5"/>
      <c r="B528" s="5"/>
    </row>
    <row r="529">
      <c r="A529" s="5"/>
      <c r="B529" s="5"/>
    </row>
    <row r="530">
      <c r="A530" s="5"/>
      <c r="B530" s="5"/>
    </row>
    <row r="531">
      <c r="A531" s="5"/>
      <c r="B531" s="5"/>
    </row>
    <row r="532">
      <c r="A532" s="5"/>
      <c r="B532" s="5"/>
    </row>
    <row r="533">
      <c r="A533" s="5"/>
      <c r="B533" s="5"/>
    </row>
    <row r="534">
      <c r="A534" s="5"/>
      <c r="B534" s="5"/>
    </row>
    <row r="535">
      <c r="A535" s="5"/>
      <c r="B535" s="5"/>
    </row>
    <row r="536">
      <c r="A536" s="5"/>
      <c r="B536" s="5"/>
    </row>
    <row r="537">
      <c r="A537" s="5"/>
      <c r="B537" s="5"/>
    </row>
    <row r="538">
      <c r="A538" s="5"/>
      <c r="B538" s="5"/>
    </row>
    <row r="539">
      <c r="A539" s="5"/>
      <c r="B539" s="5"/>
    </row>
    <row r="540">
      <c r="A540" s="5"/>
      <c r="B540" s="5"/>
    </row>
    <row r="541">
      <c r="A541" s="5"/>
      <c r="B541" s="5"/>
    </row>
    <row r="542">
      <c r="A542" s="5"/>
      <c r="B542" s="5"/>
    </row>
    <row r="543">
      <c r="A543" s="5"/>
      <c r="B543" s="5"/>
    </row>
    <row r="544">
      <c r="A544" s="5"/>
      <c r="B544" s="5"/>
    </row>
    <row r="545">
      <c r="A545" s="5"/>
      <c r="B545" s="5"/>
    </row>
    <row r="546">
      <c r="A546" s="5"/>
      <c r="B546" s="5"/>
    </row>
    <row r="547">
      <c r="A547" s="5"/>
      <c r="B547" s="5"/>
    </row>
    <row r="548">
      <c r="A548" s="5"/>
      <c r="B548" s="5"/>
    </row>
    <row r="549">
      <c r="A549" s="5"/>
      <c r="B549" s="5"/>
    </row>
    <row r="550">
      <c r="A550" s="5"/>
      <c r="B550" s="5"/>
    </row>
    <row r="551">
      <c r="A551" s="5"/>
      <c r="B551" s="5"/>
    </row>
    <row r="552">
      <c r="A552" s="5"/>
      <c r="B552" s="5"/>
    </row>
    <row r="553">
      <c r="A553" s="5"/>
      <c r="B553" s="5"/>
    </row>
    <row r="554">
      <c r="A554" s="5"/>
      <c r="B554" s="5"/>
    </row>
    <row r="555">
      <c r="A555" s="5"/>
      <c r="B555" s="5"/>
    </row>
    <row r="556">
      <c r="A556" s="5"/>
      <c r="B556" s="5"/>
    </row>
    <row r="557">
      <c r="A557" s="5"/>
      <c r="B557" s="5"/>
    </row>
    <row r="558">
      <c r="A558" s="5"/>
      <c r="B558" s="5"/>
    </row>
    <row r="559">
      <c r="A559" s="5"/>
      <c r="B559" s="5"/>
    </row>
    <row r="560">
      <c r="A560" s="5"/>
      <c r="B560" s="5"/>
    </row>
    <row r="561">
      <c r="A561" s="5"/>
      <c r="B561" s="5"/>
    </row>
    <row r="562">
      <c r="A562" s="5"/>
      <c r="B562" s="5"/>
    </row>
    <row r="563">
      <c r="A563" s="5"/>
      <c r="B563" s="5"/>
    </row>
    <row r="564">
      <c r="A564" s="5"/>
      <c r="B564" s="5"/>
    </row>
    <row r="565">
      <c r="A565" s="5"/>
      <c r="B565" s="5"/>
    </row>
    <row r="566">
      <c r="A566" s="5"/>
      <c r="B566" s="5"/>
    </row>
    <row r="567">
      <c r="A567" s="5"/>
      <c r="B567" s="5"/>
    </row>
    <row r="568">
      <c r="A568" s="5"/>
      <c r="B568" s="5"/>
    </row>
    <row r="569">
      <c r="A569" s="5"/>
      <c r="B569" s="5"/>
    </row>
    <row r="570">
      <c r="A570" s="5"/>
      <c r="B570" s="5"/>
    </row>
    <row r="571">
      <c r="A571" s="5"/>
      <c r="B571" s="5"/>
    </row>
    <row r="572">
      <c r="A572" s="5"/>
      <c r="B572" s="5"/>
    </row>
    <row r="573">
      <c r="A573" s="5"/>
      <c r="B573" s="5"/>
    </row>
    <row r="574">
      <c r="A574" s="5"/>
      <c r="B574" s="5"/>
    </row>
    <row r="575">
      <c r="A575" s="5"/>
      <c r="B575" s="5"/>
    </row>
    <row r="576">
      <c r="A576" s="5"/>
      <c r="B576" s="5"/>
    </row>
    <row r="577">
      <c r="A577" s="5"/>
      <c r="B577" s="5"/>
    </row>
    <row r="578">
      <c r="A578" s="5"/>
      <c r="B578" s="5"/>
    </row>
    <row r="579">
      <c r="A579" s="5"/>
      <c r="B579" s="5"/>
    </row>
    <row r="580">
      <c r="A580" s="5"/>
      <c r="B580" s="5"/>
    </row>
    <row r="581">
      <c r="A581" s="5"/>
      <c r="B581" s="5"/>
    </row>
    <row r="582">
      <c r="A582" s="5"/>
      <c r="B582" s="5"/>
    </row>
    <row r="583">
      <c r="A583" s="5"/>
      <c r="B583" s="5"/>
    </row>
    <row r="584">
      <c r="A584" s="5"/>
      <c r="B584" s="5"/>
    </row>
    <row r="585">
      <c r="A585" s="5"/>
      <c r="B585" s="5"/>
    </row>
    <row r="586">
      <c r="A586" s="5"/>
      <c r="B586" s="5"/>
    </row>
    <row r="587">
      <c r="A587" s="5"/>
      <c r="B587" s="5"/>
    </row>
    <row r="588">
      <c r="A588" s="5"/>
      <c r="B588" s="5"/>
    </row>
    <row r="589">
      <c r="A589" s="5"/>
      <c r="B589" s="5"/>
    </row>
    <row r="590">
      <c r="A590" s="5"/>
      <c r="B590" s="5"/>
    </row>
    <row r="591">
      <c r="A591" s="5"/>
      <c r="B591" s="5"/>
    </row>
    <row r="592">
      <c r="A592" s="5"/>
      <c r="B592" s="5"/>
    </row>
    <row r="593">
      <c r="A593" s="5"/>
      <c r="B593" s="5"/>
    </row>
    <row r="594">
      <c r="A594" s="5"/>
      <c r="B594" s="5"/>
    </row>
    <row r="595">
      <c r="A595" s="5"/>
      <c r="B595" s="5"/>
    </row>
    <row r="596">
      <c r="A596" s="5"/>
      <c r="B596" s="5"/>
    </row>
    <row r="597">
      <c r="A597" s="5"/>
      <c r="B597" s="5"/>
    </row>
    <row r="598">
      <c r="A598" s="5"/>
      <c r="B598" s="5"/>
    </row>
    <row r="599">
      <c r="A599" s="5"/>
      <c r="B599" s="5"/>
    </row>
    <row r="600">
      <c r="A600" s="5"/>
      <c r="B600" s="5"/>
    </row>
    <row r="601">
      <c r="A601" s="5"/>
      <c r="B601" s="5"/>
    </row>
    <row r="602">
      <c r="A602" s="5"/>
      <c r="B602" s="5"/>
    </row>
    <row r="603">
      <c r="A603" s="5"/>
      <c r="B603" s="5"/>
    </row>
    <row r="604">
      <c r="A604" s="5"/>
      <c r="B604" s="5"/>
    </row>
    <row r="605">
      <c r="A605" s="5"/>
      <c r="B605" s="5"/>
    </row>
    <row r="606">
      <c r="A606" s="5"/>
      <c r="B606" s="5"/>
    </row>
    <row r="607">
      <c r="A607" s="5"/>
      <c r="B607" s="5"/>
    </row>
    <row r="608">
      <c r="A608" s="5"/>
      <c r="B608" s="5"/>
    </row>
    <row r="609">
      <c r="A609" s="5"/>
      <c r="B609" s="5"/>
    </row>
    <row r="610">
      <c r="A610" s="5"/>
      <c r="B610" s="5"/>
    </row>
    <row r="611">
      <c r="A611" s="5"/>
      <c r="B611" s="5"/>
    </row>
    <row r="612">
      <c r="A612" s="5"/>
      <c r="B612" s="5"/>
    </row>
    <row r="613">
      <c r="A613" s="5"/>
      <c r="B613" s="5"/>
    </row>
    <row r="614">
      <c r="A614" s="5"/>
      <c r="B614" s="5"/>
    </row>
    <row r="615">
      <c r="A615" s="5"/>
      <c r="B615" s="5"/>
    </row>
    <row r="616">
      <c r="A616" s="5"/>
      <c r="B616" s="5"/>
    </row>
    <row r="617">
      <c r="A617" s="5"/>
      <c r="B617" s="5"/>
    </row>
    <row r="618">
      <c r="A618" s="5"/>
      <c r="B618" s="5"/>
    </row>
    <row r="619">
      <c r="A619" s="5"/>
      <c r="B619" s="5"/>
    </row>
    <row r="620">
      <c r="A620" s="5"/>
      <c r="B620" s="5"/>
    </row>
    <row r="621">
      <c r="A621" s="5"/>
      <c r="B621" s="5"/>
    </row>
    <row r="622">
      <c r="A622" s="5"/>
      <c r="B622" s="5"/>
    </row>
    <row r="623">
      <c r="A623" s="5"/>
      <c r="B623" s="5"/>
    </row>
    <row r="624">
      <c r="A624" s="5"/>
      <c r="B624" s="5"/>
    </row>
    <row r="625">
      <c r="A625" s="5"/>
      <c r="B625" s="5"/>
    </row>
    <row r="626">
      <c r="A626" s="5"/>
      <c r="B626" s="5"/>
    </row>
    <row r="627">
      <c r="A627" s="5"/>
      <c r="B627" s="5"/>
    </row>
    <row r="628">
      <c r="A628" s="5"/>
      <c r="B628" s="5"/>
    </row>
    <row r="629">
      <c r="A629" s="5"/>
      <c r="B629" s="5"/>
    </row>
    <row r="630">
      <c r="A630" s="5"/>
      <c r="B630" s="5"/>
    </row>
    <row r="631">
      <c r="A631" s="5"/>
      <c r="B631" s="5"/>
    </row>
    <row r="632">
      <c r="A632" s="5"/>
      <c r="B632" s="5"/>
    </row>
    <row r="633">
      <c r="A633" s="5"/>
      <c r="B633" s="5"/>
    </row>
    <row r="634">
      <c r="A634" s="5"/>
      <c r="B634" s="5"/>
    </row>
    <row r="635">
      <c r="A635" s="5"/>
      <c r="B635" s="5"/>
    </row>
    <row r="636">
      <c r="A636" s="5"/>
      <c r="B636" s="5"/>
    </row>
    <row r="637">
      <c r="A637" s="5"/>
      <c r="B637" s="5"/>
    </row>
    <row r="638">
      <c r="A638" s="5"/>
      <c r="B638" s="5"/>
    </row>
    <row r="639">
      <c r="A639" s="5"/>
      <c r="B639" s="5"/>
    </row>
    <row r="640">
      <c r="A640" s="5"/>
      <c r="B640" s="5"/>
    </row>
    <row r="641">
      <c r="A641" s="5"/>
      <c r="B641" s="5"/>
    </row>
    <row r="642">
      <c r="A642" s="5"/>
      <c r="B642" s="5"/>
    </row>
    <row r="643">
      <c r="A643" s="5"/>
      <c r="B643" s="5"/>
    </row>
    <row r="644">
      <c r="A644" s="5"/>
      <c r="B644" s="5"/>
    </row>
    <row r="645">
      <c r="A645" s="5"/>
      <c r="B645" s="5"/>
    </row>
    <row r="646">
      <c r="A646" s="5"/>
      <c r="B646" s="5"/>
    </row>
    <row r="647">
      <c r="A647" s="5"/>
      <c r="B647" s="5"/>
    </row>
    <row r="648">
      <c r="A648" s="5"/>
      <c r="B648" s="5"/>
    </row>
    <row r="649">
      <c r="A649" s="5"/>
      <c r="B649" s="5"/>
    </row>
    <row r="650">
      <c r="A650" s="5"/>
      <c r="B650" s="5"/>
    </row>
    <row r="651">
      <c r="A651" s="5"/>
      <c r="B651" s="5"/>
    </row>
    <row r="652">
      <c r="A652" s="5"/>
      <c r="B652" s="5"/>
    </row>
    <row r="653">
      <c r="A653" s="5"/>
      <c r="B653" s="5"/>
    </row>
    <row r="654">
      <c r="A654" s="5"/>
      <c r="B654" s="34"/>
    </row>
    <row r="655">
      <c r="A655" s="5"/>
      <c r="B655" s="5"/>
    </row>
    <row r="656">
      <c r="A656" s="5"/>
      <c r="B656" s="5"/>
    </row>
    <row r="657">
      <c r="A657" s="5"/>
      <c r="B657" s="5"/>
    </row>
    <row r="658">
      <c r="A658" s="5"/>
      <c r="B658" s="5"/>
    </row>
    <row r="659">
      <c r="A659" s="5"/>
      <c r="B659" s="5"/>
    </row>
    <row r="660">
      <c r="A660" s="5"/>
      <c r="B660" s="5"/>
    </row>
    <row r="661">
      <c r="A661" s="5"/>
      <c r="B661" s="5"/>
    </row>
    <row r="662">
      <c r="A662" s="5"/>
      <c r="B662" s="5"/>
    </row>
    <row r="663">
      <c r="A663" s="5"/>
      <c r="B663" s="5"/>
    </row>
    <row r="664">
      <c r="A664" s="5"/>
      <c r="B664" s="5"/>
    </row>
    <row r="665">
      <c r="A665" s="5"/>
      <c r="B665" s="5"/>
    </row>
    <row r="666">
      <c r="A666" s="5"/>
      <c r="B666" s="5"/>
    </row>
    <row r="667">
      <c r="A667" s="5"/>
      <c r="B667" s="5"/>
    </row>
    <row r="668">
      <c r="A668" s="5"/>
      <c r="B668" s="5"/>
    </row>
    <row r="669">
      <c r="A669" s="5"/>
      <c r="B669" s="5"/>
    </row>
    <row r="670">
      <c r="A670" s="5"/>
      <c r="B670" s="5"/>
    </row>
    <row r="671">
      <c r="A671" s="5"/>
      <c r="B671" s="5"/>
    </row>
    <row r="672">
      <c r="A672" s="5"/>
      <c r="B672" s="5"/>
    </row>
    <row r="673">
      <c r="A673" s="5"/>
      <c r="B673" s="5"/>
    </row>
    <row r="674">
      <c r="A674" s="5"/>
      <c r="B674" s="5"/>
    </row>
    <row r="675">
      <c r="A675" s="5"/>
      <c r="B675" s="5"/>
    </row>
    <row r="676">
      <c r="A676" s="5"/>
      <c r="B676" s="5"/>
    </row>
    <row r="677">
      <c r="A677" s="5"/>
      <c r="B677" s="5"/>
    </row>
    <row r="678">
      <c r="A678" s="5"/>
      <c r="B678" s="5"/>
    </row>
    <row r="679">
      <c r="A679" s="5"/>
      <c r="B679" s="5"/>
    </row>
    <row r="680">
      <c r="A680" s="5"/>
      <c r="B680" s="5"/>
    </row>
    <row r="681">
      <c r="A681" s="5"/>
      <c r="B681" s="5"/>
    </row>
    <row r="682">
      <c r="A682" s="5"/>
      <c r="B682" s="5"/>
    </row>
    <row r="683">
      <c r="A683" s="5"/>
      <c r="B683" s="5"/>
    </row>
    <row r="684">
      <c r="A684" s="5"/>
      <c r="B684" s="5"/>
    </row>
    <row r="685">
      <c r="A685" s="5"/>
      <c r="B685" s="5"/>
    </row>
    <row r="686">
      <c r="A686" s="5"/>
      <c r="B686" s="5"/>
    </row>
    <row r="687">
      <c r="A687" s="5"/>
      <c r="B687" s="5"/>
    </row>
    <row r="688">
      <c r="A688" s="5"/>
      <c r="B688" s="5"/>
    </row>
    <row r="689">
      <c r="A689" s="5"/>
      <c r="B689" s="5"/>
    </row>
    <row r="690">
      <c r="A690" s="5"/>
      <c r="B690" s="5"/>
    </row>
    <row r="691">
      <c r="A691" s="5"/>
      <c r="B691" s="5"/>
    </row>
    <row r="692">
      <c r="A692" s="5"/>
      <c r="B692" s="5"/>
    </row>
    <row r="693">
      <c r="A693" s="5"/>
      <c r="B693" s="5"/>
    </row>
    <row r="694">
      <c r="A694" s="5"/>
      <c r="B694" s="5"/>
    </row>
    <row r="695">
      <c r="A695" s="5"/>
      <c r="B695" s="5"/>
    </row>
    <row r="696">
      <c r="A696" s="5"/>
      <c r="B696" s="5"/>
    </row>
    <row r="697">
      <c r="A697" s="5"/>
      <c r="B697" s="5"/>
    </row>
    <row r="698">
      <c r="A698" s="5"/>
      <c r="B698" s="5"/>
    </row>
    <row r="699">
      <c r="A699" s="5"/>
      <c r="B699" s="5"/>
    </row>
    <row r="700">
      <c r="A700" s="5"/>
      <c r="B700" s="5"/>
    </row>
    <row r="701">
      <c r="A701" s="5"/>
      <c r="B701" s="5"/>
    </row>
    <row r="702">
      <c r="A702" s="5"/>
      <c r="B702" s="5"/>
    </row>
    <row r="703">
      <c r="A703" s="5"/>
      <c r="B703" s="5"/>
    </row>
    <row r="704">
      <c r="A704" s="5"/>
      <c r="B704" s="5"/>
    </row>
    <row r="705">
      <c r="A705" s="5"/>
      <c r="B705" s="5"/>
    </row>
    <row r="706">
      <c r="A706" s="5"/>
      <c r="B706" s="5"/>
    </row>
    <row r="707">
      <c r="A707" s="5"/>
      <c r="B707" s="5"/>
    </row>
    <row r="708">
      <c r="A708" s="5"/>
      <c r="B708" s="5"/>
    </row>
    <row r="709">
      <c r="A709" s="5"/>
      <c r="B709" s="5"/>
    </row>
    <row r="710">
      <c r="A710" s="5"/>
      <c r="B710" s="5"/>
    </row>
    <row r="711">
      <c r="A711" s="5"/>
      <c r="B711" s="5"/>
    </row>
    <row r="712">
      <c r="A712" s="5"/>
      <c r="B712" s="5"/>
    </row>
    <row r="713">
      <c r="A713" s="5"/>
      <c r="B713" s="5"/>
    </row>
    <row r="714">
      <c r="A714" s="5"/>
      <c r="B714" s="5"/>
    </row>
    <row r="715">
      <c r="A715" s="5"/>
      <c r="B715" s="5"/>
    </row>
    <row r="716">
      <c r="A716" s="5"/>
      <c r="B716" s="5"/>
    </row>
    <row r="717">
      <c r="A717" s="5"/>
      <c r="B717" s="5"/>
    </row>
    <row r="718">
      <c r="A718" s="5"/>
      <c r="B718" s="5"/>
    </row>
    <row r="719">
      <c r="A719" s="5"/>
      <c r="B719" s="5"/>
    </row>
    <row r="720">
      <c r="A720" s="5"/>
      <c r="B720" s="5"/>
    </row>
    <row r="721">
      <c r="A721" s="5"/>
      <c r="B721" s="5"/>
    </row>
    <row r="722">
      <c r="A722" s="5"/>
      <c r="B722" s="5"/>
    </row>
    <row r="723">
      <c r="A723" s="5"/>
      <c r="B723" s="5"/>
    </row>
    <row r="724">
      <c r="A724" s="5"/>
      <c r="B724" s="5"/>
    </row>
    <row r="725">
      <c r="A725" s="5"/>
      <c r="B725" s="5"/>
    </row>
    <row r="726">
      <c r="A726" s="5"/>
      <c r="B726" s="5"/>
    </row>
    <row r="727">
      <c r="A727" s="5"/>
      <c r="B727" s="5"/>
    </row>
    <row r="728">
      <c r="A728" s="5"/>
      <c r="B728" s="5"/>
    </row>
    <row r="729">
      <c r="A729" s="5"/>
      <c r="B729" s="5"/>
    </row>
    <row r="730">
      <c r="A730" s="5"/>
      <c r="B730" s="5"/>
    </row>
    <row r="731">
      <c r="A731" s="5"/>
      <c r="B731" s="5"/>
    </row>
    <row r="732">
      <c r="A732" s="5"/>
      <c r="B732" s="5"/>
    </row>
    <row r="733">
      <c r="A733" s="5"/>
      <c r="B733" s="5"/>
    </row>
    <row r="734">
      <c r="A734" s="5"/>
      <c r="B734" s="5"/>
    </row>
    <row r="735">
      <c r="A735" s="5"/>
      <c r="B735" s="5"/>
    </row>
    <row r="736">
      <c r="A736" s="5"/>
      <c r="B736" s="5"/>
    </row>
    <row r="737">
      <c r="A737" s="5"/>
      <c r="B737" s="5"/>
    </row>
    <row r="738">
      <c r="A738" s="5"/>
      <c r="B738" s="5"/>
    </row>
    <row r="739">
      <c r="A739" s="5"/>
      <c r="B739" s="5"/>
    </row>
    <row r="740">
      <c r="A740" s="5"/>
      <c r="B740" s="5"/>
    </row>
    <row r="741">
      <c r="A741" s="5"/>
      <c r="B741" s="5"/>
    </row>
    <row r="742">
      <c r="A742" s="5"/>
      <c r="B742" s="5"/>
    </row>
    <row r="743">
      <c r="A743" s="5"/>
      <c r="B743" s="5"/>
    </row>
    <row r="744">
      <c r="A744" s="5"/>
      <c r="B744" s="5"/>
    </row>
    <row r="745">
      <c r="A745" s="5"/>
      <c r="B745" s="5"/>
    </row>
    <row r="746">
      <c r="A746" s="5"/>
      <c r="B746" s="5"/>
    </row>
    <row r="747">
      <c r="A747" s="5"/>
      <c r="B747" s="5"/>
    </row>
    <row r="748">
      <c r="A748" s="5"/>
      <c r="B748" s="5"/>
    </row>
    <row r="749">
      <c r="A749" s="5"/>
      <c r="B749" s="5"/>
    </row>
    <row r="750">
      <c r="A750" s="5"/>
      <c r="B750" s="5"/>
    </row>
    <row r="751">
      <c r="A751" s="5"/>
      <c r="B751" s="5"/>
    </row>
    <row r="752">
      <c r="A752" s="5"/>
      <c r="B752" s="5"/>
    </row>
    <row r="753">
      <c r="A753" s="5"/>
      <c r="B753" s="5"/>
    </row>
    <row r="754">
      <c r="A754" s="5"/>
      <c r="B754" s="5"/>
    </row>
    <row r="755">
      <c r="A755" s="5"/>
      <c r="B755" s="5"/>
    </row>
    <row r="756">
      <c r="A756" s="5"/>
      <c r="B756" s="5"/>
    </row>
    <row r="757">
      <c r="A757" s="5"/>
      <c r="B757" s="5"/>
    </row>
    <row r="758">
      <c r="A758" s="5"/>
      <c r="B758" s="5"/>
    </row>
    <row r="759">
      <c r="A759" s="5"/>
      <c r="B759" s="5"/>
    </row>
    <row r="760">
      <c r="A760" s="5"/>
      <c r="B760" s="5"/>
    </row>
    <row r="761">
      <c r="A761" s="5"/>
      <c r="B761" s="5"/>
    </row>
    <row r="762">
      <c r="A762" s="5"/>
      <c r="B762" s="5"/>
    </row>
    <row r="763">
      <c r="A763" s="5"/>
      <c r="B763" s="5"/>
    </row>
    <row r="764">
      <c r="A764" s="5"/>
      <c r="B764" s="5"/>
    </row>
    <row r="765">
      <c r="A765" s="5"/>
      <c r="B765" s="5"/>
    </row>
    <row r="766">
      <c r="A766" s="5"/>
      <c r="B766" s="5"/>
    </row>
    <row r="767">
      <c r="A767" s="5"/>
      <c r="B767" s="5"/>
    </row>
    <row r="768">
      <c r="A768" s="5"/>
      <c r="B768" s="5"/>
    </row>
    <row r="769">
      <c r="A769" s="5"/>
      <c r="B769" s="5"/>
    </row>
    <row r="770">
      <c r="A770" s="5"/>
      <c r="B770" s="5"/>
    </row>
    <row r="771">
      <c r="A771" s="5"/>
      <c r="B771" s="5"/>
    </row>
    <row r="772">
      <c r="A772" s="5"/>
      <c r="B772" s="5"/>
    </row>
    <row r="773">
      <c r="A773" s="5"/>
      <c r="B773" s="5"/>
    </row>
    <row r="774">
      <c r="A774" s="5"/>
      <c r="B774" s="5"/>
    </row>
    <row r="775">
      <c r="A775" s="5"/>
      <c r="B775" s="5"/>
    </row>
    <row r="776">
      <c r="A776" s="5"/>
      <c r="B776" s="5"/>
    </row>
    <row r="777">
      <c r="A777" s="5"/>
      <c r="B777" s="5"/>
    </row>
    <row r="778">
      <c r="A778" s="5"/>
      <c r="B778" s="5"/>
    </row>
    <row r="779">
      <c r="A779" s="5"/>
      <c r="B779" s="5"/>
    </row>
    <row r="780">
      <c r="A780" s="5"/>
      <c r="B780" s="5"/>
    </row>
    <row r="781">
      <c r="A781" s="5"/>
      <c r="B781" s="5"/>
    </row>
    <row r="782">
      <c r="A782" s="5"/>
      <c r="B782" s="5"/>
    </row>
    <row r="783">
      <c r="A783" s="5"/>
      <c r="B783" s="5"/>
    </row>
    <row r="784">
      <c r="A784" s="5"/>
      <c r="B784" s="5"/>
    </row>
    <row r="785">
      <c r="A785" s="5"/>
      <c r="B785" s="5"/>
    </row>
    <row r="786">
      <c r="A786" s="5"/>
      <c r="B786" s="5"/>
    </row>
    <row r="787">
      <c r="A787" s="5"/>
      <c r="B787" s="5"/>
    </row>
    <row r="788">
      <c r="A788" s="5"/>
      <c r="B788" s="5"/>
    </row>
    <row r="789">
      <c r="A789" s="5"/>
      <c r="B789" s="5"/>
    </row>
    <row r="790">
      <c r="A790" s="5"/>
      <c r="B790" s="5"/>
    </row>
    <row r="791">
      <c r="A791" s="5"/>
      <c r="B791" s="5"/>
    </row>
    <row r="792">
      <c r="A792" s="5"/>
      <c r="B792" s="5"/>
    </row>
    <row r="793">
      <c r="A793" s="5"/>
      <c r="B793" s="5"/>
    </row>
    <row r="794">
      <c r="A794" s="5"/>
      <c r="B794" s="5"/>
    </row>
    <row r="795">
      <c r="A795" s="5"/>
      <c r="B795" s="5"/>
    </row>
    <row r="796">
      <c r="A796" s="5"/>
      <c r="B796" s="5"/>
    </row>
    <row r="797">
      <c r="A797" s="5"/>
      <c r="B797" s="5"/>
    </row>
    <row r="798">
      <c r="A798" s="5"/>
      <c r="B798" s="5"/>
    </row>
    <row r="799">
      <c r="A799" s="5"/>
      <c r="B799" s="5"/>
    </row>
    <row r="800">
      <c r="A800" s="5"/>
      <c r="B800" s="5"/>
    </row>
    <row r="801">
      <c r="A801" s="5"/>
      <c r="B801" s="5"/>
    </row>
    <row r="802">
      <c r="A802" s="5"/>
      <c r="B802" s="5"/>
    </row>
    <row r="803">
      <c r="A803" s="5"/>
      <c r="B803" s="5"/>
    </row>
    <row r="804">
      <c r="A804" s="5"/>
      <c r="B804" s="5"/>
    </row>
    <row r="805">
      <c r="A805" s="5"/>
      <c r="B805" s="5"/>
    </row>
    <row r="806">
      <c r="A806" s="5"/>
      <c r="B806" s="5"/>
    </row>
    <row r="807">
      <c r="A807" s="5"/>
      <c r="B807" s="5"/>
    </row>
    <row r="808">
      <c r="A808" s="5"/>
      <c r="B808" s="5"/>
    </row>
    <row r="809">
      <c r="A809" s="5"/>
      <c r="B809" s="5"/>
    </row>
    <row r="810">
      <c r="A810" s="5"/>
      <c r="B810" s="5"/>
    </row>
    <row r="811">
      <c r="A811" s="5"/>
      <c r="B811" s="5"/>
    </row>
    <row r="812">
      <c r="A812" s="5"/>
      <c r="B812" s="5"/>
    </row>
    <row r="813">
      <c r="A813" s="5"/>
      <c r="B813" s="5"/>
    </row>
    <row r="814">
      <c r="A814" s="5"/>
      <c r="B814" s="5"/>
    </row>
    <row r="815">
      <c r="A815" s="5"/>
      <c r="B815" s="5"/>
    </row>
    <row r="816">
      <c r="A816" s="5"/>
      <c r="B816" s="5"/>
    </row>
    <row r="817">
      <c r="A817" s="5"/>
      <c r="B817" s="5"/>
    </row>
    <row r="818">
      <c r="A818" s="5"/>
      <c r="B818" s="5"/>
    </row>
    <row r="819">
      <c r="A819" s="5"/>
      <c r="B819" s="5"/>
    </row>
    <row r="820">
      <c r="A820" s="5"/>
      <c r="B820" s="5"/>
    </row>
    <row r="821">
      <c r="A821" s="5"/>
      <c r="B821" s="5"/>
    </row>
    <row r="822">
      <c r="A822" s="5"/>
      <c r="B822" s="5"/>
    </row>
    <row r="823">
      <c r="A823" s="5"/>
      <c r="B823" s="5"/>
    </row>
    <row r="824">
      <c r="A824" s="5"/>
      <c r="B824" s="5"/>
    </row>
    <row r="825">
      <c r="A825" s="5"/>
      <c r="B825" s="5"/>
    </row>
    <row r="826">
      <c r="A826" s="5"/>
      <c r="B826" s="5"/>
    </row>
    <row r="827">
      <c r="A827" s="5"/>
      <c r="B827" s="5"/>
    </row>
    <row r="828">
      <c r="A828" s="5"/>
      <c r="B828" s="5"/>
    </row>
    <row r="829">
      <c r="A829" s="5"/>
      <c r="B829" s="5"/>
    </row>
    <row r="830">
      <c r="A830" s="5"/>
      <c r="B830" s="5"/>
    </row>
    <row r="831">
      <c r="A831" s="5"/>
      <c r="B831" s="5"/>
    </row>
    <row r="832">
      <c r="A832" s="5"/>
      <c r="B832" s="5"/>
    </row>
    <row r="833">
      <c r="A833" s="5"/>
      <c r="B833" s="5"/>
    </row>
    <row r="834">
      <c r="A834" s="5"/>
      <c r="B834" s="5"/>
    </row>
    <row r="835">
      <c r="A835" s="5"/>
      <c r="B835" s="5"/>
    </row>
    <row r="836">
      <c r="A836" s="5"/>
      <c r="B836" s="5"/>
    </row>
    <row r="837">
      <c r="A837" s="5"/>
      <c r="B837" s="5"/>
    </row>
    <row r="838">
      <c r="A838" s="5"/>
      <c r="B838" s="5"/>
    </row>
    <row r="839">
      <c r="A839" s="5"/>
      <c r="B839" s="5"/>
    </row>
    <row r="840">
      <c r="A840" s="5"/>
      <c r="B840" s="5"/>
    </row>
    <row r="841">
      <c r="A841" s="5"/>
      <c r="B841" s="5"/>
    </row>
    <row r="842">
      <c r="A842" s="5"/>
      <c r="B842" s="5"/>
    </row>
    <row r="843">
      <c r="A843" s="5"/>
      <c r="B843" s="5"/>
    </row>
    <row r="844">
      <c r="A844" s="5"/>
      <c r="B844" s="5"/>
    </row>
    <row r="845">
      <c r="A845" s="5"/>
      <c r="B845" s="5"/>
    </row>
    <row r="846">
      <c r="A846" s="5"/>
      <c r="B846" s="5"/>
    </row>
    <row r="847">
      <c r="A847" s="5"/>
      <c r="B847" s="5"/>
    </row>
    <row r="848">
      <c r="A848" s="5"/>
      <c r="B848" s="5"/>
    </row>
    <row r="849">
      <c r="A849" s="5"/>
      <c r="B849" s="5"/>
    </row>
    <row r="850">
      <c r="A850" s="5"/>
      <c r="B850" s="5"/>
    </row>
    <row r="851">
      <c r="A851" s="5"/>
      <c r="B851" s="5"/>
    </row>
    <row r="852">
      <c r="A852" s="5"/>
      <c r="B852" s="5"/>
    </row>
    <row r="853">
      <c r="A853" s="5"/>
      <c r="B853" s="5"/>
    </row>
    <row r="854">
      <c r="A854" s="5"/>
      <c r="B854" s="5"/>
    </row>
    <row r="855">
      <c r="A855" s="5"/>
      <c r="B855" s="5"/>
    </row>
    <row r="856">
      <c r="A856" s="5"/>
      <c r="B856" s="5"/>
    </row>
    <row r="857">
      <c r="A857" s="5"/>
      <c r="B857" s="5"/>
    </row>
    <row r="858">
      <c r="A858" s="5"/>
      <c r="B858" s="5"/>
    </row>
    <row r="859">
      <c r="A859" s="5"/>
      <c r="B859" s="5"/>
    </row>
    <row r="860">
      <c r="A860" s="5"/>
      <c r="B860" s="5"/>
    </row>
    <row r="861">
      <c r="A861" s="5"/>
      <c r="B861" s="5"/>
    </row>
    <row r="862">
      <c r="A862" s="5"/>
      <c r="B862" s="5"/>
    </row>
    <row r="863">
      <c r="A863" s="5"/>
      <c r="B863" s="5"/>
    </row>
    <row r="864">
      <c r="A864" s="5"/>
      <c r="B864" s="5"/>
    </row>
    <row r="865">
      <c r="A865" s="5"/>
      <c r="B865" s="5"/>
    </row>
    <row r="866">
      <c r="A866" s="5"/>
      <c r="B866" s="5"/>
    </row>
    <row r="867">
      <c r="A867" s="5"/>
      <c r="B867" s="5"/>
    </row>
    <row r="868">
      <c r="A868" s="5"/>
      <c r="B868" s="5"/>
    </row>
    <row r="869">
      <c r="A869" s="5"/>
      <c r="B869" s="5"/>
    </row>
    <row r="870">
      <c r="A870" s="5"/>
      <c r="B870" s="5"/>
    </row>
    <row r="871">
      <c r="A871" s="5"/>
      <c r="B871" s="5"/>
    </row>
    <row r="872">
      <c r="A872" s="5"/>
      <c r="B872" s="5"/>
    </row>
    <row r="873">
      <c r="A873" s="5"/>
      <c r="B873" s="5"/>
    </row>
    <row r="874">
      <c r="A874" s="5"/>
      <c r="B874" s="5"/>
    </row>
    <row r="875">
      <c r="A875" s="5"/>
      <c r="B875" s="5"/>
    </row>
    <row r="876">
      <c r="A876" s="5"/>
      <c r="B876" s="5"/>
    </row>
    <row r="877">
      <c r="A877" s="5"/>
      <c r="B877" s="5"/>
    </row>
    <row r="878">
      <c r="A878" s="5"/>
      <c r="B878" s="5"/>
    </row>
    <row r="879">
      <c r="A879" s="5"/>
      <c r="B879" s="5"/>
    </row>
    <row r="880">
      <c r="A880" s="5"/>
      <c r="B880" s="5"/>
    </row>
    <row r="881">
      <c r="A881" s="5"/>
      <c r="B881" s="5"/>
    </row>
    <row r="882">
      <c r="A882" s="5"/>
      <c r="B882" s="5"/>
    </row>
    <row r="883">
      <c r="A883" s="5"/>
      <c r="B883" s="5"/>
    </row>
    <row r="884">
      <c r="A884" s="5"/>
      <c r="B884" s="5"/>
    </row>
    <row r="885">
      <c r="A885" s="5"/>
      <c r="B885" s="5"/>
    </row>
    <row r="886">
      <c r="A886" s="5"/>
      <c r="B886" s="5"/>
    </row>
    <row r="887">
      <c r="A887" s="5"/>
      <c r="B887" s="5"/>
    </row>
    <row r="888">
      <c r="A888" s="5"/>
      <c r="B888" s="5"/>
    </row>
    <row r="889">
      <c r="A889" s="5"/>
      <c r="B889" s="5"/>
    </row>
    <row r="890">
      <c r="A890" s="5"/>
      <c r="B890" s="5"/>
    </row>
    <row r="891">
      <c r="A891" s="5"/>
      <c r="B891" s="5"/>
    </row>
    <row r="892">
      <c r="A892" s="5"/>
      <c r="B892" s="5"/>
    </row>
    <row r="893">
      <c r="A893" s="5"/>
      <c r="B893" s="5"/>
    </row>
    <row r="894">
      <c r="A894" s="5"/>
      <c r="B894" s="5"/>
    </row>
    <row r="895">
      <c r="A895" s="5"/>
      <c r="B895" s="5"/>
    </row>
    <row r="896">
      <c r="A896" s="5"/>
      <c r="B896" s="5"/>
    </row>
    <row r="897">
      <c r="A897" s="5"/>
      <c r="B897" s="5"/>
    </row>
    <row r="898">
      <c r="A898" s="5"/>
      <c r="B898" s="5"/>
    </row>
    <row r="899">
      <c r="A899" s="5"/>
      <c r="B899" s="5"/>
    </row>
    <row r="900">
      <c r="A900" s="5"/>
      <c r="B900" s="5"/>
    </row>
    <row r="901">
      <c r="A901" s="5"/>
      <c r="B901" s="5"/>
    </row>
    <row r="902">
      <c r="A902" s="5"/>
      <c r="B902" s="5"/>
    </row>
    <row r="903">
      <c r="A903" s="5"/>
      <c r="B903" s="5"/>
    </row>
    <row r="904">
      <c r="A904" s="5"/>
      <c r="B904" s="5"/>
    </row>
    <row r="905">
      <c r="A905" s="5"/>
      <c r="B905" s="5"/>
    </row>
    <row r="906">
      <c r="A906" s="5"/>
      <c r="B906" s="5"/>
    </row>
    <row r="907">
      <c r="A907" s="5"/>
      <c r="B907" s="5"/>
    </row>
    <row r="908">
      <c r="A908" s="5"/>
      <c r="B908" s="5"/>
    </row>
    <row r="909">
      <c r="A909" s="5"/>
      <c r="B909" s="5"/>
    </row>
    <row r="910">
      <c r="A910" s="5"/>
      <c r="B910" s="5"/>
    </row>
    <row r="911">
      <c r="A911" s="5"/>
      <c r="B911" s="5"/>
    </row>
    <row r="912">
      <c r="A912" s="5"/>
      <c r="B912" s="5"/>
    </row>
    <row r="913">
      <c r="A913" s="5"/>
      <c r="B913" s="5"/>
    </row>
    <row r="914">
      <c r="A914" s="5"/>
      <c r="B914" s="5"/>
    </row>
    <row r="915">
      <c r="A915" s="5"/>
      <c r="B915" s="5"/>
    </row>
    <row r="916">
      <c r="A916" s="5"/>
      <c r="B916" s="5"/>
    </row>
    <row r="917">
      <c r="A917" s="5"/>
      <c r="B917" s="5"/>
    </row>
    <row r="918">
      <c r="A918" s="5"/>
      <c r="B918" s="5"/>
    </row>
    <row r="919">
      <c r="A919" s="5"/>
      <c r="B919" s="5"/>
    </row>
    <row r="920">
      <c r="A920" s="5"/>
      <c r="B920" s="5"/>
    </row>
    <row r="921">
      <c r="A921" s="5"/>
      <c r="B921" s="5"/>
    </row>
    <row r="922">
      <c r="A922" s="5"/>
      <c r="B922" s="5"/>
    </row>
    <row r="923">
      <c r="A923" s="5"/>
      <c r="B923" s="5"/>
    </row>
    <row r="924">
      <c r="A924" s="5"/>
      <c r="B924" s="5"/>
    </row>
    <row r="925">
      <c r="A925" s="5"/>
      <c r="B925" s="5"/>
    </row>
    <row r="926">
      <c r="A926" s="5"/>
      <c r="B926" s="5"/>
    </row>
    <row r="927">
      <c r="A927" s="5"/>
      <c r="B927" s="5"/>
    </row>
    <row r="928">
      <c r="A928" s="5"/>
      <c r="B928" s="5"/>
    </row>
    <row r="929">
      <c r="A929" s="5"/>
      <c r="B929" s="5"/>
    </row>
    <row r="930">
      <c r="A930" s="5"/>
      <c r="B930" s="5"/>
    </row>
    <row r="931">
      <c r="A931" s="5"/>
      <c r="B931" s="5"/>
    </row>
    <row r="932">
      <c r="A932" s="5"/>
      <c r="B932" s="5"/>
    </row>
    <row r="933">
      <c r="A933" s="5"/>
      <c r="B933" s="5"/>
    </row>
    <row r="934">
      <c r="A934" s="5"/>
      <c r="B934" s="5"/>
    </row>
    <row r="935">
      <c r="A935" s="5"/>
      <c r="B935" s="5"/>
    </row>
    <row r="936">
      <c r="A936" s="5"/>
      <c r="B936" s="5"/>
    </row>
    <row r="937">
      <c r="A937" s="5"/>
      <c r="B937" s="5"/>
    </row>
    <row r="938">
      <c r="A938" s="5"/>
      <c r="B938" s="5"/>
    </row>
    <row r="939">
      <c r="A939" s="5"/>
      <c r="B939" s="5"/>
    </row>
    <row r="940">
      <c r="A940" s="5"/>
      <c r="B940" s="5"/>
    </row>
    <row r="941">
      <c r="A941" s="5"/>
      <c r="B941" s="5"/>
    </row>
    <row r="942">
      <c r="A942" s="5"/>
      <c r="B942" s="5"/>
    </row>
    <row r="943">
      <c r="A943" s="5"/>
      <c r="B943" s="5"/>
    </row>
    <row r="944">
      <c r="A944" s="5"/>
      <c r="B944" s="5"/>
    </row>
    <row r="945">
      <c r="A945" s="5"/>
      <c r="B945" s="5"/>
    </row>
    <row r="946">
      <c r="A946" s="5"/>
      <c r="B946" s="5"/>
    </row>
    <row r="947">
      <c r="A947" s="5"/>
      <c r="B947" s="5"/>
    </row>
    <row r="948">
      <c r="A948" s="5"/>
      <c r="B948" s="5"/>
    </row>
    <row r="949">
      <c r="A949" s="5"/>
      <c r="B949" s="5"/>
    </row>
    <row r="950">
      <c r="A950" s="5"/>
      <c r="B950" s="5"/>
    </row>
    <row r="951">
      <c r="A951" s="5"/>
      <c r="B951" s="5"/>
    </row>
    <row r="952">
      <c r="A952" s="5"/>
      <c r="B952" s="5"/>
    </row>
    <row r="953">
      <c r="A953" s="5"/>
      <c r="B953" s="5"/>
    </row>
    <row r="954">
      <c r="A954" s="5"/>
      <c r="B954" s="5"/>
    </row>
    <row r="955">
      <c r="A955" s="5"/>
      <c r="B955" s="5"/>
    </row>
    <row r="956">
      <c r="A956" s="5"/>
      <c r="B956" s="5"/>
    </row>
    <row r="957">
      <c r="A957" s="5"/>
      <c r="B957" s="5"/>
    </row>
    <row r="958">
      <c r="A958" s="5"/>
      <c r="B958" s="5"/>
    </row>
    <row r="959">
      <c r="A959" s="5"/>
      <c r="B959" s="5"/>
    </row>
    <row r="960">
      <c r="A960" s="5"/>
      <c r="B960" s="5"/>
    </row>
    <row r="961">
      <c r="A961" s="5"/>
      <c r="B961" s="5"/>
    </row>
    <row r="962">
      <c r="A962" s="5"/>
      <c r="B962" s="5"/>
    </row>
    <row r="963">
      <c r="A963" s="5"/>
      <c r="B963" s="5"/>
    </row>
    <row r="964">
      <c r="A964" s="5"/>
      <c r="B964" s="5"/>
    </row>
    <row r="965">
      <c r="A965" s="5"/>
      <c r="B965" s="5"/>
    </row>
    <row r="966">
      <c r="A966" s="5"/>
      <c r="B966" s="5"/>
    </row>
    <row r="967">
      <c r="A967" s="5"/>
      <c r="B967" s="5"/>
    </row>
    <row r="968">
      <c r="A968" s="5"/>
      <c r="B968" s="5"/>
    </row>
    <row r="969">
      <c r="A969" s="5"/>
      <c r="B969" s="5"/>
    </row>
    <row r="970">
      <c r="A970" s="5"/>
      <c r="B970" s="5"/>
    </row>
    <row r="971">
      <c r="A971" s="5"/>
      <c r="B971" s="5"/>
    </row>
    <row r="972">
      <c r="A972" s="5"/>
      <c r="B972" s="5"/>
    </row>
    <row r="973">
      <c r="A973" s="5"/>
      <c r="B973" s="5"/>
    </row>
    <row r="974">
      <c r="A974" s="5"/>
      <c r="B974" s="5"/>
    </row>
    <row r="975">
      <c r="A975" s="5"/>
      <c r="B975" s="5"/>
    </row>
    <row r="976">
      <c r="A976" s="5"/>
      <c r="B976" s="5"/>
    </row>
    <row r="977">
      <c r="A977" s="5"/>
      <c r="B977" s="5"/>
    </row>
    <row r="978">
      <c r="A978" s="5"/>
      <c r="B978" s="5"/>
    </row>
    <row r="979">
      <c r="A979" s="5"/>
      <c r="B979" s="5"/>
    </row>
    <row r="980">
      <c r="A980" s="5"/>
      <c r="B980" s="5"/>
    </row>
    <row r="981">
      <c r="A981" s="5"/>
      <c r="B981" s="5"/>
    </row>
    <row r="982">
      <c r="A982" s="5"/>
      <c r="B982" s="5"/>
    </row>
    <row r="983">
      <c r="A983" s="5"/>
      <c r="B983" s="5"/>
    </row>
    <row r="984">
      <c r="A984" s="5"/>
      <c r="B984" s="5"/>
    </row>
    <row r="985">
      <c r="A985" s="5"/>
      <c r="B985" s="5"/>
    </row>
    <row r="986">
      <c r="A986" s="5"/>
      <c r="B986" s="5"/>
    </row>
    <row r="987">
      <c r="A987" s="5"/>
      <c r="B987" s="5"/>
    </row>
    <row r="988">
      <c r="A988" s="5"/>
      <c r="B988" s="5"/>
    </row>
    <row r="989">
      <c r="A989" s="5"/>
      <c r="B989" s="5"/>
    </row>
    <row r="990">
      <c r="A990" s="5"/>
      <c r="B990" s="5"/>
    </row>
    <row r="991">
      <c r="A991" s="5"/>
      <c r="B991" s="5"/>
    </row>
    <row r="992">
      <c r="A992" s="5"/>
      <c r="B992" s="5"/>
    </row>
    <row r="993">
      <c r="A993" s="5"/>
      <c r="B993" s="5"/>
    </row>
    <row r="994">
      <c r="A994" s="5"/>
      <c r="B994" s="5"/>
    </row>
    <row r="995">
      <c r="A995" s="5"/>
      <c r="B995" s="5"/>
    </row>
    <row r="996">
      <c r="A996" s="5"/>
      <c r="B996" s="5"/>
    </row>
    <row r="997">
      <c r="A997" s="5"/>
      <c r="B997" s="5"/>
    </row>
    <row r="998">
      <c r="A998" s="5"/>
      <c r="B998" s="5"/>
    </row>
    <row r="999">
      <c r="A999" s="5"/>
      <c r="B999" s="5"/>
    </row>
    <row r="1000">
      <c r="A1000" s="5"/>
      <c r="B1000" s="5"/>
    </row>
    <row r="1001">
      <c r="A1001" s="5"/>
      <c r="B1001" s="5"/>
    </row>
    <row r="1002">
      <c r="A1002" s="5"/>
      <c r="B1002" s="5"/>
    </row>
    <row r="1003">
      <c r="A1003" s="5"/>
      <c r="B1003" s="5"/>
    </row>
    <row r="1004">
      <c r="A1004" s="5"/>
      <c r="B1004" s="5"/>
    </row>
    <row r="1005">
      <c r="A1005" s="5"/>
      <c r="B1005" s="5"/>
    </row>
    <row r="1006">
      <c r="A1006" s="5"/>
      <c r="B1006" s="5"/>
    </row>
    <row r="1007">
      <c r="A1007" s="5"/>
      <c r="B1007" s="5"/>
    </row>
    <row r="1008">
      <c r="A1008" s="5"/>
      <c r="B1008" s="5"/>
    </row>
    <row r="1009">
      <c r="A1009" s="5"/>
      <c r="B1009" s="5"/>
    </row>
    <row r="1010">
      <c r="A1010" s="5"/>
      <c r="B1010" s="5"/>
    </row>
    <row r="1011">
      <c r="A1011" s="5"/>
      <c r="B1011" s="5"/>
    </row>
    <row r="1012">
      <c r="A1012" s="5"/>
      <c r="B1012" s="5"/>
    </row>
    <row r="1013">
      <c r="A1013" s="5"/>
      <c r="B1013" s="5"/>
    </row>
    <row r="1014">
      <c r="A1014" s="5"/>
      <c r="B1014" s="5"/>
    </row>
    <row r="1015">
      <c r="A1015" s="5"/>
      <c r="B1015" s="5"/>
    </row>
    <row r="1016">
      <c r="A1016" s="5"/>
      <c r="B1016" s="5"/>
    </row>
    <row r="1017">
      <c r="A1017" s="5"/>
      <c r="B1017" s="5"/>
    </row>
    <row r="1018">
      <c r="A1018" s="5"/>
      <c r="B1018" s="5"/>
    </row>
    <row r="1019">
      <c r="A1019" s="5"/>
      <c r="B1019" s="5"/>
    </row>
    <row r="1020">
      <c r="A1020" s="5"/>
      <c r="B1020" s="5"/>
    </row>
    <row r="1021">
      <c r="A1021" s="5"/>
      <c r="B1021" s="5"/>
    </row>
    <row r="1022">
      <c r="A1022" s="5"/>
      <c r="B1022" s="5"/>
    </row>
    <row r="1023">
      <c r="A1023" s="5"/>
      <c r="B1023" s="5"/>
    </row>
    <row r="1024">
      <c r="A1024" s="5"/>
      <c r="B1024" s="5"/>
    </row>
    <row r="1025">
      <c r="A1025" s="5"/>
      <c r="B1025" s="5"/>
    </row>
    <row r="1026">
      <c r="A1026" s="5"/>
      <c r="B1026" s="5"/>
    </row>
    <row r="1027">
      <c r="A1027" s="5"/>
      <c r="B1027" s="5"/>
    </row>
    <row r="1028">
      <c r="A1028" s="5"/>
      <c r="B1028" s="5"/>
    </row>
    <row r="1029">
      <c r="A1029" s="5"/>
      <c r="B1029" s="5"/>
    </row>
    <row r="1030">
      <c r="A1030" s="5"/>
      <c r="B1030" s="5"/>
    </row>
    <row r="1031">
      <c r="A1031" s="5"/>
      <c r="B1031" s="5"/>
    </row>
    <row r="1032">
      <c r="A1032" s="5"/>
      <c r="B1032" s="5"/>
    </row>
    <row r="1033">
      <c r="A1033" s="5"/>
      <c r="B1033" s="5"/>
    </row>
    <row r="1034">
      <c r="A1034" s="5"/>
      <c r="B1034" s="5"/>
    </row>
    <row r="1035">
      <c r="A1035" s="5"/>
      <c r="B1035" s="5"/>
    </row>
    <row r="1036">
      <c r="A1036" s="5"/>
      <c r="B1036" s="5"/>
    </row>
    <row r="1037">
      <c r="A1037" s="5"/>
      <c r="B1037" s="5"/>
    </row>
    <row r="1038">
      <c r="A1038" s="5"/>
      <c r="B1038" s="5"/>
    </row>
    <row r="1039">
      <c r="A1039" s="5"/>
      <c r="B1039" s="5"/>
    </row>
    <row r="1040">
      <c r="A1040" s="5"/>
      <c r="B1040" s="5"/>
    </row>
    <row r="1041">
      <c r="A1041" s="5"/>
      <c r="B1041" s="5"/>
    </row>
    <row r="1042">
      <c r="A1042" s="5"/>
      <c r="B1042" s="5"/>
    </row>
    <row r="1043">
      <c r="A1043" s="5"/>
      <c r="B1043" s="5"/>
    </row>
    <row r="1044">
      <c r="A1044" s="5"/>
      <c r="B1044" s="5"/>
    </row>
    <row r="1045">
      <c r="A1045" s="5"/>
      <c r="B1045" s="5"/>
    </row>
    <row r="1046">
      <c r="A1046" s="5"/>
      <c r="B1046" s="5"/>
    </row>
    <row r="1047">
      <c r="A1047" s="5"/>
      <c r="B1047" s="5"/>
    </row>
    <row r="1048">
      <c r="A1048" s="5"/>
      <c r="B1048" s="5"/>
    </row>
    <row r="1049">
      <c r="A1049" s="5"/>
      <c r="B1049" s="5"/>
    </row>
    <row r="1050">
      <c r="A1050" s="5"/>
      <c r="B1050" s="5"/>
    </row>
    <row r="1051">
      <c r="A1051" s="5"/>
      <c r="B1051" s="5"/>
    </row>
    <row r="1052">
      <c r="A1052" s="5"/>
      <c r="B1052" s="5"/>
    </row>
    <row r="1053">
      <c r="A1053" s="5"/>
      <c r="B1053" s="5"/>
    </row>
    <row r="1054">
      <c r="A1054" s="5"/>
      <c r="B1054" s="5"/>
    </row>
    <row r="1055">
      <c r="A1055" s="5"/>
      <c r="B1055" s="5"/>
    </row>
    <row r="1056">
      <c r="A1056" s="5"/>
      <c r="B1056" s="5"/>
    </row>
    <row r="1057">
      <c r="A1057" s="5"/>
      <c r="B1057" s="5"/>
    </row>
    <row r="1058">
      <c r="A1058" s="5"/>
      <c r="B1058" s="5"/>
    </row>
    <row r="1059">
      <c r="A1059" s="5"/>
      <c r="B1059" s="5"/>
    </row>
    <row r="1060">
      <c r="A1060" s="5"/>
      <c r="B1060" s="5"/>
    </row>
    <row r="1061">
      <c r="A1061" s="5"/>
      <c r="B1061" s="5"/>
    </row>
    <row r="1062">
      <c r="A1062" s="5"/>
      <c r="B1062" s="5"/>
    </row>
    <row r="1063">
      <c r="A1063" s="5"/>
      <c r="B1063" s="5"/>
    </row>
    <row r="1064">
      <c r="A1064" s="5"/>
      <c r="B1064" s="5"/>
    </row>
    <row r="1065">
      <c r="A1065" s="5"/>
      <c r="B1065" s="5"/>
    </row>
    <row r="1066">
      <c r="A1066" s="5"/>
      <c r="B1066" s="5"/>
    </row>
    <row r="1067">
      <c r="A1067" s="5"/>
      <c r="B1067" s="5"/>
    </row>
    <row r="1068">
      <c r="A1068" s="5"/>
      <c r="B1068" s="5"/>
    </row>
    <row r="1069">
      <c r="A1069" s="5"/>
      <c r="B1069" s="5"/>
    </row>
    <row r="1070">
      <c r="A1070" s="5"/>
      <c r="B1070" s="5"/>
    </row>
    <row r="1071">
      <c r="A1071" s="5"/>
      <c r="B1071" s="5"/>
    </row>
    <row r="1072">
      <c r="A1072" s="5"/>
      <c r="B1072" s="5"/>
    </row>
    <row r="1073">
      <c r="A1073" s="5"/>
      <c r="B1073" s="5"/>
    </row>
    <row r="1074">
      <c r="A1074" s="5"/>
      <c r="B1074" s="5"/>
    </row>
    <row r="1075">
      <c r="A1075" s="5"/>
      <c r="B1075" s="5"/>
    </row>
    <row r="1076">
      <c r="A1076" s="5"/>
      <c r="B1076" s="5"/>
    </row>
    <row r="1077">
      <c r="A1077" s="5"/>
      <c r="B1077" s="5"/>
    </row>
    <row r="1078">
      <c r="A1078" s="5"/>
      <c r="B1078" s="5"/>
    </row>
    <row r="1079">
      <c r="A1079" s="5"/>
      <c r="B1079" s="5"/>
    </row>
    <row r="1080">
      <c r="A1080" s="5"/>
      <c r="B1080" s="5"/>
    </row>
    <row r="1081">
      <c r="A1081" s="5"/>
      <c r="B1081" s="5"/>
    </row>
    <row r="1082">
      <c r="A1082" s="5"/>
      <c r="B1082" s="5"/>
    </row>
    <row r="1083">
      <c r="A1083" s="5"/>
      <c r="B1083" s="5"/>
    </row>
    <row r="1084">
      <c r="A1084" s="5"/>
      <c r="B1084" s="5"/>
    </row>
    <row r="1085">
      <c r="A1085" s="5"/>
      <c r="B1085" s="5"/>
    </row>
    <row r="1086">
      <c r="A1086" s="5"/>
      <c r="B1086" s="5"/>
    </row>
    <row r="1087">
      <c r="A1087" s="5"/>
      <c r="B1087" s="5"/>
    </row>
    <row r="1088">
      <c r="A1088" s="5"/>
      <c r="B1088" s="5"/>
    </row>
    <row r="1089">
      <c r="A1089" s="5"/>
      <c r="B1089" s="5"/>
    </row>
    <row r="1090">
      <c r="A1090" s="5"/>
      <c r="B1090" s="5"/>
    </row>
    <row r="1091">
      <c r="A1091" s="5"/>
      <c r="B1091" s="5"/>
    </row>
    <row r="1092">
      <c r="A1092" s="5"/>
      <c r="B1092" s="5"/>
    </row>
    <row r="1093">
      <c r="A1093" s="5"/>
      <c r="B1093" s="5"/>
    </row>
    <row r="1094">
      <c r="A1094" s="5"/>
      <c r="B1094" s="5"/>
    </row>
    <row r="1095">
      <c r="A1095" s="5"/>
      <c r="B1095" s="5"/>
    </row>
    <row r="1096">
      <c r="A1096" s="5"/>
      <c r="B1096" s="5"/>
    </row>
    <row r="1097">
      <c r="A1097" s="5"/>
      <c r="B1097" s="5"/>
    </row>
    <row r="1098">
      <c r="A1098" s="5"/>
      <c r="B1098" s="5"/>
    </row>
    <row r="1099">
      <c r="A1099" s="5"/>
      <c r="B1099" s="5"/>
    </row>
    <row r="1100">
      <c r="A1100" s="5"/>
      <c r="B1100" s="5"/>
    </row>
    <row r="1101">
      <c r="A1101" s="5"/>
      <c r="B1101" s="5"/>
    </row>
    <row r="1102">
      <c r="A1102" s="5"/>
      <c r="B1102" s="5"/>
    </row>
    <row r="1103">
      <c r="A1103" s="5"/>
      <c r="B1103" s="5"/>
    </row>
    <row r="1104">
      <c r="A1104" s="5"/>
      <c r="B1104" s="5"/>
    </row>
    <row r="1105">
      <c r="A1105" s="5"/>
      <c r="B1105" s="5"/>
    </row>
    <row r="1106">
      <c r="A1106" s="5"/>
      <c r="B1106" s="5"/>
    </row>
    <row r="1107">
      <c r="A1107" s="5"/>
      <c r="B1107" s="5"/>
    </row>
    <row r="1108">
      <c r="A1108" s="5"/>
      <c r="B1108" s="5"/>
    </row>
    <row r="1109">
      <c r="A1109" s="5"/>
      <c r="B1109" s="5"/>
    </row>
    <row r="1110">
      <c r="A1110" s="5"/>
      <c r="B1110" s="5"/>
    </row>
    <row r="1111">
      <c r="A1111" s="5"/>
      <c r="B1111" s="5"/>
    </row>
    <row r="1112">
      <c r="A1112" s="5"/>
      <c r="B1112" s="5"/>
    </row>
    <row r="1113">
      <c r="A1113" s="5"/>
      <c r="B1113" s="5"/>
    </row>
    <row r="1114">
      <c r="A1114" s="5"/>
      <c r="B1114" s="5"/>
    </row>
    <row r="1115">
      <c r="A1115" s="5"/>
      <c r="B1115" s="5"/>
    </row>
    <row r="1116">
      <c r="A1116" s="5"/>
      <c r="B1116" s="5"/>
    </row>
    <row r="1117">
      <c r="A1117" s="5"/>
      <c r="B1117" s="5"/>
    </row>
    <row r="1118">
      <c r="A1118" s="5"/>
      <c r="B1118" s="5"/>
    </row>
    <row r="1119">
      <c r="A1119" s="5"/>
      <c r="B1119" s="5"/>
    </row>
    <row r="1120">
      <c r="A1120" s="5"/>
      <c r="B1120" s="5"/>
    </row>
    <row r="1121">
      <c r="A1121" s="5"/>
      <c r="B1121" s="5"/>
    </row>
    <row r="1122">
      <c r="A1122" s="5"/>
      <c r="B1122" s="5"/>
    </row>
    <row r="1123">
      <c r="A1123" s="5"/>
      <c r="B1123" s="5"/>
    </row>
    <row r="1124">
      <c r="A1124" s="5"/>
      <c r="B1124" s="5"/>
    </row>
    <row r="1125">
      <c r="A1125" s="5"/>
      <c r="B1125" s="5"/>
    </row>
    <row r="1126">
      <c r="A1126" s="5"/>
      <c r="B1126" s="5"/>
    </row>
    <row r="1127">
      <c r="A1127" s="5"/>
      <c r="B1127" s="5"/>
    </row>
    <row r="1128">
      <c r="A1128" s="5"/>
      <c r="B1128" s="5"/>
    </row>
    <row r="1129">
      <c r="A1129" s="5"/>
      <c r="B1129" s="5"/>
    </row>
    <row r="1130">
      <c r="A1130" s="5"/>
      <c r="B1130" s="5"/>
    </row>
    <row r="1131">
      <c r="A1131" s="5"/>
      <c r="B1131" s="5"/>
    </row>
    <row r="1132">
      <c r="A1132" s="5"/>
      <c r="B1132" s="5"/>
    </row>
    <row r="1133">
      <c r="A1133" s="5"/>
      <c r="B1133" s="5"/>
    </row>
    <row r="1134">
      <c r="A1134" s="5"/>
      <c r="B1134" s="5"/>
    </row>
    <row r="1135">
      <c r="A1135" s="5"/>
      <c r="B1135" s="5"/>
    </row>
    <row r="1136">
      <c r="A1136" s="5"/>
      <c r="B1136" s="5"/>
    </row>
    <row r="1137">
      <c r="A1137" s="5"/>
      <c r="B1137" s="5"/>
    </row>
    <row r="1138">
      <c r="A1138" s="5"/>
      <c r="B1138" s="5"/>
    </row>
    <row r="1139">
      <c r="A1139" s="5"/>
      <c r="B1139" s="5"/>
    </row>
    <row r="1140">
      <c r="A1140" s="5"/>
      <c r="B1140" s="5"/>
    </row>
    <row r="1141">
      <c r="A1141" s="5"/>
      <c r="B1141" s="5"/>
    </row>
    <row r="1142">
      <c r="A1142" s="5"/>
      <c r="B1142" s="5"/>
    </row>
    <row r="1143">
      <c r="A1143" s="5"/>
      <c r="B1143" s="5"/>
    </row>
    <row r="1144">
      <c r="A1144" s="5"/>
      <c r="B1144" s="5"/>
    </row>
    <row r="1145">
      <c r="A1145" s="5"/>
      <c r="B1145" s="5"/>
    </row>
    <row r="1146">
      <c r="A1146" s="5"/>
      <c r="B1146" s="5"/>
    </row>
    <row r="1147">
      <c r="A1147" s="5"/>
      <c r="B1147" s="5"/>
    </row>
    <row r="1148">
      <c r="A1148" s="5"/>
      <c r="B1148" s="5"/>
    </row>
    <row r="1149">
      <c r="A1149" s="5"/>
      <c r="B1149" s="5"/>
    </row>
    <row r="1150">
      <c r="A1150" s="5"/>
      <c r="B1150" s="5"/>
    </row>
    <row r="1151">
      <c r="A1151" s="5"/>
      <c r="B1151" s="5"/>
    </row>
    <row r="1152">
      <c r="A1152" s="5"/>
      <c r="B1152" s="5"/>
    </row>
    <row r="1153">
      <c r="A1153" s="5"/>
      <c r="B1153" s="5"/>
    </row>
    <row r="1154">
      <c r="A1154" s="5"/>
      <c r="B1154" s="5"/>
    </row>
    <row r="1155">
      <c r="A1155" s="5"/>
      <c r="B1155" s="5"/>
    </row>
    <row r="1156">
      <c r="A1156" s="5"/>
      <c r="B1156" s="5"/>
    </row>
    <row r="1157">
      <c r="A1157" s="5"/>
      <c r="B1157" s="5"/>
    </row>
    <row r="1158">
      <c r="A1158" s="5"/>
      <c r="B1158" s="5"/>
    </row>
    <row r="1159">
      <c r="A1159" s="5"/>
      <c r="B1159" s="5"/>
    </row>
    <row r="1160">
      <c r="A1160" s="5"/>
      <c r="B1160" s="5"/>
    </row>
    <row r="1161">
      <c r="A1161" s="5"/>
      <c r="B1161" s="5"/>
    </row>
    <row r="1162">
      <c r="A1162" s="5"/>
      <c r="B1162" s="5"/>
    </row>
    <row r="1163">
      <c r="A1163" s="5"/>
      <c r="B1163" s="5"/>
    </row>
    <row r="1164">
      <c r="A1164" s="5"/>
      <c r="B1164" s="5"/>
    </row>
    <row r="1165">
      <c r="A1165" s="5"/>
      <c r="B1165" s="5"/>
    </row>
    <row r="1166">
      <c r="A1166" s="5"/>
      <c r="B1166" s="5"/>
    </row>
    <row r="1167">
      <c r="A1167" s="5"/>
      <c r="B1167" s="5"/>
    </row>
    <row r="1168">
      <c r="A1168" s="5"/>
      <c r="B1168" s="5"/>
    </row>
    <row r="1169">
      <c r="A1169" s="5"/>
      <c r="B1169" s="5"/>
    </row>
    <row r="1170">
      <c r="A1170" s="5"/>
      <c r="B1170" s="5"/>
    </row>
    <row r="1171">
      <c r="A1171" s="5"/>
      <c r="B1171" s="5"/>
    </row>
    <row r="1172">
      <c r="A1172" s="5"/>
      <c r="B1172" s="5"/>
    </row>
    <row r="1173">
      <c r="A1173" s="5"/>
      <c r="B1173" s="5"/>
    </row>
    <row r="1174">
      <c r="A1174" s="5"/>
      <c r="B1174" s="5"/>
    </row>
    <row r="1175">
      <c r="A1175" s="5"/>
      <c r="B1175" s="5"/>
    </row>
    <row r="1176">
      <c r="A1176" s="5"/>
      <c r="B1176" s="5"/>
    </row>
    <row r="1177">
      <c r="A1177" s="5"/>
      <c r="B1177" s="5"/>
    </row>
    <row r="1178">
      <c r="A1178" s="5"/>
      <c r="B1178" s="5"/>
    </row>
    <row r="1179">
      <c r="A1179" s="5"/>
      <c r="B1179" s="5"/>
    </row>
    <row r="1180">
      <c r="A1180" s="5"/>
      <c r="B1180" s="5"/>
    </row>
    <row r="1181">
      <c r="A1181" s="5"/>
      <c r="B1181" s="5"/>
    </row>
    <row r="1182">
      <c r="A1182" s="5"/>
      <c r="B1182" s="5"/>
    </row>
    <row r="1183">
      <c r="A1183" s="5"/>
      <c r="B1183" s="5"/>
    </row>
    <row r="1184">
      <c r="A1184" s="5"/>
      <c r="B1184" s="5"/>
    </row>
    <row r="1185">
      <c r="A1185" s="5"/>
      <c r="B1185" s="5"/>
    </row>
    <row r="1186">
      <c r="A1186" s="5"/>
      <c r="B1186" s="5"/>
    </row>
    <row r="1187">
      <c r="A1187" s="5"/>
      <c r="B1187" s="5"/>
    </row>
    <row r="1188">
      <c r="A1188" s="5"/>
      <c r="B1188" s="5"/>
    </row>
    <row r="1189">
      <c r="A1189" s="5"/>
      <c r="B1189" s="5"/>
    </row>
    <row r="1190">
      <c r="A1190" s="5"/>
      <c r="B1190" s="5"/>
    </row>
    <row r="1191">
      <c r="A1191" s="5"/>
      <c r="B1191" s="5"/>
    </row>
    <row r="1192">
      <c r="A1192" s="5"/>
      <c r="B1192" s="5"/>
    </row>
    <row r="1193">
      <c r="A1193" s="5"/>
      <c r="B1193" s="5"/>
    </row>
    <row r="1194">
      <c r="A1194" s="5"/>
      <c r="B1194" s="5"/>
    </row>
    <row r="1195">
      <c r="A1195" s="5"/>
      <c r="B1195" s="5"/>
    </row>
    <row r="1196">
      <c r="A1196" s="5"/>
      <c r="B1196" s="5"/>
    </row>
    <row r="1197">
      <c r="A1197" s="5"/>
      <c r="B1197" s="5"/>
    </row>
    <row r="1198">
      <c r="A1198" s="5"/>
      <c r="B1198" s="5"/>
    </row>
    <row r="1199">
      <c r="A1199" s="5"/>
      <c r="B1199" s="5"/>
    </row>
    <row r="1200">
      <c r="A1200" s="5"/>
      <c r="B1200" s="5"/>
    </row>
    <row r="1201">
      <c r="A1201" s="5"/>
      <c r="B1201" s="5"/>
    </row>
    <row r="1202">
      <c r="A1202" s="5"/>
      <c r="B1202" s="5"/>
    </row>
    <row r="1203">
      <c r="A1203" s="5"/>
      <c r="B1203" s="5"/>
    </row>
    <row r="1204">
      <c r="A1204" s="5"/>
      <c r="B1204" s="5"/>
    </row>
    <row r="1205">
      <c r="A1205" s="5"/>
      <c r="B1205" s="5"/>
    </row>
    <row r="1206">
      <c r="A1206" s="5"/>
      <c r="B1206" s="5"/>
    </row>
    <row r="1207">
      <c r="A1207" s="5"/>
      <c r="B1207" s="5"/>
    </row>
    <row r="1208">
      <c r="A1208" s="5"/>
      <c r="B1208" s="5"/>
    </row>
    <row r="1209">
      <c r="A1209" s="5"/>
      <c r="B1209" s="5"/>
    </row>
    <row r="1210">
      <c r="A1210" s="5"/>
      <c r="B1210" s="5"/>
    </row>
    <row r="1211">
      <c r="A1211" s="5"/>
      <c r="B1211" s="5"/>
    </row>
    <row r="1212">
      <c r="A1212" s="5"/>
      <c r="B1212" s="5"/>
    </row>
    <row r="1213">
      <c r="A1213" s="5"/>
      <c r="B1213" s="5"/>
    </row>
    <row r="1214">
      <c r="A1214" s="5"/>
      <c r="B1214" s="5"/>
    </row>
    <row r="1215">
      <c r="A1215" s="5"/>
      <c r="B1215" s="5"/>
    </row>
    <row r="1216">
      <c r="A1216" s="5"/>
      <c r="B1216" s="5"/>
    </row>
    <row r="1217">
      <c r="A1217" s="5"/>
      <c r="B1217" s="5"/>
    </row>
    <row r="1218">
      <c r="A1218" s="5"/>
      <c r="B1218" s="5"/>
    </row>
    <row r="1219">
      <c r="A1219" s="5"/>
      <c r="B1219" s="5"/>
    </row>
    <row r="1220">
      <c r="A1220" s="5"/>
      <c r="B1220" s="5"/>
    </row>
    <row r="1221">
      <c r="A1221" s="5"/>
      <c r="B1221" s="5"/>
    </row>
    <row r="1222">
      <c r="A1222" s="5"/>
      <c r="B1222" s="5"/>
    </row>
    <row r="1223">
      <c r="A1223" s="5"/>
      <c r="B1223" s="5"/>
    </row>
    <row r="1224">
      <c r="A1224" s="5"/>
      <c r="B1224" s="5"/>
    </row>
    <row r="1225">
      <c r="A1225" s="5"/>
      <c r="B1225" s="5"/>
    </row>
    <row r="1226">
      <c r="A1226" s="5"/>
      <c r="B1226" s="5"/>
    </row>
    <row r="1227">
      <c r="A1227" s="5"/>
      <c r="B1227" s="5"/>
    </row>
    <row r="1228">
      <c r="A1228" s="5"/>
      <c r="B1228" s="5"/>
    </row>
    <row r="1229">
      <c r="A1229" s="5"/>
      <c r="B1229" s="5"/>
    </row>
    <row r="1230">
      <c r="A1230" s="5"/>
      <c r="B1230" s="5"/>
    </row>
    <row r="1231">
      <c r="A1231" s="5"/>
      <c r="B1231" s="5"/>
    </row>
    <row r="1232">
      <c r="A1232" s="5"/>
      <c r="B1232" s="5"/>
    </row>
    <row r="1233">
      <c r="A1233" s="5"/>
      <c r="B1233" s="5"/>
    </row>
    <row r="1234">
      <c r="A1234" s="5"/>
      <c r="B1234" s="5"/>
    </row>
    <row r="1235">
      <c r="A1235" s="5"/>
      <c r="B1235" s="5"/>
    </row>
    <row r="1236">
      <c r="A1236" s="5"/>
      <c r="B1236" s="5"/>
    </row>
    <row r="1237">
      <c r="A1237" s="5"/>
      <c r="B1237" s="5"/>
    </row>
    <row r="1238">
      <c r="A1238" s="5"/>
      <c r="B1238" s="5"/>
    </row>
    <row r="1239">
      <c r="A1239" s="5"/>
      <c r="B1239" s="5"/>
    </row>
    <row r="1240">
      <c r="A1240" s="5"/>
      <c r="B1240" s="5"/>
    </row>
    <row r="1241">
      <c r="A1241" s="5"/>
      <c r="B1241" s="5"/>
    </row>
    <row r="1242">
      <c r="A1242" s="5"/>
      <c r="B1242" s="5"/>
    </row>
    <row r="1243">
      <c r="A1243" s="5"/>
      <c r="B1243" s="5"/>
    </row>
    <row r="1244">
      <c r="A1244" s="5"/>
      <c r="B1244" s="5"/>
    </row>
    <row r="1245">
      <c r="A1245" s="5"/>
      <c r="B1245" s="5"/>
    </row>
    <row r="1246">
      <c r="A1246" s="5"/>
      <c r="B1246" s="5"/>
    </row>
    <row r="1247">
      <c r="A1247" s="5"/>
      <c r="B1247" s="5"/>
    </row>
    <row r="1248">
      <c r="A1248" s="5"/>
      <c r="B1248" s="5"/>
    </row>
    <row r="1249">
      <c r="A1249" s="5"/>
      <c r="B1249" s="5"/>
    </row>
    <row r="1250">
      <c r="A1250" s="5"/>
      <c r="B1250" s="5"/>
    </row>
    <row r="1251">
      <c r="A1251" s="5"/>
      <c r="B1251" s="5"/>
    </row>
    <row r="1252">
      <c r="A1252" s="5"/>
      <c r="B1252" s="5"/>
    </row>
    <row r="1253">
      <c r="A1253" s="5"/>
      <c r="B1253" s="5"/>
    </row>
    <row r="1254">
      <c r="A1254" s="5"/>
      <c r="B1254" s="5"/>
    </row>
    <row r="1255">
      <c r="A1255" s="5"/>
      <c r="B1255" s="5"/>
    </row>
    <row r="1256">
      <c r="A1256" s="5"/>
      <c r="B1256" s="5"/>
    </row>
    <row r="1257">
      <c r="A1257" s="5"/>
      <c r="B1257" s="5"/>
    </row>
    <row r="1258">
      <c r="A1258" s="5"/>
      <c r="B1258" s="5"/>
    </row>
    <row r="1259">
      <c r="A1259" s="5"/>
      <c r="B1259" s="5"/>
    </row>
    <row r="1260">
      <c r="A1260" s="5"/>
      <c r="B1260" s="5"/>
    </row>
    <row r="1261">
      <c r="A1261" s="5"/>
      <c r="B1261" s="5"/>
    </row>
    <row r="1262">
      <c r="A1262" s="5"/>
      <c r="B1262" s="5"/>
    </row>
    <row r="1263">
      <c r="A1263" s="5"/>
      <c r="B1263" s="5"/>
    </row>
    <row r="1264">
      <c r="A1264" s="5"/>
      <c r="B1264" s="5"/>
    </row>
    <row r="1265">
      <c r="A1265" s="5"/>
      <c r="B1265" s="5"/>
    </row>
    <row r="1266">
      <c r="A1266" s="5"/>
      <c r="B1266" s="5"/>
    </row>
    <row r="1267">
      <c r="A1267" s="5"/>
      <c r="B1267" s="5"/>
    </row>
    <row r="1268">
      <c r="A1268" s="5"/>
      <c r="B1268" s="5"/>
    </row>
    <row r="1269">
      <c r="A1269" s="5"/>
      <c r="B1269" s="5"/>
    </row>
    <row r="1270">
      <c r="A1270" s="5"/>
      <c r="B1270" s="5"/>
    </row>
    <row r="1271">
      <c r="A1271" s="5"/>
      <c r="B1271" s="5"/>
    </row>
    <row r="1272">
      <c r="A1272" s="5"/>
      <c r="B1272" s="5"/>
    </row>
    <row r="1273">
      <c r="A1273" s="5"/>
      <c r="B1273" s="5"/>
    </row>
    <row r="1274">
      <c r="A1274" s="5"/>
      <c r="B1274" s="5"/>
    </row>
    <row r="1275">
      <c r="A1275" s="5"/>
      <c r="B1275" s="5"/>
    </row>
    <row r="1276">
      <c r="A1276" s="5"/>
      <c r="B1276" s="5"/>
    </row>
    <row r="1277">
      <c r="A1277" s="5"/>
      <c r="B1277" s="5"/>
    </row>
    <row r="1278">
      <c r="A1278" s="5"/>
      <c r="B1278" s="5"/>
    </row>
    <row r="1279">
      <c r="A1279" s="5"/>
      <c r="B1279" s="5"/>
    </row>
    <row r="1280">
      <c r="A1280" s="5"/>
      <c r="B1280" s="5"/>
    </row>
    <row r="1281">
      <c r="A1281" s="5"/>
      <c r="B1281" s="5"/>
    </row>
    <row r="1282">
      <c r="A1282" s="5"/>
      <c r="B1282" s="5"/>
    </row>
    <row r="1283">
      <c r="A1283" s="5"/>
      <c r="B1283" s="5"/>
    </row>
    <row r="1284">
      <c r="A1284" s="5"/>
      <c r="B1284" s="5"/>
    </row>
    <row r="1285">
      <c r="A1285" s="5"/>
      <c r="B1285" s="5"/>
    </row>
    <row r="1286">
      <c r="A1286" s="5"/>
      <c r="B1286" s="5"/>
    </row>
    <row r="1287">
      <c r="A1287" s="5"/>
      <c r="B1287" s="5"/>
    </row>
    <row r="1288">
      <c r="A1288" s="5"/>
      <c r="B1288" s="5"/>
    </row>
    <row r="1289">
      <c r="A1289" s="5"/>
      <c r="B1289" s="5"/>
    </row>
    <row r="1290">
      <c r="A1290" s="5"/>
      <c r="B1290" s="5"/>
    </row>
    <row r="1291">
      <c r="A1291" s="5"/>
      <c r="B1291" s="5"/>
    </row>
    <row r="1292">
      <c r="A1292" s="5"/>
      <c r="B1292" s="5"/>
    </row>
    <row r="1293">
      <c r="A1293" s="5"/>
      <c r="B1293" s="5"/>
    </row>
    <row r="1294">
      <c r="A1294" s="5"/>
      <c r="B1294" s="5"/>
    </row>
    <row r="1295">
      <c r="A1295" s="5"/>
      <c r="B1295" s="5"/>
    </row>
    <row r="1296">
      <c r="A1296" s="5"/>
      <c r="B1296" s="5"/>
    </row>
    <row r="1297">
      <c r="A1297" s="5"/>
      <c r="B1297" s="5"/>
    </row>
    <row r="1298">
      <c r="A1298" s="5"/>
      <c r="B1298" s="5"/>
    </row>
    <row r="1299">
      <c r="A1299" s="5"/>
      <c r="B1299" s="5"/>
    </row>
    <row r="1300">
      <c r="A1300" s="5"/>
      <c r="B1300" s="5"/>
    </row>
    <row r="1301">
      <c r="A1301" s="5"/>
      <c r="B1301" s="5"/>
    </row>
    <row r="1302">
      <c r="A1302" s="5"/>
      <c r="B1302" s="5"/>
    </row>
    <row r="1303">
      <c r="A1303" s="5"/>
      <c r="B1303" s="5"/>
    </row>
    <row r="1304">
      <c r="A1304" s="5"/>
      <c r="B1304" s="5"/>
    </row>
    <row r="1305">
      <c r="A1305" s="5"/>
      <c r="B1305" s="5"/>
    </row>
    <row r="1306">
      <c r="A1306" s="5"/>
      <c r="B1306" s="5"/>
    </row>
    <row r="1307">
      <c r="A1307" s="5"/>
      <c r="B1307" s="5"/>
    </row>
    <row r="1308">
      <c r="A1308" s="5"/>
      <c r="B1308" s="5"/>
    </row>
    <row r="1309">
      <c r="A1309" s="5"/>
      <c r="B1309" s="5"/>
    </row>
    <row r="1310">
      <c r="A1310" s="5"/>
      <c r="B1310" s="5"/>
    </row>
    <row r="1311">
      <c r="A1311" s="5"/>
      <c r="B1311" s="5"/>
    </row>
    <row r="1312">
      <c r="A1312" s="5"/>
      <c r="B1312" s="5"/>
    </row>
    <row r="1313">
      <c r="A1313" s="5"/>
      <c r="B1313" s="5"/>
    </row>
    <row r="1314">
      <c r="A1314" s="5"/>
      <c r="B1314" s="5"/>
    </row>
    <row r="1315">
      <c r="A1315" s="5"/>
      <c r="B1315" s="5"/>
    </row>
    <row r="1316">
      <c r="A1316" s="5"/>
      <c r="B1316" s="5"/>
    </row>
    <row r="1317">
      <c r="A1317" s="5"/>
      <c r="B1317" s="5"/>
    </row>
    <row r="1318">
      <c r="A1318" s="5"/>
      <c r="B1318" s="5"/>
    </row>
    <row r="1319">
      <c r="A1319" s="5"/>
      <c r="B1319" s="5"/>
    </row>
    <row r="1320">
      <c r="A1320" s="5"/>
      <c r="B1320" s="5"/>
    </row>
    <row r="1321">
      <c r="A1321" s="5"/>
      <c r="B1321" s="5"/>
    </row>
    <row r="1322">
      <c r="A1322" s="5"/>
      <c r="B1322" s="5"/>
    </row>
    <row r="1323">
      <c r="A1323" s="5"/>
      <c r="B1323" s="5"/>
    </row>
    <row r="1324">
      <c r="A1324" s="5"/>
      <c r="B1324" s="5"/>
    </row>
    <row r="1325">
      <c r="A1325" s="5"/>
      <c r="B1325" s="5"/>
    </row>
    <row r="1326">
      <c r="A1326" s="5"/>
      <c r="B1326" s="5"/>
    </row>
    <row r="1327">
      <c r="A1327" s="5"/>
      <c r="B1327" s="5"/>
    </row>
    <row r="1328">
      <c r="A1328" s="5"/>
      <c r="B1328" s="5"/>
    </row>
    <row r="1329">
      <c r="A1329" s="5"/>
      <c r="B1329" s="5"/>
    </row>
    <row r="1330">
      <c r="A1330" s="5"/>
      <c r="B1330" s="5"/>
    </row>
    <row r="1331">
      <c r="A1331" s="5"/>
      <c r="B1331" s="5"/>
    </row>
    <row r="1332">
      <c r="A1332" s="5"/>
      <c r="B1332" s="5"/>
    </row>
    <row r="1333">
      <c r="A1333" s="5"/>
      <c r="B1333" s="5"/>
    </row>
    <row r="1334">
      <c r="A1334" s="5"/>
      <c r="B1334" s="5"/>
    </row>
    <row r="1335">
      <c r="A1335" s="5"/>
      <c r="B1335" s="5"/>
    </row>
    <row r="1336">
      <c r="A1336" s="5"/>
      <c r="B1336" s="5"/>
    </row>
    <row r="1337">
      <c r="A1337" s="5"/>
      <c r="B1337" s="5"/>
    </row>
    <row r="1338">
      <c r="A1338" s="5"/>
      <c r="B1338" s="5"/>
    </row>
    <row r="1339">
      <c r="A1339" s="5"/>
      <c r="B1339" s="5"/>
    </row>
    <row r="1340">
      <c r="A1340" s="5"/>
      <c r="B1340" s="5"/>
    </row>
    <row r="1341">
      <c r="A1341" s="5"/>
      <c r="B1341" s="5"/>
    </row>
    <row r="1342">
      <c r="A1342" s="5"/>
      <c r="B1342" s="5"/>
    </row>
    <row r="1343">
      <c r="A1343" s="5"/>
      <c r="B1343" s="5"/>
    </row>
    <row r="1344">
      <c r="A1344" s="5"/>
      <c r="B1344" s="5"/>
    </row>
    <row r="1345">
      <c r="A1345" s="5"/>
      <c r="B1345" s="5"/>
    </row>
    <row r="1346">
      <c r="A1346" s="5"/>
      <c r="B1346" s="5"/>
    </row>
    <row r="1347">
      <c r="A1347" s="5"/>
      <c r="B1347" s="5"/>
    </row>
    <row r="1348">
      <c r="A1348" s="5"/>
      <c r="B1348" s="5"/>
    </row>
    <row r="1349">
      <c r="A1349" s="5"/>
      <c r="B1349" s="5"/>
    </row>
    <row r="1350">
      <c r="A1350" s="5"/>
      <c r="B1350" s="5"/>
    </row>
    <row r="1351">
      <c r="A1351" s="5"/>
      <c r="B1351" s="5"/>
    </row>
    <row r="1352">
      <c r="A1352" s="5"/>
      <c r="B1352" s="5"/>
    </row>
    <row r="1353">
      <c r="A1353" s="5"/>
      <c r="B1353" s="5"/>
    </row>
    <row r="1354">
      <c r="A1354" s="5"/>
      <c r="B1354" s="5"/>
    </row>
    <row r="1355">
      <c r="A1355" s="5"/>
      <c r="B1355" s="5"/>
    </row>
    <row r="1356">
      <c r="A1356" s="5"/>
      <c r="B1356" s="5"/>
    </row>
    <row r="1357">
      <c r="A1357" s="5"/>
      <c r="B1357" s="5"/>
    </row>
    <row r="1358">
      <c r="A1358" s="5"/>
      <c r="B1358" s="5"/>
    </row>
    <row r="1359">
      <c r="A1359" s="5"/>
      <c r="B1359" s="5"/>
    </row>
    <row r="1360">
      <c r="A1360" s="5"/>
      <c r="B1360" s="5"/>
    </row>
    <row r="1361">
      <c r="A1361" s="5"/>
      <c r="B1361" s="5"/>
    </row>
    <row r="1362">
      <c r="A1362" s="5"/>
      <c r="B1362" s="5"/>
    </row>
    <row r="1363">
      <c r="A1363" s="5"/>
      <c r="B1363" s="5"/>
    </row>
    <row r="1364">
      <c r="A1364" s="5"/>
      <c r="B1364" s="5"/>
    </row>
    <row r="1365">
      <c r="A1365" s="5"/>
      <c r="B1365" s="5"/>
    </row>
    <row r="1366">
      <c r="A1366" s="5"/>
      <c r="B1366" s="5"/>
    </row>
    <row r="1367">
      <c r="A1367" s="5"/>
      <c r="B1367" s="5"/>
    </row>
    <row r="1368">
      <c r="A1368" s="5"/>
      <c r="B1368" s="5"/>
    </row>
    <row r="1369">
      <c r="A1369" s="5"/>
      <c r="B1369" s="5"/>
    </row>
    <row r="1370">
      <c r="A1370" s="5"/>
      <c r="B1370" s="5"/>
    </row>
    <row r="1371">
      <c r="A1371" s="5"/>
      <c r="B1371" s="5"/>
    </row>
    <row r="1372">
      <c r="A1372" s="5"/>
      <c r="B1372" s="5"/>
    </row>
    <row r="1373">
      <c r="A1373" s="5"/>
      <c r="B1373" s="5"/>
    </row>
    <row r="1374">
      <c r="A1374" s="5"/>
      <c r="B1374" s="5"/>
    </row>
    <row r="1375">
      <c r="A1375" s="5"/>
      <c r="B1375" s="5"/>
    </row>
    <row r="1376">
      <c r="A1376" s="5"/>
      <c r="B1376" s="5"/>
    </row>
    <row r="1377">
      <c r="A1377" s="5"/>
      <c r="B1377" s="5"/>
    </row>
    <row r="1378">
      <c r="A1378" s="5"/>
      <c r="B1378" s="5"/>
    </row>
    <row r="1379">
      <c r="A1379" s="5"/>
      <c r="B1379" s="5"/>
    </row>
    <row r="1380">
      <c r="A1380" s="5"/>
      <c r="B1380" s="5"/>
    </row>
    <row r="1381">
      <c r="A1381" s="5"/>
      <c r="B1381" s="5"/>
    </row>
    <row r="1382">
      <c r="A1382" s="5"/>
      <c r="B1382" s="5"/>
    </row>
    <row r="1383">
      <c r="A1383" s="5"/>
      <c r="B1383" s="5"/>
    </row>
    <row r="1384">
      <c r="A1384" s="5"/>
      <c r="B1384" s="5"/>
    </row>
    <row r="1385">
      <c r="A1385" s="5"/>
      <c r="B1385" s="5"/>
    </row>
    <row r="1386">
      <c r="A1386" s="5"/>
      <c r="B1386" s="5"/>
    </row>
    <row r="1387">
      <c r="A1387" s="5"/>
      <c r="B1387" s="5"/>
    </row>
    <row r="1388">
      <c r="A1388" s="5"/>
      <c r="B1388" s="5"/>
    </row>
    <row r="1389">
      <c r="A1389" s="5"/>
      <c r="B1389" s="5"/>
    </row>
    <row r="1390">
      <c r="A1390" s="5"/>
      <c r="B1390" s="5"/>
    </row>
    <row r="1391">
      <c r="A1391" s="5"/>
      <c r="B1391" s="5"/>
    </row>
    <row r="1392">
      <c r="A1392" s="5"/>
      <c r="B1392" s="5"/>
    </row>
    <row r="1393">
      <c r="A1393" s="5"/>
      <c r="B1393" s="5"/>
    </row>
    <row r="1394">
      <c r="A1394" s="5"/>
      <c r="B1394" s="5"/>
    </row>
    <row r="1395">
      <c r="A1395" s="5"/>
      <c r="B1395" s="5"/>
    </row>
    <row r="1396">
      <c r="A1396" s="5"/>
      <c r="B1396" s="5"/>
    </row>
    <row r="1397">
      <c r="A1397" s="5"/>
      <c r="B1397" s="5"/>
    </row>
    <row r="1398">
      <c r="A1398" s="5"/>
      <c r="B1398" s="5"/>
    </row>
    <row r="1399">
      <c r="A1399" s="5"/>
      <c r="B1399" s="5"/>
    </row>
    <row r="1400">
      <c r="A1400" s="5"/>
      <c r="B1400" s="5"/>
    </row>
    <row r="1401">
      <c r="A1401" s="5"/>
      <c r="B1401" s="5"/>
    </row>
    <row r="1402">
      <c r="A1402" s="5"/>
      <c r="B1402" s="5"/>
    </row>
    <row r="1403">
      <c r="A1403" s="5"/>
      <c r="B1403" s="5"/>
    </row>
    <row r="1404">
      <c r="A1404" s="5"/>
      <c r="B1404" s="5"/>
    </row>
    <row r="1405">
      <c r="A1405" s="5"/>
      <c r="B1405" s="5"/>
    </row>
    <row r="1406">
      <c r="A1406" s="5"/>
      <c r="B1406" s="5"/>
    </row>
    <row r="1407">
      <c r="A1407" s="5"/>
      <c r="B1407" s="5"/>
    </row>
    <row r="1408">
      <c r="A1408" s="5"/>
      <c r="B1408" s="5"/>
    </row>
    <row r="1409">
      <c r="A1409" s="5"/>
      <c r="B1409" s="5"/>
    </row>
    <row r="1410">
      <c r="A1410" s="5"/>
      <c r="B1410" s="5"/>
    </row>
    <row r="1411">
      <c r="A1411" s="5"/>
      <c r="B1411" s="5"/>
    </row>
    <row r="1412">
      <c r="A1412" s="5"/>
      <c r="B1412" s="5"/>
    </row>
    <row r="1413">
      <c r="A1413" s="5"/>
      <c r="B1413" s="5"/>
    </row>
    <row r="1414">
      <c r="A1414" s="5"/>
      <c r="B1414" s="5"/>
    </row>
    <row r="1415">
      <c r="A1415" s="5"/>
      <c r="B1415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11" width="26.25"/>
  </cols>
  <sheetData>
    <row r="2">
      <c r="A2" s="5"/>
      <c r="C2" s="26" t="s">
        <v>0</v>
      </c>
      <c r="D2" s="26" t="s">
        <v>1</v>
      </c>
      <c r="E2" s="26" t="s">
        <v>2</v>
      </c>
      <c r="F2" s="26" t="s">
        <v>3</v>
      </c>
      <c r="G2" s="26" t="s">
        <v>4</v>
      </c>
      <c r="H2" s="26" t="s">
        <v>5</v>
      </c>
      <c r="I2" s="26" t="s">
        <v>61936</v>
      </c>
      <c r="J2" s="26" t="s">
        <v>61937</v>
      </c>
      <c r="K2" s="26" t="s">
        <v>61923</v>
      </c>
    </row>
    <row r="3">
      <c r="A3" s="5"/>
      <c r="C3" s="4">
        <v>10476.0</v>
      </c>
      <c r="D3" s="5" t="s">
        <v>3220</v>
      </c>
      <c r="E3" s="5" t="s">
        <v>3221</v>
      </c>
      <c r="F3" s="5" t="s">
        <v>3184</v>
      </c>
      <c r="G3" s="5" t="s">
        <v>3138</v>
      </c>
      <c r="H3" s="5" t="s">
        <v>3068</v>
      </c>
      <c r="I3" s="6" t="s">
        <v>3222</v>
      </c>
      <c r="J3" s="5"/>
      <c r="K3" s="5" t="s">
        <v>61938</v>
      </c>
      <c r="L3" s="5"/>
      <c r="M3" s="35"/>
      <c r="N3" s="20"/>
    </row>
    <row r="4">
      <c r="A4" s="5"/>
      <c r="C4" s="4">
        <v>5750.0</v>
      </c>
      <c r="D4" s="5" t="s">
        <v>27420</v>
      </c>
      <c r="E4" s="5" t="s">
        <v>27421</v>
      </c>
      <c r="F4" s="5" t="s">
        <v>27386</v>
      </c>
      <c r="G4" s="5" t="s">
        <v>26620</v>
      </c>
      <c r="H4" s="5" t="s">
        <v>9123</v>
      </c>
      <c r="I4" s="6" t="s">
        <v>27422</v>
      </c>
      <c r="J4" s="5"/>
      <c r="K4" s="5" t="s">
        <v>61939</v>
      </c>
      <c r="L4" s="5"/>
      <c r="M4" s="20"/>
      <c r="N4" s="20"/>
    </row>
    <row r="5">
      <c r="A5" s="5"/>
      <c r="C5" s="4">
        <v>10280.0</v>
      </c>
      <c r="D5" s="5" t="s">
        <v>4215</v>
      </c>
      <c r="E5" s="5" t="s">
        <v>4216</v>
      </c>
      <c r="F5" s="5" t="s">
        <v>4217</v>
      </c>
      <c r="G5" s="5" t="s">
        <v>4218</v>
      </c>
      <c r="H5" s="5" t="s">
        <v>3068</v>
      </c>
      <c r="I5" s="6" t="s">
        <v>4219</v>
      </c>
      <c r="J5" s="5"/>
      <c r="K5" s="5" t="s">
        <v>61940</v>
      </c>
      <c r="L5" s="5"/>
      <c r="M5" s="35"/>
      <c r="N5" s="20"/>
    </row>
    <row r="6">
      <c r="A6" s="5"/>
      <c r="C6" s="4">
        <v>11003.0</v>
      </c>
      <c r="D6" s="5" t="s">
        <v>287</v>
      </c>
      <c r="E6" s="5" t="s">
        <v>288</v>
      </c>
      <c r="F6" s="5" t="s">
        <v>289</v>
      </c>
      <c r="G6" s="5" t="s">
        <v>290</v>
      </c>
      <c r="H6" s="5" t="s">
        <v>14</v>
      </c>
      <c r="I6" s="6" t="s">
        <v>291</v>
      </c>
      <c r="J6" s="5"/>
      <c r="K6" s="5" t="s">
        <v>61941</v>
      </c>
      <c r="L6" s="5"/>
      <c r="M6" s="35"/>
      <c r="N6" s="20"/>
    </row>
    <row r="7">
      <c r="A7" s="5"/>
      <c r="C7" s="4">
        <v>9840.0</v>
      </c>
      <c r="D7" s="5" t="s">
        <v>6527</v>
      </c>
      <c r="E7" s="5" t="s">
        <v>6528</v>
      </c>
      <c r="F7" s="5" t="s">
        <v>6522</v>
      </c>
      <c r="G7" s="5" t="s">
        <v>6523</v>
      </c>
      <c r="H7" s="5" t="s">
        <v>6383</v>
      </c>
      <c r="I7" s="6" t="s">
        <v>6529</v>
      </c>
      <c r="J7" s="5"/>
      <c r="K7" s="5" t="s">
        <v>61942</v>
      </c>
      <c r="L7" s="5"/>
      <c r="M7" s="35"/>
      <c r="N7" s="20"/>
    </row>
    <row r="8">
      <c r="A8" s="5"/>
      <c r="C8" s="4">
        <v>8039.0</v>
      </c>
      <c r="D8" s="5" t="s">
        <v>16281</v>
      </c>
      <c r="E8" s="5" t="s">
        <v>16282</v>
      </c>
      <c r="F8" s="5" t="s">
        <v>16017</v>
      </c>
      <c r="G8" s="5" t="s">
        <v>16018</v>
      </c>
      <c r="H8" s="5" t="s">
        <v>15938</v>
      </c>
      <c r="I8" s="6" t="s">
        <v>16283</v>
      </c>
      <c r="J8" s="5"/>
      <c r="K8" s="5" t="s">
        <v>61943</v>
      </c>
      <c r="L8" s="5"/>
      <c r="M8" s="20"/>
      <c r="N8" s="20"/>
    </row>
    <row r="9">
      <c r="A9" s="5"/>
      <c r="C9" s="4">
        <v>7749.0</v>
      </c>
      <c r="D9" s="5" t="s">
        <v>17634</v>
      </c>
      <c r="E9" s="5" t="s">
        <v>17697</v>
      </c>
      <c r="F9" s="5" t="s">
        <v>15963</v>
      </c>
      <c r="G9" s="5" t="s">
        <v>15964</v>
      </c>
      <c r="H9" s="5" t="s">
        <v>15938</v>
      </c>
      <c r="I9" s="6" t="s">
        <v>17698</v>
      </c>
      <c r="J9" s="5"/>
      <c r="K9" s="5" t="s">
        <v>17588</v>
      </c>
      <c r="L9" s="5"/>
      <c r="M9" s="35"/>
      <c r="N9" s="20"/>
    </row>
    <row r="10">
      <c r="A10" s="5"/>
      <c r="C10" s="4">
        <v>7774.0</v>
      </c>
      <c r="D10" s="5" t="s">
        <v>17585</v>
      </c>
      <c r="E10" s="5" t="s">
        <v>17586</v>
      </c>
      <c r="F10" s="5" t="s">
        <v>15963</v>
      </c>
      <c r="G10" s="5" t="s">
        <v>15964</v>
      </c>
      <c r="H10" s="5" t="s">
        <v>15938</v>
      </c>
      <c r="I10" s="6" t="s">
        <v>17587</v>
      </c>
      <c r="J10" s="5"/>
      <c r="K10" s="5" t="s">
        <v>17588</v>
      </c>
      <c r="L10" s="5"/>
      <c r="M10" s="35"/>
      <c r="N10" s="20"/>
    </row>
    <row r="11">
      <c r="C11" s="4">
        <v>7078.0</v>
      </c>
      <c r="D11" s="5" t="s">
        <v>20682</v>
      </c>
      <c r="E11" s="5" t="s">
        <v>20683</v>
      </c>
      <c r="F11" s="5" t="s">
        <v>17115</v>
      </c>
      <c r="G11" s="5" t="s">
        <v>15971</v>
      </c>
      <c r="H11" s="5" t="s">
        <v>15938</v>
      </c>
      <c r="I11" s="6" t="s">
        <v>20684</v>
      </c>
      <c r="J11" s="5"/>
      <c r="K11" s="5" t="s">
        <v>61944</v>
      </c>
      <c r="L11" s="5"/>
      <c r="M11" s="35"/>
      <c r="N11" s="20"/>
    </row>
    <row r="12">
      <c r="C12" s="4">
        <v>11206.0</v>
      </c>
      <c r="D12" s="5" t="s">
        <v>59704</v>
      </c>
      <c r="E12" s="5" t="s">
        <v>59705</v>
      </c>
      <c r="F12" s="5" t="s">
        <v>3910</v>
      </c>
      <c r="G12" s="5" t="s">
        <v>3093</v>
      </c>
      <c r="H12" s="5" t="s">
        <v>3068</v>
      </c>
      <c r="I12" s="12" t="s">
        <v>23650</v>
      </c>
      <c r="J12" s="5"/>
      <c r="K12" s="5" t="s">
        <v>61945</v>
      </c>
      <c r="L12" s="5"/>
      <c r="M12" s="35"/>
      <c r="N12" s="20"/>
    </row>
    <row r="13">
      <c r="C13" s="4">
        <v>6880.0</v>
      </c>
      <c r="D13" s="5" t="s">
        <v>21564</v>
      </c>
      <c r="E13" s="5" t="s">
        <v>21565</v>
      </c>
      <c r="F13" s="5" t="s">
        <v>16298</v>
      </c>
      <c r="G13" s="5" t="s">
        <v>16299</v>
      </c>
      <c r="H13" s="5" t="s">
        <v>15938</v>
      </c>
      <c r="I13" s="6" t="s">
        <v>21561</v>
      </c>
      <c r="J13" s="5"/>
      <c r="K13" s="5" t="s">
        <v>61946</v>
      </c>
      <c r="L13" s="5"/>
      <c r="M13" s="35"/>
      <c r="N13" s="20"/>
    </row>
    <row r="14">
      <c r="C14" s="4">
        <v>10286.0</v>
      </c>
      <c r="D14" s="5" t="s">
        <v>4184</v>
      </c>
      <c r="E14" s="5" t="s">
        <v>4185</v>
      </c>
      <c r="F14" s="5" t="s">
        <v>4186</v>
      </c>
      <c r="G14" s="5" t="s">
        <v>4156</v>
      </c>
      <c r="H14" s="5" t="s">
        <v>3068</v>
      </c>
      <c r="I14" s="6" t="s">
        <v>4187</v>
      </c>
      <c r="J14" s="5"/>
      <c r="K14" s="5" t="s">
        <v>61947</v>
      </c>
      <c r="L14" s="5"/>
      <c r="M14" s="20"/>
      <c r="N14" s="20"/>
    </row>
    <row r="15">
      <c r="C15" s="4">
        <v>11010.0</v>
      </c>
      <c r="D15" s="5" t="s">
        <v>244</v>
      </c>
      <c r="E15" s="5" t="s">
        <v>245</v>
      </c>
      <c r="F15" s="5" t="s">
        <v>221</v>
      </c>
      <c r="G15" s="5" t="s">
        <v>222</v>
      </c>
      <c r="H15" s="5" t="s">
        <v>14</v>
      </c>
      <c r="I15" s="6" t="s">
        <v>246</v>
      </c>
      <c r="J15" s="5"/>
      <c r="K15" s="5" t="s">
        <v>61948</v>
      </c>
      <c r="L15" s="5"/>
      <c r="M15" s="20"/>
      <c r="N15" s="20"/>
    </row>
    <row r="16">
      <c r="C16" s="4">
        <v>11187.0</v>
      </c>
      <c r="D16" s="5" t="s">
        <v>56674</v>
      </c>
      <c r="E16" s="5" t="s">
        <v>56675</v>
      </c>
      <c r="F16" s="5" t="s">
        <v>36097</v>
      </c>
      <c r="G16" s="5" t="s">
        <v>36012</v>
      </c>
      <c r="H16" s="5" t="s">
        <v>29618</v>
      </c>
      <c r="I16" s="12" t="s">
        <v>56676</v>
      </c>
      <c r="J16" s="5"/>
      <c r="K16" s="5" t="s">
        <v>61949</v>
      </c>
      <c r="L16" s="5"/>
      <c r="M16" s="35"/>
      <c r="N16" s="20"/>
    </row>
    <row r="17">
      <c r="C17" s="4">
        <v>7421.0</v>
      </c>
      <c r="D17" s="5" t="s">
        <v>19165</v>
      </c>
      <c r="E17" s="5" t="s">
        <v>19166</v>
      </c>
      <c r="F17" s="5" t="s">
        <v>16017</v>
      </c>
      <c r="G17" s="5" t="s">
        <v>16018</v>
      </c>
      <c r="H17" s="5" t="s">
        <v>15938</v>
      </c>
      <c r="I17" s="6" t="s">
        <v>19167</v>
      </c>
      <c r="J17" s="5"/>
      <c r="K17" s="5" t="s">
        <v>61950</v>
      </c>
      <c r="L17" s="5"/>
      <c r="M17" s="35"/>
      <c r="N17" s="20"/>
    </row>
    <row r="18">
      <c r="C18" s="4">
        <v>10998.0</v>
      </c>
      <c r="D18" s="5" t="s">
        <v>321</v>
      </c>
      <c r="E18" s="5" t="s">
        <v>322</v>
      </c>
      <c r="F18" s="5" t="s">
        <v>323</v>
      </c>
      <c r="G18" s="5" t="s">
        <v>324</v>
      </c>
      <c r="H18" s="5" t="s">
        <v>14</v>
      </c>
      <c r="I18" s="6" t="s">
        <v>325</v>
      </c>
      <c r="J18" s="5"/>
      <c r="K18" s="5" t="s">
        <v>61951</v>
      </c>
      <c r="L18" s="5"/>
      <c r="M18" s="20"/>
      <c r="N18" s="20"/>
    </row>
    <row r="19">
      <c r="C19" s="4">
        <v>6889.0</v>
      </c>
      <c r="D19" s="5" t="s">
        <v>21519</v>
      </c>
      <c r="E19" s="5" t="s">
        <v>21520</v>
      </c>
      <c r="F19" s="5" t="s">
        <v>16354</v>
      </c>
      <c r="G19" s="5" t="s">
        <v>15985</v>
      </c>
      <c r="H19" s="5" t="s">
        <v>15938</v>
      </c>
      <c r="I19" s="6" t="s">
        <v>21521</v>
      </c>
      <c r="J19" s="5"/>
      <c r="K19" s="5" t="s">
        <v>61952</v>
      </c>
      <c r="L19" s="5"/>
      <c r="M19" s="35"/>
      <c r="N19" s="20"/>
    </row>
    <row r="20">
      <c r="C20" s="4">
        <v>9442.0</v>
      </c>
      <c r="D20" s="5" t="s">
        <v>8815</v>
      </c>
      <c r="E20" s="5" t="s">
        <v>8816</v>
      </c>
      <c r="F20" s="5" t="s">
        <v>8817</v>
      </c>
      <c r="G20" s="5" t="s">
        <v>8587</v>
      </c>
      <c r="H20" s="5" t="s">
        <v>8574</v>
      </c>
      <c r="I20" s="6" t="s">
        <v>8818</v>
      </c>
      <c r="J20" s="5"/>
      <c r="K20" s="5" t="s">
        <v>61953</v>
      </c>
      <c r="L20" s="5"/>
      <c r="M20" s="35"/>
      <c r="N20" s="20"/>
    </row>
    <row r="21">
      <c r="C21" s="4">
        <v>6618.0</v>
      </c>
      <c r="D21" s="5" t="s">
        <v>22977</v>
      </c>
      <c r="E21" s="5" t="s">
        <v>22887</v>
      </c>
      <c r="F21" s="5" t="s">
        <v>22888</v>
      </c>
      <c r="G21" s="5" t="s">
        <v>22419</v>
      </c>
      <c r="H21" s="5" t="s">
        <v>22419</v>
      </c>
      <c r="I21" s="6" t="s">
        <v>22978</v>
      </c>
      <c r="J21" s="5"/>
      <c r="K21" s="5" t="s">
        <v>61954</v>
      </c>
      <c r="L21" s="5"/>
      <c r="M21" s="35"/>
      <c r="N21" s="20"/>
    </row>
    <row r="22">
      <c r="C22" s="4">
        <v>8139.0</v>
      </c>
      <c r="D22" s="5" t="s">
        <v>15755</v>
      </c>
      <c r="E22" s="5" t="s">
        <v>15756</v>
      </c>
      <c r="F22" s="5" t="s">
        <v>14583</v>
      </c>
      <c r="G22" s="5" t="s">
        <v>13460</v>
      </c>
      <c r="H22" s="5" t="s">
        <v>13460</v>
      </c>
      <c r="I22" s="6" t="s">
        <v>15757</v>
      </c>
      <c r="J22" s="5"/>
      <c r="K22" s="5" t="s">
        <v>61955</v>
      </c>
      <c r="L22" s="5"/>
      <c r="M22" s="35"/>
      <c r="N22" s="20"/>
    </row>
    <row r="23">
      <c r="C23" s="4">
        <v>10402.0</v>
      </c>
      <c r="D23" s="5" t="s">
        <v>3609</v>
      </c>
      <c r="E23" s="5" t="s">
        <v>3610</v>
      </c>
      <c r="F23" s="5" t="s">
        <v>3611</v>
      </c>
      <c r="G23" s="5" t="s">
        <v>3559</v>
      </c>
      <c r="H23" s="5" t="s">
        <v>3068</v>
      </c>
      <c r="I23" s="6" t="s">
        <v>3612</v>
      </c>
      <c r="J23" s="5"/>
      <c r="K23" s="5" t="s">
        <v>61956</v>
      </c>
      <c r="L23" s="5"/>
      <c r="M23" s="35"/>
      <c r="N23" s="20"/>
    </row>
    <row r="24">
      <c r="C24" s="4">
        <v>9636.0</v>
      </c>
      <c r="D24" s="5" t="s">
        <v>7699</v>
      </c>
      <c r="E24" s="5" t="s">
        <v>7700</v>
      </c>
      <c r="F24" s="5" t="s">
        <v>7025</v>
      </c>
      <c r="G24" s="5" t="s">
        <v>7026</v>
      </c>
      <c r="H24" s="5" t="s">
        <v>7012</v>
      </c>
      <c r="I24" s="6" t="s">
        <v>7701</v>
      </c>
      <c r="J24" s="5"/>
      <c r="K24" s="5" t="s">
        <v>61957</v>
      </c>
      <c r="L24" s="5"/>
      <c r="M24" s="35"/>
      <c r="N24" s="20"/>
    </row>
    <row r="25">
      <c r="C25" s="4">
        <v>7926.0</v>
      </c>
      <c r="D25" s="5" t="s">
        <v>16842</v>
      </c>
      <c r="E25" s="5" t="s">
        <v>16843</v>
      </c>
      <c r="F25" s="5" t="s">
        <v>16844</v>
      </c>
      <c r="G25" s="5" t="s">
        <v>16766</v>
      </c>
      <c r="H25" s="5" t="s">
        <v>15938</v>
      </c>
      <c r="I25" s="6" t="s">
        <v>16845</v>
      </c>
      <c r="J25" s="5"/>
      <c r="K25" s="5" t="s">
        <v>61958</v>
      </c>
      <c r="L25" s="5"/>
      <c r="M25" s="20"/>
      <c r="N25" s="20"/>
    </row>
    <row r="26">
      <c r="C26" s="4">
        <v>5885.0</v>
      </c>
      <c r="D26" s="5" t="s">
        <v>26694</v>
      </c>
      <c r="E26" s="5" t="s">
        <v>26695</v>
      </c>
      <c r="F26" s="5" t="s">
        <v>26460</v>
      </c>
      <c r="G26" s="5" t="s">
        <v>26251</v>
      </c>
      <c r="H26" s="5" t="s">
        <v>9123</v>
      </c>
      <c r="I26" s="6" t="s">
        <v>26696</v>
      </c>
      <c r="J26" s="5"/>
      <c r="K26" s="5" t="s">
        <v>61959</v>
      </c>
      <c r="L26" s="5"/>
      <c r="M26" s="35"/>
      <c r="N26" s="20"/>
    </row>
    <row r="27">
      <c r="C27" s="4">
        <v>9811.0</v>
      </c>
      <c r="D27" s="5" t="s">
        <v>6689</v>
      </c>
      <c r="E27" s="5" t="s">
        <v>6690</v>
      </c>
      <c r="F27" s="5" t="s">
        <v>6691</v>
      </c>
      <c r="G27" s="5" t="s">
        <v>6692</v>
      </c>
      <c r="H27" s="5" t="s">
        <v>6383</v>
      </c>
      <c r="I27" s="6" t="s">
        <v>6693</v>
      </c>
      <c r="J27" s="5"/>
      <c r="K27" s="5" t="s">
        <v>61960</v>
      </c>
      <c r="L27" s="5"/>
      <c r="M27" s="35"/>
      <c r="N27" s="20"/>
    </row>
    <row r="28">
      <c r="C28" s="4">
        <v>9913.0</v>
      </c>
      <c r="D28" s="5" t="s">
        <v>6138</v>
      </c>
      <c r="E28" s="5" t="s">
        <v>6139</v>
      </c>
      <c r="F28" s="5" t="s">
        <v>6140</v>
      </c>
      <c r="G28" s="5" t="s">
        <v>6141</v>
      </c>
      <c r="H28" s="5" t="s">
        <v>5871</v>
      </c>
      <c r="I28" s="6" t="s">
        <v>6142</v>
      </c>
      <c r="J28" s="5"/>
      <c r="K28" s="5" t="s">
        <v>61961</v>
      </c>
      <c r="L28" s="5"/>
      <c r="M28" s="35"/>
      <c r="N28" s="20"/>
    </row>
    <row r="29">
      <c r="C29" s="4">
        <v>10862.0</v>
      </c>
      <c r="D29" s="5" t="s">
        <v>1131</v>
      </c>
      <c r="E29" s="5" t="s">
        <v>1132</v>
      </c>
      <c r="F29" s="5" t="s">
        <v>1133</v>
      </c>
      <c r="G29" s="5" t="s">
        <v>1134</v>
      </c>
      <c r="H29" s="5" t="s">
        <v>514</v>
      </c>
      <c r="I29" s="6" t="s">
        <v>1135</v>
      </c>
      <c r="J29" s="5"/>
      <c r="K29" s="5" t="s">
        <v>61962</v>
      </c>
      <c r="L29" s="5"/>
      <c r="M29" s="20"/>
      <c r="N29" s="20"/>
    </row>
    <row r="30">
      <c r="C30" s="4">
        <v>9785.0</v>
      </c>
      <c r="D30" s="5" t="s">
        <v>6848</v>
      </c>
      <c r="E30" s="5" t="s">
        <v>6849</v>
      </c>
      <c r="F30" s="5" t="s">
        <v>6828</v>
      </c>
      <c r="G30" s="5" t="s">
        <v>6383</v>
      </c>
      <c r="H30" s="5" t="s">
        <v>6383</v>
      </c>
      <c r="I30" s="6" t="s">
        <v>6850</v>
      </c>
      <c r="J30" s="5"/>
      <c r="K30" s="5" t="s">
        <v>61963</v>
      </c>
      <c r="L30" s="5"/>
      <c r="M30" s="35"/>
      <c r="N30" s="20"/>
    </row>
    <row r="31">
      <c r="C31" s="4">
        <v>10621.0</v>
      </c>
      <c r="D31" s="5" t="s">
        <v>2436</v>
      </c>
      <c r="E31" s="5" t="s">
        <v>2437</v>
      </c>
      <c r="F31" s="5" t="s">
        <v>2438</v>
      </c>
      <c r="G31" s="5" t="s">
        <v>2439</v>
      </c>
      <c r="H31" s="5" t="s">
        <v>1350</v>
      </c>
      <c r="I31" s="6" t="s">
        <v>2440</v>
      </c>
      <c r="J31" s="5"/>
      <c r="K31" s="5" t="s">
        <v>61964</v>
      </c>
      <c r="L31" s="5"/>
      <c r="M31" s="35"/>
      <c r="N31" s="20"/>
    </row>
    <row r="32">
      <c r="C32" s="4">
        <v>11165.0</v>
      </c>
      <c r="D32" s="5" t="s">
        <v>59532</v>
      </c>
      <c r="E32" s="5" t="s">
        <v>59533</v>
      </c>
      <c r="F32" s="5" t="s">
        <v>24920</v>
      </c>
      <c r="G32" s="5" t="s">
        <v>24921</v>
      </c>
      <c r="H32" s="5" t="s">
        <v>22149</v>
      </c>
      <c r="I32" s="12" t="s">
        <v>23650</v>
      </c>
      <c r="J32" s="5"/>
      <c r="K32" s="5" t="s">
        <v>61965</v>
      </c>
      <c r="L32" s="5"/>
      <c r="M32" s="35"/>
      <c r="N32" s="20"/>
    </row>
    <row r="33">
      <c r="C33" s="4">
        <v>6393.0</v>
      </c>
      <c r="D33" s="5" t="s">
        <v>24204</v>
      </c>
      <c r="E33" s="5" t="s">
        <v>24205</v>
      </c>
      <c r="F33" s="5" t="s">
        <v>23646</v>
      </c>
      <c r="G33" s="5" t="s">
        <v>23647</v>
      </c>
      <c r="H33" s="5" t="s">
        <v>22149</v>
      </c>
      <c r="I33" s="6" t="s">
        <v>24206</v>
      </c>
      <c r="J33" s="5"/>
      <c r="K33" s="5" t="s">
        <v>61966</v>
      </c>
      <c r="L33" s="5"/>
      <c r="M33" s="20"/>
      <c r="N33" s="20"/>
    </row>
    <row r="34">
      <c r="C34" s="4">
        <v>10198.0</v>
      </c>
      <c r="D34" s="5" t="s">
        <v>4662</v>
      </c>
      <c r="E34" s="5" t="s">
        <v>4663</v>
      </c>
      <c r="F34" s="5" t="s">
        <v>4664</v>
      </c>
      <c r="G34" s="5" t="s">
        <v>3889</v>
      </c>
      <c r="H34" s="5" t="s">
        <v>3068</v>
      </c>
      <c r="I34" s="6" t="s">
        <v>4665</v>
      </c>
      <c r="J34" s="5"/>
      <c r="K34" s="5" t="s">
        <v>61967</v>
      </c>
      <c r="L34" s="5"/>
      <c r="M34" s="35"/>
      <c r="N34" s="20"/>
    </row>
    <row r="35">
      <c r="C35" s="4">
        <v>11416.0</v>
      </c>
      <c r="D35" s="5" t="s">
        <v>59845</v>
      </c>
      <c r="E35" s="5" t="s">
        <v>59846</v>
      </c>
      <c r="F35" s="5" t="s">
        <v>59847</v>
      </c>
      <c r="G35" s="5" t="s">
        <v>59848</v>
      </c>
      <c r="H35" s="5" t="s">
        <v>37644</v>
      </c>
      <c r="I35" s="12" t="s">
        <v>23650</v>
      </c>
      <c r="J35" s="5"/>
      <c r="K35" s="5" t="s">
        <v>61927</v>
      </c>
      <c r="L35" s="5"/>
      <c r="M35" s="20"/>
      <c r="N35" s="20"/>
    </row>
    <row r="36">
      <c r="C36" s="4">
        <v>11035.0</v>
      </c>
      <c r="D36" s="5" t="s">
        <v>86</v>
      </c>
      <c r="E36" s="5" t="s">
        <v>87</v>
      </c>
      <c r="F36" s="5" t="s">
        <v>88</v>
      </c>
      <c r="G36" s="5" t="s">
        <v>89</v>
      </c>
      <c r="H36" s="5" t="s">
        <v>14</v>
      </c>
      <c r="I36" s="6" t="s">
        <v>90</v>
      </c>
      <c r="J36" s="5"/>
      <c r="K36" s="5" t="s">
        <v>61968</v>
      </c>
      <c r="L36" s="5"/>
      <c r="M36" s="20"/>
      <c r="N36" s="20"/>
    </row>
    <row r="37">
      <c r="C37" s="4">
        <v>8358.0</v>
      </c>
      <c r="D37" s="5" t="s">
        <v>1578</v>
      </c>
      <c r="E37" s="5" t="s">
        <v>14730</v>
      </c>
      <c r="F37" s="5" t="s">
        <v>14712</v>
      </c>
      <c r="G37" s="5" t="s">
        <v>14713</v>
      </c>
      <c r="H37" s="5" t="s">
        <v>13460</v>
      </c>
      <c r="I37" s="6" t="s">
        <v>14731</v>
      </c>
      <c r="J37" s="5"/>
      <c r="K37" s="5" t="s">
        <v>61969</v>
      </c>
      <c r="L37" s="5"/>
      <c r="M37" s="35"/>
      <c r="N37" s="20"/>
    </row>
    <row r="38">
      <c r="C38" s="4">
        <v>10745.0</v>
      </c>
      <c r="D38" s="5" t="s">
        <v>1790</v>
      </c>
      <c r="E38" s="5" t="s">
        <v>1791</v>
      </c>
      <c r="F38" s="5" t="s">
        <v>1722</v>
      </c>
      <c r="G38" s="5" t="s">
        <v>1723</v>
      </c>
      <c r="H38" s="5" t="s">
        <v>1350</v>
      </c>
      <c r="I38" s="6" t="s">
        <v>1792</v>
      </c>
      <c r="J38" s="5"/>
      <c r="K38" s="5" t="s">
        <v>61970</v>
      </c>
      <c r="L38" s="5"/>
      <c r="M38" s="35"/>
      <c r="N38" s="20"/>
    </row>
    <row r="39">
      <c r="C39" s="4">
        <v>7496.0</v>
      </c>
      <c r="D39" s="5" t="s">
        <v>18828</v>
      </c>
      <c r="E39" s="5" t="s">
        <v>18829</v>
      </c>
      <c r="F39" s="5" t="s">
        <v>16962</v>
      </c>
      <c r="G39" s="5" t="s">
        <v>16929</v>
      </c>
      <c r="H39" s="5" t="s">
        <v>15938</v>
      </c>
      <c r="I39" s="6" t="s">
        <v>18830</v>
      </c>
      <c r="J39" s="5"/>
      <c r="K39" s="5" t="s">
        <v>61971</v>
      </c>
      <c r="L39" s="5"/>
      <c r="M39" s="35"/>
      <c r="N39" s="20"/>
    </row>
    <row r="40">
      <c r="C40" s="4">
        <v>10579.0</v>
      </c>
      <c r="D40" s="5" t="s">
        <v>2663</v>
      </c>
      <c r="E40" s="5" t="s">
        <v>2664</v>
      </c>
      <c r="F40" s="5" t="s">
        <v>2596</v>
      </c>
      <c r="G40" s="5" t="s">
        <v>1442</v>
      </c>
      <c r="H40" s="5" t="s">
        <v>1350</v>
      </c>
      <c r="I40" s="6" t="s">
        <v>2665</v>
      </c>
      <c r="J40" s="5"/>
      <c r="K40" s="5" t="s">
        <v>61972</v>
      </c>
      <c r="L40" s="5"/>
      <c r="M40" s="35"/>
      <c r="N40" s="20"/>
    </row>
    <row r="41">
      <c r="C41" s="4">
        <v>6199.0</v>
      </c>
      <c r="D41" s="5" t="s">
        <v>25097</v>
      </c>
      <c r="E41" s="5" t="s">
        <v>25098</v>
      </c>
      <c r="F41" s="5" t="s">
        <v>23878</v>
      </c>
      <c r="G41" s="5" t="s">
        <v>23879</v>
      </c>
      <c r="H41" s="5" t="s">
        <v>22149</v>
      </c>
      <c r="I41" s="6" t="s">
        <v>25099</v>
      </c>
      <c r="J41" s="5"/>
      <c r="K41" s="5" t="s">
        <v>61973</v>
      </c>
      <c r="L41" s="5"/>
      <c r="M41" s="35"/>
      <c r="N41" s="20"/>
    </row>
    <row r="42">
      <c r="C42" s="4">
        <v>8916.0</v>
      </c>
      <c r="D42" s="5" t="s">
        <v>11736</v>
      </c>
      <c r="E42" s="5" t="s">
        <v>11737</v>
      </c>
      <c r="F42" s="5" t="s">
        <v>11738</v>
      </c>
      <c r="G42" s="5" t="s">
        <v>11732</v>
      </c>
      <c r="H42" s="5" t="s">
        <v>11485</v>
      </c>
      <c r="I42" s="6" t="s">
        <v>11739</v>
      </c>
      <c r="J42" s="5"/>
      <c r="K42" s="5" t="s">
        <v>61974</v>
      </c>
      <c r="L42" s="5"/>
      <c r="M42" s="35"/>
      <c r="N42" s="20"/>
    </row>
    <row r="43">
      <c r="C43" s="4">
        <v>9409.0</v>
      </c>
      <c r="D43" s="5" t="s">
        <v>9027</v>
      </c>
      <c r="E43" s="5" t="s">
        <v>9028</v>
      </c>
      <c r="F43" s="5" t="s">
        <v>9022</v>
      </c>
      <c r="G43" s="5" t="s">
        <v>9023</v>
      </c>
      <c r="H43" s="5" t="s">
        <v>8926</v>
      </c>
      <c r="I43" s="6" t="s">
        <v>9029</v>
      </c>
      <c r="J43" s="5"/>
      <c r="K43" s="5" t="s">
        <v>61975</v>
      </c>
      <c r="L43" s="5"/>
      <c r="M43" s="35"/>
      <c r="N43" s="20"/>
    </row>
    <row r="44">
      <c r="C44" s="4">
        <v>5734.0</v>
      </c>
      <c r="D44" s="5" t="s">
        <v>27506</v>
      </c>
      <c r="E44" s="5" t="s">
        <v>27507</v>
      </c>
      <c r="F44" s="5" t="s">
        <v>27501</v>
      </c>
      <c r="G44" s="5" t="s">
        <v>27502</v>
      </c>
      <c r="H44" s="5" t="s">
        <v>9123</v>
      </c>
      <c r="I44" s="6" t="s">
        <v>27508</v>
      </c>
      <c r="J44" s="5"/>
      <c r="K44" s="5" t="s">
        <v>61976</v>
      </c>
      <c r="L44" s="5"/>
      <c r="M44" s="20"/>
      <c r="N44" s="20"/>
    </row>
    <row r="45">
      <c r="C45" s="4">
        <v>6162.0</v>
      </c>
      <c r="D45" s="5" t="s">
        <v>25282</v>
      </c>
      <c r="E45" s="5" t="s">
        <v>25283</v>
      </c>
      <c r="F45" s="5" t="s">
        <v>23871</v>
      </c>
      <c r="G45" s="5" t="s">
        <v>23872</v>
      </c>
      <c r="H45" s="5" t="s">
        <v>22149</v>
      </c>
      <c r="I45" s="6" t="s">
        <v>25284</v>
      </c>
      <c r="J45" s="5"/>
      <c r="K45" s="5" t="s">
        <v>61976</v>
      </c>
      <c r="L45" s="5"/>
      <c r="M45" s="35"/>
      <c r="N45" s="20"/>
    </row>
    <row r="46">
      <c r="C46" s="4">
        <v>6314.0</v>
      </c>
      <c r="D46" s="5" t="s">
        <v>24559</v>
      </c>
      <c r="E46" s="5" t="s">
        <v>24560</v>
      </c>
      <c r="F46" s="5" t="s">
        <v>23572</v>
      </c>
      <c r="G46" s="5" t="s">
        <v>23573</v>
      </c>
      <c r="H46" s="5" t="s">
        <v>22149</v>
      </c>
      <c r="I46" s="6" t="s">
        <v>24561</v>
      </c>
      <c r="J46" s="5"/>
      <c r="K46" s="5" t="s">
        <v>61976</v>
      </c>
      <c r="L46" s="5"/>
      <c r="M46" s="35"/>
      <c r="N46" s="20"/>
    </row>
    <row r="47">
      <c r="C47" s="4">
        <v>6483.0</v>
      </c>
      <c r="D47" s="5" t="s">
        <v>23693</v>
      </c>
      <c r="E47" s="5" t="s">
        <v>23694</v>
      </c>
      <c r="F47" s="5" t="s">
        <v>23681</v>
      </c>
      <c r="G47" s="5" t="s">
        <v>23573</v>
      </c>
      <c r="H47" s="5" t="s">
        <v>22149</v>
      </c>
      <c r="I47" s="6" t="s">
        <v>23695</v>
      </c>
      <c r="J47" s="5"/>
      <c r="K47" s="5" t="s">
        <v>61976</v>
      </c>
      <c r="L47" s="5"/>
      <c r="M47" s="35"/>
      <c r="N47" s="20"/>
    </row>
    <row r="48">
      <c r="C48" s="4">
        <v>6857.0</v>
      </c>
      <c r="D48" s="5" t="s">
        <v>21668</v>
      </c>
      <c r="E48" s="5" t="s">
        <v>21669</v>
      </c>
      <c r="F48" s="5" t="s">
        <v>15991</v>
      </c>
      <c r="G48" s="5" t="s">
        <v>15985</v>
      </c>
      <c r="H48" s="5" t="s">
        <v>15938</v>
      </c>
      <c r="I48" s="6" t="s">
        <v>21670</v>
      </c>
      <c r="J48" s="5"/>
      <c r="K48" s="5" t="s">
        <v>61976</v>
      </c>
      <c r="L48" s="5"/>
      <c r="M48" s="35"/>
      <c r="N48" s="20"/>
    </row>
    <row r="49">
      <c r="C49" s="4">
        <v>9050.0</v>
      </c>
      <c r="D49" s="5" t="s">
        <v>10988</v>
      </c>
      <c r="E49" s="5" t="s">
        <v>10989</v>
      </c>
      <c r="F49" s="5" t="s">
        <v>10676</v>
      </c>
      <c r="G49" s="5" t="s">
        <v>10664</v>
      </c>
      <c r="H49" s="5" t="s">
        <v>10664</v>
      </c>
      <c r="I49" s="6" t="s">
        <v>10990</v>
      </c>
      <c r="J49" s="5"/>
      <c r="K49" s="5" t="s">
        <v>61976</v>
      </c>
      <c r="L49" s="5"/>
      <c r="M49" s="35"/>
      <c r="N49" s="20"/>
    </row>
    <row r="50">
      <c r="C50" s="4">
        <v>8597.0</v>
      </c>
      <c r="D50" s="5" t="s">
        <v>13471</v>
      </c>
      <c r="E50" s="5" t="s">
        <v>13472</v>
      </c>
      <c r="F50" s="5" t="s">
        <v>13473</v>
      </c>
      <c r="G50" s="5" t="s">
        <v>13474</v>
      </c>
      <c r="H50" s="5" t="s">
        <v>13460</v>
      </c>
      <c r="I50" s="6" t="s">
        <v>13475</v>
      </c>
      <c r="J50" s="5"/>
      <c r="K50" s="5" t="s">
        <v>61977</v>
      </c>
      <c r="L50" s="5"/>
      <c r="M50" s="35"/>
      <c r="N50" s="20"/>
    </row>
    <row r="51">
      <c r="C51" s="4">
        <v>5722.0</v>
      </c>
      <c r="D51" s="5" t="s">
        <v>27574</v>
      </c>
      <c r="E51" s="5" t="s">
        <v>27569</v>
      </c>
      <c r="F51" s="5" t="s">
        <v>27570</v>
      </c>
      <c r="G51" s="5" t="s">
        <v>27571</v>
      </c>
      <c r="H51" s="5" t="s">
        <v>9123</v>
      </c>
      <c r="I51" s="6" t="s">
        <v>27572</v>
      </c>
      <c r="J51" s="5"/>
      <c r="K51" s="5" t="s">
        <v>61978</v>
      </c>
      <c r="L51" s="5"/>
      <c r="M51" s="35"/>
      <c r="N51" s="20"/>
    </row>
    <row r="52">
      <c r="C52" s="4">
        <v>5721.0</v>
      </c>
      <c r="D52" s="5" t="s">
        <v>27568</v>
      </c>
      <c r="E52" s="5" t="s">
        <v>27569</v>
      </c>
      <c r="F52" s="5" t="s">
        <v>27570</v>
      </c>
      <c r="G52" s="5" t="s">
        <v>27571</v>
      </c>
      <c r="H52" s="5" t="s">
        <v>9123</v>
      </c>
      <c r="I52" s="6" t="s">
        <v>27572</v>
      </c>
      <c r="J52" s="5"/>
      <c r="K52" s="5" t="s">
        <v>61979</v>
      </c>
      <c r="L52" s="5"/>
      <c r="M52" s="20"/>
      <c r="N52" s="20"/>
    </row>
    <row r="53">
      <c r="C53" s="4">
        <v>5954.0</v>
      </c>
      <c r="D53" s="5" t="s">
        <v>26347</v>
      </c>
      <c r="E53" s="5" t="s">
        <v>26348</v>
      </c>
      <c r="F53" s="5" t="s">
        <v>26349</v>
      </c>
      <c r="G53" s="5" t="s">
        <v>26251</v>
      </c>
      <c r="H53" s="5" t="s">
        <v>9123</v>
      </c>
      <c r="I53" s="6" t="s">
        <v>26350</v>
      </c>
      <c r="J53" s="5"/>
      <c r="K53" s="5" t="s">
        <v>61979</v>
      </c>
      <c r="L53" s="5"/>
      <c r="M53" s="20"/>
      <c r="N53" s="20"/>
    </row>
    <row r="54">
      <c r="C54" s="4">
        <v>8504.0</v>
      </c>
      <c r="D54" s="5" t="s">
        <v>13955</v>
      </c>
      <c r="E54" s="5" t="s">
        <v>13956</v>
      </c>
      <c r="F54" s="5" t="s">
        <v>13914</v>
      </c>
      <c r="G54" s="5" t="s">
        <v>13876</v>
      </c>
      <c r="H54" s="5" t="s">
        <v>13460</v>
      </c>
      <c r="I54" s="6" t="s">
        <v>13957</v>
      </c>
      <c r="J54" s="5"/>
      <c r="K54" s="5" t="s">
        <v>61980</v>
      </c>
      <c r="L54" s="5"/>
      <c r="M54" s="20"/>
      <c r="N54" s="20"/>
    </row>
    <row r="55">
      <c r="C55" s="4">
        <v>8508.0</v>
      </c>
      <c r="D55" s="5" t="s">
        <v>13936</v>
      </c>
      <c r="E55" s="5" t="s">
        <v>13937</v>
      </c>
      <c r="F55" s="5" t="s">
        <v>13914</v>
      </c>
      <c r="G55" s="5" t="s">
        <v>13876</v>
      </c>
      <c r="H55" s="5" t="s">
        <v>13460</v>
      </c>
      <c r="I55" s="6" t="s">
        <v>13938</v>
      </c>
      <c r="J55" s="5"/>
      <c r="K55" s="5" t="s">
        <v>61980</v>
      </c>
      <c r="L55" s="5"/>
      <c r="M55" s="20"/>
      <c r="N55" s="20"/>
    </row>
    <row r="56">
      <c r="C56" s="4">
        <v>8627.0</v>
      </c>
      <c r="D56" s="5" t="s">
        <v>13284</v>
      </c>
      <c r="E56" s="5" t="s">
        <v>13285</v>
      </c>
      <c r="F56" s="5" t="s">
        <v>13286</v>
      </c>
      <c r="G56" s="5" t="s">
        <v>13259</v>
      </c>
      <c r="H56" s="5" t="s">
        <v>12504</v>
      </c>
      <c r="I56" s="6" t="s">
        <v>13287</v>
      </c>
      <c r="J56" s="5"/>
      <c r="K56" s="5" t="s">
        <v>61981</v>
      </c>
      <c r="L56" s="5"/>
      <c r="M56" s="20"/>
      <c r="N56" s="20"/>
    </row>
    <row r="57">
      <c r="C57" s="4">
        <v>9897.0</v>
      </c>
      <c r="D57" s="5" t="s">
        <v>6222</v>
      </c>
      <c r="E57" s="5" t="s">
        <v>6227</v>
      </c>
      <c r="F57" s="5" t="s">
        <v>6218</v>
      </c>
      <c r="G57" s="5" t="s">
        <v>5871</v>
      </c>
      <c r="H57" s="5" t="s">
        <v>5871</v>
      </c>
      <c r="I57" s="6" t="s">
        <v>6224</v>
      </c>
      <c r="J57" s="5"/>
      <c r="K57" s="5" t="s">
        <v>61982</v>
      </c>
      <c r="L57" s="5"/>
      <c r="M57" s="35"/>
      <c r="N57" s="20"/>
    </row>
    <row r="58">
      <c r="C58" s="4">
        <v>9898.0</v>
      </c>
      <c r="D58" s="5" t="s">
        <v>6222</v>
      </c>
      <c r="E58" s="5" t="s">
        <v>6223</v>
      </c>
      <c r="F58" s="5" t="s">
        <v>6218</v>
      </c>
      <c r="G58" s="5" t="s">
        <v>5871</v>
      </c>
      <c r="H58" s="5" t="s">
        <v>5871</v>
      </c>
      <c r="I58" s="6" t="s">
        <v>6224</v>
      </c>
      <c r="J58" s="5"/>
      <c r="K58" s="5" t="s">
        <v>61982</v>
      </c>
      <c r="L58" s="5"/>
      <c r="M58" s="20"/>
      <c r="N58" s="20"/>
    </row>
    <row r="59">
      <c r="C59" s="4">
        <v>6028.0</v>
      </c>
      <c r="D59" s="5" t="s">
        <v>25473</v>
      </c>
      <c r="E59" s="5" t="s">
        <v>25948</v>
      </c>
      <c r="F59" s="5" t="s">
        <v>25475</v>
      </c>
      <c r="G59" s="5" t="s">
        <v>25476</v>
      </c>
      <c r="H59" s="5" t="s">
        <v>25438</v>
      </c>
      <c r="I59" s="6" t="s">
        <v>25949</v>
      </c>
      <c r="J59" s="5"/>
      <c r="K59" s="5" t="s">
        <v>61983</v>
      </c>
      <c r="L59" s="5"/>
      <c r="M59" s="20"/>
      <c r="N59" s="20"/>
    </row>
    <row r="60">
      <c r="C60" s="4">
        <v>6029.0</v>
      </c>
      <c r="D60" s="5" t="s">
        <v>25945</v>
      </c>
      <c r="E60" s="5" t="s">
        <v>25946</v>
      </c>
      <c r="F60" s="5" t="s">
        <v>25475</v>
      </c>
      <c r="G60" s="5" t="s">
        <v>25476</v>
      </c>
      <c r="H60" s="5" t="s">
        <v>25438</v>
      </c>
      <c r="I60" s="6" t="s">
        <v>25947</v>
      </c>
      <c r="J60" s="5"/>
      <c r="K60" s="5" t="s">
        <v>61983</v>
      </c>
      <c r="L60" s="5"/>
      <c r="M60" s="20"/>
      <c r="N60" s="20"/>
    </row>
    <row r="61">
      <c r="C61" s="4">
        <v>6031.0</v>
      </c>
      <c r="D61" s="5" t="s">
        <v>25937</v>
      </c>
      <c r="E61" s="5" t="s">
        <v>25938</v>
      </c>
      <c r="F61" s="5" t="s">
        <v>25475</v>
      </c>
      <c r="G61" s="5" t="s">
        <v>25476</v>
      </c>
      <c r="H61" s="5" t="s">
        <v>25438</v>
      </c>
      <c r="I61" s="6" t="s">
        <v>25939</v>
      </c>
      <c r="J61" s="5"/>
      <c r="K61" s="5" t="s">
        <v>61983</v>
      </c>
      <c r="L61" s="5"/>
      <c r="M61" s="20"/>
      <c r="N61" s="20"/>
    </row>
    <row r="62">
      <c r="C62" s="4">
        <v>6108.0</v>
      </c>
      <c r="D62" s="5" t="s">
        <v>25579</v>
      </c>
      <c r="E62" s="5" t="s">
        <v>25580</v>
      </c>
      <c r="F62" s="5" t="s">
        <v>25565</v>
      </c>
      <c r="G62" s="5" t="s">
        <v>25566</v>
      </c>
      <c r="H62" s="5" t="s">
        <v>25438</v>
      </c>
      <c r="I62" s="6" t="s">
        <v>25581</v>
      </c>
      <c r="J62" s="5"/>
      <c r="K62" s="5" t="s">
        <v>61983</v>
      </c>
      <c r="L62" s="5"/>
      <c r="M62" s="35"/>
      <c r="N62" s="20"/>
    </row>
    <row r="63">
      <c r="C63" s="4">
        <v>6125.0</v>
      </c>
      <c r="D63" s="5" t="s">
        <v>25473</v>
      </c>
      <c r="E63" s="5" t="s">
        <v>25474</v>
      </c>
      <c r="F63" s="5" t="s">
        <v>25475</v>
      </c>
      <c r="G63" s="5" t="s">
        <v>25476</v>
      </c>
      <c r="H63" s="5" t="s">
        <v>25438</v>
      </c>
      <c r="I63" s="6" t="s">
        <v>25477</v>
      </c>
      <c r="J63" s="5"/>
      <c r="K63" s="5" t="s">
        <v>61983</v>
      </c>
      <c r="L63" s="5"/>
      <c r="M63" s="20"/>
      <c r="N63" s="20"/>
    </row>
    <row r="64">
      <c r="C64" s="4">
        <v>7648.0</v>
      </c>
      <c r="D64" s="5" t="s">
        <v>18150</v>
      </c>
      <c r="E64" s="5" t="s">
        <v>18151</v>
      </c>
      <c r="F64" s="5" t="s">
        <v>18053</v>
      </c>
      <c r="G64" s="5" t="s">
        <v>16704</v>
      </c>
      <c r="H64" s="5" t="s">
        <v>15938</v>
      </c>
      <c r="I64" s="6" t="s">
        <v>18152</v>
      </c>
      <c r="J64" s="5"/>
      <c r="K64" s="5" t="s">
        <v>61984</v>
      </c>
      <c r="L64" s="5"/>
      <c r="M64" s="20"/>
      <c r="N64" s="20"/>
    </row>
    <row r="65">
      <c r="C65" s="4">
        <v>7728.0</v>
      </c>
      <c r="D65" s="5" t="s">
        <v>17792</v>
      </c>
      <c r="E65" s="5" t="s">
        <v>17793</v>
      </c>
      <c r="F65" s="5" t="s">
        <v>17223</v>
      </c>
      <c r="G65" s="5" t="s">
        <v>15964</v>
      </c>
      <c r="H65" s="5" t="s">
        <v>15938</v>
      </c>
      <c r="I65" s="6" t="s">
        <v>17794</v>
      </c>
      <c r="J65" s="5"/>
      <c r="K65" s="5" t="s">
        <v>61984</v>
      </c>
      <c r="L65" s="5"/>
      <c r="M65" s="20"/>
      <c r="N65" s="20"/>
    </row>
    <row r="66">
      <c r="C66" s="4">
        <v>8015.0</v>
      </c>
      <c r="D66" s="5" t="s">
        <v>16422</v>
      </c>
      <c r="E66" s="5" t="s">
        <v>16423</v>
      </c>
      <c r="F66" s="5" t="s">
        <v>15956</v>
      </c>
      <c r="G66" s="5" t="s">
        <v>15957</v>
      </c>
      <c r="H66" s="5" t="s">
        <v>15938</v>
      </c>
      <c r="I66" s="6" t="s">
        <v>16424</v>
      </c>
      <c r="J66" s="5"/>
      <c r="K66" s="5" t="s">
        <v>61984</v>
      </c>
      <c r="L66" s="5"/>
      <c r="M66" s="35"/>
      <c r="N66" s="20"/>
    </row>
    <row r="67">
      <c r="C67" s="4">
        <v>8041.0</v>
      </c>
      <c r="D67" s="5" t="s">
        <v>16272</v>
      </c>
      <c r="E67" s="5" t="s">
        <v>16273</v>
      </c>
      <c r="F67" s="5" t="s">
        <v>16017</v>
      </c>
      <c r="G67" s="5" t="s">
        <v>16018</v>
      </c>
      <c r="H67" s="5" t="s">
        <v>15938</v>
      </c>
      <c r="I67" s="6" t="s">
        <v>16274</v>
      </c>
      <c r="J67" s="5"/>
      <c r="K67" s="5" t="s">
        <v>61984</v>
      </c>
      <c r="L67" s="5"/>
      <c r="M67" s="35"/>
      <c r="N67" s="20"/>
    </row>
    <row r="68">
      <c r="C68" s="4">
        <v>8050.0</v>
      </c>
      <c r="D68" s="5" t="s">
        <v>16228</v>
      </c>
      <c r="E68" s="5" t="s">
        <v>16229</v>
      </c>
      <c r="F68" s="5" t="s">
        <v>16011</v>
      </c>
      <c r="G68" s="5" t="s">
        <v>15937</v>
      </c>
      <c r="H68" s="5" t="s">
        <v>15938</v>
      </c>
      <c r="I68" s="6" t="s">
        <v>16230</v>
      </c>
      <c r="J68" s="5"/>
      <c r="K68" s="5" t="s">
        <v>61984</v>
      </c>
      <c r="L68" s="5"/>
      <c r="M68" s="20"/>
      <c r="N68" s="20"/>
    </row>
    <row r="69">
      <c r="C69" s="4">
        <v>10404.0</v>
      </c>
      <c r="D69" s="5" t="s">
        <v>3598</v>
      </c>
      <c r="E69" s="5" t="s">
        <v>3599</v>
      </c>
      <c r="F69" s="5" t="s">
        <v>3565</v>
      </c>
      <c r="G69" s="5" t="s">
        <v>3559</v>
      </c>
      <c r="H69" s="5" t="s">
        <v>3068</v>
      </c>
      <c r="I69" s="6" t="s">
        <v>3600</v>
      </c>
      <c r="J69" s="5"/>
      <c r="K69" s="5" t="s">
        <v>61985</v>
      </c>
      <c r="L69" s="5"/>
      <c r="M69" s="20"/>
      <c r="N69" s="20"/>
    </row>
    <row r="70">
      <c r="C70" s="4">
        <v>5977.0</v>
      </c>
      <c r="D70" s="5" t="s">
        <v>26204</v>
      </c>
      <c r="E70" s="5" t="s">
        <v>26205</v>
      </c>
      <c r="F70" s="5" t="s">
        <v>26206</v>
      </c>
      <c r="G70" s="5" t="s">
        <v>26207</v>
      </c>
      <c r="H70" s="5" t="s">
        <v>25438</v>
      </c>
      <c r="I70" s="6" t="s">
        <v>26208</v>
      </c>
      <c r="J70" s="5"/>
      <c r="K70" s="5" t="s">
        <v>61986</v>
      </c>
      <c r="L70" s="5"/>
      <c r="M70" s="20"/>
      <c r="N70" s="20"/>
    </row>
    <row r="71">
      <c r="C71" s="4">
        <v>9730.0</v>
      </c>
      <c r="D71" s="5" t="s">
        <v>7174</v>
      </c>
      <c r="E71" s="5" t="s">
        <v>7175</v>
      </c>
      <c r="F71" s="5" t="s">
        <v>7170</v>
      </c>
      <c r="G71" s="5" t="s">
        <v>7158</v>
      </c>
      <c r="H71" s="5" t="s">
        <v>7012</v>
      </c>
      <c r="I71" s="6" t="s">
        <v>7176</v>
      </c>
      <c r="J71" s="5"/>
      <c r="K71" s="5" t="s">
        <v>61987</v>
      </c>
      <c r="L71" s="5"/>
      <c r="M71" s="35"/>
      <c r="N71" s="20"/>
    </row>
    <row r="72">
      <c r="C72" s="4">
        <v>6383.0</v>
      </c>
      <c r="D72" s="5" t="s">
        <v>24258</v>
      </c>
      <c r="E72" s="5" t="s">
        <v>24259</v>
      </c>
      <c r="F72" s="5" t="s">
        <v>23572</v>
      </c>
      <c r="G72" s="5" t="s">
        <v>23573</v>
      </c>
      <c r="H72" s="5" t="s">
        <v>22149</v>
      </c>
      <c r="I72" s="6" t="s">
        <v>24260</v>
      </c>
      <c r="J72" s="5"/>
      <c r="K72" s="5" t="s">
        <v>61988</v>
      </c>
      <c r="L72" s="5"/>
      <c r="M72" s="35"/>
      <c r="N72" s="20"/>
    </row>
    <row r="73">
      <c r="C73" s="4">
        <v>6176.0</v>
      </c>
      <c r="D73" s="5" t="s">
        <v>25214</v>
      </c>
      <c r="E73" s="5" t="s">
        <v>25215</v>
      </c>
      <c r="F73" s="5" t="s">
        <v>25216</v>
      </c>
      <c r="G73" s="5" t="s">
        <v>23784</v>
      </c>
      <c r="H73" s="5" t="s">
        <v>22149</v>
      </c>
      <c r="I73" s="6" t="s">
        <v>25217</v>
      </c>
      <c r="J73" s="5"/>
      <c r="K73" s="5" t="s">
        <v>61989</v>
      </c>
      <c r="L73" s="5"/>
      <c r="M73" s="35"/>
      <c r="N73" s="20"/>
    </row>
    <row r="74">
      <c r="C74" s="4">
        <v>7839.0</v>
      </c>
      <c r="D74" s="5" t="s">
        <v>17276</v>
      </c>
      <c r="E74" s="5" t="s">
        <v>17277</v>
      </c>
      <c r="F74" s="5" t="s">
        <v>16117</v>
      </c>
      <c r="G74" s="5" t="s">
        <v>15985</v>
      </c>
      <c r="H74" s="5" t="s">
        <v>15938</v>
      </c>
      <c r="I74" s="6" t="s">
        <v>17278</v>
      </c>
      <c r="J74" s="5"/>
      <c r="K74" s="5" t="s">
        <v>61990</v>
      </c>
      <c r="L74" s="5"/>
      <c r="M74" s="35"/>
      <c r="N74" s="20"/>
    </row>
    <row r="75">
      <c r="C75" s="4">
        <v>6105.0</v>
      </c>
      <c r="D75" s="5" t="s">
        <v>25594</v>
      </c>
      <c r="E75" s="5" t="s">
        <v>25595</v>
      </c>
      <c r="F75" s="5" t="s">
        <v>25436</v>
      </c>
      <c r="G75" s="5" t="s">
        <v>25437</v>
      </c>
      <c r="H75" s="5" t="s">
        <v>25438</v>
      </c>
      <c r="I75" s="6" t="s">
        <v>25596</v>
      </c>
      <c r="J75" s="5"/>
      <c r="K75" s="5" t="s">
        <v>61991</v>
      </c>
      <c r="L75" s="5"/>
      <c r="M75" s="35"/>
      <c r="N75" s="20"/>
    </row>
    <row r="76">
      <c r="C76" s="4">
        <v>7035.0</v>
      </c>
      <c r="D76" s="5" t="s">
        <v>20887</v>
      </c>
      <c r="E76" s="5" t="s">
        <v>20888</v>
      </c>
      <c r="F76" s="5" t="s">
        <v>17121</v>
      </c>
      <c r="G76" s="5" t="s">
        <v>17122</v>
      </c>
      <c r="H76" s="5" t="s">
        <v>15938</v>
      </c>
      <c r="I76" s="6" t="s">
        <v>20889</v>
      </c>
      <c r="J76" s="5"/>
      <c r="K76" s="5" t="s">
        <v>61992</v>
      </c>
      <c r="L76" s="5"/>
      <c r="M76" s="35"/>
      <c r="N76" s="20"/>
    </row>
    <row r="77">
      <c r="C77" s="4">
        <v>10492.0</v>
      </c>
      <c r="D77" s="5" t="s">
        <v>3142</v>
      </c>
      <c r="E77" s="5" t="s">
        <v>3143</v>
      </c>
      <c r="F77" s="5" t="s">
        <v>3137</v>
      </c>
      <c r="G77" s="5" t="s">
        <v>3138</v>
      </c>
      <c r="H77" s="5" t="s">
        <v>3068</v>
      </c>
      <c r="I77" s="6" t="s">
        <v>3144</v>
      </c>
      <c r="J77" s="5"/>
      <c r="K77" s="5" t="s">
        <v>61993</v>
      </c>
      <c r="L77" s="5"/>
      <c r="M77" s="35"/>
      <c r="N77" s="20"/>
    </row>
    <row r="78">
      <c r="C78" s="4">
        <v>10473.0</v>
      </c>
      <c r="D78" s="5" t="s">
        <v>3235</v>
      </c>
      <c r="E78" s="5" t="s">
        <v>3236</v>
      </c>
      <c r="F78" s="5" t="s">
        <v>3125</v>
      </c>
      <c r="G78" s="5" t="s">
        <v>3138</v>
      </c>
      <c r="H78" s="5" t="s">
        <v>3068</v>
      </c>
      <c r="I78" s="6" t="s">
        <v>3237</v>
      </c>
      <c r="J78" s="5"/>
      <c r="K78" s="5" t="s">
        <v>61994</v>
      </c>
      <c r="L78" s="5"/>
      <c r="M78" s="35"/>
      <c r="N78" s="20"/>
    </row>
    <row r="79">
      <c r="C79" s="4">
        <v>8901.0</v>
      </c>
      <c r="D79" s="5" t="s">
        <v>11812</v>
      </c>
      <c r="E79" s="5" t="s">
        <v>11813</v>
      </c>
      <c r="F79" s="5" t="s">
        <v>11814</v>
      </c>
      <c r="G79" s="5" t="s">
        <v>11492</v>
      </c>
      <c r="H79" s="5" t="s">
        <v>11485</v>
      </c>
      <c r="I79" s="6" t="s">
        <v>11815</v>
      </c>
      <c r="J79" s="5"/>
      <c r="K79" s="5" t="s">
        <v>61995</v>
      </c>
      <c r="L79" s="5"/>
      <c r="M79" s="20"/>
      <c r="N79" s="20"/>
    </row>
    <row r="80">
      <c r="C80" s="4">
        <v>9508.0</v>
      </c>
      <c r="D80" s="5" t="s">
        <v>8416</v>
      </c>
      <c r="E80" s="5" t="s">
        <v>8417</v>
      </c>
      <c r="F80" s="5" t="s">
        <v>8418</v>
      </c>
      <c r="G80" s="5" t="s">
        <v>8419</v>
      </c>
      <c r="H80" s="5" t="s">
        <v>8245</v>
      </c>
      <c r="I80" s="6" t="s">
        <v>8420</v>
      </c>
      <c r="J80" s="5"/>
      <c r="K80" s="5" t="s">
        <v>61996</v>
      </c>
      <c r="L80" s="5"/>
      <c r="M80" s="35"/>
      <c r="N80" s="20"/>
    </row>
    <row r="81">
      <c r="C81" s="4">
        <v>8668.0</v>
      </c>
      <c r="D81" s="5" t="s">
        <v>13045</v>
      </c>
      <c r="E81" s="5" t="s">
        <v>13046</v>
      </c>
      <c r="F81" s="5" t="s">
        <v>13047</v>
      </c>
      <c r="G81" s="5" t="s">
        <v>13048</v>
      </c>
      <c r="H81" s="5" t="s">
        <v>12504</v>
      </c>
      <c r="I81" s="6" t="s">
        <v>13049</v>
      </c>
      <c r="J81" s="5"/>
      <c r="K81" s="5" t="s">
        <v>61997</v>
      </c>
      <c r="L81" s="5"/>
      <c r="M81" s="35"/>
      <c r="N81" s="20"/>
    </row>
    <row r="82">
      <c r="C82" s="4">
        <v>8672.0</v>
      </c>
      <c r="D82" s="5" t="s">
        <v>13022</v>
      </c>
      <c r="E82" s="5" t="s">
        <v>10474</v>
      </c>
      <c r="F82" s="5" t="s">
        <v>13010</v>
      </c>
      <c r="G82" s="5" t="s">
        <v>13011</v>
      </c>
      <c r="H82" s="5" t="s">
        <v>12504</v>
      </c>
      <c r="I82" s="6" t="s">
        <v>13023</v>
      </c>
      <c r="J82" s="5"/>
      <c r="K82" s="5" t="s">
        <v>61998</v>
      </c>
      <c r="L82" s="5"/>
      <c r="M82" s="20"/>
      <c r="N82" s="20"/>
    </row>
    <row r="83">
      <c r="C83" s="4">
        <v>7713.0</v>
      </c>
      <c r="D83" s="5" t="s">
        <v>17854</v>
      </c>
      <c r="E83" s="5" t="s">
        <v>17855</v>
      </c>
      <c r="F83" s="5" t="s">
        <v>17223</v>
      </c>
      <c r="G83" s="5" t="s">
        <v>15964</v>
      </c>
      <c r="H83" s="5" t="s">
        <v>15938</v>
      </c>
      <c r="I83" s="6" t="s">
        <v>17856</v>
      </c>
      <c r="J83" s="5"/>
      <c r="K83" s="5" t="s">
        <v>61999</v>
      </c>
      <c r="L83" s="5"/>
      <c r="M83" s="20"/>
      <c r="N83" s="20"/>
    </row>
    <row r="84">
      <c r="C84" s="4">
        <v>6163.0</v>
      </c>
      <c r="D84" s="5" t="s">
        <v>25277</v>
      </c>
      <c r="E84" s="5" t="s">
        <v>25278</v>
      </c>
      <c r="F84" s="5" t="s">
        <v>23871</v>
      </c>
      <c r="G84" s="5" t="s">
        <v>23872</v>
      </c>
      <c r="H84" s="5" t="s">
        <v>22149</v>
      </c>
      <c r="I84" s="6" t="s">
        <v>25279</v>
      </c>
      <c r="J84" s="5"/>
      <c r="K84" s="5" t="s">
        <v>62000</v>
      </c>
      <c r="L84" s="5"/>
      <c r="M84" s="20"/>
      <c r="N84" s="20"/>
    </row>
    <row r="85">
      <c r="C85" s="4">
        <v>11379.0</v>
      </c>
      <c r="D85" s="5" t="s">
        <v>60483</v>
      </c>
      <c r="E85" s="5" t="s">
        <v>60484</v>
      </c>
      <c r="F85" s="5" t="s">
        <v>41761</v>
      </c>
      <c r="G85" s="5" t="s">
        <v>41762</v>
      </c>
      <c r="H85" s="5" t="s">
        <v>29573</v>
      </c>
      <c r="I85" s="12" t="s">
        <v>23650</v>
      </c>
      <c r="J85" s="5"/>
      <c r="K85" s="5" t="s">
        <v>61925</v>
      </c>
      <c r="L85" s="5"/>
      <c r="M85" s="35"/>
      <c r="N85" s="20"/>
    </row>
    <row r="86">
      <c r="C86" s="4">
        <v>6312.0</v>
      </c>
      <c r="D86" s="5" t="s">
        <v>24569</v>
      </c>
      <c r="E86" s="5" t="s">
        <v>24570</v>
      </c>
      <c r="F86" s="5" t="s">
        <v>23579</v>
      </c>
      <c r="G86" s="5" t="s">
        <v>23573</v>
      </c>
      <c r="H86" s="5" t="s">
        <v>22149</v>
      </c>
      <c r="I86" s="6" t="s">
        <v>24571</v>
      </c>
      <c r="J86" s="5"/>
      <c r="K86" s="5" t="s">
        <v>62001</v>
      </c>
      <c r="L86" s="5"/>
      <c r="M86" s="20"/>
      <c r="N86" s="20"/>
    </row>
    <row r="87">
      <c r="C87" s="4">
        <v>9960.0</v>
      </c>
      <c r="D87" s="5" t="s">
        <v>5874</v>
      </c>
      <c r="E87" s="5" t="s">
        <v>5875</v>
      </c>
      <c r="F87" s="5" t="s">
        <v>5876</v>
      </c>
      <c r="G87" s="5" t="s">
        <v>5870</v>
      </c>
      <c r="H87" s="5" t="s">
        <v>5871</v>
      </c>
      <c r="I87" s="6" t="s">
        <v>5877</v>
      </c>
      <c r="J87" s="5"/>
      <c r="K87" s="5" t="s">
        <v>62002</v>
      </c>
      <c r="L87" s="5"/>
      <c r="M87" s="35"/>
      <c r="N87" s="20"/>
    </row>
    <row r="88">
      <c r="C88" s="4">
        <v>11118.0</v>
      </c>
      <c r="D88" s="5" t="s">
        <v>60468</v>
      </c>
      <c r="E88" s="5" t="s">
        <v>60469</v>
      </c>
      <c r="F88" s="5" t="s">
        <v>24168</v>
      </c>
      <c r="G88" s="5" t="s">
        <v>23872</v>
      </c>
      <c r="H88" s="5" t="s">
        <v>22149</v>
      </c>
      <c r="I88" s="12" t="s">
        <v>23650</v>
      </c>
      <c r="J88" s="5"/>
      <c r="K88" s="5" t="s">
        <v>62003</v>
      </c>
      <c r="L88" s="5"/>
      <c r="M88" s="35"/>
      <c r="N88" s="20"/>
    </row>
    <row r="89">
      <c r="C89" s="4">
        <v>9942.0</v>
      </c>
      <c r="D89" s="5" t="s">
        <v>5973</v>
      </c>
      <c r="E89" s="5" t="s">
        <v>5974</v>
      </c>
      <c r="F89" s="5" t="s">
        <v>5975</v>
      </c>
      <c r="G89" s="5" t="s">
        <v>5976</v>
      </c>
      <c r="H89" s="5" t="s">
        <v>5871</v>
      </c>
      <c r="I89" s="6" t="s">
        <v>5977</v>
      </c>
      <c r="J89" s="5"/>
      <c r="K89" s="5" t="s">
        <v>62004</v>
      </c>
      <c r="L89" s="5"/>
      <c r="M89" s="35"/>
      <c r="N89" s="20"/>
    </row>
    <row r="90">
      <c r="C90" s="4">
        <v>10529.0</v>
      </c>
      <c r="D90" s="5" t="s">
        <v>2929</v>
      </c>
      <c r="E90" s="5" t="s">
        <v>2930</v>
      </c>
      <c r="F90" s="5" t="s">
        <v>1441</v>
      </c>
      <c r="G90" s="5" t="s">
        <v>1442</v>
      </c>
      <c r="H90" s="5" t="s">
        <v>1350</v>
      </c>
      <c r="I90" s="6" t="s">
        <v>2931</v>
      </c>
      <c r="J90" s="5"/>
      <c r="K90" s="5" t="s">
        <v>62005</v>
      </c>
      <c r="L90" s="5"/>
      <c r="M90" s="35"/>
      <c r="N90" s="20"/>
    </row>
    <row r="91">
      <c r="C91" s="4">
        <v>11111.0</v>
      </c>
      <c r="D91" s="5" t="s">
        <v>60455</v>
      </c>
      <c r="E91" s="5" t="s">
        <v>60456</v>
      </c>
      <c r="F91" s="5" t="s">
        <v>57852</v>
      </c>
      <c r="G91" s="5" t="s">
        <v>57853</v>
      </c>
      <c r="H91" s="5" t="s">
        <v>23192</v>
      </c>
      <c r="I91" s="12" t="s">
        <v>23650</v>
      </c>
      <c r="J91" s="5"/>
      <c r="K91" s="5" t="s">
        <v>62006</v>
      </c>
      <c r="L91" s="5"/>
      <c r="M91" s="20"/>
      <c r="N91" s="20"/>
    </row>
    <row r="92">
      <c r="C92" s="4">
        <v>10832.0</v>
      </c>
      <c r="D92" s="5" t="s">
        <v>1297</v>
      </c>
      <c r="E92" s="5" t="s">
        <v>1298</v>
      </c>
      <c r="F92" s="5" t="s">
        <v>1299</v>
      </c>
      <c r="G92" s="5" t="s">
        <v>1300</v>
      </c>
      <c r="H92" s="5" t="s">
        <v>514</v>
      </c>
      <c r="I92" s="6" t="s">
        <v>1301</v>
      </c>
      <c r="J92" s="5"/>
      <c r="K92" s="5" t="s">
        <v>62007</v>
      </c>
      <c r="L92" s="5"/>
      <c r="M92" s="35"/>
      <c r="N92" s="20"/>
    </row>
    <row r="93">
      <c r="C93" s="4">
        <v>10328.0</v>
      </c>
      <c r="D93" s="5" t="s">
        <v>3965</v>
      </c>
      <c r="E93" s="5" t="s">
        <v>3966</v>
      </c>
      <c r="F93" s="5" t="s">
        <v>3967</v>
      </c>
      <c r="G93" s="5" t="s">
        <v>3100</v>
      </c>
      <c r="H93" s="5" t="s">
        <v>3068</v>
      </c>
      <c r="I93" s="6" t="s">
        <v>3968</v>
      </c>
      <c r="J93" s="5"/>
      <c r="K93" s="5" t="s">
        <v>62008</v>
      </c>
      <c r="L93" s="5"/>
      <c r="M93" s="35"/>
      <c r="N93" s="20"/>
    </row>
    <row r="94">
      <c r="C94" s="4">
        <v>6175.0</v>
      </c>
      <c r="D94" s="5" t="s">
        <v>25220</v>
      </c>
      <c r="E94" s="5" t="s">
        <v>25221</v>
      </c>
      <c r="F94" s="5" t="s">
        <v>23783</v>
      </c>
      <c r="G94" s="5" t="s">
        <v>23784</v>
      </c>
      <c r="H94" s="5" t="s">
        <v>22149</v>
      </c>
      <c r="I94" s="6" t="s">
        <v>25222</v>
      </c>
      <c r="J94" s="5"/>
      <c r="K94" s="5" t="s">
        <v>62009</v>
      </c>
      <c r="L94" s="5"/>
      <c r="M94" s="35"/>
      <c r="N94" s="20"/>
    </row>
    <row r="95">
      <c r="C95" s="4">
        <v>10613.0</v>
      </c>
      <c r="D95" s="5" t="s">
        <v>2481</v>
      </c>
      <c r="E95" s="5" t="s">
        <v>2482</v>
      </c>
      <c r="F95" s="5" t="s">
        <v>2445</v>
      </c>
      <c r="G95" s="5" t="s">
        <v>2446</v>
      </c>
      <c r="H95" s="5" t="s">
        <v>1350</v>
      </c>
      <c r="I95" s="6" t="s">
        <v>2483</v>
      </c>
      <c r="J95" s="5"/>
      <c r="K95" s="5" t="s">
        <v>62010</v>
      </c>
      <c r="L95" s="5"/>
      <c r="M95" s="35"/>
      <c r="N95" s="20"/>
    </row>
    <row r="96">
      <c r="C96" s="4">
        <v>10285.0</v>
      </c>
      <c r="D96" s="5" t="s">
        <v>4190</v>
      </c>
      <c r="E96" s="5" t="s">
        <v>4191</v>
      </c>
      <c r="F96" s="5" t="s">
        <v>4192</v>
      </c>
      <c r="G96" s="5" t="s">
        <v>4193</v>
      </c>
      <c r="H96" s="5" t="s">
        <v>3068</v>
      </c>
      <c r="I96" s="6" t="s">
        <v>4194</v>
      </c>
      <c r="J96" s="5"/>
      <c r="K96" s="5" t="s">
        <v>62011</v>
      </c>
      <c r="L96" s="5"/>
      <c r="M96" s="20"/>
      <c r="N96" s="20"/>
    </row>
    <row r="97">
      <c r="C97" s="4">
        <v>9371.0</v>
      </c>
      <c r="D97" s="5" t="s">
        <v>9247</v>
      </c>
      <c r="E97" s="5" t="s">
        <v>9248</v>
      </c>
      <c r="F97" s="5" t="s">
        <v>9249</v>
      </c>
      <c r="G97" s="5" t="s">
        <v>9250</v>
      </c>
      <c r="H97" s="5" t="s">
        <v>8926</v>
      </c>
      <c r="I97" s="6" t="s">
        <v>9251</v>
      </c>
      <c r="J97" s="5"/>
      <c r="K97" s="5" t="s">
        <v>62012</v>
      </c>
      <c r="L97" s="5"/>
      <c r="M97" s="35"/>
      <c r="N97" s="20"/>
    </row>
    <row r="98">
      <c r="C98" s="4">
        <v>11254.0</v>
      </c>
      <c r="D98" s="5" t="s">
        <v>60418</v>
      </c>
      <c r="E98" s="5" t="s">
        <v>60419</v>
      </c>
      <c r="F98" s="5" t="s">
        <v>60420</v>
      </c>
      <c r="G98" s="5" t="s">
        <v>3857</v>
      </c>
      <c r="H98" s="5" t="s">
        <v>3068</v>
      </c>
      <c r="I98" s="12" t="s">
        <v>23650</v>
      </c>
      <c r="J98" s="5"/>
      <c r="K98" s="5" t="s">
        <v>62013</v>
      </c>
      <c r="L98" s="5"/>
      <c r="M98" s="20"/>
      <c r="N98" s="20"/>
    </row>
    <row r="99">
      <c r="C99" s="4">
        <v>10206.0</v>
      </c>
      <c r="D99" s="5" t="s">
        <v>4617</v>
      </c>
      <c r="E99" s="5" t="s">
        <v>4618</v>
      </c>
      <c r="F99" s="5" t="s">
        <v>4619</v>
      </c>
      <c r="G99" s="5" t="s">
        <v>4620</v>
      </c>
      <c r="H99" s="5" t="s">
        <v>3068</v>
      </c>
      <c r="I99" s="6" t="s">
        <v>4621</v>
      </c>
      <c r="J99" s="5"/>
      <c r="K99" s="5" t="s">
        <v>62014</v>
      </c>
      <c r="L99" s="5"/>
      <c r="M99" s="35"/>
      <c r="N99" s="20"/>
    </row>
    <row r="100">
      <c r="C100" s="4">
        <v>9011.0</v>
      </c>
      <c r="D100" s="5" t="s">
        <v>11198</v>
      </c>
      <c r="E100" s="5" t="s">
        <v>11199</v>
      </c>
      <c r="F100" s="5" t="s">
        <v>11200</v>
      </c>
      <c r="G100" s="5" t="s">
        <v>11201</v>
      </c>
      <c r="H100" s="5" t="s">
        <v>10879</v>
      </c>
      <c r="I100" s="6" t="s">
        <v>11202</v>
      </c>
      <c r="J100" s="5"/>
      <c r="K100" s="5" t="s">
        <v>62015</v>
      </c>
      <c r="L100" s="5"/>
      <c r="M100" s="35"/>
      <c r="N100" s="20"/>
    </row>
    <row r="101">
      <c r="C101" s="4">
        <v>6429.0</v>
      </c>
      <c r="D101" s="5" t="s">
        <v>23995</v>
      </c>
      <c r="E101" s="5" t="s">
        <v>23996</v>
      </c>
      <c r="F101" s="5" t="s">
        <v>23991</v>
      </c>
      <c r="G101" s="5" t="s">
        <v>23985</v>
      </c>
      <c r="H101" s="5" t="s">
        <v>22149</v>
      </c>
      <c r="I101" s="6" t="s">
        <v>23997</v>
      </c>
      <c r="J101" s="5"/>
      <c r="K101" s="5" t="s">
        <v>62016</v>
      </c>
      <c r="L101" s="5"/>
      <c r="M101" s="20"/>
      <c r="N101" s="20"/>
    </row>
    <row r="102">
      <c r="C102" s="4">
        <v>10315.0</v>
      </c>
      <c r="D102" s="5" t="s">
        <v>4040</v>
      </c>
      <c r="E102" s="5" t="s">
        <v>4035</v>
      </c>
      <c r="F102" s="5" t="s">
        <v>4036</v>
      </c>
      <c r="G102" s="5" t="s">
        <v>4006</v>
      </c>
      <c r="H102" s="5" t="s">
        <v>3068</v>
      </c>
      <c r="I102" s="6" t="s">
        <v>4041</v>
      </c>
      <c r="J102" s="5"/>
      <c r="K102" s="5" t="s">
        <v>62017</v>
      </c>
      <c r="L102" s="5"/>
      <c r="M102" s="20"/>
      <c r="N102" s="20"/>
    </row>
    <row r="103">
      <c r="C103" s="4">
        <v>10442.0</v>
      </c>
      <c r="D103" s="5" t="s">
        <v>3401</v>
      </c>
      <c r="E103" s="5" t="s">
        <v>3402</v>
      </c>
      <c r="F103" s="5" t="s">
        <v>3365</v>
      </c>
      <c r="G103" s="5" t="s">
        <v>3366</v>
      </c>
      <c r="H103" s="5" t="s">
        <v>3068</v>
      </c>
      <c r="I103" s="6" t="s">
        <v>3403</v>
      </c>
      <c r="J103" s="5"/>
      <c r="K103" s="5" t="s">
        <v>62018</v>
      </c>
      <c r="M103" s="20"/>
      <c r="N103" s="20"/>
    </row>
    <row r="104">
      <c r="C104" s="4">
        <v>8855.0</v>
      </c>
      <c r="D104" s="5" t="s">
        <v>12040</v>
      </c>
      <c r="E104" s="5" t="s">
        <v>12041</v>
      </c>
      <c r="F104" s="5" t="s">
        <v>12031</v>
      </c>
      <c r="G104" s="5" t="s">
        <v>11484</v>
      </c>
      <c r="H104" s="5" t="s">
        <v>11485</v>
      </c>
      <c r="I104" s="6" t="s">
        <v>12042</v>
      </c>
      <c r="J104" s="5"/>
      <c r="K104" s="5" t="s">
        <v>62019</v>
      </c>
      <c r="M104" s="20"/>
      <c r="N104" s="20"/>
    </row>
    <row r="105">
      <c r="C105" s="4">
        <v>10234.0</v>
      </c>
      <c r="D105" s="5" t="s">
        <v>4468</v>
      </c>
      <c r="E105" s="5" t="s">
        <v>4469</v>
      </c>
      <c r="F105" s="5" t="s">
        <v>4470</v>
      </c>
      <c r="G105" s="5" t="s">
        <v>4471</v>
      </c>
      <c r="H105" s="5" t="s">
        <v>3068</v>
      </c>
      <c r="I105" s="6" t="s">
        <v>4472</v>
      </c>
      <c r="J105" s="5"/>
      <c r="K105" s="5" t="s">
        <v>62020</v>
      </c>
      <c r="M105" s="35"/>
      <c r="N105" s="20"/>
    </row>
    <row r="106">
      <c r="C106" s="4">
        <v>10335.0</v>
      </c>
      <c r="D106" s="5" t="s">
        <v>3929</v>
      </c>
      <c r="E106" s="5" t="s">
        <v>3930</v>
      </c>
      <c r="F106" s="5" t="s">
        <v>3931</v>
      </c>
      <c r="G106" s="5" t="s">
        <v>3932</v>
      </c>
      <c r="H106" s="5" t="s">
        <v>3068</v>
      </c>
      <c r="I106" s="6" t="s">
        <v>3933</v>
      </c>
      <c r="J106" s="5"/>
      <c r="K106" s="5" t="s">
        <v>62021</v>
      </c>
      <c r="M106" s="20"/>
      <c r="N106" s="20"/>
    </row>
    <row r="107">
      <c r="C107" s="4">
        <v>8945.0</v>
      </c>
      <c r="D107" s="5" t="s">
        <v>11582</v>
      </c>
      <c r="E107" s="5" t="s">
        <v>11583</v>
      </c>
      <c r="F107" s="5" t="s">
        <v>11578</v>
      </c>
      <c r="G107" s="5" t="s">
        <v>11568</v>
      </c>
      <c r="H107" s="5" t="s">
        <v>11485</v>
      </c>
      <c r="I107" s="6" t="s">
        <v>11584</v>
      </c>
      <c r="J107" s="5"/>
      <c r="K107" s="5" t="s">
        <v>62022</v>
      </c>
      <c r="M107" s="35"/>
      <c r="N107" s="20"/>
    </row>
    <row r="108">
      <c r="C108" s="4">
        <v>10230.0</v>
      </c>
      <c r="D108" s="5" t="s">
        <v>4494</v>
      </c>
      <c r="E108" s="5" t="s">
        <v>4495</v>
      </c>
      <c r="F108" s="5" t="s">
        <v>4496</v>
      </c>
      <c r="G108" s="5" t="s">
        <v>4484</v>
      </c>
      <c r="H108" s="5" t="s">
        <v>3068</v>
      </c>
      <c r="I108" s="6" t="s">
        <v>4497</v>
      </c>
      <c r="J108" s="5"/>
      <c r="K108" s="5" t="s">
        <v>62023</v>
      </c>
      <c r="M108" s="20"/>
      <c r="N108" s="20"/>
    </row>
    <row r="109">
      <c r="C109" s="4">
        <v>10034.0</v>
      </c>
      <c r="D109" s="5" t="s">
        <v>5475</v>
      </c>
      <c r="E109" s="5" t="s">
        <v>5476</v>
      </c>
      <c r="F109" s="5" t="s">
        <v>3099</v>
      </c>
      <c r="G109" s="5" t="s">
        <v>3100</v>
      </c>
      <c r="H109" s="5" t="s">
        <v>3068</v>
      </c>
      <c r="I109" s="6" t="s">
        <v>5477</v>
      </c>
      <c r="J109" s="5"/>
      <c r="K109" s="5" t="s">
        <v>62024</v>
      </c>
      <c r="M109" s="35"/>
      <c r="N109" s="20"/>
    </row>
    <row r="110">
      <c r="C110" s="4">
        <v>6691.0</v>
      </c>
      <c r="D110" s="5" t="s">
        <v>22590</v>
      </c>
      <c r="E110" s="5" t="s">
        <v>22591</v>
      </c>
      <c r="F110" s="5" t="s">
        <v>22592</v>
      </c>
      <c r="G110" s="5" t="s">
        <v>22562</v>
      </c>
      <c r="H110" s="5" t="s">
        <v>22419</v>
      </c>
      <c r="I110" s="6" t="s">
        <v>22593</v>
      </c>
      <c r="J110" s="5"/>
      <c r="K110" s="5" t="s">
        <v>62025</v>
      </c>
      <c r="M110" s="20"/>
      <c r="N110" s="20"/>
    </row>
    <row r="111">
      <c r="C111" s="4">
        <v>6260.0</v>
      </c>
      <c r="D111" s="5" t="s">
        <v>24799</v>
      </c>
      <c r="E111" s="5" t="s">
        <v>24800</v>
      </c>
      <c r="F111" s="5" t="s">
        <v>24801</v>
      </c>
      <c r="G111" s="5" t="s">
        <v>24796</v>
      </c>
      <c r="H111" s="5" t="s">
        <v>22149</v>
      </c>
      <c r="I111" s="6" t="s">
        <v>24802</v>
      </c>
      <c r="J111" s="5"/>
      <c r="K111" s="5" t="s">
        <v>62026</v>
      </c>
      <c r="M111" s="20"/>
      <c r="N111" s="20"/>
    </row>
    <row r="112">
      <c r="C112" s="4">
        <v>8764.0</v>
      </c>
      <c r="D112" s="5" t="s">
        <v>12569</v>
      </c>
      <c r="E112" s="5" t="s">
        <v>12570</v>
      </c>
      <c r="F112" s="5" t="s">
        <v>12564</v>
      </c>
      <c r="G112" s="5" t="s">
        <v>12565</v>
      </c>
      <c r="H112" s="5" t="s">
        <v>12504</v>
      </c>
      <c r="I112" s="6" t="s">
        <v>12571</v>
      </c>
      <c r="J112" s="5"/>
      <c r="K112" s="5" t="s">
        <v>62027</v>
      </c>
      <c r="M112" s="35"/>
      <c r="N112" s="20"/>
    </row>
    <row r="113">
      <c r="C113" s="4">
        <v>9943.0</v>
      </c>
      <c r="D113" s="5" t="s">
        <v>5966</v>
      </c>
      <c r="E113" s="5" t="s">
        <v>5967</v>
      </c>
      <c r="F113" s="5" t="s">
        <v>5968</v>
      </c>
      <c r="G113" s="5" t="s">
        <v>5969</v>
      </c>
      <c r="H113" s="5" t="s">
        <v>5871</v>
      </c>
      <c r="I113" s="6" t="s">
        <v>5970</v>
      </c>
      <c r="J113" s="5"/>
      <c r="K113" s="5" t="s">
        <v>62028</v>
      </c>
      <c r="M113" s="20"/>
      <c r="N113" s="20"/>
    </row>
    <row r="114">
      <c r="C114" s="4">
        <v>6402.0</v>
      </c>
      <c r="D114" s="5" t="s">
        <v>24155</v>
      </c>
      <c r="E114" s="5" t="s">
        <v>24156</v>
      </c>
      <c r="F114" s="5" t="s">
        <v>24157</v>
      </c>
      <c r="G114" s="5" t="s">
        <v>23872</v>
      </c>
      <c r="H114" s="5" t="s">
        <v>22149</v>
      </c>
      <c r="I114" s="6" t="s">
        <v>24158</v>
      </c>
      <c r="J114" s="5"/>
      <c r="K114" s="5" t="s">
        <v>62029</v>
      </c>
      <c r="M114" s="35"/>
      <c r="N114" s="20"/>
    </row>
    <row r="115">
      <c r="C115" s="4">
        <v>6141.0</v>
      </c>
      <c r="D115" s="5" t="s">
        <v>25385</v>
      </c>
      <c r="E115" s="5" t="s">
        <v>25386</v>
      </c>
      <c r="F115" s="5" t="s">
        <v>25387</v>
      </c>
      <c r="G115" s="5" t="s">
        <v>23872</v>
      </c>
      <c r="H115" s="5" t="s">
        <v>22149</v>
      </c>
      <c r="I115" s="6" t="s">
        <v>25388</v>
      </c>
      <c r="J115" s="5"/>
      <c r="K115" s="5" t="s">
        <v>62030</v>
      </c>
      <c r="M115" s="20"/>
      <c r="N115" s="20"/>
    </row>
    <row r="116">
      <c r="C116" s="4">
        <v>9742.0</v>
      </c>
      <c r="D116" s="5" t="s">
        <v>7100</v>
      </c>
      <c r="E116" s="5" t="s">
        <v>7101</v>
      </c>
      <c r="F116" s="5" t="s">
        <v>7102</v>
      </c>
      <c r="G116" s="5" t="s">
        <v>7103</v>
      </c>
      <c r="H116" s="5" t="s">
        <v>7012</v>
      </c>
      <c r="I116" s="6" t="s">
        <v>7104</v>
      </c>
      <c r="J116" s="5"/>
      <c r="K116" s="5" t="s">
        <v>62031</v>
      </c>
      <c r="M116" s="20"/>
      <c r="N116" s="20"/>
    </row>
    <row r="117">
      <c r="C117" s="4">
        <v>10233.0</v>
      </c>
      <c r="D117" s="5" t="s">
        <v>4475</v>
      </c>
      <c r="E117" s="5" t="s">
        <v>4476</v>
      </c>
      <c r="F117" s="5" t="s">
        <v>4477</v>
      </c>
      <c r="G117" s="5" t="s">
        <v>4471</v>
      </c>
      <c r="H117" s="5" t="s">
        <v>3068</v>
      </c>
      <c r="I117" s="6" t="s">
        <v>4478</v>
      </c>
      <c r="J117" s="5"/>
      <c r="K117" s="5" t="s">
        <v>62032</v>
      </c>
      <c r="M117" s="35"/>
      <c r="N117" s="20"/>
    </row>
    <row r="118">
      <c r="C118" s="4">
        <v>8607.0</v>
      </c>
      <c r="D118" s="5" t="s">
        <v>13394</v>
      </c>
      <c r="E118" s="5" t="s">
        <v>10474</v>
      </c>
      <c r="F118" s="5" t="s">
        <v>13395</v>
      </c>
      <c r="G118" s="5" t="s">
        <v>13396</v>
      </c>
      <c r="H118" s="5" t="s">
        <v>12504</v>
      </c>
      <c r="I118" s="6" t="s">
        <v>13397</v>
      </c>
      <c r="J118" s="5"/>
      <c r="K118" s="5" t="s">
        <v>62033</v>
      </c>
      <c r="M118" s="35"/>
      <c r="N118" s="20"/>
    </row>
    <row r="119">
      <c r="C119" s="4">
        <v>11249.0</v>
      </c>
      <c r="D119" s="5" t="s">
        <v>5719</v>
      </c>
      <c r="E119" s="5" t="s">
        <v>5720</v>
      </c>
      <c r="F119" s="5" t="s">
        <v>5721</v>
      </c>
      <c r="G119" s="5" t="s">
        <v>5722</v>
      </c>
      <c r="H119" s="5" t="s">
        <v>3068</v>
      </c>
      <c r="I119" s="12" t="s">
        <v>5723</v>
      </c>
      <c r="J119" s="5"/>
      <c r="K119" s="5" t="s">
        <v>62034</v>
      </c>
      <c r="M119" s="35"/>
      <c r="N119" s="20"/>
    </row>
    <row r="120">
      <c r="C120" s="4">
        <v>11250.0</v>
      </c>
      <c r="D120" s="5" t="s">
        <v>60299</v>
      </c>
      <c r="E120" s="5" t="s">
        <v>5720</v>
      </c>
      <c r="F120" s="5" t="s">
        <v>5721</v>
      </c>
      <c r="G120" s="5" t="s">
        <v>5722</v>
      </c>
      <c r="H120" s="5" t="s">
        <v>3068</v>
      </c>
      <c r="I120" s="12" t="s">
        <v>23650</v>
      </c>
      <c r="J120" s="5"/>
      <c r="K120" s="5" t="s">
        <v>62034</v>
      </c>
      <c r="M120" s="35"/>
      <c r="N120" s="20"/>
    </row>
    <row r="121">
      <c r="C121" s="4">
        <v>6521.0</v>
      </c>
      <c r="D121" s="5" t="s">
        <v>23483</v>
      </c>
      <c r="E121" s="5" t="s">
        <v>23484</v>
      </c>
      <c r="F121" s="5" t="s">
        <v>23485</v>
      </c>
      <c r="G121" s="5" t="s">
        <v>23486</v>
      </c>
      <c r="H121" s="5" t="s">
        <v>22156</v>
      </c>
      <c r="I121" s="6" t="s">
        <v>23487</v>
      </c>
      <c r="J121" s="5"/>
      <c r="K121" s="5" t="s">
        <v>62035</v>
      </c>
      <c r="M121" s="20"/>
      <c r="N121" s="20"/>
    </row>
    <row r="122">
      <c r="C122" s="4">
        <v>8816.0</v>
      </c>
      <c r="D122" s="5" t="s">
        <v>12256</v>
      </c>
      <c r="E122" s="5" t="s">
        <v>12253</v>
      </c>
      <c r="F122" s="5" t="s">
        <v>12208</v>
      </c>
      <c r="G122" s="5" t="s">
        <v>12187</v>
      </c>
      <c r="H122" s="5" t="s">
        <v>11485</v>
      </c>
      <c r="I122" s="6" t="s">
        <v>12257</v>
      </c>
      <c r="J122" s="5"/>
      <c r="K122" s="5" t="s">
        <v>62036</v>
      </c>
      <c r="M122" s="35"/>
      <c r="N122" s="20"/>
    </row>
    <row r="123">
      <c r="C123" s="4">
        <v>9904.0</v>
      </c>
      <c r="D123" s="5" t="s">
        <v>6189</v>
      </c>
      <c r="E123" s="5" t="s">
        <v>6190</v>
      </c>
      <c r="F123" s="5" t="s">
        <v>6182</v>
      </c>
      <c r="G123" s="5" t="s">
        <v>6183</v>
      </c>
      <c r="H123" s="5" t="s">
        <v>5871</v>
      </c>
      <c r="I123" s="6" t="s">
        <v>6191</v>
      </c>
      <c r="J123" s="5"/>
      <c r="K123" s="5" t="s">
        <v>62037</v>
      </c>
      <c r="M123" s="20"/>
      <c r="N123" s="20"/>
    </row>
    <row r="124">
      <c r="C124" s="4">
        <v>5639.0</v>
      </c>
      <c r="D124" s="5" t="s">
        <v>28030</v>
      </c>
      <c r="E124" s="5" t="s">
        <v>28031</v>
      </c>
      <c r="F124" s="5" t="s">
        <v>27759</v>
      </c>
      <c r="G124" s="5" t="s">
        <v>27760</v>
      </c>
      <c r="H124" s="5" t="s">
        <v>16307</v>
      </c>
      <c r="I124" s="6" t="s">
        <v>28032</v>
      </c>
      <c r="J124" s="5"/>
      <c r="K124" s="5" t="s">
        <v>62038</v>
      </c>
      <c r="M124" s="35"/>
      <c r="N124" s="20"/>
    </row>
    <row r="125">
      <c r="C125" s="4">
        <v>6576.0</v>
      </c>
      <c r="D125" s="5" t="s">
        <v>23173</v>
      </c>
      <c r="E125" s="5" t="s">
        <v>23174</v>
      </c>
      <c r="F125" s="5" t="s">
        <v>23175</v>
      </c>
      <c r="G125" s="5" t="s">
        <v>22691</v>
      </c>
      <c r="H125" s="5" t="s">
        <v>22419</v>
      </c>
      <c r="I125" s="6" t="s">
        <v>23176</v>
      </c>
      <c r="J125" s="5"/>
      <c r="K125" s="5" t="s">
        <v>62039</v>
      </c>
      <c r="M125" s="35"/>
      <c r="N125" s="20"/>
    </row>
    <row r="126">
      <c r="C126" s="4">
        <v>6577.0</v>
      </c>
      <c r="D126" s="5" t="s">
        <v>23179</v>
      </c>
      <c r="E126" s="5" t="s">
        <v>23180</v>
      </c>
      <c r="F126" s="5" t="s">
        <v>23175</v>
      </c>
      <c r="G126" s="5" t="s">
        <v>22691</v>
      </c>
      <c r="H126" s="5" t="s">
        <v>22419</v>
      </c>
      <c r="I126" s="6" t="s">
        <v>23176</v>
      </c>
      <c r="J126" s="5"/>
      <c r="K126" s="5" t="s">
        <v>62039</v>
      </c>
      <c r="M126" s="20"/>
      <c r="N126" s="20"/>
    </row>
    <row r="127">
      <c r="C127" s="4">
        <v>6848.0</v>
      </c>
      <c r="D127" s="5" t="s">
        <v>21713</v>
      </c>
      <c r="E127" s="5" t="s">
        <v>21714</v>
      </c>
      <c r="F127" s="5" t="s">
        <v>21709</v>
      </c>
      <c r="G127" s="5" t="s">
        <v>21704</v>
      </c>
      <c r="H127" s="5" t="s">
        <v>15938</v>
      </c>
      <c r="I127" s="6" t="s">
        <v>21715</v>
      </c>
      <c r="J127" s="5"/>
      <c r="K127" s="5" t="s">
        <v>62040</v>
      </c>
      <c r="M127" s="20"/>
      <c r="N127" s="20"/>
    </row>
    <row r="128">
      <c r="C128" s="4">
        <v>7431.0</v>
      </c>
      <c r="D128" s="5" t="s">
        <v>19091</v>
      </c>
      <c r="E128" s="5" t="s">
        <v>12541</v>
      </c>
      <c r="F128" s="5" t="s">
        <v>16884</v>
      </c>
      <c r="G128" s="5" t="s">
        <v>16299</v>
      </c>
      <c r="H128" s="5" t="s">
        <v>15938</v>
      </c>
      <c r="I128" s="6" t="s">
        <v>19119</v>
      </c>
      <c r="J128" s="5"/>
      <c r="K128" s="5" t="s">
        <v>62040</v>
      </c>
      <c r="M128" s="35"/>
      <c r="N128" s="20"/>
    </row>
    <row r="129">
      <c r="C129" s="4">
        <v>10265.0</v>
      </c>
      <c r="D129" s="5" t="s">
        <v>4293</v>
      </c>
      <c r="E129" s="5" t="s">
        <v>4294</v>
      </c>
      <c r="F129" s="5" t="s">
        <v>4290</v>
      </c>
      <c r="G129" s="5" t="s">
        <v>4271</v>
      </c>
      <c r="H129" s="5" t="s">
        <v>3068</v>
      </c>
      <c r="I129" s="6" t="s">
        <v>4295</v>
      </c>
      <c r="J129" s="5"/>
      <c r="K129" s="5" t="s">
        <v>62041</v>
      </c>
      <c r="M129" s="35"/>
      <c r="N129" s="20"/>
    </row>
    <row r="130">
      <c r="C130" s="4">
        <v>7156.0</v>
      </c>
      <c r="D130" s="5" t="s">
        <v>17841</v>
      </c>
      <c r="E130" s="5" t="s">
        <v>20332</v>
      </c>
      <c r="F130" s="5" t="s">
        <v>17144</v>
      </c>
      <c r="G130" s="5" t="s">
        <v>17145</v>
      </c>
      <c r="H130" s="5" t="s">
        <v>15938</v>
      </c>
      <c r="I130" s="6" t="s">
        <v>20329</v>
      </c>
      <c r="J130" s="5"/>
      <c r="K130" s="5" t="s">
        <v>62042</v>
      </c>
      <c r="M130" s="35"/>
      <c r="N130" s="20"/>
    </row>
    <row r="131">
      <c r="C131" s="4">
        <v>7157.0</v>
      </c>
      <c r="D131" s="5" t="s">
        <v>20327</v>
      </c>
      <c r="E131" s="5" t="s">
        <v>20328</v>
      </c>
      <c r="F131" s="5" t="s">
        <v>17144</v>
      </c>
      <c r="G131" s="5" t="s">
        <v>17145</v>
      </c>
      <c r="H131" s="5" t="s">
        <v>15938</v>
      </c>
      <c r="I131" s="6" t="s">
        <v>20329</v>
      </c>
      <c r="J131" s="5"/>
      <c r="K131" s="5" t="s">
        <v>62043</v>
      </c>
      <c r="M131" s="35"/>
      <c r="N131" s="20"/>
    </row>
    <row r="132">
      <c r="C132" s="4">
        <v>7148.0</v>
      </c>
      <c r="D132" s="5" t="s">
        <v>20364</v>
      </c>
      <c r="E132" s="5" t="s">
        <v>20365</v>
      </c>
      <c r="F132" s="5" t="s">
        <v>17121</v>
      </c>
      <c r="G132" s="5" t="s">
        <v>17122</v>
      </c>
      <c r="H132" s="5" t="s">
        <v>15938</v>
      </c>
      <c r="I132" s="6" t="s">
        <v>20366</v>
      </c>
      <c r="J132" s="5"/>
      <c r="K132" s="5" t="s">
        <v>62044</v>
      </c>
      <c r="M132" s="20"/>
      <c r="N132" s="20"/>
    </row>
    <row r="133">
      <c r="C133" s="4">
        <v>5732.0</v>
      </c>
      <c r="D133" s="5" t="s">
        <v>27514</v>
      </c>
      <c r="E133" s="5" t="s">
        <v>27515</v>
      </c>
      <c r="F133" s="5" t="s">
        <v>27501</v>
      </c>
      <c r="G133" s="5" t="s">
        <v>27502</v>
      </c>
      <c r="H133" s="5" t="s">
        <v>9123</v>
      </c>
      <c r="I133" s="6" t="s">
        <v>27516</v>
      </c>
      <c r="J133" s="5"/>
      <c r="K133" s="5" t="s">
        <v>62045</v>
      </c>
      <c r="M133" s="20"/>
      <c r="N133" s="20"/>
    </row>
    <row r="134">
      <c r="C134" s="4">
        <v>7938.0</v>
      </c>
      <c r="D134" s="5" t="s">
        <v>16781</v>
      </c>
      <c r="E134" s="5" t="s">
        <v>16782</v>
      </c>
      <c r="F134" s="5" t="s">
        <v>16298</v>
      </c>
      <c r="G134" s="5" t="s">
        <v>16299</v>
      </c>
      <c r="H134" s="5" t="s">
        <v>15938</v>
      </c>
      <c r="I134" s="6" t="s">
        <v>16783</v>
      </c>
      <c r="J134" s="5"/>
      <c r="K134" s="5" t="s">
        <v>62046</v>
      </c>
      <c r="M134" s="20"/>
      <c r="N134" s="20"/>
    </row>
    <row r="135">
      <c r="C135" s="4">
        <v>8718.0</v>
      </c>
      <c r="D135" s="5" t="s">
        <v>12800</v>
      </c>
      <c r="E135" s="5" t="s">
        <v>12801</v>
      </c>
      <c r="F135" s="5" t="s">
        <v>12748</v>
      </c>
      <c r="G135" s="5" t="s">
        <v>12749</v>
      </c>
      <c r="H135" s="5" t="s">
        <v>12504</v>
      </c>
      <c r="I135" s="6" t="s">
        <v>12802</v>
      </c>
      <c r="J135" s="5"/>
      <c r="K135" s="5" t="s">
        <v>62047</v>
      </c>
      <c r="M135" s="35"/>
      <c r="N135" s="20"/>
    </row>
    <row r="136">
      <c r="C136" s="4">
        <v>9643.0</v>
      </c>
      <c r="D136" s="5" t="s">
        <v>7661</v>
      </c>
      <c r="E136" s="5" t="s">
        <v>7662</v>
      </c>
      <c r="F136" s="5" t="s">
        <v>7600</v>
      </c>
      <c r="G136" s="5" t="s">
        <v>7026</v>
      </c>
      <c r="H136" s="5" t="s">
        <v>7012</v>
      </c>
      <c r="I136" s="6" t="s">
        <v>7663</v>
      </c>
      <c r="J136" s="5"/>
      <c r="K136" s="5" t="s">
        <v>62048</v>
      </c>
      <c r="M136" s="20"/>
      <c r="N136" s="20"/>
    </row>
    <row r="137">
      <c r="C137" s="4">
        <v>9595.0</v>
      </c>
      <c r="D137" s="5" t="s">
        <v>7913</v>
      </c>
      <c r="E137" s="5" t="s">
        <v>7914</v>
      </c>
      <c r="F137" s="5" t="s">
        <v>7915</v>
      </c>
      <c r="G137" s="5" t="s">
        <v>7454</v>
      </c>
      <c r="H137" s="5" t="s">
        <v>7012</v>
      </c>
      <c r="I137" s="6" t="s">
        <v>7916</v>
      </c>
      <c r="J137" s="5"/>
      <c r="K137" s="5" t="s">
        <v>62049</v>
      </c>
      <c r="M137" s="20"/>
      <c r="N137" s="20"/>
    </row>
    <row r="138">
      <c r="C138" s="4">
        <v>9805.0</v>
      </c>
      <c r="D138" s="5" t="s">
        <v>6730</v>
      </c>
      <c r="E138" s="5" t="s">
        <v>6731</v>
      </c>
      <c r="F138" s="5" t="s">
        <v>6732</v>
      </c>
      <c r="G138" s="5" t="s">
        <v>6733</v>
      </c>
      <c r="H138" s="5" t="s">
        <v>6383</v>
      </c>
      <c r="I138" s="6" t="s">
        <v>6734</v>
      </c>
      <c r="J138" s="5"/>
      <c r="K138" s="5" t="s">
        <v>62050</v>
      </c>
      <c r="M138" s="35"/>
      <c r="N138" s="20"/>
    </row>
    <row r="139">
      <c r="C139" s="4">
        <v>6438.0</v>
      </c>
      <c r="D139" s="5" t="s">
        <v>22130</v>
      </c>
      <c r="E139" s="5" t="s">
        <v>23938</v>
      </c>
      <c r="F139" s="5" t="s">
        <v>23939</v>
      </c>
      <c r="G139" s="5" t="s">
        <v>23940</v>
      </c>
      <c r="H139" s="5" t="s">
        <v>22149</v>
      </c>
      <c r="I139" s="6" t="s">
        <v>23941</v>
      </c>
      <c r="J139" s="5"/>
      <c r="K139" s="5" t="s">
        <v>62051</v>
      </c>
      <c r="M139" s="35"/>
      <c r="N139" s="20"/>
    </row>
    <row r="140">
      <c r="C140" s="4">
        <v>9830.0</v>
      </c>
      <c r="D140" s="5" t="s">
        <v>6581</v>
      </c>
      <c r="E140" s="5" t="s">
        <v>6582</v>
      </c>
      <c r="F140" s="5" t="s">
        <v>6583</v>
      </c>
      <c r="G140" s="5" t="s">
        <v>6584</v>
      </c>
      <c r="H140" s="5" t="s">
        <v>6383</v>
      </c>
      <c r="I140" s="6" t="s">
        <v>6585</v>
      </c>
      <c r="J140" s="5"/>
      <c r="K140" s="5" t="s">
        <v>62052</v>
      </c>
      <c r="M140" s="20"/>
      <c r="N140" s="20"/>
    </row>
    <row r="141">
      <c r="C141" s="4">
        <v>10472.0</v>
      </c>
      <c r="D141" s="5" t="s">
        <v>3240</v>
      </c>
      <c r="E141" s="5" t="s">
        <v>3241</v>
      </c>
      <c r="F141" s="5" t="s">
        <v>3242</v>
      </c>
      <c r="G141" s="5" t="s">
        <v>3243</v>
      </c>
      <c r="H141" s="5" t="s">
        <v>3068</v>
      </c>
      <c r="I141" s="6" t="s">
        <v>3244</v>
      </c>
      <c r="J141" s="5"/>
      <c r="K141" s="5" t="s">
        <v>62053</v>
      </c>
      <c r="M141" s="35"/>
      <c r="N141" s="20"/>
    </row>
    <row r="142">
      <c r="C142" s="4">
        <v>7441.0</v>
      </c>
      <c r="D142" s="5" t="s">
        <v>19073</v>
      </c>
      <c r="E142" s="5" t="s">
        <v>19074</v>
      </c>
      <c r="F142" s="5" t="s">
        <v>16823</v>
      </c>
      <c r="G142" s="5" t="s">
        <v>16716</v>
      </c>
      <c r="H142" s="5" t="s">
        <v>15938</v>
      </c>
      <c r="I142" s="6" t="s">
        <v>19075</v>
      </c>
      <c r="J142" s="5"/>
      <c r="K142" s="5" t="s">
        <v>62054</v>
      </c>
      <c r="M142" s="35"/>
      <c r="N142" s="20"/>
    </row>
    <row r="143">
      <c r="C143" s="4">
        <v>11033.0</v>
      </c>
      <c r="D143" s="5" t="s">
        <v>101</v>
      </c>
      <c r="E143" s="5" t="s">
        <v>102</v>
      </c>
      <c r="F143" s="5" t="s">
        <v>103</v>
      </c>
      <c r="G143" s="5" t="s">
        <v>104</v>
      </c>
      <c r="H143" s="5" t="s">
        <v>14</v>
      </c>
      <c r="I143" s="6" t="s">
        <v>105</v>
      </c>
      <c r="J143" s="5"/>
      <c r="K143" s="5" t="s">
        <v>62055</v>
      </c>
      <c r="M143" s="20"/>
      <c r="N143" s="20"/>
    </row>
    <row r="144">
      <c r="C144" s="4">
        <v>7526.0</v>
      </c>
      <c r="D144" s="5" t="s">
        <v>10308</v>
      </c>
      <c r="E144" s="5" t="s">
        <v>18699</v>
      </c>
      <c r="F144" s="5" t="s">
        <v>16962</v>
      </c>
      <c r="G144" s="5" t="s">
        <v>16929</v>
      </c>
      <c r="H144" s="5" t="s">
        <v>15938</v>
      </c>
      <c r="I144" s="6" t="s">
        <v>18700</v>
      </c>
      <c r="J144" s="5"/>
      <c r="K144" s="5" t="s">
        <v>62056</v>
      </c>
      <c r="M144" s="35"/>
      <c r="N144" s="20"/>
    </row>
    <row r="145">
      <c r="C145" s="4">
        <v>6355.0</v>
      </c>
      <c r="D145" s="5" t="s">
        <v>24378</v>
      </c>
      <c r="E145" s="5" t="s">
        <v>24379</v>
      </c>
      <c r="F145" s="5" t="s">
        <v>23579</v>
      </c>
      <c r="G145" s="5" t="s">
        <v>23573</v>
      </c>
      <c r="H145" s="5" t="s">
        <v>22149</v>
      </c>
      <c r="I145" s="6" t="s">
        <v>24380</v>
      </c>
      <c r="J145" s="5"/>
      <c r="K145" s="5" t="s">
        <v>62057</v>
      </c>
      <c r="M145" s="35"/>
      <c r="N145" s="20"/>
    </row>
    <row r="146">
      <c r="C146" s="4">
        <v>6356.0</v>
      </c>
      <c r="D146" s="5" t="s">
        <v>24383</v>
      </c>
      <c r="E146" s="5" t="s">
        <v>24384</v>
      </c>
      <c r="F146" s="5" t="s">
        <v>23579</v>
      </c>
      <c r="G146" s="5" t="s">
        <v>23573</v>
      </c>
      <c r="H146" s="5" t="s">
        <v>22149</v>
      </c>
      <c r="I146" s="6" t="s">
        <v>24380</v>
      </c>
      <c r="J146" s="5"/>
      <c r="K146" s="5" t="s">
        <v>62057</v>
      </c>
      <c r="M146" s="35"/>
      <c r="N146" s="20"/>
    </row>
    <row r="147">
      <c r="C147" s="4">
        <v>5951.0</v>
      </c>
      <c r="D147" s="5" t="s">
        <v>26364</v>
      </c>
      <c r="E147" s="5" t="s">
        <v>26365</v>
      </c>
      <c r="F147" s="5" t="s">
        <v>26360</v>
      </c>
      <c r="G147" s="5" t="s">
        <v>26251</v>
      </c>
      <c r="H147" s="5" t="s">
        <v>9123</v>
      </c>
      <c r="I147" s="6" t="s">
        <v>26366</v>
      </c>
      <c r="J147" s="5"/>
      <c r="K147" s="5" t="s">
        <v>62058</v>
      </c>
      <c r="M147" s="20"/>
      <c r="N147" s="20"/>
    </row>
    <row r="148">
      <c r="C148" s="4">
        <v>9773.0</v>
      </c>
      <c r="D148" s="5" t="s">
        <v>6917</v>
      </c>
      <c r="E148" s="5" t="s">
        <v>6918</v>
      </c>
      <c r="F148" s="5" t="s">
        <v>6381</v>
      </c>
      <c r="G148" s="5" t="s">
        <v>6382</v>
      </c>
      <c r="H148" s="5" t="s">
        <v>6383</v>
      </c>
      <c r="I148" s="6" t="s">
        <v>6919</v>
      </c>
      <c r="J148" s="5"/>
      <c r="K148" s="5" t="s">
        <v>62059</v>
      </c>
      <c r="M148" s="35"/>
      <c r="N148" s="20"/>
    </row>
    <row r="149">
      <c r="C149" s="4">
        <v>7443.0</v>
      </c>
      <c r="D149" s="5" t="s">
        <v>19062</v>
      </c>
      <c r="E149" s="5" t="s">
        <v>19067</v>
      </c>
      <c r="F149" s="5" t="s">
        <v>16823</v>
      </c>
      <c r="G149" s="5" t="s">
        <v>16716</v>
      </c>
      <c r="H149" s="5" t="s">
        <v>15938</v>
      </c>
      <c r="I149" s="6" t="s">
        <v>19064</v>
      </c>
      <c r="J149" s="5"/>
      <c r="K149" s="5" t="s">
        <v>62060</v>
      </c>
      <c r="M149" s="35"/>
      <c r="N149" s="20"/>
    </row>
    <row r="150">
      <c r="C150" s="4">
        <v>7444.0</v>
      </c>
      <c r="D150" s="5" t="s">
        <v>19062</v>
      </c>
      <c r="E150" s="5" t="s">
        <v>19063</v>
      </c>
      <c r="F150" s="5" t="s">
        <v>16823</v>
      </c>
      <c r="G150" s="5" t="s">
        <v>16716</v>
      </c>
      <c r="H150" s="5" t="s">
        <v>15938</v>
      </c>
      <c r="I150" s="6" t="s">
        <v>19064</v>
      </c>
      <c r="J150" s="5"/>
      <c r="K150" s="5" t="s">
        <v>62060</v>
      </c>
      <c r="M150" s="35"/>
      <c r="N150" s="20"/>
    </row>
    <row r="151">
      <c r="C151" s="4">
        <v>7962.0</v>
      </c>
      <c r="D151" s="5" t="s">
        <v>16659</v>
      </c>
      <c r="E151" s="5" t="s">
        <v>16660</v>
      </c>
      <c r="F151" s="5" t="s">
        <v>15936</v>
      </c>
      <c r="G151" s="5" t="s">
        <v>16504</v>
      </c>
      <c r="H151" s="5" t="s">
        <v>15938</v>
      </c>
      <c r="I151" s="6" t="s">
        <v>16661</v>
      </c>
      <c r="J151" s="5"/>
      <c r="K151" s="5" t="s">
        <v>62061</v>
      </c>
      <c r="M151" s="35"/>
      <c r="N151" s="20"/>
    </row>
    <row r="152">
      <c r="C152" s="4">
        <v>8857.0</v>
      </c>
      <c r="D152" s="5" t="s">
        <v>12029</v>
      </c>
      <c r="E152" s="5" t="s">
        <v>12030</v>
      </c>
      <c r="F152" s="5" t="s">
        <v>12031</v>
      </c>
      <c r="G152" s="5" t="s">
        <v>11484</v>
      </c>
      <c r="H152" s="5" t="s">
        <v>11485</v>
      </c>
      <c r="I152" s="6" t="s">
        <v>12032</v>
      </c>
      <c r="J152" s="5"/>
      <c r="K152" s="5" t="s">
        <v>62062</v>
      </c>
      <c r="M152" s="20"/>
      <c r="N152" s="20"/>
    </row>
    <row r="153">
      <c r="C153" s="4">
        <v>5861.0</v>
      </c>
      <c r="D153" s="5" t="s">
        <v>26824</v>
      </c>
      <c r="E153" s="5" t="s">
        <v>26825</v>
      </c>
      <c r="F153" s="5" t="s">
        <v>26826</v>
      </c>
      <c r="G153" s="5" t="s">
        <v>26827</v>
      </c>
      <c r="H153" s="5" t="s">
        <v>9123</v>
      </c>
      <c r="I153" s="6" t="s">
        <v>26828</v>
      </c>
      <c r="J153" s="5"/>
      <c r="K153" s="5" t="s">
        <v>62063</v>
      </c>
      <c r="M153" s="20"/>
      <c r="N153" s="20"/>
    </row>
    <row r="154">
      <c r="C154" s="4">
        <v>10812.0</v>
      </c>
      <c r="D154" s="5" t="s">
        <v>1453</v>
      </c>
      <c r="E154" s="5" t="s">
        <v>1454</v>
      </c>
      <c r="F154" s="5" t="s">
        <v>1449</v>
      </c>
      <c r="G154" s="5" t="s">
        <v>1450</v>
      </c>
      <c r="H154" s="5" t="s">
        <v>1350</v>
      </c>
      <c r="I154" s="6" t="s">
        <v>1455</v>
      </c>
      <c r="J154" s="5"/>
      <c r="K154" s="5" t="s">
        <v>62064</v>
      </c>
      <c r="M154" s="20"/>
      <c r="N154" s="20"/>
    </row>
    <row r="155">
      <c r="C155" s="4">
        <v>9828.0</v>
      </c>
      <c r="D155" s="5" t="s">
        <v>866</v>
      </c>
      <c r="E155" s="5" t="s">
        <v>6595</v>
      </c>
      <c r="F155" s="5" t="s">
        <v>6596</v>
      </c>
      <c r="G155" s="5" t="s">
        <v>6591</v>
      </c>
      <c r="H155" s="5" t="s">
        <v>6383</v>
      </c>
      <c r="I155" s="6" t="s">
        <v>6597</v>
      </c>
      <c r="J155" s="5"/>
      <c r="K155" s="5" t="s">
        <v>62065</v>
      </c>
      <c r="M155" s="20"/>
      <c r="N155" s="20"/>
    </row>
    <row r="156">
      <c r="C156" s="4">
        <v>7871.0</v>
      </c>
      <c r="D156" s="5" t="s">
        <v>17108</v>
      </c>
      <c r="E156" s="5" t="s">
        <v>17109</v>
      </c>
      <c r="F156" s="5" t="s">
        <v>17098</v>
      </c>
      <c r="G156" s="5" t="s">
        <v>17099</v>
      </c>
      <c r="H156" s="5" t="s">
        <v>15938</v>
      </c>
      <c r="I156" s="6" t="s">
        <v>17110</v>
      </c>
      <c r="J156" s="5"/>
      <c r="K156" s="5" t="s">
        <v>62066</v>
      </c>
      <c r="M156" s="20"/>
      <c r="N156" s="20"/>
    </row>
    <row r="157">
      <c r="C157" s="4">
        <v>10906.0</v>
      </c>
      <c r="D157" s="5" t="s">
        <v>878</v>
      </c>
      <c r="E157" s="5" t="s">
        <v>879</v>
      </c>
      <c r="F157" s="5" t="s">
        <v>880</v>
      </c>
      <c r="G157" s="5" t="s">
        <v>881</v>
      </c>
      <c r="H157" s="5" t="s">
        <v>514</v>
      </c>
      <c r="I157" s="6" t="s">
        <v>882</v>
      </c>
      <c r="J157" s="5"/>
      <c r="K157" s="5" t="s">
        <v>62067</v>
      </c>
      <c r="M157" s="35"/>
      <c r="N157" s="20"/>
    </row>
    <row r="158">
      <c r="C158" s="4">
        <v>10195.0</v>
      </c>
      <c r="D158" s="5" t="s">
        <v>4680</v>
      </c>
      <c r="E158" s="5" t="s">
        <v>4681</v>
      </c>
      <c r="F158" s="5" t="s">
        <v>4639</v>
      </c>
      <c r="G158" s="5" t="s">
        <v>4627</v>
      </c>
      <c r="H158" s="5" t="s">
        <v>3068</v>
      </c>
      <c r="I158" s="6" t="s">
        <v>4682</v>
      </c>
      <c r="J158" s="5"/>
      <c r="K158" s="5" t="s">
        <v>62068</v>
      </c>
      <c r="M158" s="35"/>
      <c r="N158" s="20"/>
    </row>
    <row r="159">
      <c r="C159" s="4">
        <v>9856.0</v>
      </c>
      <c r="D159" s="5" t="s">
        <v>6434</v>
      </c>
      <c r="E159" s="5" t="s">
        <v>6435</v>
      </c>
      <c r="F159" s="5" t="s">
        <v>6436</v>
      </c>
      <c r="G159" s="5" t="s">
        <v>6437</v>
      </c>
      <c r="H159" s="5" t="s">
        <v>6383</v>
      </c>
      <c r="I159" s="6" t="s">
        <v>6438</v>
      </c>
      <c r="J159" s="5"/>
      <c r="K159" s="5" t="s">
        <v>62069</v>
      </c>
      <c r="M159" s="20"/>
      <c r="N159" s="20"/>
    </row>
    <row r="160">
      <c r="C160" s="4">
        <v>6444.0</v>
      </c>
      <c r="D160" s="5" t="s">
        <v>23900</v>
      </c>
      <c r="E160" s="5" t="s">
        <v>23901</v>
      </c>
      <c r="F160" s="5" t="s">
        <v>23902</v>
      </c>
      <c r="G160" s="5" t="s">
        <v>23903</v>
      </c>
      <c r="H160" s="5" t="s">
        <v>22149</v>
      </c>
      <c r="I160" s="6" t="s">
        <v>23904</v>
      </c>
      <c r="J160" s="5"/>
      <c r="K160" s="5" t="s">
        <v>62070</v>
      </c>
      <c r="M160" s="20"/>
      <c r="N160" s="20"/>
    </row>
    <row r="161">
      <c r="C161" s="4">
        <v>10696.0</v>
      </c>
      <c r="D161" s="5" t="s">
        <v>2030</v>
      </c>
      <c r="E161" s="5" t="s">
        <v>2031</v>
      </c>
      <c r="F161" s="5" t="s">
        <v>1580</v>
      </c>
      <c r="G161" s="5" t="s">
        <v>1525</v>
      </c>
      <c r="H161" s="5" t="s">
        <v>1350</v>
      </c>
      <c r="I161" s="6" t="s">
        <v>2032</v>
      </c>
      <c r="J161" s="5"/>
      <c r="K161" s="5" t="s">
        <v>62071</v>
      </c>
      <c r="M161" s="35"/>
      <c r="N161" s="20"/>
    </row>
    <row r="162">
      <c r="C162" s="4">
        <v>10352.0</v>
      </c>
      <c r="D162" s="5" t="s">
        <v>3840</v>
      </c>
      <c r="E162" s="5" t="s">
        <v>3841</v>
      </c>
      <c r="F162" s="5" t="s">
        <v>3137</v>
      </c>
      <c r="G162" s="5" t="s">
        <v>3138</v>
      </c>
      <c r="H162" s="5" t="s">
        <v>3068</v>
      </c>
      <c r="I162" s="6" t="s">
        <v>3842</v>
      </c>
      <c r="J162" s="5"/>
      <c r="K162" s="5" t="s">
        <v>62072</v>
      </c>
      <c r="M162" s="20"/>
      <c r="N162" s="20"/>
    </row>
    <row r="163">
      <c r="C163" s="4">
        <v>7149.0</v>
      </c>
      <c r="D163" s="5" t="s">
        <v>7869</v>
      </c>
      <c r="E163" s="5" t="s">
        <v>20360</v>
      </c>
      <c r="F163" s="5" t="s">
        <v>17144</v>
      </c>
      <c r="G163" s="5" t="s">
        <v>17145</v>
      </c>
      <c r="H163" s="5" t="s">
        <v>15938</v>
      </c>
      <c r="I163" s="6" t="s">
        <v>20361</v>
      </c>
      <c r="J163" s="5"/>
      <c r="K163" s="5" t="s">
        <v>62073</v>
      </c>
      <c r="M163" s="35"/>
      <c r="N163" s="20"/>
    </row>
    <row r="164">
      <c r="C164" s="4">
        <v>5872.0</v>
      </c>
      <c r="D164" s="5" t="s">
        <v>26752</v>
      </c>
      <c r="E164" s="5" t="s">
        <v>26753</v>
      </c>
      <c r="F164" s="5" t="s">
        <v>26262</v>
      </c>
      <c r="G164" s="5" t="s">
        <v>26263</v>
      </c>
      <c r="H164" s="5" t="s">
        <v>9123</v>
      </c>
      <c r="I164" s="6" t="s">
        <v>26754</v>
      </c>
      <c r="J164" s="5"/>
      <c r="K164" s="5" t="s">
        <v>62074</v>
      </c>
      <c r="M164" s="35"/>
      <c r="N164" s="20"/>
    </row>
    <row r="165">
      <c r="C165" s="4">
        <v>5955.0</v>
      </c>
      <c r="D165" s="5" t="s">
        <v>26341</v>
      </c>
      <c r="E165" s="5" t="s">
        <v>26342</v>
      </c>
      <c r="F165" s="5" t="s">
        <v>26343</v>
      </c>
      <c r="G165" s="5" t="s">
        <v>26251</v>
      </c>
      <c r="H165" s="5" t="s">
        <v>9123</v>
      </c>
      <c r="I165" s="6" t="s">
        <v>26344</v>
      </c>
      <c r="J165" s="5"/>
      <c r="K165" s="5" t="s">
        <v>62075</v>
      </c>
      <c r="M165" s="20"/>
      <c r="N165" s="20"/>
    </row>
    <row r="166">
      <c r="C166" s="4">
        <v>6565.0</v>
      </c>
      <c r="D166" s="5" t="s">
        <v>23246</v>
      </c>
      <c r="E166" s="5" t="s">
        <v>23247</v>
      </c>
      <c r="F166" s="5" t="s">
        <v>23248</v>
      </c>
      <c r="G166" s="5" t="s">
        <v>23192</v>
      </c>
      <c r="H166" s="5" t="s">
        <v>23192</v>
      </c>
      <c r="I166" s="6" t="s">
        <v>23249</v>
      </c>
      <c r="J166" s="5"/>
      <c r="K166" s="5" t="s">
        <v>62076</v>
      </c>
      <c r="M166" s="20"/>
      <c r="N166" s="20"/>
    </row>
    <row r="167">
      <c r="C167" s="4">
        <v>8034.0</v>
      </c>
      <c r="D167" s="5" t="s">
        <v>16310</v>
      </c>
      <c r="E167" s="5" t="s">
        <v>16311</v>
      </c>
      <c r="F167" s="5" t="s">
        <v>16312</v>
      </c>
      <c r="G167" s="5" t="s">
        <v>16313</v>
      </c>
      <c r="H167" s="5" t="s">
        <v>15938</v>
      </c>
      <c r="I167" s="6" t="s">
        <v>16314</v>
      </c>
      <c r="J167" s="5"/>
      <c r="K167" s="5" t="s">
        <v>62077</v>
      </c>
      <c r="M167" s="35"/>
      <c r="N167" s="20"/>
    </row>
    <row r="168">
      <c r="C168" s="4">
        <v>7623.0</v>
      </c>
      <c r="D168" s="5" t="s">
        <v>18249</v>
      </c>
      <c r="E168" s="5" t="s">
        <v>18250</v>
      </c>
      <c r="F168" s="5" t="s">
        <v>18207</v>
      </c>
      <c r="G168" s="5" t="s">
        <v>18208</v>
      </c>
      <c r="H168" s="5" t="s">
        <v>15938</v>
      </c>
      <c r="I168" s="6" t="s">
        <v>18251</v>
      </c>
      <c r="J168" s="5"/>
      <c r="K168" s="5" t="s">
        <v>62078</v>
      </c>
      <c r="M168" s="35"/>
      <c r="N168" s="20"/>
    </row>
    <row r="169">
      <c r="C169" s="4">
        <v>9473.0</v>
      </c>
      <c r="D169" s="5" t="s">
        <v>8635</v>
      </c>
      <c r="E169" s="5" t="s">
        <v>8636</v>
      </c>
      <c r="F169" s="5" t="s">
        <v>8625</v>
      </c>
      <c r="G169" s="5" t="s">
        <v>8626</v>
      </c>
      <c r="H169" s="5" t="s">
        <v>8574</v>
      </c>
      <c r="I169" s="6" t="s">
        <v>8637</v>
      </c>
      <c r="J169" s="5"/>
      <c r="K169" s="5" t="s">
        <v>62079</v>
      </c>
      <c r="M169" s="35"/>
      <c r="N169" s="20"/>
    </row>
    <row r="170">
      <c r="C170" s="4">
        <v>9493.0</v>
      </c>
      <c r="D170" s="5" t="s">
        <v>8504</v>
      </c>
      <c r="E170" s="5" t="s">
        <v>8505</v>
      </c>
      <c r="F170" s="5" t="s">
        <v>8506</v>
      </c>
      <c r="G170" s="5" t="s">
        <v>8245</v>
      </c>
      <c r="H170" s="5" t="s">
        <v>8245</v>
      </c>
      <c r="I170" s="6" t="s">
        <v>8507</v>
      </c>
      <c r="J170" s="5"/>
      <c r="K170" s="5" t="s">
        <v>62080</v>
      </c>
      <c r="M170" s="35"/>
      <c r="N170" s="20"/>
    </row>
    <row r="171">
      <c r="C171" s="4">
        <v>6012.0</v>
      </c>
      <c r="D171" s="5" t="s">
        <v>26021</v>
      </c>
      <c r="E171" s="5" t="s">
        <v>26022</v>
      </c>
      <c r="F171" s="5" t="s">
        <v>25880</v>
      </c>
      <c r="G171" s="5" t="s">
        <v>25881</v>
      </c>
      <c r="H171" s="5" t="s">
        <v>25438</v>
      </c>
      <c r="I171" s="6" t="s">
        <v>26023</v>
      </c>
      <c r="J171" s="5"/>
      <c r="K171" s="5" t="s">
        <v>62081</v>
      </c>
      <c r="M171" s="35"/>
      <c r="N171" s="20"/>
    </row>
    <row r="172">
      <c r="C172" s="4">
        <v>5779.0</v>
      </c>
      <c r="D172" s="5" t="s">
        <v>27261</v>
      </c>
      <c r="E172" s="5" t="s">
        <v>27262</v>
      </c>
      <c r="F172" s="5" t="s">
        <v>27263</v>
      </c>
      <c r="G172" s="5" t="s">
        <v>27264</v>
      </c>
      <c r="H172" s="5" t="s">
        <v>9123</v>
      </c>
      <c r="I172" s="6" t="s">
        <v>27265</v>
      </c>
      <c r="J172" s="5"/>
      <c r="K172" s="5" t="s">
        <v>62082</v>
      </c>
      <c r="M172" s="35"/>
      <c r="N172" s="20"/>
    </row>
    <row r="173">
      <c r="C173" s="4">
        <v>6100.0</v>
      </c>
      <c r="D173" s="5" t="s">
        <v>25615</v>
      </c>
      <c r="E173" s="5" t="s">
        <v>25616</v>
      </c>
      <c r="F173" s="5" t="s">
        <v>25436</v>
      </c>
      <c r="G173" s="5" t="s">
        <v>25437</v>
      </c>
      <c r="H173" s="5" t="s">
        <v>25438</v>
      </c>
      <c r="I173" s="6" t="s">
        <v>25617</v>
      </c>
      <c r="J173" s="5"/>
      <c r="K173" s="5" t="s">
        <v>62083</v>
      </c>
      <c r="M173" s="35"/>
      <c r="N173" s="20"/>
    </row>
    <row r="174">
      <c r="C174" s="4">
        <v>9468.0</v>
      </c>
      <c r="D174" s="5" t="s">
        <v>8665</v>
      </c>
      <c r="E174" s="5" t="s">
        <v>8666</v>
      </c>
      <c r="F174" s="5" t="s">
        <v>8667</v>
      </c>
      <c r="G174" s="5" t="s">
        <v>8668</v>
      </c>
      <c r="H174" s="5" t="s">
        <v>8574</v>
      </c>
      <c r="I174" s="6" t="s">
        <v>8669</v>
      </c>
      <c r="J174" s="5"/>
      <c r="K174" s="5" t="s">
        <v>62084</v>
      </c>
      <c r="M174" s="20"/>
      <c r="N174" s="20"/>
    </row>
    <row r="175">
      <c r="C175" s="4">
        <v>10271.0</v>
      </c>
      <c r="D175" s="5" t="s">
        <v>4256</v>
      </c>
      <c r="E175" s="5" t="s">
        <v>4264</v>
      </c>
      <c r="F175" s="5" t="s">
        <v>4255</v>
      </c>
      <c r="G175" s="5" t="s">
        <v>4256</v>
      </c>
      <c r="H175" s="5" t="s">
        <v>3068</v>
      </c>
      <c r="I175" s="6" t="s">
        <v>4265</v>
      </c>
      <c r="J175" s="5"/>
      <c r="K175" s="5" t="s">
        <v>62085</v>
      </c>
      <c r="M175" s="20"/>
      <c r="N175" s="20"/>
    </row>
    <row r="176">
      <c r="C176" s="4">
        <v>7658.0</v>
      </c>
      <c r="D176" s="5" t="s">
        <v>18108</v>
      </c>
      <c r="E176" s="5" t="s">
        <v>18109</v>
      </c>
      <c r="F176" s="5" t="s">
        <v>18053</v>
      </c>
      <c r="G176" s="5" t="s">
        <v>16704</v>
      </c>
      <c r="H176" s="5" t="s">
        <v>15938</v>
      </c>
      <c r="I176" s="6" t="s">
        <v>18110</v>
      </c>
      <c r="J176" s="5"/>
      <c r="K176" s="5" t="s">
        <v>62086</v>
      </c>
      <c r="M176" s="20"/>
      <c r="N176" s="20"/>
    </row>
    <row r="177">
      <c r="C177" s="4">
        <v>9315.0</v>
      </c>
      <c r="D177" s="5" t="s">
        <v>9560</v>
      </c>
      <c r="E177" s="5" t="s">
        <v>9561</v>
      </c>
      <c r="F177" s="5" t="s">
        <v>9536</v>
      </c>
      <c r="G177" s="5" t="s">
        <v>9537</v>
      </c>
      <c r="H177" s="5" t="s">
        <v>9418</v>
      </c>
      <c r="I177" s="6" t="s">
        <v>9562</v>
      </c>
      <c r="J177" s="5"/>
      <c r="K177" s="5" t="s">
        <v>62087</v>
      </c>
      <c r="M177" s="35"/>
      <c r="N177" s="20"/>
    </row>
    <row r="178">
      <c r="C178" s="4">
        <v>6697.0</v>
      </c>
      <c r="D178" s="5" t="s">
        <v>22566</v>
      </c>
      <c r="E178" s="5" t="s">
        <v>22567</v>
      </c>
      <c r="F178" s="5" t="s">
        <v>22561</v>
      </c>
      <c r="G178" s="5" t="s">
        <v>22562</v>
      </c>
      <c r="H178" s="5" t="s">
        <v>22419</v>
      </c>
      <c r="I178" s="6" t="s">
        <v>22568</v>
      </c>
      <c r="J178" s="5"/>
      <c r="K178" s="5" t="s">
        <v>62088</v>
      </c>
      <c r="M178" s="20"/>
      <c r="N178" s="20"/>
    </row>
    <row r="179">
      <c r="C179" s="4">
        <v>8807.0</v>
      </c>
      <c r="D179" s="5" t="s">
        <v>12305</v>
      </c>
      <c r="E179" s="5" t="s">
        <v>12306</v>
      </c>
      <c r="F179" s="5" t="s">
        <v>12307</v>
      </c>
      <c r="G179" s="5" t="s">
        <v>12308</v>
      </c>
      <c r="H179" s="5" t="s">
        <v>11485</v>
      </c>
      <c r="I179" s="6" t="s">
        <v>12309</v>
      </c>
      <c r="J179" s="5"/>
      <c r="K179" s="5" t="s">
        <v>62089</v>
      </c>
      <c r="M179" s="20"/>
      <c r="N179" s="20"/>
    </row>
    <row r="180">
      <c r="C180" s="4">
        <v>10320.0</v>
      </c>
      <c r="D180" s="5" t="s">
        <v>4015</v>
      </c>
      <c r="E180" s="5" t="s">
        <v>4016</v>
      </c>
      <c r="F180" s="5" t="s">
        <v>4005</v>
      </c>
      <c r="G180" s="5" t="s">
        <v>4006</v>
      </c>
      <c r="H180" s="5" t="s">
        <v>3068</v>
      </c>
      <c r="I180" s="6" t="s">
        <v>4017</v>
      </c>
      <c r="J180" s="5"/>
      <c r="K180" s="5" t="s">
        <v>62090</v>
      </c>
      <c r="M180" s="35"/>
      <c r="N180" s="20"/>
    </row>
    <row r="181">
      <c r="C181" s="4">
        <v>5947.0</v>
      </c>
      <c r="D181" s="5" t="s">
        <v>26383</v>
      </c>
      <c r="E181" s="5" t="s">
        <v>26384</v>
      </c>
      <c r="F181" s="5" t="s">
        <v>26321</v>
      </c>
      <c r="G181" s="5" t="s">
        <v>26251</v>
      </c>
      <c r="H181" s="5" t="s">
        <v>9123</v>
      </c>
      <c r="I181" s="6" t="s">
        <v>26385</v>
      </c>
      <c r="J181" s="5"/>
      <c r="K181" s="5" t="s">
        <v>62091</v>
      </c>
      <c r="M181" s="20"/>
      <c r="N181" s="20"/>
    </row>
    <row r="182">
      <c r="C182" s="4">
        <v>9917.0</v>
      </c>
      <c r="D182" s="5" t="s">
        <v>6113</v>
      </c>
      <c r="E182" s="5" t="s">
        <v>6114</v>
      </c>
      <c r="F182" s="5" t="s">
        <v>6099</v>
      </c>
      <c r="G182" s="5" t="s">
        <v>6100</v>
      </c>
      <c r="H182" s="5" t="s">
        <v>5871</v>
      </c>
      <c r="I182" s="6" t="s">
        <v>6115</v>
      </c>
      <c r="J182" s="5"/>
      <c r="K182" s="5" t="s">
        <v>62092</v>
      </c>
      <c r="M182" s="35"/>
      <c r="N182" s="20"/>
    </row>
    <row r="183">
      <c r="C183" s="4">
        <v>6687.0</v>
      </c>
      <c r="D183" s="5" t="s">
        <v>22617</v>
      </c>
      <c r="E183" s="5" t="s">
        <v>22618</v>
      </c>
      <c r="F183" s="5" t="s">
        <v>22619</v>
      </c>
      <c r="G183" s="5" t="s">
        <v>22620</v>
      </c>
      <c r="H183" s="5" t="s">
        <v>22419</v>
      </c>
      <c r="I183" s="6" t="s">
        <v>22621</v>
      </c>
      <c r="J183" s="5"/>
      <c r="K183" s="5" t="s">
        <v>62093</v>
      </c>
      <c r="M183" s="35"/>
      <c r="N183" s="20"/>
    </row>
    <row r="184">
      <c r="C184" s="4">
        <v>6762.0</v>
      </c>
      <c r="D184" s="5" t="s">
        <v>22194</v>
      </c>
      <c r="E184" s="5" t="s">
        <v>22195</v>
      </c>
      <c r="F184" s="5" t="s">
        <v>22189</v>
      </c>
      <c r="G184" s="5" t="s">
        <v>22190</v>
      </c>
      <c r="H184" s="5" t="s">
        <v>22156</v>
      </c>
      <c r="I184" s="6" t="s">
        <v>22196</v>
      </c>
      <c r="J184" s="5"/>
      <c r="K184" s="5" t="s">
        <v>62094</v>
      </c>
      <c r="M184" s="20"/>
      <c r="N184" s="20"/>
    </row>
    <row r="185">
      <c r="C185" s="4">
        <v>8651.0</v>
      </c>
      <c r="D185" s="5" t="s">
        <v>13142</v>
      </c>
      <c r="E185" s="5" t="s">
        <v>13143</v>
      </c>
      <c r="F185" s="5" t="s">
        <v>13130</v>
      </c>
      <c r="G185" s="5" t="s">
        <v>13131</v>
      </c>
      <c r="H185" s="5" t="s">
        <v>12504</v>
      </c>
      <c r="I185" s="6" t="s">
        <v>13144</v>
      </c>
      <c r="J185" s="5"/>
      <c r="K185" s="5" t="s">
        <v>62095</v>
      </c>
      <c r="M185" s="20"/>
      <c r="N185" s="20"/>
    </row>
    <row r="186">
      <c r="C186" s="4">
        <v>10748.0</v>
      </c>
      <c r="D186" s="5" t="s">
        <v>1775</v>
      </c>
      <c r="E186" s="5" t="s">
        <v>1776</v>
      </c>
      <c r="F186" s="5" t="s">
        <v>1748</v>
      </c>
      <c r="G186" s="5" t="s">
        <v>1723</v>
      </c>
      <c r="H186" s="5" t="s">
        <v>1350</v>
      </c>
      <c r="I186" s="6" t="s">
        <v>1777</v>
      </c>
      <c r="J186" s="5"/>
      <c r="K186" s="5" t="s">
        <v>62096</v>
      </c>
      <c r="M186" s="35"/>
      <c r="N186" s="20"/>
    </row>
    <row r="187">
      <c r="C187" s="4">
        <v>7614.0</v>
      </c>
      <c r="D187" s="5" t="s">
        <v>18289</v>
      </c>
      <c r="E187" s="5" t="s">
        <v>18290</v>
      </c>
      <c r="F187" s="5" t="s">
        <v>18235</v>
      </c>
      <c r="G187" s="5" t="s">
        <v>18236</v>
      </c>
      <c r="H187" s="5" t="s">
        <v>15938</v>
      </c>
      <c r="I187" s="6" t="s">
        <v>18291</v>
      </c>
      <c r="J187" s="5"/>
      <c r="K187" s="5" t="s">
        <v>62097</v>
      </c>
      <c r="M187" s="20"/>
      <c r="N187" s="20"/>
    </row>
    <row r="188">
      <c r="C188" s="4">
        <v>8491.0</v>
      </c>
      <c r="D188" s="5" t="s">
        <v>14018</v>
      </c>
      <c r="E188" s="5" t="s">
        <v>14019</v>
      </c>
      <c r="F188" s="5" t="s">
        <v>13983</v>
      </c>
      <c r="G188" s="5" t="s">
        <v>13990</v>
      </c>
      <c r="H188" s="5" t="s">
        <v>13460</v>
      </c>
      <c r="I188" s="6" t="s">
        <v>14020</v>
      </c>
      <c r="J188" s="5"/>
      <c r="K188" s="5" t="s">
        <v>62098</v>
      </c>
      <c r="M188" s="35"/>
      <c r="N188" s="20"/>
    </row>
    <row r="189">
      <c r="C189" s="4">
        <v>8738.0</v>
      </c>
      <c r="D189" s="5" t="s">
        <v>12705</v>
      </c>
      <c r="E189" s="5" t="s">
        <v>12706</v>
      </c>
      <c r="F189" s="5" t="s">
        <v>12657</v>
      </c>
      <c r="G189" s="5" t="s">
        <v>12658</v>
      </c>
      <c r="H189" s="5" t="s">
        <v>12504</v>
      </c>
      <c r="I189" s="6" t="s">
        <v>12707</v>
      </c>
      <c r="J189" s="5"/>
      <c r="K189" s="5" t="s">
        <v>62099</v>
      </c>
      <c r="M189" s="35"/>
      <c r="N189" s="20"/>
    </row>
    <row r="190">
      <c r="C190" s="4">
        <v>8640.0</v>
      </c>
      <c r="D190" s="5" t="s">
        <v>13205</v>
      </c>
      <c r="E190" s="5" t="s">
        <v>13206</v>
      </c>
      <c r="F190" s="5" t="s">
        <v>13207</v>
      </c>
      <c r="G190" s="5" t="s">
        <v>13208</v>
      </c>
      <c r="H190" s="5" t="s">
        <v>12504</v>
      </c>
      <c r="I190" s="6" t="s">
        <v>13209</v>
      </c>
      <c r="J190" s="5"/>
      <c r="K190" s="5" t="s">
        <v>62100</v>
      </c>
      <c r="M190" s="20"/>
      <c r="N190" s="20"/>
    </row>
    <row r="191">
      <c r="C191" s="4">
        <v>8500.0</v>
      </c>
      <c r="D191" s="5" t="s">
        <v>13176</v>
      </c>
      <c r="E191" s="5" t="s">
        <v>13970</v>
      </c>
      <c r="F191" s="5" t="s">
        <v>13907</v>
      </c>
      <c r="G191" s="5" t="s">
        <v>13908</v>
      </c>
      <c r="H191" s="5" t="s">
        <v>13460</v>
      </c>
      <c r="I191" s="6" t="s">
        <v>13971</v>
      </c>
      <c r="J191" s="5"/>
      <c r="K191" s="5" t="s">
        <v>62101</v>
      </c>
      <c r="M191" s="35"/>
      <c r="N191" s="20"/>
    </row>
    <row r="192">
      <c r="C192" s="4">
        <v>8512.0</v>
      </c>
      <c r="D192" s="5" t="s">
        <v>13917</v>
      </c>
      <c r="E192" s="5" t="s">
        <v>13918</v>
      </c>
      <c r="F192" s="5" t="s">
        <v>13914</v>
      </c>
      <c r="G192" s="5" t="s">
        <v>13876</v>
      </c>
      <c r="H192" s="5" t="s">
        <v>13460</v>
      </c>
      <c r="I192" s="6" t="s">
        <v>13919</v>
      </c>
      <c r="J192" s="5"/>
      <c r="K192" s="5" t="s">
        <v>62102</v>
      </c>
      <c r="M192" s="35"/>
      <c r="N192" s="20"/>
    </row>
    <row r="193">
      <c r="C193" s="4">
        <v>7127.0</v>
      </c>
      <c r="D193" s="5" t="s">
        <v>20456</v>
      </c>
      <c r="E193" s="5" t="s">
        <v>20457</v>
      </c>
      <c r="F193" s="5" t="s">
        <v>17144</v>
      </c>
      <c r="G193" s="5" t="s">
        <v>17145</v>
      </c>
      <c r="H193" s="5" t="s">
        <v>15938</v>
      </c>
      <c r="I193" s="6" t="s">
        <v>20458</v>
      </c>
      <c r="J193" s="5"/>
      <c r="K193" s="5" t="s">
        <v>62103</v>
      </c>
      <c r="M193" s="35"/>
      <c r="N193" s="20"/>
    </row>
    <row r="194">
      <c r="C194" s="4">
        <v>11043.0</v>
      </c>
      <c r="D194" s="5" t="s">
        <v>28</v>
      </c>
      <c r="E194" s="5" t="s">
        <v>29</v>
      </c>
      <c r="F194" s="5" t="s">
        <v>30</v>
      </c>
      <c r="G194" s="5" t="s">
        <v>31</v>
      </c>
      <c r="H194" s="5" t="s">
        <v>14</v>
      </c>
      <c r="I194" s="6" t="s">
        <v>32</v>
      </c>
      <c r="J194" s="5"/>
      <c r="K194" s="5" t="s">
        <v>62104</v>
      </c>
      <c r="M194" s="35"/>
      <c r="N194" s="20"/>
    </row>
    <row r="195">
      <c r="C195" s="4">
        <v>8781.0</v>
      </c>
      <c r="D195" s="5" t="s">
        <v>12448</v>
      </c>
      <c r="E195" s="5" t="s">
        <v>12449</v>
      </c>
      <c r="F195" s="5" t="s">
        <v>12430</v>
      </c>
      <c r="G195" s="5" t="s">
        <v>11485</v>
      </c>
      <c r="H195" s="5" t="s">
        <v>11485</v>
      </c>
      <c r="I195" s="6" t="s">
        <v>12450</v>
      </c>
      <c r="J195" s="5"/>
      <c r="K195" s="5" t="s">
        <v>62105</v>
      </c>
      <c r="M195" s="20"/>
      <c r="N195" s="20"/>
    </row>
    <row r="196">
      <c r="C196" s="4">
        <v>6259.0</v>
      </c>
      <c r="D196" s="5" t="s">
        <v>24805</v>
      </c>
      <c r="E196" s="5" t="s">
        <v>24806</v>
      </c>
      <c r="F196" s="5" t="s">
        <v>24807</v>
      </c>
      <c r="G196" s="5" t="s">
        <v>24808</v>
      </c>
      <c r="H196" s="5" t="s">
        <v>22149</v>
      </c>
      <c r="I196" s="6" t="s">
        <v>24809</v>
      </c>
      <c r="J196" s="5"/>
      <c r="K196" s="5" t="s">
        <v>62106</v>
      </c>
      <c r="M196" s="35"/>
      <c r="N196" s="20"/>
    </row>
    <row r="197">
      <c r="C197" s="4">
        <v>8679.0</v>
      </c>
      <c r="D197" s="5" t="s">
        <v>12988</v>
      </c>
      <c r="E197" s="5" t="s">
        <v>12989</v>
      </c>
      <c r="F197" s="5" t="s">
        <v>12984</v>
      </c>
      <c r="G197" s="5" t="s">
        <v>12978</v>
      </c>
      <c r="H197" s="5" t="s">
        <v>12504</v>
      </c>
      <c r="I197" s="6" t="s">
        <v>12990</v>
      </c>
      <c r="J197" s="5"/>
      <c r="K197" s="5" t="s">
        <v>62107</v>
      </c>
      <c r="M197" s="35"/>
      <c r="N197" s="20"/>
    </row>
    <row r="198">
      <c r="C198" s="4">
        <v>9283.0</v>
      </c>
      <c r="D198" s="5" t="s">
        <v>9731</v>
      </c>
      <c r="E198" s="5" t="s">
        <v>9732</v>
      </c>
      <c r="F198" s="5" t="s">
        <v>9690</v>
      </c>
      <c r="G198" s="5" t="s">
        <v>9691</v>
      </c>
      <c r="H198" s="5" t="s">
        <v>9418</v>
      </c>
      <c r="I198" s="6" t="s">
        <v>9733</v>
      </c>
      <c r="J198" s="5"/>
      <c r="K198" s="5" t="s">
        <v>62108</v>
      </c>
      <c r="M198" s="35"/>
      <c r="N198" s="20"/>
    </row>
    <row r="199">
      <c r="C199" s="4">
        <v>11430.0</v>
      </c>
      <c r="D199" s="5" t="s">
        <v>60252</v>
      </c>
      <c r="E199" s="5" t="s">
        <v>60253</v>
      </c>
      <c r="F199" s="5" t="s">
        <v>60254</v>
      </c>
      <c r="G199" s="5" t="s">
        <v>60255</v>
      </c>
      <c r="H199" s="5" t="s">
        <v>47929</v>
      </c>
      <c r="I199" s="12" t="s">
        <v>23650</v>
      </c>
      <c r="J199" s="5"/>
      <c r="K199" s="5" t="s">
        <v>61928</v>
      </c>
      <c r="M199" s="20"/>
      <c r="N199" s="20"/>
    </row>
    <row r="200">
      <c r="C200" s="4">
        <v>10885.0</v>
      </c>
      <c r="D200" s="5" t="s">
        <v>1003</v>
      </c>
      <c r="E200" s="5" t="s">
        <v>1004</v>
      </c>
      <c r="F200" s="5" t="s">
        <v>1005</v>
      </c>
      <c r="G200" s="5" t="s">
        <v>629</v>
      </c>
      <c r="H200" s="5" t="s">
        <v>514</v>
      </c>
      <c r="I200" s="6" t="s">
        <v>1006</v>
      </c>
      <c r="J200" s="5"/>
      <c r="K200" s="5" t="s">
        <v>62109</v>
      </c>
      <c r="M200" s="35"/>
      <c r="N200" s="20"/>
    </row>
    <row r="201">
      <c r="C201" s="4">
        <v>10218.0</v>
      </c>
      <c r="D201" s="5" t="s">
        <v>4553</v>
      </c>
      <c r="E201" s="5" t="s">
        <v>4554</v>
      </c>
      <c r="F201" s="5" t="s">
        <v>4530</v>
      </c>
      <c r="G201" s="5" t="s">
        <v>4484</v>
      </c>
      <c r="H201" s="5" t="s">
        <v>3068</v>
      </c>
      <c r="I201" s="6" t="s">
        <v>4555</v>
      </c>
      <c r="J201" s="5"/>
      <c r="K201" s="5" t="s">
        <v>62110</v>
      </c>
      <c r="M201" s="20"/>
      <c r="N201" s="20"/>
    </row>
    <row r="202">
      <c r="C202" s="4">
        <v>9257.0</v>
      </c>
      <c r="D202" s="5" t="s">
        <v>9878</v>
      </c>
      <c r="E202" s="5" t="s">
        <v>9879</v>
      </c>
      <c r="F202" s="5" t="s">
        <v>9880</v>
      </c>
      <c r="G202" s="5" t="s">
        <v>9881</v>
      </c>
      <c r="H202" s="5" t="s">
        <v>9418</v>
      </c>
      <c r="I202" s="6" t="s">
        <v>9882</v>
      </c>
      <c r="J202" s="5"/>
      <c r="K202" s="5" t="s">
        <v>62111</v>
      </c>
      <c r="M202" s="20"/>
      <c r="N202" s="20"/>
    </row>
    <row r="203">
      <c r="C203" s="4">
        <v>9173.0</v>
      </c>
      <c r="D203" s="5" t="s">
        <v>10324</v>
      </c>
      <c r="E203" s="5" t="s">
        <v>10325</v>
      </c>
      <c r="F203" s="5" t="s">
        <v>9608</v>
      </c>
      <c r="G203" s="5" t="s">
        <v>9609</v>
      </c>
      <c r="H203" s="5" t="s">
        <v>9418</v>
      </c>
      <c r="I203" s="6" t="s">
        <v>10326</v>
      </c>
      <c r="J203" s="5"/>
      <c r="K203" s="5" t="s">
        <v>62112</v>
      </c>
      <c r="M203" s="35"/>
      <c r="N203" s="20"/>
    </row>
    <row r="204">
      <c r="C204" s="4">
        <v>9725.0</v>
      </c>
      <c r="D204" s="5" t="s">
        <v>7201</v>
      </c>
      <c r="E204" s="5" t="s">
        <v>7202</v>
      </c>
      <c r="F204" s="5" t="s">
        <v>7203</v>
      </c>
      <c r="G204" s="5" t="s">
        <v>7204</v>
      </c>
      <c r="H204" s="5" t="s">
        <v>7012</v>
      </c>
      <c r="I204" s="6" t="s">
        <v>7205</v>
      </c>
      <c r="J204" s="5"/>
      <c r="K204" s="5" t="s">
        <v>62113</v>
      </c>
      <c r="M204" s="20"/>
      <c r="N204" s="20"/>
    </row>
    <row r="205">
      <c r="C205" s="4">
        <v>6244.0</v>
      </c>
      <c r="D205" s="5" t="s">
        <v>24875</v>
      </c>
      <c r="E205" s="5" t="s">
        <v>24876</v>
      </c>
      <c r="F205" s="5" t="s">
        <v>23991</v>
      </c>
      <c r="G205" s="5" t="s">
        <v>23985</v>
      </c>
      <c r="H205" s="5" t="s">
        <v>22149</v>
      </c>
      <c r="I205" s="6" t="s">
        <v>24877</v>
      </c>
      <c r="J205" s="5"/>
      <c r="K205" s="5" t="s">
        <v>62114</v>
      </c>
      <c r="M205" s="35"/>
      <c r="N205" s="20"/>
    </row>
    <row r="206">
      <c r="C206" s="4">
        <v>8302.0</v>
      </c>
      <c r="D206" s="5" t="s">
        <v>14992</v>
      </c>
      <c r="E206" s="5" t="s">
        <v>14993</v>
      </c>
      <c r="F206" s="5" t="s">
        <v>13473</v>
      </c>
      <c r="G206" s="5" t="s">
        <v>13474</v>
      </c>
      <c r="H206" s="5" t="s">
        <v>13460</v>
      </c>
      <c r="I206" s="6" t="s">
        <v>14994</v>
      </c>
      <c r="J206" s="5"/>
      <c r="K206" s="5" t="s">
        <v>62115</v>
      </c>
      <c r="M206" s="20"/>
      <c r="N206" s="20"/>
    </row>
    <row r="207">
      <c r="C207" s="4">
        <v>6262.0</v>
      </c>
      <c r="D207" s="5" t="s">
        <v>24787</v>
      </c>
      <c r="E207" s="5" t="s">
        <v>24792</v>
      </c>
      <c r="F207" s="5" t="s">
        <v>24230</v>
      </c>
      <c r="G207" s="5" t="s">
        <v>24231</v>
      </c>
      <c r="H207" s="5" t="s">
        <v>22149</v>
      </c>
      <c r="I207" s="6" t="s">
        <v>24789</v>
      </c>
      <c r="J207" s="5"/>
      <c r="K207" s="5" t="s">
        <v>62116</v>
      </c>
      <c r="M207" s="35"/>
      <c r="N207" s="20"/>
    </row>
    <row r="208">
      <c r="C208" s="4">
        <v>6263.0</v>
      </c>
      <c r="D208" s="5" t="s">
        <v>24787</v>
      </c>
      <c r="E208" s="5" t="s">
        <v>24788</v>
      </c>
      <c r="F208" s="5" t="s">
        <v>24230</v>
      </c>
      <c r="G208" s="5" t="s">
        <v>24231</v>
      </c>
      <c r="H208" s="5" t="s">
        <v>22149</v>
      </c>
      <c r="I208" s="6" t="s">
        <v>24789</v>
      </c>
      <c r="J208" s="5"/>
      <c r="K208" s="5" t="s">
        <v>62116</v>
      </c>
      <c r="M208" s="35"/>
      <c r="N208" s="20"/>
    </row>
    <row r="209">
      <c r="C209" s="4">
        <v>9872.0</v>
      </c>
      <c r="D209" s="5" t="s">
        <v>6348</v>
      </c>
      <c r="E209" s="5" t="s">
        <v>6349</v>
      </c>
      <c r="F209" s="5" t="s">
        <v>6345</v>
      </c>
      <c r="G209" s="5" t="s">
        <v>5871</v>
      </c>
      <c r="H209" s="5" t="s">
        <v>5871</v>
      </c>
      <c r="I209" s="6" t="s">
        <v>6346</v>
      </c>
      <c r="J209" s="5"/>
      <c r="K209" s="5" t="s">
        <v>62117</v>
      </c>
      <c r="M209" s="35"/>
      <c r="N209" s="20"/>
    </row>
    <row r="210">
      <c r="C210" s="4">
        <v>6753.0</v>
      </c>
      <c r="D210" s="5" t="s">
        <v>22251</v>
      </c>
      <c r="E210" s="5" t="s">
        <v>22252</v>
      </c>
      <c r="F210" s="5" t="s">
        <v>22235</v>
      </c>
      <c r="G210" s="5" t="s">
        <v>22242</v>
      </c>
      <c r="H210" s="5" t="s">
        <v>22156</v>
      </c>
      <c r="I210" s="6" t="s">
        <v>22249</v>
      </c>
      <c r="J210" s="5"/>
      <c r="K210" s="5" t="s">
        <v>62118</v>
      </c>
      <c r="M210" s="35"/>
      <c r="N210" s="20"/>
    </row>
    <row r="211">
      <c r="C211" s="4">
        <v>9670.0</v>
      </c>
      <c r="D211" s="5" t="s">
        <v>7524</v>
      </c>
      <c r="E211" s="5" t="s">
        <v>7525</v>
      </c>
      <c r="F211" s="5" t="s">
        <v>7510</v>
      </c>
      <c r="G211" s="5" t="s">
        <v>7473</v>
      </c>
      <c r="H211" s="5" t="s">
        <v>7012</v>
      </c>
      <c r="I211" s="6" t="s">
        <v>7526</v>
      </c>
      <c r="J211" s="5"/>
      <c r="K211" s="5" t="s">
        <v>62119</v>
      </c>
      <c r="M211" s="20"/>
      <c r="N211" s="20"/>
    </row>
    <row r="212">
      <c r="C212" s="4">
        <v>9766.0</v>
      </c>
      <c r="D212" s="5" t="s">
        <v>6949</v>
      </c>
      <c r="E212" s="5" t="s">
        <v>6950</v>
      </c>
      <c r="F212" s="5" t="s">
        <v>6381</v>
      </c>
      <c r="G212" s="5" t="s">
        <v>6382</v>
      </c>
      <c r="H212" s="5" t="s">
        <v>6383</v>
      </c>
      <c r="I212" s="6" t="s">
        <v>6951</v>
      </c>
      <c r="J212" s="5"/>
      <c r="K212" s="5" t="s">
        <v>62120</v>
      </c>
      <c r="M212" s="35"/>
      <c r="N212" s="20"/>
    </row>
    <row r="213">
      <c r="C213" s="4">
        <v>10641.0</v>
      </c>
      <c r="D213" s="5" t="s">
        <v>2323</v>
      </c>
      <c r="E213" s="5" t="s">
        <v>2324</v>
      </c>
      <c r="F213" s="5" t="s">
        <v>2325</v>
      </c>
      <c r="G213" s="5" t="s">
        <v>2326</v>
      </c>
      <c r="H213" s="5" t="s">
        <v>1350</v>
      </c>
      <c r="I213" s="6" t="s">
        <v>2327</v>
      </c>
      <c r="J213" s="5"/>
      <c r="K213" s="5" t="s">
        <v>62121</v>
      </c>
      <c r="M213" s="20"/>
      <c r="N213" s="20"/>
    </row>
    <row r="214">
      <c r="C214" s="4">
        <v>9054.0</v>
      </c>
      <c r="D214" s="5" t="s">
        <v>10972</v>
      </c>
      <c r="E214" s="5" t="s">
        <v>10847</v>
      </c>
      <c r="F214" s="5" t="s">
        <v>10848</v>
      </c>
      <c r="G214" s="5" t="s">
        <v>10664</v>
      </c>
      <c r="H214" s="5" t="s">
        <v>10664</v>
      </c>
      <c r="I214" s="6" t="s">
        <v>10973</v>
      </c>
      <c r="J214" s="5"/>
      <c r="K214" s="5" t="s">
        <v>62122</v>
      </c>
      <c r="M214" s="35"/>
      <c r="N214" s="20"/>
    </row>
    <row r="215">
      <c r="C215" s="4">
        <v>9949.0</v>
      </c>
      <c r="D215" s="5" t="s">
        <v>5937</v>
      </c>
      <c r="E215" s="5" t="s">
        <v>5938</v>
      </c>
      <c r="F215" s="5" t="s">
        <v>5921</v>
      </c>
      <c r="G215" s="5" t="s">
        <v>5922</v>
      </c>
      <c r="H215" s="5" t="s">
        <v>5871</v>
      </c>
      <c r="I215" s="6" t="s">
        <v>5939</v>
      </c>
      <c r="J215" s="5"/>
      <c r="K215" s="5" t="s">
        <v>62123</v>
      </c>
      <c r="M215" s="35"/>
      <c r="N215" s="20"/>
    </row>
    <row r="216">
      <c r="C216" s="4">
        <v>9952.0</v>
      </c>
      <c r="D216" s="5" t="s">
        <v>5919</v>
      </c>
      <c r="E216" s="5" t="s">
        <v>5920</v>
      </c>
      <c r="F216" s="5" t="s">
        <v>5921</v>
      </c>
      <c r="G216" s="5" t="s">
        <v>5922</v>
      </c>
      <c r="H216" s="5" t="s">
        <v>5871</v>
      </c>
      <c r="I216" s="6" t="s">
        <v>5923</v>
      </c>
      <c r="J216" s="5"/>
      <c r="K216" s="5" t="s">
        <v>62123</v>
      </c>
      <c r="M216" s="35"/>
      <c r="N216" s="20"/>
    </row>
    <row r="217">
      <c r="C217" s="4">
        <v>9351.0</v>
      </c>
      <c r="D217" s="5" t="s">
        <v>9357</v>
      </c>
      <c r="E217" s="5" t="s">
        <v>9358</v>
      </c>
      <c r="F217" s="5" t="s">
        <v>9318</v>
      </c>
      <c r="G217" s="5" t="s">
        <v>8926</v>
      </c>
      <c r="H217" s="5" t="s">
        <v>8926</v>
      </c>
      <c r="I217" s="6" t="s">
        <v>9359</v>
      </c>
      <c r="J217" s="5"/>
      <c r="K217" s="5" t="s">
        <v>62124</v>
      </c>
      <c r="M217" s="35"/>
      <c r="N217" s="20"/>
    </row>
    <row r="218">
      <c r="C218" s="4">
        <v>9569.0</v>
      </c>
      <c r="D218" s="5" t="s">
        <v>8060</v>
      </c>
      <c r="E218" s="5" t="s">
        <v>8061</v>
      </c>
      <c r="F218" s="5" t="s">
        <v>8052</v>
      </c>
      <c r="G218" s="5" t="s">
        <v>8040</v>
      </c>
      <c r="H218" s="5" t="s">
        <v>7012</v>
      </c>
      <c r="I218" s="6" t="s">
        <v>8062</v>
      </c>
      <c r="J218" s="5"/>
      <c r="K218" s="5" t="s">
        <v>62125</v>
      </c>
      <c r="M218" s="35"/>
      <c r="N218" s="20"/>
    </row>
    <row r="219">
      <c r="C219" s="4">
        <v>10964.0</v>
      </c>
      <c r="D219" s="5" t="s">
        <v>530</v>
      </c>
      <c r="E219" s="5" t="s">
        <v>531</v>
      </c>
      <c r="F219" s="5" t="s">
        <v>513</v>
      </c>
      <c r="G219" s="5" t="s">
        <v>514</v>
      </c>
      <c r="H219" s="5" t="s">
        <v>514</v>
      </c>
      <c r="I219" s="6" t="s">
        <v>532</v>
      </c>
      <c r="J219" s="5"/>
      <c r="K219" s="5" t="s">
        <v>62126</v>
      </c>
      <c r="M219" s="35"/>
      <c r="N219" s="20"/>
    </row>
    <row r="220">
      <c r="C220" s="4">
        <v>8611.0</v>
      </c>
      <c r="D220" s="5" t="s">
        <v>13372</v>
      </c>
      <c r="E220" s="5" t="s">
        <v>13373</v>
      </c>
      <c r="F220" s="5" t="s">
        <v>13374</v>
      </c>
      <c r="G220" s="5" t="s">
        <v>12504</v>
      </c>
      <c r="H220" s="5" t="s">
        <v>12504</v>
      </c>
      <c r="I220" s="6" t="s">
        <v>13375</v>
      </c>
      <c r="J220" s="5"/>
      <c r="K220" s="5" t="s">
        <v>62127</v>
      </c>
      <c r="M220" s="20"/>
      <c r="N220" s="20"/>
    </row>
    <row r="221">
      <c r="C221" s="4">
        <v>10849.0</v>
      </c>
      <c r="D221" s="5" t="s">
        <v>1204</v>
      </c>
      <c r="E221" s="5" t="s">
        <v>1205</v>
      </c>
      <c r="F221" s="5" t="s">
        <v>1206</v>
      </c>
      <c r="G221" s="5" t="s">
        <v>514</v>
      </c>
      <c r="H221" s="5" t="s">
        <v>514</v>
      </c>
      <c r="I221" s="6" t="s">
        <v>1207</v>
      </c>
      <c r="J221" s="5"/>
      <c r="K221" s="5" t="s">
        <v>62128</v>
      </c>
      <c r="M221" s="20"/>
      <c r="N221" s="20"/>
    </row>
    <row r="222">
      <c r="C222" s="4">
        <v>8670.0</v>
      </c>
      <c r="D222" s="5" t="s">
        <v>13032</v>
      </c>
      <c r="E222" s="5" t="s">
        <v>13033</v>
      </c>
      <c r="F222" s="5" t="s">
        <v>13034</v>
      </c>
      <c r="G222" s="5" t="s">
        <v>13028</v>
      </c>
      <c r="H222" s="5" t="s">
        <v>12504</v>
      </c>
      <c r="I222" s="6" t="s">
        <v>13035</v>
      </c>
      <c r="J222" s="5"/>
      <c r="K222" s="5" t="s">
        <v>62129</v>
      </c>
      <c r="M222" s="35"/>
      <c r="N222" s="20"/>
    </row>
    <row r="223">
      <c r="C223" s="4">
        <v>10439.0</v>
      </c>
      <c r="D223" s="5" t="s">
        <v>3416</v>
      </c>
      <c r="E223" s="5" t="s">
        <v>3417</v>
      </c>
      <c r="F223" s="5" t="s">
        <v>3358</v>
      </c>
      <c r="G223" s="5" t="s">
        <v>3359</v>
      </c>
      <c r="H223" s="5" t="s">
        <v>3068</v>
      </c>
      <c r="I223" s="6" t="s">
        <v>3418</v>
      </c>
      <c r="J223" s="5"/>
      <c r="K223" s="5" t="s">
        <v>62130</v>
      </c>
      <c r="M223" s="20"/>
      <c r="N223" s="20"/>
    </row>
    <row r="224">
      <c r="C224" s="4">
        <v>9096.0</v>
      </c>
      <c r="D224" s="5" t="s">
        <v>10726</v>
      </c>
      <c r="E224" s="5" t="s">
        <v>10727</v>
      </c>
      <c r="F224" s="5" t="s">
        <v>10706</v>
      </c>
      <c r="G224" s="5" t="s">
        <v>10707</v>
      </c>
      <c r="H224" s="5" t="s">
        <v>10664</v>
      </c>
      <c r="I224" s="6" t="s">
        <v>10728</v>
      </c>
      <c r="J224" s="5"/>
      <c r="K224" s="5" t="s">
        <v>62131</v>
      </c>
      <c r="M224" s="20"/>
      <c r="N224" s="20"/>
    </row>
    <row r="225">
      <c r="C225" s="4">
        <v>10955.0</v>
      </c>
      <c r="D225" s="5" t="s">
        <v>586</v>
      </c>
      <c r="E225" s="5" t="s">
        <v>587</v>
      </c>
      <c r="F225" s="5" t="s">
        <v>513</v>
      </c>
      <c r="G225" s="5" t="s">
        <v>514</v>
      </c>
      <c r="H225" s="5" t="s">
        <v>514</v>
      </c>
      <c r="I225" s="6" t="s">
        <v>588</v>
      </c>
      <c r="J225" s="5"/>
      <c r="K225" s="5" t="s">
        <v>62132</v>
      </c>
      <c r="M225" s="35"/>
      <c r="N225" s="20"/>
    </row>
    <row r="226">
      <c r="C226" s="4">
        <v>10874.0</v>
      </c>
      <c r="D226" s="5" t="s">
        <v>1066</v>
      </c>
      <c r="E226" s="5" t="s">
        <v>1067</v>
      </c>
      <c r="F226" s="5" t="s">
        <v>1011</v>
      </c>
      <c r="G226" s="5" t="s">
        <v>629</v>
      </c>
      <c r="H226" s="5" t="s">
        <v>514</v>
      </c>
      <c r="I226" s="6" t="s">
        <v>1068</v>
      </c>
      <c r="J226" s="5"/>
      <c r="K226" s="5" t="s">
        <v>62133</v>
      </c>
      <c r="M226" s="20"/>
      <c r="N226" s="20"/>
    </row>
    <row r="227">
      <c r="C227" s="4">
        <v>10717.0</v>
      </c>
      <c r="D227" s="5" t="s">
        <v>1930</v>
      </c>
      <c r="E227" s="5" t="s">
        <v>1931</v>
      </c>
      <c r="F227" s="5" t="s">
        <v>1898</v>
      </c>
      <c r="G227" s="5" t="s">
        <v>1525</v>
      </c>
      <c r="H227" s="5" t="s">
        <v>1350</v>
      </c>
      <c r="I227" s="6" t="s">
        <v>1932</v>
      </c>
      <c r="J227" s="5"/>
      <c r="K227" s="5" t="s">
        <v>62134</v>
      </c>
      <c r="M227" s="20"/>
      <c r="N227" s="20"/>
    </row>
    <row r="228">
      <c r="C228" s="4">
        <v>5641.0</v>
      </c>
      <c r="D228" s="5" t="s">
        <v>28020</v>
      </c>
      <c r="E228" s="5" t="s">
        <v>28021</v>
      </c>
      <c r="F228" s="5" t="s">
        <v>27999</v>
      </c>
      <c r="G228" s="5" t="s">
        <v>28000</v>
      </c>
      <c r="H228" s="5" t="s">
        <v>16307</v>
      </c>
      <c r="I228" s="6" t="s">
        <v>28022</v>
      </c>
      <c r="J228" s="5"/>
      <c r="K228" s="5" t="s">
        <v>62135</v>
      </c>
      <c r="M228" s="20"/>
      <c r="N228" s="20"/>
    </row>
    <row r="229">
      <c r="C229" s="4">
        <v>10210.0</v>
      </c>
      <c r="D229" s="5" t="s">
        <v>4595</v>
      </c>
      <c r="E229" s="5" t="s">
        <v>4596</v>
      </c>
      <c r="F229" s="5" t="s">
        <v>4597</v>
      </c>
      <c r="G229" s="5" t="s">
        <v>4598</v>
      </c>
      <c r="H229" s="5" t="s">
        <v>3068</v>
      </c>
      <c r="I229" s="6" t="s">
        <v>4599</v>
      </c>
      <c r="J229" s="5"/>
      <c r="K229" s="5" t="s">
        <v>62136</v>
      </c>
      <c r="M229" s="20"/>
      <c r="N229" s="20"/>
    </row>
    <row r="230">
      <c r="C230" s="4">
        <v>8042.0</v>
      </c>
      <c r="D230" s="5" t="s">
        <v>16266</v>
      </c>
      <c r="E230" s="5" t="s">
        <v>16267</v>
      </c>
      <c r="F230" s="5" t="s">
        <v>16017</v>
      </c>
      <c r="G230" s="5" t="s">
        <v>16018</v>
      </c>
      <c r="H230" s="5" t="s">
        <v>15938</v>
      </c>
      <c r="I230" s="6" t="s">
        <v>16268</v>
      </c>
      <c r="J230" s="5"/>
      <c r="K230" s="5" t="s">
        <v>62137</v>
      </c>
      <c r="M230" s="35"/>
      <c r="N230" s="20"/>
    </row>
    <row r="231">
      <c r="C231" s="4">
        <v>8389.0</v>
      </c>
      <c r="D231" s="5" t="s">
        <v>14557</v>
      </c>
      <c r="E231" s="5" t="s">
        <v>14558</v>
      </c>
      <c r="F231" s="5" t="s">
        <v>14046</v>
      </c>
      <c r="G231" s="5" t="s">
        <v>14047</v>
      </c>
      <c r="H231" s="5" t="s">
        <v>13460</v>
      </c>
      <c r="I231" s="6" t="s">
        <v>14559</v>
      </c>
      <c r="J231" s="5"/>
      <c r="K231" s="5" t="s">
        <v>62138</v>
      </c>
      <c r="M231" s="35"/>
      <c r="N231" s="20"/>
    </row>
    <row r="232">
      <c r="C232" s="4">
        <v>8564.0</v>
      </c>
      <c r="D232" s="5" t="s">
        <v>13654</v>
      </c>
      <c r="E232" s="5" t="s">
        <v>13655</v>
      </c>
      <c r="F232" s="5" t="s">
        <v>13649</v>
      </c>
      <c r="G232" s="5" t="s">
        <v>13650</v>
      </c>
      <c r="H232" s="5" t="s">
        <v>13460</v>
      </c>
      <c r="I232" s="6" t="s">
        <v>13656</v>
      </c>
      <c r="J232" s="5"/>
      <c r="K232" s="5" t="s">
        <v>62139</v>
      </c>
      <c r="M232" s="35"/>
      <c r="N232" s="20"/>
    </row>
    <row r="233">
      <c r="C233" s="4">
        <v>6435.0</v>
      </c>
      <c r="D233" s="5" t="s">
        <v>23956</v>
      </c>
      <c r="E233" s="5" t="s">
        <v>23957</v>
      </c>
      <c r="F233" s="5" t="s">
        <v>23958</v>
      </c>
      <c r="G233" s="5" t="s">
        <v>23959</v>
      </c>
      <c r="H233" s="5" t="s">
        <v>22149</v>
      </c>
      <c r="I233" s="6" t="s">
        <v>23960</v>
      </c>
      <c r="J233" s="5"/>
      <c r="K233" s="5" t="s">
        <v>62140</v>
      </c>
      <c r="M233" s="20"/>
      <c r="N233" s="20"/>
    </row>
    <row r="234">
      <c r="C234" s="4">
        <v>10273.0</v>
      </c>
      <c r="D234" s="5" t="s">
        <v>4253</v>
      </c>
      <c r="E234" s="5" t="s">
        <v>4254</v>
      </c>
      <c r="F234" s="5" t="s">
        <v>4255</v>
      </c>
      <c r="G234" s="5" t="s">
        <v>4256</v>
      </c>
      <c r="H234" s="5" t="s">
        <v>3068</v>
      </c>
      <c r="I234" s="6" t="s">
        <v>4257</v>
      </c>
      <c r="J234" s="5"/>
      <c r="K234" s="5" t="s">
        <v>62141</v>
      </c>
      <c r="M234" s="35"/>
      <c r="N234" s="20"/>
    </row>
    <row r="235">
      <c r="C235" s="4">
        <v>10648.0</v>
      </c>
      <c r="D235" s="5" t="s">
        <v>2287</v>
      </c>
      <c r="E235" s="5" t="s">
        <v>2288</v>
      </c>
      <c r="F235" s="5" t="s">
        <v>2263</v>
      </c>
      <c r="G235" s="5" t="s">
        <v>2248</v>
      </c>
      <c r="H235" s="5" t="s">
        <v>1350</v>
      </c>
      <c r="I235" s="6" t="s">
        <v>2289</v>
      </c>
      <c r="J235" s="5"/>
      <c r="K235" s="5" t="s">
        <v>62142</v>
      </c>
      <c r="M235" s="20"/>
      <c r="N235" s="20"/>
    </row>
    <row r="236">
      <c r="C236" s="4">
        <v>6187.0</v>
      </c>
      <c r="D236" s="5" t="s">
        <v>25161</v>
      </c>
      <c r="E236" s="5" t="s">
        <v>25162</v>
      </c>
      <c r="F236" s="5" t="s">
        <v>23851</v>
      </c>
      <c r="G236" s="5" t="s">
        <v>23852</v>
      </c>
      <c r="H236" s="5" t="s">
        <v>22149</v>
      </c>
      <c r="I236" s="6" t="s">
        <v>25163</v>
      </c>
      <c r="J236" s="5"/>
      <c r="K236" s="5" t="s">
        <v>62143</v>
      </c>
      <c r="M236" s="35"/>
      <c r="N236" s="20"/>
    </row>
    <row r="237">
      <c r="C237" s="4">
        <v>9543.0</v>
      </c>
      <c r="D237" s="5" t="s">
        <v>8186</v>
      </c>
      <c r="E237" s="5" t="s">
        <v>8187</v>
      </c>
      <c r="F237" s="5" t="s">
        <v>7011</v>
      </c>
      <c r="G237" s="5" t="s">
        <v>7012</v>
      </c>
      <c r="H237" s="5" t="s">
        <v>7012</v>
      </c>
      <c r="I237" s="6" t="s">
        <v>8188</v>
      </c>
      <c r="J237" s="5"/>
      <c r="K237" s="5" t="s">
        <v>62144</v>
      </c>
      <c r="M237" s="35"/>
      <c r="N237" s="20"/>
    </row>
    <row r="238">
      <c r="C238" s="4">
        <v>10102.0</v>
      </c>
      <c r="D238" s="5" t="s">
        <v>5148</v>
      </c>
      <c r="E238" s="5" t="s">
        <v>5149</v>
      </c>
      <c r="F238" s="5" t="s">
        <v>5090</v>
      </c>
      <c r="G238" s="5" t="s">
        <v>3250</v>
      </c>
      <c r="H238" s="5" t="s">
        <v>3068</v>
      </c>
      <c r="I238" s="6" t="s">
        <v>5150</v>
      </c>
      <c r="J238" s="5"/>
      <c r="K238" s="5" t="s">
        <v>62145</v>
      </c>
      <c r="M238" s="35"/>
      <c r="N238" s="20"/>
    </row>
    <row r="239">
      <c r="C239" s="4">
        <v>6731.0</v>
      </c>
      <c r="D239" s="5" t="s">
        <v>22360</v>
      </c>
      <c r="E239" s="5" t="s">
        <v>22361</v>
      </c>
      <c r="F239" s="5" t="s">
        <v>22362</v>
      </c>
      <c r="G239" s="5" t="s">
        <v>22363</v>
      </c>
      <c r="H239" s="5" t="s">
        <v>22156</v>
      </c>
      <c r="I239" s="6" t="s">
        <v>22364</v>
      </c>
      <c r="J239" s="5"/>
      <c r="K239" s="5" t="s">
        <v>62146</v>
      </c>
      <c r="M239" s="35"/>
      <c r="N239" s="20"/>
    </row>
    <row r="240">
      <c r="C240" s="4">
        <v>8002.0</v>
      </c>
      <c r="D240" s="5" t="s">
        <v>16473</v>
      </c>
      <c r="E240" s="5" t="s">
        <v>16474</v>
      </c>
      <c r="F240" s="5" t="s">
        <v>16001</v>
      </c>
      <c r="G240" s="5" t="s">
        <v>15957</v>
      </c>
      <c r="H240" s="5" t="s">
        <v>15938</v>
      </c>
      <c r="I240" s="6" t="s">
        <v>16475</v>
      </c>
      <c r="J240" s="5"/>
      <c r="K240" s="5" t="s">
        <v>62147</v>
      </c>
      <c r="M240" s="35"/>
      <c r="N240" s="20"/>
    </row>
    <row r="241">
      <c r="C241" s="4">
        <v>10916.0</v>
      </c>
      <c r="D241" s="5" t="s">
        <v>811</v>
      </c>
      <c r="E241" s="5" t="s">
        <v>812</v>
      </c>
      <c r="F241" s="5" t="s">
        <v>813</v>
      </c>
      <c r="G241" s="5" t="s">
        <v>814</v>
      </c>
      <c r="H241" s="5" t="s">
        <v>514</v>
      </c>
      <c r="I241" s="6" t="s">
        <v>815</v>
      </c>
      <c r="J241" s="5"/>
      <c r="K241" s="5" t="s">
        <v>62148</v>
      </c>
      <c r="M241" s="20"/>
      <c r="N241" s="20"/>
    </row>
    <row r="242">
      <c r="C242" s="4">
        <v>9970.0</v>
      </c>
      <c r="D242" s="5" t="s">
        <v>5818</v>
      </c>
      <c r="E242" s="5" t="s">
        <v>5819</v>
      </c>
      <c r="F242" s="5" t="s">
        <v>4633</v>
      </c>
      <c r="G242" s="5" t="s">
        <v>4627</v>
      </c>
      <c r="H242" s="5" t="s">
        <v>3068</v>
      </c>
      <c r="I242" s="6" t="s">
        <v>5820</v>
      </c>
      <c r="J242" s="5"/>
      <c r="K242" s="5" t="s">
        <v>62149</v>
      </c>
      <c r="M242" s="20"/>
      <c r="N242" s="20"/>
    </row>
    <row r="243">
      <c r="C243" s="4">
        <v>7091.0</v>
      </c>
      <c r="D243" s="5" t="s">
        <v>20628</v>
      </c>
      <c r="E243" s="5" t="s">
        <v>15608</v>
      </c>
      <c r="F243" s="5" t="s">
        <v>20530</v>
      </c>
      <c r="G243" s="5" t="s">
        <v>15971</v>
      </c>
      <c r="H243" s="5" t="s">
        <v>15938</v>
      </c>
      <c r="I243" s="6" t="s">
        <v>20629</v>
      </c>
      <c r="J243" s="5"/>
      <c r="K243" s="5" t="s">
        <v>62150</v>
      </c>
      <c r="M243" s="20"/>
      <c r="N243" s="20"/>
    </row>
    <row r="244">
      <c r="C244" s="4">
        <v>10659.0</v>
      </c>
      <c r="D244" s="5" t="s">
        <v>2226</v>
      </c>
      <c r="E244" s="5" t="s">
        <v>2227</v>
      </c>
      <c r="F244" s="5" t="s">
        <v>2217</v>
      </c>
      <c r="G244" s="5" t="s">
        <v>2218</v>
      </c>
      <c r="H244" s="5" t="s">
        <v>1350</v>
      </c>
      <c r="I244" s="6" t="s">
        <v>2228</v>
      </c>
      <c r="J244" s="5"/>
      <c r="K244" s="5" t="s">
        <v>62151</v>
      </c>
      <c r="M244" s="35"/>
      <c r="N244" s="20"/>
    </row>
    <row r="245">
      <c r="C245" s="4">
        <v>10603.0</v>
      </c>
      <c r="D245" s="5" t="s">
        <v>2532</v>
      </c>
      <c r="E245" s="5" t="s">
        <v>2533</v>
      </c>
      <c r="F245" s="5" t="s">
        <v>2445</v>
      </c>
      <c r="G245" s="5" t="s">
        <v>2446</v>
      </c>
      <c r="H245" s="5" t="s">
        <v>1350</v>
      </c>
      <c r="I245" s="6" t="s">
        <v>2534</v>
      </c>
      <c r="J245" s="5"/>
      <c r="K245" s="5" t="s">
        <v>62152</v>
      </c>
      <c r="M245" s="35"/>
      <c r="N245" s="20"/>
    </row>
    <row r="246">
      <c r="C246" s="4">
        <v>11045.0</v>
      </c>
      <c r="D246" s="5" t="s">
        <v>11</v>
      </c>
      <c r="E246" s="5" t="s">
        <v>12</v>
      </c>
      <c r="F246" s="5" t="s">
        <v>13</v>
      </c>
      <c r="G246" s="5" t="s">
        <v>14</v>
      </c>
      <c r="H246" s="5" t="s">
        <v>14</v>
      </c>
      <c r="I246" s="6" t="s">
        <v>15</v>
      </c>
      <c r="J246" s="5"/>
      <c r="K246" s="5" t="s">
        <v>62153</v>
      </c>
      <c r="M246" s="35"/>
      <c r="N246" s="20"/>
    </row>
    <row r="247">
      <c r="C247" s="4">
        <v>6428.0</v>
      </c>
      <c r="D247" s="5" t="s">
        <v>24000</v>
      </c>
      <c r="E247" s="5" t="s">
        <v>24001</v>
      </c>
      <c r="F247" s="5" t="s">
        <v>23991</v>
      </c>
      <c r="G247" s="5" t="s">
        <v>23985</v>
      </c>
      <c r="H247" s="5" t="s">
        <v>22149</v>
      </c>
      <c r="I247" s="6" t="s">
        <v>24002</v>
      </c>
      <c r="J247" s="5"/>
      <c r="K247" s="5" t="s">
        <v>62154</v>
      </c>
      <c r="M247" s="35"/>
      <c r="N247" s="20"/>
    </row>
    <row r="248">
      <c r="C248" s="4">
        <v>6432.0</v>
      </c>
      <c r="D248" s="5" t="s">
        <v>23975</v>
      </c>
      <c r="E248" s="5" t="s">
        <v>23976</v>
      </c>
      <c r="F248" s="5" t="s">
        <v>23977</v>
      </c>
      <c r="G248" s="5" t="s">
        <v>23978</v>
      </c>
      <c r="H248" s="5" t="s">
        <v>22149</v>
      </c>
      <c r="I248" s="6" t="s">
        <v>23979</v>
      </c>
      <c r="J248" s="5"/>
      <c r="K248" s="5" t="s">
        <v>62155</v>
      </c>
      <c r="M248" s="20"/>
      <c r="N248" s="20"/>
    </row>
    <row r="249">
      <c r="C249" s="4">
        <v>8629.0</v>
      </c>
      <c r="D249" s="5" t="s">
        <v>13275</v>
      </c>
      <c r="E249" s="5" t="s">
        <v>13276</v>
      </c>
      <c r="F249" s="5" t="s">
        <v>13270</v>
      </c>
      <c r="G249" s="5" t="s">
        <v>13271</v>
      </c>
      <c r="H249" s="5" t="s">
        <v>12504</v>
      </c>
      <c r="I249" s="6" t="s">
        <v>13277</v>
      </c>
      <c r="J249" s="5"/>
      <c r="K249" s="5" t="s">
        <v>62156</v>
      </c>
      <c r="M249" s="35"/>
      <c r="N249" s="20"/>
    </row>
    <row r="250">
      <c r="C250" s="4">
        <v>6578.0</v>
      </c>
      <c r="D250" s="5" t="s">
        <v>23167</v>
      </c>
      <c r="E250" s="5" t="s">
        <v>23168</v>
      </c>
      <c r="F250" s="5" t="s">
        <v>23169</v>
      </c>
      <c r="G250" s="5" t="s">
        <v>22419</v>
      </c>
      <c r="H250" s="5" t="s">
        <v>22419</v>
      </c>
      <c r="I250" s="6" t="s">
        <v>23170</v>
      </c>
      <c r="J250" s="5"/>
      <c r="K250" s="5" t="s">
        <v>62157</v>
      </c>
      <c r="M250" s="35"/>
      <c r="N250" s="20"/>
    </row>
    <row r="251">
      <c r="C251" s="4">
        <v>8208.0</v>
      </c>
      <c r="D251" s="5" t="s">
        <v>15419</v>
      </c>
      <c r="E251" s="5" t="s">
        <v>15420</v>
      </c>
      <c r="F251" s="5" t="s">
        <v>14292</v>
      </c>
      <c r="G251" s="5" t="s">
        <v>14293</v>
      </c>
      <c r="H251" s="5" t="s">
        <v>13460</v>
      </c>
      <c r="I251" s="6" t="s">
        <v>15421</v>
      </c>
      <c r="J251" s="5"/>
      <c r="K251" s="5" t="s">
        <v>62158</v>
      </c>
      <c r="M251" s="20"/>
      <c r="N251" s="20"/>
    </row>
    <row r="252">
      <c r="C252" s="4">
        <v>6309.0</v>
      </c>
      <c r="D252" s="5" t="s">
        <v>24583</v>
      </c>
      <c r="E252" s="5" t="s">
        <v>24584</v>
      </c>
      <c r="F252" s="5" t="s">
        <v>23572</v>
      </c>
      <c r="G252" s="5" t="s">
        <v>23573</v>
      </c>
      <c r="H252" s="5" t="s">
        <v>22149</v>
      </c>
      <c r="I252" s="6" t="s">
        <v>24585</v>
      </c>
      <c r="J252" s="5"/>
      <c r="K252" s="5" t="s">
        <v>62159</v>
      </c>
      <c r="M252" s="35"/>
      <c r="N252" s="20"/>
    </row>
    <row r="253">
      <c r="C253" s="4">
        <v>9882.0</v>
      </c>
      <c r="D253" s="5" t="s">
        <v>6292</v>
      </c>
      <c r="E253" s="5" t="s">
        <v>6293</v>
      </c>
      <c r="F253" s="5" t="s">
        <v>6236</v>
      </c>
      <c r="G253" s="5" t="s">
        <v>5871</v>
      </c>
      <c r="H253" s="5" t="s">
        <v>5871</v>
      </c>
      <c r="I253" s="6" t="s">
        <v>6294</v>
      </c>
      <c r="J253" s="5"/>
      <c r="K253" s="5" t="s">
        <v>62160</v>
      </c>
      <c r="M253" s="35"/>
      <c r="N253" s="20"/>
    </row>
    <row r="254">
      <c r="C254" s="4">
        <v>6016.0</v>
      </c>
      <c r="D254" s="5" t="s">
        <v>26002</v>
      </c>
      <c r="E254" s="5" t="s">
        <v>26003</v>
      </c>
      <c r="F254" s="5" t="s">
        <v>25880</v>
      </c>
      <c r="G254" s="5" t="s">
        <v>25881</v>
      </c>
      <c r="H254" s="5" t="s">
        <v>25438</v>
      </c>
      <c r="I254" s="6" t="s">
        <v>26004</v>
      </c>
      <c r="J254" s="5"/>
      <c r="K254" s="5" t="s">
        <v>62161</v>
      </c>
      <c r="M254" s="35"/>
      <c r="N254" s="20"/>
    </row>
    <row r="255">
      <c r="C255" s="4">
        <v>9685.0</v>
      </c>
      <c r="D255" s="5" t="s">
        <v>7433</v>
      </c>
      <c r="E255" s="5" t="s">
        <v>7434</v>
      </c>
      <c r="F255" s="5" t="s">
        <v>7424</v>
      </c>
      <c r="G255" s="5" t="s">
        <v>7297</v>
      </c>
      <c r="H255" s="5" t="s">
        <v>7012</v>
      </c>
      <c r="I255" s="6" t="s">
        <v>7435</v>
      </c>
      <c r="J255" s="5"/>
      <c r="K255" s="5" t="s">
        <v>62162</v>
      </c>
      <c r="M255" s="35"/>
      <c r="N255" s="20"/>
    </row>
    <row r="256">
      <c r="C256" s="4">
        <v>10888.0</v>
      </c>
      <c r="D256" s="5" t="s">
        <v>987</v>
      </c>
      <c r="E256" s="5" t="s">
        <v>988</v>
      </c>
      <c r="F256" s="5" t="s">
        <v>978</v>
      </c>
      <c r="G256" s="5" t="s">
        <v>979</v>
      </c>
      <c r="H256" s="5" t="s">
        <v>514</v>
      </c>
      <c r="I256" s="6" t="s">
        <v>989</v>
      </c>
      <c r="J256" s="5"/>
      <c r="K256" s="5" t="s">
        <v>62163</v>
      </c>
      <c r="M256" s="20"/>
      <c r="N256" s="20"/>
    </row>
    <row r="257">
      <c r="C257" s="4">
        <v>9342.0</v>
      </c>
      <c r="D257" s="5" t="s">
        <v>9393</v>
      </c>
      <c r="E257" s="5" t="s">
        <v>9394</v>
      </c>
      <c r="F257" s="5" t="s">
        <v>8983</v>
      </c>
      <c r="G257" s="5" t="s">
        <v>8984</v>
      </c>
      <c r="H257" s="5" t="s">
        <v>8926</v>
      </c>
      <c r="I257" s="6" t="s">
        <v>9395</v>
      </c>
      <c r="J257" s="5"/>
      <c r="K257" s="5" t="s">
        <v>62164</v>
      </c>
      <c r="M257" s="20"/>
      <c r="N257" s="20"/>
    </row>
    <row r="258">
      <c r="C258" s="4">
        <v>6134.0</v>
      </c>
      <c r="D258" s="5" t="s">
        <v>25413</v>
      </c>
      <c r="E258" s="5" t="s">
        <v>25414</v>
      </c>
      <c r="F258" s="5" t="s">
        <v>22147</v>
      </c>
      <c r="G258" s="5" t="s">
        <v>22148</v>
      </c>
      <c r="H258" s="5" t="s">
        <v>22149</v>
      </c>
      <c r="I258" s="6" t="s">
        <v>25415</v>
      </c>
      <c r="J258" s="5"/>
      <c r="K258" s="5" t="s">
        <v>62165</v>
      </c>
      <c r="M258" s="20"/>
      <c r="N258" s="20"/>
    </row>
    <row r="259">
      <c r="C259" s="4">
        <v>10340.0</v>
      </c>
      <c r="D259" s="5" t="s">
        <v>672</v>
      </c>
      <c r="E259" s="5" t="s">
        <v>3903</v>
      </c>
      <c r="F259" s="5" t="s">
        <v>3904</v>
      </c>
      <c r="G259" s="5" t="s">
        <v>3093</v>
      </c>
      <c r="H259" s="5" t="s">
        <v>3068</v>
      </c>
      <c r="I259" s="6" t="s">
        <v>3905</v>
      </c>
      <c r="J259" s="5"/>
      <c r="K259" s="5" t="s">
        <v>62166</v>
      </c>
      <c r="M259" s="35"/>
      <c r="N259" s="20"/>
    </row>
    <row r="260">
      <c r="C260" s="4">
        <v>10136.0</v>
      </c>
      <c r="D260" s="5" t="s">
        <v>4982</v>
      </c>
      <c r="E260" s="5" t="s">
        <v>4983</v>
      </c>
      <c r="F260" s="5" t="s">
        <v>4969</v>
      </c>
      <c r="G260" s="5" t="s">
        <v>4963</v>
      </c>
      <c r="H260" s="5" t="s">
        <v>3068</v>
      </c>
      <c r="I260" s="6" t="s">
        <v>4984</v>
      </c>
      <c r="J260" s="5"/>
      <c r="K260" s="5" t="s">
        <v>62167</v>
      </c>
      <c r="M260" s="20"/>
      <c r="N260" s="20"/>
    </row>
    <row r="261">
      <c r="C261" s="4">
        <v>10379.0</v>
      </c>
      <c r="D261" s="5" t="s">
        <v>3722</v>
      </c>
      <c r="E261" s="5" t="s">
        <v>3723</v>
      </c>
      <c r="F261" s="5" t="s">
        <v>3149</v>
      </c>
      <c r="G261" s="5" t="s">
        <v>3150</v>
      </c>
      <c r="H261" s="5" t="s">
        <v>3068</v>
      </c>
      <c r="I261" s="6" t="s">
        <v>3724</v>
      </c>
      <c r="J261" s="5"/>
      <c r="K261" s="5" t="s">
        <v>62167</v>
      </c>
      <c r="M261" s="35"/>
      <c r="N261" s="20"/>
    </row>
    <row r="262">
      <c r="C262" s="4">
        <v>8776.0</v>
      </c>
      <c r="D262" s="5" t="s">
        <v>12507</v>
      </c>
      <c r="E262" s="5" t="s">
        <v>12508</v>
      </c>
      <c r="F262" s="5" t="s">
        <v>12509</v>
      </c>
      <c r="G262" s="5" t="s">
        <v>12510</v>
      </c>
      <c r="H262" s="5" t="s">
        <v>12504</v>
      </c>
      <c r="I262" s="6" t="s">
        <v>12511</v>
      </c>
      <c r="J262" s="5"/>
      <c r="K262" s="5" t="s">
        <v>62168</v>
      </c>
      <c r="M262" s="35"/>
      <c r="N262" s="20"/>
    </row>
    <row r="263">
      <c r="C263" s="4">
        <v>6149.0</v>
      </c>
      <c r="D263" s="5" t="s">
        <v>25347</v>
      </c>
      <c r="E263" s="5" t="s">
        <v>25348</v>
      </c>
      <c r="F263" s="5" t="s">
        <v>25050</v>
      </c>
      <c r="G263" s="5" t="s">
        <v>23872</v>
      </c>
      <c r="H263" s="5" t="s">
        <v>22149</v>
      </c>
      <c r="I263" s="6" t="s">
        <v>25349</v>
      </c>
      <c r="J263" s="5"/>
      <c r="K263" s="5" t="s">
        <v>62169</v>
      </c>
      <c r="M263" s="35"/>
      <c r="N263" s="20"/>
    </row>
    <row r="264">
      <c r="C264" s="4">
        <v>9514.0</v>
      </c>
      <c r="D264" s="5" t="s">
        <v>8387</v>
      </c>
      <c r="E264" s="5" t="s">
        <v>8388</v>
      </c>
      <c r="F264" s="5" t="s">
        <v>8353</v>
      </c>
      <c r="G264" s="5" t="s">
        <v>8336</v>
      </c>
      <c r="H264" s="5" t="s">
        <v>8245</v>
      </c>
      <c r="I264" s="6" t="s">
        <v>8389</v>
      </c>
      <c r="J264" s="5"/>
      <c r="K264" s="5" t="s">
        <v>62170</v>
      </c>
      <c r="M264" s="35"/>
      <c r="N264" s="20"/>
    </row>
    <row r="265">
      <c r="C265" s="4">
        <v>10092.0</v>
      </c>
      <c r="D265" s="5" t="s">
        <v>5195</v>
      </c>
      <c r="E265" s="5" t="s">
        <v>5196</v>
      </c>
      <c r="F265" s="5" t="s">
        <v>3249</v>
      </c>
      <c r="G265" s="5" t="s">
        <v>3250</v>
      </c>
      <c r="H265" s="5" t="s">
        <v>3068</v>
      </c>
      <c r="I265" s="6" t="s">
        <v>5197</v>
      </c>
      <c r="J265" s="5"/>
      <c r="K265" s="5" t="s">
        <v>62171</v>
      </c>
      <c r="M265" s="20"/>
      <c r="N265" s="20"/>
    </row>
    <row r="266">
      <c r="C266" s="4">
        <v>10156.0</v>
      </c>
      <c r="D266" s="5" t="s">
        <v>4876</v>
      </c>
      <c r="E266" s="5" t="s">
        <v>4877</v>
      </c>
      <c r="F266" s="5" t="s">
        <v>4878</v>
      </c>
      <c r="G266" s="5" t="s">
        <v>4879</v>
      </c>
      <c r="H266" s="5" t="s">
        <v>3068</v>
      </c>
      <c r="I266" s="6" t="s">
        <v>4880</v>
      </c>
      <c r="J266" s="5"/>
      <c r="K266" s="5" t="s">
        <v>62172</v>
      </c>
      <c r="M266" s="20"/>
      <c r="N266" s="20"/>
    </row>
    <row r="267">
      <c r="C267" s="4">
        <v>8856.0</v>
      </c>
      <c r="D267" s="5" t="s">
        <v>12035</v>
      </c>
      <c r="E267" s="5" t="s">
        <v>12036</v>
      </c>
      <c r="F267" s="5" t="s">
        <v>12031</v>
      </c>
      <c r="G267" s="5" t="s">
        <v>11484</v>
      </c>
      <c r="H267" s="5" t="s">
        <v>11485</v>
      </c>
      <c r="I267" s="6" t="s">
        <v>12037</v>
      </c>
      <c r="J267" s="5"/>
      <c r="K267" s="5" t="s">
        <v>62173</v>
      </c>
      <c r="M267" s="20"/>
      <c r="N267" s="20"/>
    </row>
    <row r="268">
      <c r="C268" s="4">
        <v>9519.0</v>
      </c>
      <c r="D268" s="5" t="s">
        <v>8362</v>
      </c>
      <c r="E268" s="5" t="s">
        <v>8363</v>
      </c>
      <c r="F268" s="5" t="s">
        <v>8364</v>
      </c>
      <c r="G268" s="5" t="s">
        <v>8365</v>
      </c>
      <c r="H268" s="5" t="s">
        <v>8245</v>
      </c>
      <c r="I268" s="6" t="s">
        <v>8366</v>
      </c>
      <c r="J268" s="5"/>
      <c r="K268" s="5" t="s">
        <v>62174</v>
      </c>
      <c r="M268" s="35"/>
      <c r="N268" s="20"/>
    </row>
    <row r="269">
      <c r="C269" s="4">
        <v>7310.0</v>
      </c>
      <c r="D269" s="5" t="s">
        <v>19644</v>
      </c>
      <c r="E269" s="5" t="s">
        <v>19645</v>
      </c>
      <c r="F269" s="5" t="s">
        <v>15984</v>
      </c>
      <c r="G269" s="5" t="s">
        <v>17246</v>
      </c>
      <c r="H269" s="5" t="s">
        <v>15938</v>
      </c>
      <c r="I269" s="6" t="s">
        <v>19646</v>
      </c>
      <c r="J269" s="5"/>
      <c r="K269" s="5" t="s">
        <v>62175</v>
      </c>
      <c r="M269" s="35"/>
      <c r="N269" s="20"/>
    </row>
    <row r="270">
      <c r="C270" s="4">
        <v>7943.0</v>
      </c>
      <c r="D270" s="5" t="s">
        <v>16752</v>
      </c>
      <c r="E270" s="5" t="s">
        <v>16753</v>
      </c>
      <c r="F270" s="5" t="s">
        <v>16715</v>
      </c>
      <c r="G270" s="5" t="s">
        <v>16716</v>
      </c>
      <c r="H270" s="5" t="s">
        <v>15938</v>
      </c>
      <c r="I270" s="6" t="s">
        <v>16754</v>
      </c>
      <c r="J270" s="5"/>
      <c r="K270" s="5" t="s">
        <v>62176</v>
      </c>
      <c r="M270" s="35"/>
      <c r="N270" s="20"/>
    </row>
    <row r="271">
      <c r="C271" s="4">
        <v>6308.0</v>
      </c>
      <c r="D271" s="5" t="s">
        <v>24588</v>
      </c>
      <c r="E271" s="5" t="s">
        <v>24589</v>
      </c>
      <c r="F271" s="5" t="s">
        <v>23579</v>
      </c>
      <c r="G271" s="5" t="s">
        <v>23573</v>
      </c>
      <c r="H271" s="5" t="s">
        <v>22149</v>
      </c>
      <c r="I271" s="6" t="s">
        <v>24590</v>
      </c>
      <c r="J271" s="5"/>
      <c r="K271" s="5" t="s">
        <v>62177</v>
      </c>
      <c r="M271" s="35"/>
      <c r="N271" s="20"/>
    </row>
    <row r="272">
      <c r="C272" s="4">
        <v>6371.0</v>
      </c>
      <c r="D272" s="5" t="s">
        <v>24312</v>
      </c>
      <c r="E272" s="5" t="s">
        <v>24313</v>
      </c>
      <c r="F272" s="5" t="s">
        <v>23579</v>
      </c>
      <c r="G272" s="5" t="s">
        <v>23573</v>
      </c>
      <c r="H272" s="5" t="s">
        <v>22149</v>
      </c>
      <c r="I272" s="6" t="s">
        <v>24314</v>
      </c>
      <c r="J272" s="5"/>
      <c r="K272" s="5" t="s">
        <v>62177</v>
      </c>
      <c r="M272" s="20"/>
      <c r="N272" s="20"/>
    </row>
    <row r="273">
      <c r="C273" s="4">
        <v>6069.0</v>
      </c>
      <c r="D273" s="5" t="s">
        <v>25748</v>
      </c>
      <c r="E273" s="5" t="s">
        <v>25749</v>
      </c>
      <c r="F273" s="5" t="s">
        <v>25715</v>
      </c>
      <c r="G273" s="5" t="s">
        <v>25716</v>
      </c>
      <c r="H273" s="5" t="s">
        <v>25438</v>
      </c>
      <c r="I273" s="6" t="s">
        <v>25750</v>
      </c>
      <c r="J273" s="5"/>
      <c r="K273" s="5" t="s">
        <v>62178</v>
      </c>
      <c r="M273" s="35"/>
      <c r="N273" s="20"/>
    </row>
    <row r="274">
      <c r="C274" s="4">
        <v>10039.0</v>
      </c>
      <c r="D274" s="5" t="s">
        <v>5452</v>
      </c>
      <c r="E274" s="5" t="s">
        <v>5453</v>
      </c>
      <c r="F274" s="5" t="s">
        <v>4087</v>
      </c>
      <c r="G274" s="5" t="s">
        <v>4088</v>
      </c>
      <c r="H274" s="5" t="s">
        <v>3068</v>
      </c>
      <c r="I274" s="6" t="s">
        <v>5454</v>
      </c>
      <c r="J274" s="5"/>
      <c r="K274" s="5" t="s">
        <v>62179</v>
      </c>
      <c r="M274" s="35"/>
      <c r="N274" s="20"/>
    </row>
    <row r="275">
      <c r="C275" s="4">
        <v>10719.0</v>
      </c>
      <c r="D275" s="5" t="s">
        <v>1926</v>
      </c>
      <c r="E275" s="5" t="s">
        <v>1927</v>
      </c>
      <c r="F275" s="5" t="s">
        <v>1860</v>
      </c>
      <c r="G275" s="5" t="s">
        <v>1525</v>
      </c>
      <c r="H275" s="5" t="s">
        <v>1350</v>
      </c>
      <c r="I275" s="6" t="s">
        <v>1923</v>
      </c>
      <c r="J275" s="5"/>
      <c r="K275" s="5" t="s">
        <v>62180</v>
      </c>
      <c r="M275" s="20"/>
      <c r="N275" s="20"/>
    </row>
    <row r="276">
      <c r="C276" s="4">
        <v>8248.0</v>
      </c>
      <c r="D276" s="5" t="s">
        <v>15232</v>
      </c>
      <c r="E276" s="5" t="s">
        <v>15233</v>
      </c>
      <c r="F276" s="5" t="s">
        <v>15184</v>
      </c>
      <c r="G276" s="5" t="s">
        <v>15185</v>
      </c>
      <c r="H276" s="5" t="s">
        <v>13460</v>
      </c>
      <c r="I276" s="6" t="s">
        <v>15234</v>
      </c>
      <c r="J276" s="5"/>
      <c r="K276" s="5" t="s">
        <v>62181</v>
      </c>
      <c r="M276" s="35"/>
      <c r="N276" s="20"/>
    </row>
    <row r="277">
      <c r="C277" s="4">
        <v>7968.0</v>
      </c>
      <c r="D277" s="5" t="s">
        <v>16630</v>
      </c>
      <c r="E277" s="5" t="s">
        <v>16631</v>
      </c>
      <c r="F277" s="5" t="s">
        <v>15936</v>
      </c>
      <c r="G277" s="5" t="s">
        <v>16504</v>
      </c>
      <c r="H277" s="5" t="s">
        <v>15938</v>
      </c>
      <c r="I277" s="6" t="s">
        <v>16632</v>
      </c>
      <c r="J277" s="5"/>
      <c r="K277" s="5" t="s">
        <v>62182</v>
      </c>
      <c r="M277" s="35"/>
      <c r="N277" s="20"/>
    </row>
    <row r="278">
      <c r="C278" s="4">
        <v>7554.0</v>
      </c>
      <c r="D278" s="5" t="s">
        <v>18570</v>
      </c>
      <c r="E278" s="5" t="s">
        <v>18571</v>
      </c>
      <c r="F278" s="5" t="s">
        <v>18572</v>
      </c>
      <c r="G278" s="5" t="s">
        <v>18573</v>
      </c>
      <c r="H278" s="5" t="s">
        <v>15938</v>
      </c>
      <c r="I278" s="6" t="s">
        <v>18574</v>
      </c>
      <c r="J278" s="5"/>
      <c r="K278" s="5" t="s">
        <v>62183</v>
      </c>
      <c r="M278" s="20"/>
      <c r="N278" s="20"/>
    </row>
    <row r="279">
      <c r="C279" s="4">
        <v>5896.0</v>
      </c>
      <c r="D279" s="5" t="s">
        <v>26640</v>
      </c>
      <c r="E279" s="5" t="s">
        <v>26641</v>
      </c>
      <c r="F279" s="5" t="s">
        <v>26321</v>
      </c>
      <c r="G279" s="5" t="s">
        <v>26251</v>
      </c>
      <c r="H279" s="5" t="s">
        <v>9123</v>
      </c>
      <c r="I279" s="6" t="s">
        <v>26642</v>
      </c>
      <c r="J279" s="5"/>
      <c r="K279" s="5" t="s">
        <v>62184</v>
      </c>
      <c r="M279" s="20"/>
      <c r="N279" s="20"/>
    </row>
    <row r="280">
      <c r="C280" s="4">
        <v>8803.0</v>
      </c>
      <c r="D280" s="5" t="s">
        <v>12326</v>
      </c>
      <c r="E280" s="5" t="s">
        <v>8742</v>
      </c>
      <c r="F280" s="5" t="s">
        <v>11498</v>
      </c>
      <c r="G280" s="5" t="s">
        <v>11499</v>
      </c>
      <c r="H280" s="5" t="s">
        <v>11485</v>
      </c>
      <c r="I280" s="6" t="s">
        <v>12327</v>
      </c>
      <c r="J280" s="5"/>
      <c r="K280" s="5" t="s">
        <v>62185</v>
      </c>
      <c r="M280" s="35"/>
      <c r="N280" s="20"/>
    </row>
    <row r="281">
      <c r="C281" s="4">
        <v>7687.0</v>
      </c>
      <c r="D281" s="5" t="s">
        <v>17967</v>
      </c>
      <c r="E281" s="5" t="s">
        <v>17968</v>
      </c>
      <c r="F281" s="5" t="s">
        <v>17223</v>
      </c>
      <c r="G281" s="5" t="s">
        <v>15964</v>
      </c>
      <c r="H281" s="5" t="s">
        <v>15938</v>
      </c>
      <c r="I281" s="6" t="s">
        <v>17969</v>
      </c>
      <c r="J281" s="5"/>
      <c r="K281" s="5" t="s">
        <v>62186</v>
      </c>
      <c r="M281" s="35"/>
      <c r="N281" s="20"/>
    </row>
    <row r="282">
      <c r="C282" s="4">
        <v>6339.0</v>
      </c>
      <c r="D282" s="5" t="s">
        <v>24447</v>
      </c>
      <c r="E282" s="5" t="s">
        <v>24448</v>
      </c>
      <c r="F282" s="5" t="s">
        <v>23579</v>
      </c>
      <c r="G282" s="5" t="s">
        <v>23573</v>
      </c>
      <c r="H282" s="5" t="s">
        <v>22149</v>
      </c>
      <c r="I282" s="6" t="s">
        <v>24449</v>
      </c>
      <c r="J282" s="5"/>
      <c r="K282" s="5" t="s">
        <v>62187</v>
      </c>
      <c r="M282" s="35"/>
      <c r="N282" s="20"/>
    </row>
    <row r="283">
      <c r="C283" s="4">
        <v>6659.0</v>
      </c>
      <c r="D283" s="5" t="s">
        <v>22764</v>
      </c>
      <c r="E283" s="5" t="s">
        <v>22765</v>
      </c>
      <c r="F283" s="5" t="s">
        <v>22766</v>
      </c>
      <c r="G283" s="5" t="s">
        <v>22723</v>
      </c>
      <c r="H283" s="5" t="s">
        <v>22419</v>
      </c>
      <c r="I283" s="6" t="s">
        <v>22767</v>
      </c>
      <c r="J283" s="5"/>
      <c r="K283" s="5" t="s">
        <v>62188</v>
      </c>
      <c r="M283" s="35"/>
      <c r="N283" s="20"/>
    </row>
    <row r="284">
      <c r="C284" s="4">
        <v>5786.0</v>
      </c>
      <c r="D284" s="5" t="s">
        <v>27217</v>
      </c>
      <c r="E284" s="5" t="s">
        <v>27218</v>
      </c>
      <c r="F284" s="5" t="s">
        <v>27219</v>
      </c>
      <c r="G284" s="5" t="s">
        <v>27220</v>
      </c>
      <c r="H284" s="5" t="s">
        <v>9123</v>
      </c>
      <c r="I284" s="6" t="s">
        <v>27221</v>
      </c>
      <c r="J284" s="5"/>
      <c r="K284" s="5" t="s">
        <v>62189</v>
      </c>
      <c r="M284" s="20"/>
      <c r="N284" s="20"/>
    </row>
    <row r="285">
      <c r="C285" s="4">
        <v>10880.0</v>
      </c>
      <c r="D285" s="5" t="s">
        <v>1034</v>
      </c>
      <c r="E285" s="5" t="s">
        <v>1035</v>
      </c>
      <c r="F285" s="5" t="s">
        <v>1036</v>
      </c>
      <c r="G285" s="5" t="s">
        <v>629</v>
      </c>
      <c r="H285" s="5" t="s">
        <v>514</v>
      </c>
      <c r="I285" s="6" t="s">
        <v>1037</v>
      </c>
      <c r="J285" s="5"/>
      <c r="K285" s="5" t="s">
        <v>62190</v>
      </c>
      <c r="M285" s="35"/>
      <c r="N285" s="20"/>
    </row>
    <row r="286">
      <c r="C286" s="4">
        <v>7467.0</v>
      </c>
      <c r="D286" s="5" t="s">
        <v>18955</v>
      </c>
      <c r="E286" s="5" t="s">
        <v>18956</v>
      </c>
      <c r="F286" s="5" t="s">
        <v>16823</v>
      </c>
      <c r="G286" s="5" t="s">
        <v>16716</v>
      </c>
      <c r="H286" s="5" t="s">
        <v>15938</v>
      </c>
      <c r="I286" s="6" t="s">
        <v>18957</v>
      </c>
      <c r="J286" s="5"/>
      <c r="K286" s="5" t="s">
        <v>62191</v>
      </c>
      <c r="M286" s="20"/>
      <c r="N286" s="20"/>
    </row>
    <row r="287">
      <c r="C287" s="4">
        <v>10161.0</v>
      </c>
      <c r="D287" s="5" t="s">
        <v>4854</v>
      </c>
      <c r="E287" s="5" t="s">
        <v>4855</v>
      </c>
      <c r="F287" s="5" t="s">
        <v>4290</v>
      </c>
      <c r="G287" s="5" t="s">
        <v>4271</v>
      </c>
      <c r="H287" s="5" t="s">
        <v>3068</v>
      </c>
      <c r="I287" s="6" t="s">
        <v>4851</v>
      </c>
      <c r="J287" s="5"/>
      <c r="K287" s="5" t="s">
        <v>62192</v>
      </c>
      <c r="M287" s="20"/>
      <c r="N287" s="20"/>
    </row>
    <row r="288">
      <c r="C288" s="4">
        <v>9848.0</v>
      </c>
      <c r="D288" s="5" t="s">
        <v>6482</v>
      </c>
      <c r="E288" s="5" t="s">
        <v>6483</v>
      </c>
      <c r="F288" s="5" t="s">
        <v>6473</v>
      </c>
      <c r="G288" s="5" t="s">
        <v>6418</v>
      </c>
      <c r="H288" s="5" t="s">
        <v>6383</v>
      </c>
      <c r="I288" s="6" t="s">
        <v>6484</v>
      </c>
      <c r="J288" s="5"/>
      <c r="K288" s="5" t="s">
        <v>62193</v>
      </c>
      <c r="M288" s="35"/>
      <c r="N288" s="20"/>
    </row>
    <row r="289">
      <c r="C289" s="4">
        <v>11320.0</v>
      </c>
      <c r="D289" s="5" t="s">
        <v>60166</v>
      </c>
      <c r="E289" s="5" t="s">
        <v>60167</v>
      </c>
      <c r="F289" s="5" t="s">
        <v>49629</v>
      </c>
      <c r="G289" s="5" t="s">
        <v>49630</v>
      </c>
      <c r="H289" s="5" t="s">
        <v>47980</v>
      </c>
      <c r="I289" s="12" t="s">
        <v>23650</v>
      </c>
      <c r="J289" s="5"/>
      <c r="K289" s="5" t="s">
        <v>62194</v>
      </c>
      <c r="M289" s="20"/>
      <c r="N289" s="20"/>
    </row>
    <row r="290">
      <c r="C290" s="4">
        <v>6488.0</v>
      </c>
      <c r="D290" s="5" t="s">
        <v>23666</v>
      </c>
      <c r="E290" s="5" t="s">
        <v>23667</v>
      </c>
      <c r="F290" s="5" t="s">
        <v>23572</v>
      </c>
      <c r="G290" s="5" t="s">
        <v>23573</v>
      </c>
      <c r="H290" s="5" t="s">
        <v>22149</v>
      </c>
      <c r="I290" s="6" t="s">
        <v>23668</v>
      </c>
      <c r="J290" s="5"/>
      <c r="K290" s="5" t="s">
        <v>62195</v>
      </c>
      <c r="M290" s="35"/>
      <c r="N290" s="20"/>
    </row>
    <row r="291">
      <c r="C291" s="4">
        <v>5692.0</v>
      </c>
      <c r="D291" s="5" t="s">
        <v>27726</v>
      </c>
      <c r="E291" s="5" t="s">
        <v>27727</v>
      </c>
      <c r="F291" s="5" t="s">
        <v>27038</v>
      </c>
      <c r="G291" s="5" t="s">
        <v>27020</v>
      </c>
      <c r="H291" s="5" t="s">
        <v>9123</v>
      </c>
      <c r="I291" s="6" t="s">
        <v>27728</v>
      </c>
      <c r="J291" s="5"/>
      <c r="K291" s="5" t="s">
        <v>62196</v>
      </c>
      <c r="M291" s="20"/>
      <c r="N291" s="20"/>
    </row>
    <row r="292">
      <c r="C292" s="4">
        <v>6623.0</v>
      </c>
      <c r="D292" s="5" t="s">
        <v>22952</v>
      </c>
      <c r="E292" s="5" t="s">
        <v>22953</v>
      </c>
      <c r="F292" s="5" t="s">
        <v>22954</v>
      </c>
      <c r="G292" s="5" t="s">
        <v>22419</v>
      </c>
      <c r="H292" s="5" t="s">
        <v>22419</v>
      </c>
      <c r="I292" s="6" t="s">
        <v>22955</v>
      </c>
      <c r="J292" s="5"/>
      <c r="K292" s="5" t="s">
        <v>62197</v>
      </c>
      <c r="M292" s="20"/>
      <c r="N292" s="20"/>
    </row>
    <row r="293">
      <c r="C293" s="4">
        <v>6732.0</v>
      </c>
      <c r="D293" s="5" t="s">
        <v>22357</v>
      </c>
      <c r="E293" s="5" t="s">
        <v>22358</v>
      </c>
      <c r="F293" s="5" t="s">
        <v>22155</v>
      </c>
      <c r="G293" s="5" t="s">
        <v>22156</v>
      </c>
      <c r="H293" s="5" t="s">
        <v>22156</v>
      </c>
      <c r="I293" s="6" t="s">
        <v>22359</v>
      </c>
      <c r="J293" s="5"/>
      <c r="K293" s="5" t="s">
        <v>62198</v>
      </c>
      <c r="M293" s="35"/>
      <c r="N293" s="20"/>
    </row>
    <row r="294">
      <c r="C294" s="4">
        <v>6768.0</v>
      </c>
      <c r="D294" s="5" t="s">
        <v>22153</v>
      </c>
      <c r="E294" s="5" t="s">
        <v>22154</v>
      </c>
      <c r="F294" s="5" t="s">
        <v>22155</v>
      </c>
      <c r="G294" s="5" t="s">
        <v>22156</v>
      </c>
      <c r="H294" s="5" t="s">
        <v>22156</v>
      </c>
      <c r="I294" s="6" t="s">
        <v>22157</v>
      </c>
      <c r="J294" s="5"/>
      <c r="K294" s="5" t="s">
        <v>62198</v>
      </c>
      <c r="M294" s="20"/>
      <c r="N294" s="20"/>
    </row>
    <row r="295">
      <c r="C295" s="4">
        <v>9397.0</v>
      </c>
      <c r="D295" s="5" t="s">
        <v>9093</v>
      </c>
      <c r="E295" s="5" t="s">
        <v>9094</v>
      </c>
      <c r="F295" s="5" t="s">
        <v>9048</v>
      </c>
      <c r="G295" s="5" t="s">
        <v>9049</v>
      </c>
      <c r="H295" s="5" t="s">
        <v>8926</v>
      </c>
      <c r="I295" s="6" t="s">
        <v>9095</v>
      </c>
      <c r="J295" s="5"/>
      <c r="K295" s="5" t="s">
        <v>62199</v>
      </c>
      <c r="M295" s="20"/>
      <c r="N295" s="20"/>
    </row>
    <row r="296">
      <c r="C296" s="4">
        <v>9270.0</v>
      </c>
      <c r="D296" s="5" t="s">
        <v>9801</v>
      </c>
      <c r="E296" s="5" t="s">
        <v>9802</v>
      </c>
      <c r="F296" s="5" t="s">
        <v>9786</v>
      </c>
      <c r="G296" s="5" t="s">
        <v>9787</v>
      </c>
      <c r="H296" s="5" t="s">
        <v>9418</v>
      </c>
      <c r="I296" s="6" t="s">
        <v>9803</v>
      </c>
      <c r="J296" s="5"/>
      <c r="K296" s="5" t="s">
        <v>62200</v>
      </c>
      <c r="M296" s="35"/>
      <c r="N296" s="20"/>
    </row>
    <row r="297">
      <c r="C297" s="4">
        <v>9026.0</v>
      </c>
      <c r="D297" s="5" t="s">
        <v>11104</v>
      </c>
      <c r="E297" s="5" t="s">
        <v>11105</v>
      </c>
      <c r="F297" s="5" t="s">
        <v>10681</v>
      </c>
      <c r="G297" s="5" t="s">
        <v>10682</v>
      </c>
      <c r="H297" s="5" t="s">
        <v>10664</v>
      </c>
      <c r="I297" s="6" t="s">
        <v>11106</v>
      </c>
      <c r="J297" s="5"/>
      <c r="K297" s="5" t="s">
        <v>62201</v>
      </c>
      <c r="M297" s="20"/>
      <c r="N297" s="20"/>
    </row>
    <row r="298">
      <c r="C298" s="4">
        <v>10859.0</v>
      </c>
      <c r="D298" s="5" t="s">
        <v>1150</v>
      </c>
      <c r="E298" s="5" t="s">
        <v>1151</v>
      </c>
      <c r="F298" s="5" t="s">
        <v>1152</v>
      </c>
      <c r="G298" s="5" t="s">
        <v>1153</v>
      </c>
      <c r="H298" s="5" t="s">
        <v>514</v>
      </c>
      <c r="I298" s="6" t="s">
        <v>1154</v>
      </c>
      <c r="J298" s="5"/>
      <c r="K298" s="5" t="s">
        <v>62202</v>
      </c>
      <c r="M298" s="20"/>
      <c r="N298" s="20"/>
    </row>
    <row r="299">
      <c r="C299" s="4">
        <v>10688.0</v>
      </c>
      <c r="D299" s="5" t="s">
        <v>2076</v>
      </c>
      <c r="E299" s="5" t="s">
        <v>2077</v>
      </c>
      <c r="F299" s="5" t="s">
        <v>2078</v>
      </c>
      <c r="G299" s="5" t="s">
        <v>2073</v>
      </c>
      <c r="H299" s="5" t="s">
        <v>1350</v>
      </c>
      <c r="I299" s="6" t="s">
        <v>2079</v>
      </c>
      <c r="J299" s="5"/>
      <c r="K299" s="5" t="s">
        <v>62203</v>
      </c>
      <c r="M299" s="35"/>
      <c r="N299" s="20"/>
    </row>
    <row r="300">
      <c r="C300" s="4">
        <v>9395.0</v>
      </c>
      <c r="D300" s="5" t="s">
        <v>9103</v>
      </c>
      <c r="E300" s="5" t="s">
        <v>9104</v>
      </c>
      <c r="F300" s="5" t="s">
        <v>9054</v>
      </c>
      <c r="G300" s="5" t="s">
        <v>9055</v>
      </c>
      <c r="H300" s="5" t="s">
        <v>8926</v>
      </c>
      <c r="I300" s="6" t="s">
        <v>9105</v>
      </c>
      <c r="J300" s="5"/>
      <c r="K300" s="5" t="s">
        <v>62204</v>
      </c>
      <c r="M300" s="20"/>
      <c r="N300" s="20"/>
    </row>
    <row r="301">
      <c r="C301" s="4">
        <v>10376.0</v>
      </c>
      <c r="D301" s="5" t="s">
        <v>3736</v>
      </c>
      <c r="E301" s="5" t="s">
        <v>3737</v>
      </c>
      <c r="F301" s="5" t="s">
        <v>3149</v>
      </c>
      <c r="G301" s="5" t="s">
        <v>3150</v>
      </c>
      <c r="H301" s="5" t="s">
        <v>3068</v>
      </c>
      <c r="I301" s="6" t="s">
        <v>3738</v>
      </c>
      <c r="J301" s="5"/>
      <c r="K301" s="5" t="s">
        <v>62205</v>
      </c>
      <c r="M301" s="35"/>
      <c r="N301" s="20"/>
    </row>
    <row r="302">
      <c r="C302" s="4">
        <v>9006.0</v>
      </c>
      <c r="D302" s="5" t="s">
        <v>11229</v>
      </c>
      <c r="E302" s="5" t="s">
        <v>11230</v>
      </c>
      <c r="F302" s="5" t="s">
        <v>11221</v>
      </c>
      <c r="G302" s="5" t="s">
        <v>11222</v>
      </c>
      <c r="H302" s="5" t="s">
        <v>10879</v>
      </c>
      <c r="I302" s="6" t="s">
        <v>11231</v>
      </c>
      <c r="J302" s="5"/>
      <c r="K302" s="5" t="s">
        <v>62206</v>
      </c>
      <c r="M302" s="20"/>
      <c r="N302" s="20"/>
    </row>
    <row r="303">
      <c r="C303" s="4">
        <v>5640.0</v>
      </c>
      <c r="D303" s="5" t="s">
        <v>28025</v>
      </c>
      <c r="E303" s="5" t="s">
        <v>28026</v>
      </c>
      <c r="F303" s="5" t="s">
        <v>27818</v>
      </c>
      <c r="G303" s="5" t="s">
        <v>27819</v>
      </c>
      <c r="H303" s="5" t="s">
        <v>16307</v>
      </c>
      <c r="I303" s="6" t="s">
        <v>28027</v>
      </c>
      <c r="J303" s="5"/>
      <c r="K303" s="5" t="s">
        <v>62207</v>
      </c>
      <c r="M303" s="20"/>
      <c r="N303" s="20"/>
    </row>
    <row r="304">
      <c r="C304" s="4">
        <v>5658.0</v>
      </c>
      <c r="D304" s="5" t="s">
        <v>27932</v>
      </c>
      <c r="E304" s="5" t="s">
        <v>27933</v>
      </c>
      <c r="F304" s="5" t="s">
        <v>27839</v>
      </c>
      <c r="G304" s="5" t="s">
        <v>27765</v>
      </c>
      <c r="H304" s="5" t="s">
        <v>16307</v>
      </c>
      <c r="I304" s="6" t="s">
        <v>27934</v>
      </c>
      <c r="J304" s="5"/>
      <c r="K304" s="5" t="s">
        <v>62208</v>
      </c>
      <c r="M304" s="35"/>
      <c r="N304" s="20"/>
    </row>
    <row r="305">
      <c r="C305" s="4">
        <v>8166.0</v>
      </c>
      <c r="D305" s="5" t="s">
        <v>15625</v>
      </c>
      <c r="E305" s="5" t="s">
        <v>15626</v>
      </c>
      <c r="F305" s="5" t="s">
        <v>13458</v>
      </c>
      <c r="G305" s="5" t="s">
        <v>13459</v>
      </c>
      <c r="H305" s="5" t="s">
        <v>13460</v>
      </c>
      <c r="I305" s="6" t="s">
        <v>15627</v>
      </c>
      <c r="J305" s="5"/>
      <c r="K305" s="5" t="s">
        <v>62209</v>
      </c>
      <c r="M305" s="35"/>
      <c r="N305" s="20"/>
    </row>
    <row r="306">
      <c r="C306" s="4">
        <v>6009.0</v>
      </c>
      <c r="D306" s="5" t="s">
        <v>26035</v>
      </c>
      <c r="E306" s="5" t="s">
        <v>26036</v>
      </c>
      <c r="F306" s="5" t="s">
        <v>25475</v>
      </c>
      <c r="G306" s="5" t="s">
        <v>25476</v>
      </c>
      <c r="H306" s="5" t="s">
        <v>25438</v>
      </c>
      <c r="I306" s="6" t="s">
        <v>26037</v>
      </c>
      <c r="J306" s="5"/>
      <c r="K306" s="5" t="s">
        <v>62210</v>
      </c>
      <c r="M306" s="35"/>
      <c r="N306" s="20"/>
    </row>
    <row r="307">
      <c r="C307" s="4">
        <v>6041.0</v>
      </c>
      <c r="D307" s="5" t="s">
        <v>25884</v>
      </c>
      <c r="E307" s="5" t="s">
        <v>25885</v>
      </c>
      <c r="F307" s="5" t="s">
        <v>25880</v>
      </c>
      <c r="G307" s="5" t="s">
        <v>25881</v>
      </c>
      <c r="H307" s="5" t="s">
        <v>25438</v>
      </c>
      <c r="I307" s="6" t="s">
        <v>25886</v>
      </c>
      <c r="J307" s="5"/>
      <c r="K307" s="5" t="s">
        <v>62211</v>
      </c>
      <c r="M307" s="20"/>
      <c r="N307" s="20"/>
    </row>
    <row r="308">
      <c r="C308" s="4">
        <v>8241.0</v>
      </c>
      <c r="D308" s="5" t="s">
        <v>15264</v>
      </c>
      <c r="E308" s="5" t="s">
        <v>15265</v>
      </c>
      <c r="F308" s="5" t="s">
        <v>15184</v>
      </c>
      <c r="G308" s="5" t="s">
        <v>15185</v>
      </c>
      <c r="H308" s="5" t="s">
        <v>13460</v>
      </c>
      <c r="I308" s="6" t="s">
        <v>15266</v>
      </c>
      <c r="J308" s="5"/>
      <c r="K308" s="5" t="s">
        <v>62212</v>
      </c>
      <c r="M308" s="20"/>
      <c r="N308" s="20"/>
    </row>
    <row r="309">
      <c r="C309" s="4">
        <v>7981.0</v>
      </c>
      <c r="D309" s="5" t="s">
        <v>16570</v>
      </c>
      <c r="E309" s="5" t="s">
        <v>16571</v>
      </c>
      <c r="F309" s="5" t="s">
        <v>15936</v>
      </c>
      <c r="G309" s="5" t="s">
        <v>16504</v>
      </c>
      <c r="H309" s="5" t="s">
        <v>15938</v>
      </c>
      <c r="I309" s="6" t="s">
        <v>16572</v>
      </c>
      <c r="J309" s="5"/>
      <c r="K309" s="5" t="s">
        <v>62213</v>
      </c>
      <c r="M309" s="35"/>
      <c r="N309" s="20"/>
    </row>
    <row r="310">
      <c r="C310" s="4">
        <v>9408.0</v>
      </c>
      <c r="D310" s="5" t="s">
        <v>9032</v>
      </c>
      <c r="E310" s="5" t="s">
        <v>749</v>
      </c>
      <c r="F310" s="5" t="s">
        <v>9022</v>
      </c>
      <c r="G310" s="5" t="s">
        <v>9023</v>
      </c>
      <c r="H310" s="5" t="s">
        <v>8926</v>
      </c>
      <c r="I310" s="6" t="s">
        <v>9033</v>
      </c>
      <c r="J310" s="5"/>
      <c r="K310" s="5" t="s">
        <v>62214</v>
      </c>
      <c r="M310" s="35"/>
      <c r="N310" s="20"/>
    </row>
    <row r="311">
      <c r="C311" s="4">
        <v>8359.0</v>
      </c>
      <c r="D311" s="5" t="s">
        <v>14722</v>
      </c>
      <c r="E311" s="5" t="s">
        <v>14723</v>
      </c>
      <c r="F311" s="5" t="s">
        <v>14712</v>
      </c>
      <c r="G311" s="5" t="s">
        <v>14713</v>
      </c>
      <c r="H311" s="5" t="s">
        <v>13460</v>
      </c>
      <c r="I311" s="6" t="s">
        <v>14724</v>
      </c>
      <c r="J311" s="5"/>
      <c r="K311" s="5" t="s">
        <v>62215</v>
      </c>
      <c r="M311" s="35"/>
      <c r="N311" s="20"/>
    </row>
    <row r="312">
      <c r="C312" s="4">
        <v>8360.0</v>
      </c>
      <c r="D312" s="5" t="s">
        <v>14727</v>
      </c>
      <c r="E312" s="5" t="s">
        <v>14728</v>
      </c>
      <c r="F312" s="5" t="s">
        <v>14712</v>
      </c>
      <c r="G312" s="5" t="s">
        <v>14713</v>
      </c>
      <c r="H312" s="5" t="s">
        <v>13460</v>
      </c>
      <c r="I312" s="6" t="s">
        <v>14724</v>
      </c>
      <c r="J312" s="5"/>
      <c r="K312" s="5" t="s">
        <v>62215</v>
      </c>
      <c r="M312" s="20"/>
      <c r="N312" s="20"/>
    </row>
    <row r="313">
      <c r="C313" s="4">
        <v>7136.0</v>
      </c>
      <c r="D313" s="5" t="s">
        <v>20413</v>
      </c>
      <c r="E313" s="5" t="s">
        <v>20414</v>
      </c>
      <c r="F313" s="5" t="s">
        <v>17144</v>
      </c>
      <c r="G313" s="5" t="s">
        <v>17145</v>
      </c>
      <c r="H313" s="5" t="s">
        <v>15938</v>
      </c>
      <c r="I313" s="6" t="s">
        <v>20415</v>
      </c>
      <c r="J313" s="5"/>
      <c r="K313" s="5" t="s">
        <v>62216</v>
      </c>
      <c r="M313" s="20"/>
      <c r="N313" s="20"/>
    </row>
    <row r="314">
      <c r="C314" s="4">
        <v>10762.0</v>
      </c>
      <c r="D314" s="5" t="s">
        <v>1705</v>
      </c>
      <c r="E314" s="5" t="s">
        <v>1706</v>
      </c>
      <c r="F314" s="5" t="s">
        <v>1693</v>
      </c>
      <c r="G314" s="5" t="s">
        <v>1368</v>
      </c>
      <c r="H314" s="5" t="s">
        <v>1350</v>
      </c>
      <c r="I314" s="6" t="s">
        <v>1707</v>
      </c>
      <c r="J314" s="5"/>
      <c r="K314" s="5" t="s">
        <v>62217</v>
      </c>
      <c r="M314" s="20"/>
      <c r="N314" s="20"/>
    </row>
    <row r="315">
      <c r="C315" s="4">
        <v>8862.0</v>
      </c>
      <c r="D315" s="5" t="s">
        <v>12008</v>
      </c>
      <c r="E315" s="5" t="s">
        <v>11976</v>
      </c>
      <c r="F315" s="5" t="s">
        <v>11814</v>
      </c>
      <c r="G315" s="5" t="s">
        <v>11492</v>
      </c>
      <c r="H315" s="5" t="s">
        <v>11485</v>
      </c>
      <c r="I315" s="6" t="s">
        <v>12009</v>
      </c>
      <c r="J315" s="5"/>
      <c r="K315" s="5" t="s">
        <v>62218</v>
      </c>
      <c r="M315" s="20"/>
      <c r="N315" s="20"/>
    </row>
    <row r="316">
      <c r="C316" s="4">
        <v>7583.0</v>
      </c>
      <c r="D316" s="5" t="s">
        <v>18436</v>
      </c>
      <c r="E316" s="5" t="s">
        <v>18437</v>
      </c>
      <c r="F316" s="5" t="s">
        <v>17488</v>
      </c>
      <c r="G316" s="5" t="s">
        <v>17489</v>
      </c>
      <c r="H316" s="5" t="s">
        <v>15938</v>
      </c>
      <c r="I316" s="6" t="s">
        <v>18438</v>
      </c>
      <c r="J316" s="5"/>
      <c r="K316" s="5" t="s">
        <v>62219</v>
      </c>
      <c r="M316" s="20"/>
      <c r="N316" s="20"/>
    </row>
    <row r="317">
      <c r="C317" s="4">
        <v>7132.0</v>
      </c>
      <c r="D317" s="5" t="s">
        <v>20432</v>
      </c>
      <c r="E317" s="5" t="s">
        <v>20433</v>
      </c>
      <c r="F317" s="5" t="s">
        <v>17144</v>
      </c>
      <c r="G317" s="5" t="s">
        <v>17145</v>
      </c>
      <c r="H317" s="5" t="s">
        <v>15938</v>
      </c>
      <c r="I317" s="6" t="s">
        <v>20434</v>
      </c>
      <c r="J317" s="5"/>
      <c r="K317" s="5" t="s">
        <v>62220</v>
      </c>
      <c r="M317" s="20"/>
      <c r="N317" s="20"/>
    </row>
    <row r="318">
      <c r="C318" s="4">
        <v>9422.0</v>
      </c>
      <c r="D318" s="5" t="s">
        <v>8942</v>
      </c>
      <c r="E318" s="5" t="s">
        <v>8943</v>
      </c>
      <c r="F318" s="5" t="s">
        <v>8932</v>
      </c>
      <c r="G318" s="5" t="s">
        <v>8933</v>
      </c>
      <c r="H318" s="5" t="s">
        <v>8926</v>
      </c>
      <c r="I318" s="6" t="s">
        <v>8944</v>
      </c>
      <c r="J318" s="5"/>
      <c r="K318" s="5" t="s">
        <v>62221</v>
      </c>
      <c r="M318" s="35"/>
      <c r="N318" s="20"/>
    </row>
    <row r="319">
      <c r="C319" s="4">
        <v>6510.0</v>
      </c>
      <c r="D319" s="5" t="s">
        <v>23546</v>
      </c>
      <c r="E319" s="5" t="s">
        <v>23547</v>
      </c>
      <c r="F319" s="5" t="s">
        <v>23548</v>
      </c>
      <c r="G319" s="5" t="s">
        <v>23549</v>
      </c>
      <c r="H319" s="5" t="s">
        <v>22149</v>
      </c>
      <c r="I319" s="6" t="s">
        <v>23550</v>
      </c>
      <c r="J319" s="5"/>
      <c r="K319" s="5" t="s">
        <v>62222</v>
      </c>
      <c r="M319" s="20"/>
      <c r="N319" s="20"/>
    </row>
    <row r="320">
      <c r="C320" s="4">
        <v>11257.0</v>
      </c>
      <c r="D320" s="5" t="s">
        <v>60225</v>
      </c>
      <c r="E320" s="5" t="s">
        <v>60226</v>
      </c>
      <c r="F320" s="5" t="s">
        <v>4584</v>
      </c>
      <c r="G320" s="5" t="s">
        <v>4585</v>
      </c>
      <c r="H320" s="5" t="s">
        <v>3068</v>
      </c>
      <c r="I320" s="12" t="s">
        <v>23650</v>
      </c>
      <c r="J320" s="5"/>
      <c r="K320" s="5" t="s">
        <v>62223</v>
      </c>
      <c r="M320" s="35"/>
      <c r="N320" s="20"/>
    </row>
    <row r="321">
      <c r="C321" s="4">
        <v>6413.0</v>
      </c>
      <c r="D321" s="5" t="s">
        <v>24086</v>
      </c>
      <c r="E321" s="5" t="s">
        <v>24087</v>
      </c>
      <c r="F321" s="5" t="s">
        <v>24088</v>
      </c>
      <c r="G321" s="5" t="s">
        <v>24089</v>
      </c>
      <c r="H321" s="5" t="s">
        <v>22149</v>
      </c>
      <c r="I321" s="6" t="s">
        <v>24090</v>
      </c>
      <c r="J321" s="5"/>
      <c r="K321" s="5" t="s">
        <v>62224</v>
      </c>
      <c r="M321" s="20"/>
      <c r="N321" s="20"/>
    </row>
    <row r="322">
      <c r="C322" s="4">
        <v>9996.0</v>
      </c>
      <c r="D322" s="5" t="s">
        <v>5656</v>
      </c>
      <c r="E322" s="5" t="s">
        <v>5657</v>
      </c>
      <c r="F322" s="5" t="s">
        <v>5411</v>
      </c>
      <c r="G322" s="5" t="s">
        <v>3100</v>
      </c>
      <c r="H322" s="5" t="s">
        <v>3068</v>
      </c>
      <c r="I322" s="6" t="s">
        <v>5658</v>
      </c>
      <c r="J322" s="5"/>
      <c r="K322" s="5" t="s">
        <v>62225</v>
      </c>
      <c r="M322" s="20"/>
      <c r="N322" s="20"/>
    </row>
    <row r="323">
      <c r="C323" s="4">
        <v>6745.0</v>
      </c>
      <c r="D323" s="5" t="s">
        <v>22294</v>
      </c>
      <c r="E323" s="5" t="s">
        <v>22295</v>
      </c>
      <c r="F323" s="5" t="s">
        <v>22155</v>
      </c>
      <c r="G323" s="5" t="s">
        <v>22156</v>
      </c>
      <c r="H323" s="5" t="s">
        <v>22156</v>
      </c>
      <c r="I323" s="6" t="s">
        <v>22296</v>
      </c>
      <c r="J323" s="5"/>
      <c r="K323" s="5" t="s">
        <v>62226</v>
      </c>
      <c r="M323" s="20"/>
      <c r="N323" s="20"/>
    </row>
    <row r="324">
      <c r="C324" s="4">
        <v>8486.0</v>
      </c>
      <c r="D324" s="5" t="s">
        <v>14051</v>
      </c>
      <c r="E324" s="5" t="s">
        <v>14052</v>
      </c>
      <c r="F324" s="5" t="s">
        <v>14046</v>
      </c>
      <c r="G324" s="5" t="s">
        <v>14047</v>
      </c>
      <c r="H324" s="5" t="s">
        <v>13460</v>
      </c>
      <c r="I324" s="6" t="s">
        <v>14053</v>
      </c>
      <c r="J324" s="5"/>
      <c r="K324" s="5" t="s">
        <v>62227</v>
      </c>
      <c r="M324" s="20"/>
      <c r="N324" s="20"/>
    </row>
    <row r="325">
      <c r="C325" s="4">
        <v>11372.0</v>
      </c>
      <c r="D325" s="5" t="s">
        <v>60295</v>
      </c>
      <c r="E325" s="5" t="s">
        <v>60296</v>
      </c>
      <c r="F325" s="5" t="s">
        <v>42028</v>
      </c>
      <c r="G325" s="5" t="s">
        <v>42029</v>
      </c>
      <c r="H325" s="5" t="s">
        <v>29573</v>
      </c>
      <c r="I325" s="12" t="s">
        <v>23650</v>
      </c>
      <c r="J325" s="5"/>
      <c r="K325" s="5" t="s">
        <v>61924</v>
      </c>
      <c r="M325" s="20"/>
      <c r="N325" s="20"/>
    </row>
    <row r="326">
      <c r="C326" s="4">
        <v>8932.0</v>
      </c>
      <c r="D326" s="5" t="s">
        <v>11642</v>
      </c>
      <c r="E326" s="5" t="s">
        <v>11643</v>
      </c>
      <c r="F326" s="5" t="s">
        <v>11578</v>
      </c>
      <c r="G326" s="5" t="s">
        <v>11568</v>
      </c>
      <c r="H326" s="5" t="s">
        <v>11485</v>
      </c>
      <c r="I326" s="6" t="s">
        <v>11644</v>
      </c>
      <c r="J326" s="5"/>
      <c r="K326" s="5" t="s">
        <v>62228</v>
      </c>
      <c r="M326" s="20"/>
      <c r="N326" s="20"/>
    </row>
    <row r="327">
      <c r="C327" s="4">
        <v>6322.0</v>
      </c>
      <c r="D327" s="5" t="s">
        <v>24524</v>
      </c>
      <c r="E327" s="5" t="s">
        <v>24525</v>
      </c>
      <c r="F327" s="5" t="s">
        <v>23681</v>
      </c>
      <c r="G327" s="5" t="s">
        <v>23573</v>
      </c>
      <c r="H327" s="5" t="s">
        <v>22149</v>
      </c>
      <c r="I327" s="6" t="s">
        <v>24526</v>
      </c>
      <c r="J327" s="5"/>
      <c r="K327" s="5" t="s">
        <v>62229</v>
      </c>
      <c r="M327" s="35"/>
      <c r="N327" s="20"/>
    </row>
    <row r="328">
      <c r="C328" s="4">
        <v>6333.0</v>
      </c>
      <c r="D328" s="5" t="s">
        <v>24475</v>
      </c>
      <c r="E328" s="5" t="s">
        <v>24476</v>
      </c>
      <c r="F328" s="5" t="s">
        <v>23579</v>
      </c>
      <c r="G328" s="5" t="s">
        <v>23573</v>
      </c>
      <c r="H328" s="5" t="s">
        <v>22149</v>
      </c>
      <c r="I328" s="6" t="s">
        <v>24477</v>
      </c>
      <c r="J328" s="5"/>
      <c r="K328" s="5" t="s">
        <v>62229</v>
      </c>
      <c r="M328" s="35"/>
      <c r="N328" s="20"/>
    </row>
    <row r="329">
      <c r="C329" s="4">
        <v>8593.0</v>
      </c>
      <c r="D329" s="5" t="s">
        <v>13493</v>
      </c>
      <c r="E329" s="5" t="s">
        <v>13494</v>
      </c>
      <c r="F329" s="5" t="s">
        <v>13488</v>
      </c>
      <c r="G329" s="5" t="s">
        <v>13489</v>
      </c>
      <c r="H329" s="5" t="s">
        <v>13460</v>
      </c>
      <c r="I329" s="6" t="s">
        <v>13495</v>
      </c>
      <c r="J329" s="5"/>
      <c r="K329" s="5" t="s">
        <v>62230</v>
      </c>
      <c r="M329" s="35"/>
      <c r="N329" s="20"/>
    </row>
    <row r="330">
      <c r="C330" s="4">
        <v>6071.0</v>
      </c>
      <c r="D330" s="5" t="s">
        <v>25739</v>
      </c>
      <c r="E330" s="5" t="s">
        <v>25740</v>
      </c>
      <c r="F330" s="5" t="s">
        <v>25436</v>
      </c>
      <c r="G330" s="5" t="s">
        <v>25437</v>
      </c>
      <c r="H330" s="5" t="s">
        <v>25438</v>
      </c>
      <c r="I330" s="6" t="s">
        <v>25741</v>
      </c>
      <c r="J330" s="5"/>
      <c r="K330" s="5" t="s">
        <v>62231</v>
      </c>
      <c r="M330" s="20"/>
      <c r="N330" s="20"/>
    </row>
    <row r="331">
      <c r="C331" s="4">
        <v>8482.0</v>
      </c>
      <c r="D331" s="5" t="s">
        <v>14072</v>
      </c>
      <c r="E331" s="5" t="s">
        <v>14073</v>
      </c>
      <c r="F331" s="5" t="s">
        <v>14074</v>
      </c>
      <c r="G331" s="5" t="s">
        <v>14075</v>
      </c>
      <c r="H331" s="5" t="s">
        <v>13460</v>
      </c>
      <c r="I331" s="6" t="s">
        <v>14076</v>
      </c>
      <c r="J331" s="5"/>
      <c r="K331" s="5" t="s">
        <v>62232</v>
      </c>
      <c r="M331" s="35"/>
      <c r="N331" s="20"/>
    </row>
    <row r="332">
      <c r="C332" s="4">
        <v>6290.0</v>
      </c>
      <c r="D332" s="5" t="s">
        <v>24665</v>
      </c>
      <c r="E332" s="5" t="s">
        <v>24666</v>
      </c>
      <c r="F332" s="5" t="s">
        <v>23579</v>
      </c>
      <c r="G332" s="5" t="s">
        <v>23573</v>
      </c>
      <c r="H332" s="5" t="s">
        <v>22149</v>
      </c>
      <c r="I332" s="6" t="s">
        <v>24667</v>
      </c>
      <c r="J332" s="5"/>
      <c r="K332" s="5" t="s">
        <v>62233</v>
      </c>
      <c r="M332" s="20"/>
      <c r="N332" s="20"/>
    </row>
    <row r="333">
      <c r="C333" s="4">
        <v>6375.0</v>
      </c>
      <c r="D333" s="5" t="s">
        <v>24298</v>
      </c>
      <c r="E333" s="5" t="s">
        <v>24299</v>
      </c>
      <c r="F333" s="5" t="s">
        <v>23673</v>
      </c>
      <c r="G333" s="5" t="s">
        <v>23674</v>
      </c>
      <c r="H333" s="5" t="s">
        <v>22149</v>
      </c>
      <c r="I333" s="6" t="s">
        <v>24296</v>
      </c>
      <c r="J333" s="5"/>
      <c r="K333" s="5" t="s">
        <v>62233</v>
      </c>
      <c r="M333" s="35"/>
      <c r="N333" s="20"/>
    </row>
    <row r="334">
      <c r="C334" s="4">
        <v>7082.0</v>
      </c>
      <c r="D334" s="5" t="s">
        <v>20666</v>
      </c>
      <c r="E334" s="5" t="s">
        <v>20667</v>
      </c>
      <c r="F334" s="5" t="s">
        <v>17115</v>
      </c>
      <c r="G334" s="5" t="s">
        <v>15971</v>
      </c>
      <c r="H334" s="5" t="s">
        <v>15938</v>
      </c>
      <c r="I334" s="6" t="s">
        <v>20668</v>
      </c>
      <c r="J334" s="5"/>
      <c r="K334" s="5" t="s">
        <v>62234</v>
      </c>
      <c r="M334" s="35"/>
      <c r="N334" s="20"/>
    </row>
    <row r="335">
      <c r="C335" s="4">
        <v>8610.0</v>
      </c>
      <c r="D335" s="5" t="s">
        <v>13378</v>
      </c>
      <c r="E335" s="5" t="s">
        <v>13379</v>
      </c>
      <c r="F335" s="5" t="s">
        <v>13374</v>
      </c>
      <c r="G335" s="5" t="s">
        <v>12504</v>
      </c>
      <c r="H335" s="5" t="s">
        <v>12504</v>
      </c>
      <c r="I335" s="6" t="s">
        <v>13380</v>
      </c>
      <c r="J335" s="5"/>
      <c r="K335" s="5" t="s">
        <v>62234</v>
      </c>
      <c r="M335" s="20"/>
      <c r="N335" s="20"/>
    </row>
    <row r="336">
      <c r="C336" s="4">
        <v>6688.0</v>
      </c>
      <c r="D336" s="5" t="s">
        <v>22610</v>
      </c>
      <c r="E336" s="5" t="s">
        <v>22611</v>
      </c>
      <c r="F336" s="5" t="s">
        <v>22612</v>
      </c>
      <c r="G336" s="5" t="s">
        <v>22613</v>
      </c>
      <c r="H336" s="5" t="s">
        <v>22419</v>
      </c>
      <c r="I336" s="6" t="s">
        <v>22614</v>
      </c>
      <c r="J336" s="5"/>
      <c r="K336" s="5" t="s">
        <v>62235</v>
      </c>
      <c r="M336" s="20"/>
      <c r="N336" s="20"/>
    </row>
    <row r="337">
      <c r="C337" s="4">
        <v>10567.0</v>
      </c>
      <c r="D337" s="5" t="s">
        <v>2729</v>
      </c>
      <c r="E337" s="5" t="s">
        <v>2730</v>
      </c>
      <c r="F337" s="5" t="s">
        <v>2731</v>
      </c>
      <c r="G337" s="5" t="s">
        <v>1349</v>
      </c>
      <c r="H337" s="5" t="s">
        <v>1350</v>
      </c>
      <c r="I337" s="6" t="s">
        <v>2732</v>
      </c>
      <c r="J337" s="5"/>
      <c r="K337" s="5" t="s">
        <v>62236</v>
      </c>
      <c r="M337" s="20"/>
      <c r="N337" s="20"/>
    </row>
    <row r="338">
      <c r="C338" s="4">
        <v>9424.0</v>
      </c>
      <c r="D338" s="5" t="s">
        <v>8930</v>
      </c>
      <c r="E338" s="5" t="s">
        <v>8931</v>
      </c>
      <c r="F338" s="5" t="s">
        <v>8932</v>
      </c>
      <c r="G338" s="5" t="s">
        <v>8933</v>
      </c>
      <c r="H338" s="5" t="s">
        <v>8926</v>
      </c>
      <c r="I338" s="6" t="s">
        <v>8934</v>
      </c>
      <c r="J338" s="5"/>
      <c r="K338" s="5" t="s">
        <v>62237</v>
      </c>
      <c r="M338" s="35"/>
      <c r="N338" s="20"/>
    </row>
    <row r="339">
      <c r="C339" s="4">
        <v>6275.0</v>
      </c>
      <c r="D339" s="5" t="s">
        <v>24732</v>
      </c>
      <c r="E339" s="5" t="s">
        <v>24733</v>
      </c>
      <c r="F339" s="5" t="s">
        <v>23681</v>
      </c>
      <c r="G339" s="5" t="s">
        <v>23573</v>
      </c>
      <c r="H339" s="5" t="s">
        <v>22149</v>
      </c>
      <c r="I339" s="6" t="s">
        <v>24734</v>
      </c>
      <c r="J339" s="5"/>
      <c r="K339" s="5" t="s">
        <v>62238</v>
      </c>
      <c r="M339" s="35"/>
      <c r="N339" s="20"/>
    </row>
    <row r="340">
      <c r="C340" s="4">
        <v>10339.0</v>
      </c>
      <c r="D340" s="5" t="s">
        <v>3908</v>
      </c>
      <c r="E340" s="5" t="s">
        <v>3909</v>
      </c>
      <c r="F340" s="5" t="s">
        <v>3910</v>
      </c>
      <c r="G340" s="5" t="s">
        <v>3093</v>
      </c>
      <c r="H340" s="5" t="s">
        <v>3068</v>
      </c>
      <c r="I340" s="6" t="s">
        <v>3911</v>
      </c>
      <c r="J340" s="5"/>
      <c r="K340" s="5" t="s">
        <v>62239</v>
      </c>
      <c r="M340" s="35"/>
      <c r="N340" s="20"/>
    </row>
    <row r="341">
      <c r="C341" s="4">
        <v>10475.0</v>
      </c>
      <c r="D341" s="5" t="s">
        <v>3225</v>
      </c>
      <c r="E341" s="5" t="s">
        <v>3221</v>
      </c>
      <c r="F341" s="5" t="s">
        <v>3184</v>
      </c>
      <c r="G341" s="5" t="s">
        <v>3138</v>
      </c>
      <c r="H341" s="5" t="s">
        <v>3068</v>
      </c>
      <c r="I341" s="6" t="s">
        <v>3226</v>
      </c>
      <c r="J341" s="5"/>
      <c r="K341" s="5" t="s">
        <v>62240</v>
      </c>
      <c r="M341" s="20"/>
      <c r="N341" s="20"/>
    </row>
    <row r="342">
      <c r="C342" s="4">
        <v>8403.0</v>
      </c>
      <c r="D342" s="5" t="s">
        <v>14490</v>
      </c>
      <c r="E342" s="5" t="s">
        <v>14491</v>
      </c>
      <c r="F342" s="5" t="s">
        <v>14492</v>
      </c>
      <c r="G342" s="5" t="s">
        <v>14493</v>
      </c>
      <c r="H342" s="5" t="s">
        <v>13460</v>
      </c>
      <c r="I342" s="6" t="s">
        <v>14494</v>
      </c>
      <c r="J342" s="5"/>
      <c r="K342" s="5" t="s">
        <v>62241</v>
      </c>
      <c r="M342" s="20"/>
      <c r="N342" s="20"/>
    </row>
    <row r="343">
      <c r="C343" s="4">
        <v>5720.0</v>
      </c>
      <c r="D343" s="5" t="s">
        <v>27577</v>
      </c>
      <c r="E343" s="5" t="s">
        <v>27578</v>
      </c>
      <c r="F343" s="5" t="s">
        <v>26321</v>
      </c>
      <c r="G343" s="5" t="s">
        <v>26251</v>
      </c>
      <c r="H343" s="5" t="s">
        <v>9123</v>
      </c>
      <c r="I343" s="6" t="s">
        <v>27579</v>
      </c>
      <c r="J343" s="5"/>
      <c r="K343" s="5" t="s">
        <v>62242</v>
      </c>
      <c r="M343" s="20"/>
      <c r="N343" s="20"/>
    </row>
    <row r="344">
      <c r="C344" s="4">
        <v>8516.0</v>
      </c>
      <c r="D344" s="5" t="s">
        <v>13893</v>
      </c>
      <c r="E344" s="5" t="s">
        <v>13894</v>
      </c>
      <c r="F344" s="5" t="s">
        <v>13895</v>
      </c>
      <c r="G344" s="5" t="s">
        <v>13896</v>
      </c>
      <c r="H344" s="5" t="s">
        <v>13460</v>
      </c>
      <c r="I344" s="6" t="s">
        <v>13897</v>
      </c>
      <c r="J344" s="5"/>
      <c r="K344" s="5" t="s">
        <v>62243</v>
      </c>
      <c r="M344" s="35"/>
      <c r="N344" s="20"/>
    </row>
    <row r="345">
      <c r="C345" s="4">
        <v>8701.0</v>
      </c>
      <c r="D345" s="5" t="s">
        <v>273</v>
      </c>
      <c r="E345" s="5" t="s">
        <v>12876</v>
      </c>
      <c r="F345" s="5" t="s">
        <v>12748</v>
      </c>
      <c r="G345" s="5" t="s">
        <v>12749</v>
      </c>
      <c r="H345" s="5" t="s">
        <v>12504</v>
      </c>
      <c r="I345" s="6" t="s">
        <v>12877</v>
      </c>
      <c r="J345" s="5"/>
      <c r="K345" s="5" t="s">
        <v>62244</v>
      </c>
      <c r="M345" s="20"/>
      <c r="N345" s="20"/>
    </row>
    <row r="346">
      <c r="C346" s="4">
        <v>11005.0</v>
      </c>
      <c r="D346" s="5" t="s">
        <v>273</v>
      </c>
      <c r="E346" s="5" t="s">
        <v>274</v>
      </c>
      <c r="F346" s="5" t="s">
        <v>275</v>
      </c>
      <c r="G346" s="5" t="s">
        <v>276</v>
      </c>
      <c r="H346" s="5" t="s">
        <v>14</v>
      </c>
      <c r="I346" s="6" t="s">
        <v>277</v>
      </c>
      <c r="J346" s="5"/>
      <c r="K346" s="5" t="s">
        <v>62245</v>
      </c>
      <c r="M346" s="35"/>
      <c r="N346" s="20"/>
    </row>
    <row r="347">
      <c r="C347" s="4">
        <v>10202.0</v>
      </c>
      <c r="D347" s="5" t="s">
        <v>4643</v>
      </c>
      <c r="E347" s="5" t="s">
        <v>4644</v>
      </c>
      <c r="F347" s="5" t="s">
        <v>4639</v>
      </c>
      <c r="G347" s="5" t="s">
        <v>4627</v>
      </c>
      <c r="H347" s="5" t="s">
        <v>3068</v>
      </c>
      <c r="I347" s="6" t="s">
        <v>4645</v>
      </c>
      <c r="J347" s="5"/>
      <c r="K347" s="5" t="s">
        <v>62246</v>
      </c>
      <c r="M347" s="20"/>
      <c r="N347" s="20"/>
    </row>
    <row r="348">
      <c r="C348" s="4">
        <v>9849.0</v>
      </c>
      <c r="D348" s="5" t="s">
        <v>6477</v>
      </c>
      <c r="E348" s="5" t="s">
        <v>6478</v>
      </c>
      <c r="F348" s="5" t="s">
        <v>6417</v>
      </c>
      <c r="G348" s="5" t="s">
        <v>6418</v>
      </c>
      <c r="H348" s="5" t="s">
        <v>6383</v>
      </c>
      <c r="I348" s="6" t="s">
        <v>6479</v>
      </c>
      <c r="J348" s="5"/>
      <c r="K348" s="5" t="s">
        <v>62247</v>
      </c>
      <c r="M348" s="35"/>
      <c r="N348" s="20"/>
    </row>
    <row r="349">
      <c r="C349" s="4">
        <v>5714.0</v>
      </c>
      <c r="D349" s="5" t="s">
        <v>27604</v>
      </c>
      <c r="E349" s="5" t="s">
        <v>27605</v>
      </c>
      <c r="F349" s="5" t="s">
        <v>27606</v>
      </c>
      <c r="G349" s="5" t="s">
        <v>26263</v>
      </c>
      <c r="H349" s="5" t="s">
        <v>9123</v>
      </c>
      <c r="I349" s="6" t="s">
        <v>27607</v>
      </c>
      <c r="J349" s="5"/>
      <c r="K349" s="5" t="s">
        <v>62248</v>
      </c>
      <c r="M349" s="35"/>
      <c r="N349" s="20"/>
    </row>
    <row r="350">
      <c r="C350" s="4">
        <v>9488.0</v>
      </c>
      <c r="D350" s="5" t="s">
        <v>8535</v>
      </c>
      <c r="E350" s="5" t="s">
        <v>8536</v>
      </c>
      <c r="F350" s="5" t="s">
        <v>8495</v>
      </c>
      <c r="G350" s="5" t="s">
        <v>8245</v>
      </c>
      <c r="H350" s="5" t="s">
        <v>8245</v>
      </c>
      <c r="I350" s="6" t="s">
        <v>8537</v>
      </c>
      <c r="J350" s="5"/>
      <c r="K350" s="5" t="s">
        <v>62249</v>
      </c>
      <c r="M350" s="35"/>
      <c r="N350" s="20"/>
    </row>
    <row r="351">
      <c r="C351" s="4">
        <v>6212.0</v>
      </c>
      <c r="D351" s="5" t="s">
        <v>25028</v>
      </c>
      <c r="E351" s="5" t="s">
        <v>25029</v>
      </c>
      <c r="F351" s="5" t="s">
        <v>24120</v>
      </c>
      <c r="G351" s="5" t="s">
        <v>23840</v>
      </c>
      <c r="H351" s="5" t="s">
        <v>22149</v>
      </c>
      <c r="I351" s="6" t="s">
        <v>25030</v>
      </c>
      <c r="J351" s="5"/>
      <c r="K351" s="5" t="s">
        <v>62250</v>
      </c>
      <c r="M351" s="35"/>
      <c r="N351" s="20"/>
    </row>
    <row r="352">
      <c r="C352" s="4">
        <v>10734.0</v>
      </c>
      <c r="D352" s="5" t="s">
        <v>1842</v>
      </c>
      <c r="E352" s="5" t="s">
        <v>1843</v>
      </c>
      <c r="F352" s="5" t="s">
        <v>1748</v>
      </c>
      <c r="G352" s="5" t="s">
        <v>1723</v>
      </c>
      <c r="H352" s="5" t="s">
        <v>1350</v>
      </c>
      <c r="I352" s="6" t="s">
        <v>1844</v>
      </c>
      <c r="J352" s="5"/>
      <c r="K352" s="5" t="s">
        <v>62251</v>
      </c>
      <c r="M352" s="20"/>
      <c r="N352" s="20"/>
    </row>
    <row r="353">
      <c r="C353" s="4">
        <v>10753.0</v>
      </c>
      <c r="D353" s="5" t="s">
        <v>1752</v>
      </c>
      <c r="E353" s="5" t="s">
        <v>1753</v>
      </c>
      <c r="F353" s="5" t="s">
        <v>1748</v>
      </c>
      <c r="G353" s="5" t="s">
        <v>1723</v>
      </c>
      <c r="H353" s="5" t="s">
        <v>1350</v>
      </c>
      <c r="I353" s="6" t="s">
        <v>1754</v>
      </c>
      <c r="J353" s="5"/>
      <c r="K353" s="5" t="s">
        <v>62251</v>
      </c>
      <c r="M353" s="35"/>
      <c r="N353" s="20"/>
    </row>
    <row r="354">
      <c r="C354" s="4">
        <v>10626.0</v>
      </c>
      <c r="D354" s="5" t="s">
        <v>2407</v>
      </c>
      <c r="E354" s="5" t="s">
        <v>2408</v>
      </c>
      <c r="F354" s="5" t="s">
        <v>2369</v>
      </c>
      <c r="G354" s="5" t="s">
        <v>2370</v>
      </c>
      <c r="H354" s="5" t="s">
        <v>1350</v>
      </c>
      <c r="I354" s="6" t="s">
        <v>2409</v>
      </c>
      <c r="J354" s="5"/>
      <c r="K354" s="5" t="s">
        <v>62252</v>
      </c>
      <c r="M354" s="20"/>
      <c r="N354" s="20"/>
    </row>
    <row r="355">
      <c r="C355" s="4">
        <v>6182.0</v>
      </c>
      <c r="D355" s="5" t="s">
        <v>25188</v>
      </c>
      <c r="E355" s="5" t="s">
        <v>25189</v>
      </c>
      <c r="F355" s="5" t="s">
        <v>25178</v>
      </c>
      <c r="G355" s="5" t="s">
        <v>25179</v>
      </c>
      <c r="H355" s="5" t="s">
        <v>22149</v>
      </c>
      <c r="I355" s="6" t="s">
        <v>25185</v>
      </c>
      <c r="J355" s="5"/>
      <c r="K355" s="5" t="s">
        <v>62253</v>
      </c>
      <c r="M355" s="35"/>
      <c r="N355" s="20"/>
    </row>
    <row r="356">
      <c r="C356" s="4">
        <v>9414.0</v>
      </c>
      <c r="D356" s="5" t="s">
        <v>8995</v>
      </c>
      <c r="E356" s="5" t="s">
        <v>8996</v>
      </c>
      <c r="F356" s="5" t="s">
        <v>8997</v>
      </c>
      <c r="G356" s="5" t="s">
        <v>8998</v>
      </c>
      <c r="H356" s="5" t="s">
        <v>8926</v>
      </c>
      <c r="I356" s="6" t="s">
        <v>8999</v>
      </c>
      <c r="J356" s="5"/>
      <c r="K356" s="5" t="s">
        <v>62254</v>
      </c>
      <c r="M356" s="35"/>
      <c r="N356" s="20"/>
    </row>
    <row r="357">
      <c r="C357" s="4">
        <v>8930.0</v>
      </c>
      <c r="D357" s="5" t="s">
        <v>11650</v>
      </c>
      <c r="E357" s="5" t="s">
        <v>11651</v>
      </c>
      <c r="F357" s="5" t="s">
        <v>11652</v>
      </c>
      <c r="G357" s="5" t="s">
        <v>11653</v>
      </c>
      <c r="H357" s="5" t="s">
        <v>11485</v>
      </c>
      <c r="I357" s="6" t="s">
        <v>11654</v>
      </c>
      <c r="J357" s="5"/>
      <c r="K357" s="5" t="s">
        <v>62255</v>
      </c>
      <c r="M357" s="20"/>
      <c r="N357" s="20"/>
    </row>
    <row r="358">
      <c r="C358" s="4">
        <v>7690.0</v>
      </c>
      <c r="D358" s="5" t="s">
        <v>17956</v>
      </c>
      <c r="E358" s="5" t="s">
        <v>17957</v>
      </c>
      <c r="F358" s="5" t="s">
        <v>17223</v>
      </c>
      <c r="G358" s="5" t="s">
        <v>15964</v>
      </c>
      <c r="H358" s="5" t="s">
        <v>15938</v>
      </c>
      <c r="I358" s="6" t="s">
        <v>17958</v>
      </c>
      <c r="J358" s="5"/>
      <c r="K358" s="5" t="s">
        <v>62256</v>
      </c>
      <c r="M358" s="35"/>
      <c r="N358" s="20"/>
    </row>
    <row r="359">
      <c r="C359" s="4">
        <v>10504.0</v>
      </c>
      <c r="D359" s="5" t="s">
        <v>3064</v>
      </c>
      <c r="E359" s="5" t="s">
        <v>3065</v>
      </c>
      <c r="F359" s="5" t="s">
        <v>3066</v>
      </c>
      <c r="G359" s="5" t="s">
        <v>3067</v>
      </c>
      <c r="H359" s="5" t="s">
        <v>3068</v>
      </c>
      <c r="I359" s="6" t="s">
        <v>3069</v>
      </c>
      <c r="J359" s="5"/>
      <c r="K359" s="5" t="s">
        <v>62257</v>
      </c>
      <c r="M359" s="20"/>
      <c r="N359" s="20"/>
    </row>
    <row r="360">
      <c r="C360" s="4">
        <v>9134.0</v>
      </c>
      <c r="D360" s="5" t="s">
        <v>10514</v>
      </c>
      <c r="E360" s="5" t="s">
        <v>10515</v>
      </c>
      <c r="F360" s="5" t="s">
        <v>10516</v>
      </c>
      <c r="G360" s="5" t="s">
        <v>9418</v>
      </c>
      <c r="H360" s="5" t="s">
        <v>9418</v>
      </c>
      <c r="I360" s="6" t="s">
        <v>10517</v>
      </c>
      <c r="J360" s="5"/>
      <c r="K360" s="5" t="s">
        <v>62258</v>
      </c>
      <c r="M360" s="20"/>
      <c r="N360" s="20"/>
    </row>
    <row r="361">
      <c r="C361" s="4">
        <v>6921.0</v>
      </c>
      <c r="D361" s="5" t="s">
        <v>21377</v>
      </c>
      <c r="E361" s="5" t="s">
        <v>21378</v>
      </c>
      <c r="F361" s="5" t="s">
        <v>16117</v>
      </c>
      <c r="G361" s="5" t="s">
        <v>15985</v>
      </c>
      <c r="H361" s="5" t="s">
        <v>15938</v>
      </c>
      <c r="I361" s="6" t="s">
        <v>21379</v>
      </c>
      <c r="J361" s="5"/>
      <c r="K361" s="5" t="s">
        <v>62259</v>
      </c>
      <c r="M361" s="20"/>
      <c r="N361" s="20"/>
    </row>
    <row r="362">
      <c r="C362" s="4">
        <v>7853.0</v>
      </c>
      <c r="D362" s="5" t="s">
        <v>17201</v>
      </c>
      <c r="E362" s="5" t="s">
        <v>17202</v>
      </c>
      <c r="F362" s="5" t="s">
        <v>17203</v>
      </c>
      <c r="G362" s="5" t="s">
        <v>15985</v>
      </c>
      <c r="H362" s="5" t="s">
        <v>15938</v>
      </c>
      <c r="I362" s="6" t="s">
        <v>17204</v>
      </c>
      <c r="J362" s="5"/>
      <c r="K362" s="5" t="s">
        <v>62260</v>
      </c>
      <c r="M362" s="35"/>
      <c r="N362" s="20"/>
    </row>
    <row r="363">
      <c r="C363" s="4">
        <v>5724.0</v>
      </c>
      <c r="D363" s="5" t="s">
        <v>27554</v>
      </c>
      <c r="E363" s="5" t="s">
        <v>27555</v>
      </c>
      <c r="F363" s="5" t="s">
        <v>27556</v>
      </c>
      <c r="G363" s="5" t="s">
        <v>27557</v>
      </c>
      <c r="H363" s="5" t="s">
        <v>9123</v>
      </c>
      <c r="I363" s="6" t="s">
        <v>27558</v>
      </c>
      <c r="J363" s="5"/>
      <c r="K363" s="5" t="s">
        <v>62261</v>
      </c>
      <c r="M363" s="20"/>
      <c r="N363" s="20"/>
    </row>
    <row r="364">
      <c r="C364" s="4">
        <v>11022.0</v>
      </c>
      <c r="D364" s="5" t="s">
        <v>171</v>
      </c>
      <c r="E364" s="5" t="s">
        <v>172</v>
      </c>
      <c r="F364" s="5" t="s">
        <v>155</v>
      </c>
      <c r="G364" s="5" t="s">
        <v>156</v>
      </c>
      <c r="H364" s="5" t="s">
        <v>14</v>
      </c>
      <c r="I364" s="6" t="s">
        <v>173</v>
      </c>
      <c r="J364" s="5"/>
      <c r="K364" s="5" t="s">
        <v>62262</v>
      </c>
      <c r="M364" s="20"/>
      <c r="N364" s="20"/>
    </row>
    <row r="365">
      <c r="C365" s="4">
        <v>9447.0</v>
      </c>
      <c r="D365" s="5" t="s">
        <v>8786</v>
      </c>
      <c r="E365" s="5" t="s">
        <v>8787</v>
      </c>
      <c r="F365" s="5" t="s">
        <v>8788</v>
      </c>
      <c r="G365" s="5" t="s">
        <v>8574</v>
      </c>
      <c r="H365" s="5" t="s">
        <v>8574</v>
      </c>
      <c r="I365" s="6" t="s">
        <v>8789</v>
      </c>
      <c r="J365" s="5"/>
      <c r="K365" s="5" t="s">
        <v>62263</v>
      </c>
      <c r="M365" s="35"/>
      <c r="N365" s="20"/>
    </row>
    <row r="366">
      <c r="C366" s="4">
        <v>10020.0</v>
      </c>
      <c r="D366" s="5" t="s">
        <v>5541</v>
      </c>
      <c r="E366" s="5" t="s">
        <v>5542</v>
      </c>
      <c r="F366" s="5" t="s">
        <v>5432</v>
      </c>
      <c r="G366" s="5" t="s">
        <v>3100</v>
      </c>
      <c r="H366" s="5" t="s">
        <v>3068</v>
      </c>
      <c r="I366" s="6" t="s">
        <v>5543</v>
      </c>
      <c r="J366" s="5"/>
      <c r="K366" s="5" t="s">
        <v>62264</v>
      </c>
      <c r="M366" s="20"/>
      <c r="N366" s="20"/>
    </row>
    <row r="367">
      <c r="C367" s="4">
        <v>8552.0</v>
      </c>
      <c r="D367" s="5" t="s">
        <v>13712</v>
      </c>
      <c r="E367" s="5" t="s">
        <v>13713</v>
      </c>
      <c r="F367" s="5" t="s">
        <v>13701</v>
      </c>
      <c r="G367" s="5" t="s">
        <v>13702</v>
      </c>
      <c r="H367" s="5" t="s">
        <v>13460</v>
      </c>
      <c r="I367" s="6" t="s">
        <v>13714</v>
      </c>
      <c r="J367" s="5"/>
      <c r="K367" s="5" t="s">
        <v>62265</v>
      </c>
      <c r="M367" s="20"/>
      <c r="N367" s="20"/>
    </row>
    <row r="368">
      <c r="C368" s="4">
        <v>9349.0</v>
      </c>
      <c r="D368" s="5" t="s">
        <v>9362</v>
      </c>
      <c r="E368" s="5" t="s">
        <v>9363</v>
      </c>
      <c r="F368" s="5" t="s">
        <v>9329</v>
      </c>
      <c r="G368" s="5" t="s">
        <v>8926</v>
      </c>
      <c r="H368" s="5" t="s">
        <v>8926</v>
      </c>
      <c r="I368" s="6" t="s">
        <v>9364</v>
      </c>
      <c r="J368" s="5"/>
      <c r="K368" s="5" t="s">
        <v>62266</v>
      </c>
      <c r="M368" s="35"/>
      <c r="N368" s="20"/>
    </row>
    <row r="369">
      <c r="C369" s="4">
        <v>9350.0</v>
      </c>
      <c r="D369" s="5" t="s">
        <v>9367</v>
      </c>
      <c r="E369" s="5" t="s">
        <v>9363</v>
      </c>
      <c r="F369" s="5" t="s">
        <v>9329</v>
      </c>
      <c r="G369" s="5" t="s">
        <v>8926</v>
      </c>
      <c r="H369" s="5" t="s">
        <v>8926</v>
      </c>
      <c r="I369" s="6" t="s">
        <v>9364</v>
      </c>
      <c r="J369" s="5"/>
      <c r="K369" s="5" t="s">
        <v>62266</v>
      </c>
      <c r="M369" s="20"/>
      <c r="N369" s="20"/>
    </row>
    <row r="370">
      <c r="C370" s="4">
        <v>10025.0</v>
      </c>
      <c r="D370" s="5" t="s">
        <v>5516</v>
      </c>
      <c r="E370" s="5" t="s">
        <v>5517</v>
      </c>
      <c r="F370" s="5" t="s">
        <v>5518</v>
      </c>
      <c r="G370" s="5" t="s">
        <v>3100</v>
      </c>
      <c r="H370" s="5" t="s">
        <v>3068</v>
      </c>
      <c r="I370" s="6" t="s">
        <v>5519</v>
      </c>
      <c r="J370" s="5"/>
      <c r="K370" s="5" t="s">
        <v>62267</v>
      </c>
      <c r="M370" s="20"/>
      <c r="N370" s="20"/>
    </row>
    <row r="371">
      <c r="C371" s="4">
        <v>9043.0</v>
      </c>
      <c r="D371" s="5" t="s">
        <v>11026</v>
      </c>
      <c r="E371" s="5" t="s">
        <v>11027</v>
      </c>
      <c r="F371" s="5" t="s">
        <v>10745</v>
      </c>
      <c r="G371" s="5" t="s">
        <v>10664</v>
      </c>
      <c r="H371" s="5" t="s">
        <v>10664</v>
      </c>
      <c r="I371" s="6" t="s">
        <v>11028</v>
      </c>
      <c r="J371" s="5"/>
      <c r="K371" s="5" t="s">
        <v>62268</v>
      </c>
      <c r="M371" s="35"/>
      <c r="N371" s="20"/>
    </row>
    <row r="372">
      <c r="C372" s="4">
        <v>8940.0</v>
      </c>
      <c r="D372" s="5" t="s">
        <v>11607</v>
      </c>
      <c r="E372" s="5" t="s">
        <v>11608</v>
      </c>
      <c r="F372" s="5" t="s">
        <v>11578</v>
      </c>
      <c r="G372" s="5" t="s">
        <v>11568</v>
      </c>
      <c r="H372" s="5" t="s">
        <v>11485</v>
      </c>
      <c r="I372" s="6" t="s">
        <v>11609</v>
      </c>
      <c r="J372" s="5"/>
      <c r="K372" s="5" t="s">
        <v>62269</v>
      </c>
      <c r="M372" s="20"/>
      <c r="N372" s="20"/>
    </row>
    <row r="373">
      <c r="C373" s="4">
        <v>10601.0</v>
      </c>
      <c r="D373" s="5" t="s">
        <v>2544</v>
      </c>
      <c r="E373" s="5" t="s">
        <v>2545</v>
      </c>
      <c r="F373" s="5" t="s">
        <v>2546</v>
      </c>
      <c r="G373" s="5" t="s">
        <v>2488</v>
      </c>
      <c r="H373" s="5" t="s">
        <v>1350</v>
      </c>
      <c r="I373" s="6" t="s">
        <v>2547</v>
      </c>
      <c r="J373" s="5"/>
      <c r="K373" s="5" t="s">
        <v>62270</v>
      </c>
      <c r="M373" s="20"/>
      <c r="N373" s="20"/>
    </row>
    <row r="374">
      <c r="C374" s="4">
        <v>6311.0</v>
      </c>
      <c r="D374" s="5" t="s">
        <v>24574</v>
      </c>
      <c r="E374" s="5" t="s">
        <v>24575</v>
      </c>
      <c r="F374" s="5" t="s">
        <v>23572</v>
      </c>
      <c r="G374" s="5" t="s">
        <v>23573</v>
      </c>
      <c r="H374" s="5" t="s">
        <v>22149</v>
      </c>
      <c r="I374" s="6" t="s">
        <v>24576</v>
      </c>
      <c r="J374" s="5"/>
      <c r="K374" s="5" t="s">
        <v>62271</v>
      </c>
      <c r="M374" s="20"/>
      <c r="N374" s="20"/>
    </row>
    <row r="375">
      <c r="C375" s="4">
        <v>8813.0</v>
      </c>
      <c r="D375" s="5" t="s">
        <v>12271</v>
      </c>
      <c r="E375" s="5" t="s">
        <v>12272</v>
      </c>
      <c r="F375" s="5" t="s">
        <v>12208</v>
      </c>
      <c r="G375" s="5" t="s">
        <v>12187</v>
      </c>
      <c r="H375" s="5" t="s">
        <v>11485</v>
      </c>
      <c r="I375" s="6" t="s">
        <v>12273</v>
      </c>
      <c r="J375" s="5"/>
      <c r="K375" s="5" t="s">
        <v>62272</v>
      </c>
      <c r="M375" s="35"/>
      <c r="N375" s="20"/>
    </row>
    <row r="376">
      <c r="C376" s="4">
        <v>6703.0</v>
      </c>
      <c r="D376" s="5" t="s">
        <v>22530</v>
      </c>
      <c r="E376" s="5" t="s">
        <v>22531</v>
      </c>
      <c r="F376" s="5" t="s">
        <v>22532</v>
      </c>
      <c r="G376" s="5" t="s">
        <v>22503</v>
      </c>
      <c r="H376" s="5" t="s">
        <v>22419</v>
      </c>
      <c r="I376" s="6" t="s">
        <v>22533</v>
      </c>
      <c r="J376" s="5"/>
      <c r="K376" s="5" t="s">
        <v>62273</v>
      </c>
      <c r="M376" s="20"/>
      <c r="N376" s="20"/>
    </row>
    <row r="377">
      <c r="C377" s="4">
        <v>10664.0</v>
      </c>
      <c r="D377" s="5" t="s">
        <v>2194</v>
      </c>
      <c r="E377" s="5" t="s">
        <v>2195</v>
      </c>
      <c r="F377" s="5" t="s">
        <v>2196</v>
      </c>
      <c r="G377" s="5" t="s">
        <v>2197</v>
      </c>
      <c r="H377" s="5" t="s">
        <v>1350</v>
      </c>
      <c r="I377" s="6" t="s">
        <v>2198</v>
      </c>
      <c r="J377" s="5"/>
      <c r="K377" s="5" t="s">
        <v>62274</v>
      </c>
      <c r="M377" s="20"/>
      <c r="N377" s="20"/>
    </row>
    <row r="378">
      <c r="C378" s="4">
        <v>11315.0</v>
      </c>
      <c r="D378" s="5" t="s">
        <v>40171</v>
      </c>
      <c r="E378" s="5" t="s">
        <v>59810</v>
      </c>
      <c r="F378" s="5" t="s">
        <v>59811</v>
      </c>
      <c r="G378" s="5" t="s">
        <v>59812</v>
      </c>
      <c r="H378" s="5" t="s">
        <v>47980</v>
      </c>
      <c r="I378" s="12" t="s">
        <v>23650</v>
      </c>
      <c r="J378" s="5"/>
      <c r="K378" s="5" t="s">
        <v>62275</v>
      </c>
      <c r="M378" s="20"/>
      <c r="N378" s="20"/>
    </row>
    <row r="379">
      <c r="C379" s="4">
        <v>10187.0</v>
      </c>
      <c r="D379" s="5" t="s">
        <v>4722</v>
      </c>
      <c r="E379" s="5" t="s">
        <v>4723</v>
      </c>
      <c r="F379" s="5" t="s">
        <v>4718</v>
      </c>
      <c r="G379" s="5" t="s">
        <v>4627</v>
      </c>
      <c r="H379" s="5" t="s">
        <v>3068</v>
      </c>
      <c r="I379" s="6" t="s">
        <v>4724</v>
      </c>
      <c r="J379" s="5"/>
      <c r="K379" s="5" t="s">
        <v>62276</v>
      </c>
      <c r="M379" s="20"/>
      <c r="N379" s="20"/>
    </row>
    <row r="380">
      <c r="C380" s="4">
        <v>9421.0</v>
      </c>
      <c r="D380" s="5" t="s">
        <v>8947</v>
      </c>
      <c r="E380" s="5" t="s">
        <v>8948</v>
      </c>
      <c r="F380" s="5" t="s">
        <v>8949</v>
      </c>
      <c r="G380" s="5" t="s">
        <v>8950</v>
      </c>
      <c r="H380" s="5" t="s">
        <v>8926</v>
      </c>
      <c r="I380" s="6" t="s">
        <v>8951</v>
      </c>
      <c r="J380" s="5"/>
      <c r="K380" s="5" t="s">
        <v>62277</v>
      </c>
      <c r="M380" s="20"/>
      <c r="N380" s="20"/>
    </row>
    <row r="381">
      <c r="C381" s="4">
        <v>10345.0</v>
      </c>
      <c r="D381" s="5" t="s">
        <v>3876</v>
      </c>
      <c r="E381" s="5" t="s">
        <v>3877</v>
      </c>
      <c r="F381" s="5" t="s">
        <v>3867</v>
      </c>
      <c r="G381" s="5" t="s">
        <v>3857</v>
      </c>
      <c r="H381" s="5" t="s">
        <v>3068</v>
      </c>
      <c r="I381" s="6" t="s">
        <v>3878</v>
      </c>
      <c r="J381" s="5"/>
      <c r="K381" s="5" t="s">
        <v>62278</v>
      </c>
      <c r="M381" s="20"/>
      <c r="N381" s="20"/>
    </row>
    <row r="382">
      <c r="C382" s="4">
        <v>10775.0</v>
      </c>
      <c r="D382" s="5" t="s">
        <v>1639</v>
      </c>
      <c r="E382" s="5" t="s">
        <v>1640</v>
      </c>
      <c r="F382" s="5" t="s">
        <v>1518</v>
      </c>
      <c r="G382" s="5" t="s">
        <v>1512</v>
      </c>
      <c r="H382" s="5" t="s">
        <v>1350</v>
      </c>
      <c r="I382" s="6" t="s">
        <v>1641</v>
      </c>
      <c r="J382" s="5"/>
      <c r="K382" s="5" t="s">
        <v>62279</v>
      </c>
      <c r="M382" s="35"/>
      <c r="N382" s="20"/>
    </row>
    <row r="383">
      <c r="C383" s="4">
        <v>10232.0</v>
      </c>
      <c r="D383" s="5" t="s">
        <v>4481</v>
      </c>
      <c r="E383" s="5" t="s">
        <v>4482</v>
      </c>
      <c r="F383" s="5" t="s">
        <v>4483</v>
      </c>
      <c r="G383" s="5" t="s">
        <v>4484</v>
      </c>
      <c r="H383" s="5" t="s">
        <v>3068</v>
      </c>
      <c r="I383" s="6" t="s">
        <v>4485</v>
      </c>
      <c r="J383" s="5"/>
      <c r="K383" s="5" t="s">
        <v>62280</v>
      </c>
      <c r="M383" s="35"/>
      <c r="N383" s="20"/>
    </row>
    <row r="384">
      <c r="C384" s="4">
        <v>8695.0</v>
      </c>
      <c r="D384" s="5" t="s">
        <v>12903</v>
      </c>
      <c r="E384" s="5" t="s">
        <v>12904</v>
      </c>
      <c r="F384" s="5" t="s">
        <v>12742</v>
      </c>
      <c r="G384" s="5" t="s">
        <v>12749</v>
      </c>
      <c r="H384" s="5" t="s">
        <v>12504</v>
      </c>
      <c r="I384" s="6" t="s">
        <v>12905</v>
      </c>
      <c r="J384" s="5"/>
      <c r="K384" s="5" t="s">
        <v>62281</v>
      </c>
      <c r="M384" s="20"/>
      <c r="N384" s="20"/>
    </row>
    <row r="385">
      <c r="C385" s="4">
        <v>9067.0</v>
      </c>
      <c r="D385" s="5" t="s">
        <v>10894</v>
      </c>
      <c r="E385" s="5" t="s">
        <v>10895</v>
      </c>
      <c r="F385" s="5" t="s">
        <v>10896</v>
      </c>
      <c r="G385" s="5" t="s">
        <v>10897</v>
      </c>
      <c r="H385" s="5" t="s">
        <v>10664</v>
      </c>
      <c r="I385" s="6" t="s">
        <v>10898</v>
      </c>
      <c r="J385" s="5"/>
      <c r="K385" s="5" t="s">
        <v>62282</v>
      </c>
      <c r="M385" s="35"/>
      <c r="N385" s="20"/>
    </row>
    <row r="386">
      <c r="C386" s="4">
        <v>8361.0</v>
      </c>
      <c r="D386" s="5" t="s">
        <v>14717</v>
      </c>
      <c r="E386" s="5" t="s">
        <v>14718</v>
      </c>
      <c r="F386" s="5" t="s">
        <v>14712</v>
      </c>
      <c r="G386" s="5" t="s">
        <v>14713</v>
      </c>
      <c r="H386" s="5" t="s">
        <v>13460</v>
      </c>
      <c r="I386" s="6" t="s">
        <v>14719</v>
      </c>
      <c r="J386" s="5"/>
      <c r="K386" s="5" t="s">
        <v>62283</v>
      </c>
      <c r="M386" s="35"/>
      <c r="N386" s="20"/>
    </row>
    <row r="387">
      <c r="C387" s="4">
        <v>10048.0</v>
      </c>
      <c r="D387" s="5" t="s">
        <v>5409</v>
      </c>
      <c r="E387" s="5" t="s">
        <v>5410</v>
      </c>
      <c r="F387" s="5" t="s">
        <v>5411</v>
      </c>
      <c r="G387" s="5" t="s">
        <v>3100</v>
      </c>
      <c r="H387" s="5" t="s">
        <v>3068</v>
      </c>
      <c r="I387" s="6" t="s">
        <v>5412</v>
      </c>
      <c r="J387" s="5"/>
      <c r="K387" s="5" t="s">
        <v>62284</v>
      </c>
      <c r="M387" s="35"/>
      <c r="N387" s="20"/>
    </row>
    <row r="388">
      <c r="C388" s="4">
        <v>9170.0</v>
      </c>
      <c r="D388" s="5" t="s">
        <v>10339</v>
      </c>
      <c r="E388" s="5" t="s">
        <v>10340</v>
      </c>
      <c r="F388" s="5" t="s">
        <v>9608</v>
      </c>
      <c r="G388" s="5" t="s">
        <v>9418</v>
      </c>
      <c r="H388" s="5" t="s">
        <v>9418</v>
      </c>
      <c r="I388" s="6" t="s">
        <v>10341</v>
      </c>
      <c r="J388" s="5"/>
      <c r="K388" s="5" t="s">
        <v>62285</v>
      </c>
      <c r="M388" s="35"/>
      <c r="N388" s="20"/>
    </row>
    <row r="389">
      <c r="C389" s="4">
        <v>10709.0</v>
      </c>
      <c r="D389" s="5" t="s">
        <v>1970</v>
      </c>
      <c r="E389" s="5" t="s">
        <v>1971</v>
      </c>
      <c r="F389" s="5" t="s">
        <v>1898</v>
      </c>
      <c r="G389" s="5" t="s">
        <v>1525</v>
      </c>
      <c r="H389" s="5" t="s">
        <v>1350</v>
      </c>
      <c r="I389" s="6" t="s">
        <v>1972</v>
      </c>
      <c r="J389" s="5"/>
      <c r="K389" s="5" t="s">
        <v>62286</v>
      </c>
      <c r="M389" s="20"/>
      <c r="N389" s="20"/>
    </row>
    <row r="390">
      <c r="C390" s="4">
        <v>9287.0</v>
      </c>
      <c r="D390" s="5" t="s">
        <v>9715</v>
      </c>
      <c r="E390" s="5" t="s">
        <v>9706</v>
      </c>
      <c r="F390" s="5" t="s">
        <v>9690</v>
      </c>
      <c r="G390" s="5" t="s">
        <v>9691</v>
      </c>
      <c r="H390" s="5" t="s">
        <v>9418</v>
      </c>
      <c r="I390" s="6" t="s">
        <v>9716</v>
      </c>
      <c r="J390" s="5"/>
      <c r="K390" s="5" t="s">
        <v>62287</v>
      </c>
      <c r="M390" s="20"/>
      <c r="N390" s="20"/>
    </row>
    <row r="391">
      <c r="C391" s="4">
        <v>9289.0</v>
      </c>
      <c r="D391" s="5" t="s">
        <v>9705</v>
      </c>
      <c r="E391" s="5" t="s">
        <v>9706</v>
      </c>
      <c r="F391" s="5" t="s">
        <v>9690</v>
      </c>
      <c r="G391" s="5" t="s">
        <v>9691</v>
      </c>
      <c r="H391" s="5" t="s">
        <v>9418</v>
      </c>
      <c r="I391" s="6" t="s">
        <v>9707</v>
      </c>
      <c r="J391" s="5"/>
      <c r="K391" s="5" t="s">
        <v>62287</v>
      </c>
      <c r="M391" s="20"/>
      <c r="N391" s="20"/>
    </row>
    <row r="392">
      <c r="C392" s="4">
        <v>6207.0</v>
      </c>
      <c r="D392" s="5" t="s">
        <v>25054</v>
      </c>
      <c r="E392" s="5" t="s">
        <v>25055</v>
      </c>
      <c r="F392" s="5" t="s">
        <v>24063</v>
      </c>
      <c r="G392" s="5" t="s">
        <v>24064</v>
      </c>
      <c r="H392" s="5" t="s">
        <v>22149</v>
      </c>
      <c r="I392" s="6" t="s">
        <v>25056</v>
      </c>
      <c r="J392" s="5"/>
      <c r="K392" s="5" t="s">
        <v>62288</v>
      </c>
      <c r="M392" s="20"/>
      <c r="N392" s="20"/>
    </row>
    <row r="393">
      <c r="C393" s="4">
        <v>10843.0</v>
      </c>
      <c r="D393" s="5" t="s">
        <v>1240</v>
      </c>
      <c r="E393" s="5" t="s">
        <v>1241</v>
      </c>
      <c r="F393" s="5" t="s">
        <v>1165</v>
      </c>
      <c r="G393" s="5" t="s">
        <v>1166</v>
      </c>
      <c r="H393" s="5" t="s">
        <v>514</v>
      </c>
      <c r="I393" s="6" t="s">
        <v>1242</v>
      </c>
      <c r="J393" s="5"/>
      <c r="K393" s="5" t="s">
        <v>62289</v>
      </c>
      <c r="M393" s="35"/>
      <c r="N393" s="20"/>
    </row>
    <row r="394">
      <c r="C394" s="4"/>
      <c r="D394" s="5"/>
      <c r="E394" s="5"/>
      <c r="F394" s="5"/>
      <c r="G394" s="5"/>
      <c r="H394" s="5"/>
      <c r="I394" s="6"/>
      <c r="J394" s="5"/>
      <c r="K394" s="5"/>
      <c r="M394" s="20"/>
      <c r="N394" s="20"/>
    </row>
    <row r="395">
      <c r="C395" s="4"/>
      <c r="D395" s="5"/>
      <c r="E395" s="5"/>
      <c r="F395" s="5"/>
      <c r="G395" s="5"/>
      <c r="H395" s="5"/>
      <c r="I395" s="6"/>
      <c r="J395" s="5"/>
      <c r="K395" s="5"/>
      <c r="M395" s="20"/>
      <c r="N395" s="20"/>
    </row>
    <row r="396">
      <c r="C396" s="4"/>
      <c r="D396" s="5"/>
      <c r="E396" s="5"/>
      <c r="F396" s="5"/>
      <c r="G396" s="5"/>
      <c r="H396" s="5"/>
      <c r="I396" s="6"/>
      <c r="J396" s="5"/>
      <c r="K396" s="5"/>
      <c r="M396" s="20"/>
      <c r="N396" s="20"/>
    </row>
    <row r="397">
      <c r="C397" s="4"/>
      <c r="D397" s="5"/>
      <c r="E397" s="5"/>
      <c r="F397" s="5"/>
      <c r="G397" s="5"/>
      <c r="H397" s="5"/>
      <c r="I397" s="6"/>
      <c r="J397" s="5"/>
      <c r="K397" s="5"/>
      <c r="M397" s="20"/>
      <c r="N397" s="20"/>
    </row>
    <row r="398">
      <c r="C398" s="4"/>
      <c r="D398" s="5"/>
      <c r="E398" s="5"/>
      <c r="F398" s="5"/>
      <c r="G398" s="5"/>
      <c r="H398" s="5"/>
      <c r="I398" s="6"/>
      <c r="J398" s="5"/>
      <c r="K398" s="5"/>
      <c r="M398" s="20"/>
      <c r="N398" s="20"/>
    </row>
    <row r="399">
      <c r="C399" s="4"/>
      <c r="D399" s="5"/>
      <c r="E399" s="5"/>
      <c r="F399" s="5"/>
      <c r="G399" s="5"/>
      <c r="H399" s="5"/>
      <c r="I399" s="6"/>
      <c r="J399" s="5"/>
      <c r="K399" s="5"/>
      <c r="M399" s="20"/>
      <c r="N399" s="20"/>
    </row>
    <row r="400">
      <c r="C400" s="4"/>
      <c r="D400" s="5"/>
      <c r="E400" s="5"/>
      <c r="F400" s="5"/>
      <c r="G400" s="5"/>
      <c r="H400" s="5"/>
      <c r="I400" s="6"/>
      <c r="J400" s="5"/>
      <c r="K400" s="5"/>
      <c r="M400" s="20"/>
      <c r="N400" s="20"/>
    </row>
    <row r="401">
      <c r="C401" s="4"/>
      <c r="D401" s="5"/>
      <c r="E401" s="5"/>
      <c r="F401" s="5"/>
      <c r="G401" s="5"/>
      <c r="H401" s="5"/>
      <c r="I401" s="6"/>
      <c r="J401" s="5"/>
      <c r="K401" s="5"/>
      <c r="M401" s="20"/>
      <c r="N401" s="20"/>
    </row>
    <row r="402">
      <c r="C402" s="4"/>
      <c r="D402" s="5"/>
      <c r="E402" s="5"/>
      <c r="F402" s="5"/>
      <c r="G402" s="5"/>
      <c r="H402" s="5"/>
      <c r="I402" s="6"/>
      <c r="J402" s="5"/>
      <c r="K402" s="5"/>
      <c r="M402" s="20"/>
      <c r="N402" s="20"/>
    </row>
    <row r="403">
      <c r="C403" s="4"/>
      <c r="D403" s="5"/>
      <c r="E403" s="5"/>
      <c r="F403" s="5"/>
      <c r="G403" s="5"/>
      <c r="H403" s="5"/>
      <c r="I403" s="6"/>
      <c r="J403" s="5"/>
      <c r="K403" s="5"/>
    </row>
    <row r="404">
      <c r="C404" s="4"/>
      <c r="D404" s="5"/>
      <c r="E404" s="5"/>
      <c r="F404" s="5"/>
      <c r="G404" s="5"/>
      <c r="H404" s="5"/>
      <c r="I404" s="6"/>
      <c r="J404" s="5"/>
      <c r="K404" s="5"/>
    </row>
    <row r="405">
      <c r="C405" s="4"/>
      <c r="D405" s="5"/>
      <c r="E405" s="5"/>
      <c r="F405" s="5"/>
      <c r="G405" s="5"/>
      <c r="H405" s="5"/>
      <c r="I405" s="6"/>
      <c r="J405" s="5"/>
      <c r="K405" s="5"/>
    </row>
    <row r="406">
      <c r="C406" s="4"/>
      <c r="D406" s="5"/>
      <c r="E406" s="5"/>
      <c r="F406" s="5"/>
      <c r="G406" s="5"/>
      <c r="H406" s="5"/>
      <c r="I406" s="6"/>
      <c r="J406" s="5"/>
      <c r="K406" s="5"/>
    </row>
    <row r="407">
      <c r="C407" s="4"/>
      <c r="D407" s="5"/>
      <c r="E407" s="5"/>
      <c r="F407" s="5"/>
      <c r="G407" s="5"/>
      <c r="H407" s="5"/>
      <c r="I407" s="6"/>
      <c r="J407" s="5"/>
      <c r="K407" s="5"/>
    </row>
    <row r="408">
      <c r="C408" s="4"/>
      <c r="D408" s="5"/>
      <c r="E408" s="5"/>
      <c r="F408" s="5"/>
      <c r="G408" s="5"/>
      <c r="H408" s="5"/>
      <c r="I408" s="6"/>
      <c r="J408" s="5"/>
      <c r="K408" s="5"/>
    </row>
    <row r="409">
      <c r="C409" s="4"/>
      <c r="D409" s="5"/>
      <c r="E409" s="5"/>
      <c r="F409" s="5"/>
      <c r="G409" s="5"/>
      <c r="H409" s="5"/>
      <c r="I409" s="6"/>
      <c r="J409" s="5"/>
      <c r="K409" s="5"/>
    </row>
    <row r="410">
      <c r="C410" s="4"/>
      <c r="D410" s="5"/>
      <c r="E410" s="5"/>
      <c r="F410" s="5"/>
      <c r="G410" s="5"/>
      <c r="H410" s="5"/>
      <c r="I410" s="6"/>
      <c r="J410" s="5"/>
      <c r="K410" s="5"/>
    </row>
    <row r="411">
      <c r="C411" s="4"/>
      <c r="D411" s="5"/>
      <c r="E411" s="5"/>
      <c r="F411" s="5"/>
      <c r="G411" s="5"/>
      <c r="H411" s="5"/>
      <c r="I411" s="6"/>
      <c r="J411" s="5"/>
      <c r="K411" s="5"/>
    </row>
    <row r="412">
      <c r="C412" s="4"/>
      <c r="D412" s="5"/>
      <c r="E412" s="5"/>
      <c r="F412" s="5"/>
      <c r="G412" s="5"/>
      <c r="H412" s="5"/>
      <c r="I412" s="6"/>
      <c r="J412" s="5"/>
      <c r="K412" s="5"/>
    </row>
    <row r="413">
      <c r="C413" s="4"/>
      <c r="D413" s="5"/>
      <c r="E413" s="5"/>
      <c r="F413" s="5"/>
      <c r="G413" s="5"/>
      <c r="H413" s="5"/>
      <c r="I413" s="6"/>
      <c r="J413" s="5"/>
      <c r="K413" s="5"/>
    </row>
    <row r="414">
      <c r="C414" s="4"/>
      <c r="D414" s="5"/>
      <c r="E414" s="5"/>
      <c r="F414" s="5"/>
      <c r="G414" s="5"/>
      <c r="H414" s="5"/>
      <c r="I414" s="6"/>
      <c r="J414" s="5"/>
      <c r="K414" s="5"/>
    </row>
    <row r="415">
      <c r="C415" s="4"/>
      <c r="D415" s="5"/>
      <c r="E415" s="5"/>
      <c r="F415" s="5"/>
      <c r="G415" s="5"/>
      <c r="H415" s="5"/>
      <c r="I415" s="6"/>
      <c r="J415" s="5"/>
      <c r="K415" s="5"/>
    </row>
    <row r="416">
      <c r="C416" s="4"/>
      <c r="D416" s="5"/>
      <c r="E416" s="5"/>
      <c r="F416" s="5"/>
      <c r="G416" s="5"/>
      <c r="H416" s="5"/>
      <c r="I416" s="6"/>
      <c r="J416" s="5"/>
      <c r="K416" s="5"/>
    </row>
    <row r="417">
      <c r="C417" s="4"/>
      <c r="D417" s="5"/>
      <c r="E417" s="5"/>
      <c r="F417" s="5"/>
      <c r="G417" s="5"/>
      <c r="H417" s="5"/>
      <c r="I417" s="6"/>
      <c r="J417" s="5"/>
      <c r="K417" s="5"/>
    </row>
    <row r="418">
      <c r="C418" s="4"/>
      <c r="D418" s="5"/>
      <c r="E418" s="5"/>
      <c r="F418" s="5"/>
      <c r="G418" s="5"/>
      <c r="H418" s="5"/>
      <c r="I418" s="6"/>
      <c r="J418" s="5"/>
      <c r="K418" s="5"/>
    </row>
    <row r="419">
      <c r="C419" s="4"/>
      <c r="D419" s="5"/>
      <c r="E419" s="5"/>
      <c r="F419" s="5"/>
      <c r="G419" s="5"/>
      <c r="H419" s="5"/>
      <c r="I419" s="6"/>
      <c r="J419" s="5"/>
      <c r="K419" s="5"/>
    </row>
    <row r="420">
      <c r="C420" s="4"/>
      <c r="D420" s="5"/>
      <c r="E420" s="5"/>
      <c r="F420" s="5"/>
      <c r="G420" s="5"/>
      <c r="H420" s="5"/>
      <c r="I420" s="6"/>
      <c r="J420" s="5"/>
      <c r="K420" s="5"/>
    </row>
    <row r="421">
      <c r="C421" s="4"/>
      <c r="D421" s="5"/>
      <c r="E421" s="5"/>
      <c r="F421" s="5"/>
      <c r="G421" s="5"/>
      <c r="H421" s="5"/>
      <c r="I421" s="6"/>
      <c r="J421" s="5"/>
      <c r="K421" s="5"/>
    </row>
    <row r="422">
      <c r="C422" s="4"/>
      <c r="D422" s="5"/>
      <c r="E422" s="5"/>
      <c r="F422" s="5"/>
      <c r="G422" s="5"/>
      <c r="H422" s="5"/>
      <c r="I422" s="6"/>
      <c r="J422" s="5"/>
      <c r="K422" s="5"/>
    </row>
    <row r="423">
      <c r="C423" s="4"/>
      <c r="D423" s="5"/>
      <c r="E423" s="5"/>
      <c r="F423" s="5"/>
      <c r="G423" s="5"/>
      <c r="H423" s="5"/>
      <c r="I423" s="6"/>
      <c r="J423" s="5"/>
      <c r="K423" s="5"/>
    </row>
    <row r="424">
      <c r="C424" s="4"/>
      <c r="D424" s="5"/>
      <c r="E424" s="5"/>
      <c r="F424" s="5"/>
      <c r="G424" s="5"/>
      <c r="H424" s="5"/>
      <c r="I424" s="6"/>
      <c r="J424" s="5"/>
      <c r="K424" s="5"/>
    </row>
    <row r="425">
      <c r="C425" s="4"/>
      <c r="D425" s="5"/>
      <c r="E425" s="5"/>
      <c r="F425" s="5"/>
      <c r="G425" s="5"/>
      <c r="H425" s="5"/>
      <c r="I425" s="6"/>
      <c r="J425" s="5"/>
      <c r="K425" s="5"/>
    </row>
    <row r="426">
      <c r="C426" s="4"/>
      <c r="D426" s="5"/>
      <c r="E426" s="5"/>
      <c r="F426" s="5"/>
      <c r="G426" s="5"/>
      <c r="H426" s="5"/>
      <c r="I426" s="6"/>
      <c r="J426" s="5"/>
      <c r="K426" s="5"/>
    </row>
    <row r="427">
      <c r="C427" s="4"/>
      <c r="D427" s="5"/>
      <c r="E427" s="5"/>
      <c r="F427" s="5"/>
      <c r="G427" s="5"/>
      <c r="H427" s="5"/>
      <c r="I427" s="6"/>
      <c r="J427" s="5"/>
      <c r="K427" s="5"/>
    </row>
    <row r="428">
      <c r="C428" s="4"/>
      <c r="D428" s="5"/>
      <c r="E428" s="5"/>
      <c r="F428" s="5"/>
      <c r="G428" s="5"/>
      <c r="H428" s="5"/>
      <c r="I428" s="6"/>
      <c r="J428" s="5"/>
      <c r="K428" s="5"/>
    </row>
    <row r="429">
      <c r="C429" s="4"/>
      <c r="D429" s="5"/>
      <c r="E429" s="5"/>
      <c r="F429" s="5"/>
      <c r="G429" s="5"/>
      <c r="H429" s="5"/>
      <c r="I429" s="6"/>
      <c r="J429" s="5"/>
      <c r="K429" s="5"/>
    </row>
    <row r="430">
      <c r="C430" s="4"/>
      <c r="D430" s="5"/>
      <c r="E430" s="5"/>
      <c r="F430" s="5"/>
      <c r="G430" s="5"/>
      <c r="H430" s="5"/>
      <c r="I430" s="6"/>
      <c r="J430" s="5"/>
      <c r="K430" s="5"/>
    </row>
    <row r="431">
      <c r="C431" s="4"/>
      <c r="D431" s="5"/>
      <c r="E431" s="5"/>
      <c r="F431" s="5"/>
      <c r="G431" s="5"/>
      <c r="H431" s="5"/>
      <c r="I431" s="6"/>
      <c r="J431" s="5"/>
      <c r="K431" s="5"/>
    </row>
    <row r="432">
      <c r="C432" s="4"/>
      <c r="D432" s="5"/>
      <c r="E432" s="5"/>
      <c r="F432" s="5"/>
      <c r="G432" s="5"/>
      <c r="H432" s="5"/>
      <c r="I432" s="6"/>
      <c r="J432" s="5"/>
      <c r="K432" s="5"/>
    </row>
    <row r="433">
      <c r="C433" s="4"/>
      <c r="D433" s="5"/>
      <c r="E433" s="5"/>
      <c r="F433" s="5"/>
      <c r="G433" s="5"/>
      <c r="H433" s="5"/>
      <c r="I433" s="6"/>
      <c r="J433" s="5"/>
      <c r="K433" s="5"/>
    </row>
    <row r="434">
      <c r="C434" s="4"/>
      <c r="D434" s="5"/>
      <c r="E434" s="5"/>
      <c r="F434" s="5"/>
      <c r="G434" s="5"/>
      <c r="H434" s="5"/>
      <c r="I434" s="6"/>
      <c r="J434" s="5"/>
      <c r="K434" s="5"/>
    </row>
    <row r="435">
      <c r="C435" s="4"/>
      <c r="D435" s="5"/>
      <c r="E435" s="5"/>
      <c r="F435" s="5"/>
      <c r="G435" s="5"/>
      <c r="H435" s="5"/>
      <c r="I435" s="6"/>
      <c r="J435" s="5"/>
      <c r="K435" s="5"/>
    </row>
    <row r="436">
      <c r="C436" s="4"/>
      <c r="D436" s="5"/>
      <c r="E436" s="5"/>
      <c r="F436" s="5"/>
      <c r="G436" s="5"/>
      <c r="H436" s="5"/>
      <c r="I436" s="6"/>
      <c r="J436" s="5"/>
      <c r="K436" s="5"/>
    </row>
    <row r="437">
      <c r="C437" s="4"/>
      <c r="D437" s="5"/>
      <c r="E437" s="5"/>
      <c r="F437" s="5"/>
      <c r="G437" s="5"/>
      <c r="H437" s="5"/>
      <c r="I437" s="6"/>
      <c r="J437" s="5"/>
      <c r="K437" s="5"/>
    </row>
    <row r="438">
      <c r="C438" s="4"/>
      <c r="D438" s="5"/>
      <c r="E438" s="5"/>
      <c r="F438" s="5"/>
      <c r="G438" s="5"/>
      <c r="H438" s="5"/>
      <c r="I438" s="6"/>
      <c r="J438" s="5"/>
      <c r="K438" s="5"/>
    </row>
    <row r="439">
      <c r="C439" s="4"/>
      <c r="D439" s="5"/>
      <c r="E439" s="5"/>
      <c r="F439" s="5"/>
      <c r="G439" s="5"/>
      <c r="H439" s="5"/>
      <c r="I439" s="6"/>
      <c r="J439" s="5"/>
      <c r="K439" s="5"/>
    </row>
    <row r="440">
      <c r="C440" s="4"/>
      <c r="D440" s="5"/>
      <c r="E440" s="5"/>
      <c r="F440" s="5"/>
      <c r="G440" s="5"/>
      <c r="H440" s="5"/>
      <c r="I440" s="6"/>
      <c r="J440" s="5"/>
      <c r="K440" s="5"/>
    </row>
    <row r="441">
      <c r="C441" s="4"/>
      <c r="D441" s="5"/>
      <c r="E441" s="5"/>
      <c r="F441" s="5"/>
      <c r="G441" s="5"/>
      <c r="H441" s="5"/>
      <c r="I441" s="6"/>
      <c r="J441" s="5"/>
      <c r="K441" s="5"/>
    </row>
    <row r="442">
      <c r="C442" s="4"/>
      <c r="D442" s="5"/>
      <c r="E442" s="5"/>
      <c r="F442" s="5"/>
      <c r="G442" s="5"/>
      <c r="H442" s="5"/>
      <c r="I442" s="6"/>
      <c r="J442" s="5"/>
      <c r="K442" s="5"/>
    </row>
    <row r="443">
      <c r="C443" s="4"/>
      <c r="D443" s="5"/>
      <c r="E443" s="5"/>
      <c r="F443" s="5"/>
      <c r="G443" s="5"/>
      <c r="H443" s="5"/>
      <c r="I443" s="6"/>
      <c r="J443" s="5"/>
      <c r="K443" s="5"/>
    </row>
    <row r="444">
      <c r="C444" s="4"/>
      <c r="D444" s="5"/>
      <c r="E444" s="5"/>
      <c r="F444" s="5"/>
      <c r="G444" s="5"/>
      <c r="H444" s="5"/>
      <c r="I444" s="6"/>
      <c r="J444" s="5"/>
      <c r="K444" s="5"/>
    </row>
    <row r="445">
      <c r="C445" s="4"/>
      <c r="D445" s="5"/>
      <c r="E445" s="5"/>
      <c r="F445" s="5"/>
      <c r="G445" s="5"/>
      <c r="H445" s="5"/>
      <c r="I445" s="6"/>
      <c r="J445" s="5"/>
      <c r="K445" s="5"/>
    </row>
    <row r="446">
      <c r="C446" s="4"/>
      <c r="D446" s="5"/>
      <c r="E446" s="5"/>
      <c r="F446" s="5"/>
      <c r="G446" s="5"/>
      <c r="H446" s="5"/>
      <c r="I446" s="6"/>
      <c r="J446" s="5"/>
      <c r="K446" s="5"/>
    </row>
    <row r="447">
      <c r="C447" s="4"/>
      <c r="D447" s="5"/>
      <c r="E447" s="5"/>
      <c r="F447" s="5"/>
      <c r="G447" s="5"/>
      <c r="H447" s="5"/>
      <c r="I447" s="6"/>
      <c r="J447" s="5"/>
      <c r="K447" s="5"/>
    </row>
    <row r="448">
      <c r="C448" s="4"/>
      <c r="D448" s="5"/>
      <c r="E448" s="5"/>
      <c r="F448" s="5"/>
      <c r="G448" s="5"/>
      <c r="H448" s="5"/>
      <c r="I448" s="6"/>
      <c r="J448" s="5"/>
      <c r="K448" s="5"/>
    </row>
    <row r="449">
      <c r="C449" s="4"/>
      <c r="D449" s="5"/>
      <c r="E449" s="5"/>
      <c r="F449" s="5"/>
      <c r="G449" s="5"/>
      <c r="H449" s="5"/>
      <c r="I449" s="6"/>
      <c r="J449" s="5"/>
      <c r="K449" s="5"/>
    </row>
    <row r="450">
      <c r="C450" s="4"/>
      <c r="D450" s="5"/>
      <c r="E450" s="5"/>
      <c r="F450" s="5"/>
      <c r="G450" s="5"/>
      <c r="H450" s="5"/>
      <c r="I450" s="6"/>
      <c r="J450" s="5"/>
      <c r="K450" s="5"/>
    </row>
    <row r="451">
      <c r="C451" s="4"/>
      <c r="D451" s="5"/>
      <c r="E451" s="5"/>
      <c r="F451" s="5"/>
      <c r="G451" s="5"/>
      <c r="H451" s="5"/>
      <c r="I451" s="6"/>
      <c r="J451" s="5"/>
      <c r="K451" s="5"/>
    </row>
    <row r="452">
      <c r="C452" s="4"/>
      <c r="D452" s="5"/>
      <c r="E452" s="5"/>
      <c r="F452" s="5"/>
      <c r="G452" s="5"/>
      <c r="H452" s="5"/>
      <c r="I452" s="6"/>
      <c r="J452" s="5"/>
      <c r="K452" s="5"/>
    </row>
    <row r="453">
      <c r="C453" s="4"/>
      <c r="D453" s="5"/>
      <c r="E453" s="5"/>
      <c r="F453" s="5"/>
      <c r="G453" s="5"/>
      <c r="H453" s="5"/>
      <c r="I453" s="6"/>
      <c r="J453" s="5"/>
      <c r="K453" s="5"/>
    </row>
    <row r="454">
      <c r="C454" s="4"/>
      <c r="D454" s="5"/>
      <c r="E454" s="5"/>
      <c r="F454" s="5"/>
      <c r="G454" s="5"/>
      <c r="H454" s="5"/>
      <c r="I454" s="6"/>
      <c r="J454" s="5"/>
      <c r="K454" s="5"/>
    </row>
    <row r="455">
      <c r="C455" s="4"/>
      <c r="D455" s="5"/>
      <c r="E455" s="5"/>
      <c r="F455" s="5"/>
      <c r="G455" s="5"/>
      <c r="H455" s="5"/>
      <c r="I455" s="6"/>
      <c r="J455" s="5"/>
      <c r="K455" s="5"/>
    </row>
    <row r="456">
      <c r="C456" s="4"/>
      <c r="D456" s="5"/>
      <c r="E456" s="5"/>
      <c r="F456" s="5"/>
      <c r="G456" s="5"/>
      <c r="H456" s="5"/>
      <c r="I456" s="6"/>
      <c r="J456" s="5"/>
      <c r="K456" s="5"/>
    </row>
    <row r="457">
      <c r="C457" s="4"/>
      <c r="D457" s="5"/>
      <c r="E457" s="5"/>
      <c r="F457" s="5"/>
      <c r="G457" s="5"/>
      <c r="H457" s="5"/>
      <c r="I457" s="6"/>
      <c r="J457" s="5"/>
      <c r="K457" s="5"/>
    </row>
    <row r="458">
      <c r="C458" s="4"/>
      <c r="D458" s="5"/>
      <c r="E458" s="5"/>
      <c r="F458" s="5"/>
      <c r="G458" s="5"/>
      <c r="H458" s="5"/>
      <c r="I458" s="6"/>
      <c r="J458" s="5"/>
      <c r="K458" s="5"/>
    </row>
    <row r="459">
      <c r="C459" s="4"/>
      <c r="D459" s="5"/>
      <c r="E459" s="5"/>
      <c r="F459" s="5"/>
      <c r="G459" s="5"/>
      <c r="H459" s="5"/>
      <c r="I459" s="6"/>
      <c r="J459" s="5"/>
      <c r="K459" s="5"/>
    </row>
    <row r="460">
      <c r="C460" s="4"/>
      <c r="D460" s="5"/>
      <c r="E460" s="5"/>
      <c r="F460" s="5"/>
      <c r="G460" s="5"/>
      <c r="H460" s="5"/>
      <c r="I460" s="6"/>
      <c r="J460" s="5"/>
      <c r="K460" s="5"/>
    </row>
    <row r="461">
      <c r="C461" s="4"/>
      <c r="D461" s="5"/>
      <c r="E461" s="5"/>
      <c r="F461" s="5"/>
      <c r="G461" s="5"/>
      <c r="H461" s="5"/>
      <c r="I461" s="6"/>
      <c r="J461" s="5"/>
      <c r="K461" s="5"/>
    </row>
    <row r="462">
      <c r="C462" s="4"/>
      <c r="D462" s="5"/>
      <c r="E462" s="5"/>
      <c r="F462" s="5"/>
      <c r="G462" s="5"/>
      <c r="H462" s="5"/>
      <c r="I462" s="6"/>
      <c r="J462" s="5"/>
      <c r="K462" s="5"/>
    </row>
    <row r="463">
      <c r="C463" s="4"/>
      <c r="D463" s="5"/>
      <c r="E463" s="5"/>
      <c r="F463" s="5"/>
      <c r="G463" s="5"/>
      <c r="H463" s="5"/>
      <c r="I463" s="6"/>
      <c r="J463" s="5"/>
      <c r="K463" s="5"/>
    </row>
    <row r="464">
      <c r="C464" s="4"/>
      <c r="D464" s="5"/>
      <c r="E464" s="5"/>
      <c r="F464" s="5"/>
      <c r="G464" s="5"/>
      <c r="H464" s="5"/>
      <c r="I464" s="6"/>
      <c r="J464" s="5"/>
      <c r="K464" s="5"/>
    </row>
    <row r="465">
      <c r="C465" s="4"/>
      <c r="D465" s="5"/>
      <c r="E465" s="5"/>
      <c r="F465" s="5"/>
      <c r="G465" s="5"/>
      <c r="H465" s="5"/>
      <c r="I465" s="6"/>
      <c r="J465" s="5"/>
      <c r="K465" s="5"/>
    </row>
    <row r="466">
      <c r="C466" s="4"/>
      <c r="D466" s="5"/>
      <c r="E466" s="5"/>
      <c r="F466" s="5"/>
      <c r="G466" s="5"/>
      <c r="H466" s="5"/>
      <c r="I466" s="6"/>
      <c r="J466" s="5"/>
      <c r="K466" s="5"/>
    </row>
    <row r="467">
      <c r="C467" s="4"/>
      <c r="D467" s="5"/>
      <c r="E467" s="5"/>
      <c r="F467" s="5"/>
      <c r="G467" s="5"/>
      <c r="H467" s="5"/>
      <c r="I467" s="6"/>
      <c r="J467" s="5"/>
      <c r="K467" s="5"/>
    </row>
    <row r="468">
      <c r="C468" s="4"/>
      <c r="D468" s="5"/>
      <c r="E468" s="5"/>
      <c r="F468" s="5"/>
      <c r="G468" s="5"/>
      <c r="H468" s="5"/>
      <c r="I468" s="6"/>
      <c r="J468" s="5"/>
      <c r="K468" s="5"/>
    </row>
    <row r="469">
      <c r="C469" s="4"/>
      <c r="D469" s="5"/>
      <c r="E469" s="5"/>
      <c r="F469" s="5"/>
      <c r="G469" s="5"/>
      <c r="H469" s="5"/>
      <c r="I469" s="6"/>
      <c r="J469" s="5"/>
      <c r="K469" s="5"/>
    </row>
    <row r="470">
      <c r="C470" s="4"/>
      <c r="D470" s="5"/>
      <c r="E470" s="5"/>
      <c r="F470" s="5"/>
      <c r="G470" s="5"/>
      <c r="H470" s="5"/>
      <c r="I470" s="6"/>
      <c r="J470" s="5"/>
      <c r="K470" s="5"/>
    </row>
    <row r="471">
      <c r="C471" s="4"/>
      <c r="D471" s="5"/>
      <c r="E471" s="5"/>
      <c r="F471" s="5"/>
      <c r="G471" s="5"/>
      <c r="H471" s="5"/>
      <c r="I471" s="6"/>
      <c r="J471" s="5"/>
      <c r="K471" s="5"/>
    </row>
    <row r="472">
      <c r="C472" s="4"/>
      <c r="D472" s="5"/>
      <c r="E472" s="5"/>
      <c r="F472" s="5"/>
      <c r="G472" s="5"/>
      <c r="H472" s="5"/>
      <c r="I472" s="6"/>
      <c r="J472" s="5"/>
      <c r="K472" s="5"/>
    </row>
    <row r="473">
      <c r="C473" s="4"/>
      <c r="D473" s="5"/>
      <c r="E473" s="5"/>
      <c r="F473" s="5"/>
      <c r="G473" s="5"/>
      <c r="H473" s="5"/>
      <c r="I473" s="6"/>
      <c r="J473" s="5"/>
      <c r="K473" s="5"/>
    </row>
    <row r="474">
      <c r="C474" s="4"/>
      <c r="D474" s="5"/>
      <c r="E474" s="5"/>
      <c r="F474" s="5"/>
      <c r="G474" s="5"/>
      <c r="H474" s="5"/>
      <c r="I474" s="6"/>
      <c r="J474" s="5"/>
      <c r="K474" s="5"/>
    </row>
    <row r="475">
      <c r="C475" s="4"/>
      <c r="D475" s="5"/>
      <c r="E475" s="5"/>
      <c r="F475" s="5"/>
      <c r="G475" s="5"/>
      <c r="H475" s="5"/>
      <c r="I475" s="6"/>
      <c r="J475" s="5"/>
      <c r="K475" s="5"/>
    </row>
    <row r="476">
      <c r="C476" s="4"/>
      <c r="D476" s="5"/>
      <c r="E476" s="5"/>
      <c r="F476" s="5"/>
      <c r="G476" s="5"/>
      <c r="H476" s="5"/>
      <c r="I476" s="6"/>
      <c r="J476" s="5"/>
      <c r="K476" s="5"/>
    </row>
    <row r="477">
      <c r="C477" s="4"/>
      <c r="D477" s="5"/>
      <c r="E477" s="5"/>
      <c r="F477" s="5"/>
      <c r="G477" s="5"/>
      <c r="H477" s="5"/>
      <c r="I477" s="6"/>
      <c r="J477" s="5"/>
      <c r="K477" s="5"/>
    </row>
    <row r="478">
      <c r="C478" s="4"/>
      <c r="D478" s="5"/>
      <c r="E478" s="5"/>
      <c r="F478" s="5"/>
      <c r="G478" s="5"/>
      <c r="H478" s="5"/>
      <c r="I478" s="6"/>
      <c r="J478" s="5"/>
      <c r="K478" s="5"/>
    </row>
    <row r="479">
      <c r="C479" s="4"/>
      <c r="D479" s="5"/>
      <c r="E479" s="5"/>
      <c r="F479" s="5"/>
      <c r="G479" s="5"/>
      <c r="H479" s="5"/>
      <c r="I479" s="6"/>
      <c r="J479" s="5"/>
      <c r="K479" s="5"/>
    </row>
    <row r="480">
      <c r="C480" s="4"/>
      <c r="D480" s="5"/>
      <c r="E480" s="5"/>
      <c r="F480" s="5"/>
      <c r="G480" s="5"/>
      <c r="H480" s="5"/>
      <c r="I480" s="6"/>
      <c r="J480" s="5"/>
      <c r="K480" s="5"/>
    </row>
    <row r="481">
      <c r="C481" s="4"/>
      <c r="D481" s="5"/>
      <c r="E481" s="5"/>
      <c r="F481" s="5"/>
      <c r="G481" s="5"/>
      <c r="H481" s="5"/>
      <c r="I481" s="6"/>
      <c r="J481" s="5"/>
      <c r="K481" s="5"/>
    </row>
    <row r="482">
      <c r="C482" s="4"/>
      <c r="D482" s="5"/>
      <c r="E482" s="5"/>
      <c r="F482" s="5"/>
      <c r="G482" s="5"/>
      <c r="H482" s="5"/>
      <c r="I482" s="6"/>
      <c r="J482" s="5"/>
      <c r="K482" s="5"/>
    </row>
    <row r="483">
      <c r="C483" s="4"/>
      <c r="D483" s="5"/>
      <c r="E483" s="5"/>
      <c r="F483" s="5"/>
      <c r="G483" s="5"/>
      <c r="H483" s="5"/>
      <c r="I483" s="6"/>
      <c r="J483" s="5"/>
      <c r="K483" s="5"/>
    </row>
    <row r="484">
      <c r="C484" s="4"/>
      <c r="D484" s="5"/>
      <c r="E484" s="5"/>
      <c r="F484" s="5"/>
      <c r="G484" s="5"/>
      <c r="H484" s="5"/>
      <c r="I484" s="6"/>
      <c r="J484" s="5"/>
      <c r="K484" s="5"/>
    </row>
    <row r="485">
      <c r="C485" s="4"/>
      <c r="D485" s="5"/>
      <c r="E485" s="5"/>
      <c r="F485" s="5"/>
      <c r="G485" s="5"/>
      <c r="H485" s="5"/>
      <c r="I485" s="6"/>
      <c r="J485" s="5"/>
      <c r="K485" s="5"/>
    </row>
    <row r="486">
      <c r="C486" s="4"/>
      <c r="D486" s="5"/>
      <c r="E486" s="5"/>
      <c r="F486" s="5"/>
      <c r="G486" s="5"/>
      <c r="H486" s="5"/>
      <c r="I486" s="6"/>
      <c r="J486" s="5"/>
      <c r="K486" s="5"/>
    </row>
    <row r="487">
      <c r="C487" s="4"/>
      <c r="D487" s="5"/>
      <c r="E487" s="5"/>
      <c r="F487" s="5"/>
      <c r="G487" s="5"/>
      <c r="H487" s="5"/>
      <c r="I487" s="6"/>
      <c r="J487" s="5"/>
      <c r="K487" s="5"/>
    </row>
    <row r="488">
      <c r="C488" s="4"/>
      <c r="D488" s="5"/>
      <c r="E488" s="5"/>
      <c r="F488" s="5"/>
      <c r="G488" s="5"/>
      <c r="H488" s="5"/>
      <c r="I488" s="6"/>
      <c r="J488" s="5"/>
      <c r="K488" s="5"/>
    </row>
    <row r="489">
      <c r="C489" s="4"/>
      <c r="D489" s="5"/>
      <c r="E489" s="5"/>
      <c r="F489" s="5"/>
      <c r="G489" s="5"/>
      <c r="H489" s="5"/>
      <c r="I489" s="6"/>
      <c r="J489" s="5"/>
      <c r="K489" s="5"/>
    </row>
    <row r="490">
      <c r="C490" s="4"/>
      <c r="D490" s="5"/>
      <c r="E490" s="5"/>
      <c r="F490" s="5"/>
      <c r="G490" s="5"/>
      <c r="H490" s="5"/>
      <c r="I490" s="6"/>
      <c r="J490" s="5"/>
      <c r="K490" s="5"/>
    </row>
    <row r="491">
      <c r="C491" s="4"/>
      <c r="D491" s="5"/>
      <c r="E491" s="5"/>
      <c r="F491" s="5"/>
      <c r="G491" s="5"/>
      <c r="H491" s="5"/>
      <c r="I491" s="6"/>
      <c r="J491" s="5"/>
      <c r="K491" s="5"/>
    </row>
    <row r="492">
      <c r="C492" s="4"/>
      <c r="D492" s="5"/>
      <c r="E492" s="5"/>
      <c r="F492" s="5"/>
      <c r="G492" s="5"/>
      <c r="H492" s="5"/>
      <c r="I492" s="6"/>
      <c r="J492" s="5"/>
      <c r="K492" s="5"/>
    </row>
    <row r="493">
      <c r="C493" s="4"/>
      <c r="D493" s="5"/>
      <c r="E493" s="5"/>
      <c r="F493" s="5"/>
      <c r="G493" s="5"/>
      <c r="H493" s="5"/>
      <c r="I493" s="6"/>
      <c r="J493" s="5"/>
      <c r="K493" s="5"/>
    </row>
    <row r="494">
      <c r="C494" s="4"/>
      <c r="D494" s="5"/>
      <c r="E494" s="5"/>
      <c r="F494" s="5"/>
      <c r="G494" s="5"/>
      <c r="H494" s="5"/>
      <c r="I494" s="6"/>
      <c r="J494" s="5"/>
      <c r="K494" s="5"/>
    </row>
    <row r="495">
      <c r="C495" s="4"/>
      <c r="D495" s="5"/>
      <c r="E495" s="5"/>
      <c r="F495" s="5"/>
      <c r="G495" s="5"/>
      <c r="H495" s="5"/>
      <c r="I495" s="6"/>
      <c r="J495" s="5"/>
      <c r="K495" s="5"/>
    </row>
    <row r="496">
      <c r="C496" s="4"/>
      <c r="D496" s="5"/>
      <c r="E496" s="5"/>
      <c r="F496" s="5"/>
      <c r="G496" s="5"/>
      <c r="H496" s="5"/>
      <c r="I496" s="6"/>
      <c r="J496" s="5"/>
      <c r="K496" s="5"/>
    </row>
    <row r="497">
      <c r="C497" s="4"/>
      <c r="D497" s="5"/>
      <c r="E497" s="5"/>
      <c r="F497" s="5"/>
      <c r="G497" s="5"/>
      <c r="H497" s="5"/>
      <c r="I497" s="6"/>
      <c r="J497" s="5"/>
      <c r="K497" s="5"/>
    </row>
    <row r="498">
      <c r="C498" s="4"/>
      <c r="D498" s="5"/>
      <c r="E498" s="5"/>
      <c r="F498" s="5"/>
      <c r="G498" s="5"/>
      <c r="H498" s="5"/>
      <c r="I498" s="6"/>
      <c r="J498" s="5"/>
      <c r="K498" s="5"/>
    </row>
    <row r="499">
      <c r="C499" s="4"/>
      <c r="D499" s="5"/>
      <c r="E499" s="5"/>
      <c r="F499" s="5"/>
      <c r="G499" s="5"/>
      <c r="H499" s="5"/>
      <c r="I499" s="6"/>
      <c r="J499" s="5"/>
      <c r="K499" s="5"/>
    </row>
    <row r="500">
      <c r="C500" s="4"/>
      <c r="D500" s="5"/>
      <c r="E500" s="5"/>
      <c r="F500" s="5"/>
      <c r="G500" s="5"/>
      <c r="H500" s="5"/>
      <c r="I500" s="6"/>
      <c r="J500" s="5"/>
      <c r="K500" s="5"/>
    </row>
    <row r="501">
      <c r="C501" s="4"/>
      <c r="D501" s="5"/>
      <c r="E501" s="5"/>
      <c r="F501" s="5"/>
      <c r="G501" s="5"/>
      <c r="H501" s="5"/>
      <c r="I501" s="6"/>
      <c r="J501" s="5"/>
      <c r="K501" s="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9.75"/>
    <col customWidth="1" min="5" max="5" width="27.25"/>
  </cols>
  <sheetData>
    <row r="2">
      <c r="B2" s="20" t="s">
        <v>62290</v>
      </c>
      <c r="C2" s="20" t="s">
        <v>62290</v>
      </c>
    </row>
    <row r="3">
      <c r="B3" s="36" t="s">
        <v>62291</v>
      </c>
      <c r="C3" s="20" t="s">
        <v>62290</v>
      </c>
      <c r="D3" s="20"/>
      <c r="E3" s="20"/>
    </row>
    <row r="4">
      <c r="B4" s="20" t="s">
        <v>62290</v>
      </c>
      <c r="C4" s="20" t="s">
        <v>62290</v>
      </c>
      <c r="D4" s="35"/>
      <c r="E4" s="20"/>
    </row>
    <row r="5">
      <c r="B5" s="36" t="s">
        <v>62292</v>
      </c>
      <c r="C5" s="20" t="s">
        <v>62290</v>
      </c>
      <c r="D5" s="20"/>
      <c r="E5" s="20"/>
    </row>
    <row r="6">
      <c r="B6" s="36" t="s">
        <v>62293</v>
      </c>
      <c r="C6" s="20" t="s">
        <v>62290</v>
      </c>
      <c r="D6" s="35"/>
      <c r="E6" s="20"/>
    </row>
    <row r="7">
      <c r="B7" s="36" t="s">
        <v>62294</v>
      </c>
      <c r="C7" s="20" t="s">
        <v>62290</v>
      </c>
      <c r="D7" s="35"/>
      <c r="E7" s="20"/>
    </row>
    <row r="8">
      <c r="B8" s="36" t="s">
        <v>62295</v>
      </c>
      <c r="C8" s="20" t="s">
        <v>62296</v>
      </c>
      <c r="D8" s="35"/>
      <c r="E8" s="20"/>
    </row>
    <row r="9">
      <c r="B9" s="36" t="s">
        <v>62297</v>
      </c>
      <c r="C9" s="20" t="s">
        <v>62296</v>
      </c>
      <c r="D9" s="35"/>
      <c r="E9" s="20"/>
    </row>
    <row r="10">
      <c r="B10" s="36" t="s">
        <v>62298</v>
      </c>
      <c r="C10" s="20" t="s">
        <v>62299</v>
      </c>
      <c r="D10" s="35"/>
      <c r="E10" s="20"/>
    </row>
    <row r="11">
      <c r="B11" s="36" t="s">
        <v>62300</v>
      </c>
      <c r="C11" s="20" t="s">
        <v>62301</v>
      </c>
      <c r="D11" s="35"/>
      <c r="E11" s="20"/>
    </row>
    <row r="12">
      <c r="B12" s="36" t="s">
        <v>62302</v>
      </c>
      <c r="C12" s="20" t="s">
        <v>62290</v>
      </c>
      <c r="D12" s="35"/>
      <c r="E12" s="20"/>
    </row>
    <row r="13">
      <c r="B13" s="36" t="s">
        <v>62303</v>
      </c>
      <c r="C13" s="20" t="s">
        <v>62304</v>
      </c>
      <c r="D13" s="35"/>
      <c r="E13" s="20"/>
    </row>
    <row r="14">
      <c r="B14" s="36" t="s">
        <v>62305</v>
      </c>
      <c r="C14" s="20" t="s">
        <v>62306</v>
      </c>
      <c r="D14" s="35"/>
      <c r="E14" s="20"/>
    </row>
    <row r="15">
      <c r="B15" s="36" t="s">
        <v>62307</v>
      </c>
      <c r="C15" s="20" t="s">
        <v>62290</v>
      </c>
      <c r="D15" s="35"/>
      <c r="E15" s="20"/>
    </row>
    <row r="16">
      <c r="B16" s="36" t="s">
        <v>62308</v>
      </c>
      <c r="C16" s="20" t="s">
        <v>62290</v>
      </c>
      <c r="D16" s="35"/>
      <c r="E16" s="20"/>
    </row>
    <row r="17">
      <c r="B17" s="36" t="s">
        <v>62309</v>
      </c>
      <c r="C17" s="20" t="s">
        <v>62290</v>
      </c>
      <c r="D17" s="35"/>
      <c r="E17" s="20"/>
    </row>
    <row r="18">
      <c r="B18" s="36" t="s">
        <v>62310</v>
      </c>
      <c r="C18" s="20" t="s">
        <v>62311</v>
      </c>
      <c r="D18" s="35"/>
      <c r="E18" s="20"/>
    </row>
    <row r="19">
      <c r="B19" s="36" t="s">
        <v>62312</v>
      </c>
      <c r="C19" s="20" t="s">
        <v>62290</v>
      </c>
      <c r="D19" s="35"/>
      <c r="E19" s="20"/>
    </row>
    <row r="20">
      <c r="B20" s="36" t="s">
        <v>62313</v>
      </c>
      <c r="C20" s="20" t="s">
        <v>62290</v>
      </c>
      <c r="D20" s="35"/>
      <c r="E20" s="20"/>
    </row>
    <row r="21">
      <c r="B21" s="36" t="s">
        <v>62314</v>
      </c>
      <c r="C21" s="20" t="s">
        <v>62290</v>
      </c>
      <c r="D21" s="35"/>
      <c r="E21" s="20"/>
    </row>
    <row r="22">
      <c r="B22" s="36" t="s">
        <v>62315</v>
      </c>
      <c r="C22" s="20" t="s">
        <v>62290</v>
      </c>
      <c r="D22" s="35"/>
      <c r="E22" s="20"/>
    </row>
    <row r="23">
      <c r="B23" s="36" t="s">
        <v>62316</v>
      </c>
      <c r="C23" s="20" t="s">
        <v>62290</v>
      </c>
      <c r="D23" s="35"/>
      <c r="E23" s="20"/>
    </row>
    <row r="24">
      <c r="B24" s="36" t="s">
        <v>62317</v>
      </c>
      <c r="C24" s="20" t="s">
        <v>62290</v>
      </c>
      <c r="D24" s="35"/>
      <c r="E24" s="20"/>
    </row>
    <row r="25">
      <c r="B25" s="36" t="s">
        <v>62318</v>
      </c>
      <c r="C25" s="20" t="s">
        <v>62290</v>
      </c>
      <c r="D25" s="35"/>
      <c r="E25" s="20"/>
    </row>
    <row r="26">
      <c r="B26" s="36" t="s">
        <v>62319</v>
      </c>
      <c r="C26" s="20" t="s">
        <v>62290</v>
      </c>
      <c r="D26" s="35"/>
      <c r="E26" s="20"/>
    </row>
    <row r="27">
      <c r="B27" s="36" t="s">
        <v>62320</v>
      </c>
      <c r="C27" s="20" t="s">
        <v>62290</v>
      </c>
      <c r="D27" s="35"/>
      <c r="E27" s="20"/>
    </row>
    <row r="28">
      <c r="B28" s="36" t="s">
        <v>62321</v>
      </c>
      <c r="C28" s="20" t="s">
        <v>62290</v>
      </c>
      <c r="D28" s="35"/>
      <c r="E28" s="20"/>
    </row>
    <row r="29">
      <c r="B29" s="36" t="s">
        <v>62322</v>
      </c>
      <c r="C29" s="20" t="s">
        <v>62290</v>
      </c>
      <c r="D29" s="35"/>
      <c r="E29" s="20"/>
    </row>
    <row r="30">
      <c r="B30" s="36" t="s">
        <v>62323</v>
      </c>
      <c r="C30" s="20" t="s">
        <v>62290</v>
      </c>
      <c r="D30" s="35"/>
      <c r="E30" s="20"/>
    </row>
    <row r="31">
      <c r="B31" s="36" t="s">
        <v>62324</v>
      </c>
      <c r="C31" s="20" t="s">
        <v>62290</v>
      </c>
      <c r="D31" s="35"/>
      <c r="E31" s="20"/>
    </row>
    <row r="32">
      <c r="B32" s="36" t="s">
        <v>62325</v>
      </c>
      <c r="C32" s="20" t="s">
        <v>62290</v>
      </c>
      <c r="D32" s="35"/>
      <c r="E32" s="20"/>
    </row>
    <row r="33">
      <c r="B33" s="36" t="s">
        <v>62326</v>
      </c>
      <c r="C33" s="20" t="s">
        <v>62290</v>
      </c>
      <c r="D33" s="35"/>
      <c r="E33" s="20"/>
    </row>
    <row r="34">
      <c r="B34" s="36" t="s">
        <v>62327</v>
      </c>
      <c r="C34" s="20" t="s">
        <v>62290</v>
      </c>
      <c r="D34" s="35"/>
      <c r="E34" s="20"/>
    </row>
    <row r="35">
      <c r="B35" s="36" t="s">
        <v>62328</v>
      </c>
      <c r="C35" s="20" t="s">
        <v>62290</v>
      </c>
      <c r="D35" s="35"/>
      <c r="E35" s="20"/>
    </row>
    <row r="36">
      <c r="B36" s="36" t="s">
        <v>62329</v>
      </c>
      <c r="C36" s="20" t="s">
        <v>34572</v>
      </c>
      <c r="D36" s="35"/>
      <c r="E36" s="20"/>
    </row>
    <row r="37">
      <c r="B37" s="36" t="s">
        <v>62330</v>
      </c>
      <c r="C37" s="20" t="s">
        <v>62290</v>
      </c>
      <c r="D37" s="35"/>
      <c r="E37" s="20"/>
    </row>
    <row r="38">
      <c r="B38" s="36" t="s">
        <v>62331</v>
      </c>
      <c r="C38" s="20" t="s">
        <v>62332</v>
      </c>
      <c r="D38" s="35"/>
      <c r="E38" s="20"/>
    </row>
    <row r="39">
      <c r="B39" s="36" t="s">
        <v>62333</v>
      </c>
      <c r="C39" s="20" t="s">
        <v>62290</v>
      </c>
      <c r="D39" s="35"/>
      <c r="E39" s="20"/>
    </row>
    <row r="40">
      <c r="B40" s="36" t="s">
        <v>62334</v>
      </c>
      <c r="C40" s="20" t="s">
        <v>62290</v>
      </c>
      <c r="D40" s="35"/>
      <c r="E40" s="20"/>
    </row>
    <row r="41">
      <c r="B41" s="36" t="s">
        <v>62335</v>
      </c>
      <c r="C41" s="20" t="s">
        <v>62290</v>
      </c>
      <c r="D41" s="35"/>
      <c r="E41" s="20"/>
    </row>
    <row r="42">
      <c r="B42" s="36" t="s">
        <v>62336</v>
      </c>
      <c r="C42" s="20" t="s">
        <v>62290</v>
      </c>
      <c r="D42" s="35"/>
      <c r="E42" s="20"/>
    </row>
    <row r="43">
      <c r="B43" s="36" t="s">
        <v>62337</v>
      </c>
      <c r="C43" s="20" t="s">
        <v>62338</v>
      </c>
      <c r="D43" s="35"/>
      <c r="E43" s="20"/>
    </row>
    <row r="44">
      <c r="B44" s="36" t="s">
        <v>62339</v>
      </c>
      <c r="C44" s="20" t="s">
        <v>62340</v>
      </c>
      <c r="D44" s="35"/>
      <c r="E44" s="20"/>
    </row>
    <row r="45">
      <c r="B45" s="36" t="s">
        <v>62341</v>
      </c>
      <c r="C45" s="20" t="s">
        <v>62290</v>
      </c>
      <c r="D45" s="35"/>
      <c r="E45" s="20"/>
    </row>
    <row r="46">
      <c r="B46" s="36" t="s">
        <v>62342</v>
      </c>
      <c r="C46" s="20" t="s">
        <v>62290</v>
      </c>
      <c r="D46" s="35"/>
      <c r="E46" s="20"/>
    </row>
    <row r="47">
      <c r="B47" s="36" t="s">
        <v>62343</v>
      </c>
      <c r="C47" s="20" t="s">
        <v>62290</v>
      </c>
      <c r="D47" s="35"/>
      <c r="E47" s="20"/>
    </row>
    <row r="48">
      <c r="B48" s="36" t="s">
        <v>62344</v>
      </c>
      <c r="C48" s="20" t="s">
        <v>62290</v>
      </c>
      <c r="D48" s="35"/>
      <c r="E48" s="20"/>
    </row>
    <row r="49">
      <c r="B49" s="36" t="s">
        <v>62345</v>
      </c>
      <c r="C49" s="20" t="s">
        <v>62290</v>
      </c>
      <c r="D49" s="35"/>
      <c r="E49" s="20"/>
    </row>
    <row r="50">
      <c r="B50" s="36" t="s">
        <v>62346</v>
      </c>
      <c r="C50" s="20" t="s">
        <v>62290</v>
      </c>
      <c r="D50" s="35"/>
      <c r="E50" s="20"/>
    </row>
    <row r="51">
      <c r="B51" s="36" t="s">
        <v>62347</v>
      </c>
      <c r="C51" s="20" t="s">
        <v>62290</v>
      </c>
      <c r="D51" s="35"/>
      <c r="E51" s="20"/>
    </row>
    <row r="52">
      <c r="B52" s="36" t="s">
        <v>62348</v>
      </c>
      <c r="C52" s="20" t="s">
        <v>62290</v>
      </c>
      <c r="D52" s="35"/>
      <c r="E52" s="20"/>
    </row>
    <row r="53">
      <c r="B53" s="36" t="s">
        <v>62349</v>
      </c>
      <c r="C53" s="20" t="s">
        <v>62290</v>
      </c>
      <c r="D53" s="35"/>
      <c r="E53" s="20"/>
    </row>
    <row r="54">
      <c r="B54" s="36" t="s">
        <v>62350</v>
      </c>
      <c r="C54" s="20" t="s">
        <v>62290</v>
      </c>
      <c r="D54" s="35"/>
      <c r="E54" s="20"/>
    </row>
    <row r="55">
      <c r="B55" s="36" t="s">
        <v>62351</v>
      </c>
      <c r="C55" s="20" t="s">
        <v>62290</v>
      </c>
      <c r="D55" s="35"/>
      <c r="E55" s="20"/>
    </row>
    <row r="56">
      <c r="B56" s="36" t="s">
        <v>62352</v>
      </c>
      <c r="C56" s="20" t="s">
        <v>62290</v>
      </c>
      <c r="D56" s="35"/>
      <c r="E56" s="20"/>
    </row>
    <row r="57">
      <c r="B57" s="36" t="s">
        <v>62353</v>
      </c>
      <c r="C57" s="20" t="s">
        <v>62290</v>
      </c>
      <c r="D57" s="35"/>
      <c r="E57" s="20"/>
    </row>
    <row r="58">
      <c r="B58" s="36" t="s">
        <v>62354</v>
      </c>
      <c r="C58" s="20" t="s">
        <v>62290</v>
      </c>
      <c r="D58" s="35"/>
      <c r="E58" s="20"/>
    </row>
    <row r="59">
      <c r="B59" s="36" t="s">
        <v>62355</v>
      </c>
      <c r="C59" s="20" t="s">
        <v>62290</v>
      </c>
      <c r="D59" s="35"/>
      <c r="E59" s="20"/>
    </row>
    <row r="60">
      <c r="B60" s="36" t="s">
        <v>62356</v>
      </c>
      <c r="C60" s="20" t="s">
        <v>62290</v>
      </c>
      <c r="D60" s="35"/>
      <c r="E60" s="20"/>
    </row>
    <row r="61">
      <c r="B61" s="36" t="s">
        <v>62357</v>
      </c>
      <c r="C61" s="20" t="s">
        <v>62290</v>
      </c>
      <c r="D61" s="35"/>
      <c r="E61" s="20"/>
    </row>
    <row r="62">
      <c r="B62" s="36" t="s">
        <v>62358</v>
      </c>
      <c r="C62" s="20" t="s">
        <v>62290</v>
      </c>
      <c r="D62" s="35"/>
      <c r="E62" s="20"/>
    </row>
    <row r="63">
      <c r="B63" s="36" t="s">
        <v>62359</v>
      </c>
      <c r="C63" s="20" t="s">
        <v>62290</v>
      </c>
      <c r="D63" s="35"/>
      <c r="E63" s="20"/>
    </row>
    <row r="64">
      <c r="B64" s="36" t="s">
        <v>62360</v>
      </c>
      <c r="C64" s="20" t="s">
        <v>62290</v>
      </c>
      <c r="D64" s="35"/>
      <c r="E64" s="20"/>
    </row>
    <row r="65">
      <c r="B65" s="36" t="s">
        <v>62361</v>
      </c>
      <c r="C65" s="20" t="s">
        <v>62290</v>
      </c>
      <c r="D65" s="35"/>
      <c r="E65" s="20"/>
    </row>
    <row r="66">
      <c r="B66" s="36" t="s">
        <v>62362</v>
      </c>
      <c r="C66" s="20" t="s">
        <v>62290</v>
      </c>
      <c r="D66" s="35"/>
      <c r="E66" s="20"/>
    </row>
    <row r="67">
      <c r="B67" s="36" t="s">
        <v>62363</v>
      </c>
      <c r="C67" s="20" t="s">
        <v>62364</v>
      </c>
      <c r="D67" s="35"/>
      <c r="E67" s="20"/>
    </row>
    <row r="68">
      <c r="B68" s="36" t="s">
        <v>62365</v>
      </c>
      <c r="C68" s="20" t="s">
        <v>62290</v>
      </c>
      <c r="D68" s="35"/>
      <c r="E68" s="20"/>
    </row>
    <row r="69">
      <c r="B69" s="36" t="s">
        <v>62366</v>
      </c>
      <c r="C69" s="20" t="s">
        <v>62290</v>
      </c>
      <c r="D69" s="35"/>
      <c r="E69" s="20"/>
    </row>
    <row r="70">
      <c r="B70" s="36" t="s">
        <v>62367</v>
      </c>
      <c r="C70" s="20" t="s">
        <v>62290</v>
      </c>
      <c r="D70" s="35"/>
      <c r="E70" s="20"/>
    </row>
    <row r="71">
      <c r="B71" s="36" t="s">
        <v>62368</v>
      </c>
      <c r="C71" s="20" t="s">
        <v>62290</v>
      </c>
      <c r="D71" s="35"/>
      <c r="E71" s="20"/>
    </row>
    <row r="72">
      <c r="B72" s="36" t="s">
        <v>62369</v>
      </c>
      <c r="C72" s="20" t="s">
        <v>62290</v>
      </c>
      <c r="D72" s="35"/>
      <c r="E72" s="20"/>
    </row>
    <row r="73">
      <c r="B73" s="36" t="s">
        <v>62370</v>
      </c>
      <c r="C73" s="20" t="s">
        <v>62290</v>
      </c>
      <c r="D73" s="35"/>
      <c r="E73" s="20"/>
    </row>
    <row r="74">
      <c r="B74" s="36" t="s">
        <v>62371</v>
      </c>
      <c r="C74" s="20" t="s">
        <v>62290</v>
      </c>
      <c r="D74" s="35"/>
      <c r="E74" s="20"/>
    </row>
    <row r="75">
      <c r="B75" s="36" t="s">
        <v>62372</v>
      </c>
      <c r="C75" s="20" t="s">
        <v>62290</v>
      </c>
      <c r="D75" s="35"/>
      <c r="E75" s="20"/>
    </row>
    <row r="76">
      <c r="B76" s="36" t="s">
        <v>62373</v>
      </c>
      <c r="C76" s="20" t="s">
        <v>62290</v>
      </c>
      <c r="D76" s="35"/>
      <c r="E76" s="20"/>
    </row>
    <row r="77">
      <c r="B77" s="36" t="s">
        <v>62374</v>
      </c>
      <c r="C77" s="20" t="s">
        <v>62290</v>
      </c>
      <c r="D77" s="35"/>
      <c r="E77" s="20"/>
    </row>
    <row r="78">
      <c r="B78" s="36" t="s">
        <v>62375</v>
      </c>
      <c r="C78" s="20" t="s">
        <v>62290</v>
      </c>
      <c r="D78" s="35"/>
      <c r="E78" s="20"/>
    </row>
    <row r="79">
      <c r="B79" s="36" t="s">
        <v>62376</v>
      </c>
      <c r="C79" s="20" t="s">
        <v>62290</v>
      </c>
      <c r="D79" s="35"/>
      <c r="E79" s="20"/>
    </row>
    <row r="80">
      <c r="B80" s="36" t="s">
        <v>62377</v>
      </c>
      <c r="C80" s="20" t="s">
        <v>62290</v>
      </c>
      <c r="D80" s="35"/>
      <c r="E80" s="20"/>
    </row>
    <row r="81">
      <c r="B81" s="36" t="s">
        <v>62378</v>
      </c>
      <c r="C81" s="20" t="s">
        <v>62290</v>
      </c>
      <c r="D81" s="35"/>
      <c r="E81" s="20"/>
    </row>
    <row r="82">
      <c r="B82" s="36" t="s">
        <v>62379</v>
      </c>
      <c r="C82" s="20" t="s">
        <v>62290</v>
      </c>
      <c r="D82" s="35"/>
      <c r="E82" s="20"/>
    </row>
    <row r="83">
      <c r="B83" s="36" t="s">
        <v>62380</v>
      </c>
      <c r="C83" s="20" t="s">
        <v>62290</v>
      </c>
      <c r="D83" s="35"/>
      <c r="E83" s="20"/>
    </row>
    <row r="84">
      <c r="B84" s="36" t="s">
        <v>62381</v>
      </c>
      <c r="C84" s="20" t="s">
        <v>62290</v>
      </c>
      <c r="D84" s="35"/>
      <c r="E84" s="20"/>
    </row>
    <row r="85">
      <c r="B85" s="36" t="s">
        <v>62382</v>
      </c>
      <c r="C85" s="20" t="s">
        <v>62290</v>
      </c>
      <c r="D85" s="35"/>
      <c r="E85" s="20"/>
    </row>
    <row r="86">
      <c r="B86" s="36" t="s">
        <v>62383</v>
      </c>
      <c r="C86" s="20" t="s">
        <v>62290</v>
      </c>
      <c r="D86" s="35"/>
      <c r="E86" s="20"/>
    </row>
    <row r="87">
      <c r="B87" s="36" t="s">
        <v>62384</v>
      </c>
      <c r="C87" s="20" t="s">
        <v>62290</v>
      </c>
      <c r="D87" s="35"/>
      <c r="E87" s="20"/>
    </row>
    <row r="88">
      <c r="B88" s="36" t="s">
        <v>62385</v>
      </c>
      <c r="C88" s="20" t="s">
        <v>62290</v>
      </c>
      <c r="D88" s="35"/>
      <c r="E88" s="20"/>
    </row>
    <row r="89">
      <c r="B89" s="36" t="s">
        <v>62386</v>
      </c>
      <c r="C89" s="20" t="s">
        <v>62290</v>
      </c>
      <c r="D89" s="35"/>
      <c r="E89" s="20"/>
    </row>
    <row r="90">
      <c r="B90" s="36" t="s">
        <v>62387</v>
      </c>
      <c r="C90" s="20" t="s">
        <v>62290</v>
      </c>
      <c r="D90" s="35"/>
      <c r="E90" s="20"/>
    </row>
    <row r="91">
      <c r="B91" s="36" t="s">
        <v>62388</v>
      </c>
      <c r="C91" s="20" t="s">
        <v>62290</v>
      </c>
      <c r="D91" s="35"/>
      <c r="E91" s="20"/>
    </row>
    <row r="92">
      <c r="B92" s="36" t="s">
        <v>62389</v>
      </c>
      <c r="C92" s="20" t="s">
        <v>62290</v>
      </c>
      <c r="D92" s="35"/>
      <c r="E92" s="20"/>
    </row>
    <row r="93">
      <c r="B93" s="36" t="s">
        <v>62390</v>
      </c>
      <c r="C93" s="20" t="s">
        <v>62290</v>
      </c>
      <c r="D93" s="35"/>
      <c r="E93" s="20"/>
    </row>
    <row r="94">
      <c r="B94" s="36" t="s">
        <v>62391</v>
      </c>
      <c r="C94" s="20" t="s">
        <v>62290</v>
      </c>
      <c r="D94" s="35"/>
      <c r="E94" s="20"/>
    </row>
    <row r="95">
      <c r="B95" s="36" t="s">
        <v>62392</v>
      </c>
      <c r="C95" s="20" t="s">
        <v>62290</v>
      </c>
      <c r="D95" s="35"/>
      <c r="E95" s="20"/>
    </row>
    <row r="96">
      <c r="B96" s="36" t="s">
        <v>62393</v>
      </c>
      <c r="C96" s="20" t="s">
        <v>62290</v>
      </c>
      <c r="D96" s="35"/>
      <c r="E96" s="20"/>
    </row>
    <row r="97">
      <c r="B97" s="36" t="s">
        <v>62394</v>
      </c>
      <c r="C97" s="20" t="s">
        <v>62290</v>
      </c>
      <c r="D97" s="35"/>
      <c r="E97" s="20"/>
    </row>
    <row r="98">
      <c r="B98" s="36" t="s">
        <v>62395</v>
      </c>
      <c r="C98" s="20" t="s">
        <v>62290</v>
      </c>
      <c r="D98" s="35"/>
      <c r="E98" s="20"/>
    </row>
    <row r="99">
      <c r="B99" s="36" t="s">
        <v>62396</v>
      </c>
      <c r="C99" s="20" t="s">
        <v>62290</v>
      </c>
      <c r="D99" s="35"/>
      <c r="E99" s="20"/>
    </row>
    <row r="100">
      <c r="B100" s="36" t="s">
        <v>62397</v>
      </c>
      <c r="C100" s="20" t="s">
        <v>62290</v>
      </c>
      <c r="D100" s="35"/>
      <c r="E100" s="20"/>
    </row>
    <row r="101">
      <c r="B101" s="36" t="s">
        <v>62398</v>
      </c>
      <c r="C101" s="20" t="s">
        <v>62290</v>
      </c>
      <c r="D101" s="35"/>
      <c r="E101" s="20"/>
    </row>
    <row r="102">
      <c r="B102" s="36" t="s">
        <v>62399</v>
      </c>
      <c r="C102" s="20" t="s">
        <v>62290</v>
      </c>
      <c r="D102" s="35"/>
      <c r="E102" s="20"/>
    </row>
    <row r="103">
      <c r="B103" s="36" t="s">
        <v>62400</v>
      </c>
      <c r="C103" s="20" t="s">
        <v>62290</v>
      </c>
      <c r="D103" s="35"/>
      <c r="E103" s="20"/>
    </row>
    <row r="104">
      <c r="B104" s="36" t="s">
        <v>62401</v>
      </c>
      <c r="C104" s="20" t="s">
        <v>62290</v>
      </c>
      <c r="D104" s="35"/>
      <c r="E104" s="20"/>
    </row>
    <row r="105">
      <c r="B105" s="36" t="s">
        <v>62402</v>
      </c>
      <c r="C105" s="20" t="s">
        <v>62290</v>
      </c>
      <c r="D105" s="35"/>
      <c r="E105" s="20"/>
    </row>
    <row r="106">
      <c r="B106" s="36" t="s">
        <v>62403</v>
      </c>
      <c r="C106" s="20" t="s">
        <v>62290</v>
      </c>
      <c r="D106" s="35"/>
      <c r="E106" s="20"/>
    </row>
    <row r="107">
      <c r="B107" s="36" t="s">
        <v>62404</v>
      </c>
      <c r="C107" s="20" t="s">
        <v>62290</v>
      </c>
      <c r="D107" s="35"/>
      <c r="E107" s="20"/>
    </row>
    <row r="108">
      <c r="B108" s="36" t="s">
        <v>62405</v>
      </c>
      <c r="C108" s="20" t="s">
        <v>62290</v>
      </c>
      <c r="D108" s="35"/>
      <c r="E108" s="20"/>
    </row>
    <row r="109">
      <c r="B109" s="36" t="s">
        <v>62406</v>
      </c>
      <c r="C109" s="20" t="s">
        <v>62290</v>
      </c>
      <c r="D109" s="35"/>
      <c r="E109" s="20"/>
    </row>
    <row r="110">
      <c r="B110" s="36" t="s">
        <v>62407</v>
      </c>
      <c r="C110" s="20" t="s">
        <v>62290</v>
      </c>
      <c r="D110" s="35"/>
      <c r="E110" s="20"/>
    </row>
    <row r="111">
      <c r="B111" s="36" t="s">
        <v>62408</v>
      </c>
      <c r="C111" s="20" t="s">
        <v>62290</v>
      </c>
      <c r="D111" s="35"/>
      <c r="E111" s="20"/>
    </row>
    <row r="112">
      <c r="B112" s="36" t="s">
        <v>62409</v>
      </c>
      <c r="C112" s="20" t="s">
        <v>62290</v>
      </c>
      <c r="D112" s="35"/>
      <c r="E112" s="20"/>
    </row>
    <row r="113">
      <c r="B113" s="36" t="s">
        <v>62410</v>
      </c>
      <c r="C113" s="20" t="s">
        <v>62290</v>
      </c>
      <c r="D113" s="35"/>
      <c r="E113" s="20"/>
    </row>
    <row r="114">
      <c r="B114" s="36" t="s">
        <v>62411</v>
      </c>
      <c r="C114" s="20" t="s">
        <v>62290</v>
      </c>
      <c r="D114" s="35"/>
      <c r="E114" s="20"/>
    </row>
    <row r="115">
      <c r="B115" s="36" t="s">
        <v>62412</v>
      </c>
      <c r="C115" s="20" t="s">
        <v>62290</v>
      </c>
      <c r="D115" s="35"/>
      <c r="E115" s="20"/>
    </row>
    <row r="116">
      <c r="B116" s="36" t="s">
        <v>62413</v>
      </c>
      <c r="C116" s="20" t="s">
        <v>62290</v>
      </c>
      <c r="D116" s="35"/>
      <c r="E116" s="20"/>
    </row>
    <row r="117">
      <c r="B117" s="36" t="s">
        <v>62414</v>
      </c>
      <c r="C117" s="20" t="s">
        <v>62290</v>
      </c>
      <c r="D117" s="35"/>
      <c r="E117" s="20"/>
    </row>
    <row r="118">
      <c r="B118" s="36" t="s">
        <v>62415</v>
      </c>
      <c r="C118" s="20" t="s">
        <v>62290</v>
      </c>
      <c r="D118" s="35"/>
      <c r="E118" s="20"/>
    </row>
    <row r="119">
      <c r="B119" s="36" t="s">
        <v>62416</v>
      </c>
      <c r="C119" s="20" t="s">
        <v>62417</v>
      </c>
      <c r="D119" s="35"/>
      <c r="E119" s="20"/>
    </row>
    <row r="120">
      <c r="B120" s="36" t="s">
        <v>62418</v>
      </c>
      <c r="C120" s="20" t="s">
        <v>62290</v>
      </c>
      <c r="D120" s="35"/>
      <c r="E120" s="20"/>
    </row>
    <row r="121">
      <c r="B121" s="36" t="s">
        <v>62419</v>
      </c>
      <c r="C121" s="20" t="s">
        <v>62290</v>
      </c>
      <c r="D121" s="35"/>
      <c r="E121" s="20"/>
    </row>
    <row r="122">
      <c r="B122" s="36" t="s">
        <v>62420</v>
      </c>
      <c r="C122" s="20" t="s">
        <v>62290</v>
      </c>
      <c r="D122" s="35"/>
      <c r="E122" s="20"/>
    </row>
    <row r="123">
      <c r="B123" s="36" t="s">
        <v>62421</v>
      </c>
      <c r="C123" s="20" t="s">
        <v>62290</v>
      </c>
      <c r="D123" s="35"/>
      <c r="E123" s="20"/>
    </row>
    <row r="124">
      <c r="B124" s="36" t="s">
        <v>62422</v>
      </c>
      <c r="C124" s="20" t="s">
        <v>62290</v>
      </c>
      <c r="D124" s="35"/>
      <c r="E124" s="20"/>
    </row>
    <row r="125">
      <c r="B125" s="36" t="s">
        <v>62423</v>
      </c>
      <c r="C125" s="20" t="s">
        <v>62290</v>
      </c>
      <c r="D125" s="35"/>
      <c r="E125" s="20"/>
    </row>
    <row r="126">
      <c r="B126" s="36" t="s">
        <v>62424</v>
      </c>
      <c r="C126" s="20" t="s">
        <v>62290</v>
      </c>
      <c r="D126" s="35"/>
      <c r="E126" s="20"/>
    </row>
    <row r="127">
      <c r="B127" s="36" t="s">
        <v>62425</v>
      </c>
      <c r="C127" s="20" t="s">
        <v>62290</v>
      </c>
      <c r="D127" s="35"/>
      <c r="E127" s="20"/>
    </row>
    <row r="128">
      <c r="B128" s="36" t="s">
        <v>62426</v>
      </c>
      <c r="C128" s="20" t="s">
        <v>62290</v>
      </c>
      <c r="D128" s="35"/>
      <c r="E128" s="20"/>
    </row>
    <row r="129">
      <c r="B129" s="36" t="s">
        <v>62427</v>
      </c>
      <c r="C129" s="20" t="s">
        <v>62290</v>
      </c>
      <c r="D129" s="35"/>
      <c r="E129" s="20"/>
    </row>
    <row r="130">
      <c r="B130" s="36" t="s">
        <v>62428</v>
      </c>
      <c r="C130" s="20" t="s">
        <v>62290</v>
      </c>
      <c r="D130" s="35"/>
      <c r="E130" s="20"/>
    </row>
    <row r="131">
      <c r="B131" s="36" t="s">
        <v>62429</v>
      </c>
      <c r="C131" s="20" t="s">
        <v>62290</v>
      </c>
      <c r="D131" s="35"/>
      <c r="E131" s="20"/>
    </row>
    <row r="132">
      <c r="B132" s="36" t="s">
        <v>62430</v>
      </c>
      <c r="C132" s="20" t="s">
        <v>62290</v>
      </c>
      <c r="D132" s="35"/>
      <c r="E132" s="20"/>
    </row>
    <row r="133">
      <c r="B133" s="36" t="s">
        <v>62431</v>
      </c>
      <c r="C133" s="20" t="s">
        <v>62290</v>
      </c>
      <c r="D133" s="35"/>
      <c r="E133" s="20"/>
    </row>
    <row r="134">
      <c r="B134" s="36" t="s">
        <v>62432</v>
      </c>
      <c r="C134" s="20" t="s">
        <v>62290</v>
      </c>
      <c r="D134" s="35"/>
      <c r="E134" s="20"/>
    </row>
    <row r="135">
      <c r="B135" s="36" t="s">
        <v>62433</v>
      </c>
      <c r="C135" s="20" t="s">
        <v>62290</v>
      </c>
      <c r="D135" s="35"/>
      <c r="E135" s="20"/>
    </row>
    <row r="136">
      <c r="B136" s="36" t="s">
        <v>62434</v>
      </c>
      <c r="C136" s="20" t="s">
        <v>62290</v>
      </c>
      <c r="D136" s="35"/>
      <c r="E136" s="20"/>
    </row>
    <row r="137">
      <c r="B137" s="36" t="s">
        <v>62435</v>
      </c>
      <c r="C137" s="20" t="s">
        <v>62290</v>
      </c>
      <c r="D137" s="35"/>
      <c r="E137" s="20"/>
    </row>
    <row r="138">
      <c r="B138" s="36" t="s">
        <v>62436</v>
      </c>
      <c r="C138" s="20" t="s">
        <v>62290</v>
      </c>
      <c r="D138" s="35"/>
      <c r="E138" s="20"/>
    </row>
    <row r="139">
      <c r="B139" s="36" t="s">
        <v>62437</v>
      </c>
      <c r="C139" s="20" t="s">
        <v>62290</v>
      </c>
      <c r="D139" s="35"/>
      <c r="E139" s="20"/>
    </row>
    <row r="140">
      <c r="B140" s="36" t="s">
        <v>62438</v>
      </c>
      <c r="C140" s="20" t="s">
        <v>62290</v>
      </c>
      <c r="D140" s="35"/>
      <c r="E140" s="20"/>
    </row>
    <row r="141">
      <c r="B141" s="36" t="s">
        <v>62439</v>
      </c>
      <c r="C141" s="20" t="s">
        <v>62290</v>
      </c>
      <c r="D141" s="35"/>
      <c r="E141" s="20"/>
    </row>
    <row r="142">
      <c r="B142" s="36" t="s">
        <v>62440</v>
      </c>
      <c r="C142" s="20" t="s">
        <v>62290</v>
      </c>
      <c r="D142" s="35"/>
      <c r="E142" s="20"/>
    </row>
    <row r="143">
      <c r="B143" s="36" t="s">
        <v>62441</v>
      </c>
      <c r="C143" s="20" t="s">
        <v>62290</v>
      </c>
      <c r="D143" s="35"/>
      <c r="E143" s="20"/>
    </row>
    <row r="144">
      <c r="B144" s="36" t="s">
        <v>62442</v>
      </c>
      <c r="C144" s="20" t="s">
        <v>62290</v>
      </c>
      <c r="D144" s="35"/>
      <c r="E144" s="20"/>
    </row>
    <row r="145">
      <c r="B145" s="36" t="s">
        <v>62443</v>
      </c>
      <c r="C145" s="20" t="s">
        <v>62290</v>
      </c>
      <c r="D145" s="35"/>
      <c r="E145" s="20"/>
    </row>
    <row r="146">
      <c r="B146" s="36" t="s">
        <v>62444</v>
      </c>
      <c r="C146" s="20" t="s">
        <v>62290</v>
      </c>
      <c r="D146" s="35"/>
      <c r="E146" s="20"/>
    </row>
    <row r="147">
      <c r="B147" s="36" t="s">
        <v>62445</v>
      </c>
      <c r="C147" s="20" t="s">
        <v>62290</v>
      </c>
      <c r="D147" s="35"/>
      <c r="E147" s="20"/>
    </row>
    <row r="148">
      <c r="B148" s="36" t="s">
        <v>62446</v>
      </c>
      <c r="C148" s="20" t="s">
        <v>62290</v>
      </c>
      <c r="D148" s="35"/>
      <c r="E148" s="20"/>
    </row>
    <row r="149">
      <c r="B149" s="36" t="s">
        <v>62447</v>
      </c>
      <c r="C149" s="20" t="s">
        <v>62290</v>
      </c>
      <c r="D149" s="35"/>
      <c r="E149" s="20"/>
    </row>
    <row r="150">
      <c r="B150" s="36" t="s">
        <v>62448</v>
      </c>
      <c r="C150" s="20" t="s">
        <v>62290</v>
      </c>
      <c r="D150" s="35"/>
      <c r="E150" s="20"/>
    </row>
    <row r="151">
      <c r="B151" s="36" t="s">
        <v>62449</v>
      </c>
      <c r="C151" s="20" t="s">
        <v>62290</v>
      </c>
      <c r="D151" s="35"/>
      <c r="E151" s="20"/>
    </row>
    <row r="152">
      <c r="B152" s="36" t="s">
        <v>62450</v>
      </c>
      <c r="C152" s="20" t="s">
        <v>62290</v>
      </c>
      <c r="D152" s="35"/>
      <c r="E152" s="20"/>
    </row>
    <row r="153">
      <c r="B153" s="36" t="s">
        <v>62451</v>
      </c>
      <c r="C153" s="20" t="s">
        <v>62290</v>
      </c>
      <c r="D153" s="35"/>
      <c r="E153" s="20"/>
    </row>
    <row r="154">
      <c r="B154" s="36" t="s">
        <v>62452</v>
      </c>
      <c r="C154" s="20" t="s">
        <v>62290</v>
      </c>
      <c r="D154" s="35"/>
      <c r="E154" s="20"/>
    </row>
    <row r="155">
      <c r="B155" s="36" t="s">
        <v>62453</v>
      </c>
      <c r="C155" s="20" t="s">
        <v>62290</v>
      </c>
      <c r="D155" s="35"/>
      <c r="E155" s="20"/>
    </row>
    <row r="156">
      <c r="B156" s="36" t="s">
        <v>62454</v>
      </c>
      <c r="C156" s="20" t="s">
        <v>62290</v>
      </c>
      <c r="D156" s="35"/>
      <c r="E156" s="20"/>
    </row>
    <row r="157">
      <c r="B157" s="36" t="s">
        <v>62455</v>
      </c>
      <c r="C157" s="20" t="s">
        <v>62290</v>
      </c>
      <c r="D157" s="35"/>
      <c r="E157" s="20"/>
    </row>
    <row r="158">
      <c r="B158" s="36" t="s">
        <v>62456</v>
      </c>
      <c r="C158" s="20" t="s">
        <v>62290</v>
      </c>
      <c r="D158" s="35"/>
      <c r="E158" s="20"/>
    </row>
    <row r="159">
      <c r="B159" s="36" t="s">
        <v>62457</v>
      </c>
      <c r="C159" s="20" t="s">
        <v>62290</v>
      </c>
      <c r="D159" s="35"/>
      <c r="E159" s="20"/>
    </row>
    <row r="160">
      <c r="B160" s="36" t="s">
        <v>62458</v>
      </c>
      <c r="C160" s="20" t="s">
        <v>62290</v>
      </c>
      <c r="D160" s="35"/>
      <c r="E160" s="20"/>
    </row>
    <row r="161">
      <c r="B161" s="36" t="s">
        <v>62459</v>
      </c>
      <c r="C161" s="20" t="s">
        <v>62290</v>
      </c>
      <c r="D161" s="35"/>
      <c r="E161" s="20"/>
    </row>
    <row r="162">
      <c r="B162" s="36" t="s">
        <v>62460</v>
      </c>
      <c r="C162" s="20" t="s">
        <v>62290</v>
      </c>
      <c r="D162" s="35"/>
      <c r="E162" s="20"/>
    </row>
    <row r="163">
      <c r="B163" s="36" t="s">
        <v>62461</v>
      </c>
      <c r="C163" s="20" t="s">
        <v>62290</v>
      </c>
      <c r="D163" s="35"/>
      <c r="E163" s="20"/>
    </row>
    <row r="164">
      <c r="B164" s="36" t="s">
        <v>62462</v>
      </c>
      <c r="C164" s="20" t="s">
        <v>62290</v>
      </c>
      <c r="D164" s="35"/>
      <c r="E164" s="20"/>
    </row>
    <row r="165">
      <c r="B165" s="36" t="s">
        <v>62463</v>
      </c>
      <c r="C165" s="20" t="s">
        <v>62290</v>
      </c>
      <c r="D165" s="35"/>
      <c r="E165" s="20"/>
    </row>
    <row r="166">
      <c r="B166" s="36" t="s">
        <v>62464</v>
      </c>
      <c r="C166" s="20" t="s">
        <v>62290</v>
      </c>
      <c r="D166" s="35"/>
      <c r="E166" s="20"/>
    </row>
    <row r="167">
      <c r="B167" s="36" t="s">
        <v>62465</v>
      </c>
      <c r="C167" s="20" t="s">
        <v>62290</v>
      </c>
      <c r="D167" s="35"/>
      <c r="E167" s="20"/>
    </row>
    <row r="168">
      <c r="B168" s="36" t="s">
        <v>62466</v>
      </c>
      <c r="C168" s="20" t="s">
        <v>62290</v>
      </c>
      <c r="D168" s="35"/>
      <c r="E168" s="20"/>
    </row>
    <row r="169">
      <c r="B169" s="36" t="s">
        <v>62467</v>
      </c>
      <c r="C169" s="20" t="s">
        <v>62290</v>
      </c>
      <c r="D169" s="35"/>
      <c r="E169" s="20"/>
    </row>
    <row r="170">
      <c r="B170" s="36" t="s">
        <v>62468</v>
      </c>
      <c r="C170" s="20" t="s">
        <v>62290</v>
      </c>
      <c r="D170" s="35"/>
      <c r="E170" s="20"/>
    </row>
    <row r="171">
      <c r="B171" s="36" t="s">
        <v>62469</v>
      </c>
      <c r="C171" s="20" t="s">
        <v>62290</v>
      </c>
      <c r="D171" s="35"/>
      <c r="E171" s="20"/>
    </row>
    <row r="172">
      <c r="B172" s="36" t="s">
        <v>62470</v>
      </c>
      <c r="C172" s="20" t="s">
        <v>62290</v>
      </c>
      <c r="D172" s="35"/>
      <c r="E172" s="20"/>
    </row>
    <row r="173">
      <c r="B173" s="36" t="s">
        <v>62471</v>
      </c>
      <c r="C173" s="20" t="s">
        <v>62290</v>
      </c>
      <c r="D173" s="35"/>
      <c r="E173" s="20"/>
    </row>
    <row r="174">
      <c r="B174" s="36" t="s">
        <v>62472</v>
      </c>
      <c r="C174" s="20" t="s">
        <v>62290</v>
      </c>
      <c r="D174" s="35"/>
      <c r="E174" s="20"/>
    </row>
    <row r="175">
      <c r="B175" s="36" t="s">
        <v>62473</v>
      </c>
      <c r="C175" s="20" t="s">
        <v>62290</v>
      </c>
      <c r="D175" s="35"/>
      <c r="E175" s="20"/>
    </row>
    <row r="176">
      <c r="B176" s="36" t="s">
        <v>62474</v>
      </c>
      <c r="C176" s="20" t="s">
        <v>62290</v>
      </c>
      <c r="D176" s="35"/>
      <c r="E176" s="20"/>
    </row>
    <row r="177">
      <c r="B177" s="36" t="s">
        <v>62475</v>
      </c>
      <c r="C177" s="20" t="s">
        <v>62290</v>
      </c>
      <c r="D177" s="35"/>
      <c r="E177" s="20"/>
    </row>
    <row r="178">
      <c r="B178" s="36" t="s">
        <v>62476</v>
      </c>
      <c r="C178" s="20" t="s">
        <v>62290</v>
      </c>
      <c r="D178" s="35"/>
      <c r="E178" s="20"/>
    </row>
    <row r="179">
      <c r="B179" s="36" t="s">
        <v>62477</v>
      </c>
      <c r="C179" s="20" t="s">
        <v>62290</v>
      </c>
      <c r="D179" s="35"/>
      <c r="E179" s="20"/>
    </row>
    <row r="180">
      <c r="B180" s="36" t="s">
        <v>62478</v>
      </c>
      <c r="C180" s="20" t="s">
        <v>62290</v>
      </c>
      <c r="D180" s="35"/>
      <c r="E180" s="20"/>
    </row>
    <row r="181">
      <c r="B181" s="36" t="s">
        <v>62479</v>
      </c>
      <c r="C181" s="20" t="s">
        <v>62290</v>
      </c>
      <c r="D181" s="35"/>
      <c r="E181" s="20"/>
    </row>
    <row r="182">
      <c r="B182" s="36" t="s">
        <v>62480</v>
      </c>
      <c r="C182" s="20" t="s">
        <v>62290</v>
      </c>
      <c r="D182" s="35"/>
      <c r="E182" s="20"/>
    </row>
    <row r="183">
      <c r="B183" s="36" t="s">
        <v>62481</v>
      </c>
      <c r="C183" s="20" t="s">
        <v>62290</v>
      </c>
      <c r="D183" s="35"/>
      <c r="E183" s="20"/>
    </row>
    <row r="184">
      <c r="B184" s="36" t="s">
        <v>62482</v>
      </c>
      <c r="C184" s="20" t="s">
        <v>62290</v>
      </c>
      <c r="D184" s="35"/>
      <c r="E184" s="20"/>
    </row>
    <row r="185">
      <c r="B185" s="36" t="s">
        <v>62483</v>
      </c>
      <c r="C185" s="20" t="s">
        <v>62290</v>
      </c>
      <c r="D185" s="35"/>
      <c r="E185" s="20"/>
    </row>
    <row r="186">
      <c r="B186" s="36" t="s">
        <v>62484</v>
      </c>
      <c r="C186" s="20" t="s">
        <v>62290</v>
      </c>
      <c r="D186" s="35"/>
      <c r="E186" s="20"/>
    </row>
    <row r="187">
      <c r="B187" s="36" t="s">
        <v>62485</v>
      </c>
      <c r="C187" s="20" t="s">
        <v>62290</v>
      </c>
      <c r="D187" s="35"/>
      <c r="E187" s="20"/>
    </row>
    <row r="188">
      <c r="B188" s="36" t="s">
        <v>62486</v>
      </c>
      <c r="C188" s="20" t="s">
        <v>62290</v>
      </c>
      <c r="D188" s="35"/>
      <c r="E188" s="20"/>
    </row>
    <row r="189">
      <c r="B189" s="36" t="s">
        <v>62487</v>
      </c>
      <c r="C189" s="20" t="s">
        <v>62290</v>
      </c>
      <c r="D189" s="35"/>
      <c r="E189" s="20"/>
    </row>
    <row r="190">
      <c r="B190" s="36" t="s">
        <v>62488</v>
      </c>
      <c r="C190" s="20" t="s">
        <v>62290</v>
      </c>
      <c r="D190" s="35"/>
      <c r="E190" s="20"/>
    </row>
    <row r="191">
      <c r="B191" s="36" t="s">
        <v>62489</v>
      </c>
      <c r="C191" s="20" t="s">
        <v>62290</v>
      </c>
      <c r="D191" s="35"/>
      <c r="E191" s="20"/>
    </row>
    <row r="192">
      <c r="B192" s="36" t="s">
        <v>62490</v>
      </c>
      <c r="C192" s="20" t="s">
        <v>62290</v>
      </c>
      <c r="D192" s="35"/>
      <c r="E192" s="20"/>
    </row>
    <row r="193">
      <c r="B193" s="36" t="s">
        <v>62491</v>
      </c>
      <c r="C193" s="20" t="s">
        <v>62290</v>
      </c>
      <c r="D193" s="35"/>
      <c r="E193" s="20"/>
    </row>
    <row r="194">
      <c r="B194" s="36" t="s">
        <v>62492</v>
      </c>
      <c r="C194" s="20" t="s">
        <v>62290</v>
      </c>
      <c r="D194" s="35"/>
      <c r="E194" s="20"/>
    </row>
    <row r="195">
      <c r="B195" s="36" t="s">
        <v>62493</v>
      </c>
      <c r="C195" s="20" t="s">
        <v>62290</v>
      </c>
      <c r="D195" s="35"/>
      <c r="E195" s="20"/>
    </row>
    <row r="196">
      <c r="B196" s="36" t="s">
        <v>62494</v>
      </c>
      <c r="C196" s="20" t="s">
        <v>62290</v>
      </c>
      <c r="D196" s="35"/>
      <c r="E196" s="20"/>
    </row>
    <row r="197">
      <c r="B197" s="36" t="s">
        <v>62495</v>
      </c>
      <c r="C197" s="20" t="s">
        <v>62290</v>
      </c>
      <c r="D197" s="35"/>
      <c r="E197" s="20"/>
    </row>
    <row r="198">
      <c r="B198" s="36" t="s">
        <v>62496</v>
      </c>
      <c r="C198" s="20" t="s">
        <v>62290</v>
      </c>
      <c r="D198" s="35"/>
      <c r="E198" s="20"/>
    </row>
    <row r="199">
      <c r="B199" s="36" t="s">
        <v>62497</v>
      </c>
      <c r="C199" s="20" t="s">
        <v>62290</v>
      </c>
      <c r="D199" s="35"/>
      <c r="E199" s="20"/>
    </row>
    <row r="200">
      <c r="B200" s="36" t="s">
        <v>62498</v>
      </c>
      <c r="C200" s="20" t="s">
        <v>62290</v>
      </c>
      <c r="D200" s="35"/>
      <c r="E200" s="20"/>
    </row>
    <row r="201">
      <c r="B201" s="36" t="s">
        <v>62499</v>
      </c>
      <c r="C201" s="20" t="s">
        <v>62290</v>
      </c>
      <c r="D201" s="35"/>
      <c r="E201" s="20"/>
    </row>
    <row r="202">
      <c r="B202" s="36" t="s">
        <v>62500</v>
      </c>
      <c r="C202" s="20" t="s">
        <v>62290</v>
      </c>
      <c r="D202" s="35"/>
      <c r="E202" s="20"/>
    </row>
    <row r="203">
      <c r="B203" s="36" t="s">
        <v>62501</v>
      </c>
      <c r="C203" s="20" t="s">
        <v>62290</v>
      </c>
      <c r="D203" s="35"/>
      <c r="E203" s="20"/>
    </row>
    <row r="204">
      <c r="B204" s="36" t="s">
        <v>62502</v>
      </c>
      <c r="C204" s="20" t="s">
        <v>62290</v>
      </c>
      <c r="D204" s="35"/>
      <c r="E204" s="20"/>
    </row>
    <row r="205">
      <c r="B205" s="36" t="s">
        <v>62503</v>
      </c>
      <c r="C205" s="20" t="s">
        <v>62290</v>
      </c>
      <c r="D205" s="35"/>
      <c r="E205" s="20"/>
    </row>
    <row r="206">
      <c r="B206" s="36" t="s">
        <v>62504</v>
      </c>
      <c r="C206" s="20" t="s">
        <v>62290</v>
      </c>
      <c r="D206" s="35"/>
      <c r="E206" s="20"/>
    </row>
    <row r="207">
      <c r="B207" s="36" t="s">
        <v>62505</v>
      </c>
      <c r="C207" s="20" t="s">
        <v>62290</v>
      </c>
      <c r="D207" s="35"/>
      <c r="E207" s="20"/>
    </row>
    <row r="208">
      <c r="B208" s="36" t="s">
        <v>62506</v>
      </c>
      <c r="C208" s="20" t="s">
        <v>62290</v>
      </c>
      <c r="D208" s="35"/>
      <c r="E208" s="20"/>
    </row>
    <row r="209">
      <c r="B209" s="36" t="s">
        <v>62507</v>
      </c>
      <c r="C209" s="20" t="s">
        <v>62290</v>
      </c>
      <c r="D209" s="35"/>
      <c r="E209" s="20"/>
    </row>
    <row r="210">
      <c r="B210" s="36" t="s">
        <v>62508</v>
      </c>
      <c r="C210" s="20" t="s">
        <v>62290</v>
      </c>
      <c r="D210" s="35"/>
      <c r="E210" s="20"/>
    </row>
    <row r="211">
      <c r="B211" s="36" t="s">
        <v>62509</v>
      </c>
      <c r="C211" s="20" t="s">
        <v>62290</v>
      </c>
      <c r="D211" s="35"/>
      <c r="E211" s="20"/>
    </row>
    <row r="212">
      <c r="B212" s="36" t="s">
        <v>62510</v>
      </c>
      <c r="C212" s="20" t="s">
        <v>62290</v>
      </c>
      <c r="D212" s="35"/>
      <c r="E212" s="20"/>
    </row>
    <row r="213">
      <c r="B213" s="36" t="s">
        <v>62511</v>
      </c>
      <c r="C213" s="20" t="s">
        <v>62290</v>
      </c>
      <c r="D213" s="35"/>
      <c r="E213" s="20"/>
    </row>
    <row r="214">
      <c r="B214" s="36" t="s">
        <v>62512</v>
      </c>
      <c r="C214" s="20" t="s">
        <v>62290</v>
      </c>
      <c r="D214" s="35"/>
      <c r="E214" s="20"/>
    </row>
    <row r="215">
      <c r="B215" s="36" t="s">
        <v>62513</v>
      </c>
      <c r="C215" s="20" t="s">
        <v>62290</v>
      </c>
      <c r="D215" s="35"/>
      <c r="E215" s="20"/>
    </row>
    <row r="216">
      <c r="B216" s="36" t="s">
        <v>62514</v>
      </c>
      <c r="C216" s="20" t="s">
        <v>62290</v>
      </c>
      <c r="D216" s="35"/>
      <c r="E216" s="20"/>
    </row>
    <row r="217">
      <c r="B217" s="36" t="s">
        <v>62515</v>
      </c>
      <c r="C217" s="20" t="s">
        <v>62290</v>
      </c>
      <c r="D217" s="35"/>
      <c r="E217" s="20"/>
    </row>
    <row r="218">
      <c r="B218" s="36" t="s">
        <v>62516</v>
      </c>
      <c r="C218" s="20" t="s">
        <v>62290</v>
      </c>
      <c r="D218" s="35"/>
      <c r="E218" s="20"/>
    </row>
    <row r="219">
      <c r="B219" s="36" t="s">
        <v>62517</v>
      </c>
      <c r="C219" s="20" t="s">
        <v>62290</v>
      </c>
      <c r="D219" s="35"/>
      <c r="E219" s="20"/>
    </row>
    <row r="220">
      <c r="B220" s="36" t="s">
        <v>62518</v>
      </c>
      <c r="C220" s="20" t="s">
        <v>62290</v>
      </c>
      <c r="D220" s="35"/>
      <c r="E220" s="20"/>
    </row>
    <row r="221">
      <c r="B221" s="36" t="s">
        <v>62519</v>
      </c>
      <c r="C221" s="20" t="s">
        <v>62290</v>
      </c>
      <c r="D221" s="35"/>
      <c r="E221" s="20"/>
    </row>
    <row r="222">
      <c r="B222" s="36" t="s">
        <v>62520</v>
      </c>
      <c r="C222" s="20" t="s">
        <v>62290</v>
      </c>
      <c r="D222" s="35"/>
      <c r="E222" s="20"/>
    </row>
    <row r="223">
      <c r="B223" s="36" t="s">
        <v>62521</v>
      </c>
      <c r="C223" s="20" t="s">
        <v>62290</v>
      </c>
      <c r="D223" s="35"/>
      <c r="E223" s="20"/>
    </row>
    <row r="224">
      <c r="B224" s="36" t="s">
        <v>62522</v>
      </c>
      <c r="C224" s="20" t="s">
        <v>62290</v>
      </c>
      <c r="D224" s="35"/>
      <c r="E224" s="20"/>
    </row>
    <row r="225">
      <c r="B225" s="36" t="s">
        <v>62523</v>
      </c>
      <c r="C225" s="20" t="s">
        <v>62290</v>
      </c>
      <c r="D225" s="35"/>
      <c r="E225" s="20"/>
    </row>
    <row r="226">
      <c r="B226" s="36" t="s">
        <v>62524</v>
      </c>
      <c r="C226" s="20" t="s">
        <v>62290</v>
      </c>
      <c r="D226" s="35"/>
      <c r="E226" s="20"/>
    </row>
    <row r="227">
      <c r="B227" s="36" t="s">
        <v>62525</v>
      </c>
      <c r="C227" s="20" t="s">
        <v>62290</v>
      </c>
      <c r="D227" s="35"/>
      <c r="E227" s="20"/>
    </row>
    <row r="228">
      <c r="B228" s="36" t="s">
        <v>62526</v>
      </c>
      <c r="C228" s="20" t="s">
        <v>62290</v>
      </c>
      <c r="D228" s="35"/>
      <c r="E228" s="20"/>
    </row>
    <row r="229">
      <c r="B229" s="36" t="s">
        <v>62527</v>
      </c>
      <c r="C229" s="20" t="s">
        <v>62290</v>
      </c>
      <c r="D229" s="35"/>
      <c r="E229" s="20"/>
    </row>
    <row r="230">
      <c r="B230" s="36" t="s">
        <v>62528</v>
      </c>
      <c r="C230" s="20" t="s">
        <v>62290</v>
      </c>
      <c r="D230" s="35"/>
      <c r="E230" s="20"/>
    </row>
    <row r="231">
      <c r="B231" s="36" t="s">
        <v>62529</v>
      </c>
      <c r="C231" s="20" t="s">
        <v>62530</v>
      </c>
      <c r="D231" s="35"/>
      <c r="E231" s="20"/>
    </row>
    <row r="232">
      <c r="B232" s="36" t="s">
        <v>62531</v>
      </c>
      <c r="C232" s="20" t="s">
        <v>62290</v>
      </c>
      <c r="D232" s="35"/>
      <c r="E232" s="20"/>
    </row>
    <row r="233">
      <c r="B233" s="36" t="s">
        <v>62532</v>
      </c>
      <c r="C233" s="20" t="s">
        <v>62290</v>
      </c>
      <c r="D233" s="35"/>
      <c r="E233" s="20"/>
    </row>
    <row r="234">
      <c r="B234" s="36" t="s">
        <v>62533</v>
      </c>
      <c r="C234" s="20" t="s">
        <v>62290</v>
      </c>
      <c r="D234" s="35"/>
      <c r="E234" s="20"/>
    </row>
    <row r="235">
      <c r="B235" s="36" t="s">
        <v>62534</v>
      </c>
      <c r="C235" s="20" t="s">
        <v>62290</v>
      </c>
      <c r="D235" s="35"/>
      <c r="E235" s="20"/>
    </row>
    <row r="236">
      <c r="B236" s="36" t="s">
        <v>62535</v>
      </c>
      <c r="C236" s="20" t="s">
        <v>62290</v>
      </c>
      <c r="D236" s="35"/>
      <c r="E236" s="20"/>
    </row>
    <row r="237">
      <c r="B237" s="36" t="s">
        <v>62536</v>
      </c>
      <c r="C237" s="20" t="s">
        <v>62290</v>
      </c>
      <c r="D237" s="35"/>
      <c r="E237" s="20"/>
    </row>
    <row r="238">
      <c r="B238" s="36" t="s">
        <v>62537</v>
      </c>
      <c r="C238" s="20" t="s">
        <v>62290</v>
      </c>
      <c r="D238" s="35"/>
      <c r="E238" s="20"/>
    </row>
    <row r="239">
      <c r="B239" s="36" t="s">
        <v>62538</v>
      </c>
      <c r="C239" s="20" t="s">
        <v>62290</v>
      </c>
      <c r="D239" s="35"/>
      <c r="E239" s="20"/>
    </row>
    <row r="240">
      <c r="B240" s="36" t="s">
        <v>62539</v>
      </c>
      <c r="C240" s="20" t="s">
        <v>62290</v>
      </c>
      <c r="D240" s="35"/>
      <c r="E240" s="20"/>
    </row>
    <row r="241">
      <c r="B241" s="36" t="s">
        <v>62540</v>
      </c>
      <c r="C241" s="20" t="s">
        <v>62290</v>
      </c>
      <c r="D241" s="35"/>
      <c r="E241" s="20"/>
    </row>
    <row r="242">
      <c r="C242" s="20"/>
      <c r="D242" s="37"/>
      <c r="E242" s="20"/>
    </row>
  </sheetData>
  <hyperlinks>
    <hyperlink r:id="rId1" ref="B3"/>
    <hyperlink r:id="rId2" ref="B5"/>
    <hyperlink r:id="rId3" ref="B6"/>
    <hyperlink r:id="rId4" ref="B7"/>
    <hyperlink r:id="rId5" ref="B8"/>
    <hyperlink r:id="rId6" ref="B9"/>
    <hyperlink r:id="rId7" ref="B10"/>
    <hyperlink r:id="rId8" ref="B11"/>
    <hyperlink r:id="rId9" ref="B12"/>
    <hyperlink r:id="rId10" ref="B13"/>
    <hyperlink r:id="rId11" ref="B14"/>
    <hyperlink r:id="rId12" ref="B15"/>
    <hyperlink r:id="rId13" ref="B16"/>
    <hyperlink r:id="rId14" ref="B17"/>
    <hyperlink r:id="rId15" ref="B18"/>
    <hyperlink r:id="rId16" ref="B19"/>
    <hyperlink r:id="rId17" ref="B20"/>
    <hyperlink r:id="rId18" ref="B21"/>
    <hyperlink r:id="rId19" ref="B22"/>
    <hyperlink r:id="rId20" ref="B23"/>
    <hyperlink r:id="rId21" ref="B24"/>
    <hyperlink r:id="rId22" ref="B25"/>
    <hyperlink r:id="rId23" ref="B26"/>
    <hyperlink r:id="rId24" ref="B27"/>
    <hyperlink r:id="rId25" ref="B28"/>
    <hyperlink r:id="rId26" ref="B29"/>
    <hyperlink r:id="rId27" ref="B30"/>
    <hyperlink r:id="rId28" ref="B31"/>
    <hyperlink r:id="rId29" ref="B32"/>
    <hyperlink r:id="rId30" ref="B33"/>
    <hyperlink r:id="rId31" ref="B34"/>
    <hyperlink r:id="rId32" ref="B35"/>
    <hyperlink r:id="rId33" ref="B36"/>
    <hyperlink r:id="rId34" ref="B37"/>
    <hyperlink r:id="rId35" ref="B38"/>
    <hyperlink r:id="rId36" ref="B39"/>
    <hyperlink r:id="rId37" ref="B40"/>
    <hyperlink r:id="rId38" ref="B41"/>
    <hyperlink r:id="rId39" ref="B42"/>
    <hyperlink r:id="rId40" ref="B43"/>
    <hyperlink r:id="rId41" ref="B44"/>
    <hyperlink r:id="rId42" ref="B45"/>
    <hyperlink r:id="rId43" ref="B46"/>
    <hyperlink r:id="rId44" ref="B47"/>
    <hyperlink r:id="rId45" ref="B48"/>
    <hyperlink r:id="rId46" ref="B49"/>
    <hyperlink r:id="rId47" ref="B50"/>
    <hyperlink r:id="rId48" ref="B51"/>
    <hyperlink r:id="rId49" ref="B52"/>
    <hyperlink r:id="rId50" ref="B53"/>
    <hyperlink r:id="rId51" ref="B54"/>
    <hyperlink r:id="rId52" ref="B55"/>
    <hyperlink r:id="rId53" ref="B56"/>
    <hyperlink r:id="rId54" ref="B57"/>
    <hyperlink r:id="rId55" ref="B58"/>
    <hyperlink r:id="rId56" ref="B59"/>
    <hyperlink r:id="rId57" ref="B60"/>
    <hyperlink r:id="rId58" ref="B61"/>
    <hyperlink r:id="rId59" ref="B62"/>
    <hyperlink r:id="rId60" ref="B63"/>
    <hyperlink r:id="rId61" ref="B64"/>
    <hyperlink r:id="rId62" ref="B65"/>
    <hyperlink r:id="rId63" ref="B66"/>
    <hyperlink r:id="rId64" ref="B67"/>
    <hyperlink r:id="rId65" ref="B68"/>
    <hyperlink r:id="rId66" ref="B69"/>
    <hyperlink r:id="rId67" ref="B70"/>
    <hyperlink r:id="rId68" ref="B71"/>
    <hyperlink r:id="rId69" ref="B72"/>
    <hyperlink r:id="rId70" ref="B73"/>
    <hyperlink r:id="rId71" ref="B74"/>
    <hyperlink r:id="rId72" ref="B75"/>
    <hyperlink r:id="rId73" ref="B76"/>
    <hyperlink r:id="rId74" ref="B77"/>
    <hyperlink r:id="rId75" ref="B78"/>
    <hyperlink r:id="rId76" ref="B79"/>
    <hyperlink r:id="rId77" ref="B80"/>
    <hyperlink r:id="rId78" ref="B81"/>
    <hyperlink r:id="rId79" ref="B82"/>
    <hyperlink r:id="rId80" ref="B83"/>
    <hyperlink r:id="rId81" ref="B84"/>
    <hyperlink r:id="rId82" ref="B85"/>
    <hyperlink r:id="rId83" ref="B86"/>
    <hyperlink r:id="rId84" ref="B87"/>
    <hyperlink r:id="rId85" ref="B88"/>
    <hyperlink r:id="rId86" ref="B89"/>
    <hyperlink r:id="rId87" ref="B90"/>
    <hyperlink r:id="rId88" ref="B91"/>
    <hyperlink r:id="rId89" ref="B92"/>
    <hyperlink r:id="rId90" ref="B93"/>
    <hyperlink r:id="rId91" ref="B94"/>
    <hyperlink r:id="rId92" ref="B95"/>
    <hyperlink r:id="rId93" ref="B96"/>
    <hyperlink r:id="rId94" ref="B97"/>
    <hyperlink r:id="rId95" ref="B98"/>
    <hyperlink r:id="rId96" ref="B99"/>
    <hyperlink r:id="rId97" ref="B100"/>
    <hyperlink r:id="rId98" ref="B101"/>
    <hyperlink r:id="rId99" ref="B102"/>
    <hyperlink r:id="rId100" ref="B103"/>
    <hyperlink r:id="rId101" ref="B104"/>
    <hyperlink r:id="rId102" ref="B105"/>
    <hyperlink r:id="rId103" ref="B106"/>
    <hyperlink r:id="rId104" ref="B107"/>
    <hyperlink r:id="rId105" ref="B108"/>
    <hyperlink r:id="rId106" ref="B109"/>
    <hyperlink r:id="rId107" ref="B110"/>
    <hyperlink r:id="rId108" ref="B111"/>
    <hyperlink r:id="rId109" ref="B112"/>
    <hyperlink r:id="rId110" ref="B113"/>
    <hyperlink r:id="rId111" ref="B114"/>
    <hyperlink r:id="rId112" ref="B115"/>
    <hyperlink r:id="rId113" ref="B116"/>
    <hyperlink r:id="rId114" ref="B117"/>
    <hyperlink r:id="rId115" ref="B118"/>
    <hyperlink r:id="rId116" ref="B119"/>
    <hyperlink r:id="rId117" ref="B120"/>
    <hyperlink r:id="rId118" ref="B121"/>
    <hyperlink r:id="rId119" ref="B122"/>
    <hyperlink r:id="rId120" ref="B123"/>
    <hyperlink r:id="rId121" ref="B124"/>
    <hyperlink r:id="rId122" ref="B125"/>
    <hyperlink r:id="rId123" ref="B126"/>
    <hyperlink r:id="rId124" ref="B127"/>
    <hyperlink r:id="rId125" ref="B128"/>
    <hyperlink r:id="rId126" ref="B129"/>
    <hyperlink r:id="rId127" ref="B130"/>
    <hyperlink r:id="rId128" ref="B131"/>
    <hyperlink r:id="rId129" ref="B132"/>
    <hyperlink r:id="rId130" ref="B133"/>
    <hyperlink r:id="rId131" ref="B134"/>
    <hyperlink r:id="rId132" ref="B135"/>
    <hyperlink r:id="rId133" ref="B136"/>
    <hyperlink r:id="rId134" ref="B137"/>
    <hyperlink r:id="rId135" ref="B138"/>
    <hyperlink r:id="rId136" ref="B139"/>
    <hyperlink r:id="rId137" ref="B140"/>
    <hyperlink r:id="rId138" ref="B141"/>
    <hyperlink r:id="rId139" ref="B142"/>
    <hyperlink r:id="rId140" ref="B143"/>
    <hyperlink r:id="rId141" ref="B144"/>
    <hyperlink r:id="rId142" ref="B145"/>
    <hyperlink r:id="rId143" ref="B146"/>
    <hyperlink r:id="rId144" ref="B147"/>
    <hyperlink r:id="rId145" ref="B148"/>
    <hyperlink r:id="rId146" ref="B149"/>
    <hyperlink r:id="rId147" ref="B150"/>
    <hyperlink r:id="rId148" ref="B151"/>
    <hyperlink r:id="rId149" ref="B152"/>
    <hyperlink r:id="rId150" ref="B153"/>
    <hyperlink r:id="rId151" ref="B154"/>
    <hyperlink r:id="rId152" ref="B155"/>
    <hyperlink r:id="rId153" ref="B156"/>
    <hyperlink r:id="rId154" ref="B157"/>
    <hyperlink r:id="rId155" ref="B158"/>
    <hyperlink r:id="rId156" ref="B159"/>
    <hyperlink r:id="rId157" ref="B160"/>
    <hyperlink r:id="rId158" ref="B161"/>
    <hyperlink r:id="rId159" ref="B162"/>
    <hyperlink r:id="rId160" ref="B163"/>
    <hyperlink r:id="rId161" ref="B164"/>
    <hyperlink r:id="rId162" ref="B165"/>
    <hyperlink r:id="rId163" ref="B166"/>
    <hyperlink r:id="rId164" ref="B167"/>
    <hyperlink r:id="rId165" ref="B168"/>
    <hyperlink r:id="rId166" ref="B169"/>
    <hyperlink r:id="rId167" ref="B170"/>
    <hyperlink r:id="rId168" ref="B171"/>
    <hyperlink r:id="rId169" ref="B172"/>
    <hyperlink r:id="rId170" ref="B173"/>
    <hyperlink r:id="rId171" ref="B174"/>
    <hyperlink r:id="rId172" ref="B175"/>
    <hyperlink r:id="rId173" ref="B176"/>
    <hyperlink r:id="rId174" ref="B177"/>
    <hyperlink r:id="rId175" ref="B178"/>
    <hyperlink r:id="rId176" ref="B179"/>
    <hyperlink r:id="rId177" ref="B180"/>
    <hyperlink r:id="rId178" ref="B181"/>
    <hyperlink r:id="rId179" ref="B182"/>
    <hyperlink r:id="rId180" ref="B183"/>
    <hyperlink r:id="rId181" ref="B184"/>
    <hyperlink r:id="rId182" ref="B185"/>
    <hyperlink r:id="rId183" ref="B186"/>
    <hyperlink r:id="rId184" ref="B187"/>
    <hyperlink r:id="rId185" ref="B188"/>
    <hyperlink r:id="rId186" ref="B189"/>
    <hyperlink r:id="rId187" ref="B190"/>
    <hyperlink r:id="rId188" ref="B191"/>
    <hyperlink r:id="rId189" ref="B192"/>
    <hyperlink r:id="rId190" ref="B193"/>
    <hyperlink r:id="rId191" ref="B194"/>
    <hyperlink r:id="rId192" ref="B195"/>
    <hyperlink r:id="rId193" ref="B196"/>
    <hyperlink r:id="rId194" ref="B197"/>
    <hyperlink r:id="rId195" ref="B198"/>
    <hyperlink r:id="rId196" ref="B199"/>
    <hyperlink r:id="rId197" ref="B200"/>
    <hyperlink r:id="rId198" ref="B201"/>
    <hyperlink r:id="rId199" ref="B202"/>
    <hyperlink r:id="rId200" ref="B203"/>
    <hyperlink r:id="rId201" ref="B204"/>
    <hyperlink r:id="rId202" ref="B205"/>
    <hyperlink r:id="rId203" ref="B206"/>
    <hyperlink r:id="rId204" ref="B207"/>
    <hyperlink r:id="rId205" ref="B208"/>
    <hyperlink r:id="rId206" ref="B209"/>
    <hyperlink r:id="rId207" ref="B210"/>
    <hyperlink r:id="rId208" ref="B211"/>
    <hyperlink r:id="rId209" ref="B212"/>
    <hyperlink r:id="rId210" ref="B213"/>
    <hyperlink r:id="rId211" ref="B214"/>
    <hyperlink r:id="rId212" ref="B215"/>
    <hyperlink r:id="rId213" ref="B216"/>
    <hyperlink r:id="rId214" ref="B217"/>
    <hyperlink r:id="rId215" ref="B218"/>
    <hyperlink r:id="rId216" ref="B219"/>
    <hyperlink r:id="rId217" ref="B220"/>
    <hyperlink r:id="rId218" ref="B221"/>
    <hyperlink r:id="rId219" ref="B222"/>
    <hyperlink r:id="rId220" ref="B223"/>
    <hyperlink r:id="rId221" ref="B224"/>
    <hyperlink r:id="rId222" ref="B225"/>
    <hyperlink r:id="rId223" ref="B226"/>
    <hyperlink r:id="rId224" ref="B227"/>
    <hyperlink r:id="rId225" ref="B228"/>
    <hyperlink r:id="rId226" ref="B229"/>
    <hyperlink r:id="rId227" ref="B230"/>
    <hyperlink r:id="rId228" ref="B231"/>
    <hyperlink r:id="rId229" ref="B232"/>
    <hyperlink r:id="rId230" ref="B233"/>
    <hyperlink r:id="rId231" ref="B234"/>
    <hyperlink r:id="rId232" ref="B235"/>
    <hyperlink r:id="rId233" ref="B236"/>
    <hyperlink r:id="rId234" ref="B237"/>
    <hyperlink r:id="rId235" ref="B238"/>
    <hyperlink r:id="rId236" ref="B239"/>
    <hyperlink r:id="rId237" ref="B240"/>
    <hyperlink r:id="rId238" ref="B241"/>
  </hyperlinks>
  <drawing r:id="rId239"/>
</worksheet>
</file>